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8_{C0FDA2EC-8986-415D-915D-72A440818E86}" xr6:coauthVersionLast="45" xr6:coauthVersionMax="45" xr10:uidLastSave="{00000000-0000-0000-0000-000000000000}"/>
  <bookViews>
    <workbookView xWindow="-108" yWindow="-108" windowWidth="23256" windowHeight="12576" tabRatio="919" firstSheet="12" activeTab="19" xr2:uid="{00000000-000D-0000-FFFF-FFFF00000000}"/>
  </bookViews>
  <sheets>
    <sheet name="version_notes" sheetId="69" r:id="rId1"/>
    <sheet name="instructions_1_general" sheetId="21" r:id="rId2"/>
    <sheet name="instructions_2_tab_overview" sheetId="46" r:id="rId3"/>
    <sheet name="instructions_3_high_level_steps" sheetId="61" r:id="rId4"/>
    <sheet name="instructions_4_cell_color_codes" sheetId="53" r:id="rId5"/>
    <sheet name="instructions_5_notes_explained" sheetId="57" r:id="rId6"/>
    <sheet name="instructions_6_types_of_notes" sheetId="63" r:id="rId7"/>
    <sheet name="instructions_7_data_dict" sheetId="34" r:id="rId8"/>
    <sheet name="instructions_8_supertypes" sheetId="62" r:id="rId9"/>
    <sheet name="instructions_9_special_notes" sheetId="64" r:id="rId10"/>
    <sheet name="instructions_10_incrementality" sheetId="70" r:id="rId11"/>
    <sheet name="instructions_11_q_and_a" sheetId="75" r:id="rId12"/>
    <sheet name="instructions_12_cam_pcia_optout" sheetId="76" r:id="rId13"/>
    <sheet name="portfolio_toggle" sheetId="73" r:id="rId14"/>
    <sheet name="estimate_system_ra_requirement" sheetId="74" r:id="rId15"/>
    <sheet name="monthly_gwh_mw" sheetId="2" r:id="rId16"/>
    <sheet name="unique_contracts" sheetId="52" r:id="rId17"/>
    <sheet name="errors" sheetId="19" r:id="rId18"/>
    <sheet name="fillmes" sheetId="60" r:id="rId19"/>
    <sheet name="dashboard" sheetId="17" r:id="rId20"/>
    <sheet name="resources" sheetId="10" r:id="rId21"/>
    <sheet name="lse_names" sheetId="14" r:id="rId22"/>
    <sheet name="elcc" sheetId="71" r:id="rId23"/>
    <sheet name="contract_status" sheetId="15" r:id="rId24"/>
    <sheet name="month_map" sheetId="66" r:id="rId25"/>
    <sheet name="caiso_interconnection_queue" sheetId="68" r:id="rId26"/>
    <sheet name="cns_mapping" sheetId="72" r:id="rId27"/>
  </sheets>
  <externalReferences>
    <externalReference r:id="rId28"/>
  </externalReferences>
  <definedNames>
    <definedName name="_xlnm._FilterDatabase" localSheetId="22" hidden="1">elcc!$A$1:$G$1585</definedName>
    <definedName name="_xlnm._FilterDatabase" localSheetId="15" hidden="1">monthly_gwh_mw!$A$1:$AI$851</definedName>
    <definedName name="_xlnm._FilterDatabase" localSheetId="20" hidden="1">resources!$A$1:$K$2026</definedName>
    <definedName name="_xlnm._FilterDatabase" localSheetId="0" hidden="1">version_notes!$A$1:$G$29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52" l="1"/>
  <c r="Y18" i="52"/>
  <c r="Z18" i="52"/>
  <c r="AA18" i="52"/>
  <c r="AB18" i="52"/>
  <c r="AC18" i="52"/>
  <c r="AD18" i="52"/>
  <c r="AE18" i="52"/>
  <c r="AF18" i="52"/>
  <c r="AG18" i="52"/>
  <c r="AH18" i="52"/>
  <c r="AO18" i="52"/>
  <c r="AP18" i="52"/>
  <c r="AQ18" i="52"/>
  <c r="A19" i="52"/>
  <c r="Y19" i="52"/>
  <c r="Z19" i="52"/>
  <c r="AA19" i="52"/>
  <c r="AB19" i="52"/>
  <c r="AC19" i="52"/>
  <c r="AD19" i="52"/>
  <c r="AE19" i="52"/>
  <c r="AF19" i="52"/>
  <c r="AG19" i="52"/>
  <c r="AH19" i="52"/>
  <c r="AO19" i="52"/>
  <c r="AP19" i="52"/>
  <c r="A20" i="52"/>
  <c r="Y20" i="52"/>
  <c r="Z20" i="52"/>
  <c r="AA20" i="52"/>
  <c r="AB20" i="52"/>
  <c r="AC20" i="52"/>
  <c r="AD20" i="52"/>
  <c r="AE20" i="52"/>
  <c r="AF20" i="52"/>
  <c r="AG20" i="52"/>
  <c r="AH20" i="52"/>
  <c r="AO20" i="52"/>
  <c r="AP20" i="52"/>
  <c r="AQ20" i="52"/>
  <c r="A21" i="52"/>
  <c r="Y21" i="52"/>
  <c r="Z21" i="52"/>
  <c r="AA21" i="52"/>
  <c r="AB21" i="52"/>
  <c r="AC21" i="52"/>
  <c r="AD21" i="52"/>
  <c r="AE21" i="52"/>
  <c r="AF21" i="52"/>
  <c r="AG21" i="52"/>
  <c r="AH21" i="52"/>
  <c r="AO21" i="52"/>
  <c r="AP21" i="52"/>
  <c r="AQ21" i="52"/>
  <c r="A22" i="52"/>
  <c r="Y22" i="52"/>
  <c r="Z22" i="52"/>
  <c r="AA22" i="52"/>
  <c r="AB22" i="52"/>
  <c r="AC22" i="52"/>
  <c r="AD22" i="52"/>
  <c r="AE22" i="52"/>
  <c r="AF22" i="52"/>
  <c r="AG22" i="52"/>
  <c r="AH22" i="52"/>
  <c r="AO22" i="52"/>
  <c r="AP22" i="52"/>
  <c r="A23" i="52"/>
  <c r="Y23" i="52"/>
  <c r="Z23" i="52"/>
  <c r="AA23" i="52"/>
  <c r="AB23" i="52"/>
  <c r="AC23" i="52"/>
  <c r="AD23" i="52"/>
  <c r="AE23" i="52"/>
  <c r="AF23" i="52"/>
  <c r="AG23" i="52"/>
  <c r="AH23" i="52"/>
  <c r="AO23" i="52"/>
  <c r="AQ23" i="52" s="1"/>
  <c r="AP23" i="52"/>
  <c r="A24" i="52"/>
  <c r="Y24" i="52"/>
  <c r="Z24" i="52"/>
  <c r="AA24" i="52"/>
  <c r="AB24" i="52"/>
  <c r="AC24" i="52"/>
  <c r="AD24" i="52"/>
  <c r="AE24" i="52"/>
  <c r="AF24" i="52"/>
  <c r="AG24" i="52"/>
  <c r="AH24" i="52"/>
  <c r="AO24" i="52"/>
  <c r="AQ24" i="52" s="1"/>
  <c r="AP24" i="52"/>
  <c r="A25" i="52"/>
  <c r="Y25" i="52"/>
  <c r="Z25" i="52"/>
  <c r="AA25" i="52"/>
  <c r="AB25" i="52"/>
  <c r="AC25" i="52"/>
  <c r="AD25" i="52"/>
  <c r="AE25" i="52"/>
  <c r="AF25" i="52"/>
  <c r="AG25" i="52"/>
  <c r="AH25" i="52"/>
  <c r="AO25" i="52"/>
  <c r="AP25" i="52"/>
  <c r="A26" i="52"/>
  <c r="Y26" i="52"/>
  <c r="Z26" i="52"/>
  <c r="AA26" i="52"/>
  <c r="AB26" i="52"/>
  <c r="AC26" i="52"/>
  <c r="AD26" i="52"/>
  <c r="AE26" i="52"/>
  <c r="AF26" i="52"/>
  <c r="AG26" i="52"/>
  <c r="AH26" i="52"/>
  <c r="AO26" i="52"/>
  <c r="AP26" i="52"/>
  <c r="AQ26" i="52"/>
  <c r="O852" i="2"/>
  <c r="P852" i="2" s="1"/>
  <c r="Q852" i="2" s="1"/>
  <c r="V852" i="2"/>
  <c r="W852" i="2"/>
  <c r="X852" i="2"/>
  <c r="Y852" i="2"/>
  <c r="Z852" i="2" s="1"/>
  <c r="AB852" i="2"/>
  <c r="AC852" i="2"/>
  <c r="AD852" i="2"/>
  <c r="AE852" i="2"/>
  <c r="AG852" i="2"/>
  <c r="AH852" i="2"/>
  <c r="O853" i="2"/>
  <c r="R853" i="2" s="1"/>
  <c r="P853" i="2"/>
  <c r="Q853" i="2" s="1"/>
  <c r="S853" i="2" s="1"/>
  <c r="T853" i="2" s="1"/>
  <c r="U853" i="2" s="1"/>
  <c r="AI853" i="2" s="1"/>
  <c r="V853" i="2"/>
  <c r="W853" i="2"/>
  <c r="X853" i="2"/>
  <c r="Y853" i="2"/>
  <c r="AB853" i="2"/>
  <c r="AC853" i="2"/>
  <c r="AD853" i="2"/>
  <c r="AE853" i="2"/>
  <c r="AG853" i="2"/>
  <c r="AH853" i="2"/>
  <c r="O854" i="2"/>
  <c r="P854" i="2" s="1"/>
  <c r="Q854" i="2"/>
  <c r="S854" i="2" s="1"/>
  <c r="T854" i="2" s="1"/>
  <c r="U854" i="2" s="1"/>
  <c r="AI854" i="2" s="1"/>
  <c r="R854" i="2"/>
  <c r="V854" i="2"/>
  <c r="W854" i="2"/>
  <c r="X854" i="2"/>
  <c r="Y854" i="2"/>
  <c r="Z854" i="2" s="1"/>
  <c r="AB854" i="2"/>
  <c r="AC854" i="2"/>
  <c r="AD854" i="2"/>
  <c r="AE854" i="2"/>
  <c r="AG854" i="2"/>
  <c r="AH854" i="2"/>
  <c r="O855" i="2"/>
  <c r="V855" i="2"/>
  <c r="W855" i="2"/>
  <c r="X855" i="2"/>
  <c r="Y855" i="2"/>
  <c r="AB855" i="2"/>
  <c r="AC855" i="2"/>
  <c r="AD855" i="2"/>
  <c r="AE855" i="2"/>
  <c r="AG855" i="2"/>
  <c r="AH855" i="2"/>
  <c r="O856" i="2"/>
  <c r="R856" i="2"/>
  <c r="V856" i="2"/>
  <c r="W856" i="2"/>
  <c r="X856" i="2"/>
  <c r="Y856" i="2"/>
  <c r="Z856" i="2" s="1"/>
  <c r="AB856" i="2"/>
  <c r="AC856" i="2"/>
  <c r="AD856" i="2"/>
  <c r="AE856" i="2"/>
  <c r="AG856" i="2"/>
  <c r="AH856" i="2"/>
  <c r="O857" i="2"/>
  <c r="P857" i="2"/>
  <c r="Q857" i="2" s="1"/>
  <c r="S857" i="2" s="1"/>
  <c r="T857" i="2" s="1"/>
  <c r="U857" i="2" s="1"/>
  <c r="AI857" i="2" s="1"/>
  <c r="R857" i="2"/>
  <c r="V857" i="2"/>
  <c r="W857" i="2"/>
  <c r="X857" i="2"/>
  <c r="Y857" i="2"/>
  <c r="AB857" i="2"/>
  <c r="AC857" i="2"/>
  <c r="AD857" i="2"/>
  <c r="AE857" i="2"/>
  <c r="AG857" i="2"/>
  <c r="AH857" i="2"/>
  <c r="O858" i="2"/>
  <c r="R858" i="2" s="1"/>
  <c r="V858" i="2"/>
  <c r="W858" i="2"/>
  <c r="X858" i="2"/>
  <c r="Y858" i="2"/>
  <c r="AB858" i="2"/>
  <c r="AC858" i="2"/>
  <c r="AD858" i="2"/>
  <c r="AE858" i="2"/>
  <c r="AG858" i="2"/>
  <c r="AH858" i="2"/>
  <c r="O859" i="2"/>
  <c r="P859" i="2"/>
  <c r="Q859" i="2" s="1"/>
  <c r="R859" i="2"/>
  <c r="S859" i="2" s="1"/>
  <c r="T859" i="2" s="1"/>
  <c r="U859" i="2" s="1"/>
  <c r="AI859" i="2" s="1"/>
  <c r="V859" i="2"/>
  <c r="W859" i="2"/>
  <c r="X859" i="2"/>
  <c r="Y859" i="2"/>
  <c r="AB859" i="2"/>
  <c r="AC859" i="2"/>
  <c r="AD859" i="2"/>
  <c r="AE859" i="2"/>
  <c r="AG859" i="2"/>
  <c r="AH859" i="2"/>
  <c r="O860" i="2"/>
  <c r="P860" i="2"/>
  <c r="Q860" i="2"/>
  <c r="R860" i="2"/>
  <c r="S860" i="2"/>
  <c r="T860" i="2" s="1"/>
  <c r="U860" i="2" s="1"/>
  <c r="AI860" i="2" s="1"/>
  <c r="V860" i="2"/>
  <c r="W860" i="2"/>
  <c r="X860" i="2"/>
  <c r="Y860" i="2"/>
  <c r="AB860" i="2"/>
  <c r="AC860" i="2"/>
  <c r="AD860" i="2"/>
  <c r="AE860" i="2"/>
  <c r="AG860" i="2"/>
  <c r="AH860" i="2"/>
  <c r="O861" i="2"/>
  <c r="R861" i="2" s="1"/>
  <c r="P861" i="2"/>
  <c r="Q861" i="2" s="1"/>
  <c r="S861" i="2" s="1"/>
  <c r="T861" i="2" s="1"/>
  <c r="U861" i="2" s="1"/>
  <c r="AI861" i="2" s="1"/>
  <c r="V861" i="2"/>
  <c r="W861" i="2"/>
  <c r="X861" i="2"/>
  <c r="Y861" i="2"/>
  <c r="AB861" i="2"/>
  <c r="AC861" i="2"/>
  <c r="AD861" i="2"/>
  <c r="AE861" i="2"/>
  <c r="AG861" i="2"/>
  <c r="AH861" i="2"/>
  <c r="O862" i="2"/>
  <c r="P862" i="2" s="1"/>
  <c r="Q862" i="2" s="1"/>
  <c r="V862" i="2"/>
  <c r="W862" i="2"/>
  <c r="X862" i="2"/>
  <c r="Y862" i="2"/>
  <c r="AB862" i="2"/>
  <c r="AC862" i="2"/>
  <c r="AD862" i="2"/>
  <c r="AE862" i="2"/>
  <c r="AG862" i="2"/>
  <c r="AH862" i="2"/>
  <c r="O863" i="2"/>
  <c r="V863" i="2"/>
  <c r="W863" i="2"/>
  <c r="X863" i="2"/>
  <c r="Y863" i="2"/>
  <c r="AB863" i="2"/>
  <c r="AC863" i="2"/>
  <c r="AD863" i="2"/>
  <c r="AE863" i="2"/>
  <c r="AG863" i="2"/>
  <c r="AH863" i="2"/>
  <c r="O864" i="2"/>
  <c r="V864" i="2"/>
  <c r="W864" i="2"/>
  <c r="X864" i="2"/>
  <c r="Y864" i="2"/>
  <c r="Z864" i="2"/>
  <c r="AB864" i="2"/>
  <c r="AC864" i="2"/>
  <c r="AD864" i="2"/>
  <c r="AE864" i="2"/>
  <c r="AG864" i="2"/>
  <c r="AH864" i="2"/>
  <c r="O865" i="2"/>
  <c r="P865" i="2"/>
  <c r="Q865" i="2" s="1"/>
  <c r="R865" i="2"/>
  <c r="V865" i="2"/>
  <c r="W865" i="2"/>
  <c r="X865" i="2"/>
  <c r="Y865" i="2"/>
  <c r="Z865" i="2"/>
  <c r="AB865" i="2"/>
  <c r="AC865" i="2"/>
  <c r="AD865" i="2"/>
  <c r="AE865" i="2"/>
  <c r="AG865" i="2"/>
  <c r="AH865" i="2"/>
  <c r="O866" i="2"/>
  <c r="P866" i="2" s="1"/>
  <c r="Q866" i="2" s="1"/>
  <c r="V866" i="2"/>
  <c r="W866" i="2"/>
  <c r="X866" i="2"/>
  <c r="Y866" i="2"/>
  <c r="AB866" i="2"/>
  <c r="AC866" i="2"/>
  <c r="AD866" i="2"/>
  <c r="AE866" i="2"/>
  <c r="AG866" i="2"/>
  <c r="AH866" i="2"/>
  <c r="O867" i="2"/>
  <c r="P867" i="2"/>
  <c r="Q867" i="2" s="1"/>
  <c r="R867" i="2"/>
  <c r="S867" i="2" s="1"/>
  <c r="T867" i="2" s="1"/>
  <c r="U867" i="2" s="1"/>
  <c r="AI867" i="2" s="1"/>
  <c r="V867" i="2"/>
  <c r="W867" i="2"/>
  <c r="X867" i="2"/>
  <c r="Y867" i="2"/>
  <c r="AB867" i="2"/>
  <c r="AC867" i="2"/>
  <c r="AD867" i="2"/>
  <c r="AE867" i="2"/>
  <c r="AG867" i="2"/>
  <c r="AH867" i="2"/>
  <c r="O868" i="2"/>
  <c r="P868" i="2"/>
  <c r="Q868" i="2"/>
  <c r="R868" i="2"/>
  <c r="S868" i="2"/>
  <c r="T868" i="2" s="1"/>
  <c r="U868" i="2"/>
  <c r="AI868" i="2" s="1"/>
  <c r="V868" i="2"/>
  <c r="W868" i="2"/>
  <c r="X868" i="2"/>
  <c r="Y868" i="2"/>
  <c r="Z868" i="2" s="1"/>
  <c r="AB868" i="2"/>
  <c r="AC868" i="2"/>
  <c r="AD868" i="2"/>
  <c r="AE868" i="2"/>
  <c r="AG868" i="2"/>
  <c r="AH868" i="2"/>
  <c r="O869" i="2"/>
  <c r="R869" i="2" s="1"/>
  <c r="P869" i="2"/>
  <c r="Q869" i="2"/>
  <c r="S869" i="2" s="1"/>
  <c r="T869" i="2" s="1"/>
  <c r="U869" i="2" s="1"/>
  <c r="AI869" i="2" s="1"/>
  <c r="V869" i="2"/>
  <c r="W869" i="2"/>
  <c r="X869" i="2"/>
  <c r="Y869" i="2"/>
  <c r="Z869" i="2" s="1"/>
  <c r="AB869" i="2"/>
  <c r="AC869" i="2"/>
  <c r="AD869" i="2"/>
  <c r="AE869" i="2"/>
  <c r="AG869" i="2"/>
  <c r="AH869" i="2"/>
  <c r="O870" i="2"/>
  <c r="P870" i="2" s="1"/>
  <c r="Q870" i="2" s="1"/>
  <c r="V870" i="2"/>
  <c r="W870" i="2"/>
  <c r="X870" i="2"/>
  <c r="Y870" i="2"/>
  <c r="AB870" i="2"/>
  <c r="AC870" i="2"/>
  <c r="AD870" i="2"/>
  <c r="AE870" i="2"/>
  <c r="AG870" i="2"/>
  <c r="AH870" i="2"/>
  <c r="O871" i="2"/>
  <c r="V871" i="2"/>
  <c r="W871" i="2"/>
  <c r="X871" i="2"/>
  <c r="Y871" i="2"/>
  <c r="AB871" i="2"/>
  <c r="AC871" i="2"/>
  <c r="AD871" i="2"/>
  <c r="AE871" i="2"/>
  <c r="AG871" i="2"/>
  <c r="AH871" i="2"/>
  <c r="O872" i="2"/>
  <c r="R872" i="2" s="1"/>
  <c r="V872" i="2"/>
  <c r="W872" i="2"/>
  <c r="X872" i="2"/>
  <c r="Y872" i="2"/>
  <c r="AB872" i="2"/>
  <c r="AC872" i="2"/>
  <c r="AD872" i="2"/>
  <c r="AE872" i="2"/>
  <c r="AG872" i="2"/>
  <c r="AH872" i="2"/>
  <c r="O873" i="2"/>
  <c r="P873" i="2"/>
  <c r="Q873" i="2" s="1"/>
  <c r="S873" i="2" s="1"/>
  <c r="T873" i="2" s="1"/>
  <c r="U873" i="2" s="1"/>
  <c r="AI873" i="2" s="1"/>
  <c r="R873" i="2"/>
  <c r="V873" i="2"/>
  <c r="W873" i="2"/>
  <c r="X873" i="2"/>
  <c r="Y873" i="2"/>
  <c r="AB873" i="2"/>
  <c r="AC873" i="2"/>
  <c r="AD873" i="2"/>
  <c r="AE873" i="2"/>
  <c r="AG873" i="2"/>
  <c r="AH873" i="2"/>
  <c r="O874" i="2"/>
  <c r="R874" i="2" s="1"/>
  <c r="V874" i="2"/>
  <c r="W874" i="2"/>
  <c r="X874" i="2"/>
  <c r="Y874" i="2"/>
  <c r="AB874" i="2"/>
  <c r="AC874" i="2"/>
  <c r="AD874" i="2"/>
  <c r="AE874" i="2"/>
  <c r="AG874" i="2"/>
  <c r="AH874" i="2"/>
  <c r="O875" i="2"/>
  <c r="P875" i="2"/>
  <c r="Q875" i="2" s="1"/>
  <c r="R875" i="2"/>
  <c r="S875" i="2" s="1"/>
  <c r="T875" i="2" s="1"/>
  <c r="U875" i="2" s="1"/>
  <c r="AI875" i="2" s="1"/>
  <c r="V875" i="2"/>
  <c r="W875" i="2"/>
  <c r="X875" i="2"/>
  <c r="Y875" i="2"/>
  <c r="AB875" i="2"/>
  <c r="AC875" i="2"/>
  <c r="AD875" i="2"/>
  <c r="AE875" i="2"/>
  <c r="AG875" i="2"/>
  <c r="AH875" i="2"/>
  <c r="O876" i="2"/>
  <c r="P876" i="2"/>
  <c r="Q876" i="2"/>
  <c r="R876" i="2"/>
  <c r="S876" i="2"/>
  <c r="T876" i="2" s="1"/>
  <c r="U876" i="2" s="1"/>
  <c r="AI876" i="2" s="1"/>
  <c r="V876" i="2"/>
  <c r="W876" i="2"/>
  <c r="X876" i="2"/>
  <c r="Y876" i="2"/>
  <c r="AB876" i="2"/>
  <c r="AC876" i="2"/>
  <c r="AD876" i="2"/>
  <c r="AE876" i="2"/>
  <c r="AG876" i="2"/>
  <c r="AH876" i="2"/>
  <c r="O877" i="2"/>
  <c r="R877" i="2" s="1"/>
  <c r="P877" i="2"/>
  <c r="Q877" i="2" s="1"/>
  <c r="S877" i="2" s="1"/>
  <c r="T877" i="2" s="1"/>
  <c r="U877" i="2" s="1"/>
  <c r="AI877" i="2" s="1"/>
  <c r="V877" i="2"/>
  <c r="W877" i="2"/>
  <c r="X877" i="2"/>
  <c r="Y877" i="2"/>
  <c r="AB877" i="2"/>
  <c r="AC877" i="2"/>
  <c r="AD877" i="2"/>
  <c r="AE877" i="2"/>
  <c r="AG877" i="2"/>
  <c r="AH877" i="2"/>
  <c r="O878" i="2"/>
  <c r="P878" i="2" s="1"/>
  <c r="Q878" i="2" s="1"/>
  <c r="R878" i="2"/>
  <c r="S878" i="2"/>
  <c r="T878" i="2" s="1"/>
  <c r="U878" i="2" s="1"/>
  <c r="AI878" i="2" s="1"/>
  <c r="V878" i="2"/>
  <c r="W878" i="2"/>
  <c r="X878" i="2"/>
  <c r="Y878" i="2"/>
  <c r="AB878" i="2"/>
  <c r="AC878" i="2"/>
  <c r="AD878" i="2"/>
  <c r="AE878" i="2"/>
  <c r="AG878" i="2"/>
  <c r="AH878" i="2"/>
  <c r="O879" i="2"/>
  <c r="V879" i="2"/>
  <c r="W879" i="2"/>
  <c r="X879" i="2"/>
  <c r="Y879" i="2"/>
  <c r="AB879" i="2"/>
  <c r="AC879" i="2"/>
  <c r="AD879" i="2"/>
  <c r="AE879" i="2"/>
  <c r="AG879" i="2"/>
  <c r="AH879" i="2"/>
  <c r="O880" i="2"/>
  <c r="R880" i="2" s="1"/>
  <c r="P880" i="2"/>
  <c r="Q880" i="2" s="1"/>
  <c r="V880" i="2"/>
  <c r="W880" i="2"/>
  <c r="X880" i="2"/>
  <c r="Y880" i="2"/>
  <c r="AB880" i="2"/>
  <c r="AC880" i="2"/>
  <c r="AD880" i="2"/>
  <c r="AE880" i="2"/>
  <c r="AG880" i="2"/>
  <c r="AH880" i="2"/>
  <c r="O881" i="2"/>
  <c r="P881" i="2"/>
  <c r="Q881" i="2" s="1"/>
  <c r="S881" i="2" s="1"/>
  <c r="R881" i="2"/>
  <c r="T881" i="2"/>
  <c r="U881" i="2" s="1"/>
  <c r="AI881" i="2" s="1"/>
  <c r="V881" i="2"/>
  <c r="W881" i="2"/>
  <c r="X881" i="2"/>
  <c r="Y881" i="2"/>
  <c r="AB881" i="2"/>
  <c r="AC881" i="2"/>
  <c r="AD881" i="2"/>
  <c r="AE881" i="2"/>
  <c r="AG881" i="2"/>
  <c r="AH881" i="2"/>
  <c r="O882" i="2"/>
  <c r="P882" i="2" s="1"/>
  <c r="Q882" i="2" s="1"/>
  <c r="V882" i="2"/>
  <c r="W882" i="2"/>
  <c r="X882" i="2"/>
  <c r="Y882" i="2"/>
  <c r="AB882" i="2"/>
  <c r="AC882" i="2"/>
  <c r="AD882" i="2"/>
  <c r="AE882" i="2"/>
  <c r="AG882" i="2"/>
  <c r="AH882" i="2"/>
  <c r="O883" i="2"/>
  <c r="P883" i="2"/>
  <c r="Q883" i="2"/>
  <c r="R883" i="2"/>
  <c r="V883" i="2"/>
  <c r="W883" i="2"/>
  <c r="X883" i="2"/>
  <c r="Y883" i="2"/>
  <c r="AB883" i="2"/>
  <c r="AC883" i="2"/>
  <c r="AD883" i="2"/>
  <c r="AE883" i="2"/>
  <c r="AG883" i="2"/>
  <c r="AH883" i="2"/>
  <c r="O884" i="2"/>
  <c r="P884" i="2"/>
  <c r="Q884" i="2"/>
  <c r="R884" i="2"/>
  <c r="S884" i="2"/>
  <c r="T884" i="2" s="1"/>
  <c r="U884" i="2" s="1"/>
  <c r="AI884" i="2" s="1"/>
  <c r="V884" i="2"/>
  <c r="W884" i="2"/>
  <c r="X884" i="2"/>
  <c r="Y884" i="2"/>
  <c r="AB884" i="2"/>
  <c r="AC884" i="2"/>
  <c r="AD884" i="2"/>
  <c r="AE884" i="2"/>
  <c r="AG884" i="2"/>
  <c r="AH884" i="2"/>
  <c r="O885" i="2"/>
  <c r="R885" i="2" s="1"/>
  <c r="V885" i="2"/>
  <c r="W885" i="2"/>
  <c r="X885" i="2"/>
  <c r="Y885" i="2"/>
  <c r="AB885" i="2"/>
  <c r="AC885" i="2"/>
  <c r="AD885" i="2"/>
  <c r="AE885" i="2"/>
  <c r="AG885" i="2"/>
  <c r="AH885" i="2"/>
  <c r="O886" i="2"/>
  <c r="R886" i="2"/>
  <c r="V886" i="2"/>
  <c r="W886" i="2"/>
  <c r="X886" i="2"/>
  <c r="Y886" i="2"/>
  <c r="AB886" i="2"/>
  <c r="AC886" i="2"/>
  <c r="AD886" i="2"/>
  <c r="AE886" i="2"/>
  <c r="AG886" i="2"/>
  <c r="AH886" i="2"/>
  <c r="O887" i="2"/>
  <c r="R887" i="2" s="1"/>
  <c r="V887" i="2"/>
  <c r="W887" i="2"/>
  <c r="X887" i="2"/>
  <c r="Y887" i="2"/>
  <c r="AB887" i="2"/>
  <c r="AC887" i="2"/>
  <c r="AD887" i="2"/>
  <c r="AE887" i="2"/>
  <c r="AG887" i="2"/>
  <c r="AH887" i="2"/>
  <c r="O888" i="2"/>
  <c r="P888" i="2"/>
  <c r="Q888" i="2" s="1"/>
  <c r="V888" i="2"/>
  <c r="W888" i="2"/>
  <c r="X888" i="2"/>
  <c r="Y888" i="2"/>
  <c r="AB888" i="2"/>
  <c r="AC888" i="2"/>
  <c r="AD888" i="2"/>
  <c r="AE888" i="2"/>
  <c r="AG888" i="2"/>
  <c r="AH888" i="2"/>
  <c r="O889" i="2"/>
  <c r="P889" i="2"/>
  <c r="Q889" i="2" s="1"/>
  <c r="R889" i="2"/>
  <c r="S889" i="2"/>
  <c r="T889" i="2" s="1"/>
  <c r="U889" i="2" s="1"/>
  <c r="AI889" i="2" s="1"/>
  <c r="V889" i="2"/>
  <c r="W889" i="2"/>
  <c r="X889" i="2"/>
  <c r="Y889" i="2"/>
  <c r="AB889" i="2"/>
  <c r="AC889" i="2"/>
  <c r="AD889" i="2"/>
  <c r="AE889" i="2"/>
  <c r="AG889" i="2"/>
  <c r="AH889" i="2"/>
  <c r="O890" i="2"/>
  <c r="V890" i="2"/>
  <c r="W890" i="2"/>
  <c r="X890" i="2"/>
  <c r="Y890" i="2"/>
  <c r="AB890" i="2"/>
  <c r="AC890" i="2"/>
  <c r="AD890" i="2"/>
  <c r="AE890" i="2"/>
  <c r="AG890" i="2"/>
  <c r="AH890" i="2"/>
  <c r="O891" i="2"/>
  <c r="P891" i="2"/>
  <c r="Q891" i="2"/>
  <c r="S891" i="2" s="1"/>
  <c r="T891" i="2" s="1"/>
  <c r="U891" i="2" s="1"/>
  <c r="AI891" i="2" s="1"/>
  <c r="R891" i="2"/>
  <c r="V891" i="2"/>
  <c r="W891" i="2"/>
  <c r="X891" i="2"/>
  <c r="Y891" i="2"/>
  <c r="AB891" i="2"/>
  <c r="AC891" i="2"/>
  <c r="AD891" i="2"/>
  <c r="AE891" i="2"/>
  <c r="AG891" i="2"/>
  <c r="AH891" i="2"/>
  <c r="O892" i="2"/>
  <c r="P892" i="2"/>
  <c r="Q892" i="2"/>
  <c r="S892" i="2" s="1"/>
  <c r="T892" i="2" s="1"/>
  <c r="R892" i="2"/>
  <c r="U892" i="2"/>
  <c r="AI892" i="2" s="1"/>
  <c r="V892" i="2"/>
  <c r="W892" i="2"/>
  <c r="X892" i="2"/>
  <c r="Y892" i="2"/>
  <c r="AB892" i="2"/>
  <c r="AC892" i="2"/>
  <c r="AD892" i="2"/>
  <c r="AE892" i="2"/>
  <c r="AG892" i="2"/>
  <c r="AH892" i="2"/>
  <c r="O893" i="2"/>
  <c r="R893" i="2" s="1"/>
  <c r="V893" i="2"/>
  <c r="W893" i="2"/>
  <c r="X893" i="2"/>
  <c r="Y893" i="2"/>
  <c r="AB893" i="2"/>
  <c r="AC893" i="2"/>
  <c r="AD893" i="2"/>
  <c r="AE893" i="2"/>
  <c r="AG893" i="2"/>
  <c r="AH893" i="2"/>
  <c r="O894" i="2"/>
  <c r="V894" i="2"/>
  <c r="W894" i="2"/>
  <c r="X894" i="2"/>
  <c r="Y894" i="2"/>
  <c r="AB894" i="2"/>
  <c r="AC894" i="2"/>
  <c r="AD894" i="2"/>
  <c r="AE894" i="2"/>
  <c r="AG894" i="2"/>
  <c r="AH894" i="2"/>
  <c r="O895" i="2"/>
  <c r="R895" i="2"/>
  <c r="V895" i="2"/>
  <c r="W895" i="2"/>
  <c r="X895" i="2"/>
  <c r="Y895" i="2"/>
  <c r="AB895" i="2"/>
  <c r="AC895" i="2"/>
  <c r="AD895" i="2"/>
  <c r="AE895" i="2"/>
  <c r="AG895" i="2"/>
  <c r="AH895" i="2"/>
  <c r="O896" i="2"/>
  <c r="P896" i="2" s="1"/>
  <c r="Q896" i="2" s="1"/>
  <c r="S896" i="2" s="1"/>
  <c r="T896" i="2" s="1"/>
  <c r="U896" i="2" s="1"/>
  <c r="AI896" i="2" s="1"/>
  <c r="R896" i="2"/>
  <c r="V896" i="2"/>
  <c r="W896" i="2"/>
  <c r="X896" i="2"/>
  <c r="Y896" i="2"/>
  <c r="AB896" i="2"/>
  <c r="AC896" i="2"/>
  <c r="AD896" i="2"/>
  <c r="AE896" i="2"/>
  <c r="AG896" i="2"/>
  <c r="AH896" i="2"/>
  <c r="O897" i="2"/>
  <c r="P897" i="2" s="1"/>
  <c r="Q897" i="2" s="1"/>
  <c r="V897" i="2"/>
  <c r="W897" i="2"/>
  <c r="X897" i="2"/>
  <c r="Y897" i="2"/>
  <c r="AB897" i="2"/>
  <c r="AC897" i="2"/>
  <c r="AD897" i="2"/>
  <c r="AE897" i="2"/>
  <c r="AG897" i="2"/>
  <c r="AH897" i="2"/>
  <c r="O898" i="2"/>
  <c r="P898" i="2"/>
  <c r="Q898" i="2" s="1"/>
  <c r="V898" i="2"/>
  <c r="W898" i="2"/>
  <c r="X898" i="2"/>
  <c r="Y898" i="2"/>
  <c r="AB898" i="2"/>
  <c r="AC898" i="2"/>
  <c r="AD898" i="2"/>
  <c r="AE898" i="2"/>
  <c r="AG898" i="2"/>
  <c r="AH898" i="2"/>
  <c r="O899" i="2"/>
  <c r="P899" i="2"/>
  <c r="Q899" i="2" s="1"/>
  <c r="S899" i="2" s="1"/>
  <c r="T899" i="2" s="1"/>
  <c r="U899" i="2" s="1"/>
  <c r="AI899" i="2" s="1"/>
  <c r="R899" i="2"/>
  <c r="V899" i="2"/>
  <c r="W899" i="2"/>
  <c r="X899" i="2"/>
  <c r="Y899" i="2"/>
  <c r="AB899" i="2"/>
  <c r="AC899" i="2"/>
  <c r="AD899" i="2"/>
  <c r="AE899" i="2"/>
  <c r="AG899" i="2"/>
  <c r="AH899" i="2"/>
  <c r="O900" i="2"/>
  <c r="P900" i="2"/>
  <c r="Q900" i="2"/>
  <c r="S900" i="2" s="1"/>
  <c r="T900" i="2" s="1"/>
  <c r="U900" i="2" s="1"/>
  <c r="AI900" i="2" s="1"/>
  <c r="R900" i="2"/>
  <c r="V900" i="2"/>
  <c r="W900" i="2"/>
  <c r="X900" i="2"/>
  <c r="Y900" i="2"/>
  <c r="AB900" i="2"/>
  <c r="AC900" i="2"/>
  <c r="AD900" i="2"/>
  <c r="AE900" i="2"/>
  <c r="AG900" i="2"/>
  <c r="AH900" i="2"/>
  <c r="O901" i="2"/>
  <c r="R901" i="2" s="1"/>
  <c r="P901" i="2"/>
  <c r="Q901" i="2" s="1"/>
  <c r="S901" i="2" s="1"/>
  <c r="T901" i="2" s="1"/>
  <c r="U901" i="2" s="1"/>
  <c r="AI901" i="2" s="1"/>
  <c r="V901" i="2"/>
  <c r="W901" i="2"/>
  <c r="X901" i="2"/>
  <c r="Y901" i="2"/>
  <c r="AB901" i="2"/>
  <c r="AC901" i="2"/>
  <c r="AD901" i="2"/>
  <c r="AE901" i="2"/>
  <c r="AG901" i="2"/>
  <c r="AH901" i="2"/>
  <c r="O902" i="2"/>
  <c r="V902" i="2"/>
  <c r="W902" i="2"/>
  <c r="X902" i="2"/>
  <c r="Y902" i="2"/>
  <c r="AB902" i="2"/>
  <c r="AC902" i="2"/>
  <c r="AD902" i="2"/>
  <c r="AE902" i="2"/>
  <c r="AG902" i="2"/>
  <c r="AH902" i="2"/>
  <c r="O903" i="2"/>
  <c r="R903" i="2"/>
  <c r="V903" i="2"/>
  <c r="W903" i="2"/>
  <c r="X903" i="2"/>
  <c r="Y903" i="2"/>
  <c r="AB903" i="2"/>
  <c r="AC903" i="2"/>
  <c r="AD903" i="2"/>
  <c r="AE903" i="2"/>
  <c r="AG903" i="2"/>
  <c r="AH903" i="2"/>
  <c r="O904" i="2"/>
  <c r="P904" i="2"/>
  <c r="Q904" i="2" s="1"/>
  <c r="S904" i="2" s="1"/>
  <c r="T904" i="2" s="1"/>
  <c r="U904" i="2" s="1"/>
  <c r="AI904" i="2" s="1"/>
  <c r="R904" i="2"/>
  <c r="V904" i="2"/>
  <c r="W904" i="2"/>
  <c r="X904" i="2"/>
  <c r="Y904" i="2"/>
  <c r="AB904" i="2"/>
  <c r="AC904" i="2"/>
  <c r="AD904" i="2"/>
  <c r="AE904" i="2"/>
  <c r="AG904" i="2"/>
  <c r="AH904" i="2"/>
  <c r="O905" i="2"/>
  <c r="V905" i="2"/>
  <c r="W905" i="2"/>
  <c r="X905" i="2"/>
  <c r="Y905" i="2"/>
  <c r="AB905" i="2"/>
  <c r="AC905" i="2"/>
  <c r="AD905" i="2"/>
  <c r="AE905" i="2"/>
  <c r="AG905" i="2"/>
  <c r="AH905" i="2"/>
  <c r="O906" i="2"/>
  <c r="V906" i="2"/>
  <c r="W906" i="2"/>
  <c r="X906" i="2"/>
  <c r="Y906" i="2"/>
  <c r="AB906" i="2"/>
  <c r="AC906" i="2"/>
  <c r="AD906" i="2"/>
  <c r="AE906" i="2"/>
  <c r="AG906" i="2"/>
  <c r="AH906" i="2"/>
  <c r="O907" i="2"/>
  <c r="V907" i="2"/>
  <c r="W907" i="2"/>
  <c r="X907" i="2"/>
  <c r="Y907" i="2"/>
  <c r="AB907" i="2"/>
  <c r="AC907" i="2"/>
  <c r="AD907" i="2"/>
  <c r="AE907" i="2"/>
  <c r="AG907" i="2"/>
  <c r="AH907" i="2"/>
  <c r="O908" i="2"/>
  <c r="P908" i="2"/>
  <c r="Q908" i="2" s="1"/>
  <c r="S908" i="2" s="1"/>
  <c r="T908" i="2" s="1"/>
  <c r="U908" i="2" s="1"/>
  <c r="AI908" i="2" s="1"/>
  <c r="R908" i="2"/>
  <c r="V908" i="2"/>
  <c r="W908" i="2"/>
  <c r="X908" i="2"/>
  <c r="Y908" i="2"/>
  <c r="AB908" i="2"/>
  <c r="AC908" i="2"/>
  <c r="AD908" i="2"/>
  <c r="AE908" i="2"/>
  <c r="AG908" i="2"/>
  <c r="AH908" i="2"/>
  <c r="O909" i="2"/>
  <c r="V909" i="2"/>
  <c r="W909" i="2"/>
  <c r="X909" i="2"/>
  <c r="Y909" i="2"/>
  <c r="AB909" i="2"/>
  <c r="AC909" i="2"/>
  <c r="AD909" i="2"/>
  <c r="AE909" i="2"/>
  <c r="AG909" i="2"/>
  <c r="AH909" i="2"/>
  <c r="O910" i="2"/>
  <c r="V910" i="2"/>
  <c r="W910" i="2"/>
  <c r="X910" i="2"/>
  <c r="Y910" i="2"/>
  <c r="AB910" i="2"/>
  <c r="AC910" i="2"/>
  <c r="AD910" i="2"/>
  <c r="AE910" i="2"/>
  <c r="AG910" i="2"/>
  <c r="AH910" i="2"/>
  <c r="O911" i="2"/>
  <c r="V911" i="2"/>
  <c r="W911" i="2"/>
  <c r="X911" i="2"/>
  <c r="Y911" i="2"/>
  <c r="AB911" i="2"/>
  <c r="AC911" i="2"/>
  <c r="AD911" i="2"/>
  <c r="AE911" i="2"/>
  <c r="AG911" i="2"/>
  <c r="AH911" i="2"/>
  <c r="O912" i="2"/>
  <c r="P912" i="2"/>
  <c r="Q912" i="2" s="1"/>
  <c r="S912" i="2" s="1"/>
  <c r="T912" i="2" s="1"/>
  <c r="U912" i="2" s="1"/>
  <c r="AI912" i="2" s="1"/>
  <c r="R912" i="2"/>
  <c r="V912" i="2"/>
  <c r="W912" i="2"/>
  <c r="X912" i="2"/>
  <c r="Y912" i="2"/>
  <c r="AB912" i="2"/>
  <c r="AC912" i="2"/>
  <c r="AD912" i="2"/>
  <c r="AE912" i="2"/>
  <c r="AG912" i="2"/>
  <c r="AH912" i="2"/>
  <c r="O913" i="2"/>
  <c r="P913" i="2"/>
  <c r="Q913" i="2" s="1"/>
  <c r="V913" i="2"/>
  <c r="W913" i="2"/>
  <c r="X913" i="2"/>
  <c r="Y913" i="2"/>
  <c r="AB913" i="2"/>
  <c r="AC913" i="2"/>
  <c r="AD913" i="2"/>
  <c r="AE913" i="2"/>
  <c r="AG913" i="2"/>
  <c r="AH913" i="2"/>
  <c r="O914" i="2"/>
  <c r="P914" i="2" s="1"/>
  <c r="Q914" i="2" s="1"/>
  <c r="R914" i="2"/>
  <c r="S914" i="2"/>
  <c r="T914" i="2" s="1"/>
  <c r="U914" i="2" s="1"/>
  <c r="AI914" i="2" s="1"/>
  <c r="V914" i="2"/>
  <c r="W914" i="2"/>
  <c r="X914" i="2"/>
  <c r="Y914" i="2"/>
  <c r="AB914" i="2"/>
  <c r="AC914" i="2"/>
  <c r="AD914" i="2"/>
  <c r="AE914" i="2"/>
  <c r="AG914" i="2"/>
  <c r="AH914" i="2"/>
  <c r="O915" i="2"/>
  <c r="V915" i="2"/>
  <c r="W915" i="2"/>
  <c r="X915" i="2"/>
  <c r="Y915" i="2"/>
  <c r="AB915" i="2"/>
  <c r="AC915" i="2"/>
  <c r="AD915" i="2"/>
  <c r="AE915" i="2"/>
  <c r="AG915" i="2"/>
  <c r="AH915" i="2"/>
  <c r="O916" i="2"/>
  <c r="P916" i="2"/>
  <c r="Q916" i="2"/>
  <c r="R916" i="2"/>
  <c r="S916" i="2"/>
  <c r="T916" i="2" s="1"/>
  <c r="U916" i="2" s="1"/>
  <c r="AI916" i="2" s="1"/>
  <c r="V916" i="2"/>
  <c r="W916" i="2"/>
  <c r="X916" i="2"/>
  <c r="Y916" i="2"/>
  <c r="AB916" i="2"/>
  <c r="AC916" i="2"/>
  <c r="AD916" i="2"/>
  <c r="AE916" i="2"/>
  <c r="AG916" i="2"/>
  <c r="AH916" i="2"/>
  <c r="O917" i="2"/>
  <c r="R917" i="2" s="1"/>
  <c r="P917" i="2"/>
  <c r="Q917" i="2"/>
  <c r="S917" i="2" s="1"/>
  <c r="T917" i="2" s="1"/>
  <c r="U917" i="2"/>
  <c r="AI917" i="2" s="1"/>
  <c r="V917" i="2"/>
  <c r="W917" i="2"/>
  <c r="X917" i="2"/>
  <c r="Y917" i="2"/>
  <c r="AB917" i="2"/>
  <c r="AC917" i="2"/>
  <c r="AD917" i="2"/>
  <c r="AE917" i="2"/>
  <c r="AG917" i="2"/>
  <c r="AH917" i="2"/>
  <c r="O918" i="2"/>
  <c r="P918" i="2" s="1"/>
  <c r="Q918" i="2"/>
  <c r="R918" i="2"/>
  <c r="V918" i="2"/>
  <c r="W918" i="2"/>
  <c r="X918" i="2"/>
  <c r="Y918" i="2"/>
  <c r="AB918" i="2"/>
  <c r="AC918" i="2"/>
  <c r="AD918" i="2"/>
  <c r="AE918" i="2"/>
  <c r="AG918" i="2"/>
  <c r="AH918" i="2"/>
  <c r="O919" i="2"/>
  <c r="V919" i="2"/>
  <c r="W919" i="2"/>
  <c r="X919" i="2"/>
  <c r="Y919" i="2"/>
  <c r="AB919" i="2"/>
  <c r="AC919" i="2"/>
  <c r="AD919" i="2"/>
  <c r="AE919" i="2"/>
  <c r="AG919" i="2"/>
  <c r="AH919" i="2"/>
  <c r="O920" i="2"/>
  <c r="V920" i="2"/>
  <c r="W920" i="2"/>
  <c r="X920" i="2"/>
  <c r="Y920" i="2"/>
  <c r="AB920" i="2"/>
  <c r="AC920" i="2"/>
  <c r="AD920" i="2"/>
  <c r="AE920" i="2"/>
  <c r="AG920" i="2"/>
  <c r="AH920" i="2"/>
  <c r="O921" i="2"/>
  <c r="R921" i="2"/>
  <c r="V921" i="2"/>
  <c r="W921" i="2"/>
  <c r="X921" i="2"/>
  <c r="Y921" i="2"/>
  <c r="AB921" i="2"/>
  <c r="AC921" i="2"/>
  <c r="AD921" i="2"/>
  <c r="AE921" i="2"/>
  <c r="AG921" i="2"/>
  <c r="AH921" i="2"/>
  <c r="O922" i="2"/>
  <c r="P922" i="2"/>
  <c r="Q922" i="2"/>
  <c r="R922" i="2"/>
  <c r="V922" i="2"/>
  <c r="W922" i="2"/>
  <c r="X922" i="2"/>
  <c r="Y922" i="2"/>
  <c r="AB922" i="2"/>
  <c r="AC922" i="2"/>
  <c r="AD922" i="2"/>
  <c r="AE922" i="2"/>
  <c r="AG922" i="2"/>
  <c r="AH922" i="2"/>
  <c r="O923" i="2"/>
  <c r="R923" i="2" s="1"/>
  <c r="V923" i="2"/>
  <c r="W923" i="2"/>
  <c r="X923" i="2"/>
  <c r="Y923" i="2"/>
  <c r="AB923" i="2"/>
  <c r="AC923" i="2"/>
  <c r="AD923" i="2"/>
  <c r="AE923" i="2"/>
  <c r="AG923" i="2"/>
  <c r="AH923" i="2"/>
  <c r="O924" i="2"/>
  <c r="R924" i="2"/>
  <c r="V924" i="2"/>
  <c r="W924" i="2"/>
  <c r="X924" i="2"/>
  <c r="Y924" i="2"/>
  <c r="AB924" i="2"/>
  <c r="AC924" i="2"/>
  <c r="AD924" i="2"/>
  <c r="AE924" i="2"/>
  <c r="AG924" i="2"/>
  <c r="AH924" i="2"/>
  <c r="O925" i="2"/>
  <c r="V925" i="2"/>
  <c r="W925" i="2"/>
  <c r="X925" i="2"/>
  <c r="Y925" i="2"/>
  <c r="AB925" i="2"/>
  <c r="AC925" i="2"/>
  <c r="AD925" i="2"/>
  <c r="AE925" i="2"/>
  <c r="AG925" i="2"/>
  <c r="AH925" i="2"/>
  <c r="O926" i="2"/>
  <c r="P926" i="2"/>
  <c r="Q926" i="2" s="1"/>
  <c r="S926" i="2" s="1"/>
  <c r="T926" i="2" s="1"/>
  <c r="R926" i="2"/>
  <c r="U926" i="2"/>
  <c r="AI926" i="2" s="1"/>
  <c r="V926" i="2"/>
  <c r="W926" i="2"/>
  <c r="X926" i="2"/>
  <c r="Y926" i="2"/>
  <c r="AB926" i="2"/>
  <c r="AC926" i="2"/>
  <c r="AD926" i="2"/>
  <c r="AE926" i="2"/>
  <c r="AG926" i="2"/>
  <c r="AH926" i="2"/>
  <c r="O927" i="2"/>
  <c r="R927" i="2" s="1"/>
  <c r="P927" i="2"/>
  <c r="Q927" i="2" s="1"/>
  <c r="S927" i="2"/>
  <c r="T927" i="2" s="1"/>
  <c r="U927" i="2" s="1"/>
  <c r="AI927" i="2" s="1"/>
  <c r="V927" i="2"/>
  <c r="W927" i="2"/>
  <c r="X927" i="2"/>
  <c r="Y927" i="2"/>
  <c r="AB927" i="2"/>
  <c r="AC927" i="2"/>
  <c r="AD927" i="2"/>
  <c r="AE927" i="2"/>
  <c r="AG927" i="2"/>
  <c r="AH927" i="2"/>
  <c r="O928" i="2"/>
  <c r="V928" i="2"/>
  <c r="W928" i="2"/>
  <c r="X928" i="2"/>
  <c r="Y928" i="2"/>
  <c r="AB928" i="2"/>
  <c r="AC928" i="2"/>
  <c r="AD928" i="2"/>
  <c r="AE928" i="2"/>
  <c r="AG928" i="2"/>
  <c r="AH928" i="2"/>
  <c r="O929" i="2"/>
  <c r="V929" i="2"/>
  <c r="W929" i="2"/>
  <c r="X929" i="2"/>
  <c r="Y929" i="2"/>
  <c r="AB929" i="2"/>
  <c r="AC929" i="2"/>
  <c r="AD929" i="2"/>
  <c r="AE929" i="2"/>
  <c r="AG929" i="2"/>
  <c r="AH929" i="2"/>
  <c r="O930" i="2"/>
  <c r="P930" i="2"/>
  <c r="Q930" i="2" s="1"/>
  <c r="S930" i="2" s="1"/>
  <c r="T930" i="2" s="1"/>
  <c r="U930" i="2" s="1"/>
  <c r="AI930" i="2" s="1"/>
  <c r="R930" i="2"/>
  <c r="V930" i="2"/>
  <c r="W930" i="2"/>
  <c r="X930" i="2"/>
  <c r="Y930" i="2"/>
  <c r="AB930" i="2"/>
  <c r="AC930" i="2"/>
  <c r="AD930" i="2"/>
  <c r="AE930" i="2"/>
  <c r="AG930" i="2"/>
  <c r="AH930" i="2"/>
  <c r="O931" i="2"/>
  <c r="P931" i="2"/>
  <c r="Q931" i="2" s="1"/>
  <c r="S931" i="2" s="1"/>
  <c r="T931" i="2" s="1"/>
  <c r="U931" i="2" s="1"/>
  <c r="AI931" i="2" s="1"/>
  <c r="R931" i="2"/>
  <c r="V931" i="2"/>
  <c r="W931" i="2"/>
  <c r="X931" i="2"/>
  <c r="Y931" i="2"/>
  <c r="AB931" i="2"/>
  <c r="AC931" i="2"/>
  <c r="AD931" i="2"/>
  <c r="AE931" i="2"/>
  <c r="AG931" i="2"/>
  <c r="AH931" i="2"/>
  <c r="O932" i="2"/>
  <c r="V932" i="2"/>
  <c r="W932" i="2"/>
  <c r="X932" i="2"/>
  <c r="Y932" i="2"/>
  <c r="AB932" i="2"/>
  <c r="AC932" i="2"/>
  <c r="AD932" i="2"/>
  <c r="AE932" i="2"/>
  <c r="AG932" i="2"/>
  <c r="AH932" i="2"/>
  <c r="O933" i="2"/>
  <c r="P933" i="2" s="1"/>
  <c r="Q933" i="2" s="1"/>
  <c r="S933" i="2" s="1"/>
  <c r="T933" i="2" s="1"/>
  <c r="U933" i="2" s="1"/>
  <c r="AI933" i="2" s="1"/>
  <c r="R933" i="2"/>
  <c r="V933" i="2"/>
  <c r="W933" i="2"/>
  <c r="X933" i="2"/>
  <c r="Y933" i="2"/>
  <c r="AB933" i="2"/>
  <c r="AC933" i="2"/>
  <c r="AD933" i="2"/>
  <c r="AE933" i="2"/>
  <c r="AG933" i="2"/>
  <c r="AH933" i="2"/>
  <c r="O934" i="2"/>
  <c r="P934" i="2"/>
  <c r="Q934" i="2"/>
  <c r="S934" i="2" s="1"/>
  <c r="T934" i="2" s="1"/>
  <c r="U934" i="2" s="1"/>
  <c r="AI934" i="2" s="1"/>
  <c r="R934" i="2"/>
  <c r="V934" i="2"/>
  <c r="W934" i="2"/>
  <c r="X934" i="2"/>
  <c r="Y934" i="2"/>
  <c r="AB934" i="2"/>
  <c r="AC934" i="2"/>
  <c r="AD934" i="2"/>
  <c r="AE934" i="2"/>
  <c r="AG934" i="2"/>
  <c r="AH934" i="2"/>
  <c r="O935" i="2"/>
  <c r="R935" i="2" s="1"/>
  <c r="V935" i="2"/>
  <c r="W935" i="2"/>
  <c r="X935" i="2"/>
  <c r="Y935" i="2"/>
  <c r="AB935" i="2"/>
  <c r="AC935" i="2"/>
  <c r="AD935" i="2"/>
  <c r="AE935" i="2"/>
  <c r="AG935" i="2"/>
  <c r="AH935" i="2"/>
  <c r="O936" i="2"/>
  <c r="V936" i="2"/>
  <c r="W936" i="2"/>
  <c r="X936" i="2"/>
  <c r="Y936" i="2"/>
  <c r="AB936" i="2"/>
  <c r="AC936" i="2"/>
  <c r="AD936" i="2"/>
  <c r="AE936" i="2"/>
  <c r="AG936" i="2"/>
  <c r="AH936" i="2"/>
  <c r="O937" i="2"/>
  <c r="R937" i="2"/>
  <c r="V937" i="2"/>
  <c r="W937" i="2"/>
  <c r="X937" i="2"/>
  <c r="Y937" i="2"/>
  <c r="AB937" i="2"/>
  <c r="AC937" i="2"/>
  <c r="AD937" i="2"/>
  <c r="AE937" i="2"/>
  <c r="AG937" i="2"/>
  <c r="AH937" i="2"/>
  <c r="O938" i="2"/>
  <c r="P938" i="2" s="1"/>
  <c r="Q938" i="2" s="1"/>
  <c r="R938" i="2"/>
  <c r="V938" i="2"/>
  <c r="W938" i="2"/>
  <c r="X938" i="2"/>
  <c r="Y938" i="2"/>
  <c r="AB938" i="2"/>
  <c r="AC938" i="2"/>
  <c r="AD938" i="2"/>
  <c r="AE938" i="2"/>
  <c r="AG938" i="2"/>
  <c r="AH938" i="2"/>
  <c r="O939" i="2"/>
  <c r="P939" i="2"/>
  <c r="Q939" i="2" s="1"/>
  <c r="R939" i="2"/>
  <c r="S939" i="2"/>
  <c r="T939" i="2" s="1"/>
  <c r="U939" i="2" s="1"/>
  <c r="AI939" i="2" s="1"/>
  <c r="V939" i="2"/>
  <c r="W939" i="2"/>
  <c r="X939" i="2"/>
  <c r="Y939" i="2"/>
  <c r="AB939" i="2"/>
  <c r="AC939" i="2"/>
  <c r="AD939" i="2"/>
  <c r="AE939" i="2"/>
  <c r="AG939" i="2"/>
  <c r="AH939" i="2"/>
  <c r="O940" i="2"/>
  <c r="V940" i="2"/>
  <c r="W940" i="2"/>
  <c r="X940" i="2"/>
  <c r="Y940" i="2"/>
  <c r="AB940" i="2"/>
  <c r="AC940" i="2"/>
  <c r="AD940" i="2"/>
  <c r="AE940" i="2"/>
  <c r="AG940" i="2"/>
  <c r="AH940" i="2"/>
  <c r="O941" i="2"/>
  <c r="V941" i="2"/>
  <c r="W941" i="2"/>
  <c r="X941" i="2"/>
  <c r="Y941" i="2"/>
  <c r="AB941" i="2"/>
  <c r="AC941" i="2"/>
  <c r="AD941" i="2"/>
  <c r="AE941" i="2"/>
  <c r="AG941" i="2"/>
  <c r="AH941" i="2"/>
  <c r="O942" i="2"/>
  <c r="P942" i="2"/>
  <c r="Q942" i="2" s="1"/>
  <c r="S942" i="2" s="1"/>
  <c r="T942" i="2" s="1"/>
  <c r="U942" i="2" s="1"/>
  <c r="AI942" i="2" s="1"/>
  <c r="R942" i="2"/>
  <c r="V942" i="2"/>
  <c r="W942" i="2"/>
  <c r="X942" i="2"/>
  <c r="Y942" i="2"/>
  <c r="AB942" i="2"/>
  <c r="AC942" i="2"/>
  <c r="AD942" i="2"/>
  <c r="AE942" i="2"/>
  <c r="AG942" i="2"/>
  <c r="AH942" i="2"/>
  <c r="O943" i="2"/>
  <c r="R943" i="2" s="1"/>
  <c r="P943" i="2"/>
  <c r="Q943" i="2" s="1"/>
  <c r="S943" i="2" s="1"/>
  <c r="T943" i="2" s="1"/>
  <c r="U943" i="2" s="1"/>
  <c r="V943" i="2"/>
  <c r="W943" i="2"/>
  <c r="X943" i="2"/>
  <c r="Y943" i="2"/>
  <c r="AB943" i="2"/>
  <c r="AC943" i="2"/>
  <c r="AD943" i="2"/>
  <c r="AE943" i="2"/>
  <c r="AG943" i="2"/>
  <c r="AH943" i="2"/>
  <c r="AI943" i="2"/>
  <c r="O944" i="2"/>
  <c r="R944" i="2" s="1"/>
  <c r="V944" i="2"/>
  <c r="W944" i="2"/>
  <c r="X944" i="2"/>
  <c r="Y944" i="2"/>
  <c r="AB944" i="2"/>
  <c r="AC944" i="2"/>
  <c r="AD944" i="2"/>
  <c r="AE944" i="2"/>
  <c r="AG944" i="2"/>
  <c r="AH944" i="2"/>
  <c r="O945" i="2"/>
  <c r="R945" i="2" s="1"/>
  <c r="V945" i="2"/>
  <c r="W945" i="2"/>
  <c r="X945" i="2"/>
  <c r="Y945" i="2"/>
  <c r="AB945" i="2"/>
  <c r="AC945" i="2"/>
  <c r="AD945" i="2"/>
  <c r="AE945" i="2"/>
  <c r="AG945" i="2"/>
  <c r="AH945" i="2"/>
  <c r="O946" i="2"/>
  <c r="P946" i="2"/>
  <c r="Q946" i="2" s="1"/>
  <c r="S946" i="2" s="1"/>
  <c r="T946" i="2" s="1"/>
  <c r="U946" i="2" s="1"/>
  <c r="AI946" i="2" s="1"/>
  <c r="R946" i="2"/>
  <c r="V946" i="2"/>
  <c r="W946" i="2"/>
  <c r="X946" i="2"/>
  <c r="Y946" i="2"/>
  <c r="AB946" i="2"/>
  <c r="AC946" i="2"/>
  <c r="AD946" i="2"/>
  <c r="AE946" i="2"/>
  <c r="AG946" i="2"/>
  <c r="AH946" i="2"/>
  <c r="O947" i="2"/>
  <c r="V947" i="2"/>
  <c r="W947" i="2"/>
  <c r="X947" i="2"/>
  <c r="Y947" i="2"/>
  <c r="AB947" i="2"/>
  <c r="AC947" i="2"/>
  <c r="AD947" i="2"/>
  <c r="AE947" i="2"/>
  <c r="AG947" i="2"/>
  <c r="AH947" i="2"/>
  <c r="O948" i="2"/>
  <c r="P948" i="2" s="1"/>
  <c r="Q948" i="2" s="1"/>
  <c r="R948" i="2"/>
  <c r="S948" i="2"/>
  <c r="T948" i="2" s="1"/>
  <c r="U948" i="2" s="1"/>
  <c r="AI948" i="2" s="1"/>
  <c r="V948" i="2"/>
  <c r="W948" i="2"/>
  <c r="X948" i="2"/>
  <c r="Y948" i="2"/>
  <c r="AB948" i="2"/>
  <c r="AC948" i="2"/>
  <c r="AD948" i="2"/>
  <c r="AE948" i="2"/>
  <c r="AG948" i="2"/>
  <c r="AH948" i="2"/>
  <c r="O949" i="2"/>
  <c r="V949" i="2"/>
  <c r="W949" i="2"/>
  <c r="X949" i="2"/>
  <c r="Y949" i="2"/>
  <c r="AB949" i="2"/>
  <c r="AC949" i="2"/>
  <c r="AD949" i="2"/>
  <c r="AE949" i="2"/>
  <c r="AG949" i="2"/>
  <c r="AH949" i="2"/>
  <c r="O950" i="2"/>
  <c r="P950" i="2"/>
  <c r="Q950" i="2" s="1"/>
  <c r="S950" i="2" s="1"/>
  <c r="T950" i="2" s="1"/>
  <c r="U950" i="2" s="1"/>
  <c r="AI950" i="2" s="1"/>
  <c r="R950" i="2"/>
  <c r="V950" i="2"/>
  <c r="W950" i="2"/>
  <c r="X950" i="2"/>
  <c r="Y950" i="2"/>
  <c r="AB950" i="2"/>
  <c r="AC950" i="2"/>
  <c r="AD950" i="2"/>
  <c r="AE950" i="2"/>
  <c r="AG950" i="2"/>
  <c r="AH950" i="2"/>
  <c r="O951" i="2"/>
  <c r="R951" i="2" s="1"/>
  <c r="P951" i="2"/>
  <c r="Q951" i="2" s="1"/>
  <c r="S951" i="2" s="1"/>
  <c r="T951" i="2" s="1"/>
  <c r="U951" i="2" s="1"/>
  <c r="AI951" i="2" s="1"/>
  <c r="V951" i="2"/>
  <c r="W951" i="2"/>
  <c r="X951" i="2"/>
  <c r="Y951" i="2"/>
  <c r="AB951" i="2"/>
  <c r="AC951" i="2"/>
  <c r="AD951" i="2"/>
  <c r="AE951" i="2"/>
  <c r="AG951" i="2"/>
  <c r="AH951" i="2"/>
  <c r="O952" i="2"/>
  <c r="R952" i="2"/>
  <c r="V952" i="2"/>
  <c r="W952" i="2"/>
  <c r="X952" i="2"/>
  <c r="Y952" i="2"/>
  <c r="AB952" i="2"/>
  <c r="AC952" i="2"/>
  <c r="AD952" i="2"/>
  <c r="AE952" i="2"/>
  <c r="AG952" i="2"/>
  <c r="AH952" i="2"/>
  <c r="O953" i="2"/>
  <c r="R953" i="2"/>
  <c r="V953" i="2"/>
  <c r="W953" i="2"/>
  <c r="X953" i="2"/>
  <c r="Y953" i="2"/>
  <c r="AB953" i="2"/>
  <c r="AC953" i="2"/>
  <c r="AD953" i="2"/>
  <c r="AE953" i="2"/>
  <c r="AG953" i="2"/>
  <c r="AH953" i="2"/>
  <c r="O954" i="2"/>
  <c r="P954" i="2"/>
  <c r="Q954" i="2" s="1"/>
  <c r="S954" i="2" s="1"/>
  <c r="T954" i="2" s="1"/>
  <c r="U954" i="2" s="1"/>
  <c r="AI954" i="2" s="1"/>
  <c r="R954" i="2"/>
  <c r="V954" i="2"/>
  <c r="W954" i="2"/>
  <c r="X954" i="2"/>
  <c r="Y954" i="2"/>
  <c r="AB954" i="2"/>
  <c r="AC954" i="2"/>
  <c r="AD954" i="2"/>
  <c r="AE954" i="2"/>
  <c r="AG954" i="2"/>
  <c r="AH954" i="2"/>
  <c r="O955" i="2"/>
  <c r="V955" i="2"/>
  <c r="W955" i="2"/>
  <c r="X955" i="2"/>
  <c r="Y955" i="2"/>
  <c r="AB955" i="2"/>
  <c r="AC955" i="2"/>
  <c r="AD955" i="2"/>
  <c r="AE955" i="2"/>
  <c r="AG955" i="2"/>
  <c r="AH955" i="2"/>
  <c r="O956" i="2"/>
  <c r="R956" i="2"/>
  <c r="V956" i="2"/>
  <c r="W956" i="2"/>
  <c r="X956" i="2"/>
  <c r="Y956" i="2"/>
  <c r="AB956" i="2"/>
  <c r="AC956" i="2"/>
  <c r="AD956" i="2"/>
  <c r="AE956" i="2"/>
  <c r="AG956" i="2"/>
  <c r="AH956" i="2"/>
  <c r="O957" i="2"/>
  <c r="R957" i="2"/>
  <c r="V957" i="2"/>
  <c r="W957" i="2"/>
  <c r="X957" i="2"/>
  <c r="Y957" i="2"/>
  <c r="AB957" i="2"/>
  <c r="AC957" i="2"/>
  <c r="AD957" i="2"/>
  <c r="AE957" i="2"/>
  <c r="AG957" i="2"/>
  <c r="AH957" i="2"/>
  <c r="O958" i="2"/>
  <c r="P958" i="2"/>
  <c r="Q958" i="2" s="1"/>
  <c r="V958" i="2"/>
  <c r="W958" i="2"/>
  <c r="X958" i="2"/>
  <c r="Y958" i="2"/>
  <c r="AB958" i="2"/>
  <c r="AC958" i="2"/>
  <c r="AD958" i="2"/>
  <c r="AE958" i="2"/>
  <c r="AG958" i="2"/>
  <c r="AH958" i="2"/>
  <c r="O959" i="2"/>
  <c r="R959" i="2"/>
  <c r="V959" i="2"/>
  <c r="W959" i="2"/>
  <c r="X959" i="2"/>
  <c r="Y959" i="2"/>
  <c r="AB959" i="2"/>
  <c r="AC959" i="2"/>
  <c r="AD959" i="2"/>
  <c r="AE959" i="2"/>
  <c r="AG959" i="2"/>
  <c r="AH959" i="2"/>
  <c r="O960" i="2"/>
  <c r="P960" i="2"/>
  <c r="Q960" i="2" s="1"/>
  <c r="R960" i="2"/>
  <c r="S960" i="2" s="1"/>
  <c r="T960" i="2" s="1"/>
  <c r="U960" i="2" s="1"/>
  <c r="V960" i="2"/>
  <c r="W960" i="2"/>
  <c r="X960" i="2"/>
  <c r="Y960" i="2"/>
  <c r="AB960" i="2"/>
  <c r="AC960" i="2"/>
  <c r="AD960" i="2"/>
  <c r="AE960" i="2"/>
  <c r="AG960" i="2"/>
  <c r="AH960" i="2"/>
  <c r="AI960" i="2"/>
  <c r="O961" i="2"/>
  <c r="V961" i="2"/>
  <c r="W961" i="2"/>
  <c r="X961" i="2"/>
  <c r="Y961" i="2"/>
  <c r="AB961" i="2"/>
  <c r="AC961" i="2"/>
  <c r="AD961" i="2"/>
  <c r="AE961" i="2"/>
  <c r="AG961" i="2"/>
  <c r="AH961" i="2"/>
  <c r="O962" i="2"/>
  <c r="P962" i="2"/>
  <c r="Q962" i="2" s="1"/>
  <c r="S962" i="2" s="1"/>
  <c r="T962" i="2" s="1"/>
  <c r="U962" i="2" s="1"/>
  <c r="AI962" i="2" s="1"/>
  <c r="R962" i="2"/>
  <c r="V962" i="2"/>
  <c r="W962" i="2"/>
  <c r="X962" i="2"/>
  <c r="Y962" i="2"/>
  <c r="AB962" i="2"/>
  <c r="AC962" i="2"/>
  <c r="AD962" i="2"/>
  <c r="AE962" i="2"/>
  <c r="AG962" i="2"/>
  <c r="AH962" i="2"/>
  <c r="O963" i="2"/>
  <c r="V963" i="2"/>
  <c r="W963" i="2"/>
  <c r="X963" i="2"/>
  <c r="Y963" i="2"/>
  <c r="AB963" i="2"/>
  <c r="AC963" i="2"/>
  <c r="AD963" i="2"/>
  <c r="AE963" i="2"/>
  <c r="AG963" i="2"/>
  <c r="AH963" i="2"/>
  <c r="O964" i="2"/>
  <c r="P964" i="2"/>
  <c r="Q964" i="2" s="1"/>
  <c r="V964" i="2"/>
  <c r="W964" i="2"/>
  <c r="X964" i="2"/>
  <c r="Y964" i="2"/>
  <c r="AB964" i="2"/>
  <c r="AC964" i="2"/>
  <c r="AD964" i="2"/>
  <c r="AE964" i="2"/>
  <c r="AG964" i="2"/>
  <c r="AH964" i="2"/>
  <c r="O965" i="2"/>
  <c r="V965" i="2"/>
  <c r="W965" i="2"/>
  <c r="X965" i="2"/>
  <c r="Y965" i="2"/>
  <c r="AB965" i="2"/>
  <c r="AC965" i="2"/>
  <c r="AD965" i="2"/>
  <c r="AE965" i="2"/>
  <c r="AG965" i="2"/>
  <c r="AH965" i="2"/>
  <c r="O966" i="2"/>
  <c r="V966" i="2"/>
  <c r="W966" i="2"/>
  <c r="X966" i="2"/>
  <c r="Y966" i="2"/>
  <c r="AB966" i="2"/>
  <c r="AC966" i="2"/>
  <c r="AD966" i="2"/>
  <c r="AE966" i="2"/>
  <c r="AG966" i="2"/>
  <c r="AH966" i="2"/>
  <c r="O967" i="2"/>
  <c r="V967" i="2"/>
  <c r="W967" i="2"/>
  <c r="X967" i="2"/>
  <c r="Y967" i="2"/>
  <c r="AB967" i="2"/>
  <c r="AC967" i="2"/>
  <c r="AD967" i="2"/>
  <c r="AE967" i="2"/>
  <c r="AG967" i="2"/>
  <c r="AH967" i="2"/>
  <c r="O968" i="2"/>
  <c r="P968" i="2"/>
  <c r="Q968" i="2" s="1"/>
  <c r="R968" i="2"/>
  <c r="S968" i="2"/>
  <c r="T968" i="2"/>
  <c r="U968" i="2" s="1"/>
  <c r="AI968" i="2" s="1"/>
  <c r="V968" i="2"/>
  <c r="W968" i="2"/>
  <c r="X968" i="2"/>
  <c r="Y968" i="2"/>
  <c r="AB968" i="2"/>
  <c r="AC968" i="2"/>
  <c r="AD968" i="2"/>
  <c r="AE968" i="2"/>
  <c r="AG968" i="2"/>
  <c r="AH968" i="2"/>
  <c r="O969" i="2"/>
  <c r="V969" i="2"/>
  <c r="W969" i="2"/>
  <c r="X969" i="2"/>
  <c r="Y969" i="2"/>
  <c r="AB969" i="2"/>
  <c r="AC969" i="2"/>
  <c r="AD969" i="2"/>
  <c r="AE969" i="2"/>
  <c r="AG969" i="2"/>
  <c r="AH969" i="2"/>
  <c r="O970" i="2"/>
  <c r="P970" i="2"/>
  <c r="Q970" i="2" s="1"/>
  <c r="S970" i="2" s="1"/>
  <c r="T970" i="2" s="1"/>
  <c r="U970" i="2" s="1"/>
  <c r="AI970" i="2" s="1"/>
  <c r="R970" i="2"/>
  <c r="V970" i="2"/>
  <c r="W970" i="2"/>
  <c r="X970" i="2"/>
  <c r="Y970" i="2"/>
  <c r="AB970" i="2"/>
  <c r="AC970" i="2"/>
  <c r="AD970" i="2"/>
  <c r="AE970" i="2"/>
  <c r="AG970" i="2"/>
  <c r="AH970" i="2"/>
  <c r="O971" i="2"/>
  <c r="V971" i="2"/>
  <c r="W971" i="2"/>
  <c r="X971" i="2"/>
  <c r="Y971" i="2"/>
  <c r="AB971" i="2"/>
  <c r="AC971" i="2"/>
  <c r="AD971" i="2"/>
  <c r="AE971" i="2"/>
  <c r="AG971" i="2"/>
  <c r="AH971" i="2"/>
  <c r="O972" i="2"/>
  <c r="P972" i="2"/>
  <c r="Q972" i="2" s="1"/>
  <c r="S972" i="2" s="1"/>
  <c r="T972" i="2" s="1"/>
  <c r="U972" i="2" s="1"/>
  <c r="AI972" i="2" s="1"/>
  <c r="R972" i="2"/>
  <c r="V972" i="2"/>
  <c r="W972" i="2"/>
  <c r="X972" i="2"/>
  <c r="Y972" i="2"/>
  <c r="AB972" i="2"/>
  <c r="AC972" i="2"/>
  <c r="AD972" i="2"/>
  <c r="AE972" i="2"/>
  <c r="AG972" i="2"/>
  <c r="AH972" i="2"/>
  <c r="O973" i="2"/>
  <c r="V973" i="2"/>
  <c r="W973" i="2"/>
  <c r="X973" i="2"/>
  <c r="Y973" i="2"/>
  <c r="AB973" i="2"/>
  <c r="AC973" i="2"/>
  <c r="AD973" i="2"/>
  <c r="AE973" i="2"/>
  <c r="AG973" i="2"/>
  <c r="AH973" i="2"/>
  <c r="O974" i="2"/>
  <c r="P974" i="2"/>
  <c r="Q974" i="2" s="1"/>
  <c r="V974" i="2"/>
  <c r="W974" i="2"/>
  <c r="X974" i="2"/>
  <c r="Y974" i="2"/>
  <c r="AB974" i="2"/>
  <c r="AC974" i="2"/>
  <c r="AD974" i="2"/>
  <c r="AE974" i="2"/>
  <c r="AG974" i="2"/>
  <c r="AH974" i="2"/>
  <c r="O975" i="2"/>
  <c r="R975" i="2"/>
  <c r="V975" i="2"/>
  <c r="W975" i="2"/>
  <c r="X975" i="2"/>
  <c r="Y975" i="2"/>
  <c r="AB975" i="2"/>
  <c r="AC975" i="2"/>
  <c r="AD975" i="2"/>
  <c r="AE975" i="2"/>
  <c r="AG975" i="2"/>
  <c r="AH975" i="2"/>
  <c r="O976" i="2"/>
  <c r="P976" i="2"/>
  <c r="Q976" i="2"/>
  <c r="R976" i="2"/>
  <c r="S976" i="2" s="1"/>
  <c r="T976" i="2" s="1"/>
  <c r="U976" i="2" s="1"/>
  <c r="AI976" i="2" s="1"/>
  <c r="V976" i="2"/>
  <c r="W976" i="2"/>
  <c r="X976" i="2"/>
  <c r="Y976" i="2"/>
  <c r="AB976" i="2"/>
  <c r="AC976" i="2"/>
  <c r="AD976" i="2"/>
  <c r="AE976" i="2"/>
  <c r="AG976" i="2"/>
  <c r="AH976" i="2"/>
  <c r="O977" i="2"/>
  <c r="R977" i="2" s="1"/>
  <c r="P977" i="2"/>
  <c r="Q977" i="2"/>
  <c r="S977" i="2"/>
  <c r="T977" i="2" s="1"/>
  <c r="U977" i="2"/>
  <c r="AI977" i="2" s="1"/>
  <c r="V977" i="2"/>
  <c r="W977" i="2"/>
  <c r="X977" i="2"/>
  <c r="Y977" i="2"/>
  <c r="AB977" i="2"/>
  <c r="AC977" i="2"/>
  <c r="AD977" i="2"/>
  <c r="AE977" i="2"/>
  <c r="AG977" i="2"/>
  <c r="AH977" i="2"/>
  <c r="O978" i="2"/>
  <c r="P978" i="2" s="1"/>
  <c r="Q978" i="2"/>
  <c r="R978" i="2"/>
  <c r="S978" i="2"/>
  <c r="T978" i="2" s="1"/>
  <c r="U978" i="2" s="1"/>
  <c r="AI978" i="2" s="1"/>
  <c r="V978" i="2"/>
  <c r="W978" i="2"/>
  <c r="X978" i="2"/>
  <c r="Y978" i="2"/>
  <c r="AB978" i="2"/>
  <c r="AC978" i="2"/>
  <c r="AD978" i="2"/>
  <c r="AE978" i="2"/>
  <c r="AG978" i="2"/>
  <c r="AH978" i="2"/>
  <c r="O979" i="2"/>
  <c r="R979" i="2"/>
  <c r="V979" i="2"/>
  <c r="W979" i="2"/>
  <c r="X979" i="2"/>
  <c r="Y979" i="2"/>
  <c r="AB979" i="2"/>
  <c r="AC979" i="2"/>
  <c r="AD979" i="2"/>
  <c r="AE979" i="2"/>
  <c r="AG979" i="2"/>
  <c r="AH979" i="2"/>
  <c r="O980" i="2"/>
  <c r="V980" i="2"/>
  <c r="W980" i="2"/>
  <c r="X980" i="2"/>
  <c r="Y980" i="2"/>
  <c r="AB980" i="2"/>
  <c r="AC980" i="2"/>
  <c r="AD980" i="2"/>
  <c r="AE980" i="2"/>
  <c r="AG980" i="2"/>
  <c r="AH980" i="2"/>
  <c r="O981" i="2"/>
  <c r="P981" i="2"/>
  <c r="Q981" i="2" s="1"/>
  <c r="S981" i="2" s="1"/>
  <c r="T981" i="2" s="1"/>
  <c r="U981" i="2" s="1"/>
  <c r="AI981" i="2" s="1"/>
  <c r="R981" i="2"/>
  <c r="V981" i="2"/>
  <c r="W981" i="2"/>
  <c r="X981" i="2"/>
  <c r="Y981" i="2"/>
  <c r="AB981" i="2"/>
  <c r="AC981" i="2"/>
  <c r="AD981" i="2"/>
  <c r="AE981" i="2"/>
  <c r="AG981" i="2"/>
  <c r="AH981" i="2"/>
  <c r="O982" i="2"/>
  <c r="P982" i="2"/>
  <c r="Q982" i="2" s="1"/>
  <c r="S982" i="2" s="1"/>
  <c r="T982" i="2" s="1"/>
  <c r="U982" i="2" s="1"/>
  <c r="AI982" i="2" s="1"/>
  <c r="R982" i="2"/>
  <c r="V982" i="2"/>
  <c r="W982" i="2"/>
  <c r="X982" i="2"/>
  <c r="Y982" i="2"/>
  <c r="AB982" i="2"/>
  <c r="AC982" i="2"/>
  <c r="AD982" i="2"/>
  <c r="AE982" i="2"/>
  <c r="AG982" i="2"/>
  <c r="AH982" i="2"/>
  <c r="O983" i="2"/>
  <c r="R983" i="2" s="1"/>
  <c r="V983" i="2"/>
  <c r="W983" i="2"/>
  <c r="X983" i="2"/>
  <c r="Y983" i="2"/>
  <c r="AB983" i="2"/>
  <c r="AC983" i="2"/>
  <c r="AD983" i="2"/>
  <c r="AE983" i="2"/>
  <c r="AG983" i="2"/>
  <c r="AH983" i="2"/>
  <c r="O984" i="2"/>
  <c r="P984" i="2"/>
  <c r="Q984" i="2" s="1"/>
  <c r="R984" i="2"/>
  <c r="S984" i="2"/>
  <c r="T984" i="2" s="1"/>
  <c r="U984" i="2" s="1"/>
  <c r="AI984" i="2" s="1"/>
  <c r="V984" i="2"/>
  <c r="W984" i="2"/>
  <c r="X984" i="2"/>
  <c r="Y984" i="2"/>
  <c r="AB984" i="2"/>
  <c r="AC984" i="2"/>
  <c r="AD984" i="2"/>
  <c r="AE984" i="2"/>
  <c r="AG984" i="2"/>
  <c r="AH984" i="2"/>
  <c r="O985" i="2"/>
  <c r="P985" i="2"/>
  <c r="Q985" i="2" s="1"/>
  <c r="V985" i="2"/>
  <c r="W985" i="2"/>
  <c r="X985" i="2"/>
  <c r="Y985" i="2"/>
  <c r="AB985" i="2"/>
  <c r="AC985" i="2"/>
  <c r="AD985" i="2"/>
  <c r="AE985" i="2"/>
  <c r="AG985" i="2"/>
  <c r="AH985" i="2"/>
  <c r="O986" i="2"/>
  <c r="R986" i="2" s="1"/>
  <c r="V986" i="2"/>
  <c r="W986" i="2"/>
  <c r="X986" i="2"/>
  <c r="Y986" i="2"/>
  <c r="AB986" i="2"/>
  <c r="AC986" i="2"/>
  <c r="AD986" i="2"/>
  <c r="AE986" i="2"/>
  <c r="AG986" i="2"/>
  <c r="AH986" i="2"/>
  <c r="O987" i="2"/>
  <c r="P987" i="2"/>
  <c r="Q987" i="2"/>
  <c r="S987" i="2" s="1"/>
  <c r="R987" i="2"/>
  <c r="T987" i="2"/>
  <c r="U987" i="2" s="1"/>
  <c r="AI987" i="2" s="1"/>
  <c r="V987" i="2"/>
  <c r="W987" i="2"/>
  <c r="X987" i="2"/>
  <c r="Y987" i="2"/>
  <c r="AB987" i="2"/>
  <c r="AC987" i="2"/>
  <c r="AD987" i="2"/>
  <c r="AE987" i="2"/>
  <c r="AG987" i="2"/>
  <c r="AH987" i="2"/>
  <c r="O988" i="2"/>
  <c r="P988" i="2" s="1"/>
  <c r="Q988" i="2" s="1"/>
  <c r="V988" i="2"/>
  <c r="W988" i="2"/>
  <c r="X988" i="2"/>
  <c r="Y988" i="2"/>
  <c r="AB988" i="2"/>
  <c r="AC988" i="2"/>
  <c r="AD988" i="2"/>
  <c r="AE988" i="2"/>
  <c r="AG988" i="2"/>
  <c r="AH988" i="2"/>
  <c r="O989" i="2"/>
  <c r="P989" i="2"/>
  <c r="Q989" i="2" s="1"/>
  <c r="S989" i="2" s="1"/>
  <c r="T989" i="2" s="1"/>
  <c r="U989" i="2" s="1"/>
  <c r="AI989" i="2" s="1"/>
  <c r="R989" i="2"/>
  <c r="V989" i="2"/>
  <c r="W989" i="2"/>
  <c r="X989" i="2"/>
  <c r="Y989" i="2"/>
  <c r="AB989" i="2"/>
  <c r="AC989" i="2"/>
  <c r="AD989" i="2"/>
  <c r="AE989" i="2"/>
  <c r="AG989" i="2"/>
  <c r="AH989" i="2"/>
  <c r="O990" i="2"/>
  <c r="R990" i="2"/>
  <c r="V990" i="2"/>
  <c r="W990" i="2"/>
  <c r="X990" i="2"/>
  <c r="Y990" i="2"/>
  <c r="AB990" i="2"/>
  <c r="AC990" i="2"/>
  <c r="AD990" i="2"/>
  <c r="AE990" i="2"/>
  <c r="AG990" i="2"/>
  <c r="AH990" i="2"/>
  <c r="O991" i="2"/>
  <c r="P991" i="2"/>
  <c r="Q991" i="2" s="1"/>
  <c r="S991" i="2" s="1"/>
  <c r="T991" i="2" s="1"/>
  <c r="U991" i="2" s="1"/>
  <c r="AI991" i="2" s="1"/>
  <c r="R991" i="2"/>
  <c r="V991" i="2"/>
  <c r="W991" i="2"/>
  <c r="X991" i="2"/>
  <c r="Y991" i="2"/>
  <c r="AB991" i="2"/>
  <c r="AC991" i="2"/>
  <c r="AD991" i="2"/>
  <c r="AE991" i="2"/>
  <c r="AG991" i="2"/>
  <c r="AH991" i="2"/>
  <c r="O992" i="2"/>
  <c r="V992" i="2"/>
  <c r="W992" i="2"/>
  <c r="X992" i="2"/>
  <c r="Y992" i="2"/>
  <c r="AB992" i="2"/>
  <c r="AC992" i="2"/>
  <c r="AD992" i="2"/>
  <c r="AE992" i="2"/>
  <c r="AG992" i="2"/>
  <c r="AH992" i="2"/>
  <c r="O993" i="2"/>
  <c r="P993" i="2"/>
  <c r="Q993" i="2" s="1"/>
  <c r="R993" i="2"/>
  <c r="S993" i="2"/>
  <c r="T993" i="2"/>
  <c r="U993" i="2" s="1"/>
  <c r="AI993" i="2" s="1"/>
  <c r="V993" i="2"/>
  <c r="W993" i="2"/>
  <c r="X993" i="2"/>
  <c r="Y993" i="2"/>
  <c r="AB993" i="2"/>
  <c r="AC993" i="2"/>
  <c r="AD993" i="2"/>
  <c r="AE993" i="2"/>
  <c r="AG993" i="2"/>
  <c r="AH993" i="2"/>
  <c r="O994" i="2"/>
  <c r="R994" i="2"/>
  <c r="V994" i="2"/>
  <c r="W994" i="2"/>
  <c r="X994" i="2"/>
  <c r="Y994" i="2"/>
  <c r="AB994" i="2"/>
  <c r="AC994" i="2"/>
  <c r="AD994" i="2"/>
  <c r="AE994" i="2"/>
  <c r="AG994" i="2"/>
  <c r="AH994" i="2"/>
  <c r="O995" i="2"/>
  <c r="P995" i="2"/>
  <c r="Q995" i="2"/>
  <c r="S995" i="2" s="1"/>
  <c r="T995" i="2" s="1"/>
  <c r="U995" i="2" s="1"/>
  <c r="AI995" i="2" s="1"/>
  <c r="R995" i="2"/>
  <c r="V995" i="2"/>
  <c r="W995" i="2"/>
  <c r="X995" i="2"/>
  <c r="Y995" i="2"/>
  <c r="AB995" i="2"/>
  <c r="AC995" i="2"/>
  <c r="AD995" i="2"/>
  <c r="AE995" i="2"/>
  <c r="AG995" i="2"/>
  <c r="AH995" i="2"/>
  <c r="O996" i="2"/>
  <c r="V996" i="2"/>
  <c r="W996" i="2"/>
  <c r="X996" i="2"/>
  <c r="Y996" i="2"/>
  <c r="AB996" i="2"/>
  <c r="AC996" i="2"/>
  <c r="AD996" i="2"/>
  <c r="AE996" i="2"/>
  <c r="AG996" i="2"/>
  <c r="AH996" i="2"/>
  <c r="O997" i="2"/>
  <c r="V997" i="2"/>
  <c r="W997" i="2"/>
  <c r="X997" i="2"/>
  <c r="Y997" i="2"/>
  <c r="AB997" i="2"/>
  <c r="AC997" i="2"/>
  <c r="AD997" i="2"/>
  <c r="AE997" i="2"/>
  <c r="AG997" i="2"/>
  <c r="AH997" i="2"/>
  <c r="O998" i="2"/>
  <c r="P998" i="2"/>
  <c r="Q998" i="2" s="1"/>
  <c r="S998" i="2" s="1"/>
  <c r="T998" i="2" s="1"/>
  <c r="U998" i="2" s="1"/>
  <c r="R998" i="2"/>
  <c r="V998" i="2"/>
  <c r="W998" i="2"/>
  <c r="X998" i="2"/>
  <c r="Y998" i="2"/>
  <c r="AB998" i="2"/>
  <c r="AC998" i="2"/>
  <c r="AD998" i="2"/>
  <c r="AE998" i="2"/>
  <c r="AG998" i="2"/>
  <c r="AH998" i="2"/>
  <c r="AI998" i="2"/>
  <c r="O999" i="2"/>
  <c r="P999" i="2"/>
  <c r="Q999" i="2" s="1"/>
  <c r="S999" i="2" s="1"/>
  <c r="T999" i="2" s="1"/>
  <c r="U999" i="2" s="1"/>
  <c r="AI999" i="2" s="1"/>
  <c r="R999" i="2"/>
  <c r="V999" i="2"/>
  <c r="W999" i="2"/>
  <c r="X999" i="2"/>
  <c r="Y999" i="2"/>
  <c r="AB999" i="2"/>
  <c r="AC999" i="2"/>
  <c r="AD999" i="2"/>
  <c r="AE999" i="2"/>
  <c r="AG999" i="2"/>
  <c r="AH999" i="2"/>
  <c r="O1000" i="2"/>
  <c r="R1000" i="2" s="1"/>
  <c r="V1000" i="2"/>
  <c r="W1000" i="2"/>
  <c r="X1000" i="2"/>
  <c r="Y1000" i="2"/>
  <c r="AB1000" i="2"/>
  <c r="AC1000" i="2"/>
  <c r="AD1000" i="2"/>
  <c r="AE1000" i="2"/>
  <c r="AG1000" i="2"/>
  <c r="AH1000" i="2"/>
  <c r="O1001" i="2"/>
  <c r="V1001" i="2"/>
  <c r="W1001" i="2"/>
  <c r="X1001" i="2"/>
  <c r="Y1001" i="2"/>
  <c r="AB1001" i="2"/>
  <c r="AC1001" i="2"/>
  <c r="AD1001" i="2"/>
  <c r="AE1001" i="2"/>
  <c r="AG1001" i="2"/>
  <c r="AH1001" i="2"/>
  <c r="O1002" i="2"/>
  <c r="R1002" i="2"/>
  <c r="V1002" i="2"/>
  <c r="W1002" i="2"/>
  <c r="X1002" i="2"/>
  <c r="Y1002" i="2"/>
  <c r="AB1002" i="2"/>
  <c r="AC1002" i="2"/>
  <c r="AD1002" i="2"/>
  <c r="AE1002" i="2"/>
  <c r="AG1002" i="2"/>
  <c r="AH1002" i="2"/>
  <c r="O1003" i="2"/>
  <c r="V1003" i="2"/>
  <c r="W1003" i="2"/>
  <c r="X1003" i="2"/>
  <c r="Y1003" i="2"/>
  <c r="AB1003" i="2"/>
  <c r="AC1003" i="2"/>
  <c r="AD1003" i="2"/>
  <c r="AE1003" i="2"/>
  <c r="AG1003" i="2"/>
  <c r="AH1003" i="2"/>
  <c r="O1004" i="2"/>
  <c r="V1004" i="2"/>
  <c r="W1004" i="2"/>
  <c r="X1004" i="2"/>
  <c r="Y1004" i="2"/>
  <c r="AB1004" i="2"/>
  <c r="AC1004" i="2"/>
  <c r="AD1004" i="2"/>
  <c r="AE1004" i="2"/>
  <c r="AG1004" i="2"/>
  <c r="AH1004" i="2"/>
  <c r="O1005" i="2"/>
  <c r="P1005" i="2"/>
  <c r="Q1005" i="2" s="1"/>
  <c r="R1005" i="2"/>
  <c r="S1005" i="2"/>
  <c r="T1005" i="2" s="1"/>
  <c r="U1005" i="2" s="1"/>
  <c r="AI1005" i="2" s="1"/>
  <c r="V1005" i="2"/>
  <c r="W1005" i="2"/>
  <c r="X1005" i="2"/>
  <c r="Y1005" i="2"/>
  <c r="AB1005" i="2"/>
  <c r="AC1005" i="2"/>
  <c r="AD1005" i="2"/>
  <c r="AE1005" i="2"/>
  <c r="AG1005" i="2"/>
  <c r="AH1005" i="2"/>
  <c r="O1006" i="2"/>
  <c r="P1006" i="2"/>
  <c r="Q1006" i="2" s="1"/>
  <c r="S1006" i="2" s="1"/>
  <c r="T1006" i="2" s="1"/>
  <c r="U1006" i="2" s="1"/>
  <c r="AI1006" i="2" s="1"/>
  <c r="R1006" i="2"/>
  <c r="V1006" i="2"/>
  <c r="W1006" i="2"/>
  <c r="X1006" i="2"/>
  <c r="Y1006" i="2"/>
  <c r="AB1006" i="2"/>
  <c r="AC1006" i="2"/>
  <c r="AD1006" i="2"/>
  <c r="AE1006" i="2"/>
  <c r="AG1006" i="2"/>
  <c r="AH1006" i="2"/>
  <c r="O1007" i="2"/>
  <c r="P1007" i="2"/>
  <c r="Q1007" i="2" s="1"/>
  <c r="S1007" i="2" s="1"/>
  <c r="T1007" i="2" s="1"/>
  <c r="U1007" i="2" s="1"/>
  <c r="AI1007" i="2" s="1"/>
  <c r="R1007" i="2"/>
  <c r="V1007" i="2"/>
  <c r="W1007" i="2"/>
  <c r="X1007" i="2"/>
  <c r="Y1007" i="2"/>
  <c r="AB1007" i="2"/>
  <c r="AC1007" i="2"/>
  <c r="AD1007" i="2"/>
  <c r="AE1007" i="2"/>
  <c r="AG1007" i="2"/>
  <c r="AH1007" i="2"/>
  <c r="O1008" i="2"/>
  <c r="V1008" i="2"/>
  <c r="W1008" i="2"/>
  <c r="X1008" i="2"/>
  <c r="Y1008" i="2"/>
  <c r="AB1008" i="2"/>
  <c r="AC1008" i="2"/>
  <c r="AD1008" i="2"/>
  <c r="AE1008" i="2"/>
  <c r="AG1008" i="2"/>
  <c r="AH1008" i="2"/>
  <c r="O1009" i="2"/>
  <c r="P1009" i="2"/>
  <c r="Q1009" i="2" s="1"/>
  <c r="S1009" i="2" s="1"/>
  <c r="T1009" i="2" s="1"/>
  <c r="U1009" i="2" s="1"/>
  <c r="AI1009" i="2" s="1"/>
  <c r="R1009" i="2"/>
  <c r="V1009" i="2"/>
  <c r="W1009" i="2"/>
  <c r="X1009" i="2"/>
  <c r="Y1009" i="2"/>
  <c r="AB1009" i="2"/>
  <c r="AC1009" i="2"/>
  <c r="AD1009" i="2"/>
  <c r="AE1009" i="2"/>
  <c r="AG1009" i="2"/>
  <c r="AH1009" i="2"/>
  <c r="O1010" i="2"/>
  <c r="R1010" i="2"/>
  <c r="V1010" i="2"/>
  <c r="W1010" i="2"/>
  <c r="X1010" i="2"/>
  <c r="Y1010" i="2"/>
  <c r="AB1010" i="2"/>
  <c r="AC1010" i="2"/>
  <c r="AD1010" i="2"/>
  <c r="AE1010" i="2"/>
  <c r="AG1010" i="2"/>
  <c r="AH1010" i="2"/>
  <c r="O1011" i="2"/>
  <c r="P1011" i="2"/>
  <c r="Q1011" i="2"/>
  <c r="R1011" i="2"/>
  <c r="V1011" i="2"/>
  <c r="W1011" i="2"/>
  <c r="X1011" i="2"/>
  <c r="Y1011" i="2"/>
  <c r="AB1011" i="2"/>
  <c r="AC1011" i="2"/>
  <c r="AD1011" i="2"/>
  <c r="AE1011" i="2"/>
  <c r="AG1011" i="2"/>
  <c r="AH1011" i="2"/>
  <c r="O1012" i="2"/>
  <c r="R1012" i="2" s="1"/>
  <c r="P1012" i="2"/>
  <c r="Q1012" i="2" s="1"/>
  <c r="S1012" i="2" s="1"/>
  <c r="T1012" i="2" s="1"/>
  <c r="U1012" i="2" s="1"/>
  <c r="AI1012" i="2" s="1"/>
  <c r="V1012" i="2"/>
  <c r="W1012" i="2"/>
  <c r="X1012" i="2"/>
  <c r="Y1012" i="2"/>
  <c r="AB1012" i="2"/>
  <c r="AC1012" i="2"/>
  <c r="AD1012" i="2"/>
  <c r="AE1012" i="2"/>
  <c r="AG1012" i="2"/>
  <c r="AH1012" i="2"/>
  <c r="O1013" i="2"/>
  <c r="P1013" i="2" s="1"/>
  <c r="Q1013" i="2" s="1"/>
  <c r="S1013" i="2" s="1"/>
  <c r="T1013" i="2" s="1"/>
  <c r="U1013" i="2" s="1"/>
  <c r="AI1013" i="2" s="1"/>
  <c r="R1013" i="2"/>
  <c r="V1013" i="2"/>
  <c r="W1013" i="2"/>
  <c r="X1013" i="2"/>
  <c r="Y1013" i="2"/>
  <c r="AB1013" i="2"/>
  <c r="AC1013" i="2"/>
  <c r="AD1013" i="2"/>
  <c r="AE1013" i="2"/>
  <c r="AG1013" i="2"/>
  <c r="AH1013" i="2"/>
  <c r="O1014" i="2"/>
  <c r="V1014" i="2"/>
  <c r="W1014" i="2"/>
  <c r="X1014" i="2"/>
  <c r="Y1014" i="2"/>
  <c r="AB1014" i="2"/>
  <c r="AC1014" i="2"/>
  <c r="AD1014" i="2"/>
  <c r="AE1014" i="2"/>
  <c r="AG1014" i="2"/>
  <c r="AH1014" i="2"/>
  <c r="O1015" i="2"/>
  <c r="P1015" i="2"/>
  <c r="Q1015" i="2"/>
  <c r="S1015" i="2" s="1"/>
  <c r="T1015" i="2" s="1"/>
  <c r="U1015" i="2" s="1"/>
  <c r="AI1015" i="2" s="1"/>
  <c r="R1015" i="2"/>
  <c r="V1015" i="2"/>
  <c r="W1015" i="2"/>
  <c r="X1015" i="2"/>
  <c r="Y1015" i="2"/>
  <c r="AB1015" i="2"/>
  <c r="AC1015" i="2"/>
  <c r="AD1015" i="2"/>
  <c r="AE1015" i="2"/>
  <c r="AG1015" i="2"/>
  <c r="AH1015" i="2"/>
  <c r="O1016" i="2"/>
  <c r="V1016" i="2"/>
  <c r="W1016" i="2"/>
  <c r="X1016" i="2"/>
  <c r="Y1016" i="2"/>
  <c r="AB1016" i="2"/>
  <c r="AC1016" i="2"/>
  <c r="AD1016" i="2"/>
  <c r="AE1016" i="2"/>
  <c r="AG1016" i="2"/>
  <c r="AH1016" i="2"/>
  <c r="O1017" i="2"/>
  <c r="P1017" i="2"/>
  <c r="Q1017" i="2" s="1"/>
  <c r="S1017" i="2" s="1"/>
  <c r="T1017" i="2" s="1"/>
  <c r="U1017" i="2" s="1"/>
  <c r="AI1017" i="2" s="1"/>
  <c r="R1017" i="2"/>
  <c r="V1017" i="2"/>
  <c r="W1017" i="2"/>
  <c r="X1017" i="2"/>
  <c r="Y1017" i="2"/>
  <c r="AB1017" i="2"/>
  <c r="AC1017" i="2"/>
  <c r="AD1017" i="2"/>
  <c r="AE1017" i="2"/>
  <c r="AG1017" i="2"/>
  <c r="AH1017" i="2"/>
  <c r="O1018" i="2"/>
  <c r="P1018" i="2"/>
  <c r="Q1018" i="2" s="1"/>
  <c r="S1018" i="2" s="1"/>
  <c r="T1018" i="2" s="1"/>
  <c r="U1018" i="2" s="1"/>
  <c r="AI1018" i="2" s="1"/>
  <c r="R1018" i="2"/>
  <c r="V1018" i="2"/>
  <c r="W1018" i="2"/>
  <c r="X1018" i="2"/>
  <c r="Y1018" i="2"/>
  <c r="AB1018" i="2"/>
  <c r="AC1018" i="2"/>
  <c r="AD1018" i="2"/>
  <c r="AE1018" i="2"/>
  <c r="AG1018" i="2"/>
  <c r="AH1018" i="2"/>
  <c r="O1019" i="2"/>
  <c r="R1019" i="2" s="1"/>
  <c r="P1019" i="2"/>
  <c r="Q1019" i="2" s="1"/>
  <c r="S1019" i="2" s="1"/>
  <c r="T1019" i="2" s="1"/>
  <c r="U1019" i="2" s="1"/>
  <c r="AI1019" i="2" s="1"/>
  <c r="V1019" i="2"/>
  <c r="W1019" i="2"/>
  <c r="X1019" i="2"/>
  <c r="Y1019" i="2"/>
  <c r="AB1019" i="2"/>
  <c r="AC1019" i="2"/>
  <c r="AD1019" i="2"/>
  <c r="AE1019" i="2"/>
  <c r="AG1019" i="2"/>
  <c r="AH1019" i="2"/>
  <c r="O1020" i="2"/>
  <c r="R1020" i="2" s="1"/>
  <c r="P1020" i="2"/>
  <c r="Q1020" i="2" s="1"/>
  <c r="S1020" i="2"/>
  <c r="T1020" i="2" s="1"/>
  <c r="U1020" i="2" s="1"/>
  <c r="AI1020" i="2" s="1"/>
  <c r="V1020" i="2"/>
  <c r="W1020" i="2"/>
  <c r="X1020" i="2"/>
  <c r="Y1020" i="2"/>
  <c r="AB1020" i="2"/>
  <c r="AC1020" i="2"/>
  <c r="AD1020" i="2"/>
  <c r="AE1020" i="2"/>
  <c r="AG1020" i="2"/>
  <c r="AH1020" i="2"/>
  <c r="O1021" i="2"/>
  <c r="P1021" i="2" s="1"/>
  <c r="Q1021" i="2" s="1"/>
  <c r="S1021" i="2" s="1"/>
  <c r="T1021" i="2" s="1"/>
  <c r="U1021" i="2" s="1"/>
  <c r="AI1021" i="2" s="1"/>
  <c r="R1021" i="2"/>
  <c r="V1021" i="2"/>
  <c r="W1021" i="2"/>
  <c r="X1021" i="2"/>
  <c r="Y1021" i="2"/>
  <c r="AB1021" i="2"/>
  <c r="AC1021" i="2"/>
  <c r="AD1021" i="2"/>
  <c r="AE1021" i="2"/>
  <c r="AG1021" i="2"/>
  <c r="AH1021" i="2"/>
  <c r="O1022" i="2"/>
  <c r="V1022" i="2"/>
  <c r="W1022" i="2"/>
  <c r="X1022" i="2"/>
  <c r="Y1022" i="2"/>
  <c r="AB1022" i="2"/>
  <c r="AC1022" i="2"/>
  <c r="AD1022" i="2"/>
  <c r="AE1022" i="2"/>
  <c r="AG1022" i="2"/>
  <c r="AH1022" i="2"/>
  <c r="O1023" i="2"/>
  <c r="P1023" i="2" s="1"/>
  <c r="Q1023" i="2"/>
  <c r="R1023" i="2"/>
  <c r="V1023" i="2"/>
  <c r="W1023" i="2"/>
  <c r="X1023" i="2"/>
  <c r="Y1023" i="2"/>
  <c r="AB1023" i="2"/>
  <c r="AC1023" i="2"/>
  <c r="AD1023" i="2"/>
  <c r="AE1023" i="2"/>
  <c r="AG1023" i="2"/>
  <c r="AH1023" i="2"/>
  <c r="O1024" i="2"/>
  <c r="R1024" i="2"/>
  <c r="V1024" i="2"/>
  <c r="W1024" i="2"/>
  <c r="X1024" i="2"/>
  <c r="Y1024" i="2"/>
  <c r="AB1024" i="2"/>
  <c r="AC1024" i="2"/>
  <c r="AD1024" i="2"/>
  <c r="AE1024" i="2"/>
  <c r="AG1024" i="2"/>
  <c r="AH1024" i="2"/>
  <c r="O1025" i="2"/>
  <c r="V1025" i="2"/>
  <c r="W1025" i="2"/>
  <c r="X1025" i="2"/>
  <c r="Y1025" i="2"/>
  <c r="AB1025" i="2"/>
  <c r="AC1025" i="2"/>
  <c r="AD1025" i="2"/>
  <c r="AE1025" i="2"/>
  <c r="AG1025" i="2"/>
  <c r="AH1025" i="2"/>
  <c r="O1026" i="2"/>
  <c r="P1026" i="2"/>
  <c r="Q1026" i="2"/>
  <c r="S1026" i="2" s="1"/>
  <c r="T1026" i="2" s="1"/>
  <c r="U1026" i="2" s="1"/>
  <c r="R1026" i="2"/>
  <c r="V1026" i="2"/>
  <c r="W1026" i="2"/>
  <c r="X1026" i="2"/>
  <c r="Y1026" i="2"/>
  <c r="AB1026" i="2"/>
  <c r="AC1026" i="2"/>
  <c r="AD1026" i="2"/>
  <c r="AE1026" i="2"/>
  <c r="AG1026" i="2"/>
  <c r="AH1026" i="2"/>
  <c r="AI1026" i="2"/>
  <c r="O1027" i="2"/>
  <c r="R1027" i="2" s="1"/>
  <c r="P1027" i="2"/>
  <c r="Q1027" i="2" s="1"/>
  <c r="S1027" i="2" s="1"/>
  <c r="T1027" i="2" s="1"/>
  <c r="U1027" i="2" s="1"/>
  <c r="AI1027" i="2" s="1"/>
  <c r="V1027" i="2"/>
  <c r="W1027" i="2"/>
  <c r="X1027" i="2"/>
  <c r="Y1027" i="2"/>
  <c r="AB1027" i="2"/>
  <c r="AC1027" i="2"/>
  <c r="AD1027" i="2"/>
  <c r="AE1027" i="2"/>
  <c r="AG1027" i="2"/>
  <c r="AH1027" i="2"/>
  <c r="O1028" i="2"/>
  <c r="R1028" i="2" s="1"/>
  <c r="P1028" i="2"/>
  <c r="Q1028" i="2"/>
  <c r="S1028" i="2" s="1"/>
  <c r="T1028" i="2" s="1"/>
  <c r="U1028" i="2" s="1"/>
  <c r="AI1028" i="2" s="1"/>
  <c r="V1028" i="2"/>
  <c r="W1028" i="2"/>
  <c r="X1028" i="2"/>
  <c r="Y1028" i="2"/>
  <c r="AB1028" i="2"/>
  <c r="AC1028" i="2"/>
  <c r="AD1028" i="2"/>
  <c r="AE1028" i="2"/>
  <c r="AG1028" i="2"/>
  <c r="AH1028" i="2"/>
  <c r="O1029" i="2"/>
  <c r="P1029" i="2" s="1"/>
  <c r="Q1029" i="2"/>
  <c r="S1029" i="2" s="1"/>
  <c r="T1029" i="2" s="1"/>
  <c r="U1029" i="2" s="1"/>
  <c r="AI1029" i="2" s="1"/>
  <c r="R1029" i="2"/>
  <c r="V1029" i="2"/>
  <c r="W1029" i="2"/>
  <c r="X1029" i="2"/>
  <c r="Y1029" i="2"/>
  <c r="AB1029" i="2"/>
  <c r="AC1029" i="2"/>
  <c r="AD1029" i="2"/>
  <c r="AE1029" i="2"/>
  <c r="AG1029" i="2"/>
  <c r="AH1029" i="2"/>
  <c r="O1030" i="2"/>
  <c r="V1030" i="2"/>
  <c r="W1030" i="2"/>
  <c r="X1030" i="2"/>
  <c r="Y1030" i="2"/>
  <c r="AB1030" i="2"/>
  <c r="AC1030" i="2"/>
  <c r="AD1030" i="2"/>
  <c r="AE1030" i="2"/>
  <c r="AG1030" i="2"/>
  <c r="AH1030" i="2"/>
  <c r="O1031" i="2"/>
  <c r="V1031" i="2"/>
  <c r="W1031" i="2"/>
  <c r="X1031" i="2"/>
  <c r="Y1031" i="2"/>
  <c r="AB1031" i="2"/>
  <c r="AC1031" i="2"/>
  <c r="AD1031" i="2"/>
  <c r="AE1031" i="2"/>
  <c r="AG1031" i="2"/>
  <c r="AH1031" i="2"/>
  <c r="O1032" i="2"/>
  <c r="V1032" i="2"/>
  <c r="W1032" i="2"/>
  <c r="X1032" i="2"/>
  <c r="Y1032" i="2"/>
  <c r="AB1032" i="2"/>
  <c r="AC1032" i="2"/>
  <c r="AD1032" i="2"/>
  <c r="AE1032" i="2"/>
  <c r="AG1032" i="2"/>
  <c r="AH1032" i="2"/>
  <c r="O1033" i="2"/>
  <c r="R1033" i="2" s="1"/>
  <c r="P1033" i="2"/>
  <c r="Q1033" i="2" s="1"/>
  <c r="V1033" i="2"/>
  <c r="W1033" i="2"/>
  <c r="X1033" i="2"/>
  <c r="Y1033" i="2"/>
  <c r="AB1033" i="2"/>
  <c r="AC1033" i="2"/>
  <c r="AD1033" i="2"/>
  <c r="AE1033" i="2"/>
  <c r="AG1033" i="2"/>
  <c r="AH1033" i="2"/>
  <c r="O1034" i="2"/>
  <c r="P1034" i="2"/>
  <c r="Q1034" i="2" s="1"/>
  <c r="S1034" i="2" s="1"/>
  <c r="T1034" i="2" s="1"/>
  <c r="U1034" i="2" s="1"/>
  <c r="AI1034" i="2" s="1"/>
  <c r="R1034" i="2"/>
  <c r="V1034" i="2"/>
  <c r="W1034" i="2"/>
  <c r="X1034" i="2"/>
  <c r="Y1034" i="2"/>
  <c r="AB1034" i="2"/>
  <c r="AC1034" i="2"/>
  <c r="AD1034" i="2"/>
  <c r="AE1034" i="2"/>
  <c r="AG1034" i="2"/>
  <c r="AH1034" i="2"/>
  <c r="O1035" i="2"/>
  <c r="R1035" i="2" s="1"/>
  <c r="P1035" i="2"/>
  <c r="Q1035" i="2" s="1"/>
  <c r="S1035" i="2"/>
  <c r="T1035" i="2" s="1"/>
  <c r="U1035" i="2" s="1"/>
  <c r="V1035" i="2"/>
  <c r="W1035" i="2"/>
  <c r="X1035" i="2"/>
  <c r="Y1035" i="2"/>
  <c r="AB1035" i="2"/>
  <c r="AC1035" i="2"/>
  <c r="AD1035" i="2"/>
  <c r="AE1035" i="2"/>
  <c r="AG1035" i="2"/>
  <c r="AH1035" i="2"/>
  <c r="AI1035" i="2"/>
  <c r="O1036" i="2"/>
  <c r="V1036" i="2"/>
  <c r="W1036" i="2"/>
  <c r="X1036" i="2"/>
  <c r="Y1036" i="2"/>
  <c r="AB1036" i="2"/>
  <c r="AC1036" i="2"/>
  <c r="AD1036" i="2"/>
  <c r="AE1036" i="2"/>
  <c r="AG1036" i="2"/>
  <c r="AH1036" i="2"/>
  <c r="O1037" i="2"/>
  <c r="P1037" i="2" s="1"/>
  <c r="Q1037" i="2"/>
  <c r="R1037" i="2"/>
  <c r="V1037" i="2"/>
  <c r="W1037" i="2"/>
  <c r="X1037" i="2"/>
  <c r="Y1037" i="2"/>
  <c r="AB1037" i="2"/>
  <c r="AC1037" i="2"/>
  <c r="AD1037" i="2"/>
  <c r="AE1037" i="2"/>
  <c r="AG1037" i="2"/>
  <c r="AH1037" i="2"/>
  <c r="O1038" i="2"/>
  <c r="V1038" i="2"/>
  <c r="W1038" i="2"/>
  <c r="X1038" i="2"/>
  <c r="Y1038" i="2"/>
  <c r="AB1038" i="2"/>
  <c r="AC1038" i="2"/>
  <c r="AD1038" i="2"/>
  <c r="AE1038" i="2"/>
  <c r="AG1038" i="2"/>
  <c r="AH1038" i="2"/>
  <c r="O1039" i="2"/>
  <c r="R1039" i="2" s="1"/>
  <c r="P1039" i="2"/>
  <c r="Q1039" i="2"/>
  <c r="V1039" i="2"/>
  <c r="W1039" i="2"/>
  <c r="X1039" i="2"/>
  <c r="Y1039" i="2"/>
  <c r="AB1039" i="2"/>
  <c r="AC1039" i="2"/>
  <c r="AD1039" i="2"/>
  <c r="AE1039" i="2"/>
  <c r="AG1039" i="2"/>
  <c r="AH1039" i="2"/>
  <c r="O1040" i="2"/>
  <c r="R1040" i="2"/>
  <c r="V1040" i="2"/>
  <c r="W1040" i="2"/>
  <c r="X1040" i="2"/>
  <c r="Y1040" i="2"/>
  <c r="AB1040" i="2"/>
  <c r="AC1040" i="2"/>
  <c r="AD1040" i="2"/>
  <c r="AE1040" i="2"/>
  <c r="AG1040" i="2"/>
  <c r="AH1040" i="2"/>
  <c r="O1041" i="2"/>
  <c r="P1041" i="2"/>
  <c r="Q1041" i="2" s="1"/>
  <c r="S1041" i="2" s="1"/>
  <c r="T1041" i="2" s="1"/>
  <c r="R1041" i="2"/>
  <c r="U1041" i="2"/>
  <c r="AI1041" i="2" s="1"/>
  <c r="V1041" i="2"/>
  <c r="W1041" i="2"/>
  <c r="X1041" i="2"/>
  <c r="Y1041" i="2"/>
  <c r="AB1041" i="2"/>
  <c r="AC1041" i="2"/>
  <c r="AD1041" i="2"/>
  <c r="AE1041" i="2"/>
  <c r="AG1041" i="2"/>
  <c r="AH1041" i="2"/>
  <c r="O1042" i="2"/>
  <c r="P1042" i="2"/>
  <c r="Q1042" i="2"/>
  <c r="S1042" i="2" s="1"/>
  <c r="T1042" i="2" s="1"/>
  <c r="U1042" i="2" s="1"/>
  <c r="AI1042" i="2" s="1"/>
  <c r="R1042" i="2"/>
  <c r="V1042" i="2"/>
  <c r="W1042" i="2"/>
  <c r="X1042" i="2"/>
  <c r="Y1042" i="2"/>
  <c r="AB1042" i="2"/>
  <c r="AC1042" i="2"/>
  <c r="AD1042" i="2"/>
  <c r="AE1042" i="2"/>
  <c r="AG1042" i="2"/>
  <c r="AH1042" i="2"/>
  <c r="O1043" i="2"/>
  <c r="R1043" i="2" s="1"/>
  <c r="P1043" i="2"/>
  <c r="Q1043" i="2" s="1"/>
  <c r="S1043" i="2" s="1"/>
  <c r="T1043" i="2" s="1"/>
  <c r="U1043" i="2" s="1"/>
  <c r="AI1043" i="2" s="1"/>
  <c r="V1043" i="2"/>
  <c r="W1043" i="2"/>
  <c r="X1043" i="2"/>
  <c r="Y1043" i="2"/>
  <c r="AB1043" i="2"/>
  <c r="AC1043" i="2"/>
  <c r="AD1043" i="2"/>
  <c r="AE1043" i="2"/>
  <c r="AG1043" i="2"/>
  <c r="AH1043" i="2"/>
  <c r="O1044" i="2"/>
  <c r="P1044" i="2" s="1"/>
  <c r="Q1044" i="2" s="1"/>
  <c r="R1044" i="2"/>
  <c r="V1044" i="2"/>
  <c r="W1044" i="2"/>
  <c r="X1044" i="2"/>
  <c r="Y1044" i="2"/>
  <c r="AB1044" i="2"/>
  <c r="AC1044" i="2"/>
  <c r="AD1044" i="2"/>
  <c r="AE1044" i="2"/>
  <c r="AG1044" i="2"/>
  <c r="AH1044" i="2"/>
  <c r="O1045" i="2"/>
  <c r="R1045" i="2"/>
  <c r="V1045" i="2"/>
  <c r="W1045" i="2"/>
  <c r="X1045" i="2"/>
  <c r="Y1045" i="2"/>
  <c r="AB1045" i="2"/>
  <c r="AC1045" i="2"/>
  <c r="AD1045" i="2"/>
  <c r="AE1045" i="2"/>
  <c r="AG1045" i="2"/>
  <c r="AH1045" i="2"/>
  <c r="O1046" i="2"/>
  <c r="P1046" i="2"/>
  <c r="Q1046" i="2" s="1"/>
  <c r="R1046" i="2"/>
  <c r="V1046" i="2"/>
  <c r="W1046" i="2"/>
  <c r="X1046" i="2"/>
  <c r="Y1046" i="2"/>
  <c r="AB1046" i="2"/>
  <c r="AC1046" i="2"/>
  <c r="AD1046" i="2"/>
  <c r="AE1046" i="2"/>
  <c r="AG1046" i="2"/>
  <c r="AH1046" i="2"/>
  <c r="O1047" i="2"/>
  <c r="R1047" i="2" s="1"/>
  <c r="P1047" i="2"/>
  <c r="Q1047" i="2" s="1"/>
  <c r="S1047" i="2" s="1"/>
  <c r="T1047" i="2" s="1"/>
  <c r="U1047" i="2" s="1"/>
  <c r="AI1047" i="2" s="1"/>
  <c r="V1047" i="2"/>
  <c r="W1047" i="2"/>
  <c r="X1047" i="2"/>
  <c r="Y1047" i="2"/>
  <c r="AB1047" i="2"/>
  <c r="AC1047" i="2"/>
  <c r="AD1047" i="2"/>
  <c r="AE1047" i="2"/>
  <c r="AG1047" i="2"/>
  <c r="AH1047" i="2"/>
  <c r="O1048" i="2"/>
  <c r="V1048" i="2"/>
  <c r="W1048" i="2"/>
  <c r="X1048" i="2"/>
  <c r="Y1048" i="2"/>
  <c r="AB1048" i="2"/>
  <c r="AC1048" i="2"/>
  <c r="AD1048" i="2"/>
  <c r="AE1048" i="2"/>
  <c r="AG1048" i="2"/>
  <c r="AH1048" i="2"/>
  <c r="O1049" i="2"/>
  <c r="V1049" i="2"/>
  <c r="W1049" i="2"/>
  <c r="X1049" i="2"/>
  <c r="Y1049" i="2"/>
  <c r="AB1049" i="2"/>
  <c r="AC1049" i="2"/>
  <c r="AD1049" i="2"/>
  <c r="AE1049" i="2"/>
  <c r="AG1049" i="2"/>
  <c r="AH1049" i="2"/>
  <c r="O1050" i="2"/>
  <c r="P1050" i="2"/>
  <c r="Q1050" i="2" s="1"/>
  <c r="R1050" i="2"/>
  <c r="S1050" i="2"/>
  <c r="T1050" i="2" s="1"/>
  <c r="U1050" i="2" s="1"/>
  <c r="AI1050" i="2" s="1"/>
  <c r="V1050" i="2"/>
  <c r="W1050" i="2"/>
  <c r="X1050" i="2"/>
  <c r="Y1050" i="2"/>
  <c r="AB1050" i="2"/>
  <c r="AC1050" i="2"/>
  <c r="AD1050" i="2"/>
  <c r="AE1050" i="2"/>
  <c r="AG1050" i="2"/>
  <c r="AH1050" i="2"/>
  <c r="O1051" i="2"/>
  <c r="R1051" i="2" s="1"/>
  <c r="P1051" i="2"/>
  <c r="Q1051" i="2"/>
  <c r="S1051" i="2" s="1"/>
  <c r="T1051" i="2" s="1"/>
  <c r="U1051" i="2" s="1"/>
  <c r="AI1051" i="2" s="1"/>
  <c r="V1051" i="2"/>
  <c r="W1051" i="2"/>
  <c r="X1051" i="2"/>
  <c r="Y1051" i="2"/>
  <c r="AB1051" i="2"/>
  <c r="AC1051" i="2"/>
  <c r="AD1051" i="2"/>
  <c r="AE1051" i="2"/>
  <c r="AG1051" i="2"/>
  <c r="AH1051" i="2"/>
  <c r="O1052" i="2"/>
  <c r="R1052" i="2" s="1"/>
  <c r="P1052" i="2"/>
  <c r="Q1052" i="2" s="1"/>
  <c r="V1052" i="2"/>
  <c r="W1052" i="2"/>
  <c r="X1052" i="2"/>
  <c r="Y1052" i="2"/>
  <c r="AB1052" i="2"/>
  <c r="AC1052" i="2"/>
  <c r="AD1052" i="2"/>
  <c r="AE1052" i="2"/>
  <c r="AG1052" i="2"/>
  <c r="AH1052" i="2"/>
  <c r="O1053" i="2"/>
  <c r="V1053" i="2"/>
  <c r="W1053" i="2"/>
  <c r="X1053" i="2"/>
  <c r="Y1053" i="2"/>
  <c r="AB1053" i="2"/>
  <c r="AC1053" i="2"/>
  <c r="AD1053" i="2"/>
  <c r="AE1053" i="2"/>
  <c r="AG1053" i="2"/>
  <c r="AH1053" i="2"/>
  <c r="O1054" i="2"/>
  <c r="R1054" i="2"/>
  <c r="V1054" i="2"/>
  <c r="W1054" i="2"/>
  <c r="X1054" i="2"/>
  <c r="Y1054" i="2"/>
  <c r="AB1054" i="2"/>
  <c r="AC1054" i="2"/>
  <c r="AD1054" i="2"/>
  <c r="AE1054" i="2"/>
  <c r="AG1054" i="2"/>
  <c r="AH1054" i="2"/>
  <c r="O1055" i="2"/>
  <c r="R1055" i="2"/>
  <c r="V1055" i="2"/>
  <c r="W1055" i="2"/>
  <c r="X1055" i="2"/>
  <c r="Y1055" i="2"/>
  <c r="AB1055" i="2"/>
  <c r="AC1055" i="2"/>
  <c r="AD1055" i="2"/>
  <c r="AE1055" i="2"/>
  <c r="AG1055" i="2"/>
  <c r="AH1055" i="2"/>
  <c r="O1056" i="2"/>
  <c r="P1056" i="2"/>
  <c r="Q1056" i="2" s="1"/>
  <c r="S1056" i="2" s="1"/>
  <c r="R1056" i="2"/>
  <c r="T1056" i="2"/>
  <c r="U1056" i="2" s="1"/>
  <c r="AI1056" i="2" s="1"/>
  <c r="V1056" i="2"/>
  <c r="W1056" i="2"/>
  <c r="X1056" i="2"/>
  <c r="Y1056" i="2"/>
  <c r="AB1056" i="2"/>
  <c r="AC1056" i="2"/>
  <c r="AD1056" i="2"/>
  <c r="AE1056" i="2"/>
  <c r="AG1056" i="2"/>
  <c r="AH1056" i="2"/>
  <c r="O1057" i="2"/>
  <c r="R1057" i="2" s="1"/>
  <c r="V1057" i="2"/>
  <c r="W1057" i="2"/>
  <c r="X1057" i="2"/>
  <c r="Y1057" i="2"/>
  <c r="AB1057" i="2"/>
  <c r="AC1057" i="2"/>
  <c r="AD1057" i="2"/>
  <c r="AE1057" i="2"/>
  <c r="AG1057" i="2"/>
  <c r="AH1057" i="2"/>
  <c r="O1058" i="2"/>
  <c r="P1058" i="2"/>
  <c r="Q1058" i="2" s="1"/>
  <c r="R1058" i="2"/>
  <c r="S1058" i="2" s="1"/>
  <c r="T1058" i="2" s="1"/>
  <c r="U1058" i="2" s="1"/>
  <c r="AI1058" i="2" s="1"/>
  <c r="V1058" i="2"/>
  <c r="W1058" i="2"/>
  <c r="X1058" i="2"/>
  <c r="Y1058" i="2"/>
  <c r="AB1058" i="2"/>
  <c r="AC1058" i="2"/>
  <c r="AD1058" i="2"/>
  <c r="AE1058" i="2"/>
  <c r="AG1058" i="2"/>
  <c r="AH1058" i="2"/>
  <c r="O1059" i="2"/>
  <c r="R1059" i="2" s="1"/>
  <c r="P1059" i="2"/>
  <c r="Q1059" i="2"/>
  <c r="S1059" i="2"/>
  <c r="T1059" i="2" s="1"/>
  <c r="U1059" i="2" s="1"/>
  <c r="AI1059" i="2" s="1"/>
  <c r="V1059" i="2"/>
  <c r="W1059" i="2"/>
  <c r="X1059" i="2"/>
  <c r="Y1059" i="2"/>
  <c r="AB1059" i="2"/>
  <c r="AC1059" i="2"/>
  <c r="AD1059" i="2"/>
  <c r="AE1059" i="2"/>
  <c r="AG1059" i="2"/>
  <c r="AH1059" i="2"/>
  <c r="O1060" i="2"/>
  <c r="R1060" i="2" s="1"/>
  <c r="P1060" i="2"/>
  <c r="Q1060" i="2" s="1"/>
  <c r="S1060" i="2" s="1"/>
  <c r="T1060" i="2" s="1"/>
  <c r="U1060" i="2" s="1"/>
  <c r="AI1060" i="2" s="1"/>
  <c r="V1060" i="2"/>
  <c r="W1060" i="2"/>
  <c r="X1060" i="2"/>
  <c r="Y1060" i="2"/>
  <c r="AB1060" i="2"/>
  <c r="AC1060" i="2"/>
  <c r="AD1060" i="2"/>
  <c r="AE1060" i="2"/>
  <c r="AG1060" i="2"/>
  <c r="AH1060" i="2"/>
  <c r="O1061" i="2"/>
  <c r="V1061" i="2"/>
  <c r="W1061" i="2"/>
  <c r="X1061" i="2"/>
  <c r="Y1061" i="2"/>
  <c r="AB1061" i="2"/>
  <c r="AC1061" i="2"/>
  <c r="AD1061" i="2"/>
  <c r="AE1061" i="2"/>
  <c r="AG1061" i="2"/>
  <c r="AH1061" i="2"/>
  <c r="O1062" i="2"/>
  <c r="R1062" i="2"/>
  <c r="V1062" i="2"/>
  <c r="W1062" i="2"/>
  <c r="X1062" i="2"/>
  <c r="Y1062" i="2"/>
  <c r="AB1062" i="2"/>
  <c r="AC1062" i="2"/>
  <c r="AD1062" i="2"/>
  <c r="AE1062" i="2"/>
  <c r="AG1062" i="2"/>
  <c r="AH1062" i="2"/>
  <c r="O1063" i="2"/>
  <c r="V1063" i="2"/>
  <c r="W1063" i="2"/>
  <c r="X1063" i="2"/>
  <c r="Y1063" i="2"/>
  <c r="AB1063" i="2"/>
  <c r="AC1063" i="2"/>
  <c r="AD1063" i="2"/>
  <c r="AE1063" i="2"/>
  <c r="AG1063" i="2"/>
  <c r="AH1063" i="2"/>
  <c r="O1064" i="2"/>
  <c r="V1064" i="2"/>
  <c r="W1064" i="2"/>
  <c r="X1064" i="2"/>
  <c r="Y1064" i="2"/>
  <c r="AB1064" i="2"/>
  <c r="AC1064" i="2"/>
  <c r="AD1064" i="2"/>
  <c r="AE1064" i="2"/>
  <c r="AG1064" i="2"/>
  <c r="AH1064" i="2"/>
  <c r="O1065" i="2"/>
  <c r="P1065" i="2" s="1"/>
  <c r="Q1065" i="2" s="1"/>
  <c r="S1065" i="2" s="1"/>
  <c r="T1065" i="2" s="1"/>
  <c r="U1065" i="2" s="1"/>
  <c r="R1065" i="2"/>
  <c r="V1065" i="2"/>
  <c r="W1065" i="2"/>
  <c r="X1065" i="2"/>
  <c r="Y1065" i="2"/>
  <c r="AB1065" i="2"/>
  <c r="AC1065" i="2"/>
  <c r="AD1065" i="2"/>
  <c r="AE1065" i="2"/>
  <c r="AG1065" i="2"/>
  <c r="AH1065" i="2"/>
  <c r="AI1065" i="2"/>
  <c r="O1066" i="2"/>
  <c r="P1066" i="2"/>
  <c r="Q1066" i="2" s="1"/>
  <c r="R1066" i="2"/>
  <c r="S1066" i="2"/>
  <c r="T1066" i="2" s="1"/>
  <c r="U1066" i="2" s="1"/>
  <c r="AI1066" i="2" s="1"/>
  <c r="V1066" i="2"/>
  <c r="W1066" i="2"/>
  <c r="X1066" i="2"/>
  <c r="Y1066" i="2"/>
  <c r="AB1066" i="2"/>
  <c r="AC1066" i="2"/>
  <c r="AD1066" i="2"/>
  <c r="AE1066" i="2"/>
  <c r="AG1066" i="2"/>
  <c r="AH1066" i="2"/>
  <c r="O1067" i="2"/>
  <c r="R1067" i="2" s="1"/>
  <c r="P1067" i="2"/>
  <c r="Q1067" i="2" s="1"/>
  <c r="V1067" i="2"/>
  <c r="W1067" i="2"/>
  <c r="X1067" i="2"/>
  <c r="Y1067" i="2"/>
  <c r="AB1067" i="2"/>
  <c r="AC1067" i="2"/>
  <c r="AD1067" i="2"/>
  <c r="AE1067" i="2"/>
  <c r="AG1067" i="2"/>
  <c r="AH1067" i="2"/>
  <c r="O1068" i="2"/>
  <c r="R1068" i="2" s="1"/>
  <c r="P1068" i="2"/>
  <c r="Q1068" i="2"/>
  <c r="S1068" i="2" s="1"/>
  <c r="T1068" i="2" s="1"/>
  <c r="U1068" i="2" s="1"/>
  <c r="AI1068" i="2" s="1"/>
  <c r="V1068" i="2"/>
  <c r="W1068" i="2"/>
  <c r="X1068" i="2"/>
  <c r="Y1068" i="2"/>
  <c r="AB1068" i="2"/>
  <c r="AC1068" i="2"/>
  <c r="AD1068" i="2"/>
  <c r="AE1068" i="2"/>
  <c r="AG1068" i="2"/>
  <c r="AH1068" i="2"/>
  <c r="O1069" i="2"/>
  <c r="V1069" i="2"/>
  <c r="W1069" i="2"/>
  <c r="X1069" i="2"/>
  <c r="Y1069" i="2"/>
  <c r="AB1069" i="2"/>
  <c r="AC1069" i="2"/>
  <c r="AD1069" i="2"/>
  <c r="AE1069" i="2"/>
  <c r="AG1069" i="2"/>
  <c r="AH1069" i="2"/>
  <c r="O1070" i="2"/>
  <c r="V1070" i="2"/>
  <c r="W1070" i="2"/>
  <c r="X1070" i="2"/>
  <c r="Y1070" i="2"/>
  <c r="AB1070" i="2"/>
  <c r="AC1070" i="2"/>
  <c r="AD1070" i="2"/>
  <c r="AE1070" i="2"/>
  <c r="AG1070" i="2"/>
  <c r="AH1070" i="2"/>
  <c r="O1071" i="2"/>
  <c r="R1071" i="2"/>
  <c r="V1071" i="2"/>
  <c r="W1071" i="2"/>
  <c r="X1071" i="2"/>
  <c r="Y1071" i="2"/>
  <c r="AB1071" i="2"/>
  <c r="AC1071" i="2"/>
  <c r="AD1071" i="2"/>
  <c r="AE1071" i="2"/>
  <c r="AG1071" i="2"/>
  <c r="AH1071" i="2"/>
  <c r="O1072" i="2"/>
  <c r="P1072" i="2"/>
  <c r="Q1072" i="2" s="1"/>
  <c r="R1072" i="2"/>
  <c r="V1072" i="2"/>
  <c r="W1072" i="2"/>
  <c r="X1072" i="2"/>
  <c r="Y1072" i="2"/>
  <c r="AB1072" i="2"/>
  <c r="AC1072" i="2"/>
  <c r="AD1072" i="2"/>
  <c r="AE1072" i="2"/>
  <c r="AG1072" i="2"/>
  <c r="AH1072" i="2"/>
  <c r="O1073" i="2"/>
  <c r="P1073" i="2"/>
  <c r="Q1073" i="2" s="1"/>
  <c r="R1073" i="2"/>
  <c r="V1073" i="2"/>
  <c r="W1073" i="2"/>
  <c r="X1073" i="2"/>
  <c r="Y1073" i="2"/>
  <c r="AB1073" i="2"/>
  <c r="AC1073" i="2"/>
  <c r="AD1073" i="2"/>
  <c r="AE1073" i="2"/>
  <c r="AG1073" i="2"/>
  <c r="AH1073" i="2"/>
  <c r="O1074" i="2"/>
  <c r="P1074" i="2"/>
  <c r="Q1074" i="2" s="1"/>
  <c r="S1074" i="2" s="1"/>
  <c r="T1074" i="2" s="1"/>
  <c r="U1074" i="2" s="1"/>
  <c r="AI1074" i="2" s="1"/>
  <c r="R1074" i="2"/>
  <c r="V1074" i="2"/>
  <c r="W1074" i="2"/>
  <c r="X1074" i="2"/>
  <c r="Y1074" i="2"/>
  <c r="AB1074" i="2"/>
  <c r="AC1074" i="2"/>
  <c r="AD1074" i="2"/>
  <c r="AE1074" i="2"/>
  <c r="AG1074" i="2"/>
  <c r="AH1074" i="2"/>
  <c r="O1075" i="2"/>
  <c r="R1075" i="2" s="1"/>
  <c r="P1075" i="2"/>
  <c r="Q1075" i="2"/>
  <c r="S1075" i="2" s="1"/>
  <c r="T1075" i="2" s="1"/>
  <c r="U1075" i="2" s="1"/>
  <c r="AI1075" i="2" s="1"/>
  <c r="V1075" i="2"/>
  <c r="W1075" i="2"/>
  <c r="X1075" i="2"/>
  <c r="Y1075" i="2"/>
  <c r="AB1075" i="2"/>
  <c r="AC1075" i="2"/>
  <c r="AD1075" i="2"/>
  <c r="AE1075" i="2"/>
  <c r="AG1075" i="2"/>
  <c r="AH1075" i="2"/>
  <c r="O1076" i="2"/>
  <c r="R1076" i="2" s="1"/>
  <c r="P1076" i="2"/>
  <c r="Q1076" i="2" s="1"/>
  <c r="S1076" i="2" s="1"/>
  <c r="T1076" i="2" s="1"/>
  <c r="U1076" i="2" s="1"/>
  <c r="V1076" i="2"/>
  <c r="W1076" i="2"/>
  <c r="X1076" i="2"/>
  <c r="Y1076" i="2"/>
  <c r="AB1076" i="2"/>
  <c r="AC1076" i="2"/>
  <c r="AD1076" i="2"/>
  <c r="AE1076" i="2"/>
  <c r="AG1076" i="2"/>
  <c r="AH1076" i="2"/>
  <c r="AI1076" i="2"/>
  <c r="O1077" i="2"/>
  <c r="V1077" i="2"/>
  <c r="W1077" i="2"/>
  <c r="X1077" i="2"/>
  <c r="Y1077" i="2"/>
  <c r="AB1077" i="2"/>
  <c r="AC1077" i="2"/>
  <c r="AD1077" i="2"/>
  <c r="AE1077" i="2"/>
  <c r="AG1077" i="2"/>
  <c r="AH1077" i="2"/>
  <c r="O1078" i="2"/>
  <c r="R1078" i="2" s="1"/>
  <c r="V1078" i="2"/>
  <c r="W1078" i="2"/>
  <c r="X1078" i="2"/>
  <c r="Y1078" i="2"/>
  <c r="AB1078" i="2"/>
  <c r="AC1078" i="2"/>
  <c r="AD1078" i="2"/>
  <c r="AE1078" i="2"/>
  <c r="AG1078" i="2"/>
  <c r="AH1078" i="2"/>
  <c r="O1079" i="2"/>
  <c r="V1079" i="2"/>
  <c r="W1079" i="2"/>
  <c r="X1079" i="2"/>
  <c r="Y1079" i="2"/>
  <c r="Z1079" i="2" s="1"/>
  <c r="AB1079" i="2"/>
  <c r="AC1079" i="2"/>
  <c r="AD1079" i="2"/>
  <c r="AE1079" i="2"/>
  <c r="AG1079" i="2"/>
  <c r="AH1079" i="2"/>
  <c r="O1080" i="2"/>
  <c r="V1080" i="2"/>
  <c r="W1080" i="2"/>
  <c r="X1080" i="2"/>
  <c r="Y1080" i="2"/>
  <c r="AB1080" i="2"/>
  <c r="AC1080" i="2"/>
  <c r="AD1080" i="2"/>
  <c r="AE1080" i="2"/>
  <c r="AG1080" i="2"/>
  <c r="AH1080" i="2"/>
  <c r="O1081" i="2"/>
  <c r="P1081" i="2" s="1"/>
  <c r="Q1081" i="2" s="1"/>
  <c r="R1081" i="2"/>
  <c r="S1081" i="2" s="1"/>
  <c r="T1081" i="2" s="1"/>
  <c r="U1081" i="2" s="1"/>
  <c r="AI1081" i="2" s="1"/>
  <c r="V1081" i="2"/>
  <c r="W1081" i="2"/>
  <c r="X1081" i="2"/>
  <c r="Y1081" i="2"/>
  <c r="AB1081" i="2"/>
  <c r="AC1081" i="2"/>
  <c r="AD1081" i="2"/>
  <c r="AE1081" i="2"/>
  <c r="AG1081" i="2"/>
  <c r="AH1081" i="2"/>
  <c r="O1082" i="2"/>
  <c r="P1082" i="2"/>
  <c r="Q1082" i="2" s="1"/>
  <c r="R1082" i="2"/>
  <c r="S1082" i="2"/>
  <c r="T1082" i="2" s="1"/>
  <c r="U1082" i="2"/>
  <c r="AI1082" i="2" s="1"/>
  <c r="V1082" i="2"/>
  <c r="W1082" i="2"/>
  <c r="X1082" i="2"/>
  <c r="Y1082" i="2"/>
  <c r="AB1082" i="2"/>
  <c r="AC1082" i="2"/>
  <c r="AD1082" i="2"/>
  <c r="AE1082" i="2"/>
  <c r="AG1082" i="2"/>
  <c r="AH1082" i="2"/>
  <c r="O1083" i="2"/>
  <c r="R1083" i="2" s="1"/>
  <c r="P1083" i="2"/>
  <c r="Q1083" i="2"/>
  <c r="S1083" i="2" s="1"/>
  <c r="T1083" i="2" s="1"/>
  <c r="U1083" i="2"/>
  <c r="AI1083" i="2" s="1"/>
  <c r="V1083" i="2"/>
  <c r="W1083" i="2"/>
  <c r="X1083" i="2"/>
  <c r="Y1083" i="2"/>
  <c r="Z1083" i="2" s="1"/>
  <c r="AB1083" i="2"/>
  <c r="AC1083" i="2"/>
  <c r="AD1083" i="2"/>
  <c r="AE1083" i="2"/>
  <c r="AG1083" i="2"/>
  <c r="AH1083" i="2"/>
  <c r="O1084" i="2"/>
  <c r="V1084" i="2"/>
  <c r="W1084" i="2"/>
  <c r="X1084" i="2"/>
  <c r="Y1084" i="2"/>
  <c r="AB1084" i="2"/>
  <c r="AC1084" i="2"/>
  <c r="AD1084" i="2"/>
  <c r="AE1084" i="2"/>
  <c r="AG1084" i="2"/>
  <c r="AH1084" i="2"/>
  <c r="O1085" i="2"/>
  <c r="R1085" i="2"/>
  <c r="V1085" i="2"/>
  <c r="W1085" i="2"/>
  <c r="X1085" i="2"/>
  <c r="Y1085" i="2"/>
  <c r="AB1085" i="2"/>
  <c r="AC1085" i="2"/>
  <c r="AD1085" i="2"/>
  <c r="AE1085" i="2"/>
  <c r="AG1085" i="2"/>
  <c r="AH1085" i="2"/>
  <c r="O1086" i="2"/>
  <c r="R1086" i="2"/>
  <c r="V1086" i="2"/>
  <c r="W1086" i="2"/>
  <c r="X1086" i="2"/>
  <c r="Y1086" i="2"/>
  <c r="AB1086" i="2"/>
  <c r="AC1086" i="2"/>
  <c r="AD1086" i="2"/>
  <c r="AE1086" i="2"/>
  <c r="AG1086" i="2"/>
  <c r="AH1086" i="2"/>
  <c r="O1087" i="2"/>
  <c r="V1087" i="2"/>
  <c r="W1087" i="2"/>
  <c r="X1087" i="2"/>
  <c r="Y1087" i="2"/>
  <c r="AB1087" i="2"/>
  <c r="AC1087" i="2"/>
  <c r="AD1087" i="2"/>
  <c r="AE1087" i="2"/>
  <c r="AG1087" i="2"/>
  <c r="AH1087" i="2"/>
  <c r="O1088" i="2"/>
  <c r="V1088" i="2"/>
  <c r="W1088" i="2"/>
  <c r="X1088" i="2"/>
  <c r="Y1088" i="2"/>
  <c r="AB1088" i="2"/>
  <c r="AC1088" i="2"/>
  <c r="AD1088" i="2"/>
  <c r="AE1088" i="2"/>
  <c r="AG1088" i="2"/>
  <c r="AH1088" i="2"/>
  <c r="O1089" i="2"/>
  <c r="P1089" i="2"/>
  <c r="Q1089" i="2" s="1"/>
  <c r="R1089" i="2"/>
  <c r="V1089" i="2"/>
  <c r="W1089" i="2"/>
  <c r="X1089" i="2"/>
  <c r="Y1089" i="2"/>
  <c r="AB1089" i="2"/>
  <c r="AC1089" i="2"/>
  <c r="AD1089" i="2"/>
  <c r="AE1089" i="2"/>
  <c r="AG1089" i="2"/>
  <c r="AH1089" i="2"/>
  <c r="O1090" i="2"/>
  <c r="P1090" i="2"/>
  <c r="Q1090" i="2" s="1"/>
  <c r="S1090" i="2" s="1"/>
  <c r="T1090" i="2" s="1"/>
  <c r="U1090" i="2" s="1"/>
  <c r="AI1090" i="2" s="1"/>
  <c r="R1090" i="2"/>
  <c r="V1090" i="2"/>
  <c r="W1090" i="2"/>
  <c r="X1090" i="2"/>
  <c r="Y1090" i="2"/>
  <c r="AB1090" i="2"/>
  <c r="AC1090" i="2"/>
  <c r="AD1090" i="2"/>
  <c r="AE1090" i="2"/>
  <c r="AG1090" i="2"/>
  <c r="AH1090" i="2"/>
  <c r="O1091" i="2"/>
  <c r="R1091" i="2" s="1"/>
  <c r="P1091" i="2"/>
  <c r="Q1091" i="2" s="1"/>
  <c r="S1091" i="2" s="1"/>
  <c r="T1091" i="2" s="1"/>
  <c r="U1091" i="2" s="1"/>
  <c r="AI1091" i="2" s="1"/>
  <c r="V1091" i="2"/>
  <c r="W1091" i="2"/>
  <c r="X1091" i="2"/>
  <c r="Y1091" i="2"/>
  <c r="AB1091" i="2"/>
  <c r="AC1091" i="2"/>
  <c r="AD1091" i="2"/>
  <c r="AE1091" i="2"/>
  <c r="AG1091" i="2"/>
  <c r="AH1091" i="2"/>
  <c r="O1092" i="2"/>
  <c r="V1092" i="2"/>
  <c r="W1092" i="2"/>
  <c r="X1092" i="2"/>
  <c r="Y1092" i="2"/>
  <c r="AB1092" i="2"/>
  <c r="AC1092" i="2"/>
  <c r="AD1092" i="2"/>
  <c r="AE1092" i="2"/>
  <c r="AG1092" i="2"/>
  <c r="AH1092" i="2"/>
  <c r="O1093" i="2"/>
  <c r="R1093" i="2"/>
  <c r="V1093" i="2"/>
  <c r="W1093" i="2"/>
  <c r="X1093" i="2"/>
  <c r="Y1093" i="2"/>
  <c r="Z1093" i="2" s="1"/>
  <c r="AB1093" i="2"/>
  <c r="AC1093" i="2"/>
  <c r="AD1093" i="2"/>
  <c r="AE1093" i="2"/>
  <c r="AG1093" i="2"/>
  <c r="AH1093" i="2"/>
  <c r="O1094" i="2"/>
  <c r="R1094" i="2"/>
  <c r="V1094" i="2"/>
  <c r="W1094" i="2"/>
  <c r="X1094" i="2"/>
  <c r="Y1094" i="2"/>
  <c r="AB1094" i="2"/>
  <c r="AC1094" i="2"/>
  <c r="AD1094" i="2"/>
  <c r="AE1094" i="2"/>
  <c r="AG1094" i="2"/>
  <c r="AH1094" i="2"/>
  <c r="O1095" i="2"/>
  <c r="P1095" i="2" s="1"/>
  <c r="Q1095" i="2" s="1"/>
  <c r="V1095" i="2"/>
  <c r="W1095" i="2"/>
  <c r="X1095" i="2"/>
  <c r="Y1095" i="2"/>
  <c r="AB1095" i="2"/>
  <c r="AC1095" i="2"/>
  <c r="AD1095" i="2"/>
  <c r="AE1095" i="2"/>
  <c r="AG1095" i="2"/>
  <c r="AH1095" i="2"/>
  <c r="O1096" i="2"/>
  <c r="P1096" i="2" s="1"/>
  <c r="Q1096" i="2" s="1"/>
  <c r="V1096" i="2"/>
  <c r="W1096" i="2"/>
  <c r="X1096" i="2"/>
  <c r="Y1096" i="2"/>
  <c r="AB1096" i="2"/>
  <c r="AC1096" i="2"/>
  <c r="AD1096" i="2"/>
  <c r="AE1096" i="2"/>
  <c r="AG1096" i="2"/>
  <c r="AH1096" i="2"/>
  <c r="O1097" i="2"/>
  <c r="R1097" i="2"/>
  <c r="V1097" i="2"/>
  <c r="W1097" i="2"/>
  <c r="X1097" i="2"/>
  <c r="Y1097" i="2"/>
  <c r="AB1097" i="2"/>
  <c r="AC1097" i="2"/>
  <c r="AD1097" i="2"/>
  <c r="AE1097" i="2"/>
  <c r="AG1097" i="2"/>
  <c r="AH1097" i="2"/>
  <c r="O1098" i="2"/>
  <c r="P1098" i="2"/>
  <c r="Q1098" i="2" s="1"/>
  <c r="S1098" i="2" s="1"/>
  <c r="T1098" i="2" s="1"/>
  <c r="R1098" i="2"/>
  <c r="U1098" i="2"/>
  <c r="AI1098" i="2" s="1"/>
  <c r="V1098" i="2"/>
  <c r="W1098" i="2"/>
  <c r="X1098" i="2"/>
  <c r="Y1098" i="2"/>
  <c r="Z1098" i="2"/>
  <c r="AB1098" i="2"/>
  <c r="AC1098" i="2"/>
  <c r="AD1098" i="2"/>
  <c r="AE1098" i="2"/>
  <c r="AG1098" i="2"/>
  <c r="AH1098" i="2"/>
  <c r="O1099" i="2"/>
  <c r="R1099" i="2" s="1"/>
  <c r="P1099" i="2"/>
  <c r="Q1099" i="2"/>
  <c r="S1099" i="2" s="1"/>
  <c r="T1099" i="2" s="1"/>
  <c r="U1099" i="2" s="1"/>
  <c r="V1099" i="2"/>
  <c r="W1099" i="2"/>
  <c r="X1099" i="2"/>
  <c r="Y1099" i="2"/>
  <c r="AB1099" i="2"/>
  <c r="AC1099" i="2"/>
  <c r="AD1099" i="2"/>
  <c r="AE1099" i="2"/>
  <c r="AG1099" i="2"/>
  <c r="AH1099" i="2"/>
  <c r="AI1099" i="2"/>
  <c r="O1100" i="2"/>
  <c r="V1100" i="2"/>
  <c r="W1100" i="2"/>
  <c r="X1100" i="2"/>
  <c r="Y1100" i="2"/>
  <c r="AB1100" i="2"/>
  <c r="AC1100" i="2"/>
  <c r="AD1100" i="2"/>
  <c r="AE1100" i="2"/>
  <c r="AG1100" i="2"/>
  <c r="AH1100" i="2"/>
  <c r="O1101" i="2"/>
  <c r="V1101" i="2"/>
  <c r="W1101" i="2"/>
  <c r="X1101" i="2"/>
  <c r="Y1101" i="2"/>
  <c r="AB1101" i="2"/>
  <c r="AC1101" i="2"/>
  <c r="AD1101" i="2"/>
  <c r="AE1101" i="2"/>
  <c r="AG1101" i="2"/>
  <c r="AH1101" i="2"/>
  <c r="O1102" i="2"/>
  <c r="V1102" i="2"/>
  <c r="W1102" i="2"/>
  <c r="X1102" i="2"/>
  <c r="Y1102" i="2"/>
  <c r="Z1102" i="2" s="1"/>
  <c r="AB1102" i="2"/>
  <c r="AC1102" i="2"/>
  <c r="AD1102" i="2"/>
  <c r="AE1102" i="2"/>
  <c r="AG1102" i="2"/>
  <c r="AH1102" i="2"/>
  <c r="O1103" i="2"/>
  <c r="P1103" i="2" s="1"/>
  <c r="Q1103" i="2"/>
  <c r="S1103" i="2" s="1"/>
  <c r="T1103" i="2" s="1"/>
  <c r="U1103" i="2" s="1"/>
  <c r="AI1103" i="2" s="1"/>
  <c r="R1103" i="2"/>
  <c r="V1103" i="2"/>
  <c r="W1103" i="2"/>
  <c r="X1103" i="2"/>
  <c r="Y1103" i="2"/>
  <c r="AB1103" i="2"/>
  <c r="AC1103" i="2"/>
  <c r="AD1103" i="2"/>
  <c r="AE1103" i="2"/>
  <c r="AG1103" i="2"/>
  <c r="AH1103" i="2"/>
  <c r="O1104" i="2"/>
  <c r="P1104" i="2"/>
  <c r="Q1104" i="2" s="1"/>
  <c r="R1104" i="2"/>
  <c r="V1104" i="2"/>
  <c r="W1104" i="2"/>
  <c r="X1104" i="2"/>
  <c r="Y1104" i="2"/>
  <c r="AB1104" i="2"/>
  <c r="AC1104" i="2"/>
  <c r="AD1104" i="2"/>
  <c r="AE1104" i="2"/>
  <c r="AG1104" i="2"/>
  <c r="AH1104" i="2"/>
  <c r="O1105" i="2"/>
  <c r="P1105" i="2"/>
  <c r="Q1105" i="2" s="1"/>
  <c r="V1105" i="2"/>
  <c r="W1105" i="2"/>
  <c r="X1105" i="2"/>
  <c r="Y1105" i="2"/>
  <c r="Z1105" i="2"/>
  <c r="AB1105" i="2"/>
  <c r="AC1105" i="2"/>
  <c r="AD1105" i="2"/>
  <c r="AE1105" i="2"/>
  <c r="AG1105" i="2"/>
  <c r="AH1105" i="2"/>
  <c r="O1106" i="2"/>
  <c r="P1106" i="2"/>
  <c r="Q1106" i="2"/>
  <c r="S1106" i="2" s="1"/>
  <c r="T1106" i="2" s="1"/>
  <c r="R1106" i="2"/>
  <c r="U1106" i="2"/>
  <c r="AI1106" i="2" s="1"/>
  <c r="V1106" i="2"/>
  <c r="W1106" i="2"/>
  <c r="X1106" i="2"/>
  <c r="Y1106" i="2"/>
  <c r="AB1106" i="2"/>
  <c r="AC1106" i="2"/>
  <c r="AD1106" i="2"/>
  <c r="AE1106" i="2"/>
  <c r="AG1106" i="2"/>
  <c r="AH1106" i="2"/>
  <c r="O1107" i="2"/>
  <c r="R1107" i="2" s="1"/>
  <c r="P1107" i="2"/>
  <c r="Q1107" i="2" s="1"/>
  <c r="S1107" i="2" s="1"/>
  <c r="T1107" i="2" s="1"/>
  <c r="U1107" i="2"/>
  <c r="V1107" i="2"/>
  <c r="W1107" i="2"/>
  <c r="X1107" i="2"/>
  <c r="Y1107" i="2"/>
  <c r="AB1107" i="2"/>
  <c r="AC1107" i="2"/>
  <c r="AD1107" i="2"/>
  <c r="AE1107" i="2"/>
  <c r="AG1107" i="2"/>
  <c r="AH1107" i="2"/>
  <c r="AI1107" i="2"/>
  <c r="O1108" i="2"/>
  <c r="V1108" i="2"/>
  <c r="W1108" i="2"/>
  <c r="X1108" i="2"/>
  <c r="Y1108" i="2"/>
  <c r="Z1108" i="2" s="1"/>
  <c r="AB1108" i="2"/>
  <c r="AC1108" i="2"/>
  <c r="AD1108" i="2"/>
  <c r="AE1108" i="2"/>
  <c r="AG1108" i="2"/>
  <c r="AH1108" i="2"/>
  <c r="O1109" i="2"/>
  <c r="V1109" i="2"/>
  <c r="W1109" i="2"/>
  <c r="X1109" i="2"/>
  <c r="Y1109" i="2"/>
  <c r="AB1109" i="2"/>
  <c r="AC1109" i="2"/>
  <c r="AD1109" i="2"/>
  <c r="AE1109" i="2"/>
  <c r="AG1109" i="2"/>
  <c r="AH1109" i="2"/>
  <c r="O1110" i="2"/>
  <c r="R1110" i="2"/>
  <c r="V1110" i="2"/>
  <c r="W1110" i="2"/>
  <c r="X1110" i="2"/>
  <c r="Y1110" i="2"/>
  <c r="AB1110" i="2"/>
  <c r="AC1110" i="2"/>
  <c r="AD1110" i="2"/>
  <c r="AE1110" i="2"/>
  <c r="AG1110" i="2"/>
  <c r="AH1110" i="2"/>
  <c r="O1111" i="2"/>
  <c r="P1111" i="2" s="1"/>
  <c r="Q1111" i="2"/>
  <c r="S1111" i="2" s="1"/>
  <c r="T1111" i="2" s="1"/>
  <c r="U1111" i="2" s="1"/>
  <c r="AI1111" i="2" s="1"/>
  <c r="R1111" i="2"/>
  <c r="V1111" i="2"/>
  <c r="W1111" i="2"/>
  <c r="X1111" i="2"/>
  <c r="Y1111" i="2"/>
  <c r="AB1111" i="2"/>
  <c r="AC1111" i="2"/>
  <c r="AD1111" i="2"/>
  <c r="AE1111" i="2"/>
  <c r="AG1111" i="2"/>
  <c r="AH1111" i="2"/>
  <c r="O1112" i="2"/>
  <c r="P1112" i="2"/>
  <c r="Q1112" i="2" s="1"/>
  <c r="S1112" i="2" s="1"/>
  <c r="T1112" i="2" s="1"/>
  <c r="R1112" i="2"/>
  <c r="U1112" i="2"/>
  <c r="AI1112" i="2" s="1"/>
  <c r="V1112" i="2"/>
  <c r="W1112" i="2"/>
  <c r="X1112" i="2"/>
  <c r="Y1112" i="2"/>
  <c r="Z1112" i="2"/>
  <c r="AB1112" i="2"/>
  <c r="AC1112" i="2"/>
  <c r="AD1112" i="2"/>
  <c r="AE1112" i="2"/>
  <c r="AG1112" i="2"/>
  <c r="AH1112" i="2"/>
  <c r="O1113" i="2"/>
  <c r="V1113" i="2"/>
  <c r="W1113" i="2"/>
  <c r="X1113" i="2"/>
  <c r="Y1113" i="2"/>
  <c r="Z1113" i="2"/>
  <c r="AB1113" i="2"/>
  <c r="AC1113" i="2"/>
  <c r="AD1113" i="2"/>
  <c r="AE1113" i="2"/>
  <c r="AG1113" i="2"/>
  <c r="AH1113" i="2"/>
  <c r="O1114" i="2"/>
  <c r="P1114" i="2"/>
  <c r="Q1114" i="2"/>
  <c r="S1114" i="2" s="1"/>
  <c r="T1114" i="2" s="1"/>
  <c r="U1114" i="2" s="1"/>
  <c r="R1114" i="2"/>
  <c r="V1114" i="2"/>
  <c r="W1114" i="2"/>
  <c r="X1114" i="2"/>
  <c r="Y1114" i="2"/>
  <c r="AB1114" i="2"/>
  <c r="AC1114" i="2"/>
  <c r="AD1114" i="2"/>
  <c r="AE1114" i="2"/>
  <c r="AG1114" i="2"/>
  <c r="AH1114" i="2"/>
  <c r="AI1114" i="2"/>
  <c r="O1115" i="2"/>
  <c r="R1115" i="2" s="1"/>
  <c r="P1115" i="2"/>
  <c r="Q1115" i="2"/>
  <c r="S1115" i="2" s="1"/>
  <c r="T1115" i="2" s="1"/>
  <c r="U1115" i="2"/>
  <c r="AI1115" i="2" s="1"/>
  <c r="V1115" i="2"/>
  <c r="W1115" i="2"/>
  <c r="X1115" i="2"/>
  <c r="Y1115" i="2"/>
  <c r="Z1115" i="2" s="1"/>
  <c r="AB1115" i="2"/>
  <c r="AC1115" i="2"/>
  <c r="AD1115" i="2"/>
  <c r="AE1115" i="2"/>
  <c r="AG1115" i="2"/>
  <c r="AH1115" i="2"/>
  <c r="O1116" i="2"/>
  <c r="V1116" i="2"/>
  <c r="W1116" i="2"/>
  <c r="X1116" i="2"/>
  <c r="Y1116" i="2"/>
  <c r="AB1116" i="2"/>
  <c r="AC1116" i="2"/>
  <c r="AD1116" i="2"/>
  <c r="AE1116" i="2"/>
  <c r="AG1116" i="2"/>
  <c r="AH1116" i="2"/>
  <c r="O1117" i="2"/>
  <c r="R1117" i="2" s="1"/>
  <c r="V1117" i="2"/>
  <c r="W1117" i="2"/>
  <c r="X1117" i="2"/>
  <c r="Y1117" i="2"/>
  <c r="AB1117" i="2"/>
  <c r="AC1117" i="2"/>
  <c r="AD1117" i="2"/>
  <c r="AE1117" i="2"/>
  <c r="AG1117" i="2"/>
  <c r="AH1117" i="2"/>
  <c r="O1118" i="2"/>
  <c r="R1118" i="2" s="1"/>
  <c r="V1118" i="2"/>
  <c r="W1118" i="2"/>
  <c r="X1118" i="2"/>
  <c r="Y1118" i="2"/>
  <c r="AB1118" i="2"/>
  <c r="AC1118" i="2"/>
  <c r="AD1118" i="2"/>
  <c r="AE1118" i="2"/>
  <c r="AG1118" i="2"/>
  <c r="AH1118" i="2"/>
  <c r="O1119" i="2"/>
  <c r="V1119" i="2"/>
  <c r="W1119" i="2"/>
  <c r="X1119" i="2"/>
  <c r="Y1119" i="2"/>
  <c r="AB1119" i="2"/>
  <c r="AC1119" i="2"/>
  <c r="AD1119" i="2"/>
  <c r="AE1119" i="2"/>
  <c r="AG1119" i="2"/>
  <c r="AH1119" i="2"/>
  <c r="O1120" i="2"/>
  <c r="V1120" i="2"/>
  <c r="W1120" i="2"/>
  <c r="X1120" i="2"/>
  <c r="Y1120" i="2"/>
  <c r="AB1120" i="2"/>
  <c r="AC1120" i="2"/>
  <c r="AD1120" i="2"/>
  <c r="AE1120" i="2"/>
  <c r="AG1120" i="2"/>
  <c r="AH1120" i="2"/>
  <c r="O1121" i="2"/>
  <c r="V1121" i="2"/>
  <c r="W1121" i="2"/>
  <c r="X1121" i="2"/>
  <c r="Y1121" i="2"/>
  <c r="AB1121" i="2"/>
  <c r="AC1121" i="2"/>
  <c r="AD1121" i="2"/>
  <c r="AE1121" i="2"/>
  <c r="AG1121" i="2"/>
  <c r="AH1121" i="2"/>
  <c r="O1122" i="2"/>
  <c r="P1122" i="2"/>
  <c r="Q1122" i="2"/>
  <c r="S1122" i="2" s="1"/>
  <c r="T1122" i="2" s="1"/>
  <c r="U1122" i="2" s="1"/>
  <c r="R1122" i="2"/>
  <c r="V1122" i="2"/>
  <c r="W1122" i="2"/>
  <c r="X1122" i="2"/>
  <c r="Y1122" i="2"/>
  <c r="AB1122" i="2"/>
  <c r="AC1122" i="2"/>
  <c r="AD1122" i="2"/>
  <c r="AE1122" i="2"/>
  <c r="AG1122" i="2"/>
  <c r="AH1122" i="2"/>
  <c r="AI1122" i="2"/>
  <c r="O1123" i="2"/>
  <c r="R1123" i="2" s="1"/>
  <c r="P1123" i="2"/>
  <c r="Q1123" i="2"/>
  <c r="S1123" i="2"/>
  <c r="T1123" i="2" s="1"/>
  <c r="U1123" i="2" s="1"/>
  <c r="AI1123" i="2" s="1"/>
  <c r="V1123" i="2"/>
  <c r="W1123" i="2"/>
  <c r="X1123" i="2"/>
  <c r="Y1123" i="2"/>
  <c r="AB1123" i="2"/>
  <c r="AC1123" i="2"/>
  <c r="AD1123" i="2"/>
  <c r="AE1123" i="2"/>
  <c r="AG1123" i="2"/>
  <c r="AH1123" i="2"/>
  <c r="O1124" i="2"/>
  <c r="V1124" i="2"/>
  <c r="W1124" i="2"/>
  <c r="X1124" i="2"/>
  <c r="Y1124" i="2"/>
  <c r="AB1124" i="2"/>
  <c r="AC1124" i="2"/>
  <c r="AD1124" i="2"/>
  <c r="AE1124" i="2"/>
  <c r="AG1124" i="2"/>
  <c r="AH1124" i="2"/>
  <c r="O1125" i="2"/>
  <c r="R1125" i="2"/>
  <c r="V1125" i="2"/>
  <c r="W1125" i="2"/>
  <c r="X1125" i="2"/>
  <c r="Y1125" i="2"/>
  <c r="AB1125" i="2"/>
  <c r="AC1125" i="2"/>
  <c r="AD1125" i="2"/>
  <c r="AE1125" i="2"/>
  <c r="AG1125" i="2"/>
  <c r="AH1125" i="2"/>
  <c r="O1126" i="2"/>
  <c r="R1126" i="2"/>
  <c r="V1126" i="2"/>
  <c r="W1126" i="2"/>
  <c r="X1126" i="2"/>
  <c r="Y1126" i="2"/>
  <c r="AB1126" i="2"/>
  <c r="AC1126" i="2"/>
  <c r="AD1126" i="2"/>
  <c r="AE1126" i="2"/>
  <c r="AG1126" i="2"/>
  <c r="AH1126" i="2"/>
  <c r="O1127" i="2"/>
  <c r="P1127" i="2" s="1"/>
  <c r="Q1127" i="2"/>
  <c r="R1127" i="2"/>
  <c r="V1127" i="2"/>
  <c r="W1127" i="2"/>
  <c r="X1127" i="2"/>
  <c r="Y1127" i="2"/>
  <c r="AB1127" i="2"/>
  <c r="AC1127" i="2"/>
  <c r="AD1127" i="2"/>
  <c r="AE1127" i="2"/>
  <c r="AG1127" i="2"/>
  <c r="AH1127" i="2"/>
  <c r="O1128" i="2"/>
  <c r="P1128" i="2"/>
  <c r="Q1128" i="2" s="1"/>
  <c r="R1128" i="2"/>
  <c r="S1128" i="2"/>
  <c r="T1128" i="2" s="1"/>
  <c r="U1128" i="2" s="1"/>
  <c r="AI1128" i="2" s="1"/>
  <c r="V1128" i="2"/>
  <c r="W1128" i="2"/>
  <c r="X1128" i="2"/>
  <c r="Y1128" i="2"/>
  <c r="AB1128" i="2"/>
  <c r="AC1128" i="2"/>
  <c r="AD1128" i="2"/>
  <c r="AE1128" i="2"/>
  <c r="AG1128" i="2"/>
  <c r="AH1128" i="2"/>
  <c r="O1129" i="2"/>
  <c r="P1129" i="2" s="1"/>
  <c r="Q1129" i="2" s="1"/>
  <c r="V1129" i="2"/>
  <c r="W1129" i="2"/>
  <c r="X1129" i="2"/>
  <c r="Y1129" i="2"/>
  <c r="AB1129" i="2"/>
  <c r="AC1129" i="2"/>
  <c r="AD1129" i="2"/>
  <c r="AE1129" i="2"/>
  <c r="AG1129" i="2"/>
  <c r="AH1129" i="2"/>
  <c r="O1130" i="2"/>
  <c r="P1130" i="2"/>
  <c r="Q1130" i="2" s="1"/>
  <c r="S1130" i="2" s="1"/>
  <c r="T1130" i="2" s="1"/>
  <c r="R1130" i="2"/>
  <c r="U1130" i="2"/>
  <c r="AI1130" i="2" s="1"/>
  <c r="V1130" i="2"/>
  <c r="W1130" i="2"/>
  <c r="X1130" i="2"/>
  <c r="Y1130" i="2"/>
  <c r="AB1130" i="2"/>
  <c r="AC1130" i="2"/>
  <c r="AD1130" i="2"/>
  <c r="AE1130" i="2"/>
  <c r="AG1130" i="2"/>
  <c r="AH1130" i="2"/>
  <c r="O1131" i="2"/>
  <c r="R1131" i="2" s="1"/>
  <c r="P1131" i="2"/>
  <c r="Q1131" i="2" s="1"/>
  <c r="S1131" i="2" s="1"/>
  <c r="T1131" i="2" s="1"/>
  <c r="U1131" i="2" s="1"/>
  <c r="V1131" i="2"/>
  <c r="W1131" i="2"/>
  <c r="X1131" i="2"/>
  <c r="Y1131" i="2"/>
  <c r="AB1131" i="2"/>
  <c r="AC1131" i="2"/>
  <c r="AD1131" i="2"/>
  <c r="AE1131" i="2"/>
  <c r="AG1131" i="2"/>
  <c r="AH1131" i="2"/>
  <c r="AI1131" i="2"/>
  <c r="O1132" i="2"/>
  <c r="V1132" i="2"/>
  <c r="W1132" i="2"/>
  <c r="X1132" i="2"/>
  <c r="Y1132" i="2"/>
  <c r="AB1132" i="2"/>
  <c r="AC1132" i="2"/>
  <c r="AD1132" i="2"/>
  <c r="AE1132" i="2"/>
  <c r="AG1132" i="2"/>
  <c r="AH1132" i="2"/>
  <c r="O1133" i="2"/>
  <c r="V1133" i="2"/>
  <c r="W1133" i="2"/>
  <c r="X1133" i="2"/>
  <c r="Y1133" i="2"/>
  <c r="AB1133" i="2"/>
  <c r="AC1133" i="2"/>
  <c r="AD1133" i="2"/>
  <c r="AE1133" i="2"/>
  <c r="AG1133" i="2"/>
  <c r="AH1133" i="2"/>
  <c r="O1134" i="2"/>
  <c r="R1134" i="2"/>
  <c r="V1134" i="2"/>
  <c r="W1134" i="2"/>
  <c r="X1134" i="2"/>
  <c r="Y1134" i="2"/>
  <c r="Z1134" i="2" s="1"/>
  <c r="AB1134" i="2"/>
  <c r="AC1134" i="2"/>
  <c r="AD1134" i="2"/>
  <c r="AE1134" i="2"/>
  <c r="AG1134" i="2"/>
  <c r="AH1134" i="2"/>
  <c r="O1135" i="2"/>
  <c r="P1135" i="2" s="1"/>
  <c r="Q1135" i="2"/>
  <c r="S1135" i="2" s="1"/>
  <c r="T1135" i="2" s="1"/>
  <c r="U1135" i="2" s="1"/>
  <c r="AI1135" i="2" s="1"/>
  <c r="R1135" i="2"/>
  <c r="V1135" i="2"/>
  <c r="W1135" i="2"/>
  <c r="X1135" i="2"/>
  <c r="Y1135" i="2"/>
  <c r="AB1135" i="2"/>
  <c r="AC1135" i="2"/>
  <c r="AD1135" i="2"/>
  <c r="AE1135" i="2"/>
  <c r="AG1135" i="2"/>
  <c r="AH1135" i="2"/>
  <c r="O1136" i="2"/>
  <c r="P1136" i="2"/>
  <c r="Q1136" i="2" s="1"/>
  <c r="S1136" i="2" s="1"/>
  <c r="T1136" i="2" s="1"/>
  <c r="R1136" i="2"/>
  <c r="U1136" i="2"/>
  <c r="AI1136" i="2" s="1"/>
  <c r="V1136" i="2"/>
  <c r="W1136" i="2"/>
  <c r="X1136" i="2"/>
  <c r="Y1136" i="2"/>
  <c r="AB1136" i="2"/>
  <c r="AC1136" i="2"/>
  <c r="AD1136" i="2"/>
  <c r="AE1136" i="2"/>
  <c r="AG1136" i="2"/>
  <c r="AH1136" i="2"/>
  <c r="O1137" i="2"/>
  <c r="V1137" i="2"/>
  <c r="W1137" i="2"/>
  <c r="X1137" i="2"/>
  <c r="Y1137" i="2"/>
  <c r="AB1137" i="2"/>
  <c r="AC1137" i="2"/>
  <c r="AD1137" i="2"/>
  <c r="AE1137" i="2"/>
  <c r="AG1137" i="2"/>
  <c r="AH1137" i="2"/>
  <c r="O1138" i="2"/>
  <c r="P1138" i="2"/>
  <c r="Q1138" i="2"/>
  <c r="S1138" i="2" s="1"/>
  <c r="T1138" i="2" s="1"/>
  <c r="U1138" i="2" s="1"/>
  <c r="AI1138" i="2" s="1"/>
  <c r="R1138" i="2"/>
  <c r="V1138" i="2"/>
  <c r="W1138" i="2"/>
  <c r="X1138" i="2"/>
  <c r="Y1138" i="2"/>
  <c r="AB1138" i="2"/>
  <c r="AC1138" i="2"/>
  <c r="AD1138" i="2"/>
  <c r="AE1138" i="2"/>
  <c r="AG1138" i="2"/>
  <c r="AH1138" i="2"/>
  <c r="O1139" i="2"/>
  <c r="R1139" i="2" s="1"/>
  <c r="P1139" i="2"/>
  <c r="Q1139" i="2" s="1"/>
  <c r="S1139" i="2" s="1"/>
  <c r="T1139" i="2" s="1"/>
  <c r="U1139" i="2" s="1"/>
  <c r="AI1139" i="2" s="1"/>
  <c r="V1139" i="2"/>
  <c r="W1139" i="2"/>
  <c r="X1139" i="2"/>
  <c r="Y1139" i="2"/>
  <c r="AB1139" i="2"/>
  <c r="AC1139" i="2"/>
  <c r="AD1139" i="2"/>
  <c r="AE1139" i="2"/>
  <c r="AG1139" i="2"/>
  <c r="AH1139" i="2"/>
  <c r="O1140" i="2"/>
  <c r="V1140" i="2"/>
  <c r="W1140" i="2"/>
  <c r="X1140" i="2"/>
  <c r="Y1140" i="2"/>
  <c r="AB1140" i="2"/>
  <c r="AC1140" i="2"/>
  <c r="AD1140" i="2"/>
  <c r="AE1140" i="2"/>
  <c r="AG1140" i="2"/>
  <c r="AH1140" i="2"/>
  <c r="O1141" i="2"/>
  <c r="R1141" i="2"/>
  <c r="V1141" i="2"/>
  <c r="W1141" i="2"/>
  <c r="X1141" i="2"/>
  <c r="Y1141" i="2"/>
  <c r="AB1141" i="2"/>
  <c r="AC1141" i="2"/>
  <c r="AD1141" i="2"/>
  <c r="AE1141" i="2"/>
  <c r="AG1141" i="2"/>
  <c r="AH1141" i="2"/>
  <c r="O1142" i="2"/>
  <c r="R1142" i="2" s="1"/>
  <c r="V1142" i="2"/>
  <c r="W1142" i="2"/>
  <c r="X1142" i="2"/>
  <c r="Y1142" i="2"/>
  <c r="AB1142" i="2"/>
  <c r="AC1142" i="2"/>
  <c r="AD1142" i="2"/>
  <c r="AE1142" i="2"/>
  <c r="AG1142" i="2"/>
  <c r="AH1142" i="2"/>
  <c r="O1143" i="2"/>
  <c r="P1143" i="2" s="1"/>
  <c r="Q1143" i="2" s="1"/>
  <c r="S1143" i="2" s="1"/>
  <c r="T1143" i="2" s="1"/>
  <c r="U1143" i="2" s="1"/>
  <c r="AI1143" i="2" s="1"/>
  <c r="R1143" i="2"/>
  <c r="V1143" i="2"/>
  <c r="W1143" i="2"/>
  <c r="X1143" i="2"/>
  <c r="Y1143" i="2"/>
  <c r="AB1143" i="2"/>
  <c r="AC1143" i="2"/>
  <c r="AD1143" i="2"/>
  <c r="AE1143" i="2"/>
  <c r="AG1143" i="2"/>
  <c r="AH1143" i="2"/>
  <c r="O1144" i="2"/>
  <c r="P1144" i="2"/>
  <c r="Q1144" i="2" s="1"/>
  <c r="R1144" i="2"/>
  <c r="V1144" i="2"/>
  <c r="W1144" i="2"/>
  <c r="X1144" i="2"/>
  <c r="Y1144" i="2"/>
  <c r="AB1144" i="2"/>
  <c r="AC1144" i="2"/>
  <c r="AD1144" i="2"/>
  <c r="AE1144" i="2"/>
  <c r="AG1144" i="2"/>
  <c r="AH1144" i="2"/>
  <c r="O1145" i="2"/>
  <c r="R1145" i="2" s="1"/>
  <c r="V1145" i="2"/>
  <c r="W1145" i="2"/>
  <c r="X1145" i="2"/>
  <c r="Y1145" i="2"/>
  <c r="AB1145" i="2"/>
  <c r="AC1145" i="2"/>
  <c r="AD1145" i="2"/>
  <c r="AE1145" i="2"/>
  <c r="AG1145" i="2"/>
  <c r="AH1145" i="2"/>
  <c r="O1146" i="2"/>
  <c r="P1146" i="2"/>
  <c r="Q1146" i="2" s="1"/>
  <c r="R1146" i="2"/>
  <c r="S1146" i="2"/>
  <c r="T1146" i="2" s="1"/>
  <c r="U1146" i="2" s="1"/>
  <c r="AI1146" i="2" s="1"/>
  <c r="V1146" i="2"/>
  <c r="W1146" i="2"/>
  <c r="X1146" i="2"/>
  <c r="Y1146" i="2"/>
  <c r="AB1146" i="2"/>
  <c r="AC1146" i="2"/>
  <c r="AD1146" i="2"/>
  <c r="AE1146" i="2"/>
  <c r="AG1146" i="2"/>
  <c r="AH1146" i="2"/>
  <c r="O1147" i="2"/>
  <c r="V1147" i="2"/>
  <c r="W1147" i="2"/>
  <c r="X1147" i="2"/>
  <c r="Y1147" i="2"/>
  <c r="Z1147" i="2" s="1"/>
  <c r="AB1147" i="2"/>
  <c r="AC1147" i="2"/>
  <c r="AD1147" i="2"/>
  <c r="AE1147" i="2"/>
  <c r="AG1147" i="2"/>
  <c r="AH1147" i="2"/>
  <c r="O1148" i="2"/>
  <c r="V1148" i="2"/>
  <c r="W1148" i="2"/>
  <c r="X1148" i="2"/>
  <c r="Y1148" i="2"/>
  <c r="AB1148" i="2"/>
  <c r="AC1148" i="2"/>
  <c r="AD1148" i="2"/>
  <c r="AE1148" i="2"/>
  <c r="AG1148" i="2"/>
  <c r="AH1148" i="2"/>
  <c r="O1149" i="2"/>
  <c r="R1149" i="2" s="1"/>
  <c r="V1149" i="2"/>
  <c r="W1149" i="2"/>
  <c r="X1149" i="2"/>
  <c r="Y1149" i="2"/>
  <c r="AB1149" i="2"/>
  <c r="AC1149" i="2"/>
  <c r="AD1149" i="2"/>
  <c r="AE1149" i="2"/>
  <c r="AG1149" i="2"/>
  <c r="AH1149" i="2"/>
  <c r="O1150" i="2"/>
  <c r="P1150" i="2"/>
  <c r="Q1150" i="2" s="1"/>
  <c r="S1150" i="2" s="1"/>
  <c r="T1150" i="2" s="1"/>
  <c r="U1150" i="2" s="1"/>
  <c r="AI1150" i="2" s="1"/>
  <c r="R1150" i="2"/>
  <c r="V1150" i="2"/>
  <c r="W1150" i="2"/>
  <c r="X1150" i="2"/>
  <c r="Y1150" i="2"/>
  <c r="AB1150" i="2"/>
  <c r="AC1150" i="2"/>
  <c r="AD1150" i="2"/>
  <c r="AE1150" i="2"/>
  <c r="AG1150" i="2"/>
  <c r="AH1150" i="2"/>
  <c r="O1151" i="2"/>
  <c r="R1151" i="2" s="1"/>
  <c r="V1151" i="2"/>
  <c r="W1151" i="2"/>
  <c r="X1151" i="2"/>
  <c r="Y1151" i="2"/>
  <c r="AB1151" i="2"/>
  <c r="AC1151" i="2"/>
  <c r="AD1151" i="2"/>
  <c r="AE1151" i="2"/>
  <c r="AG1151" i="2"/>
  <c r="AH1151" i="2"/>
  <c r="O1152" i="2"/>
  <c r="P1152" i="2" s="1"/>
  <c r="Q1152" i="2" s="1"/>
  <c r="R1152" i="2"/>
  <c r="S1152" i="2" s="1"/>
  <c r="T1152" i="2"/>
  <c r="U1152" i="2" s="1"/>
  <c r="AI1152" i="2" s="1"/>
  <c r="V1152" i="2"/>
  <c r="W1152" i="2"/>
  <c r="X1152" i="2"/>
  <c r="Y1152" i="2"/>
  <c r="AB1152" i="2"/>
  <c r="AC1152" i="2"/>
  <c r="AD1152" i="2"/>
  <c r="AE1152" i="2"/>
  <c r="AG1152" i="2"/>
  <c r="AH1152" i="2"/>
  <c r="O1153" i="2"/>
  <c r="P1153" i="2" s="1"/>
  <c r="Q1153" i="2" s="1"/>
  <c r="V1153" i="2"/>
  <c r="W1153" i="2"/>
  <c r="X1153" i="2"/>
  <c r="Y1153" i="2"/>
  <c r="AB1153" i="2"/>
  <c r="AC1153" i="2"/>
  <c r="AD1153" i="2"/>
  <c r="AE1153" i="2"/>
  <c r="AG1153" i="2"/>
  <c r="AH1153" i="2"/>
  <c r="O1154" i="2"/>
  <c r="P1154" i="2"/>
  <c r="Q1154" i="2"/>
  <c r="R1154" i="2"/>
  <c r="S1154" i="2" s="1"/>
  <c r="T1154" i="2" s="1"/>
  <c r="U1154" i="2" s="1"/>
  <c r="AI1154" i="2" s="1"/>
  <c r="V1154" i="2"/>
  <c r="W1154" i="2"/>
  <c r="X1154" i="2"/>
  <c r="Y1154" i="2"/>
  <c r="AB1154" i="2"/>
  <c r="AC1154" i="2"/>
  <c r="AD1154" i="2"/>
  <c r="AE1154" i="2"/>
  <c r="AG1154" i="2"/>
  <c r="AH1154" i="2"/>
  <c r="O1155" i="2"/>
  <c r="R1155" i="2" s="1"/>
  <c r="V1155" i="2"/>
  <c r="W1155" i="2"/>
  <c r="X1155" i="2"/>
  <c r="Y1155" i="2"/>
  <c r="AB1155" i="2"/>
  <c r="AC1155" i="2"/>
  <c r="AD1155" i="2"/>
  <c r="AE1155" i="2"/>
  <c r="AG1155" i="2"/>
  <c r="AH1155" i="2"/>
  <c r="O1156" i="2"/>
  <c r="V1156" i="2"/>
  <c r="W1156" i="2"/>
  <c r="X1156" i="2"/>
  <c r="Y1156" i="2"/>
  <c r="AB1156" i="2"/>
  <c r="AC1156" i="2"/>
  <c r="AD1156" i="2"/>
  <c r="AE1156" i="2"/>
  <c r="AG1156" i="2"/>
  <c r="AH1156" i="2"/>
  <c r="O1157" i="2"/>
  <c r="R1157" i="2"/>
  <c r="V1157" i="2"/>
  <c r="W1157" i="2"/>
  <c r="X1157" i="2"/>
  <c r="Y1157" i="2"/>
  <c r="AB1157" i="2"/>
  <c r="AC1157" i="2"/>
  <c r="AD1157" i="2"/>
  <c r="AE1157" i="2"/>
  <c r="AG1157" i="2"/>
  <c r="AH1157" i="2"/>
  <c r="O1158" i="2"/>
  <c r="P1158" i="2"/>
  <c r="Q1158" i="2" s="1"/>
  <c r="R1158" i="2"/>
  <c r="V1158" i="2"/>
  <c r="W1158" i="2"/>
  <c r="X1158" i="2"/>
  <c r="Y1158" i="2"/>
  <c r="AB1158" i="2"/>
  <c r="AC1158" i="2"/>
  <c r="AD1158" i="2"/>
  <c r="AE1158" i="2"/>
  <c r="AG1158" i="2"/>
  <c r="AH1158" i="2"/>
  <c r="O1159" i="2"/>
  <c r="P1159" i="2"/>
  <c r="Q1159" i="2" s="1"/>
  <c r="S1159" i="2" s="1"/>
  <c r="T1159" i="2" s="1"/>
  <c r="U1159" i="2" s="1"/>
  <c r="AI1159" i="2" s="1"/>
  <c r="R1159" i="2"/>
  <c r="V1159" i="2"/>
  <c r="W1159" i="2"/>
  <c r="X1159" i="2"/>
  <c r="Y1159" i="2"/>
  <c r="AB1159" i="2"/>
  <c r="AC1159" i="2"/>
  <c r="AD1159" i="2"/>
  <c r="AE1159" i="2"/>
  <c r="AG1159" i="2"/>
  <c r="AH1159" i="2"/>
  <c r="O1160" i="2"/>
  <c r="P1160" i="2" s="1"/>
  <c r="Q1160" i="2" s="1"/>
  <c r="S1160" i="2" s="1"/>
  <c r="T1160" i="2" s="1"/>
  <c r="U1160" i="2" s="1"/>
  <c r="AI1160" i="2" s="1"/>
  <c r="R1160" i="2"/>
  <c r="V1160" i="2"/>
  <c r="W1160" i="2"/>
  <c r="X1160" i="2"/>
  <c r="Y1160" i="2"/>
  <c r="AB1160" i="2"/>
  <c r="AC1160" i="2"/>
  <c r="AD1160" i="2"/>
  <c r="AE1160" i="2"/>
  <c r="AG1160" i="2"/>
  <c r="AH1160" i="2"/>
  <c r="O1161" i="2"/>
  <c r="R1161" i="2" s="1"/>
  <c r="P1161" i="2"/>
  <c r="Q1161" i="2" s="1"/>
  <c r="S1161" i="2" s="1"/>
  <c r="T1161" i="2" s="1"/>
  <c r="U1161" i="2" s="1"/>
  <c r="AI1161" i="2" s="1"/>
  <c r="V1161" i="2"/>
  <c r="W1161" i="2"/>
  <c r="X1161" i="2"/>
  <c r="Y1161" i="2"/>
  <c r="AB1161" i="2"/>
  <c r="AC1161" i="2"/>
  <c r="AD1161" i="2"/>
  <c r="AE1161" i="2"/>
  <c r="AG1161" i="2"/>
  <c r="AH1161" i="2"/>
  <c r="O1162" i="2"/>
  <c r="P1162" i="2"/>
  <c r="Q1162" i="2"/>
  <c r="S1162" i="2" s="1"/>
  <c r="T1162" i="2" s="1"/>
  <c r="U1162" i="2" s="1"/>
  <c r="AI1162" i="2" s="1"/>
  <c r="R1162" i="2"/>
  <c r="V1162" i="2"/>
  <c r="W1162" i="2"/>
  <c r="X1162" i="2"/>
  <c r="Y1162" i="2"/>
  <c r="Z1162" i="2" s="1"/>
  <c r="AB1162" i="2"/>
  <c r="AC1162" i="2"/>
  <c r="AD1162" i="2"/>
  <c r="AE1162" i="2"/>
  <c r="AG1162" i="2"/>
  <c r="AH1162" i="2"/>
  <c r="O1163" i="2"/>
  <c r="V1163" i="2"/>
  <c r="W1163" i="2"/>
  <c r="X1163" i="2"/>
  <c r="Y1163" i="2"/>
  <c r="AB1163" i="2"/>
  <c r="AC1163" i="2"/>
  <c r="AD1163" i="2"/>
  <c r="AE1163" i="2"/>
  <c r="AG1163" i="2"/>
  <c r="AH1163" i="2"/>
  <c r="O1164" i="2"/>
  <c r="R1164" i="2" s="1"/>
  <c r="P1164" i="2"/>
  <c r="Q1164" i="2" s="1"/>
  <c r="V1164" i="2"/>
  <c r="W1164" i="2"/>
  <c r="X1164" i="2"/>
  <c r="Y1164" i="2"/>
  <c r="AB1164" i="2"/>
  <c r="AC1164" i="2"/>
  <c r="AD1164" i="2"/>
  <c r="AE1164" i="2"/>
  <c r="AG1164" i="2"/>
  <c r="AH1164" i="2"/>
  <c r="O1165" i="2"/>
  <c r="P1165" i="2" s="1"/>
  <c r="Q1165" i="2"/>
  <c r="S1165" i="2" s="1"/>
  <c r="R1165" i="2"/>
  <c r="T1165" i="2"/>
  <c r="U1165" i="2" s="1"/>
  <c r="AI1165" i="2" s="1"/>
  <c r="V1165" i="2"/>
  <c r="W1165" i="2"/>
  <c r="X1165" i="2"/>
  <c r="Y1165" i="2"/>
  <c r="Z1165" i="2" s="1"/>
  <c r="AB1165" i="2"/>
  <c r="AC1165" i="2"/>
  <c r="AD1165" i="2"/>
  <c r="AE1165" i="2"/>
  <c r="AG1165" i="2"/>
  <c r="AH1165" i="2"/>
  <c r="O1166" i="2"/>
  <c r="R1166" i="2" s="1"/>
  <c r="P1166" i="2"/>
  <c r="Q1166" i="2" s="1"/>
  <c r="S1166" i="2" s="1"/>
  <c r="T1166" i="2" s="1"/>
  <c r="U1166" i="2" s="1"/>
  <c r="AI1166" i="2" s="1"/>
  <c r="V1166" i="2"/>
  <c r="W1166" i="2"/>
  <c r="X1166" i="2"/>
  <c r="Y1166" i="2"/>
  <c r="AB1166" i="2"/>
  <c r="AC1166" i="2"/>
  <c r="AD1166" i="2"/>
  <c r="AE1166" i="2"/>
  <c r="AG1166" i="2"/>
  <c r="AH1166" i="2"/>
  <c r="O1167" i="2"/>
  <c r="P1167" i="2" s="1"/>
  <c r="Q1167" i="2" s="1"/>
  <c r="R1167" i="2"/>
  <c r="V1167" i="2"/>
  <c r="W1167" i="2"/>
  <c r="X1167" i="2"/>
  <c r="Y1167" i="2"/>
  <c r="Z1167" i="2" s="1"/>
  <c r="AB1167" i="2"/>
  <c r="AC1167" i="2"/>
  <c r="AD1167" i="2"/>
  <c r="AE1167" i="2"/>
  <c r="AG1167" i="2"/>
  <c r="AH1167" i="2"/>
  <c r="O1168" i="2"/>
  <c r="P1168" i="2" s="1"/>
  <c r="Q1168" i="2" s="1"/>
  <c r="R1168" i="2"/>
  <c r="V1168" i="2"/>
  <c r="W1168" i="2"/>
  <c r="X1168" i="2"/>
  <c r="Y1168" i="2"/>
  <c r="AB1168" i="2"/>
  <c r="AC1168" i="2"/>
  <c r="AD1168" i="2"/>
  <c r="AE1168" i="2"/>
  <c r="AG1168" i="2"/>
  <c r="AH1168" i="2"/>
  <c r="O1169" i="2"/>
  <c r="R1169" i="2" s="1"/>
  <c r="V1169" i="2"/>
  <c r="W1169" i="2"/>
  <c r="X1169" i="2"/>
  <c r="Y1169" i="2"/>
  <c r="AB1169" i="2"/>
  <c r="AC1169" i="2"/>
  <c r="AD1169" i="2"/>
  <c r="AE1169" i="2"/>
  <c r="AG1169" i="2"/>
  <c r="AH1169" i="2"/>
  <c r="O1170" i="2"/>
  <c r="P1170" i="2"/>
  <c r="Q1170" i="2" s="1"/>
  <c r="S1170" i="2" s="1"/>
  <c r="T1170" i="2" s="1"/>
  <c r="U1170" i="2" s="1"/>
  <c r="AI1170" i="2" s="1"/>
  <c r="R1170" i="2"/>
  <c r="V1170" i="2"/>
  <c r="W1170" i="2"/>
  <c r="X1170" i="2"/>
  <c r="Y1170" i="2"/>
  <c r="Z1170" i="2" s="1"/>
  <c r="AB1170" i="2"/>
  <c r="AC1170" i="2"/>
  <c r="AD1170" i="2"/>
  <c r="AE1170" i="2"/>
  <c r="AG1170" i="2"/>
  <c r="AH1170" i="2"/>
  <c r="O1171" i="2"/>
  <c r="V1171" i="2"/>
  <c r="W1171" i="2"/>
  <c r="X1171" i="2"/>
  <c r="Y1171" i="2"/>
  <c r="Z1171" i="2" s="1"/>
  <c r="AB1171" i="2"/>
  <c r="AC1171" i="2"/>
  <c r="AD1171" i="2"/>
  <c r="AE1171" i="2"/>
  <c r="AG1171" i="2"/>
  <c r="AH1171" i="2"/>
  <c r="O1172" i="2"/>
  <c r="R1172" i="2"/>
  <c r="V1172" i="2"/>
  <c r="W1172" i="2"/>
  <c r="X1172" i="2"/>
  <c r="Y1172" i="2"/>
  <c r="AB1172" i="2"/>
  <c r="AC1172" i="2"/>
  <c r="AD1172" i="2"/>
  <c r="AE1172" i="2"/>
  <c r="AG1172" i="2"/>
  <c r="AH1172" i="2"/>
  <c r="O1173" i="2"/>
  <c r="P1173" i="2" s="1"/>
  <c r="Q1173" i="2" s="1"/>
  <c r="S1173" i="2" s="1"/>
  <c r="R1173" i="2"/>
  <c r="T1173" i="2"/>
  <c r="U1173" i="2" s="1"/>
  <c r="AI1173" i="2" s="1"/>
  <c r="V1173" i="2"/>
  <c r="W1173" i="2"/>
  <c r="X1173" i="2"/>
  <c r="Y1173" i="2"/>
  <c r="Z1173" i="2"/>
  <c r="AB1173" i="2"/>
  <c r="AC1173" i="2"/>
  <c r="AD1173" i="2"/>
  <c r="AE1173" i="2"/>
  <c r="AG1173" i="2"/>
  <c r="AH1173" i="2"/>
  <c r="O1174" i="2"/>
  <c r="R1174" i="2" s="1"/>
  <c r="V1174" i="2"/>
  <c r="W1174" i="2"/>
  <c r="X1174" i="2"/>
  <c r="Y1174" i="2"/>
  <c r="AB1174" i="2"/>
  <c r="AC1174" i="2"/>
  <c r="AD1174" i="2"/>
  <c r="AE1174" i="2"/>
  <c r="AG1174" i="2"/>
  <c r="AH1174" i="2"/>
  <c r="O1175" i="2"/>
  <c r="P1175" i="2" s="1"/>
  <c r="Q1175" i="2" s="1"/>
  <c r="V1175" i="2"/>
  <c r="W1175" i="2"/>
  <c r="X1175" i="2"/>
  <c r="Y1175" i="2"/>
  <c r="AB1175" i="2"/>
  <c r="AC1175" i="2"/>
  <c r="AD1175" i="2"/>
  <c r="AE1175" i="2"/>
  <c r="AG1175" i="2"/>
  <c r="AH1175" i="2"/>
  <c r="O1176" i="2"/>
  <c r="P1176" i="2" s="1"/>
  <c r="Q1176" i="2" s="1"/>
  <c r="R1176" i="2"/>
  <c r="S1176" i="2"/>
  <c r="T1176" i="2" s="1"/>
  <c r="U1176" i="2" s="1"/>
  <c r="AI1176" i="2" s="1"/>
  <c r="V1176" i="2"/>
  <c r="W1176" i="2"/>
  <c r="X1176" i="2"/>
  <c r="Y1176" i="2"/>
  <c r="AB1176" i="2"/>
  <c r="AC1176" i="2"/>
  <c r="AD1176" i="2"/>
  <c r="AE1176" i="2"/>
  <c r="AG1176" i="2"/>
  <c r="AH1176" i="2"/>
  <c r="O1177" i="2"/>
  <c r="V1177" i="2"/>
  <c r="W1177" i="2"/>
  <c r="X1177" i="2"/>
  <c r="Y1177" i="2"/>
  <c r="AB1177" i="2"/>
  <c r="AC1177" i="2"/>
  <c r="AD1177" i="2"/>
  <c r="AE1177" i="2"/>
  <c r="AG1177" i="2"/>
  <c r="AH1177" i="2"/>
  <c r="O1178" i="2"/>
  <c r="P1178" i="2"/>
  <c r="Q1178" i="2" s="1"/>
  <c r="R1178" i="2"/>
  <c r="S1178" i="2"/>
  <c r="T1178" i="2"/>
  <c r="U1178" i="2" s="1"/>
  <c r="AI1178" i="2" s="1"/>
  <c r="V1178" i="2"/>
  <c r="W1178" i="2"/>
  <c r="X1178" i="2"/>
  <c r="Y1178" i="2"/>
  <c r="AB1178" i="2"/>
  <c r="AC1178" i="2"/>
  <c r="AD1178" i="2"/>
  <c r="AE1178" i="2"/>
  <c r="AG1178" i="2"/>
  <c r="AH1178" i="2"/>
  <c r="O1179" i="2"/>
  <c r="V1179" i="2"/>
  <c r="W1179" i="2"/>
  <c r="X1179" i="2"/>
  <c r="Y1179" i="2"/>
  <c r="AB1179" i="2"/>
  <c r="AC1179" i="2"/>
  <c r="AD1179" i="2"/>
  <c r="AE1179" i="2"/>
  <c r="AG1179" i="2"/>
  <c r="AH1179" i="2"/>
  <c r="O1180" i="2"/>
  <c r="R1180" i="2" s="1"/>
  <c r="P1180" i="2"/>
  <c r="Q1180" i="2" s="1"/>
  <c r="S1180" i="2" s="1"/>
  <c r="T1180" i="2" s="1"/>
  <c r="U1180" i="2" s="1"/>
  <c r="AI1180" i="2" s="1"/>
  <c r="V1180" i="2"/>
  <c r="W1180" i="2"/>
  <c r="X1180" i="2"/>
  <c r="Y1180" i="2"/>
  <c r="AB1180" i="2"/>
  <c r="AC1180" i="2"/>
  <c r="AD1180" i="2"/>
  <c r="AE1180" i="2"/>
  <c r="AG1180" i="2"/>
  <c r="AH1180" i="2"/>
  <c r="O1181" i="2"/>
  <c r="P1181" i="2" s="1"/>
  <c r="Q1181" i="2" s="1"/>
  <c r="R1181" i="2"/>
  <c r="V1181" i="2"/>
  <c r="W1181" i="2"/>
  <c r="X1181" i="2"/>
  <c r="Y1181" i="2"/>
  <c r="AB1181" i="2"/>
  <c r="AC1181" i="2"/>
  <c r="AD1181" i="2"/>
  <c r="AE1181" i="2"/>
  <c r="AG1181" i="2"/>
  <c r="AH1181" i="2"/>
  <c r="O1182" i="2"/>
  <c r="R1182" i="2" s="1"/>
  <c r="V1182" i="2"/>
  <c r="W1182" i="2"/>
  <c r="X1182" i="2"/>
  <c r="Y1182" i="2"/>
  <c r="Z1182" i="2" s="1"/>
  <c r="AB1182" i="2"/>
  <c r="AC1182" i="2"/>
  <c r="AD1182" i="2"/>
  <c r="AE1182" i="2"/>
  <c r="AG1182" i="2"/>
  <c r="AH1182" i="2"/>
  <c r="O1183" i="2"/>
  <c r="P1183" i="2" s="1"/>
  <c r="Q1183" i="2" s="1"/>
  <c r="R1183" i="2"/>
  <c r="V1183" i="2"/>
  <c r="W1183" i="2"/>
  <c r="X1183" i="2"/>
  <c r="Y1183" i="2"/>
  <c r="AB1183" i="2"/>
  <c r="AC1183" i="2"/>
  <c r="AD1183" i="2"/>
  <c r="AE1183" i="2"/>
  <c r="AG1183" i="2"/>
  <c r="AH1183" i="2"/>
  <c r="O1184" i="2"/>
  <c r="V1184" i="2"/>
  <c r="W1184" i="2"/>
  <c r="X1184" i="2"/>
  <c r="Y1184" i="2"/>
  <c r="AB1184" i="2"/>
  <c r="AC1184" i="2"/>
  <c r="AD1184" i="2"/>
  <c r="AE1184" i="2"/>
  <c r="AG1184" i="2"/>
  <c r="AH1184" i="2"/>
  <c r="O1185" i="2"/>
  <c r="P1185" i="2"/>
  <c r="Q1185" i="2"/>
  <c r="S1185" i="2" s="1"/>
  <c r="T1185" i="2" s="1"/>
  <c r="U1185" i="2" s="1"/>
  <c r="AI1185" i="2" s="1"/>
  <c r="R1185" i="2"/>
  <c r="V1185" i="2"/>
  <c r="W1185" i="2"/>
  <c r="X1185" i="2"/>
  <c r="Y1185" i="2"/>
  <c r="AB1185" i="2"/>
  <c r="AC1185" i="2"/>
  <c r="AD1185" i="2"/>
  <c r="AE1185" i="2"/>
  <c r="AG1185" i="2"/>
  <c r="AH1185" i="2"/>
  <c r="O1186" i="2"/>
  <c r="P1186" i="2"/>
  <c r="Q1186" i="2"/>
  <c r="S1186" i="2" s="1"/>
  <c r="R1186" i="2"/>
  <c r="T1186" i="2"/>
  <c r="U1186" i="2" s="1"/>
  <c r="AI1186" i="2" s="1"/>
  <c r="V1186" i="2"/>
  <c r="W1186" i="2"/>
  <c r="X1186" i="2"/>
  <c r="Y1186" i="2"/>
  <c r="AB1186" i="2"/>
  <c r="AC1186" i="2"/>
  <c r="AD1186" i="2"/>
  <c r="AE1186" i="2"/>
  <c r="AG1186" i="2"/>
  <c r="AH1186" i="2"/>
  <c r="O1187" i="2"/>
  <c r="V1187" i="2"/>
  <c r="W1187" i="2"/>
  <c r="X1187" i="2"/>
  <c r="Y1187" i="2"/>
  <c r="AB1187" i="2"/>
  <c r="AC1187" i="2"/>
  <c r="AD1187" i="2"/>
  <c r="AE1187" i="2"/>
  <c r="AG1187" i="2"/>
  <c r="AH1187" i="2"/>
  <c r="O1188" i="2"/>
  <c r="P1188" i="2"/>
  <c r="Q1188" i="2"/>
  <c r="S1188" i="2" s="1"/>
  <c r="T1188" i="2" s="1"/>
  <c r="U1188" i="2" s="1"/>
  <c r="AI1188" i="2" s="1"/>
  <c r="R1188" i="2"/>
  <c r="V1188" i="2"/>
  <c r="W1188" i="2"/>
  <c r="X1188" i="2"/>
  <c r="Y1188" i="2"/>
  <c r="AB1188" i="2"/>
  <c r="AC1188" i="2"/>
  <c r="AD1188" i="2"/>
  <c r="AE1188" i="2"/>
  <c r="AG1188" i="2"/>
  <c r="AH1188" i="2"/>
  <c r="O1189" i="2"/>
  <c r="P1189" i="2" s="1"/>
  <c r="Q1189" i="2" s="1"/>
  <c r="S1189" i="2" s="1"/>
  <c r="T1189" i="2" s="1"/>
  <c r="U1189" i="2" s="1"/>
  <c r="AI1189" i="2" s="1"/>
  <c r="R1189" i="2"/>
  <c r="V1189" i="2"/>
  <c r="W1189" i="2"/>
  <c r="X1189" i="2"/>
  <c r="Y1189" i="2"/>
  <c r="AB1189" i="2"/>
  <c r="AC1189" i="2"/>
  <c r="AD1189" i="2"/>
  <c r="AE1189" i="2"/>
  <c r="AG1189" i="2"/>
  <c r="AH1189" i="2"/>
  <c r="O1190" i="2"/>
  <c r="V1190" i="2"/>
  <c r="W1190" i="2"/>
  <c r="X1190" i="2"/>
  <c r="Y1190" i="2"/>
  <c r="AB1190" i="2"/>
  <c r="AC1190" i="2"/>
  <c r="AD1190" i="2"/>
  <c r="AE1190" i="2"/>
  <c r="AG1190" i="2"/>
  <c r="AH1190" i="2"/>
  <c r="O1191" i="2"/>
  <c r="P1191" i="2" s="1"/>
  <c r="Q1191" i="2" s="1"/>
  <c r="R1191" i="2"/>
  <c r="S1191" i="2" s="1"/>
  <c r="T1191" i="2" s="1"/>
  <c r="U1191" i="2" s="1"/>
  <c r="AI1191" i="2" s="1"/>
  <c r="V1191" i="2"/>
  <c r="W1191" i="2"/>
  <c r="X1191" i="2"/>
  <c r="Y1191" i="2"/>
  <c r="AB1191" i="2"/>
  <c r="AC1191" i="2"/>
  <c r="AD1191" i="2"/>
  <c r="AE1191" i="2"/>
  <c r="AG1191" i="2"/>
  <c r="AH1191" i="2"/>
  <c r="O1192" i="2"/>
  <c r="V1192" i="2"/>
  <c r="W1192" i="2"/>
  <c r="X1192" i="2"/>
  <c r="Y1192" i="2"/>
  <c r="AB1192" i="2"/>
  <c r="AC1192" i="2"/>
  <c r="AD1192" i="2"/>
  <c r="AE1192" i="2"/>
  <c r="AG1192" i="2"/>
  <c r="AH1192" i="2"/>
  <c r="O1193" i="2"/>
  <c r="P1193" i="2" s="1"/>
  <c r="Q1193" i="2"/>
  <c r="S1193" i="2" s="1"/>
  <c r="T1193" i="2" s="1"/>
  <c r="U1193" i="2" s="1"/>
  <c r="AI1193" i="2" s="1"/>
  <c r="R1193" i="2"/>
  <c r="V1193" i="2"/>
  <c r="W1193" i="2"/>
  <c r="X1193" i="2"/>
  <c r="Y1193" i="2"/>
  <c r="AB1193" i="2"/>
  <c r="AC1193" i="2"/>
  <c r="AD1193" i="2"/>
  <c r="AE1193" i="2"/>
  <c r="AG1193" i="2"/>
  <c r="AH1193" i="2"/>
  <c r="O1194" i="2"/>
  <c r="P1194" i="2"/>
  <c r="Q1194" i="2" s="1"/>
  <c r="R1194" i="2"/>
  <c r="S1194" i="2"/>
  <c r="T1194" i="2" s="1"/>
  <c r="U1194" i="2" s="1"/>
  <c r="AI1194" i="2" s="1"/>
  <c r="V1194" i="2"/>
  <c r="W1194" i="2"/>
  <c r="X1194" i="2"/>
  <c r="Y1194" i="2"/>
  <c r="AB1194" i="2"/>
  <c r="AC1194" i="2"/>
  <c r="AD1194" i="2"/>
  <c r="AE1194" i="2"/>
  <c r="AG1194" i="2"/>
  <c r="AH1194" i="2"/>
  <c r="O1195" i="2"/>
  <c r="V1195" i="2"/>
  <c r="W1195" i="2"/>
  <c r="X1195" i="2"/>
  <c r="Y1195" i="2"/>
  <c r="AB1195" i="2"/>
  <c r="AC1195" i="2"/>
  <c r="AD1195" i="2"/>
  <c r="AE1195" i="2"/>
  <c r="AG1195" i="2"/>
  <c r="AH1195" i="2"/>
  <c r="O1196" i="2"/>
  <c r="P1196" i="2" s="1"/>
  <c r="Q1196" i="2"/>
  <c r="S1196" i="2" s="1"/>
  <c r="T1196" i="2" s="1"/>
  <c r="U1196" i="2" s="1"/>
  <c r="AI1196" i="2" s="1"/>
  <c r="R1196" i="2"/>
  <c r="V1196" i="2"/>
  <c r="W1196" i="2"/>
  <c r="X1196" i="2"/>
  <c r="Y1196" i="2"/>
  <c r="AB1196" i="2"/>
  <c r="AC1196" i="2"/>
  <c r="AD1196" i="2"/>
  <c r="AE1196" i="2"/>
  <c r="AG1196" i="2"/>
  <c r="AH1196" i="2"/>
  <c r="O1197" i="2"/>
  <c r="P1197" i="2" s="1"/>
  <c r="Q1197" i="2" s="1"/>
  <c r="R1197" i="2"/>
  <c r="S1197" i="2" s="1"/>
  <c r="T1197" i="2" s="1"/>
  <c r="U1197" i="2" s="1"/>
  <c r="AI1197" i="2" s="1"/>
  <c r="V1197" i="2"/>
  <c r="W1197" i="2"/>
  <c r="X1197" i="2"/>
  <c r="Y1197" i="2"/>
  <c r="AB1197" i="2"/>
  <c r="AC1197" i="2"/>
  <c r="AD1197" i="2"/>
  <c r="AE1197" i="2"/>
  <c r="AG1197" i="2"/>
  <c r="AH1197" i="2"/>
  <c r="O1198" i="2"/>
  <c r="V1198" i="2"/>
  <c r="W1198" i="2"/>
  <c r="X1198" i="2"/>
  <c r="Y1198" i="2"/>
  <c r="AB1198" i="2"/>
  <c r="AC1198" i="2"/>
  <c r="AD1198" i="2"/>
  <c r="AE1198" i="2"/>
  <c r="AG1198" i="2"/>
  <c r="AH1198" i="2"/>
  <c r="O1199" i="2"/>
  <c r="R1199" i="2" s="1"/>
  <c r="P1199" i="2"/>
  <c r="Q1199" i="2" s="1"/>
  <c r="S1199" i="2" s="1"/>
  <c r="T1199" i="2" s="1"/>
  <c r="U1199" i="2" s="1"/>
  <c r="AI1199" i="2" s="1"/>
  <c r="V1199" i="2"/>
  <c r="W1199" i="2"/>
  <c r="X1199" i="2"/>
  <c r="Y1199" i="2"/>
  <c r="Z1199" i="2" s="1"/>
  <c r="AB1199" i="2"/>
  <c r="AC1199" i="2"/>
  <c r="AD1199" i="2"/>
  <c r="AE1199" i="2"/>
  <c r="AG1199" i="2"/>
  <c r="AH1199" i="2"/>
  <c r="O1200" i="2"/>
  <c r="V1200" i="2"/>
  <c r="W1200" i="2"/>
  <c r="X1200" i="2"/>
  <c r="Y1200" i="2"/>
  <c r="AB1200" i="2"/>
  <c r="AC1200" i="2"/>
  <c r="AD1200" i="2"/>
  <c r="AE1200" i="2"/>
  <c r="AG1200" i="2"/>
  <c r="AH1200" i="2"/>
  <c r="O1201" i="2"/>
  <c r="P1201" i="2"/>
  <c r="Q1201" i="2"/>
  <c r="S1201" i="2" s="1"/>
  <c r="T1201" i="2" s="1"/>
  <c r="U1201" i="2" s="1"/>
  <c r="AI1201" i="2" s="1"/>
  <c r="R1201" i="2"/>
  <c r="V1201" i="2"/>
  <c r="W1201" i="2"/>
  <c r="X1201" i="2"/>
  <c r="Y1201" i="2"/>
  <c r="AB1201" i="2"/>
  <c r="AC1201" i="2"/>
  <c r="AD1201" i="2"/>
  <c r="AE1201" i="2"/>
  <c r="AG1201" i="2"/>
  <c r="AH1201" i="2"/>
  <c r="O1202" i="2"/>
  <c r="P1202" i="2"/>
  <c r="Q1202" i="2"/>
  <c r="S1202" i="2" s="1"/>
  <c r="T1202" i="2" s="1"/>
  <c r="U1202" i="2" s="1"/>
  <c r="AI1202" i="2" s="1"/>
  <c r="R1202" i="2"/>
  <c r="V1202" i="2"/>
  <c r="W1202" i="2"/>
  <c r="X1202" i="2"/>
  <c r="Y1202" i="2"/>
  <c r="AB1202" i="2"/>
  <c r="AC1202" i="2"/>
  <c r="AD1202" i="2"/>
  <c r="AE1202" i="2"/>
  <c r="AG1202" i="2"/>
  <c r="AH1202" i="2"/>
  <c r="O1203" i="2"/>
  <c r="P1203" i="2"/>
  <c r="Q1203" i="2" s="1"/>
  <c r="V1203" i="2"/>
  <c r="W1203" i="2"/>
  <c r="X1203" i="2"/>
  <c r="Y1203" i="2"/>
  <c r="AB1203" i="2"/>
  <c r="AC1203" i="2"/>
  <c r="AD1203" i="2"/>
  <c r="AE1203" i="2"/>
  <c r="AG1203" i="2"/>
  <c r="AH1203" i="2"/>
  <c r="O1204" i="2"/>
  <c r="P1204" i="2"/>
  <c r="Q1204" i="2" s="1"/>
  <c r="S1204" i="2" s="1"/>
  <c r="T1204" i="2" s="1"/>
  <c r="U1204" i="2" s="1"/>
  <c r="R1204" i="2"/>
  <c r="V1204" i="2"/>
  <c r="W1204" i="2"/>
  <c r="X1204" i="2"/>
  <c r="Y1204" i="2"/>
  <c r="AB1204" i="2"/>
  <c r="AC1204" i="2"/>
  <c r="AD1204" i="2"/>
  <c r="AE1204" i="2"/>
  <c r="AG1204" i="2"/>
  <c r="AH1204" i="2"/>
  <c r="AI1204" i="2"/>
  <c r="O1205" i="2"/>
  <c r="P1205" i="2" s="1"/>
  <c r="Q1205" i="2" s="1"/>
  <c r="R1205" i="2"/>
  <c r="S1205" i="2"/>
  <c r="T1205" i="2" s="1"/>
  <c r="U1205" i="2" s="1"/>
  <c r="AI1205" i="2" s="1"/>
  <c r="V1205" i="2"/>
  <c r="W1205" i="2"/>
  <c r="X1205" i="2"/>
  <c r="Y1205" i="2"/>
  <c r="Z1205" i="2" s="1"/>
  <c r="AB1205" i="2"/>
  <c r="AC1205" i="2"/>
  <c r="AD1205" i="2"/>
  <c r="AE1205" i="2"/>
  <c r="AG1205" i="2"/>
  <c r="AH1205" i="2"/>
  <c r="O1206" i="2"/>
  <c r="V1206" i="2"/>
  <c r="W1206" i="2"/>
  <c r="X1206" i="2"/>
  <c r="Y1206" i="2"/>
  <c r="AB1206" i="2"/>
  <c r="AC1206" i="2"/>
  <c r="AD1206" i="2"/>
  <c r="AE1206" i="2"/>
  <c r="AG1206" i="2"/>
  <c r="AH1206" i="2"/>
  <c r="O1207" i="2"/>
  <c r="R1207" i="2" s="1"/>
  <c r="P1207" i="2"/>
  <c r="Q1207" i="2" s="1"/>
  <c r="V1207" i="2"/>
  <c r="W1207" i="2"/>
  <c r="X1207" i="2"/>
  <c r="Y1207" i="2"/>
  <c r="AB1207" i="2"/>
  <c r="AC1207" i="2"/>
  <c r="AD1207" i="2"/>
  <c r="AE1207" i="2"/>
  <c r="AG1207" i="2"/>
  <c r="AH1207" i="2"/>
  <c r="O1208" i="2"/>
  <c r="R1208" i="2"/>
  <c r="V1208" i="2"/>
  <c r="W1208" i="2"/>
  <c r="X1208" i="2"/>
  <c r="Y1208" i="2"/>
  <c r="Z1208" i="2"/>
  <c r="AB1208" i="2"/>
  <c r="AC1208" i="2"/>
  <c r="AD1208" i="2"/>
  <c r="AE1208" i="2"/>
  <c r="AG1208" i="2"/>
  <c r="AH1208" i="2"/>
  <c r="O1209" i="2"/>
  <c r="P1209" i="2" s="1"/>
  <c r="Q1209" i="2" s="1"/>
  <c r="S1209" i="2" s="1"/>
  <c r="T1209" i="2" s="1"/>
  <c r="U1209" i="2" s="1"/>
  <c r="AI1209" i="2" s="1"/>
  <c r="R1209" i="2"/>
  <c r="V1209" i="2"/>
  <c r="W1209" i="2"/>
  <c r="X1209" i="2"/>
  <c r="Y1209" i="2"/>
  <c r="AB1209" i="2"/>
  <c r="AC1209" i="2"/>
  <c r="AD1209" i="2"/>
  <c r="AE1209" i="2"/>
  <c r="AG1209" i="2"/>
  <c r="AH1209" i="2"/>
  <c r="O1210" i="2"/>
  <c r="P1210" i="2"/>
  <c r="Q1210" i="2"/>
  <c r="S1210" i="2" s="1"/>
  <c r="T1210" i="2" s="1"/>
  <c r="U1210" i="2" s="1"/>
  <c r="AI1210" i="2" s="1"/>
  <c r="R1210" i="2"/>
  <c r="V1210" i="2"/>
  <c r="W1210" i="2"/>
  <c r="X1210" i="2"/>
  <c r="Y1210" i="2"/>
  <c r="Z1210" i="2" s="1"/>
  <c r="AB1210" i="2"/>
  <c r="AC1210" i="2"/>
  <c r="AD1210" i="2"/>
  <c r="AE1210" i="2"/>
  <c r="AG1210" i="2"/>
  <c r="AH1210" i="2"/>
  <c r="O1211" i="2"/>
  <c r="P1211" i="2"/>
  <c r="Q1211" i="2" s="1"/>
  <c r="V1211" i="2"/>
  <c r="W1211" i="2"/>
  <c r="X1211" i="2"/>
  <c r="Y1211" i="2"/>
  <c r="Z1211" i="2" s="1"/>
  <c r="AB1211" i="2"/>
  <c r="AC1211" i="2"/>
  <c r="AD1211" i="2"/>
  <c r="AE1211" i="2"/>
  <c r="AG1211" i="2"/>
  <c r="AH1211" i="2"/>
  <c r="O1212" i="2"/>
  <c r="P1212" i="2" s="1"/>
  <c r="Q1212" i="2"/>
  <c r="R1212" i="2"/>
  <c r="V1212" i="2"/>
  <c r="W1212" i="2"/>
  <c r="X1212" i="2"/>
  <c r="Y1212" i="2"/>
  <c r="AB1212" i="2"/>
  <c r="AC1212" i="2"/>
  <c r="AD1212" i="2"/>
  <c r="AE1212" i="2"/>
  <c r="AG1212" i="2"/>
  <c r="AH1212" i="2"/>
  <c r="O1213" i="2"/>
  <c r="P1213" i="2" s="1"/>
  <c r="Q1213" i="2" s="1"/>
  <c r="R1213" i="2"/>
  <c r="S1213" i="2"/>
  <c r="T1213" i="2" s="1"/>
  <c r="U1213" i="2" s="1"/>
  <c r="AI1213" i="2" s="1"/>
  <c r="V1213" i="2"/>
  <c r="W1213" i="2"/>
  <c r="X1213" i="2"/>
  <c r="Y1213" i="2"/>
  <c r="AB1213" i="2"/>
  <c r="AC1213" i="2"/>
  <c r="AD1213" i="2"/>
  <c r="AE1213" i="2"/>
  <c r="AG1213" i="2"/>
  <c r="AH1213" i="2"/>
  <c r="O1214" i="2"/>
  <c r="R1214" i="2" s="1"/>
  <c r="P1214" i="2"/>
  <c r="Q1214" i="2" s="1"/>
  <c r="S1214" i="2" s="1"/>
  <c r="T1214" i="2" s="1"/>
  <c r="U1214" i="2" s="1"/>
  <c r="AI1214" i="2" s="1"/>
  <c r="V1214" i="2"/>
  <c r="W1214" i="2"/>
  <c r="X1214" i="2"/>
  <c r="Y1214" i="2"/>
  <c r="Z1214" i="2" s="1"/>
  <c r="AB1214" i="2"/>
  <c r="AC1214" i="2"/>
  <c r="AD1214" i="2"/>
  <c r="AE1214" i="2"/>
  <c r="AG1214" i="2"/>
  <c r="AH1214" i="2"/>
  <c r="O1215" i="2"/>
  <c r="V1215" i="2"/>
  <c r="W1215" i="2"/>
  <c r="X1215" i="2"/>
  <c r="Y1215" i="2"/>
  <c r="AB1215" i="2"/>
  <c r="AC1215" i="2"/>
  <c r="AD1215" i="2"/>
  <c r="AE1215" i="2"/>
  <c r="AG1215" i="2"/>
  <c r="AH1215" i="2"/>
  <c r="O1216" i="2"/>
  <c r="R1216" i="2"/>
  <c r="V1216" i="2"/>
  <c r="W1216" i="2"/>
  <c r="X1216" i="2"/>
  <c r="Y1216" i="2"/>
  <c r="AB1216" i="2"/>
  <c r="AC1216" i="2"/>
  <c r="AD1216" i="2"/>
  <c r="AE1216" i="2"/>
  <c r="AG1216" i="2"/>
  <c r="AH1216" i="2"/>
  <c r="O1217" i="2"/>
  <c r="P1217" i="2"/>
  <c r="Q1217" i="2" s="1"/>
  <c r="S1217" i="2" s="1"/>
  <c r="T1217" i="2" s="1"/>
  <c r="U1217" i="2" s="1"/>
  <c r="AI1217" i="2" s="1"/>
  <c r="R1217" i="2"/>
  <c r="V1217" i="2"/>
  <c r="W1217" i="2"/>
  <c r="X1217" i="2"/>
  <c r="Y1217" i="2"/>
  <c r="AB1217" i="2"/>
  <c r="AC1217" i="2"/>
  <c r="AD1217" i="2"/>
  <c r="AE1217" i="2"/>
  <c r="AG1217" i="2"/>
  <c r="AH1217" i="2"/>
  <c r="O1218" i="2"/>
  <c r="P1218" i="2"/>
  <c r="Q1218" i="2" s="1"/>
  <c r="S1218" i="2" s="1"/>
  <c r="T1218" i="2" s="1"/>
  <c r="U1218" i="2" s="1"/>
  <c r="AI1218" i="2" s="1"/>
  <c r="R1218" i="2"/>
  <c r="V1218" i="2"/>
  <c r="W1218" i="2"/>
  <c r="X1218" i="2"/>
  <c r="Y1218" i="2"/>
  <c r="AB1218" i="2"/>
  <c r="AC1218" i="2"/>
  <c r="AD1218" i="2"/>
  <c r="AE1218" i="2"/>
  <c r="AG1218" i="2"/>
  <c r="AH1218" i="2"/>
  <c r="O1219" i="2"/>
  <c r="V1219" i="2"/>
  <c r="W1219" i="2"/>
  <c r="X1219" i="2"/>
  <c r="Y1219" i="2"/>
  <c r="AB1219" i="2"/>
  <c r="AC1219" i="2"/>
  <c r="AD1219" i="2"/>
  <c r="AE1219" i="2"/>
  <c r="AG1219" i="2"/>
  <c r="AH1219" i="2"/>
  <c r="O1220" i="2"/>
  <c r="P1220" i="2"/>
  <c r="Q1220" i="2" s="1"/>
  <c r="S1220" i="2" s="1"/>
  <c r="T1220" i="2" s="1"/>
  <c r="U1220" i="2" s="1"/>
  <c r="AI1220" i="2" s="1"/>
  <c r="R1220" i="2"/>
  <c r="V1220" i="2"/>
  <c r="W1220" i="2"/>
  <c r="X1220" i="2"/>
  <c r="Y1220" i="2"/>
  <c r="Z1220" i="2"/>
  <c r="AB1220" i="2"/>
  <c r="AC1220" i="2"/>
  <c r="AD1220" i="2"/>
  <c r="AE1220" i="2"/>
  <c r="AG1220" i="2"/>
  <c r="AH1220" i="2"/>
  <c r="O1221" i="2"/>
  <c r="P1221" i="2" s="1"/>
  <c r="Q1221" i="2" s="1"/>
  <c r="R1221" i="2"/>
  <c r="S1221" i="2"/>
  <c r="T1221" i="2"/>
  <c r="U1221" i="2" s="1"/>
  <c r="AI1221" i="2" s="1"/>
  <c r="V1221" i="2"/>
  <c r="W1221" i="2"/>
  <c r="X1221" i="2"/>
  <c r="Y1221" i="2"/>
  <c r="AB1221" i="2"/>
  <c r="AC1221" i="2"/>
  <c r="AD1221" i="2"/>
  <c r="AE1221" i="2"/>
  <c r="AG1221" i="2"/>
  <c r="AH1221" i="2"/>
  <c r="O1222" i="2"/>
  <c r="R1222" i="2" s="1"/>
  <c r="V1222" i="2"/>
  <c r="W1222" i="2"/>
  <c r="X1222" i="2"/>
  <c r="Y1222" i="2"/>
  <c r="Z1222" i="2" s="1"/>
  <c r="AB1222" i="2"/>
  <c r="AC1222" i="2"/>
  <c r="AD1222" i="2"/>
  <c r="AE1222" i="2"/>
  <c r="AG1222" i="2"/>
  <c r="AH1222" i="2"/>
  <c r="O1223" i="2"/>
  <c r="V1223" i="2"/>
  <c r="W1223" i="2"/>
  <c r="X1223" i="2"/>
  <c r="Y1223" i="2"/>
  <c r="AB1223" i="2"/>
  <c r="AC1223" i="2"/>
  <c r="AD1223" i="2"/>
  <c r="AE1223" i="2"/>
  <c r="AG1223" i="2"/>
  <c r="AH1223" i="2"/>
  <c r="O1224" i="2"/>
  <c r="P1224" i="2" s="1"/>
  <c r="Q1224" i="2" s="1"/>
  <c r="R1224" i="2"/>
  <c r="V1224" i="2"/>
  <c r="W1224" i="2"/>
  <c r="X1224" i="2"/>
  <c r="Y1224" i="2"/>
  <c r="AB1224" i="2"/>
  <c r="AC1224" i="2"/>
  <c r="AD1224" i="2"/>
  <c r="AE1224" i="2"/>
  <c r="AG1224" i="2"/>
  <c r="AH1224" i="2"/>
  <c r="O1225" i="2"/>
  <c r="R1225" i="2" s="1"/>
  <c r="P1225" i="2"/>
  <c r="Q1225" i="2"/>
  <c r="S1225" i="2" s="1"/>
  <c r="T1225" i="2" s="1"/>
  <c r="U1225" i="2"/>
  <c r="AI1225" i="2" s="1"/>
  <c r="V1225" i="2"/>
  <c r="W1225" i="2"/>
  <c r="X1225" i="2"/>
  <c r="Y1225" i="2"/>
  <c r="Z1225" i="2" s="1"/>
  <c r="AB1225" i="2"/>
  <c r="AC1225" i="2"/>
  <c r="AD1225" i="2"/>
  <c r="AE1225" i="2"/>
  <c r="AG1225" i="2"/>
  <c r="AH1225" i="2"/>
  <c r="O1226" i="2"/>
  <c r="P1226" i="2"/>
  <c r="Q1226" i="2" s="1"/>
  <c r="S1226" i="2" s="1"/>
  <c r="R1226" i="2"/>
  <c r="T1226" i="2"/>
  <c r="U1226" i="2" s="1"/>
  <c r="AI1226" i="2" s="1"/>
  <c r="V1226" i="2"/>
  <c r="W1226" i="2"/>
  <c r="X1226" i="2"/>
  <c r="Y1226" i="2"/>
  <c r="AB1226" i="2"/>
  <c r="AC1226" i="2"/>
  <c r="AD1226" i="2"/>
  <c r="AE1226" i="2"/>
  <c r="AG1226" i="2"/>
  <c r="AH1226" i="2"/>
  <c r="O1227" i="2"/>
  <c r="P1227" i="2" s="1"/>
  <c r="Q1227" i="2" s="1"/>
  <c r="V1227" i="2"/>
  <c r="W1227" i="2"/>
  <c r="X1227" i="2"/>
  <c r="Y1227" i="2"/>
  <c r="AB1227" i="2"/>
  <c r="AC1227" i="2"/>
  <c r="AD1227" i="2"/>
  <c r="AE1227" i="2"/>
  <c r="AG1227" i="2"/>
  <c r="AH1227" i="2"/>
  <c r="O1228" i="2"/>
  <c r="R1228" i="2" s="1"/>
  <c r="P1228" i="2"/>
  <c r="Q1228" i="2" s="1"/>
  <c r="S1228" i="2" s="1"/>
  <c r="T1228" i="2"/>
  <c r="U1228" i="2" s="1"/>
  <c r="AI1228" i="2" s="1"/>
  <c r="V1228" i="2"/>
  <c r="W1228" i="2"/>
  <c r="X1228" i="2"/>
  <c r="Y1228" i="2"/>
  <c r="Z1228" i="2" s="1"/>
  <c r="AB1228" i="2"/>
  <c r="AC1228" i="2"/>
  <c r="AD1228" i="2"/>
  <c r="AE1228" i="2"/>
  <c r="AG1228" i="2"/>
  <c r="AH1228" i="2"/>
  <c r="O1229" i="2"/>
  <c r="R1229" i="2"/>
  <c r="V1229" i="2"/>
  <c r="W1229" i="2"/>
  <c r="X1229" i="2"/>
  <c r="Y1229" i="2"/>
  <c r="AB1229" i="2"/>
  <c r="AC1229" i="2"/>
  <c r="AD1229" i="2"/>
  <c r="AE1229" i="2"/>
  <c r="AG1229" i="2"/>
  <c r="AH1229" i="2"/>
  <c r="O1230" i="2"/>
  <c r="P1230" i="2"/>
  <c r="Q1230" i="2"/>
  <c r="S1230" i="2" s="1"/>
  <c r="T1230" i="2" s="1"/>
  <c r="U1230" i="2" s="1"/>
  <c r="AI1230" i="2" s="1"/>
  <c r="R1230" i="2"/>
  <c r="V1230" i="2"/>
  <c r="W1230" i="2"/>
  <c r="X1230" i="2"/>
  <c r="Y1230" i="2"/>
  <c r="Z1230" i="2"/>
  <c r="AB1230" i="2"/>
  <c r="AC1230" i="2"/>
  <c r="AD1230" i="2"/>
  <c r="AE1230" i="2"/>
  <c r="AG1230" i="2"/>
  <c r="AH1230" i="2"/>
  <c r="O1231" i="2"/>
  <c r="V1231" i="2"/>
  <c r="W1231" i="2"/>
  <c r="X1231" i="2"/>
  <c r="Y1231" i="2"/>
  <c r="AB1231" i="2"/>
  <c r="AC1231" i="2"/>
  <c r="AD1231" i="2"/>
  <c r="AE1231" i="2"/>
  <c r="AG1231" i="2"/>
  <c r="AH1231" i="2"/>
  <c r="O1232" i="2"/>
  <c r="P1232" i="2" s="1"/>
  <c r="Q1232" i="2" s="1"/>
  <c r="R1232" i="2"/>
  <c r="S1232" i="2"/>
  <c r="T1232" i="2" s="1"/>
  <c r="U1232" i="2" s="1"/>
  <c r="V1232" i="2"/>
  <c r="W1232" i="2"/>
  <c r="X1232" i="2"/>
  <c r="Y1232" i="2"/>
  <c r="AB1232" i="2"/>
  <c r="AC1232" i="2"/>
  <c r="AD1232" i="2"/>
  <c r="AE1232" i="2"/>
  <c r="AG1232" i="2"/>
  <c r="AH1232" i="2"/>
  <c r="AI1232" i="2"/>
  <c r="O1233" i="2"/>
  <c r="V1233" i="2"/>
  <c r="W1233" i="2"/>
  <c r="X1233" i="2"/>
  <c r="Y1233" i="2"/>
  <c r="AB1233" i="2"/>
  <c r="AC1233" i="2"/>
  <c r="AD1233" i="2"/>
  <c r="AE1233" i="2"/>
  <c r="AG1233" i="2"/>
  <c r="AH1233" i="2"/>
  <c r="O1234" i="2"/>
  <c r="P1234" i="2"/>
  <c r="Q1234" i="2"/>
  <c r="S1234" i="2" s="1"/>
  <c r="T1234" i="2" s="1"/>
  <c r="U1234" i="2" s="1"/>
  <c r="R1234" i="2"/>
  <c r="V1234" i="2"/>
  <c r="W1234" i="2"/>
  <c r="X1234" i="2"/>
  <c r="Y1234" i="2"/>
  <c r="Z1234" i="2" s="1"/>
  <c r="AB1234" i="2"/>
  <c r="AC1234" i="2"/>
  <c r="AD1234" i="2"/>
  <c r="AE1234" i="2"/>
  <c r="AG1234" i="2"/>
  <c r="AH1234" i="2"/>
  <c r="AI1234" i="2"/>
  <c r="O1235" i="2"/>
  <c r="R1235" i="2" s="1"/>
  <c r="V1235" i="2"/>
  <c r="W1235" i="2"/>
  <c r="X1235" i="2"/>
  <c r="Y1235" i="2"/>
  <c r="AB1235" i="2"/>
  <c r="AC1235" i="2"/>
  <c r="AD1235" i="2"/>
  <c r="AE1235" i="2"/>
  <c r="AG1235" i="2"/>
  <c r="AH1235" i="2"/>
  <c r="O1236" i="2"/>
  <c r="P1236" i="2" s="1"/>
  <c r="Q1236" i="2"/>
  <c r="R1236" i="2"/>
  <c r="S1236" i="2"/>
  <c r="T1236" i="2" s="1"/>
  <c r="U1236" i="2" s="1"/>
  <c r="AI1236" i="2" s="1"/>
  <c r="V1236" i="2"/>
  <c r="W1236" i="2"/>
  <c r="X1236" i="2"/>
  <c r="Y1236" i="2"/>
  <c r="AB1236" i="2"/>
  <c r="AC1236" i="2"/>
  <c r="AD1236" i="2"/>
  <c r="AE1236" i="2"/>
  <c r="AG1236" i="2"/>
  <c r="AH1236" i="2"/>
  <c r="O1237" i="2"/>
  <c r="V1237" i="2"/>
  <c r="W1237" i="2"/>
  <c r="X1237" i="2"/>
  <c r="Y1237" i="2"/>
  <c r="AB1237" i="2"/>
  <c r="AC1237" i="2"/>
  <c r="AD1237" i="2"/>
  <c r="AE1237" i="2"/>
  <c r="AG1237" i="2"/>
  <c r="AH1237" i="2"/>
  <c r="O1238" i="2"/>
  <c r="P1238" i="2"/>
  <c r="Q1238" i="2" s="1"/>
  <c r="S1238" i="2" s="1"/>
  <c r="R1238" i="2"/>
  <c r="T1238" i="2"/>
  <c r="U1238" i="2"/>
  <c r="AI1238" i="2" s="1"/>
  <c r="V1238" i="2"/>
  <c r="W1238" i="2"/>
  <c r="X1238" i="2"/>
  <c r="Y1238" i="2"/>
  <c r="AB1238" i="2"/>
  <c r="AC1238" i="2"/>
  <c r="AD1238" i="2"/>
  <c r="AE1238" i="2"/>
  <c r="AG1238" i="2"/>
  <c r="AH1238" i="2"/>
  <c r="O1239" i="2"/>
  <c r="P1239" i="2"/>
  <c r="Q1239" i="2"/>
  <c r="S1239" i="2" s="1"/>
  <c r="T1239" i="2" s="1"/>
  <c r="U1239" i="2" s="1"/>
  <c r="AI1239" i="2" s="1"/>
  <c r="R1239" i="2"/>
  <c r="V1239" i="2"/>
  <c r="W1239" i="2"/>
  <c r="X1239" i="2"/>
  <c r="Y1239" i="2"/>
  <c r="AB1239" i="2"/>
  <c r="AC1239" i="2"/>
  <c r="AD1239" i="2"/>
  <c r="AE1239" i="2"/>
  <c r="AG1239" i="2"/>
  <c r="AH1239" i="2"/>
  <c r="O1240" i="2"/>
  <c r="P1240" i="2"/>
  <c r="Q1240" i="2" s="1"/>
  <c r="S1240" i="2" s="1"/>
  <c r="R1240" i="2"/>
  <c r="T1240" i="2"/>
  <c r="U1240" i="2" s="1"/>
  <c r="AI1240" i="2" s="1"/>
  <c r="V1240" i="2"/>
  <c r="W1240" i="2"/>
  <c r="X1240" i="2"/>
  <c r="Y1240" i="2"/>
  <c r="Z1240" i="2"/>
  <c r="AB1240" i="2"/>
  <c r="AC1240" i="2"/>
  <c r="AD1240" i="2"/>
  <c r="AE1240" i="2"/>
  <c r="AG1240" i="2"/>
  <c r="AH1240" i="2"/>
  <c r="O1241" i="2"/>
  <c r="V1241" i="2"/>
  <c r="W1241" i="2"/>
  <c r="X1241" i="2"/>
  <c r="Y1241" i="2"/>
  <c r="Z1241" i="2"/>
  <c r="AB1241" i="2"/>
  <c r="AC1241" i="2"/>
  <c r="AD1241" i="2"/>
  <c r="AE1241" i="2"/>
  <c r="AG1241" i="2"/>
  <c r="AH1241" i="2"/>
  <c r="O1242" i="2"/>
  <c r="P1242" i="2"/>
  <c r="Q1242" i="2"/>
  <c r="S1242" i="2" s="1"/>
  <c r="T1242" i="2" s="1"/>
  <c r="U1242" i="2" s="1"/>
  <c r="AI1242" i="2" s="1"/>
  <c r="R1242" i="2"/>
  <c r="V1242" i="2"/>
  <c r="W1242" i="2"/>
  <c r="X1242" i="2"/>
  <c r="Y1242" i="2"/>
  <c r="Z1242" i="2" s="1"/>
  <c r="AB1242" i="2"/>
  <c r="AC1242" i="2"/>
  <c r="AD1242" i="2"/>
  <c r="AE1242" i="2"/>
  <c r="AG1242" i="2"/>
  <c r="AH1242" i="2"/>
  <c r="O1243" i="2"/>
  <c r="R1243" i="2" s="1"/>
  <c r="P1243" i="2"/>
  <c r="Q1243" i="2" s="1"/>
  <c r="S1243" i="2" s="1"/>
  <c r="T1243" i="2" s="1"/>
  <c r="U1243" i="2" s="1"/>
  <c r="AI1243" i="2" s="1"/>
  <c r="V1243" i="2"/>
  <c r="W1243" i="2"/>
  <c r="X1243" i="2"/>
  <c r="Y1243" i="2"/>
  <c r="Z1243" i="2" s="1"/>
  <c r="AB1243" i="2"/>
  <c r="AC1243" i="2"/>
  <c r="AD1243" i="2"/>
  <c r="AE1243" i="2"/>
  <c r="AG1243" i="2"/>
  <c r="AH1243" i="2"/>
  <c r="O1244" i="2"/>
  <c r="R1244" i="2" s="1"/>
  <c r="P1244" i="2"/>
  <c r="Q1244" i="2"/>
  <c r="V1244" i="2"/>
  <c r="W1244" i="2"/>
  <c r="X1244" i="2"/>
  <c r="Y1244" i="2"/>
  <c r="Z1244" i="2" s="1"/>
  <c r="AB1244" i="2"/>
  <c r="AC1244" i="2"/>
  <c r="AD1244" i="2"/>
  <c r="AE1244" i="2"/>
  <c r="AG1244" i="2"/>
  <c r="AH1244" i="2"/>
  <c r="O1245" i="2"/>
  <c r="V1245" i="2"/>
  <c r="W1245" i="2"/>
  <c r="X1245" i="2"/>
  <c r="Y1245" i="2"/>
  <c r="AB1245" i="2"/>
  <c r="AC1245" i="2"/>
  <c r="AD1245" i="2"/>
  <c r="AE1245" i="2"/>
  <c r="AG1245" i="2"/>
  <c r="AH1245" i="2"/>
  <c r="O1246" i="2"/>
  <c r="P1246" i="2"/>
  <c r="Q1246" i="2" s="1"/>
  <c r="S1246" i="2" s="1"/>
  <c r="T1246" i="2" s="1"/>
  <c r="R1246" i="2"/>
  <c r="U1246" i="2"/>
  <c r="AI1246" i="2" s="1"/>
  <c r="V1246" i="2"/>
  <c r="W1246" i="2"/>
  <c r="X1246" i="2"/>
  <c r="Y1246" i="2"/>
  <c r="AB1246" i="2"/>
  <c r="AC1246" i="2"/>
  <c r="AD1246" i="2"/>
  <c r="AE1246" i="2"/>
  <c r="AG1246" i="2"/>
  <c r="AH1246" i="2"/>
  <c r="O1247" i="2"/>
  <c r="V1247" i="2"/>
  <c r="W1247" i="2"/>
  <c r="X1247" i="2"/>
  <c r="Y1247" i="2"/>
  <c r="AB1247" i="2"/>
  <c r="AC1247" i="2"/>
  <c r="AD1247" i="2"/>
  <c r="AE1247" i="2"/>
  <c r="AG1247" i="2"/>
  <c r="AH1247" i="2"/>
  <c r="O1248" i="2"/>
  <c r="V1248" i="2"/>
  <c r="W1248" i="2"/>
  <c r="X1248" i="2"/>
  <c r="Y1248" i="2"/>
  <c r="Z1248" i="2"/>
  <c r="AB1248" i="2"/>
  <c r="AC1248" i="2"/>
  <c r="AD1248" i="2"/>
  <c r="AE1248" i="2"/>
  <c r="AG1248" i="2"/>
  <c r="AH1248" i="2"/>
  <c r="O1249" i="2"/>
  <c r="V1249" i="2"/>
  <c r="W1249" i="2"/>
  <c r="X1249" i="2"/>
  <c r="Y1249" i="2"/>
  <c r="Z1249" i="2"/>
  <c r="AB1249" i="2"/>
  <c r="AC1249" i="2"/>
  <c r="AD1249" i="2"/>
  <c r="AE1249" i="2"/>
  <c r="AG1249" i="2"/>
  <c r="AH1249" i="2"/>
  <c r="O1250" i="2"/>
  <c r="P1250" i="2"/>
  <c r="Q1250" i="2"/>
  <c r="R1250" i="2"/>
  <c r="S1250" i="2"/>
  <c r="T1250" i="2" s="1"/>
  <c r="U1250" i="2" s="1"/>
  <c r="AI1250" i="2" s="1"/>
  <c r="V1250" i="2"/>
  <c r="W1250" i="2"/>
  <c r="X1250" i="2"/>
  <c r="Y1250" i="2"/>
  <c r="Z1250" i="2" s="1"/>
  <c r="AB1250" i="2"/>
  <c r="AC1250" i="2"/>
  <c r="AD1250" i="2"/>
  <c r="AE1250" i="2"/>
  <c r="AG1250" i="2"/>
  <c r="AH1250" i="2"/>
  <c r="O1251" i="2"/>
  <c r="R1251" i="2" s="1"/>
  <c r="P1251" i="2"/>
  <c r="Q1251" i="2"/>
  <c r="S1251" i="2" s="1"/>
  <c r="T1251" i="2" s="1"/>
  <c r="U1251" i="2" s="1"/>
  <c r="AI1251" i="2" s="1"/>
  <c r="V1251" i="2"/>
  <c r="W1251" i="2"/>
  <c r="X1251" i="2"/>
  <c r="Y1251" i="2"/>
  <c r="AB1251" i="2"/>
  <c r="AC1251" i="2"/>
  <c r="AD1251" i="2"/>
  <c r="AE1251" i="2"/>
  <c r="AG1251" i="2"/>
  <c r="AH1251" i="2"/>
  <c r="O1252" i="2"/>
  <c r="P1252" i="2"/>
  <c r="Q1252" i="2"/>
  <c r="S1252" i="2" s="1"/>
  <c r="T1252" i="2" s="1"/>
  <c r="U1252" i="2" s="1"/>
  <c r="AI1252" i="2" s="1"/>
  <c r="R1252" i="2"/>
  <c r="V1252" i="2"/>
  <c r="W1252" i="2"/>
  <c r="X1252" i="2"/>
  <c r="Y1252" i="2"/>
  <c r="AB1252" i="2"/>
  <c r="AC1252" i="2"/>
  <c r="AD1252" i="2"/>
  <c r="AE1252" i="2"/>
  <c r="AG1252" i="2"/>
  <c r="AH1252" i="2"/>
  <c r="O1253" i="2"/>
  <c r="V1253" i="2"/>
  <c r="W1253" i="2"/>
  <c r="X1253" i="2"/>
  <c r="Y1253" i="2"/>
  <c r="AB1253" i="2"/>
  <c r="AC1253" i="2"/>
  <c r="AD1253" i="2"/>
  <c r="AE1253" i="2"/>
  <c r="AG1253" i="2"/>
  <c r="AH1253" i="2"/>
  <c r="O1254" i="2"/>
  <c r="R1254" i="2"/>
  <c r="V1254" i="2"/>
  <c r="W1254" i="2"/>
  <c r="X1254" i="2"/>
  <c r="Y1254" i="2"/>
  <c r="AB1254" i="2"/>
  <c r="AC1254" i="2"/>
  <c r="AD1254" i="2"/>
  <c r="AE1254" i="2"/>
  <c r="AG1254" i="2"/>
  <c r="AH1254" i="2"/>
  <c r="O1255" i="2"/>
  <c r="R1255" i="2" s="1"/>
  <c r="V1255" i="2"/>
  <c r="W1255" i="2"/>
  <c r="X1255" i="2"/>
  <c r="Y1255" i="2"/>
  <c r="AB1255" i="2"/>
  <c r="AC1255" i="2"/>
  <c r="AD1255" i="2"/>
  <c r="AE1255" i="2"/>
  <c r="AG1255" i="2"/>
  <c r="AH1255" i="2"/>
  <c r="O1256" i="2"/>
  <c r="P1256" i="2"/>
  <c r="Q1256" i="2"/>
  <c r="R1256" i="2"/>
  <c r="V1256" i="2"/>
  <c r="W1256" i="2"/>
  <c r="X1256" i="2"/>
  <c r="Y1256" i="2"/>
  <c r="AB1256" i="2"/>
  <c r="AC1256" i="2"/>
  <c r="AD1256" i="2"/>
  <c r="AE1256" i="2"/>
  <c r="AG1256" i="2"/>
  <c r="AH1256" i="2"/>
  <c r="O1257" i="2"/>
  <c r="R1257" i="2" s="1"/>
  <c r="P1257" i="2"/>
  <c r="Q1257" i="2" s="1"/>
  <c r="S1257" i="2"/>
  <c r="T1257" i="2"/>
  <c r="U1257" i="2" s="1"/>
  <c r="AI1257" i="2" s="1"/>
  <c r="V1257" i="2"/>
  <c r="W1257" i="2"/>
  <c r="X1257" i="2"/>
  <c r="Y1257" i="2"/>
  <c r="Z1257" i="2" s="1"/>
  <c r="AB1257" i="2"/>
  <c r="AC1257" i="2"/>
  <c r="AD1257" i="2"/>
  <c r="AE1257" i="2"/>
  <c r="AG1257" i="2"/>
  <c r="AH1257" i="2"/>
  <c r="O1258" i="2"/>
  <c r="P1258" i="2"/>
  <c r="Q1258" i="2" s="1"/>
  <c r="V1258" i="2"/>
  <c r="W1258" i="2"/>
  <c r="X1258" i="2"/>
  <c r="Y1258" i="2"/>
  <c r="Z1258" i="2"/>
  <c r="AB1258" i="2"/>
  <c r="AC1258" i="2"/>
  <c r="AD1258" i="2"/>
  <c r="AE1258" i="2"/>
  <c r="AG1258" i="2"/>
  <c r="AH1258" i="2"/>
  <c r="O1259" i="2"/>
  <c r="V1259" i="2"/>
  <c r="W1259" i="2"/>
  <c r="X1259" i="2"/>
  <c r="Y1259" i="2"/>
  <c r="AB1259" i="2"/>
  <c r="AC1259" i="2"/>
  <c r="AD1259" i="2"/>
  <c r="AE1259" i="2"/>
  <c r="AG1259" i="2"/>
  <c r="AH1259" i="2"/>
  <c r="O1260" i="2"/>
  <c r="P1260" i="2"/>
  <c r="Q1260" i="2" s="1"/>
  <c r="S1260" i="2" s="1"/>
  <c r="T1260" i="2" s="1"/>
  <c r="U1260" i="2" s="1"/>
  <c r="AI1260" i="2" s="1"/>
  <c r="R1260" i="2"/>
  <c r="V1260" i="2"/>
  <c r="W1260" i="2"/>
  <c r="X1260" i="2"/>
  <c r="Y1260" i="2"/>
  <c r="Z1260" i="2" s="1"/>
  <c r="AB1260" i="2"/>
  <c r="AC1260" i="2"/>
  <c r="AD1260" i="2"/>
  <c r="AE1260" i="2"/>
  <c r="AG1260" i="2"/>
  <c r="AH1260" i="2"/>
  <c r="O1261" i="2"/>
  <c r="R1261" i="2" s="1"/>
  <c r="P1261" i="2"/>
  <c r="Q1261" i="2" s="1"/>
  <c r="S1261" i="2" s="1"/>
  <c r="T1261" i="2" s="1"/>
  <c r="U1261" i="2" s="1"/>
  <c r="AI1261" i="2" s="1"/>
  <c r="V1261" i="2"/>
  <c r="W1261" i="2"/>
  <c r="X1261" i="2"/>
  <c r="Y1261" i="2"/>
  <c r="Z1261" i="2" s="1"/>
  <c r="AB1261" i="2"/>
  <c r="AC1261" i="2"/>
  <c r="AD1261" i="2"/>
  <c r="AE1261" i="2"/>
  <c r="AG1261" i="2"/>
  <c r="AH1261" i="2"/>
  <c r="O1262" i="2"/>
  <c r="P1262" i="2"/>
  <c r="Q1262" i="2" s="1"/>
  <c r="R1262" i="2"/>
  <c r="S1262" i="2" s="1"/>
  <c r="T1262" i="2" s="1"/>
  <c r="U1262" i="2" s="1"/>
  <c r="AI1262" i="2" s="1"/>
  <c r="V1262" i="2"/>
  <c r="W1262" i="2"/>
  <c r="X1262" i="2"/>
  <c r="Y1262" i="2"/>
  <c r="AB1262" i="2"/>
  <c r="AC1262" i="2"/>
  <c r="AD1262" i="2"/>
  <c r="AE1262" i="2"/>
  <c r="AG1262" i="2"/>
  <c r="AH1262" i="2"/>
  <c r="O1263" i="2"/>
  <c r="R1263" i="2" s="1"/>
  <c r="V1263" i="2"/>
  <c r="W1263" i="2"/>
  <c r="X1263" i="2"/>
  <c r="Y1263" i="2"/>
  <c r="AB1263" i="2"/>
  <c r="AC1263" i="2"/>
  <c r="AD1263" i="2"/>
  <c r="AE1263" i="2"/>
  <c r="AG1263" i="2"/>
  <c r="AH1263" i="2"/>
  <c r="O1264" i="2"/>
  <c r="P1264" i="2"/>
  <c r="Q1264" i="2"/>
  <c r="S1264" i="2" s="1"/>
  <c r="T1264" i="2" s="1"/>
  <c r="U1264" i="2" s="1"/>
  <c r="AI1264" i="2" s="1"/>
  <c r="R1264" i="2"/>
  <c r="V1264" i="2"/>
  <c r="W1264" i="2"/>
  <c r="X1264" i="2"/>
  <c r="Y1264" i="2"/>
  <c r="AB1264" i="2"/>
  <c r="AC1264" i="2"/>
  <c r="AD1264" i="2"/>
  <c r="AE1264" i="2"/>
  <c r="AG1264" i="2"/>
  <c r="AH1264" i="2"/>
  <c r="O1265" i="2"/>
  <c r="V1265" i="2"/>
  <c r="W1265" i="2"/>
  <c r="X1265" i="2"/>
  <c r="Y1265" i="2"/>
  <c r="AB1265" i="2"/>
  <c r="AC1265" i="2"/>
  <c r="AD1265" i="2"/>
  <c r="AE1265" i="2"/>
  <c r="AG1265" i="2"/>
  <c r="AH1265" i="2"/>
  <c r="O1266" i="2"/>
  <c r="P1266" i="2"/>
  <c r="Q1266" i="2"/>
  <c r="S1266" i="2" s="1"/>
  <c r="T1266" i="2" s="1"/>
  <c r="U1266" i="2" s="1"/>
  <c r="AI1266" i="2" s="1"/>
  <c r="R1266" i="2"/>
  <c r="V1266" i="2"/>
  <c r="W1266" i="2"/>
  <c r="X1266" i="2"/>
  <c r="Y1266" i="2"/>
  <c r="Z1266" i="2"/>
  <c r="AB1266" i="2"/>
  <c r="AC1266" i="2"/>
  <c r="AD1266" i="2"/>
  <c r="AE1266" i="2"/>
  <c r="AG1266" i="2"/>
  <c r="AH1266" i="2"/>
  <c r="O1267" i="2"/>
  <c r="V1267" i="2"/>
  <c r="W1267" i="2"/>
  <c r="X1267" i="2"/>
  <c r="Y1267" i="2"/>
  <c r="AB1267" i="2"/>
  <c r="AC1267" i="2"/>
  <c r="AD1267" i="2"/>
  <c r="AE1267" i="2"/>
  <c r="AG1267" i="2"/>
  <c r="AH1267" i="2"/>
  <c r="O1268" i="2"/>
  <c r="R1268" i="2" s="1"/>
  <c r="V1268" i="2"/>
  <c r="W1268" i="2"/>
  <c r="X1268" i="2"/>
  <c r="Y1268" i="2"/>
  <c r="AB1268" i="2"/>
  <c r="AC1268" i="2"/>
  <c r="AD1268" i="2"/>
  <c r="AE1268" i="2"/>
  <c r="AG1268" i="2"/>
  <c r="AH1268" i="2"/>
  <c r="O1269" i="2"/>
  <c r="P1269" i="2"/>
  <c r="Q1269" i="2" s="1"/>
  <c r="S1269" i="2" s="1"/>
  <c r="T1269" i="2" s="1"/>
  <c r="U1269" i="2" s="1"/>
  <c r="AI1269" i="2" s="1"/>
  <c r="R1269" i="2"/>
  <c r="V1269" i="2"/>
  <c r="W1269" i="2"/>
  <c r="X1269" i="2"/>
  <c r="Y1269" i="2"/>
  <c r="AB1269" i="2"/>
  <c r="AC1269" i="2"/>
  <c r="AD1269" i="2"/>
  <c r="AE1269" i="2"/>
  <c r="AG1269" i="2"/>
  <c r="AH1269" i="2"/>
  <c r="O1270" i="2"/>
  <c r="R1270" i="2" s="1"/>
  <c r="P1270" i="2"/>
  <c r="Q1270" i="2" s="1"/>
  <c r="V1270" i="2"/>
  <c r="W1270" i="2"/>
  <c r="X1270" i="2"/>
  <c r="Y1270" i="2"/>
  <c r="AB1270" i="2"/>
  <c r="AC1270" i="2"/>
  <c r="AD1270" i="2"/>
  <c r="AE1270" i="2"/>
  <c r="AG1270" i="2"/>
  <c r="AH1270" i="2"/>
  <c r="O1271" i="2"/>
  <c r="P1271" i="2" s="1"/>
  <c r="Q1271" i="2" s="1"/>
  <c r="V1271" i="2"/>
  <c r="W1271" i="2"/>
  <c r="X1271" i="2"/>
  <c r="Y1271" i="2"/>
  <c r="AB1271" i="2"/>
  <c r="AC1271" i="2"/>
  <c r="AD1271" i="2"/>
  <c r="AE1271" i="2"/>
  <c r="AG1271" i="2"/>
  <c r="AH1271" i="2"/>
  <c r="O1272" i="2"/>
  <c r="P1272" i="2"/>
  <c r="Q1272" i="2" s="1"/>
  <c r="S1272" i="2" s="1"/>
  <c r="T1272" i="2" s="1"/>
  <c r="U1272" i="2" s="1"/>
  <c r="AI1272" i="2" s="1"/>
  <c r="R1272" i="2"/>
  <c r="V1272" i="2"/>
  <c r="W1272" i="2"/>
  <c r="X1272" i="2"/>
  <c r="Y1272" i="2"/>
  <c r="AB1272" i="2"/>
  <c r="AC1272" i="2"/>
  <c r="AD1272" i="2"/>
  <c r="AE1272" i="2"/>
  <c r="AG1272" i="2"/>
  <c r="AH1272" i="2"/>
  <c r="O1273" i="2"/>
  <c r="R1273" i="2" s="1"/>
  <c r="P1273" i="2"/>
  <c r="Q1273" i="2"/>
  <c r="S1273" i="2" s="1"/>
  <c r="T1273" i="2" s="1"/>
  <c r="U1273" i="2" s="1"/>
  <c r="V1273" i="2"/>
  <c r="W1273" i="2"/>
  <c r="X1273" i="2"/>
  <c r="Y1273" i="2"/>
  <c r="AB1273" i="2"/>
  <c r="AC1273" i="2"/>
  <c r="AD1273" i="2"/>
  <c r="AE1273" i="2"/>
  <c r="AG1273" i="2"/>
  <c r="AH1273" i="2"/>
  <c r="AI1273" i="2"/>
  <c r="O1274" i="2"/>
  <c r="P1274" i="2"/>
  <c r="Q1274" i="2" s="1"/>
  <c r="S1274" i="2" s="1"/>
  <c r="T1274" i="2" s="1"/>
  <c r="U1274" i="2" s="1"/>
  <c r="AI1274" i="2" s="1"/>
  <c r="R1274" i="2"/>
  <c r="V1274" i="2"/>
  <c r="W1274" i="2"/>
  <c r="X1274" i="2"/>
  <c r="Y1274" i="2"/>
  <c r="AB1274" i="2"/>
  <c r="AC1274" i="2"/>
  <c r="AD1274" i="2"/>
  <c r="AE1274" i="2"/>
  <c r="AG1274" i="2"/>
  <c r="AH1274" i="2"/>
  <c r="O1275" i="2"/>
  <c r="V1275" i="2"/>
  <c r="W1275" i="2"/>
  <c r="X1275" i="2"/>
  <c r="Y1275" i="2"/>
  <c r="Z1275" i="2"/>
  <c r="AB1275" i="2"/>
  <c r="AC1275" i="2"/>
  <c r="AD1275" i="2"/>
  <c r="AE1275" i="2"/>
  <c r="AG1275" i="2"/>
  <c r="AH1275" i="2"/>
  <c r="O1276" i="2"/>
  <c r="V1276" i="2"/>
  <c r="W1276" i="2"/>
  <c r="X1276" i="2"/>
  <c r="Y1276" i="2"/>
  <c r="Z1276" i="2"/>
  <c r="AB1276" i="2"/>
  <c r="AC1276" i="2"/>
  <c r="AD1276" i="2"/>
  <c r="AE1276" i="2"/>
  <c r="AG1276" i="2"/>
  <c r="AH1276" i="2"/>
  <c r="O1277" i="2"/>
  <c r="V1277" i="2"/>
  <c r="W1277" i="2"/>
  <c r="X1277" i="2"/>
  <c r="Y1277" i="2"/>
  <c r="Z1277" i="2"/>
  <c r="AB1277" i="2"/>
  <c r="AC1277" i="2"/>
  <c r="AD1277" i="2"/>
  <c r="AE1277" i="2"/>
  <c r="AG1277" i="2"/>
  <c r="AH1277" i="2"/>
  <c r="O1278" i="2"/>
  <c r="R1278" i="2" s="1"/>
  <c r="P1278" i="2"/>
  <c r="Q1278" i="2" s="1"/>
  <c r="S1278" i="2" s="1"/>
  <c r="T1278" i="2" s="1"/>
  <c r="U1278" i="2" s="1"/>
  <c r="AI1278" i="2" s="1"/>
  <c r="V1278" i="2"/>
  <c r="W1278" i="2"/>
  <c r="X1278" i="2"/>
  <c r="Y1278" i="2"/>
  <c r="AB1278" i="2"/>
  <c r="AC1278" i="2"/>
  <c r="AD1278" i="2"/>
  <c r="AE1278" i="2"/>
  <c r="AG1278" i="2"/>
  <c r="AH1278" i="2"/>
  <c r="O1279" i="2"/>
  <c r="P1279" i="2"/>
  <c r="Q1279" i="2"/>
  <c r="R1279" i="2"/>
  <c r="S1279" i="2"/>
  <c r="T1279" i="2" s="1"/>
  <c r="U1279" i="2"/>
  <c r="AI1279" i="2" s="1"/>
  <c r="V1279" i="2"/>
  <c r="W1279" i="2"/>
  <c r="X1279" i="2"/>
  <c r="Y1279" i="2"/>
  <c r="AB1279" i="2"/>
  <c r="AC1279" i="2"/>
  <c r="AD1279" i="2"/>
  <c r="AE1279" i="2"/>
  <c r="AG1279" i="2"/>
  <c r="AH1279" i="2"/>
  <c r="O1280" i="2"/>
  <c r="P1280" i="2"/>
  <c r="Q1280" i="2" s="1"/>
  <c r="S1280" i="2" s="1"/>
  <c r="T1280" i="2" s="1"/>
  <c r="U1280" i="2" s="1"/>
  <c r="AI1280" i="2" s="1"/>
  <c r="R1280" i="2"/>
  <c r="V1280" i="2"/>
  <c r="W1280" i="2"/>
  <c r="X1280" i="2"/>
  <c r="Y1280" i="2"/>
  <c r="AB1280" i="2"/>
  <c r="AC1280" i="2"/>
  <c r="AD1280" i="2"/>
  <c r="AE1280" i="2"/>
  <c r="AG1280" i="2"/>
  <c r="AH1280" i="2"/>
  <c r="O1281" i="2"/>
  <c r="R1281" i="2" s="1"/>
  <c r="P1281" i="2"/>
  <c r="Q1281" i="2" s="1"/>
  <c r="S1281" i="2" s="1"/>
  <c r="T1281" i="2" s="1"/>
  <c r="U1281" i="2" s="1"/>
  <c r="AI1281" i="2" s="1"/>
  <c r="V1281" i="2"/>
  <c r="W1281" i="2"/>
  <c r="X1281" i="2"/>
  <c r="Y1281" i="2"/>
  <c r="Z1281" i="2" s="1"/>
  <c r="AB1281" i="2"/>
  <c r="AC1281" i="2"/>
  <c r="AD1281" i="2"/>
  <c r="AE1281" i="2"/>
  <c r="AG1281" i="2"/>
  <c r="AH1281" i="2"/>
  <c r="O1282" i="2"/>
  <c r="P1282" i="2"/>
  <c r="Q1282" i="2" s="1"/>
  <c r="S1282" i="2" s="1"/>
  <c r="T1282" i="2" s="1"/>
  <c r="U1282" i="2" s="1"/>
  <c r="AI1282" i="2" s="1"/>
  <c r="R1282" i="2"/>
  <c r="V1282" i="2"/>
  <c r="W1282" i="2"/>
  <c r="X1282" i="2"/>
  <c r="Y1282" i="2"/>
  <c r="AB1282" i="2"/>
  <c r="AC1282" i="2"/>
  <c r="AD1282" i="2"/>
  <c r="AE1282" i="2"/>
  <c r="AG1282" i="2"/>
  <c r="AH1282" i="2"/>
  <c r="O1283" i="2"/>
  <c r="R1283" i="2"/>
  <c r="V1283" i="2"/>
  <c r="W1283" i="2"/>
  <c r="X1283" i="2"/>
  <c r="Y1283" i="2"/>
  <c r="AB1283" i="2"/>
  <c r="AC1283" i="2"/>
  <c r="AD1283" i="2"/>
  <c r="AE1283" i="2"/>
  <c r="AG1283" i="2"/>
  <c r="AH1283" i="2"/>
  <c r="O1284" i="2"/>
  <c r="P1284" i="2"/>
  <c r="Q1284" i="2" s="1"/>
  <c r="S1284" i="2" s="1"/>
  <c r="T1284" i="2" s="1"/>
  <c r="U1284" i="2" s="1"/>
  <c r="AI1284" i="2" s="1"/>
  <c r="R1284" i="2"/>
  <c r="V1284" i="2"/>
  <c r="W1284" i="2"/>
  <c r="X1284" i="2"/>
  <c r="Y1284" i="2"/>
  <c r="Z1284" i="2"/>
  <c r="AB1284" i="2"/>
  <c r="AC1284" i="2"/>
  <c r="AD1284" i="2"/>
  <c r="AE1284" i="2"/>
  <c r="AG1284" i="2"/>
  <c r="AH1284" i="2"/>
  <c r="O1285" i="2"/>
  <c r="V1285" i="2"/>
  <c r="W1285" i="2"/>
  <c r="X1285" i="2"/>
  <c r="Y1285" i="2"/>
  <c r="AB1285" i="2"/>
  <c r="AC1285" i="2"/>
  <c r="AD1285" i="2"/>
  <c r="AE1285" i="2"/>
  <c r="AG1285" i="2"/>
  <c r="AH1285" i="2"/>
  <c r="O1286" i="2"/>
  <c r="P1286" i="2" s="1"/>
  <c r="Q1286" i="2" s="1"/>
  <c r="S1286" i="2" s="1"/>
  <c r="T1286" i="2" s="1"/>
  <c r="U1286" i="2" s="1"/>
  <c r="AI1286" i="2" s="1"/>
  <c r="R1286" i="2"/>
  <c r="V1286" i="2"/>
  <c r="W1286" i="2"/>
  <c r="X1286" i="2"/>
  <c r="Y1286" i="2"/>
  <c r="AB1286" i="2"/>
  <c r="AC1286" i="2"/>
  <c r="AD1286" i="2"/>
  <c r="AE1286" i="2"/>
  <c r="AG1286" i="2"/>
  <c r="AH1286" i="2"/>
  <c r="O1287" i="2"/>
  <c r="R1287" i="2" s="1"/>
  <c r="P1287" i="2"/>
  <c r="Q1287" i="2" s="1"/>
  <c r="S1287" i="2" s="1"/>
  <c r="T1287" i="2" s="1"/>
  <c r="U1287" i="2" s="1"/>
  <c r="AI1287" i="2" s="1"/>
  <c r="V1287" i="2"/>
  <c r="W1287" i="2"/>
  <c r="X1287" i="2"/>
  <c r="Y1287" i="2"/>
  <c r="AB1287" i="2"/>
  <c r="AC1287" i="2"/>
  <c r="AD1287" i="2"/>
  <c r="AE1287" i="2"/>
  <c r="AG1287" i="2"/>
  <c r="AH1287" i="2"/>
  <c r="O1288" i="2"/>
  <c r="P1288" i="2"/>
  <c r="Q1288" i="2"/>
  <c r="R1288" i="2"/>
  <c r="V1288" i="2"/>
  <c r="W1288" i="2"/>
  <c r="X1288" i="2"/>
  <c r="Y1288" i="2"/>
  <c r="AB1288" i="2"/>
  <c r="AC1288" i="2"/>
  <c r="AD1288" i="2"/>
  <c r="AE1288" i="2"/>
  <c r="AG1288" i="2"/>
  <c r="AH1288" i="2"/>
  <c r="O1289" i="2"/>
  <c r="V1289" i="2"/>
  <c r="W1289" i="2"/>
  <c r="X1289" i="2"/>
  <c r="Y1289" i="2"/>
  <c r="AB1289" i="2"/>
  <c r="AC1289" i="2"/>
  <c r="AD1289" i="2"/>
  <c r="AE1289" i="2"/>
  <c r="AG1289" i="2"/>
  <c r="AH1289" i="2"/>
  <c r="O1290" i="2"/>
  <c r="P1290" i="2" s="1"/>
  <c r="Q1290" i="2" s="1"/>
  <c r="V1290" i="2"/>
  <c r="W1290" i="2"/>
  <c r="X1290" i="2"/>
  <c r="Y1290" i="2"/>
  <c r="AB1290" i="2"/>
  <c r="AC1290" i="2"/>
  <c r="AD1290" i="2"/>
  <c r="AE1290" i="2"/>
  <c r="AG1290" i="2"/>
  <c r="AH1290" i="2"/>
  <c r="O1291" i="2"/>
  <c r="V1291" i="2"/>
  <c r="W1291" i="2"/>
  <c r="X1291" i="2"/>
  <c r="Y1291" i="2"/>
  <c r="AB1291" i="2"/>
  <c r="AC1291" i="2"/>
  <c r="AD1291" i="2"/>
  <c r="AE1291" i="2"/>
  <c r="AG1291" i="2"/>
  <c r="AH1291" i="2"/>
  <c r="O1292" i="2"/>
  <c r="P1292" i="2"/>
  <c r="Q1292" i="2" s="1"/>
  <c r="S1292" i="2" s="1"/>
  <c r="T1292" i="2" s="1"/>
  <c r="U1292" i="2" s="1"/>
  <c r="AI1292" i="2" s="1"/>
  <c r="R1292" i="2"/>
  <c r="V1292" i="2"/>
  <c r="W1292" i="2"/>
  <c r="X1292" i="2"/>
  <c r="Y1292" i="2"/>
  <c r="AB1292" i="2"/>
  <c r="AC1292" i="2"/>
  <c r="AD1292" i="2"/>
  <c r="AE1292" i="2"/>
  <c r="AG1292" i="2"/>
  <c r="AH1292" i="2"/>
  <c r="O1293" i="2"/>
  <c r="P1293" i="2"/>
  <c r="Q1293" i="2"/>
  <c r="S1293" i="2" s="1"/>
  <c r="T1293" i="2" s="1"/>
  <c r="U1293" i="2" s="1"/>
  <c r="AI1293" i="2" s="1"/>
  <c r="R1293" i="2"/>
  <c r="V1293" i="2"/>
  <c r="W1293" i="2"/>
  <c r="X1293" i="2"/>
  <c r="Y1293" i="2"/>
  <c r="AB1293" i="2"/>
  <c r="AC1293" i="2"/>
  <c r="AD1293" i="2"/>
  <c r="AE1293" i="2"/>
  <c r="AG1293" i="2"/>
  <c r="AH1293" i="2"/>
  <c r="O1294" i="2"/>
  <c r="P1294" i="2"/>
  <c r="Q1294" i="2" s="1"/>
  <c r="R1294" i="2"/>
  <c r="V1294" i="2"/>
  <c r="W1294" i="2"/>
  <c r="X1294" i="2"/>
  <c r="Y1294" i="2"/>
  <c r="AB1294" i="2"/>
  <c r="AC1294" i="2"/>
  <c r="AD1294" i="2"/>
  <c r="AE1294" i="2"/>
  <c r="AG1294" i="2"/>
  <c r="AH1294" i="2"/>
  <c r="O1295" i="2"/>
  <c r="P1295" i="2"/>
  <c r="Q1295" i="2" s="1"/>
  <c r="S1295" i="2" s="1"/>
  <c r="T1295" i="2" s="1"/>
  <c r="U1295" i="2" s="1"/>
  <c r="R1295" i="2"/>
  <c r="V1295" i="2"/>
  <c r="W1295" i="2"/>
  <c r="X1295" i="2"/>
  <c r="Y1295" i="2"/>
  <c r="AB1295" i="2"/>
  <c r="AC1295" i="2"/>
  <c r="AD1295" i="2"/>
  <c r="AE1295" i="2"/>
  <c r="AG1295" i="2"/>
  <c r="AH1295" i="2"/>
  <c r="AI1295" i="2"/>
  <c r="O1296" i="2"/>
  <c r="P1296" i="2"/>
  <c r="Q1296" i="2"/>
  <c r="R1296" i="2"/>
  <c r="S1296" i="2"/>
  <c r="T1296" i="2" s="1"/>
  <c r="U1296" i="2" s="1"/>
  <c r="AI1296" i="2" s="1"/>
  <c r="V1296" i="2"/>
  <c r="W1296" i="2"/>
  <c r="X1296" i="2"/>
  <c r="Y1296" i="2"/>
  <c r="AB1296" i="2"/>
  <c r="AC1296" i="2"/>
  <c r="AD1296" i="2"/>
  <c r="AE1296" i="2"/>
  <c r="AG1296" i="2"/>
  <c r="AH1296" i="2"/>
  <c r="O1297" i="2"/>
  <c r="R1297" i="2" s="1"/>
  <c r="V1297" i="2"/>
  <c r="W1297" i="2"/>
  <c r="X1297" i="2"/>
  <c r="Y1297" i="2"/>
  <c r="Z1297" i="2" s="1"/>
  <c r="AB1297" i="2"/>
  <c r="AC1297" i="2"/>
  <c r="AD1297" i="2"/>
  <c r="AE1297" i="2"/>
  <c r="AG1297" i="2"/>
  <c r="AH1297" i="2"/>
  <c r="O1298" i="2"/>
  <c r="R1298" i="2" s="1"/>
  <c r="P1298" i="2"/>
  <c r="Q1298" i="2" s="1"/>
  <c r="S1298" i="2" s="1"/>
  <c r="T1298" i="2" s="1"/>
  <c r="U1298" i="2" s="1"/>
  <c r="AI1298" i="2" s="1"/>
  <c r="V1298" i="2"/>
  <c r="W1298" i="2"/>
  <c r="X1298" i="2"/>
  <c r="Y1298" i="2"/>
  <c r="Z1298" i="2"/>
  <c r="AB1298" i="2"/>
  <c r="AC1298" i="2"/>
  <c r="AD1298" i="2"/>
  <c r="AE1298" i="2"/>
  <c r="AG1298" i="2"/>
  <c r="AH1298" i="2"/>
  <c r="O1299" i="2"/>
  <c r="V1299" i="2"/>
  <c r="W1299" i="2"/>
  <c r="X1299" i="2"/>
  <c r="Y1299" i="2"/>
  <c r="AB1299" i="2"/>
  <c r="AC1299" i="2"/>
  <c r="AD1299" i="2"/>
  <c r="AE1299" i="2"/>
  <c r="AG1299" i="2"/>
  <c r="AH1299" i="2"/>
  <c r="O1300" i="2"/>
  <c r="R1300" i="2" s="1"/>
  <c r="P1300" i="2"/>
  <c r="Q1300" i="2" s="1"/>
  <c r="S1300" i="2" s="1"/>
  <c r="T1300" i="2" s="1"/>
  <c r="U1300" i="2" s="1"/>
  <c r="AI1300" i="2" s="1"/>
  <c r="V1300" i="2"/>
  <c r="W1300" i="2"/>
  <c r="X1300" i="2"/>
  <c r="Y1300" i="2"/>
  <c r="AB1300" i="2"/>
  <c r="AC1300" i="2"/>
  <c r="AD1300" i="2"/>
  <c r="AE1300" i="2"/>
  <c r="AG1300" i="2"/>
  <c r="AH1300" i="2"/>
  <c r="O1301" i="2"/>
  <c r="R1301" i="2" s="1"/>
  <c r="V1301" i="2"/>
  <c r="W1301" i="2"/>
  <c r="X1301" i="2"/>
  <c r="Y1301" i="2"/>
  <c r="AB1301" i="2"/>
  <c r="AC1301" i="2"/>
  <c r="AD1301" i="2"/>
  <c r="AE1301" i="2"/>
  <c r="AG1301" i="2"/>
  <c r="AH1301" i="2"/>
  <c r="O1302" i="2"/>
  <c r="V1302" i="2"/>
  <c r="W1302" i="2"/>
  <c r="X1302" i="2"/>
  <c r="Y1302" i="2"/>
  <c r="AB1302" i="2"/>
  <c r="AC1302" i="2"/>
  <c r="AD1302" i="2"/>
  <c r="AE1302" i="2"/>
  <c r="AG1302" i="2"/>
  <c r="AH1302" i="2"/>
  <c r="O1303" i="2"/>
  <c r="P1303" i="2" s="1"/>
  <c r="Q1303" i="2"/>
  <c r="S1303" i="2" s="1"/>
  <c r="T1303" i="2" s="1"/>
  <c r="U1303" i="2" s="1"/>
  <c r="R1303" i="2"/>
  <c r="V1303" i="2"/>
  <c r="W1303" i="2"/>
  <c r="X1303" i="2"/>
  <c r="Y1303" i="2"/>
  <c r="Z1303" i="2"/>
  <c r="AB1303" i="2"/>
  <c r="AC1303" i="2"/>
  <c r="AD1303" i="2"/>
  <c r="AE1303" i="2"/>
  <c r="AG1303" i="2"/>
  <c r="AH1303" i="2"/>
  <c r="AI1303" i="2"/>
  <c r="O1304" i="2"/>
  <c r="P1304" i="2" s="1"/>
  <c r="Q1304" i="2" s="1"/>
  <c r="V1304" i="2"/>
  <c r="W1304" i="2"/>
  <c r="X1304" i="2"/>
  <c r="Y1304" i="2"/>
  <c r="Z1304" i="2"/>
  <c r="AB1304" i="2"/>
  <c r="AC1304" i="2"/>
  <c r="AD1304" i="2"/>
  <c r="AE1304" i="2"/>
  <c r="AG1304" i="2"/>
  <c r="AH1304" i="2"/>
  <c r="O1305" i="2"/>
  <c r="P1305" i="2"/>
  <c r="Q1305" i="2"/>
  <c r="S1305" i="2" s="1"/>
  <c r="T1305" i="2" s="1"/>
  <c r="R1305" i="2"/>
  <c r="U1305" i="2"/>
  <c r="AI1305" i="2" s="1"/>
  <c r="V1305" i="2"/>
  <c r="W1305" i="2"/>
  <c r="X1305" i="2"/>
  <c r="Y1305" i="2"/>
  <c r="Z1305" i="2" s="1"/>
  <c r="AB1305" i="2"/>
  <c r="AC1305" i="2"/>
  <c r="AD1305" i="2"/>
  <c r="AE1305" i="2"/>
  <c r="AG1305" i="2"/>
  <c r="AH1305" i="2"/>
  <c r="O1306" i="2"/>
  <c r="R1306" i="2" s="1"/>
  <c r="P1306" i="2"/>
  <c r="Q1306" i="2" s="1"/>
  <c r="S1306" i="2" s="1"/>
  <c r="T1306" i="2" s="1"/>
  <c r="U1306" i="2" s="1"/>
  <c r="AI1306" i="2" s="1"/>
  <c r="V1306" i="2"/>
  <c r="W1306" i="2"/>
  <c r="X1306" i="2"/>
  <c r="Y1306" i="2"/>
  <c r="Z1306" i="2" s="1"/>
  <c r="AB1306" i="2"/>
  <c r="AC1306" i="2"/>
  <c r="AD1306" i="2"/>
  <c r="AE1306" i="2"/>
  <c r="AG1306" i="2"/>
  <c r="AH1306" i="2"/>
  <c r="O1307" i="2"/>
  <c r="P1307" i="2" s="1"/>
  <c r="Q1307" i="2"/>
  <c r="S1307" i="2" s="1"/>
  <c r="T1307" i="2" s="1"/>
  <c r="U1307" i="2" s="1"/>
  <c r="AI1307" i="2" s="1"/>
  <c r="R1307" i="2"/>
  <c r="V1307" i="2"/>
  <c r="W1307" i="2"/>
  <c r="X1307" i="2"/>
  <c r="Y1307" i="2"/>
  <c r="AB1307" i="2"/>
  <c r="AC1307" i="2"/>
  <c r="AD1307" i="2"/>
  <c r="AE1307" i="2"/>
  <c r="AG1307" i="2"/>
  <c r="AH1307" i="2"/>
  <c r="O1308" i="2"/>
  <c r="R1308" i="2"/>
  <c r="V1308" i="2"/>
  <c r="W1308" i="2"/>
  <c r="X1308" i="2"/>
  <c r="Y1308" i="2"/>
  <c r="AB1308" i="2"/>
  <c r="AC1308" i="2"/>
  <c r="AD1308" i="2"/>
  <c r="AE1308" i="2"/>
  <c r="AG1308" i="2"/>
  <c r="AH1308" i="2"/>
  <c r="O1309" i="2"/>
  <c r="P1309" i="2"/>
  <c r="Q1309" i="2" s="1"/>
  <c r="R1309" i="2"/>
  <c r="V1309" i="2"/>
  <c r="W1309" i="2"/>
  <c r="X1309" i="2"/>
  <c r="Y1309" i="2"/>
  <c r="Z1309" i="2" s="1"/>
  <c r="AB1309" i="2"/>
  <c r="AC1309" i="2"/>
  <c r="AD1309" i="2"/>
  <c r="AE1309" i="2"/>
  <c r="AG1309" i="2"/>
  <c r="AH1309" i="2"/>
  <c r="O1310" i="2"/>
  <c r="P1310" i="2"/>
  <c r="Q1310" i="2" s="1"/>
  <c r="S1310" i="2" s="1"/>
  <c r="T1310" i="2" s="1"/>
  <c r="U1310" i="2" s="1"/>
  <c r="AI1310" i="2" s="1"/>
  <c r="R1310" i="2"/>
  <c r="V1310" i="2"/>
  <c r="W1310" i="2"/>
  <c r="X1310" i="2"/>
  <c r="Y1310" i="2"/>
  <c r="Z1310" i="2" s="1"/>
  <c r="AB1310" i="2"/>
  <c r="AC1310" i="2"/>
  <c r="AD1310" i="2"/>
  <c r="AE1310" i="2"/>
  <c r="AG1310" i="2"/>
  <c r="AH1310" i="2"/>
  <c r="O1311" i="2"/>
  <c r="V1311" i="2"/>
  <c r="W1311" i="2"/>
  <c r="X1311" i="2"/>
  <c r="Y1311" i="2"/>
  <c r="AB1311" i="2"/>
  <c r="AC1311" i="2"/>
  <c r="AD1311" i="2"/>
  <c r="AE1311" i="2"/>
  <c r="AG1311" i="2"/>
  <c r="AH1311" i="2"/>
  <c r="O1312" i="2"/>
  <c r="R1312" i="2" s="1"/>
  <c r="V1312" i="2"/>
  <c r="W1312" i="2"/>
  <c r="X1312" i="2"/>
  <c r="Y1312" i="2"/>
  <c r="AB1312" i="2"/>
  <c r="AC1312" i="2"/>
  <c r="AD1312" i="2"/>
  <c r="AE1312" i="2"/>
  <c r="AG1312" i="2"/>
  <c r="AH1312" i="2"/>
  <c r="O1313" i="2"/>
  <c r="P1313" i="2"/>
  <c r="Q1313" i="2"/>
  <c r="R1313" i="2"/>
  <c r="S1313" i="2"/>
  <c r="T1313" i="2" s="1"/>
  <c r="U1313" i="2" s="1"/>
  <c r="AI1313" i="2" s="1"/>
  <c r="V1313" i="2"/>
  <c r="W1313" i="2"/>
  <c r="X1313" i="2"/>
  <c r="Y1313" i="2"/>
  <c r="AB1313" i="2"/>
  <c r="AC1313" i="2"/>
  <c r="AD1313" i="2"/>
  <c r="AE1313" i="2"/>
  <c r="AG1313" i="2"/>
  <c r="AH1313" i="2"/>
  <c r="O1314" i="2"/>
  <c r="V1314" i="2"/>
  <c r="W1314" i="2"/>
  <c r="X1314" i="2"/>
  <c r="Y1314" i="2"/>
  <c r="AB1314" i="2"/>
  <c r="AC1314" i="2"/>
  <c r="AD1314" i="2"/>
  <c r="AE1314" i="2"/>
  <c r="AG1314" i="2"/>
  <c r="AH1314" i="2"/>
  <c r="O1315" i="2"/>
  <c r="V1315" i="2"/>
  <c r="W1315" i="2"/>
  <c r="X1315" i="2"/>
  <c r="Y1315" i="2"/>
  <c r="AB1315" i="2"/>
  <c r="AC1315" i="2"/>
  <c r="AD1315" i="2"/>
  <c r="AE1315" i="2"/>
  <c r="AG1315" i="2"/>
  <c r="AH1315" i="2"/>
  <c r="O1316" i="2"/>
  <c r="V1316" i="2"/>
  <c r="W1316" i="2"/>
  <c r="X1316" i="2"/>
  <c r="Y1316" i="2"/>
  <c r="AB1316" i="2"/>
  <c r="AC1316" i="2"/>
  <c r="AD1316" i="2"/>
  <c r="AE1316" i="2"/>
  <c r="AG1316" i="2"/>
  <c r="AH1316" i="2"/>
  <c r="O1317" i="2"/>
  <c r="P1317" i="2"/>
  <c r="Q1317" i="2" s="1"/>
  <c r="S1317" i="2" s="1"/>
  <c r="T1317" i="2" s="1"/>
  <c r="U1317" i="2" s="1"/>
  <c r="AI1317" i="2" s="1"/>
  <c r="R1317" i="2"/>
  <c r="V1317" i="2"/>
  <c r="W1317" i="2"/>
  <c r="X1317" i="2"/>
  <c r="Y1317" i="2"/>
  <c r="AB1317" i="2"/>
  <c r="AC1317" i="2"/>
  <c r="AD1317" i="2"/>
  <c r="AE1317" i="2"/>
  <c r="AG1317" i="2"/>
  <c r="AH1317" i="2"/>
  <c r="O1318" i="2"/>
  <c r="P1318" i="2"/>
  <c r="Q1318" i="2" s="1"/>
  <c r="R1318" i="2"/>
  <c r="S1318" i="2" s="1"/>
  <c r="T1318" i="2" s="1"/>
  <c r="U1318" i="2" s="1"/>
  <c r="AI1318" i="2" s="1"/>
  <c r="V1318" i="2"/>
  <c r="W1318" i="2"/>
  <c r="X1318" i="2"/>
  <c r="Y1318" i="2"/>
  <c r="AB1318" i="2"/>
  <c r="AC1318" i="2"/>
  <c r="AD1318" i="2"/>
  <c r="AE1318" i="2"/>
  <c r="AG1318" i="2"/>
  <c r="AH1318" i="2"/>
  <c r="O1319" i="2"/>
  <c r="P1319" i="2" s="1"/>
  <c r="Q1319" i="2" s="1"/>
  <c r="V1319" i="2"/>
  <c r="W1319" i="2"/>
  <c r="X1319" i="2"/>
  <c r="Y1319" i="2"/>
  <c r="AB1319" i="2"/>
  <c r="AC1319" i="2"/>
  <c r="AD1319" i="2"/>
  <c r="AE1319" i="2"/>
  <c r="AG1319" i="2"/>
  <c r="AH1319" i="2"/>
  <c r="O1320" i="2"/>
  <c r="P1320" i="2"/>
  <c r="Q1320" i="2" s="1"/>
  <c r="S1320" i="2" s="1"/>
  <c r="T1320" i="2" s="1"/>
  <c r="U1320" i="2" s="1"/>
  <c r="AI1320" i="2" s="1"/>
  <c r="R1320" i="2"/>
  <c r="V1320" i="2"/>
  <c r="W1320" i="2"/>
  <c r="X1320" i="2"/>
  <c r="Y1320" i="2"/>
  <c r="Z1320" i="2" s="1"/>
  <c r="AB1320" i="2"/>
  <c r="AC1320" i="2"/>
  <c r="AD1320" i="2"/>
  <c r="AE1320" i="2"/>
  <c r="AG1320" i="2"/>
  <c r="AH1320" i="2"/>
  <c r="O1321" i="2"/>
  <c r="V1321" i="2"/>
  <c r="W1321" i="2"/>
  <c r="X1321" i="2"/>
  <c r="Y1321" i="2"/>
  <c r="AB1321" i="2"/>
  <c r="AC1321" i="2"/>
  <c r="AD1321" i="2"/>
  <c r="AE1321" i="2"/>
  <c r="AG1321" i="2"/>
  <c r="AH1321" i="2"/>
  <c r="O1322" i="2"/>
  <c r="V1322" i="2"/>
  <c r="W1322" i="2"/>
  <c r="X1322" i="2"/>
  <c r="Y1322" i="2"/>
  <c r="AB1322" i="2"/>
  <c r="AC1322" i="2"/>
  <c r="AD1322" i="2"/>
  <c r="AE1322" i="2"/>
  <c r="AG1322" i="2"/>
  <c r="AH1322" i="2"/>
  <c r="O1323" i="2"/>
  <c r="R1323" i="2"/>
  <c r="V1323" i="2"/>
  <c r="W1323" i="2"/>
  <c r="X1323" i="2"/>
  <c r="Y1323" i="2"/>
  <c r="Z1334" i="2" s="1"/>
  <c r="AB1323" i="2"/>
  <c r="AC1323" i="2"/>
  <c r="AD1323" i="2"/>
  <c r="AE1323" i="2"/>
  <c r="AG1323" i="2"/>
  <c r="AH1323" i="2"/>
  <c r="O1324" i="2"/>
  <c r="P1324" i="2"/>
  <c r="Q1324" i="2" s="1"/>
  <c r="S1324" i="2" s="1"/>
  <c r="R1324" i="2"/>
  <c r="T1324" i="2"/>
  <c r="U1324" i="2" s="1"/>
  <c r="AI1324" i="2" s="1"/>
  <c r="V1324" i="2"/>
  <c r="W1324" i="2"/>
  <c r="X1324" i="2"/>
  <c r="Y1324" i="2"/>
  <c r="AB1324" i="2"/>
  <c r="AC1324" i="2"/>
  <c r="AD1324" i="2"/>
  <c r="AE1324" i="2"/>
  <c r="AG1324" i="2"/>
  <c r="AH1324" i="2"/>
  <c r="O1325" i="2"/>
  <c r="R1325" i="2" s="1"/>
  <c r="V1325" i="2"/>
  <c r="W1325" i="2"/>
  <c r="X1325" i="2"/>
  <c r="Y1325" i="2"/>
  <c r="Z1325" i="2" s="1"/>
  <c r="AB1325" i="2"/>
  <c r="AC1325" i="2"/>
  <c r="AD1325" i="2"/>
  <c r="AE1325" i="2"/>
  <c r="AG1325" i="2"/>
  <c r="AH1325" i="2"/>
  <c r="O1326" i="2"/>
  <c r="P1326" i="2"/>
  <c r="Q1326" i="2" s="1"/>
  <c r="S1326" i="2" s="1"/>
  <c r="T1326" i="2" s="1"/>
  <c r="U1326" i="2" s="1"/>
  <c r="AI1326" i="2" s="1"/>
  <c r="R1326" i="2"/>
  <c r="V1326" i="2"/>
  <c r="W1326" i="2"/>
  <c r="X1326" i="2"/>
  <c r="Y1326" i="2"/>
  <c r="AB1326" i="2"/>
  <c r="AC1326" i="2"/>
  <c r="AD1326" i="2"/>
  <c r="AE1326" i="2"/>
  <c r="AG1326" i="2"/>
  <c r="AH1326" i="2"/>
  <c r="O1327" i="2"/>
  <c r="V1327" i="2"/>
  <c r="W1327" i="2"/>
  <c r="X1327" i="2"/>
  <c r="Y1327" i="2"/>
  <c r="Z1327" i="2" s="1"/>
  <c r="AB1327" i="2"/>
  <c r="AC1327" i="2"/>
  <c r="AD1327" i="2"/>
  <c r="AE1327" i="2"/>
  <c r="AG1327" i="2"/>
  <c r="AH1327" i="2"/>
  <c r="O1328" i="2"/>
  <c r="P1328" i="2"/>
  <c r="Q1328" i="2" s="1"/>
  <c r="S1328" i="2" s="1"/>
  <c r="T1328" i="2" s="1"/>
  <c r="U1328" i="2" s="1"/>
  <c r="AI1328" i="2" s="1"/>
  <c r="R1328" i="2"/>
  <c r="V1328" i="2"/>
  <c r="W1328" i="2"/>
  <c r="X1328" i="2"/>
  <c r="Y1328" i="2"/>
  <c r="Z1328" i="2" s="1"/>
  <c r="AB1328" i="2"/>
  <c r="AC1328" i="2"/>
  <c r="AD1328" i="2"/>
  <c r="AE1328" i="2"/>
  <c r="AG1328" i="2"/>
  <c r="AH1328" i="2"/>
  <c r="O1329" i="2"/>
  <c r="V1329" i="2"/>
  <c r="W1329" i="2"/>
  <c r="X1329" i="2"/>
  <c r="Y1329" i="2"/>
  <c r="AB1329" i="2"/>
  <c r="AC1329" i="2"/>
  <c r="AD1329" i="2"/>
  <c r="AE1329" i="2"/>
  <c r="AG1329" i="2"/>
  <c r="AH1329" i="2"/>
  <c r="O1330" i="2"/>
  <c r="P1330" i="2" s="1"/>
  <c r="Q1330" i="2" s="1"/>
  <c r="S1330" i="2" s="1"/>
  <c r="T1330" i="2" s="1"/>
  <c r="U1330" i="2" s="1"/>
  <c r="AI1330" i="2" s="1"/>
  <c r="R1330" i="2"/>
  <c r="V1330" i="2"/>
  <c r="W1330" i="2"/>
  <c r="X1330" i="2"/>
  <c r="Y1330" i="2"/>
  <c r="AB1330" i="2"/>
  <c r="AC1330" i="2"/>
  <c r="AD1330" i="2"/>
  <c r="AE1330" i="2"/>
  <c r="AG1330" i="2"/>
  <c r="AH1330" i="2"/>
  <c r="O1331" i="2"/>
  <c r="R1331" i="2"/>
  <c r="V1331" i="2"/>
  <c r="W1331" i="2"/>
  <c r="X1331" i="2"/>
  <c r="Y1331" i="2"/>
  <c r="Z1331" i="2" s="1"/>
  <c r="AB1331" i="2"/>
  <c r="AC1331" i="2"/>
  <c r="AD1331" i="2"/>
  <c r="AE1331" i="2"/>
  <c r="AG1331" i="2"/>
  <c r="AH1331" i="2"/>
  <c r="O1332" i="2"/>
  <c r="P1332" i="2"/>
  <c r="Q1332" i="2" s="1"/>
  <c r="S1332" i="2" s="1"/>
  <c r="R1332" i="2"/>
  <c r="T1332" i="2"/>
  <c r="U1332" i="2" s="1"/>
  <c r="AI1332" i="2" s="1"/>
  <c r="V1332" i="2"/>
  <c r="W1332" i="2"/>
  <c r="X1332" i="2"/>
  <c r="Y1332" i="2"/>
  <c r="AB1332" i="2"/>
  <c r="AC1332" i="2"/>
  <c r="AD1332" i="2"/>
  <c r="AE1332" i="2"/>
  <c r="AG1332" i="2"/>
  <c r="AH1332" i="2"/>
  <c r="O1333" i="2"/>
  <c r="R1333" i="2" s="1"/>
  <c r="V1333" i="2"/>
  <c r="W1333" i="2"/>
  <c r="X1333" i="2"/>
  <c r="Y1333" i="2"/>
  <c r="Z1333" i="2" s="1"/>
  <c r="AB1333" i="2"/>
  <c r="AC1333" i="2"/>
  <c r="AD1333" i="2"/>
  <c r="AE1333" i="2"/>
  <c r="AG1333" i="2"/>
  <c r="AH1333" i="2"/>
  <c r="O1334" i="2"/>
  <c r="P1334" i="2"/>
  <c r="Q1334" i="2" s="1"/>
  <c r="S1334" i="2" s="1"/>
  <c r="T1334" i="2" s="1"/>
  <c r="U1334" i="2" s="1"/>
  <c r="AI1334" i="2" s="1"/>
  <c r="R1334" i="2"/>
  <c r="V1334" i="2"/>
  <c r="W1334" i="2"/>
  <c r="X1334" i="2"/>
  <c r="Y1334" i="2"/>
  <c r="AB1334" i="2"/>
  <c r="AC1334" i="2"/>
  <c r="AD1334" i="2"/>
  <c r="AE1334" i="2"/>
  <c r="AG1334" i="2"/>
  <c r="AH1334" i="2"/>
  <c r="O1335" i="2"/>
  <c r="V1335" i="2"/>
  <c r="W1335" i="2"/>
  <c r="X1335" i="2"/>
  <c r="Y1335" i="2"/>
  <c r="AB1335" i="2"/>
  <c r="AC1335" i="2"/>
  <c r="AD1335" i="2"/>
  <c r="AE1335" i="2"/>
  <c r="AG1335" i="2"/>
  <c r="AH1335" i="2"/>
  <c r="O1336" i="2"/>
  <c r="P1336" i="2"/>
  <c r="Q1336" i="2"/>
  <c r="S1336" i="2" s="1"/>
  <c r="T1336" i="2" s="1"/>
  <c r="U1336" i="2" s="1"/>
  <c r="AI1336" i="2" s="1"/>
  <c r="R1336" i="2"/>
  <c r="V1336" i="2"/>
  <c r="W1336" i="2"/>
  <c r="X1336" i="2"/>
  <c r="Y1336" i="2"/>
  <c r="Z1336" i="2" s="1"/>
  <c r="AB1336" i="2"/>
  <c r="AC1336" i="2"/>
  <c r="AD1336" i="2"/>
  <c r="AE1336" i="2"/>
  <c r="AG1336" i="2"/>
  <c r="AH1336" i="2"/>
  <c r="O1337" i="2"/>
  <c r="V1337" i="2"/>
  <c r="W1337" i="2"/>
  <c r="X1337" i="2"/>
  <c r="Y1337" i="2"/>
  <c r="AB1337" i="2"/>
  <c r="AC1337" i="2"/>
  <c r="AD1337" i="2"/>
  <c r="AE1337" i="2"/>
  <c r="AG1337" i="2"/>
  <c r="AH1337" i="2"/>
  <c r="O1338" i="2"/>
  <c r="V1338" i="2"/>
  <c r="W1338" i="2"/>
  <c r="X1338" i="2"/>
  <c r="Y1338" i="2"/>
  <c r="Z1338" i="2"/>
  <c r="AB1338" i="2"/>
  <c r="AC1338" i="2"/>
  <c r="AD1338" i="2"/>
  <c r="AE1338" i="2"/>
  <c r="AG1338" i="2"/>
  <c r="AH1338" i="2"/>
  <c r="O1339" i="2"/>
  <c r="R1339" i="2" s="1"/>
  <c r="V1339" i="2"/>
  <c r="W1339" i="2"/>
  <c r="X1339" i="2"/>
  <c r="Y1339" i="2"/>
  <c r="AB1339" i="2"/>
  <c r="AC1339" i="2"/>
  <c r="AD1339" i="2"/>
  <c r="AE1339" i="2"/>
  <c r="AG1339" i="2"/>
  <c r="AH1339" i="2"/>
  <c r="O1340" i="2"/>
  <c r="P1340" i="2"/>
  <c r="Q1340" i="2" s="1"/>
  <c r="S1340" i="2" s="1"/>
  <c r="T1340" i="2" s="1"/>
  <c r="U1340" i="2" s="1"/>
  <c r="AI1340" i="2" s="1"/>
  <c r="R1340" i="2"/>
  <c r="V1340" i="2"/>
  <c r="W1340" i="2"/>
  <c r="X1340" i="2"/>
  <c r="Y1340" i="2"/>
  <c r="AB1340" i="2"/>
  <c r="AC1340" i="2"/>
  <c r="AD1340" i="2"/>
  <c r="AE1340" i="2"/>
  <c r="AG1340" i="2"/>
  <c r="AH1340" i="2"/>
  <c r="O1341" i="2"/>
  <c r="R1341" i="2" s="1"/>
  <c r="V1341" i="2"/>
  <c r="W1341" i="2"/>
  <c r="X1341" i="2"/>
  <c r="Y1341" i="2"/>
  <c r="Z1341" i="2" s="1"/>
  <c r="AB1341" i="2"/>
  <c r="AC1341" i="2"/>
  <c r="AD1341" i="2"/>
  <c r="AE1341" i="2"/>
  <c r="AG1341" i="2"/>
  <c r="AH1341" i="2"/>
  <c r="O1342" i="2"/>
  <c r="P1342" i="2"/>
  <c r="Q1342" i="2" s="1"/>
  <c r="R1342" i="2"/>
  <c r="S1342" i="2"/>
  <c r="T1342" i="2" s="1"/>
  <c r="U1342" i="2" s="1"/>
  <c r="AI1342" i="2" s="1"/>
  <c r="V1342" i="2"/>
  <c r="W1342" i="2"/>
  <c r="X1342" i="2"/>
  <c r="Y1342" i="2"/>
  <c r="AB1342" i="2"/>
  <c r="AC1342" i="2"/>
  <c r="AD1342" i="2"/>
  <c r="AE1342" i="2"/>
  <c r="AG1342" i="2"/>
  <c r="AH1342" i="2"/>
  <c r="O1343" i="2"/>
  <c r="V1343" i="2"/>
  <c r="W1343" i="2"/>
  <c r="X1343" i="2"/>
  <c r="Y1343" i="2"/>
  <c r="AB1343" i="2"/>
  <c r="AC1343" i="2"/>
  <c r="AD1343" i="2"/>
  <c r="AE1343" i="2"/>
  <c r="AG1343" i="2"/>
  <c r="AH1343" i="2"/>
  <c r="O1344" i="2"/>
  <c r="P1344" i="2"/>
  <c r="Q1344" i="2" s="1"/>
  <c r="S1344" i="2" s="1"/>
  <c r="T1344" i="2" s="1"/>
  <c r="U1344" i="2" s="1"/>
  <c r="AI1344" i="2" s="1"/>
  <c r="R1344" i="2"/>
  <c r="V1344" i="2"/>
  <c r="W1344" i="2"/>
  <c r="X1344" i="2"/>
  <c r="Y1344" i="2"/>
  <c r="Z1344" i="2" s="1"/>
  <c r="AB1344" i="2"/>
  <c r="AC1344" i="2"/>
  <c r="AD1344" i="2"/>
  <c r="AE1344" i="2"/>
  <c r="AG1344" i="2"/>
  <c r="AH1344" i="2"/>
  <c r="O1345" i="2"/>
  <c r="V1345" i="2"/>
  <c r="W1345" i="2"/>
  <c r="X1345" i="2"/>
  <c r="Y1345" i="2"/>
  <c r="AB1345" i="2"/>
  <c r="AC1345" i="2"/>
  <c r="AD1345" i="2"/>
  <c r="AE1345" i="2"/>
  <c r="AG1345" i="2"/>
  <c r="AH1345" i="2"/>
  <c r="O1346" i="2"/>
  <c r="P1346" i="2"/>
  <c r="Q1346" i="2" s="1"/>
  <c r="S1346" i="2" s="1"/>
  <c r="T1346" i="2" s="1"/>
  <c r="U1346" i="2" s="1"/>
  <c r="AI1346" i="2" s="1"/>
  <c r="R1346" i="2"/>
  <c r="V1346" i="2"/>
  <c r="W1346" i="2"/>
  <c r="X1346" i="2"/>
  <c r="Y1346" i="2"/>
  <c r="AB1346" i="2"/>
  <c r="AC1346" i="2"/>
  <c r="AD1346" i="2"/>
  <c r="AE1346" i="2"/>
  <c r="AG1346" i="2"/>
  <c r="AH1346" i="2"/>
  <c r="O1347" i="2"/>
  <c r="V1347" i="2"/>
  <c r="W1347" i="2"/>
  <c r="X1347" i="2"/>
  <c r="Y1347" i="2"/>
  <c r="Z1347" i="2"/>
  <c r="AB1347" i="2"/>
  <c r="AC1347" i="2"/>
  <c r="AD1347" i="2"/>
  <c r="AE1347" i="2"/>
  <c r="AG1347" i="2"/>
  <c r="AH1347" i="2"/>
  <c r="O1348" i="2"/>
  <c r="P1348" i="2"/>
  <c r="Q1348" i="2" s="1"/>
  <c r="S1348" i="2" s="1"/>
  <c r="T1348" i="2" s="1"/>
  <c r="U1348" i="2" s="1"/>
  <c r="AI1348" i="2" s="1"/>
  <c r="R1348" i="2"/>
  <c r="V1348" i="2"/>
  <c r="W1348" i="2"/>
  <c r="X1348" i="2"/>
  <c r="Y1348" i="2"/>
  <c r="AB1348" i="2"/>
  <c r="AC1348" i="2"/>
  <c r="AD1348" i="2"/>
  <c r="AE1348" i="2"/>
  <c r="AG1348" i="2"/>
  <c r="AH1348" i="2"/>
  <c r="O1349" i="2"/>
  <c r="R1349" i="2" s="1"/>
  <c r="V1349" i="2"/>
  <c r="W1349" i="2"/>
  <c r="X1349" i="2"/>
  <c r="Y1349" i="2"/>
  <c r="AB1349" i="2"/>
  <c r="AC1349" i="2"/>
  <c r="AD1349" i="2"/>
  <c r="AE1349" i="2"/>
  <c r="AG1349" i="2"/>
  <c r="AH1349" i="2"/>
  <c r="O1350" i="2"/>
  <c r="P1350" i="2"/>
  <c r="Q1350" i="2" s="1"/>
  <c r="S1350" i="2" s="1"/>
  <c r="T1350" i="2" s="1"/>
  <c r="U1350" i="2" s="1"/>
  <c r="AI1350" i="2" s="1"/>
  <c r="R1350" i="2"/>
  <c r="V1350" i="2"/>
  <c r="W1350" i="2"/>
  <c r="X1350" i="2"/>
  <c r="Y1350" i="2"/>
  <c r="Z1350" i="2"/>
  <c r="AB1350" i="2"/>
  <c r="AC1350" i="2"/>
  <c r="AD1350" i="2"/>
  <c r="AE1350" i="2"/>
  <c r="AG1350" i="2"/>
  <c r="AH1350" i="2"/>
  <c r="O1351" i="2"/>
  <c r="V1351" i="2"/>
  <c r="W1351" i="2"/>
  <c r="X1351" i="2"/>
  <c r="Y1351" i="2"/>
  <c r="Z1351" i="2" s="1"/>
  <c r="AB1351" i="2"/>
  <c r="AC1351" i="2"/>
  <c r="AD1351" i="2"/>
  <c r="AE1351" i="2"/>
  <c r="AG1351" i="2"/>
  <c r="AH1351" i="2"/>
  <c r="O1352" i="2"/>
  <c r="P1352" i="2"/>
  <c r="Q1352" i="2" s="1"/>
  <c r="S1352" i="2" s="1"/>
  <c r="T1352" i="2" s="1"/>
  <c r="U1352" i="2" s="1"/>
  <c r="AI1352" i="2" s="1"/>
  <c r="R1352" i="2"/>
  <c r="V1352" i="2"/>
  <c r="W1352" i="2"/>
  <c r="X1352" i="2"/>
  <c r="Y1352" i="2"/>
  <c r="Z1352" i="2"/>
  <c r="AB1352" i="2"/>
  <c r="AC1352" i="2"/>
  <c r="AD1352" i="2"/>
  <c r="AE1352" i="2"/>
  <c r="AG1352" i="2"/>
  <c r="AH1352" i="2"/>
  <c r="O1353" i="2"/>
  <c r="V1353" i="2"/>
  <c r="W1353" i="2"/>
  <c r="X1353" i="2"/>
  <c r="Y1353" i="2"/>
  <c r="AB1353" i="2"/>
  <c r="AC1353" i="2"/>
  <c r="AD1353" i="2"/>
  <c r="AE1353" i="2"/>
  <c r="AG1353" i="2"/>
  <c r="AH1353" i="2"/>
  <c r="O1354" i="2"/>
  <c r="R1354" i="2" s="1"/>
  <c r="P1354" i="2"/>
  <c r="Q1354" i="2" s="1"/>
  <c r="V1354" i="2"/>
  <c r="W1354" i="2"/>
  <c r="X1354" i="2"/>
  <c r="Y1354" i="2"/>
  <c r="AB1354" i="2"/>
  <c r="AC1354" i="2"/>
  <c r="AD1354" i="2"/>
  <c r="AE1354" i="2"/>
  <c r="AG1354" i="2"/>
  <c r="AH1354" i="2"/>
  <c r="O1355" i="2"/>
  <c r="R1355" i="2" s="1"/>
  <c r="V1355" i="2"/>
  <c r="W1355" i="2"/>
  <c r="X1355" i="2"/>
  <c r="Y1355" i="2"/>
  <c r="AB1355" i="2"/>
  <c r="AC1355" i="2"/>
  <c r="AD1355" i="2"/>
  <c r="AE1355" i="2"/>
  <c r="AG1355" i="2"/>
  <c r="AH1355" i="2"/>
  <c r="O1356" i="2"/>
  <c r="P1356" i="2" s="1"/>
  <c r="Q1356" i="2" s="1"/>
  <c r="S1356" i="2" s="1"/>
  <c r="T1356" i="2" s="1"/>
  <c r="R1356" i="2"/>
  <c r="U1356" i="2"/>
  <c r="AI1356" i="2" s="1"/>
  <c r="V1356" i="2"/>
  <c r="W1356" i="2"/>
  <c r="X1356" i="2"/>
  <c r="Y1356" i="2"/>
  <c r="AB1356" i="2"/>
  <c r="AC1356" i="2"/>
  <c r="AD1356" i="2"/>
  <c r="AE1356" i="2"/>
  <c r="AG1356" i="2"/>
  <c r="AH1356" i="2"/>
  <c r="O1357" i="2"/>
  <c r="P1357" i="2"/>
  <c r="Q1357" i="2" s="1"/>
  <c r="S1357" i="2" s="1"/>
  <c r="T1357" i="2" s="1"/>
  <c r="U1357" i="2" s="1"/>
  <c r="AI1357" i="2" s="1"/>
  <c r="R1357" i="2"/>
  <c r="V1357" i="2"/>
  <c r="W1357" i="2"/>
  <c r="X1357" i="2"/>
  <c r="Y1357" i="2"/>
  <c r="AB1357" i="2"/>
  <c r="AC1357" i="2"/>
  <c r="AD1357" i="2"/>
  <c r="AE1357" i="2"/>
  <c r="AG1357" i="2"/>
  <c r="AH1357" i="2"/>
  <c r="O1358" i="2"/>
  <c r="P1358" i="2"/>
  <c r="Q1358" i="2"/>
  <c r="S1358" i="2" s="1"/>
  <c r="R1358" i="2"/>
  <c r="T1358" i="2"/>
  <c r="U1358" i="2" s="1"/>
  <c r="AI1358" i="2" s="1"/>
  <c r="V1358" i="2"/>
  <c r="W1358" i="2"/>
  <c r="X1358" i="2"/>
  <c r="Y1358" i="2"/>
  <c r="Z1358" i="2" s="1"/>
  <c r="AB1358" i="2"/>
  <c r="AC1358" i="2"/>
  <c r="AD1358" i="2"/>
  <c r="AE1358" i="2"/>
  <c r="AG1358" i="2"/>
  <c r="AH1358" i="2"/>
  <c r="O1359" i="2"/>
  <c r="V1359" i="2"/>
  <c r="W1359" i="2"/>
  <c r="X1359" i="2"/>
  <c r="Y1359" i="2"/>
  <c r="AB1359" i="2"/>
  <c r="AC1359" i="2"/>
  <c r="AD1359" i="2"/>
  <c r="AE1359" i="2"/>
  <c r="AG1359" i="2"/>
  <c r="AH1359" i="2"/>
  <c r="O1360" i="2"/>
  <c r="P1360" i="2" s="1"/>
  <c r="Q1360" i="2" s="1"/>
  <c r="S1360" i="2" s="1"/>
  <c r="R1360" i="2"/>
  <c r="T1360" i="2"/>
  <c r="U1360" i="2" s="1"/>
  <c r="AI1360" i="2" s="1"/>
  <c r="V1360" i="2"/>
  <c r="W1360" i="2"/>
  <c r="X1360" i="2"/>
  <c r="Y1360" i="2"/>
  <c r="AB1360" i="2"/>
  <c r="AC1360" i="2"/>
  <c r="AD1360" i="2"/>
  <c r="AE1360" i="2"/>
  <c r="AG1360" i="2"/>
  <c r="AH1360" i="2"/>
  <c r="O1361" i="2"/>
  <c r="R1361" i="2"/>
  <c r="V1361" i="2"/>
  <c r="W1361" i="2"/>
  <c r="X1361" i="2"/>
  <c r="Y1361" i="2"/>
  <c r="AB1361" i="2"/>
  <c r="AC1361" i="2"/>
  <c r="AD1361" i="2"/>
  <c r="AE1361" i="2"/>
  <c r="AG1361" i="2"/>
  <c r="AH1361" i="2"/>
  <c r="O1362" i="2"/>
  <c r="R1362" i="2"/>
  <c r="V1362" i="2"/>
  <c r="W1362" i="2"/>
  <c r="X1362" i="2"/>
  <c r="Y1362" i="2"/>
  <c r="AB1362" i="2"/>
  <c r="AC1362" i="2"/>
  <c r="AD1362" i="2"/>
  <c r="AE1362" i="2"/>
  <c r="AG1362" i="2"/>
  <c r="AH1362" i="2"/>
  <c r="O1363" i="2"/>
  <c r="P1363" i="2"/>
  <c r="Q1363" i="2" s="1"/>
  <c r="S1363" i="2" s="1"/>
  <c r="T1363" i="2" s="1"/>
  <c r="U1363" i="2" s="1"/>
  <c r="AI1363" i="2" s="1"/>
  <c r="R1363" i="2"/>
  <c r="V1363" i="2"/>
  <c r="W1363" i="2"/>
  <c r="X1363" i="2"/>
  <c r="Y1363" i="2"/>
  <c r="Z1363" i="2" s="1"/>
  <c r="AB1363" i="2"/>
  <c r="AC1363" i="2"/>
  <c r="AD1363" i="2"/>
  <c r="AE1363" i="2"/>
  <c r="AG1363" i="2"/>
  <c r="AH1363" i="2"/>
  <c r="O1364" i="2"/>
  <c r="R1364" i="2" s="1"/>
  <c r="P1364" i="2"/>
  <c r="Q1364" i="2" s="1"/>
  <c r="S1364" i="2" s="1"/>
  <c r="T1364" i="2" s="1"/>
  <c r="U1364" i="2" s="1"/>
  <c r="AI1364" i="2" s="1"/>
  <c r="V1364" i="2"/>
  <c r="W1364" i="2"/>
  <c r="X1364" i="2"/>
  <c r="Y1364" i="2"/>
  <c r="AB1364" i="2"/>
  <c r="AC1364" i="2"/>
  <c r="AD1364" i="2"/>
  <c r="AE1364" i="2"/>
  <c r="AG1364" i="2"/>
  <c r="AH1364" i="2"/>
  <c r="O1365" i="2"/>
  <c r="P1365" i="2" s="1"/>
  <c r="Q1365" i="2" s="1"/>
  <c r="V1365" i="2"/>
  <c r="W1365" i="2"/>
  <c r="X1365" i="2"/>
  <c r="Y1365" i="2"/>
  <c r="Z1365" i="2" s="1"/>
  <c r="AB1365" i="2"/>
  <c r="AC1365" i="2"/>
  <c r="AD1365" i="2"/>
  <c r="AE1365" i="2"/>
  <c r="AG1365" i="2"/>
  <c r="AH1365" i="2"/>
  <c r="O1366" i="2"/>
  <c r="P1366" i="2"/>
  <c r="Q1366" i="2" s="1"/>
  <c r="S1366" i="2" s="1"/>
  <c r="T1366" i="2" s="1"/>
  <c r="U1366" i="2" s="1"/>
  <c r="AI1366" i="2" s="1"/>
  <c r="R1366" i="2"/>
  <c r="V1366" i="2"/>
  <c r="W1366" i="2"/>
  <c r="X1366" i="2"/>
  <c r="Y1366" i="2"/>
  <c r="AB1366" i="2"/>
  <c r="AC1366" i="2"/>
  <c r="AD1366" i="2"/>
  <c r="AE1366" i="2"/>
  <c r="AG1366" i="2"/>
  <c r="AH1366" i="2"/>
  <c r="O1367" i="2"/>
  <c r="R1367" i="2" s="1"/>
  <c r="V1367" i="2"/>
  <c r="W1367" i="2"/>
  <c r="X1367" i="2"/>
  <c r="Y1367" i="2"/>
  <c r="AB1367" i="2"/>
  <c r="AC1367" i="2"/>
  <c r="AD1367" i="2"/>
  <c r="AE1367" i="2"/>
  <c r="AG1367" i="2"/>
  <c r="AH1367" i="2"/>
  <c r="O1368" i="2"/>
  <c r="R1368" i="2" s="1"/>
  <c r="P1368" i="2"/>
  <c r="Q1368" i="2" s="1"/>
  <c r="S1368" i="2" s="1"/>
  <c r="T1368" i="2" s="1"/>
  <c r="U1368" i="2" s="1"/>
  <c r="AI1368" i="2" s="1"/>
  <c r="V1368" i="2"/>
  <c r="W1368" i="2"/>
  <c r="X1368" i="2"/>
  <c r="Y1368" i="2"/>
  <c r="Z1368" i="2" s="1"/>
  <c r="AB1368" i="2"/>
  <c r="AC1368" i="2"/>
  <c r="AD1368" i="2"/>
  <c r="AE1368" i="2"/>
  <c r="AG1368" i="2"/>
  <c r="AH1368" i="2"/>
  <c r="O1369" i="2"/>
  <c r="V1369" i="2"/>
  <c r="W1369" i="2"/>
  <c r="X1369" i="2"/>
  <c r="Y1369" i="2"/>
  <c r="Z1369" i="2" s="1"/>
  <c r="AB1369" i="2"/>
  <c r="AC1369" i="2"/>
  <c r="AD1369" i="2"/>
  <c r="AE1369" i="2"/>
  <c r="AG1369" i="2"/>
  <c r="AH1369" i="2"/>
  <c r="O1370" i="2"/>
  <c r="V1370" i="2"/>
  <c r="W1370" i="2"/>
  <c r="X1370" i="2"/>
  <c r="Y1370" i="2"/>
  <c r="Z1370" i="2" s="1"/>
  <c r="AB1370" i="2"/>
  <c r="AC1370" i="2"/>
  <c r="AD1370" i="2"/>
  <c r="AE1370" i="2"/>
  <c r="AG1370" i="2"/>
  <c r="AH1370" i="2"/>
  <c r="O1371" i="2"/>
  <c r="P1371" i="2" s="1"/>
  <c r="Q1371" i="2" s="1"/>
  <c r="R1371" i="2"/>
  <c r="V1371" i="2"/>
  <c r="W1371" i="2"/>
  <c r="X1371" i="2"/>
  <c r="Y1371" i="2"/>
  <c r="Z1371" i="2"/>
  <c r="AB1371" i="2"/>
  <c r="AC1371" i="2"/>
  <c r="AD1371" i="2"/>
  <c r="AE1371" i="2"/>
  <c r="AG1371" i="2"/>
  <c r="AH1371" i="2"/>
  <c r="O1372" i="2"/>
  <c r="R1372" i="2" s="1"/>
  <c r="P1372" i="2"/>
  <c r="Q1372" i="2" s="1"/>
  <c r="S1372" i="2" s="1"/>
  <c r="T1372" i="2" s="1"/>
  <c r="U1372" i="2" s="1"/>
  <c r="AI1372" i="2" s="1"/>
  <c r="V1372" i="2"/>
  <c r="W1372" i="2"/>
  <c r="X1372" i="2"/>
  <c r="Y1372" i="2"/>
  <c r="AB1372" i="2"/>
  <c r="AC1372" i="2"/>
  <c r="AD1372" i="2"/>
  <c r="AE1372" i="2"/>
  <c r="AG1372" i="2"/>
  <c r="AH1372" i="2"/>
  <c r="O1373" i="2"/>
  <c r="P1373" i="2" s="1"/>
  <c r="Q1373" i="2"/>
  <c r="S1373" i="2" s="1"/>
  <c r="T1373" i="2" s="1"/>
  <c r="U1373" i="2" s="1"/>
  <c r="AI1373" i="2" s="1"/>
  <c r="R1373" i="2"/>
  <c r="V1373" i="2"/>
  <c r="W1373" i="2"/>
  <c r="X1373" i="2"/>
  <c r="Y1373" i="2"/>
  <c r="AB1373" i="2"/>
  <c r="AC1373" i="2"/>
  <c r="AD1373" i="2"/>
  <c r="AE1373" i="2"/>
  <c r="AG1373" i="2"/>
  <c r="AH1373" i="2"/>
  <c r="O1374" i="2"/>
  <c r="P1374" i="2"/>
  <c r="Q1374" i="2" s="1"/>
  <c r="S1374" i="2" s="1"/>
  <c r="T1374" i="2" s="1"/>
  <c r="U1374" i="2" s="1"/>
  <c r="AI1374" i="2" s="1"/>
  <c r="R1374" i="2"/>
  <c r="V1374" i="2"/>
  <c r="W1374" i="2"/>
  <c r="X1374" i="2"/>
  <c r="Y1374" i="2"/>
  <c r="Z1374" i="2" s="1"/>
  <c r="AB1374" i="2"/>
  <c r="AC1374" i="2"/>
  <c r="AD1374" i="2"/>
  <c r="AE1374" i="2"/>
  <c r="AG1374" i="2"/>
  <c r="AH1374" i="2"/>
  <c r="O1375" i="2"/>
  <c r="R1375" i="2" s="1"/>
  <c r="P1375" i="2"/>
  <c r="Q1375" i="2" s="1"/>
  <c r="S1375" i="2" s="1"/>
  <c r="T1375" i="2"/>
  <c r="U1375" i="2" s="1"/>
  <c r="AI1375" i="2" s="1"/>
  <c r="V1375" i="2"/>
  <c r="W1375" i="2"/>
  <c r="X1375" i="2"/>
  <c r="Y1375" i="2"/>
  <c r="Z1375" i="2" s="1"/>
  <c r="AB1375" i="2"/>
  <c r="AC1375" i="2"/>
  <c r="AD1375" i="2"/>
  <c r="AE1375" i="2"/>
  <c r="AG1375" i="2"/>
  <c r="AH1375" i="2"/>
  <c r="O1376" i="2"/>
  <c r="R1376" i="2" s="1"/>
  <c r="P1376" i="2"/>
  <c r="Q1376" i="2" s="1"/>
  <c r="S1376" i="2" s="1"/>
  <c r="T1376" i="2" s="1"/>
  <c r="U1376" i="2" s="1"/>
  <c r="AI1376" i="2" s="1"/>
  <c r="V1376" i="2"/>
  <c r="W1376" i="2"/>
  <c r="X1376" i="2"/>
  <c r="Y1376" i="2"/>
  <c r="Z1376" i="2" s="1"/>
  <c r="AB1376" i="2"/>
  <c r="AC1376" i="2"/>
  <c r="AD1376" i="2"/>
  <c r="AE1376" i="2"/>
  <c r="AG1376" i="2"/>
  <c r="AH1376" i="2"/>
  <c r="O1377" i="2"/>
  <c r="R1377" i="2"/>
  <c r="V1377" i="2"/>
  <c r="W1377" i="2"/>
  <c r="X1377" i="2"/>
  <c r="Y1377" i="2"/>
  <c r="Z1377" i="2"/>
  <c r="AB1377" i="2"/>
  <c r="AC1377" i="2"/>
  <c r="AD1377" i="2"/>
  <c r="AE1377" i="2"/>
  <c r="AG1377" i="2"/>
  <c r="AH1377" i="2"/>
  <c r="O1378" i="2"/>
  <c r="R1378" i="2" s="1"/>
  <c r="V1378" i="2"/>
  <c r="W1378" i="2"/>
  <c r="X1378" i="2"/>
  <c r="Y1378" i="2"/>
  <c r="Z1378" i="2"/>
  <c r="AB1378" i="2"/>
  <c r="AC1378" i="2"/>
  <c r="AD1378" i="2"/>
  <c r="AE1378" i="2"/>
  <c r="AG1378" i="2"/>
  <c r="AH1378" i="2"/>
  <c r="O1379" i="2"/>
  <c r="V1379" i="2"/>
  <c r="W1379" i="2"/>
  <c r="X1379" i="2"/>
  <c r="Y1379" i="2"/>
  <c r="Z1379" i="2" s="1"/>
  <c r="AB1379" i="2"/>
  <c r="AC1379" i="2"/>
  <c r="AD1379" i="2"/>
  <c r="AE1379" i="2"/>
  <c r="AG1379" i="2"/>
  <c r="AH1379" i="2"/>
  <c r="O1380" i="2"/>
  <c r="V1380" i="2"/>
  <c r="W1380" i="2"/>
  <c r="X1380" i="2"/>
  <c r="Y1380" i="2"/>
  <c r="AB1380" i="2"/>
  <c r="AC1380" i="2"/>
  <c r="AD1380" i="2"/>
  <c r="AE1380" i="2"/>
  <c r="AG1380" i="2"/>
  <c r="AH1380" i="2"/>
  <c r="O1381" i="2"/>
  <c r="P1381" i="2" s="1"/>
  <c r="Q1381" i="2" s="1"/>
  <c r="V1381" i="2"/>
  <c r="W1381" i="2"/>
  <c r="X1381" i="2"/>
  <c r="Y1381" i="2"/>
  <c r="Z1381" i="2" s="1"/>
  <c r="AB1381" i="2"/>
  <c r="AC1381" i="2"/>
  <c r="AD1381" i="2"/>
  <c r="AE1381" i="2"/>
  <c r="AG1381" i="2"/>
  <c r="AH1381" i="2"/>
  <c r="O1382" i="2"/>
  <c r="P1382" i="2"/>
  <c r="Q1382" i="2"/>
  <c r="S1382" i="2" s="1"/>
  <c r="T1382" i="2" s="1"/>
  <c r="U1382" i="2" s="1"/>
  <c r="AI1382" i="2" s="1"/>
  <c r="R1382" i="2"/>
  <c r="V1382" i="2"/>
  <c r="W1382" i="2"/>
  <c r="X1382" i="2"/>
  <c r="Y1382" i="2"/>
  <c r="Z1382" i="2"/>
  <c r="AB1382" i="2"/>
  <c r="AC1382" i="2"/>
  <c r="AD1382" i="2"/>
  <c r="AE1382" i="2"/>
  <c r="AG1382" i="2"/>
  <c r="AH1382" i="2"/>
  <c r="O1383" i="2"/>
  <c r="R1383" i="2" s="1"/>
  <c r="V1383" i="2"/>
  <c r="W1383" i="2"/>
  <c r="X1383" i="2"/>
  <c r="Y1383" i="2"/>
  <c r="AB1383" i="2"/>
  <c r="AC1383" i="2"/>
  <c r="AD1383" i="2"/>
  <c r="AE1383" i="2"/>
  <c r="AG1383" i="2"/>
  <c r="AH1383" i="2"/>
  <c r="O1384" i="2"/>
  <c r="V1384" i="2"/>
  <c r="W1384" i="2"/>
  <c r="X1384" i="2"/>
  <c r="Y1384" i="2"/>
  <c r="AB1384" i="2"/>
  <c r="AC1384" i="2"/>
  <c r="AD1384" i="2"/>
  <c r="AE1384" i="2"/>
  <c r="AG1384" i="2"/>
  <c r="AH1384" i="2"/>
  <c r="O1385" i="2"/>
  <c r="R1385" i="2" s="1"/>
  <c r="V1385" i="2"/>
  <c r="W1385" i="2"/>
  <c r="X1385" i="2"/>
  <c r="Y1385" i="2"/>
  <c r="Z1385" i="2" s="1"/>
  <c r="AB1385" i="2"/>
  <c r="AC1385" i="2"/>
  <c r="AD1385" i="2"/>
  <c r="AE1385" i="2"/>
  <c r="AG1385" i="2"/>
  <c r="AH1385" i="2"/>
  <c r="O1386" i="2"/>
  <c r="P1386" i="2"/>
  <c r="Q1386" i="2" s="1"/>
  <c r="S1386" i="2" s="1"/>
  <c r="R1386" i="2"/>
  <c r="T1386" i="2"/>
  <c r="U1386" i="2" s="1"/>
  <c r="AI1386" i="2" s="1"/>
  <c r="V1386" i="2"/>
  <c r="W1386" i="2"/>
  <c r="X1386" i="2"/>
  <c r="Y1386" i="2"/>
  <c r="Z1386" i="2" s="1"/>
  <c r="AB1386" i="2"/>
  <c r="AC1386" i="2"/>
  <c r="AD1386" i="2"/>
  <c r="AE1386" i="2"/>
  <c r="AG1386" i="2"/>
  <c r="AH1386" i="2"/>
  <c r="O1387" i="2"/>
  <c r="P1387" i="2"/>
  <c r="Q1387" i="2"/>
  <c r="S1387" i="2" s="1"/>
  <c r="T1387" i="2" s="1"/>
  <c r="U1387" i="2" s="1"/>
  <c r="AI1387" i="2" s="1"/>
  <c r="R1387" i="2"/>
  <c r="V1387" i="2"/>
  <c r="W1387" i="2"/>
  <c r="X1387" i="2"/>
  <c r="Y1387" i="2"/>
  <c r="Z1387" i="2" s="1"/>
  <c r="AB1387" i="2"/>
  <c r="AC1387" i="2"/>
  <c r="AD1387" i="2"/>
  <c r="AE1387" i="2"/>
  <c r="AG1387" i="2"/>
  <c r="AH1387" i="2"/>
  <c r="O1388" i="2"/>
  <c r="P1388" i="2" s="1"/>
  <c r="Q1388" i="2" s="1"/>
  <c r="R1388" i="2"/>
  <c r="V1388" i="2"/>
  <c r="W1388" i="2"/>
  <c r="X1388" i="2"/>
  <c r="Y1388" i="2"/>
  <c r="Z1388" i="2"/>
  <c r="AB1388" i="2"/>
  <c r="AC1388" i="2"/>
  <c r="AD1388" i="2"/>
  <c r="AE1388" i="2"/>
  <c r="AG1388" i="2"/>
  <c r="AH1388" i="2"/>
  <c r="O1389" i="2"/>
  <c r="V1389" i="2"/>
  <c r="W1389" i="2"/>
  <c r="X1389" i="2"/>
  <c r="Y1389" i="2"/>
  <c r="Z1389" i="2" s="1"/>
  <c r="AB1389" i="2"/>
  <c r="AC1389" i="2"/>
  <c r="AD1389" i="2"/>
  <c r="AE1389" i="2"/>
  <c r="AG1389" i="2"/>
  <c r="AH1389" i="2"/>
  <c r="O1390" i="2"/>
  <c r="P1390" i="2"/>
  <c r="Q1390" i="2"/>
  <c r="R1390" i="2"/>
  <c r="S1390" i="2"/>
  <c r="T1390" i="2"/>
  <c r="U1390" i="2" s="1"/>
  <c r="AI1390" i="2" s="1"/>
  <c r="V1390" i="2"/>
  <c r="W1390" i="2"/>
  <c r="X1390" i="2"/>
  <c r="Y1390" i="2"/>
  <c r="Z1390" i="2" s="1"/>
  <c r="AB1390" i="2"/>
  <c r="AC1390" i="2"/>
  <c r="AD1390" i="2"/>
  <c r="AE1390" i="2"/>
  <c r="AG1390" i="2"/>
  <c r="AH1390" i="2"/>
  <c r="O1391" i="2"/>
  <c r="V1391" i="2"/>
  <c r="W1391" i="2"/>
  <c r="X1391" i="2"/>
  <c r="Y1391" i="2"/>
  <c r="AB1391" i="2"/>
  <c r="AC1391" i="2"/>
  <c r="AD1391" i="2"/>
  <c r="AE1391" i="2"/>
  <c r="AG1391" i="2"/>
  <c r="AH1391" i="2"/>
  <c r="O1392" i="2"/>
  <c r="P1392" i="2" s="1"/>
  <c r="Q1392" i="2" s="1"/>
  <c r="S1392" i="2" s="1"/>
  <c r="T1392" i="2" s="1"/>
  <c r="U1392" i="2" s="1"/>
  <c r="AI1392" i="2" s="1"/>
  <c r="R1392" i="2"/>
  <c r="V1392" i="2"/>
  <c r="W1392" i="2"/>
  <c r="X1392" i="2"/>
  <c r="Y1392" i="2"/>
  <c r="Z1392" i="2"/>
  <c r="AB1392" i="2"/>
  <c r="AC1392" i="2"/>
  <c r="AD1392" i="2"/>
  <c r="AE1392" i="2"/>
  <c r="AG1392" i="2"/>
  <c r="AH1392" i="2"/>
  <c r="O1393" i="2"/>
  <c r="R1393" i="2"/>
  <c r="V1393" i="2"/>
  <c r="W1393" i="2"/>
  <c r="X1393" i="2"/>
  <c r="Y1393" i="2"/>
  <c r="Z1393" i="2"/>
  <c r="AB1393" i="2"/>
  <c r="AC1393" i="2"/>
  <c r="AD1393" i="2"/>
  <c r="AE1393" i="2"/>
  <c r="AG1393" i="2"/>
  <c r="AH1393" i="2"/>
  <c r="O1394" i="2"/>
  <c r="P1394" i="2" s="1"/>
  <c r="Q1394" i="2" s="1"/>
  <c r="S1394" i="2" s="1"/>
  <c r="T1394" i="2" s="1"/>
  <c r="U1394" i="2" s="1"/>
  <c r="AI1394" i="2" s="1"/>
  <c r="R1394" i="2"/>
  <c r="V1394" i="2"/>
  <c r="W1394" i="2"/>
  <c r="X1394" i="2"/>
  <c r="Y1394" i="2"/>
  <c r="Z1394" i="2" s="1"/>
  <c r="AB1394" i="2"/>
  <c r="AC1394" i="2"/>
  <c r="AD1394" i="2"/>
  <c r="AE1394" i="2"/>
  <c r="AG1394" i="2"/>
  <c r="AH1394" i="2"/>
  <c r="O1395" i="2"/>
  <c r="P1395" i="2"/>
  <c r="Q1395" i="2" s="1"/>
  <c r="R1395" i="2"/>
  <c r="S1395" i="2" s="1"/>
  <c r="T1395" i="2" s="1"/>
  <c r="U1395" i="2" s="1"/>
  <c r="AI1395" i="2" s="1"/>
  <c r="V1395" i="2"/>
  <c r="W1395" i="2"/>
  <c r="X1395" i="2"/>
  <c r="Y1395" i="2"/>
  <c r="AB1395" i="2"/>
  <c r="AC1395" i="2"/>
  <c r="AD1395" i="2"/>
  <c r="AE1395" i="2"/>
  <c r="AG1395" i="2"/>
  <c r="AH1395" i="2"/>
  <c r="O1396" i="2"/>
  <c r="V1396" i="2"/>
  <c r="W1396" i="2"/>
  <c r="X1396" i="2"/>
  <c r="Y1396" i="2"/>
  <c r="AB1396" i="2"/>
  <c r="AC1396" i="2"/>
  <c r="AD1396" i="2"/>
  <c r="AE1396" i="2"/>
  <c r="AG1396" i="2"/>
  <c r="AH1396" i="2"/>
  <c r="O1397" i="2"/>
  <c r="V1397" i="2"/>
  <c r="W1397" i="2"/>
  <c r="X1397" i="2"/>
  <c r="Y1397" i="2"/>
  <c r="Z1397" i="2"/>
  <c r="AB1397" i="2"/>
  <c r="AC1397" i="2"/>
  <c r="AD1397" i="2"/>
  <c r="AE1397" i="2"/>
  <c r="AG1397" i="2"/>
  <c r="AH1397" i="2"/>
  <c r="O1398" i="2"/>
  <c r="P1398" i="2"/>
  <c r="Q1398" i="2" s="1"/>
  <c r="R1398" i="2"/>
  <c r="S1398" i="2"/>
  <c r="T1398" i="2" s="1"/>
  <c r="U1398" i="2" s="1"/>
  <c r="AI1398" i="2" s="1"/>
  <c r="V1398" i="2"/>
  <c r="W1398" i="2"/>
  <c r="X1398" i="2"/>
  <c r="Y1398" i="2"/>
  <c r="Z1398" i="2" s="1"/>
  <c r="AB1398" i="2"/>
  <c r="AC1398" i="2"/>
  <c r="AD1398" i="2"/>
  <c r="AE1398" i="2"/>
  <c r="AG1398" i="2"/>
  <c r="AH1398" i="2"/>
  <c r="O1399" i="2"/>
  <c r="R1399" i="2" s="1"/>
  <c r="P1399" i="2"/>
  <c r="Q1399" i="2" s="1"/>
  <c r="S1399" i="2" s="1"/>
  <c r="T1399" i="2" s="1"/>
  <c r="U1399" i="2" s="1"/>
  <c r="AI1399" i="2" s="1"/>
  <c r="V1399" i="2"/>
  <c r="W1399" i="2"/>
  <c r="X1399" i="2"/>
  <c r="Y1399" i="2"/>
  <c r="Z1399" i="2" s="1"/>
  <c r="AB1399" i="2"/>
  <c r="AC1399" i="2"/>
  <c r="AD1399" i="2"/>
  <c r="AE1399" i="2"/>
  <c r="AG1399" i="2"/>
  <c r="AH1399" i="2"/>
  <c r="O1400" i="2"/>
  <c r="V1400" i="2"/>
  <c r="W1400" i="2"/>
  <c r="X1400" i="2"/>
  <c r="Y1400" i="2"/>
  <c r="Z1400" i="2" s="1"/>
  <c r="AB1400" i="2"/>
  <c r="AC1400" i="2"/>
  <c r="AD1400" i="2"/>
  <c r="AE1400" i="2"/>
  <c r="AG1400" i="2"/>
  <c r="AH1400" i="2"/>
  <c r="O1401" i="2"/>
  <c r="V1401" i="2"/>
  <c r="W1401" i="2"/>
  <c r="X1401" i="2"/>
  <c r="Y1401" i="2"/>
  <c r="Z1401" i="2"/>
  <c r="AB1401" i="2"/>
  <c r="AC1401" i="2"/>
  <c r="AD1401" i="2"/>
  <c r="AE1401" i="2"/>
  <c r="AG1401" i="2"/>
  <c r="AH1401" i="2"/>
  <c r="O1402" i="2"/>
  <c r="R1402" i="2" s="1"/>
  <c r="V1402" i="2"/>
  <c r="W1402" i="2"/>
  <c r="X1402" i="2"/>
  <c r="Y1402" i="2"/>
  <c r="AB1402" i="2"/>
  <c r="AC1402" i="2"/>
  <c r="AD1402" i="2"/>
  <c r="AE1402" i="2"/>
  <c r="AG1402" i="2"/>
  <c r="AH1402" i="2"/>
  <c r="O1403" i="2"/>
  <c r="P1403" i="2"/>
  <c r="Q1403" i="2" s="1"/>
  <c r="S1403" i="2" s="1"/>
  <c r="T1403" i="2" s="1"/>
  <c r="U1403" i="2" s="1"/>
  <c r="AI1403" i="2" s="1"/>
  <c r="R1403" i="2"/>
  <c r="V1403" i="2"/>
  <c r="W1403" i="2"/>
  <c r="X1403" i="2"/>
  <c r="Y1403" i="2"/>
  <c r="Z1403" i="2"/>
  <c r="AB1403" i="2"/>
  <c r="AC1403" i="2"/>
  <c r="AD1403" i="2"/>
  <c r="AE1403" i="2"/>
  <c r="AG1403" i="2"/>
  <c r="AH1403" i="2"/>
  <c r="O1404" i="2"/>
  <c r="V1404" i="2"/>
  <c r="W1404" i="2"/>
  <c r="X1404" i="2"/>
  <c r="Y1404" i="2"/>
  <c r="Z1404" i="2"/>
  <c r="AB1404" i="2"/>
  <c r="AC1404" i="2"/>
  <c r="AD1404" i="2"/>
  <c r="AE1404" i="2"/>
  <c r="AG1404" i="2"/>
  <c r="AH1404" i="2"/>
  <c r="O1405" i="2"/>
  <c r="P1405" i="2" s="1"/>
  <c r="Q1405" i="2"/>
  <c r="S1405" i="2" s="1"/>
  <c r="T1405" i="2" s="1"/>
  <c r="R1405" i="2"/>
  <c r="U1405" i="2"/>
  <c r="AI1405" i="2" s="1"/>
  <c r="V1405" i="2"/>
  <c r="W1405" i="2"/>
  <c r="X1405" i="2"/>
  <c r="Y1405" i="2"/>
  <c r="Z1405" i="2"/>
  <c r="AB1405" i="2"/>
  <c r="AC1405" i="2"/>
  <c r="AD1405" i="2"/>
  <c r="AE1405" i="2"/>
  <c r="AG1405" i="2"/>
  <c r="AH1405" i="2"/>
  <c r="O1406" i="2"/>
  <c r="P1406" i="2"/>
  <c r="Q1406" i="2" s="1"/>
  <c r="S1406" i="2" s="1"/>
  <c r="T1406" i="2" s="1"/>
  <c r="U1406" i="2" s="1"/>
  <c r="AI1406" i="2" s="1"/>
  <c r="R1406" i="2"/>
  <c r="V1406" i="2"/>
  <c r="W1406" i="2"/>
  <c r="X1406" i="2"/>
  <c r="Y1406" i="2"/>
  <c r="AB1406" i="2"/>
  <c r="AC1406" i="2"/>
  <c r="AD1406" i="2"/>
  <c r="AE1406" i="2"/>
  <c r="AG1406" i="2"/>
  <c r="AH1406" i="2"/>
  <c r="O1407" i="2"/>
  <c r="R1407" i="2" s="1"/>
  <c r="P1407" i="2"/>
  <c r="Q1407" i="2" s="1"/>
  <c r="S1407" i="2" s="1"/>
  <c r="T1407" i="2"/>
  <c r="U1407" i="2" s="1"/>
  <c r="AI1407" i="2" s="1"/>
  <c r="V1407" i="2"/>
  <c r="W1407" i="2"/>
  <c r="X1407" i="2"/>
  <c r="Y1407" i="2"/>
  <c r="Z1407" i="2" s="1"/>
  <c r="AB1407" i="2"/>
  <c r="AC1407" i="2"/>
  <c r="AD1407" i="2"/>
  <c r="AE1407" i="2"/>
  <c r="AG1407" i="2"/>
  <c r="AH1407" i="2"/>
  <c r="O1408" i="2"/>
  <c r="V1408" i="2"/>
  <c r="W1408" i="2"/>
  <c r="X1408" i="2"/>
  <c r="Y1408" i="2"/>
  <c r="AB1408" i="2"/>
  <c r="AC1408" i="2"/>
  <c r="AD1408" i="2"/>
  <c r="AE1408" i="2"/>
  <c r="AG1408" i="2"/>
  <c r="AH1408" i="2"/>
  <c r="O1409" i="2"/>
  <c r="P1409" i="2"/>
  <c r="Q1409" i="2" s="1"/>
  <c r="S1409" i="2" s="1"/>
  <c r="R1409" i="2"/>
  <c r="T1409" i="2"/>
  <c r="U1409" i="2" s="1"/>
  <c r="AI1409" i="2" s="1"/>
  <c r="V1409" i="2"/>
  <c r="W1409" i="2"/>
  <c r="X1409" i="2"/>
  <c r="Y1409" i="2"/>
  <c r="Z1409" i="2"/>
  <c r="AB1409" i="2"/>
  <c r="AC1409" i="2"/>
  <c r="AD1409" i="2"/>
  <c r="AE1409" i="2"/>
  <c r="AG1409" i="2"/>
  <c r="AH1409" i="2"/>
  <c r="O1410" i="2"/>
  <c r="V1410" i="2"/>
  <c r="W1410" i="2"/>
  <c r="X1410" i="2"/>
  <c r="Y1410" i="2"/>
  <c r="AB1410" i="2"/>
  <c r="AC1410" i="2"/>
  <c r="AD1410" i="2"/>
  <c r="AE1410" i="2"/>
  <c r="AG1410" i="2"/>
  <c r="AH1410" i="2"/>
  <c r="O1411" i="2"/>
  <c r="P1411" i="2"/>
  <c r="Q1411" i="2"/>
  <c r="S1411" i="2" s="1"/>
  <c r="T1411" i="2" s="1"/>
  <c r="U1411" i="2" s="1"/>
  <c r="AI1411" i="2" s="1"/>
  <c r="R1411" i="2"/>
  <c r="V1411" i="2"/>
  <c r="W1411" i="2"/>
  <c r="X1411" i="2"/>
  <c r="Y1411" i="2"/>
  <c r="Z1411" i="2" s="1"/>
  <c r="AB1411" i="2"/>
  <c r="AC1411" i="2"/>
  <c r="AD1411" i="2"/>
  <c r="AE1411" i="2"/>
  <c r="AG1411" i="2"/>
  <c r="AH1411" i="2"/>
  <c r="O1412" i="2"/>
  <c r="P1412" i="2" s="1"/>
  <c r="Q1412" i="2" s="1"/>
  <c r="S1412" i="2" s="1"/>
  <c r="T1412" i="2" s="1"/>
  <c r="U1412" i="2" s="1"/>
  <c r="AI1412" i="2" s="1"/>
  <c r="R1412" i="2"/>
  <c r="V1412" i="2"/>
  <c r="W1412" i="2"/>
  <c r="X1412" i="2"/>
  <c r="Y1412" i="2"/>
  <c r="AB1412" i="2"/>
  <c r="AC1412" i="2"/>
  <c r="AD1412" i="2"/>
  <c r="AE1412" i="2"/>
  <c r="AG1412" i="2"/>
  <c r="AH1412" i="2"/>
  <c r="O1413" i="2"/>
  <c r="V1413" i="2"/>
  <c r="W1413" i="2"/>
  <c r="X1413" i="2"/>
  <c r="Y1413" i="2"/>
  <c r="AB1413" i="2"/>
  <c r="AC1413" i="2"/>
  <c r="AD1413" i="2"/>
  <c r="AE1413" i="2"/>
  <c r="AG1413" i="2"/>
  <c r="AH1413" i="2"/>
  <c r="O1414" i="2"/>
  <c r="R1414" i="2"/>
  <c r="V1414" i="2"/>
  <c r="W1414" i="2"/>
  <c r="X1414" i="2"/>
  <c r="Y1414" i="2"/>
  <c r="AB1414" i="2"/>
  <c r="AC1414" i="2"/>
  <c r="AD1414" i="2"/>
  <c r="AE1414" i="2"/>
  <c r="AG1414" i="2"/>
  <c r="AH1414" i="2"/>
  <c r="O1415" i="2"/>
  <c r="P1415" i="2"/>
  <c r="Q1415" i="2" s="1"/>
  <c r="S1415" i="2" s="1"/>
  <c r="T1415" i="2" s="1"/>
  <c r="R1415" i="2"/>
  <c r="U1415" i="2"/>
  <c r="AI1415" i="2" s="1"/>
  <c r="V1415" i="2"/>
  <c r="W1415" i="2"/>
  <c r="X1415" i="2"/>
  <c r="Y1415" i="2"/>
  <c r="AB1415" i="2"/>
  <c r="AC1415" i="2"/>
  <c r="AD1415" i="2"/>
  <c r="AE1415" i="2"/>
  <c r="AG1415" i="2"/>
  <c r="AH1415" i="2"/>
  <c r="O1416" i="2"/>
  <c r="V1416" i="2"/>
  <c r="W1416" i="2"/>
  <c r="X1416" i="2"/>
  <c r="Y1416" i="2"/>
  <c r="AB1416" i="2"/>
  <c r="AC1416" i="2"/>
  <c r="AD1416" i="2"/>
  <c r="AE1416" i="2"/>
  <c r="AG1416" i="2"/>
  <c r="AH1416" i="2"/>
  <c r="O1417" i="2"/>
  <c r="P1417" i="2"/>
  <c r="Q1417" i="2" s="1"/>
  <c r="S1417" i="2" s="1"/>
  <c r="R1417" i="2"/>
  <c r="T1417" i="2"/>
  <c r="U1417" i="2" s="1"/>
  <c r="AI1417" i="2" s="1"/>
  <c r="V1417" i="2"/>
  <c r="W1417" i="2"/>
  <c r="X1417" i="2"/>
  <c r="Y1417" i="2"/>
  <c r="AB1417" i="2"/>
  <c r="AC1417" i="2"/>
  <c r="AD1417" i="2"/>
  <c r="AE1417" i="2"/>
  <c r="AG1417" i="2"/>
  <c r="AH1417" i="2"/>
  <c r="O1418" i="2"/>
  <c r="V1418" i="2"/>
  <c r="W1418" i="2"/>
  <c r="X1418" i="2"/>
  <c r="Y1418" i="2"/>
  <c r="AB1418" i="2"/>
  <c r="AC1418" i="2"/>
  <c r="AD1418" i="2"/>
  <c r="AE1418" i="2"/>
  <c r="AG1418" i="2"/>
  <c r="AH1418" i="2"/>
  <c r="O1419" i="2"/>
  <c r="P1419" i="2"/>
  <c r="Q1419" i="2"/>
  <c r="S1419" i="2" s="1"/>
  <c r="T1419" i="2" s="1"/>
  <c r="U1419" i="2" s="1"/>
  <c r="AI1419" i="2" s="1"/>
  <c r="R1419" i="2"/>
  <c r="V1419" i="2"/>
  <c r="W1419" i="2"/>
  <c r="X1419" i="2"/>
  <c r="Y1419" i="2"/>
  <c r="AB1419" i="2"/>
  <c r="AC1419" i="2"/>
  <c r="AD1419" i="2"/>
  <c r="AE1419" i="2"/>
  <c r="AG1419" i="2"/>
  <c r="AH1419" i="2"/>
  <c r="O1420" i="2"/>
  <c r="P1420" i="2" s="1"/>
  <c r="Q1420" i="2"/>
  <c r="R1420" i="2"/>
  <c r="S1420" i="2"/>
  <c r="T1420" i="2"/>
  <c r="U1420" i="2" s="1"/>
  <c r="AI1420" i="2" s="1"/>
  <c r="V1420" i="2"/>
  <c r="W1420" i="2"/>
  <c r="X1420" i="2"/>
  <c r="Y1420" i="2"/>
  <c r="AB1420" i="2"/>
  <c r="AC1420" i="2"/>
  <c r="AD1420" i="2"/>
  <c r="AE1420" i="2"/>
  <c r="AG1420" i="2"/>
  <c r="AH1420" i="2"/>
  <c r="O1421" i="2"/>
  <c r="V1421" i="2"/>
  <c r="W1421" i="2"/>
  <c r="X1421" i="2"/>
  <c r="Y1421" i="2"/>
  <c r="AB1421" i="2"/>
  <c r="AC1421" i="2"/>
  <c r="AD1421" i="2"/>
  <c r="AE1421" i="2"/>
  <c r="AG1421" i="2"/>
  <c r="AH1421" i="2"/>
  <c r="O1422" i="2"/>
  <c r="R1422" i="2"/>
  <c r="V1422" i="2"/>
  <c r="W1422" i="2"/>
  <c r="X1422" i="2"/>
  <c r="Y1422" i="2"/>
  <c r="AB1422" i="2"/>
  <c r="AC1422" i="2"/>
  <c r="AD1422" i="2"/>
  <c r="AE1422" i="2"/>
  <c r="AG1422" i="2"/>
  <c r="AH1422" i="2"/>
  <c r="O1423" i="2"/>
  <c r="P1423" i="2"/>
  <c r="Q1423" i="2" s="1"/>
  <c r="R1423" i="2"/>
  <c r="V1423" i="2"/>
  <c r="W1423" i="2"/>
  <c r="X1423" i="2"/>
  <c r="Y1423" i="2"/>
  <c r="AB1423" i="2"/>
  <c r="AC1423" i="2"/>
  <c r="AD1423" i="2"/>
  <c r="AE1423" i="2"/>
  <c r="AG1423" i="2"/>
  <c r="AH1423" i="2"/>
  <c r="O1424" i="2"/>
  <c r="P1424" i="2" s="1"/>
  <c r="Q1424" i="2" s="1"/>
  <c r="V1424" i="2"/>
  <c r="W1424" i="2"/>
  <c r="X1424" i="2"/>
  <c r="Y1424" i="2"/>
  <c r="Z1424" i="2" s="1"/>
  <c r="AB1424" i="2"/>
  <c r="AC1424" i="2"/>
  <c r="AD1424" i="2"/>
  <c r="AE1424" i="2"/>
  <c r="AG1424" i="2"/>
  <c r="AH1424" i="2"/>
  <c r="O1425" i="2"/>
  <c r="P1425" i="2"/>
  <c r="Q1425" i="2" s="1"/>
  <c r="R1425" i="2"/>
  <c r="S1425" i="2" s="1"/>
  <c r="T1425" i="2" s="1"/>
  <c r="U1425" i="2" s="1"/>
  <c r="V1425" i="2"/>
  <c r="W1425" i="2"/>
  <c r="X1425" i="2"/>
  <c r="Y1425" i="2"/>
  <c r="AB1425" i="2"/>
  <c r="AC1425" i="2"/>
  <c r="AD1425" i="2"/>
  <c r="AE1425" i="2"/>
  <c r="AG1425" i="2"/>
  <c r="AH1425" i="2"/>
  <c r="AI1425" i="2"/>
  <c r="O1426" i="2"/>
  <c r="V1426" i="2"/>
  <c r="W1426" i="2"/>
  <c r="X1426" i="2"/>
  <c r="Y1426" i="2"/>
  <c r="AB1426" i="2"/>
  <c r="AC1426" i="2"/>
  <c r="AD1426" i="2"/>
  <c r="AE1426" i="2"/>
  <c r="AG1426" i="2"/>
  <c r="AH1426" i="2"/>
  <c r="O1427" i="2"/>
  <c r="P1427" i="2"/>
  <c r="Q1427" i="2"/>
  <c r="R1427" i="2"/>
  <c r="V1427" i="2"/>
  <c r="W1427" i="2"/>
  <c r="X1427" i="2"/>
  <c r="Y1427" i="2"/>
  <c r="AB1427" i="2"/>
  <c r="AC1427" i="2"/>
  <c r="AD1427" i="2"/>
  <c r="AE1427" i="2"/>
  <c r="AG1427" i="2"/>
  <c r="AH1427" i="2"/>
  <c r="O1428" i="2"/>
  <c r="V1428" i="2"/>
  <c r="W1428" i="2"/>
  <c r="X1428" i="2"/>
  <c r="Y1428" i="2"/>
  <c r="AB1428" i="2"/>
  <c r="AC1428" i="2"/>
  <c r="AD1428" i="2"/>
  <c r="AE1428" i="2"/>
  <c r="AG1428" i="2"/>
  <c r="AH1428" i="2"/>
  <c r="O1429" i="2"/>
  <c r="R1429" i="2" s="1"/>
  <c r="P1429" i="2"/>
  <c r="Q1429" i="2" s="1"/>
  <c r="V1429" i="2"/>
  <c r="W1429" i="2"/>
  <c r="X1429" i="2"/>
  <c r="Y1429" i="2"/>
  <c r="AB1429" i="2"/>
  <c r="AC1429" i="2"/>
  <c r="AD1429" i="2"/>
  <c r="AE1429" i="2"/>
  <c r="AG1429" i="2"/>
  <c r="AH1429" i="2"/>
  <c r="O1430" i="2"/>
  <c r="R1430" i="2"/>
  <c r="V1430" i="2"/>
  <c r="W1430" i="2"/>
  <c r="X1430" i="2"/>
  <c r="Y1430" i="2"/>
  <c r="Z1430" i="2" s="1"/>
  <c r="AB1430" i="2"/>
  <c r="AC1430" i="2"/>
  <c r="AD1430" i="2"/>
  <c r="AE1430" i="2"/>
  <c r="AG1430" i="2"/>
  <c r="AH1430" i="2"/>
  <c r="O1431" i="2"/>
  <c r="P1431" i="2"/>
  <c r="Q1431" i="2" s="1"/>
  <c r="S1431" i="2" s="1"/>
  <c r="R1431" i="2"/>
  <c r="T1431" i="2"/>
  <c r="U1431" i="2" s="1"/>
  <c r="AI1431" i="2" s="1"/>
  <c r="V1431" i="2"/>
  <c r="W1431" i="2"/>
  <c r="X1431" i="2"/>
  <c r="Y1431" i="2"/>
  <c r="AB1431" i="2"/>
  <c r="AC1431" i="2"/>
  <c r="AD1431" i="2"/>
  <c r="AE1431" i="2"/>
  <c r="AG1431" i="2"/>
  <c r="AH1431" i="2"/>
  <c r="O1432" i="2"/>
  <c r="V1432" i="2"/>
  <c r="W1432" i="2"/>
  <c r="X1432" i="2"/>
  <c r="Y1432" i="2"/>
  <c r="AB1432" i="2"/>
  <c r="AC1432" i="2"/>
  <c r="AD1432" i="2"/>
  <c r="AE1432" i="2"/>
  <c r="AG1432" i="2"/>
  <c r="AH1432" i="2"/>
  <c r="O1433" i="2"/>
  <c r="P1433" i="2"/>
  <c r="Q1433" i="2" s="1"/>
  <c r="R1433" i="2"/>
  <c r="S1433" i="2"/>
  <c r="T1433" i="2" s="1"/>
  <c r="U1433" i="2" s="1"/>
  <c r="AI1433" i="2" s="1"/>
  <c r="V1433" i="2"/>
  <c r="W1433" i="2"/>
  <c r="X1433" i="2"/>
  <c r="Y1433" i="2"/>
  <c r="AB1433" i="2"/>
  <c r="AC1433" i="2"/>
  <c r="AD1433" i="2"/>
  <c r="AE1433" i="2"/>
  <c r="AG1433" i="2"/>
  <c r="AH1433" i="2"/>
  <c r="O1434" i="2"/>
  <c r="V1434" i="2"/>
  <c r="W1434" i="2"/>
  <c r="X1434" i="2"/>
  <c r="Y1434" i="2"/>
  <c r="Z1434" i="2" s="1"/>
  <c r="AB1434" i="2"/>
  <c r="AC1434" i="2"/>
  <c r="AD1434" i="2"/>
  <c r="AE1434" i="2"/>
  <c r="AG1434" i="2"/>
  <c r="AH1434" i="2"/>
  <c r="O1435" i="2"/>
  <c r="P1435" i="2"/>
  <c r="Q1435" i="2" s="1"/>
  <c r="S1435" i="2" s="1"/>
  <c r="T1435" i="2" s="1"/>
  <c r="U1435" i="2" s="1"/>
  <c r="AI1435" i="2" s="1"/>
  <c r="R1435" i="2"/>
  <c r="V1435" i="2"/>
  <c r="W1435" i="2"/>
  <c r="X1435" i="2"/>
  <c r="Y1435" i="2"/>
  <c r="Z1435" i="2" s="1"/>
  <c r="AB1435" i="2"/>
  <c r="AC1435" i="2"/>
  <c r="AD1435" i="2"/>
  <c r="AE1435" i="2"/>
  <c r="AG1435" i="2"/>
  <c r="AH1435" i="2"/>
  <c r="O1436" i="2"/>
  <c r="V1436" i="2"/>
  <c r="W1436" i="2"/>
  <c r="X1436" i="2"/>
  <c r="Y1436" i="2"/>
  <c r="Z1436" i="2"/>
  <c r="AB1436" i="2"/>
  <c r="AC1436" i="2"/>
  <c r="AD1436" i="2"/>
  <c r="AE1436" i="2"/>
  <c r="AG1436" i="2"/>
  <c r="AH1436" i="2"/>
  <c r="O1437" i="2"/>
  <c r="P1437" i="2"/>
  <c r="Q1437" i="2" s="1"/>
  <c r="S1437" i="2" s="1"/>
  <c r="T1437" i="2" s="1"/>
  <c r="U1437" i="2" s="1"/>
  <c r="AI1437" i="2" s="1"/>
  <c r="R1437" i="2"/>
  <c r="V1437" i="2"/>
  <c r="W1437" i="2"/>
  <c r="X1437" i="2"/>
  <c r="Y1437" i="2"/>
  <c r="AB1437" i="2"/>
  <c r="AC1437" i="2"/>
  <c r="AD1437" i="2"/>
  <c r="AE1437" i="2"/>
  <c r="AG1437" i="2"/>
  <c r="AH1437" i="2"/>
  <c r="O1438" i="2"/>
  <c r="P1438" i="2" s="1"/>
  <c r="Q1438" i="2"/>
  <c r="V1438" i="2"/>
  <c r="W1438" i="2"/>
  <c r="X1438" i="2"/>
  <c r="Y1438" i="2"/>
  <c r="AB1438" i="2"/>
  <c r="AC1438" i="2"/>
  <c r="AD1438" i="2"/>
  <c r="AE1438" i="2"/>
  <c r="AG1438" i="2"/>
  <c r="AH1438" i="2"/>
  <c r="O1439" i="2"/>
  <c r="P1439" i="2"/>
  <c r="Q1439" i="2" s="1"/>
  <c r="R1439" i="2"/>
  <c r="V1439" i="2"/>
  <c r="W1439" i="2"/>
  <c r="X1439" i="2"/>
  <c r="Y1439" i="2"/>
  <c r="AB1439" i="2"/>
  <c r="AC1439" i="2"/>
  <c r="AD1439" i="2"/>
  <c r="AE1439" i="2"/>
  <c r="AG1439" i="2"/>
  <c r="AH1439" i="2"/>
  <c r="O1440" i="2"/>
  <c r="V1440" i="2"/>
  <c r="W1440" i="2"/>
  <c r="X1440" i="2"/>
  <c r="Y1440" i="2"/>
  <c r="AB1440" i="2"/>
  <c r="AC1440" i="2"/>
  <c r="AD1440" i="2"/>
  <c r="AE1440" i="2"/>
  <c r="AG1440" i="2"/>
  <c r="AH1440" i="2"/>
  <c r="O1441" i="2"/>
  <c r="P1441" i="2"/>
  <c r="Q1441" i="2" s="1"/>
  <c r="S1441" i="2" s="1"/>
  <c r="T1441" i="2" s="1"/>
  <c r="U1441" i="2" s="1"/>
  <c r="AI1441" i="2" s="1"/>
  <c r="R1441" i="2"/>
  <c r="V1441" i="2"/>
  <c r="W1441" i="2"/>
  <c r="X1441" i="2"/>
  <c r="Y1441" i="2"/>
  <c r="Z1441" i="2"/>
  <c r="AB1441" i="2"/>
  <c r="AC1441" i="2"/>
  <c r="AD1441" i="2"/>
  <c r="AE1441" i="2"/>
  <c r="AG1441" i="2"/>
  <c r="AH1441" i="2"/>
  <c r="O1442" i="2"/>
  <c r="V1442" i="2"/>
  <c r="W1442" i="2"/>
  <c r="X1442" i="2"/>
  <c r="Y1442" i="2"/>
  <c r="Z1442" i="2" s="1"/>
  <c r="AB1442" i="2"/>
  <c r="AC1442" i="2"/>
  <c r="AD1442" i="2"/>
  <c r="AE1442" i="2"/>
  <c r="AG1442" i="2"/>
  <c r="AH1442" i="2"/>
  <c r="O1443" i="2"/>
  <c r="P1443" i="2"/>
  <c r="Q1443" i="2" s="1"/>
  <c r="R1443" i="2"/>
  <c r="V1443" i="2"/>
  <c r="W1443" i="2"/>
  <c r="X1443" i="2"/>
  <c r="Y1443" i="2"/>
  <c r="Z1443" i="2"/>
  <c r="AB1443" i="2"/>
  <c r="AC1443" i="2"/>
  <c r="AD1443" i="2"/>
  <c r="AE1443" i="2"/>
  <c r="AG1443" i="2"/>
  <c r="AH1443" i="2"/>
  <c r="O1444" i="2"/>
  <c r="R1444" i="2" s="1"/>
  <c r="V1444" i="2"/>
  <c r="W1444" i="2"/>
  <c r="X1444" i="2"/>
  <c r="Y1444" i="2"/>
  <c r="AB1444" i="2"/>
  <c r="AC1444" i="2"/>
  <c r="AD1444" i="2"/>
  <c r="AE1444" i="2"/>
  <c r="AG1444" i="2"/>
  <c r="AH1444" i="2"/>
  <c r="O1445" i="2"/>
  <c r="R1445" i="2"/>
  <c r="V1445" i="2"/>
  <c r="W1445" i="2"/>
  <c r="X1445" i="2"/>
  <c r="Y1445" i="2"/>
  <c r="AB1445" i="2"/>
  <c r="AC1445" i="2"/>
  <c r="AD1445" i="2"/>
  <c r="AE1445" i="2"/>
  <c r="AG1445" i="2"/>
  <c r="AH1445" i="2"/>
  <c r="O1446" i="2"/>
  <c r="R1446" i="2" s="1"/>
  <c r="P1446" i="2"/>
  <c r="Q1446" i="2" s="1"/>
  <c r="S1446" i="2" s="1"/>
  <c r="T1446" i="2" s="1"/>
  <c r="U1446" i="2" s="1"/>
  <c r="AI1446" i="2" s="1"/>
  <c r="V1446" i="2"/>
  <c r="W1446" i="2"/>
  <c r="X1446" i="2"/>
  <c r="Y1446" i="2"/>
  <c r="Z1479" i="2" s="1"/>
  <c r="AB1446" i="2"/>
  <c r="AC1446" i="2"/>
  <c r="AD1446" i="2"/>
  <c r="AE1446" i="2"/>
  <c r="AG1446" i="2"/>
  <c r="AH1446" i="2"/>
  <c r="O1447" i="2"/>
  <c r="P1447" i="2"/>
  <c r="Q1447" i="2" s="1"/>
  <c r="R1447" i="2"/>
  <c r="S1447" i="2"/>
  <c r="T1447" i="2" s="1"/>
  <c r="U1447" i="2" s="1"/>
  <c r="AI1447" i="2" s="1"/>
  <c r="V1447" i="2"/>
  <c r="W1447" i="2"/>
  <c r="X1447" i="2"/>
  <c r="Y1447" i="2"/>
  <c r="AB1447" i="2"/>
  <c r="AC1447" i="2"/>
  <c r="AD1447" i="2"/>
  <c r="AE1447" i="2"/>
  <c r="AG1447" i="2"/>
  <c r="AH1447" i="2"/>
  <c r="O1448" i="2"/>
  <c r="R1448" i="2" s="1"/>
  <c r="P1448" i="2"/>
  <c r="Q1448" i="2" s="1"/>
  <c r="S1448" i="2" s="1"/>
  <c r="T1448" i="2" s="1"/>
  <c r="U1448" i="2" s="1"/>
  <c r="AI1448" i="2" s="1"/>
  <c r="V1448" i="2"/>
  <c r="W1448" i="2"/>
  <c r="X1448" i="2"/>
  <c r="Y1448" i="2"/>
  <c r="AB1448" i="2"/>
  <c r="AC1448" i="2"/>
  <c r="AD1448" i="2"/>
  <c r="AE1448" i="2"/>
  <c r="AG1448" i="2"/>
  <c r="AH1448" i="2"/>
  <c r="O1449" i="2"/>
  <c r="P1449" i="2"/>
  <c r="Q1449" i="2"/>
  <c r="S1449" i="2" s="1"/>
  <c r="T1449" i="2" s="1"/>
  <c r="U1449" i="2" s="1"/>
  <c r="AI1449" i="2" s="1"/>
  <c r="R1449" i="2"/>
  <c r="V1449" i="2"/>
  <c r="W1449" i="2"/>
  <c r="X1449" i="2"/>
  <c r="Y1449" i="2"/>
  <c r="Z1449" i="2"/>
  <c r="AB1449" i="2"/>
  <c r="AC1449" i="2"/>
  <c r="AD1449" i="2"/>
  <c r="AE1449" i="2"/>
  <c r="AG1449" i="2"/>
  <c r="AH1449" i="2"/>
  <c r="O1450" i="2"/>
  <c r="V1450" i="2"/>
  <c r="W1450" i="2"/>
  <c r="X1450" i="2"/>
  <c r="Y1450" i="2"/>
  <c r="Z1450" i="2" s="1"/>
  <c r="AB1450" i="2"/>
  <c r="AC1450" i="2"/>
  <c r="AD1450" i="2"/>
  <c r="AE1450" i="2"/>
  <c r="AG1450" i="2"/>
  <c r="AH1450" i="2"/>
  <c r="O1451" i="2"/>
  <c r="P1451" i="2"/>
  <c r="Q1451" i="2" s="1"/>
  <c r="S1451" i="2" s="1"/>
  <c r="T1451" i="2" s="1"/>
  <c r="U1451" i="2" s="1"/>
  <c r="AI1451" i="2" s="1"/>
  <c r="R1451" i="2"/>
  <c r="V1451" i="2"/>
  <c r="W1451" i="2"/>
  <c r="X1451" i="2"/>
  <c r="Y1451" i="2"/>
  <c r="Z1451" i="2" s="1"/>
  <c r="AB1451" i="2"/>
  <c r="AC1451" i="2"/>
  <c r="AD1451" i="2"/>
  <c r="AE1451" i="2"/>
  <c r="AG1451" i="2"/>
  <c r="AH1451" i="2"/>
  <c r="O1452" i="2"/>
  <c r="R1452" i="2" s="1"/>
  <c r="V1452" i="2"/>
  <c r="W1452" i="2"/>
  <c r="X1452" i="2"/>
  <c r="Y1452" i="2"/>
  <c r="Z1452" i="2"/>
  <c r="AB1452" i="2"/>
  <c r="AC1452" i="2"/>
  <c r="AD1452" i="2"/>
  <c r="AE1452" i="2"/>
  <c r="AG1452" i="2"/>
  <c r="AH1452" i="2"/>
  <c r="O1453" i="2"/>
  <c r="P1453" i="2"/>
  <c r="Q1453" i="2" s="1"/>
  <c r="S1453" i="2" s="1"/>
  <c r="R1453" i="2"/>
  <c r="T1453" i="2"/>
  <c r="U1453" i="2"/>
  <c r="AI1453" i="2" s="1"/>
  <c r="V1453" i="2"/>
  <c r="W1453" i="2"/>
  <c r="X1453" i="2"/>
  <c r="Y1453" i="2"/>
  <c r="AB1453" i="2"/>
  <c r="AC1453" i="2"/>
  <c r="AD1453" i="2"/>
  <c r="AE1453" i="2"/>
  <c r="AG1453" i="2"/>
  <c r="AH1453" i="2"/>
  <c r="O1454" i="2"/>
  <c r="P1454" i="2" s="1"/>
  <c r="Q1454" i="2"/>
  <c r="R1454" i="2"/>
  <c r="S1454" i="2"/>
  <c r="T1454" i="2" s="1"/>
  <c r="U1454" i="2" s="1"/>
  <c r="AI1454" i="2" s="1"/>
  <c r="V1454" i="2"/>
  <c r="W1454" i="2"/>
  <c r="X1454" i="2"/>
  <c r="Y1454" i="2"/>
  <c r="AB1454" i="2"/>
  <c r="AC1454" i="2"/>
  <c r="AD1454" i="2"/>
  <c r="AE1454" i="2"/>
  <c r="AG1454" i="2"/>
  <c r="AH1454" i="2"/>
  <c r="O1455" i="2"/>
  <c r="P1455" i="2"/>
  <c r="Q1455" i="2" s="1"/>
  <c r="R1455" i="2"/>
  <c r="V1455" i="2"/>
  <c r="W1455" i="2"/>
  <c r="X1455" i="2"/>
  <c r="Y1455" i="2"/>
  <c r="AB1455" i="2"/>
  <c r="AC1455" i="2"/>
  <c r="AD1455" i="2"/>
  <c r="AE1455" i="2"/>
  <c r="AG1455" i="2"/>
  <c r="AH1455" i="2"/>
  <c r="O1456" i="2"/>
  <c r="V1456" i="2"/>
  <c r="W1456" i="2"/>
  <c r="X1456" i="2"/>
  <c r="Y1456" i="2"/>
  <c r="AB1456" i="2"/>
  <c r="AC1456" i="2"/>
  <c r="AD1456" i="2"/>
  <c r="AE1456" i="2"/>
  <c r="AG1456" i="2"/>
  <c r="AH1456" i="2"/>
  <c r="O1457" i="2"/>
  <c r="P1457" i="2"/>
  <c r="Q1457" i="2" s="1"/>
  <c r="S1457" i="2" s="1"/>
  <c r="T1457" i="2" s="1"/>
  <c r="U1457" i="2" s="1"/>
  <c r="AI1457" i="2" s="1"/>
  <c r="R1457" i="2"/>
  <c r="V1457" i="2"/>
  <c r="W1457" i="2"/>
  <c r="X1457" i="2"/>
  <c r="Y1457" i="2"/>
  <c r="AB1457" i="2"/>
  <c r="AC1457" i="2"/>
  <c r="AD1457" i="2"/>
  <c r="AE1457" i="2"/>
  <c r="AG1457" i="2"/>
  <c r="AH1457" i="2"/>
  <c r="O1458" i="2"/>
  <c r="V1458" i="2"/>
  <c r="W1458" i="2"/>
  <c r="X1458" i="2"/>
  <c r="Y1458" i="2"/>
  <c r="Z1458" i="2" s="1"/>
  <c r="AB1458" i="2"/>
  <c r="AC1458" i="2"/>
  <c r="AD1458" i="2"/>
  <c r="AE1458" i="2"/>
  <c r="AG1458" i="2"/>
  <c r="AH1458" i="2"/>
  <c r="O1459" i="2"/>
  <c r="P1459" i="2"/>
  <c r="Q1459" i="2" s="1"/>
  <c r="R1459" i="2"/>
  <c r="V1459" i="2"/>
  <c r="W1459" i="2"/>
  <c r="X1459" i="2"/>
  <c r="Y1459" i="2"/>
  <c r="Z1459" i="2"/>
  <c r="AB1459" i="2"/>
  <c r="AC1459" i="2"/>
  <c r="AD1459" i="2"/>
  <c r="AE1459" i="2"/>
  <c r="AG1459" i="2"/>
  <c r="AH1459" i="2"/>
  <c r="O1460" i="2"/>
  <c r="V1460" i="2"/>
  <c r="W1460" i="2"/>
  <c r="X1460" i="2"/>
  <c r="Y1460" i="2"/>
  <c r="AB1460" i="2"/>
  <c r="AC1460" i="2"/>
  <c r="AD1460" i="2"/>
  <c r="AE1460" i="2"/>
  <c r="AG1460" i="2"/>
  <c r="AH1460" i="2"/>
  <c r="O1461" i="2"/>
  <c r="R1461" i="2"/>
  <c r="V1461" i="2"/>
  <c r="W1461" i="2"/>
  <c r="X1461" i="2"/>
  <c r="Y1461" i="2"/>
  <c r="AB1461" i="2"/>
  <c r="AC1461" i="2"/>
  <c r="AD1461" i="2"/>
  <c r="AE1461" i="2"/>
  <c r="AG1461" i="2"/>
  <c r="AH1461" i="2"/>
  <c r="O1462" i="2"/>
  <c r="R1462" i="2" s="1"/>
  <c r="P1462" i="2"/>
  <c r="Q1462" i="2" s="1"/>
  <c r="S1462" i="2" s="1"/>
  <c r="T1462" i="2" s="1"/>
  <c r="U1462" i="2" s="1"/>
  <c r="AI1462" i="2" s="1"/>
  <c r="V1462" i="2"/>
  <c r="W1462" i="2"/>
  <c r="X1462" i="2"/>
  <c r="Y1462" i="2"/>
  <c r="Z1462" i="2" s="1"/>
  <c r="AB1462" i="2"/>
  <c r="AC1462" i="2"/>
  <c r="AD1462" i="2"/>
  <c r="AE1462" i="2"/>
  <c r="AG1462" i="2"/>
  <c r="AH1462" i="2"/>
  <c r="O1463" i="2"/>
  <c r="P1463" i="2"/>
  <c r="Q1463" i="2" s="1"/>
  <c r="R1463" i="2"/>
  <c r="S1463" i="2"/>
  <c r="T1463" i="2" s="1"/>
  <c r="U1463" i="2" s="1"/>
  <c r="AI1463" i="2" s="1"/>
  <c r="V1463" i="2"/>
  <c r="W1463" i="2"/>
  <c r="X1463" i="2"/>
  <c r="Y1463" i="2"/>
  <c r="AB1463" i="2"/>
  <c r="AC1463" i="2"/>
  <c r="AD1463" i="2"/>
  <c r="AE1463" i="2"/>
  <c r="AG1463" i="2"/>
  <c r="AH1463" i="2"/>
  <c r="O1464" i="2"/>
  <c r="R1464" i="2" s="1"/>
  <c r="P1464" i="2"/>
  <c r="Q1464" i="2" s="1"/>
  <c r="S1464" i="2" s="1"/>
  <c r="T1464" i="2" s="1"/>
  <c r="U1464" i="2" s="1"/>
  <c r="AI1464" i="2" s="1"/>
  <c r="V1464" i="2"/>
  <c r="W1464" i="2"/>
  <c r="X1464" i="2"/>
  <c r="Y1464" i="2"/>
  <c r="Z1464" i="2" s="1"/>
  <c r="AB1464" i="2"/>
  <c r="AC1464" i="2"/>
  <c r="AD1464" i="2"/>
  <c r="AE1464" i="2"/>
  <c r="AG1464" i="2"/>
  <c r="AH1464" i="2"/>
  <c r="O1465" i="2"/>
  <c r="P1465" i="2"/>
  <c r="Q1465" i="2"/>
  <c r="S1465" i="2" s="1"/>
  <c r="T1465" i="2" s="1"/>
  <c r="U1465" i="2" s="1"/>
  <c r="AI1465" i="2" s="1"/>
  <c r="R1465" i="2"/>
  <c r="V1465" i="2"/>
  <c r="W1465" i="2"/>
  <c r="X1465" i="2"/>
  <c r="Y1465" i="2"/>
  <c r="Z1465" i="2"/>
  <c r="AB1465" i="2"/>
  <c r="AC1465" i="2"/>
  <c r="AD1465" i="2"/>
  <c r="AE1465" i="2"/>
  <c r="AG1465" i="2"/>
  <c r="AH1465" i="2"/>
  <c r="O1466" i="2"/>
  <c r="V1466" i="2"/>
  <c r="W1466" i="2"/>
  <c r="X1466" i="2"/>
  <c r="Y1466" i="2"/>
  <c r="Z1466" i="2" s="1"/>
  <c r="AB1466" i="2"/>
  <c r="AC1466" i="2"/>
  <c r="AD1466" i="2"/>
  <c r="AE1466" i="2"/>
  <c r="AG1466" i="2"/>
  <c r="AH1466" i="2"/>
  <c r="O1467" i="2"/>
  <c r="P1467" i="2"/>
  <c r="Q1467" i="2" s="1"/>
  <c r="S1467" i="2" s="1"/>
  <c r="T1467" i="2" s="1"/>
  <c r="U1467" i="2" s="1"/>
  <c r="AI1467" i="2" s="1"/>
  <c r="R1467" i="2"/>
  <c r="V1467" i="2"/>
  <c r="W1467" i="2"/>
  <c r="X1467" i="2"/>
  <c r="Y1467" i="2"/>
  <c r="AB1467" i="2"/>
  <c r="AC1467" i="2"/>
  <c r="AD1467" i="2"/>
  <c r="AE1467" i="2"/>
  <c r="AG1467" i="2"/>
  <c r="AH1467" i="2"/>
  <c r="O1468" i="2"/>
  <c r="V1468" i="2"/>
  <c r="W1468" i="2"/>
  <c r="X1468" i="2"/>
  <c r="Y1468" i="2"/>
  <c r="AB1468" i="2"/>
  <c r="AC1468" i="2"/>
  <c r="AD1468" i="2"/>
  <c r="AE1468" i="2"/>
  <c r="AG1468" i="2"/>
  <c r="AH1468" i="2"/>
  <c r="O1469" i="2"/>
  <c r="P1469" i="2"/>
  <c r="Q1469" i="2" s="1"/>
  <c r="S1469" i="2" s="1"/>
  <c r="T1469" i="2" s="1"/>
  <c r="U1469" i="2" s="1"/>
  <c r="AI1469" i="2" s="1"/>
  <c r="R1469" i="2"/>
  <c r="V1469" i="2"/>
  <c r="W1469" i="2"/>
  <c r="X1469" i="2"/>
  <c r="Y1469" i="2"/>
  <c r="AB1469" i="2"/>
  <c r="AC1469" i="2"/>
  <c r="AD1469" i="2"/>
  <c r="AE1469" i="2"/>
  <c r="AG1469" i="2"/>
  <c r="AH1469" i="2"/>
  <c r="O1470" i="2"/>
  <c r="R1470" i="2" s="1"/>
  <c r="V1470" i="2"/>
  <c r="W1470" i="2"/>
  <c r="X1470" i="2"/>
  <c r="Y1470" i="2"/>
  <c r="Z1470" i="2" s="1"/>
  <c r="AB1470" i="2"/>
  <c r="AC1470" i="2"/>
  <c r="AD1470" i="2"/>
  <c r="AE1470" i="2"/>
  <c r="AG1470" i="2"/>
  <c r="AH1470" i="2"/>
  <c r="O1471" i="2"/>
  <c r="R1471" i="2" s="1"/>
  <c r="V1471" i="2"/>
  <c r="W1471" i="2"/>
  <c r="X1471" i="2"/>
  <c r="Y1471" i="2"/>
  <c r="AB1471" i="2"/>
  <c r="AC1471" i="2"/>
  <c r="AD1471" i="2"/>
  <c r="AE1471" i="2"/>
  <c r="AG1471" i="2"/>
  <c r="AH1471" i="2"/>
  <c r="O1472" i="2"/>
  <c r="P1472" i="2"/>
  <c r="Q1472" i="2" s="1"/>
  <c r="S1472" i="2" s="1"/>
  <c r="T1472" i="2" s="1"/>
  <c r="U1472" i="2" s="1"/>
  <c r="R1472" i="2"/>
  <c r="V1472" i="2"/>
  <c r="W1472" i="2"/>
  <c r="X1472" i="2"/>
  <c r="Y1472" i="2"/>
  <c r="Z1472" i="2" s="1"/>
  <c r="AB1472" i="2"/>
  <c r="AC1472" i="2"/>
  <c r="AD1472" i="2"/>
  <c r="AE1472" i="2"/>
  <c r="AG1472" i="2"/>
  <c r="AH1472" i="2"/>
  <c r="AI1472" i="2"/>
  <c r="O1473" i="2"/>
  <c r="P1473" i="2"/>
  <c r="Q1473" i="2" s="1"/>
  <c r="S1473" i="2" s="1"/>
  <c r="R1473" i="2"/>
  <c r="T1473" i="2"/>
  <c r="U1473" i="2" s="1"/>
  <c r="AI1473" i="2" s="1"/>
  <c r="V1473" i="2"/>
  <c r="W1473" i="2"/>
  <c r="X1473" i="2"/>
  <c r="Y1473" i="2"/>
  <c r="AB1473" i="2"/>
  <c r="AC1473" i="2"/>
  <c r="AD1473" i="2"/>
  <c r="AE1473" i="2"/>
  <c r="AG1473" i="2"/>
  <c r="AH1473" i="2"/>
  <c r="O1474" i="2"/>
  <c r="P1474" i="2" s="1"/>
  <c r="Q1474" i="2" s="1"/>
  <c r="V1474" i="2"/>
  <c r="W1474" i="2"/>
  <c r="X1474" i="2"/>
  <c r="Y1474" i="2"/>
  <c r="AB1474" i="2"/>
  <c r="AC1474" i="2"/>
  <c r="AD1474" i="2"/>
  <c r="AE1474" i="2"/>
  <c r="AG1474" i="2"/>
  <c r="AH1474" i="2"/>
  <c r="O1475" i="2"/>
  <c r="R1475" i="2" s="1"/>
  <c r="P1475" i="2"/>
  <c r="Q1475" i="2" s="1"/>
  <c r="V1475" i="2"/>
  <c r="W1475" i="2"/>
  <c r="X1475" i="2"/>
  <c r="Y1475" i="2"/>
  <c r="AB1475" i="2"/>
  <c r="AC1475" i="2"/>
  <c r="AD1475" i="2"/>
  <c r="AE1475" i="2"/>
  <c r="AG1475" i="2"/>
  <c r="AH1475" i="2"/>
  <c r="O1476" i="2"/>
  <c r="R1476" i="2"/>
  <c r="V1476" i="2"/>
  <c r="W1476" i="2"/>
  <c r="X1476" i="2"/>
  <c r="Y1476" i="2"/>
  <c r="AB1476" i="2"/>
  <c r="AC1476" i="2"/>
  <c r="AD1476" i="2"/>
  <c r="AE1476" i="2"/>
  <c r="AG1476" i="2"/>
  <c r="AH1476" i="2"/>
  <c r="O1477" i="2"/>
  <c r="R1477" i="2" s="1"/>
  <c r="P1477" i="2"/>
  <c r="Q1477" i="2" s="1"/>
  <c r="S1477" i="2" s="1"/>
  <c r="T1477" i="2" s="1"/>
  <c r="U1477" i="2" s="1"/>
  <c r="AI1477" i="2" s="1"/>
  <c r="V1477" i="2"/>
  <c r="W1477" i="2"/>
  <c r="X1477" i="2"/>
  <c r="Y1477" i="2"/>
  <c r="Z1477" i="2" s="1"/>
  <c r="AB1477" i="2"/>
  <c r="AC1477" i="2"/>
  <c r="AD1477" i="2"/>
  <c r="AE1477" i="2"/>
  <c r="AG1477" i="2"/>
  <c r="AH1477" i="2"/>
  <c r="O1478" i="2"/>
  <c r="V1478" i="2"/>
  <c r="W1478" i="2"/>
  <c r="X1478" i="2"/>
  <c r="Y1478" i="2"/>
  <c r="AB1478" i="2"/>
  <c r="AC1478" i="2"/>
  <c r="AD1478" i="2"/>
  <c r="AE1478" i="2"/>
  <c r="AG1478" i="2"/>
  <c r="AH1478" i="2"/>
  <c r="O1479" i="2"/>
  <c r="V1479" i="2"/>
  <c r="W1479" i="2"/>
  <c r="X1479" i="2"/>
  <c r="Y1479" i="2"/>
  <c r="AB1479" i="2"/>
  <c r="AC1479" i="2"/>
  <c r="AD1479" i="2"/>
  <c r="AE1479" i="2"/>
  <c r="AG1479" i="2"/>
  <c r="AH1479" i="2"/>
  <c r="O1480" i="2"/>
  <c r="P1480" i="2"/>
  <c r="Q1480" i="2" s="1"/>
  <c r="S1480" i="2" s="1"/>
  <c r="T1480" i="2" s="1"/>
  <c r="U1480" i="2" s="1"/>
  <c r="AI1480" i="2" s="1"/>
  <c r="R1480" i="2"/>
  <c r="V1480" i="2"/>
  <c r="W1480" i="2"/>
  <c r="X1480" i="2"/>
  <c r="Y1480" i="2"/>
  <c r="AB1480" i="2"/>
  <c r="AC1480" i="2"/>
  <c r="AD1480" i="2"/>
  <c r="AE1480" i="2"/>
  <c r="AG1480" i="2"/>
  <c r="AH1480" i="2"/>
  <c r="O1481" i="2"/>
  <c r="P1481" i="2"/>
  <c r="Q1481" i="2" s="1"/>
  <c r="R1481" i="2"/>
  <c r="V1481" i="2"/>
  <c r="W1481" i="2"/>
  <c r="X1481" i="2"/>
  <c r="Y1481" i="2"/>
  <c r="AB1481" i="2"/>
  <c r="AC1481" i="2"/>
  <c r="AD1481" i="2"/>
  <c r="AE1481" i="2"/>
  <c r="AG1481" i="2"/>
  <c r="AH1481" i="2"/>
  <c r="O1482" i="2"/>
  <c r="V1482" i="2"/>
  <c r="W1482" i="2"/>
  <c r="X1482" i="2"/>
  <c r="Y1482" i="2"/>
  <c r="AB1482" i="2"/>
  <c r="AC1482" i="2"/>
  <c r="AD1482" i="2"/>
  <c r="AE1482" i="2"/>
  <c r="AG1482" i="2"/>
  <c r="AH1482" i="2"/>
  <c r="O1483" i="2"/>
  <c r="R1483" i="2" s="1"/>
  <c r="P1483" i="2"/>
  <c r="Q1483" i="2" s="1"/>
  <c r="V1483" i="2"/>
  <c r="W1483" i="2"/>
  <c r="X1483" i="2"/>
  <c r="Y1483" i="2"/>
  <c r="Z1483" i="2"/>
  <c r="AB1483" i="2"/>
  <c r="AC1483" i="2"/>
  <c r="AD1483" i="2"/>
  <c r="AE1483" i="2"/>
  <c r="AG1483" i="2"/>
  <c r="AH1483" i="2"/>
  <c r="O1484" i="2"/>
  <c r="R1484" i="2"/>
  <c r="V1484" i="2"/>
  <c r="W1484" i="2"/>
  <c r="X1484" i="2"/>
  <c r="Y1484" i="2"/>
  <c r="AB1484" i="2"/>
  <c r="AC1484" i="2"/>
  <c r="AD1484" i="2"/>
  <c r="AE1484" i="2"/>
  <c r="AG1484" i="2"/>
  <c r="AH1484" i="2"/>
  <c r="O1485" i="2"/>
  <c r="P1485" i="2"/>
  <c r="Q1485" i="2" s="1"/>
  <c r="R1485" i="2"/>
  <c r="V1485" i="2"/>
  <c r="W1485" i="2"/>
  <c r="X1485" i="2"/>
  <c r="Y1485" i="2"/>
  <c r="AB1485" i="2"/>
  <c r="AC1485" i="2"/>
  <c r="AD1485" i="2"/>
  <c r="AE1485" i="2"/>
  <c r="AG1485" i="2"/>
  <c r="AH1485" i="2"/>
  <c r="O1486" i="2"/>
  <c r="P1486" i="2"/>
  <c r="Q1486" i="2" s="1"/>
  <c r="S1486" i="2" s="1"/>
  <c r="T1486" i="2" s="1"/>
  <c r="U1486" i="2" s="1"/>
  <c r="AI1486" i="2" s="1"/>
  <c r="R1486" i="2"/>
  <c r="V1486" i="2"/>
  <c r="W1486" i="2"/>
  <c r="X1486" i="2"/>
  <c r="Y1486" i="2"/>
  <c r="AB1486" i="2"/>
  <c r="AC1486" i="2"/>
  <c r="AD1486" i="2"/>
  <c r="AE1486" i="2"/>
  <c r="AG1486" i="2"/>
  <c r="AH1486" i="2"/>
  <c r="O1487" i="2"/>
  <c r="V1487" i="2"/>
  <c r="W1487" i="2"/>
  <c r="X1487" i="2"/>
  <c r="Y1487" i="2"/>
  <c r="Z1487" i="2" s="1"/>
  <c r="AB1487" i="2"/>
  <c r="AC1487" i="2"/>
  <c r="AD1487" i="2"/>
  <c r="AE1487" i="2"/>
  <c r="AG1487" i="2"/>
  <c r="AH1487" i="2"/>
  <c r="O1488" i="2"/>
  <c r="P1488" i="2"/>
  <c r="Q1488" i="2" s="1"/>
  <c r="S1488" i="2" s="1"/>
  <c r="T1488" i="2" s="1"/>
  <c r="U1488" i="2" s="1"/>
  <c r="AI1488" i="2" s="1"/>
  <c r="R1488" i="2"/>
  <c r="V1488" i="2"/>
  <c r="W1488" i="2"/>
  <c r="X1488" i="2"/>
  <c r="Y1488" i="2"/>
  <c r="Z1488" i="2"/>
  <c r="AB1488" i="2"/>
  <c r="AC1488" i="2"/>
  <c r="AD1488" i="2"/>
  <c r="AE1488" i="2"/>
  <c r="AG1488" i="2"/>
  <c r="AH1488" i="2"/>
  <c r="O1489" i="2"/>
  <c r="R1489" i="2" s="1"/>
  <c r="V1489" i="2"/>
  <c r="W1489" i="2"/>
  <c r="X1489" i="2"/>
  <c r="Y1489" i="2"/>
  <c r="Z1489" i="2" s="1"/>
  <c r="AB1489" i="2"/>
  <c r="AC1489" i="2"/>
  <c r="AD1489" i="2"/>
  <c r="AE1489" i="2"/>
  <c r="AG1489" i="2"/>
  <c r="AH1489" i="2"/>
  <c r="O1490" i="2"/>
  <c r="P1490" i="2"/>
  <c r="Q1490" i="2" s="1"/>
  <c r="S1490" i="2" s="1"/>
  <c r="R1490" i="2"/>
  <c r="T1490" i="2"/>
  <c r="U1490" i="2" s="1"/>
  <c r="AI1490" i="2" s="1"/>
  <c r="V1490" i="2"/>
  <c r="W1490" i="2"/>
  <c r="X1490" i="2"/>
  <c r="Y1490" i="2"/>
  <c r="AB1490" i="2"/>
  <c r="AC1490" i="2"/>
  <c r="AD1490" i="2"/>
  <c r="AE1490" i="2"/>
  <c r="AG1490" i="2"/>
  <c r="AH1490" i="2"/>
  <c r="O1491" i="2"/>
  <c r="V1491" i="2"/>
  <c r="W1491" i="2"/>
  <c r="X1491" i="2"/>
  <c r="Y1491" i="2"/>
  <c r="AB1491" i="2"/>
  <c r="AC1491" i="2"/>
  <c r="AD1491" i="2"/>
  <c r="AE1491" i="2"/>
  <c r="AG1491" i="2"/>
  <c r="AH1491" i="2"/>
  <c r="O1492" i="2"/>
  <c r="P1492" i="2"/>
  <c r="Q1492" i="2" s="1"/>
  <c r="S1492" i="2" s="1"/>
  <c r="T1492" i="2" s="1"/>
  <c r="U1492" i="2" s="1"/>
  <c r="AI1492" i="2" s="1"/>
  <c r="R1492" i="2"/>
  <c r="V1492" i="2"/>
  <c r="W1492" i="2"/>
  <c r="X1492" i="2"/>
  <c r="Y1492" i="2"/>
  <c r="Z1492" i="2"/>
  <c r="AB1492" i="2"/>
  <c r="AC1492" i="2"/>
  <c r="AD1492" i="2"/>
  <c r="AE1492" i="2"/>
  <c r="AG1492" i="2"/>
  <c r="AH1492" i="2"/>
  <c r="O1493" i="2"/>
  <c r="V1493" i="2"/>
  <c r="W1493" i="2"/>
  <c r="X1493" i="2"/>
  <c r="Y1493" i="2"/>
  <c r="AB1493" i="2"/>
  <c r="AC1493" i="2"/>
  <c r="AD1493" i="2"/>
  <c r="AE1493" i="2"/>
  <c r="AG1493" i="2"/>
  <c r="AH1493" i="2"/>
  <c r="O1494" i="2"/>
  <c r="P1494" i="2"/>
  <c r="Q1494" i="2" s="1"/>
  <c r="S1494" i="2" s="1"/>
  <c r="T1494" i="2" s="1"/>
  <c r="U1494" i="2" s="1"/>
  <c r="AI1494" i="2" s="1"/>
  <c r="R1494" i="2"/>
  <c r="V1494" i="2"/>
  <c r="W1494" i="2"/>
  <c r="X1494" i="2"/>
  <c r="Y1494" i="2"/>
  <c r="Z1494" i="2"/>
  <c r="AB1494" i="2"/>
  <c r="AC1494" i="2"/>
  <c r="AD1494" i="2"/>
  <c r="AE1494" i="2"/>
  <c r="AG1494" i="2"/>
  <c r="AH1494" i="2"/>
  <c r="O1495" i="2"/>
  <c r="V1495" i="2"/>
  <c r="W1495" i="2"/>
  <c r="X1495" i="2"/>
  <c r="Y1495" i="2"/>
  <c r="AB1495" i="2"/>
  <c r="AC1495" i="2"/>
  <c r="AD1495" i="2"/>
  <c r="AE1495" i="2"/>
  <c r="AG1495" i="2"/>
  <c r="AH1495" i="2"/>
  <c r="O1496" i="2"/>
  <c r="P1496" i="2"/>
  <c r="Q1496" i="2" s="1"/>
  <c r="S1496" i="2" s="1"/>
  <c r="T1496" i="2" s="1"/>
  <c r="U1496" i="2" s="1"/>
  <c r="AI1496" i="2" s="1"/>
  <c r="R1496" i="2"/>
  <c r="V1496" i="2"/>
  <c r="W1496" i="2"/>
  <c r="X1496" i="2"/>
  <c r="Y1496" i="2"/>
  <c r="Z1496" i="2"/>
  <c r="AB1496" i="2"/>
  <c r="AC1496" i="2"/>
  <c r="AD1496" i="2"/>
  <c r="AE1496" i="2"/>
  <c r="AG1496" i="2"/>
  <c r="AH1496" i="2"/>
  <c r="O1497" i="2"/>
  <c r="V1497" i="2"/>
  <c r="W1497" i="2"/>
  <c r="X1497" i="2"/>
  <c r="Y1497" i="2"/>
  <c r="AB1497" i="2"/>
  <c r="AC1497" i="2"/>
  <c r="AD1497" i="2"/>
  <c r="AE1497" i="2"/>
  <c r="AG1497" i="2"/>
  <c r="AH1497" i="2"/>
  <c r="O1498" i="2"/>
  <c r="P1498" i="2"/>
  <c r="Q1498" i="2" s="1"/>
  <c r="S1498" i="2" s="1"/>
  <c r="T1498" i="2" s="1"/>
  <c r="U1498" i="2" s="1"/>
  <c r="AI1498" i="2" s="1"/>
  <c r="R1498" i="2"/>
  <c r="V1498" i="2"/>
  <c r="W1498" i="2"/>
  <c r="X1498" i="2"/>
  <c r="Y1498" i="2"/>
  <c r="Z1498" i="2"/>
  <c r="AB1498" i="2"/>
  <c r="AC1498" i="2"/>
  <c r="AD1498" i="2"/>
  <c r="AE1498" i="2"/>
  <c r="AG1498" i="2"/>
  <c r="AH1498" i="2"/>
  <c r="O1499" i="2"/>
  <c r="V1499" i="2"/>
  <c r="W1499" i="2"/>
  <c r="X1499" i="2"/>
  <c r="Y1499" i="2"/>
  <c r="AB1499" i="2"/>
  <c r="AC1499" i="2"/>
  <c r="AD1499" i="2"/>
  <c r="AE1499" i="2"/>
  <c r="AG1499" i="2"/>
  <c r="AH1499" i="2"/>
  <c r="O1500" i="2"/>
  <c r="P1500" i="2"/>
  <c r="Q1500" i="2" s="1"/>
  <c r="S1500" i="2" s="1"/>
  <c r="T1500" i="2" s="1"/>
  <c r="U1500" i="2" s="1"/>
  <c r="AI1500" i="2" s="1"/>
  <c r="R1500" i="2"/>
  <c r="V1500" i="2"/>
  <c r="W1500" i="2"/>
  <c r="X1500" i="2"/>
  <c r="Y1500" i="2"/>
  <c r="Z1500" i="2"/>
  <c r="AB1500" i="2"/>
  <c r="AC1500" i="2"/>
  <c r="AD1500" i="2"/>
  <c r="AE1500" i="2"/>
  <c r="AG1500" i="2"/>
  <c r="AH1500" i="2"/>
  <c r="O1501" i="2"/>
  <c r="V1501" i="2"/>
  <c r="W1501" i="2"/>
  <c r="X1501" i="2"/>
  <c r="Y1501" i="2"/>
  <c r="AB1501" i="2"/>
  <c r="AC1501" i="2"/>
  <c r="AD1501" i="2"/>
  <c r="AE1501" i="2"/>
  <c r="AG1501" i="2"/>
  <c r="AH1501" i="2"/>
  <c r="O1502" i="2"/>
  <c r="P1502" i="2"/>
  <c r="Q1502" i="2" s="1"/>
  <c r="S1502" i="2" s="1"/>
  <c r="T1502" i="2" s="1"/>
  <c r="U1502" i="2" s="1"/>
  <c r="AI1502" i="2" s="1"/>
  <c r="R1502" i="2"/>
  <c r="V1502" i="2"/>
  <c r="W1502" i="2"/>
  <c r="X1502" i="2"/>
  <c r="Y1502" i="2"/>
  <c r="Z1502" i="2"/>
  <c r="AB1502" i="2"/>
  <c r="AC1502" i="2"/>
  <c r="AD1502" i="2"/>
  <c r="AE1502" i="2"/>
  <c r="AG1502" i="2"/>
  <c r="AH1502" i="2"/>
  <c r="O1503" i="2"/>
  <c r="V1503" i="2"/>
  <c r="W1503" i="2"/>
  <c r="X1503" i="2"/>
  <c r="Y1503" i="2"/>
  <c r="Z1503" i="2" s="1"/>
  <c r="AB1503" i="2"/>
  <c r="AC1503" i="2"/>
  <c r="AD1503" i="2"/>
  <c r="AE1503" i="2"/>
  <c r="AG1503" i="2"/>
  <c r="AH1503" i="2"/>
  <c r="O1504" i="2"/>
  <c r="P1504" i="2"/>
  <c r="Q1504" i="2" s="1"/>
  <c r="S1504" i="2" s="1"/>
  <c r="T1504" i="2" s="1"/>
  <c r="U1504" i="2" s="1"/>
  <c r="AI1504" i="2" s="1"/>
  <c r="R1504" i="2"/>
  <c r="V1504" i="2"/>
  <c r="W1504" i="2"/>
  <c r="X1504" i="2"/>
  <c r="Y1504" i="2"/>
  <c r="Z1504" i="2"/>
  <c r="AB1504" i="2"/>
  <c r="AC1504" i="2"/>
  <c r="AD1504" i="2"/>
  <c r="AE1504" i="2"/>
  <c r="AG1504" i="2"/>
  <c r="AH1504" i="2"/>
  <c r="O1505" i="2"/>
  <c r="V1505" i="2"/>
  <c r="W1505" i="2"/>
  <c r="X1505" i="2"/>
  <c r="Y1505" i="2"/>
  <c r="Z1505" i="2" s="1"/>
  <c r="AB1505" i="2"/>
  <c r="AC1505" i="2"/>
  <c r="AD1505" i="2"/>
  <c r="AE1505" i="2"/>
  <c r="AG1505" i="2"/>
  <c r="AH1505" i="2"/>
  <c r="O1506" i="2"/>
  <c r="P1506" i="2"/>
  <c r="Q1506" i="2" s="1"/>
  <c r="S1506" i="2" s="1"/>
  <c r="T1506" i="2" s="1"/>
  <c r="U1506" i="2" s="1"/>
  <c r="AI1506" i="2" s="1"/>
  <c r="R1506" i="2"/>
  <c r="V1506" i="2"/>
  <c r="W1506" i="2"/>
  <c r="X1506" i="2"/>
  <c r="Y1506" i="2"/>
  <c r="Z1506" i="2"/>
  <c r="AB1506" i="2"/>
  <c r="AC1506" i="2"/>
  <c r="AD1506" i="2"/>
  <c r="AE1506" i="2"/>
  <c r="AG1506" i="2"/>
  <c r="AH1506" i="2"/>
  <c r="O1507" i="2"/>
  <c r="V1507" i="2"/>
  <c r="W1507" i="2"/>
  <c r="X1507" i="2"/>
  <c r="Y1507" i="2"/>
  <c r="Z1507" i="2" s="1"/>
  <c r="AB1507" i="2"/>
  <c r="AC1507" i="2"/>
  <c r="AD1507" i="2"/>
  <c r="AE1507" i="2"/>
  <c r="AG1507" i="2"/>
  <c r="AH1507" i="2"/>
  <c r="O1508" i="2"/>
  <c r="P1508" i="2"/>
  <c r="Q1508" i="2" s="1"/>
  <c r="S1508" i="2" s="1"/>
  <c r="T1508" i="2" s="1"/>
  <c r="U1508" i="2" s="1"/>
  <c r="AI1508" i="2" s="1"/>
  <c r="R1508" i="2"/>
  <c r="V1508" i="2"/>
  <c r="W1508" i="2"/>
  <c r="X1508" i="2"/>
  <c r="Y1508" i="2"/>
  <c r="Z1508" i="2"/>
  <c r="AB1508" i="2"/>
  <c r="AC1508" i="2"/>
  <c r="AD1508" i="2"/>
  <c r="AE1508" i="2"/>
  <c r="AG1508" i="2"/>
  <c r="AH1508" i="2"/>
  <c r="O1509" i="2"/>
  <c r="V1509" i="2"/>
  <c r="W1509" i="2"/>
  <c r="X1509" i="2"/>
  <c r="Y1509" i="2"/>
  <c r="Z1509" i="2" s="1"/>
  <c r="AB1509" i="2"/>
  <c r="AC1509" i="2"/>
  <c r="AD1509" i="2"/>
  <c r="AE1509" i="2"/>
  <c r="AG1509" i="2"/>
  <c r="AH1509" i="2"/>
  <c r="O1510" i="2"/>
  <c r="P1510" i="2"/>
  <c r="Q1510" i="2" s="1"/>
  <c r="S1510" i="2" s="1"/>
  <c r="T1510" i="2" s="1"/>
  <c r="U1510" i="2" s="1"/>
  <c r="AI1510" i="2" s="1"/>
  <c r="R1510" i="2"/>
  <c r="V1510" i="2"/>
  <c r="W1510" i="2"/>
  <c r="X1510" i="2"/>
  <c r="Y1510" i="2"/>
  <c r="Z1510" i="2"/>
  <c r="AB1510" i="2"/>
  <c r="AC1510" i="2"/>
  <c r="AD1510" i="2"/>
  <c r="AE1510" i="2"/>
  <c r="AG1510" i="2"/>
  <c r="AH1510" i="2"/>
  <c r="O1511" i="2"/>
  <c r="V1511" i="2"/>
  <c r="W1511" i="2"/>
  <c r="X1511" i="2"/>
  <c r="Y1511" i="2"/>
  <c r="Z1511" i="2" s="1"/>
  <c r="AB1511" i="2"/>
  <c r="AC1511" i="2"/>
  <c r="AD1511" i="2"/>
  <c r="AE1511" i="2"/>
  <c r="AG1511" i="2"/>
  <c r="AH1511" i="2"/>
  <c r="O1512" i="2"/>
  <c r="P1512" i="2"/>
  <c r="Q1512" i="2" s="1"/>
  <c r="S1512" i="2" s="1"/>
  <c r="T1512" i="2" s="1"/>
  <c r="U1512" i="2" s="1"/>
  <c r="AI1512" i="2" s="1"/>
  <c r="R1512" i="2"/>
  <c r="V1512" i="2"/>
  <c r="W1512" i="2"/>
  <c r="X1512" i="2"/>
  <c r="Y1512" i="2"/>
  <c r="Z1512" i="2"/>
  <c r="AB1512" i="2"/>
  <c r="AC1512" i="2"/>
  <c r="AD1512" i="2"/>
  <c r="AE1512" i="2"/>
  <c r="AG1512" i="2"/>
  <c r="AH1512" i="2"/>
  <c r="O1513" i="2"/>
  <c r="V1513" i="2"/>
  <c r="W1513" i="2"/>
  <c r="X1513" i="2"/>
  <c r="Y1513" i="2"/>
  <c r="Z1513" i="2" s="1"/>
  <c r="AB1513" i="2"/>
  <c r="AC1513" i="2"/>
  <c r="AD1513" i="2"/>
  <c r="AE1513" i="2"/>
  <c r="AG1513" i="2"/>
  <c r="AH1513" i="2"/>
  <c r="O1514" i="2"/>
  <c r="P1514" i="2"/>
  <c r="Q1514" i="2" s="1"/>
  <c r="S1514" i="2" s="1"/>
  <c r="T1514" i="2" s="1"/>
  <c r="U1514" i="2" s="1"/>
  <c r="AI1514" i="2" s="1"/>
  <c r="R1514" i="2"/>
  <c r="V1514" i="2"/>
  <c r="W1514" i="2"/>
  <c r="X1514" i="2"/>
  <c r="Y1514" i="2"/>
  <c r="Z1514" i="2"/>
  <c r="AB1514" i="2"/>
  <c r="AC1514" i="2"/>
  <c r="AD1514" i="2"/>
  <c r="AE1514" i="2"/>
  <c r="AG1514" i="2"/>
  <c r="AH1514" i="2"/>
  <c r="O1515" i="2"/>
  <c r="V1515" i="2"/>
  <c r="W1515" i="2"/>
  <c r="X1515" i="2"/>
  <c r="Y1515" i="2"/>
  <c r="Z1515" i="2" s="1"/>
  <c r="AB1515" i="2"/>
  <c r="AC1515" i="2"/>
  <c r="AD1515" i="2"/>
  <c r="AE1515" i="2"/>
  <c r="AG1515" i="2"/>
  <c r="AH1515" i="2"/>
  <c r="O1516" i="2"/>
  <c r="P1516" i="2"/>
  <c r="Q1516" i="2" s="1"/>
  <c r="S1516" i="2" s="1"/>
  <c r="T1516" i="2" s="1"/>
  <c r="U1516" i="2" s="1"/>
  <c r="AI1516" i="2" s="1"/>
  <c r="R1516" i="2"/>
  <c r="V1516" i="2"/>
  <c r="W1516" i="2"/>
  <c r="X1516" i="2"/>
  <c r="Y1516" i="2"/>
  <c r="Z1516" i="2"/>
  <c r="AB1516" i="2"/>
  <c r="AC1516" i="2"/>
  <c r="AD1516" i="2"/>
  <c r="AE1516" i="2"/>
  <c r="AG1516" i="2"/>
  <c r="AH1516" i="2"/>
  <c r="O1517" i="2"/>
  <c r="V1517" i="2"/>
  <c r="W1517" i="2"/>
  <c r="X1517" i="2"/>
  <c r="Y1517" i="2"/>
  <c r="Z1517" i="2" s="1"/>
  <c r="AB1517" i="2"/>
  <c r="AC1517" i="2"/>
  <c r="AD1517" i="2"/>
  <c r="AE1517" i="2"/>
  <c r="AG1517" i="2"/>
  <c r="AH1517" i="2"/>
  <c r="O1518" i="2"/>
  <c r="P1518" i="2"/>
  <c r="Q1518" i="2" s="1"/>
  <c r="S1518" i="2" s="1"/>
  <c r="T1518" i="2" s="1"/>
  <c r="U1518" i="2" s="1"/>
  <c r="AI1518" i="2" s="1"/>
  <c r="R1518" i="2"/>
  <c r="V1518" i="2"/>
  <c r="W1518" i="2"/>
  <c r="X1518" i="2"/>
  <c r="Y1518" i="2"/>
  <c r="Z1518" i="2"/>
  <c r="AB1518" i="2"/>
  <c r="AC1518" i="2"/>
  <c r="AD1518" i="2"/>
  <c r="AE1518" i="2"/>
  <c r="AG1518" i="2"/>
  <c r="AH1518" i="2"/>
  <c r="O1519" i="2"/>
  <c r="V1519" i="2"/>
  <c r="W1519" i="2"/>
  <c r="X1519" i="2"/>
  <c r="Y1519" i="2"/>
  <c r="Z1519" i="2" s="1"/>
  <c r="AB1519" i="2"/>
  <c r="AC1519" i="2"/>
  <c r="AD1519" i="2"/>
  <c r="AE1519" i="2"/>
  <c r="AG1519" i="2"/>
  <c r="AH1519" i="2"/>
  <c r="O1520" i="2"/>
  <c r="P1520" i="2"/>
  <c r="Q1520" i="2" s="1"/>
  <c r="S1520" i="2" s="1"/>
  <c r="T1520" i="2" s="1"/>
  <c r="U1520" i="2" s="1"/>
  <c r="AI1520" i="2" s="1"/>
  <c r="R1520" i="2"/>
  <c r="V1520" i="2"/>
  <c r="W1520" i="2"/>
  <c r="X1520" i="2"/>
  <c r="Y1520" i="2"/>
  <c r="Z1520" i="2"/>
  <c r="AB1520" i="2"/>
  <c r="AC1520" i="2"/>
  <c r="AD1520" i="2"/>
  <c r="AE1520" i="2"/>
  <c r="AG1520" i="2"/>
  <c r="AH1520" i="2"/>
  <c r="O1521" i="2"/>
  <c r="V1521" i="2"/>
  <c r="W1521" i="2"/>
  <c r="X1521" i="2"/>
  <c r="Y1521" i="2"/>
  <c r="Z1521" i="2" s="1"/>
  <c r="AB1521" i="2"/>
  <c r="AC1521" i="2"/>
  <c r="AD1521" i="2"/>
  <c r="AE1521" i="2"/>
  <c r="AG1521" i="2"/>
  <c r="AH1521" i="2"/>
  <c r="O1522" i="2"/>
  <c r="P1522" i="2"/>
  <c r="Q1522" i="2" s="1"/>
  <c r="S1522" i="2" s="1"/>
  <c r="T1522" i="2" s="1"/>
  <c r="U1522" i="2" s="1"/>
  <c r="AI1522" i="2" s="1"/>
  <c r="R1522" i="2"/>
  <c r="V1522" i="2"/>
  <c r="W1522" i="2"/>
  <c r="X1522" i="2"/>
  <c r="Y1522" i="2"/>
  <c r="Z1522" i="2"/>
  <c r="AB1522" i="2"/>
  <c r="AC1522" i="2"/>
  <c r="AD1522" i="2"/>
  <c r="AE1522" i="2"/>
  <c r="AG1522" i="2"/>
  <c r="AH1522" i="2"/>
  <c r="O1523" i="2"/>
  <c r="V1523" i="2"/>
  <c r="W1523" i="2"/>
  <c r="X1523" i="2"/>
  <c r="Y1523" i="2"/>
  <c r="Z1523" i="2" s="1"/>
  <c r="AB1523" i="2"/>
  <c r="AC1523" i="2"/>
  <c r="AD1523" i="2"/>
  <c r="AE1523" i="2"/>
  <c r="AG1523" i="2"/>
  <c r="AH1523" i="2"/>
  <c r="O1524" i="2"/>
  <c r="P1524" i="2"/>
  <c r="Q1524" i="2" s="1"/>
  <c r="S1524" i="2" s="1"/>
  <c r="T1524" i="2" s="1"/>
  <c r="U1524" i="2" s="1"/>
  <c r="AI1524" i="2" s="1"/>
  <c r="R1524" i="2"/>
  <c r="V1524" i="2"/>
  <c r="W1524" i="2"/>
  <c r="X1524" i="2"/>
  <c r="Y1524" i="2"/>
  <c r="Z1524" i="2"/>
  <c r="AB1524" i="2"/>
  <c r="AC1524" i="2"/>
  <c r="AD1524" i="2"/>
  <c r="AE1524" i="2"/>
  <c r="AG1524" i="2"/>
  <c r="AH1524" i="2"/>
  <c r="O1525" i="2"/>
  <c r="V1525" i="2"/>
  <c r="W1525" i="2"/>
  <c r="X1525" i="2"/>
  <c r="Y1525" i="2"/>
  <c r="Z1525" i="2" s="1"/>
  <c r="AB1525" i="2"/>
  <c r="AC1525" i="2"/>
  <c r="AD1525" i="2"/>
  <c r="AE1525" i="2"/>
  <c r="AG1525" i="2"/>
  <c r="AH1525" i="2"/>
  <c r="O1526" i="2"/>
  <c r="P1526" i="2"/>
  <c r="Q1526" i="2" s="1"/>
  <c r="S1526" i="2" s="1"/>
  <c r="T1526" i="2" s="1"/>
  <c r="U1526" i="2" s="1"/>
  <c r="AI1526" i="2" s="1"/>
  <c r="R1526" i="2"/>
  <c r="V1526" i="2"/>
  <c r="W1526" i="2"/>
  <c r="X1526" i="2"/>
  <c r="Y1526" i="2"/>
  <c r="Z1526" i="2"/>
  <c r="AB1526" i="2"/>
  <c r="AC1526" i="2"/>
  <c r="AD1526" i="2"/>
  <c r="AE1526" i="2"/>
  <c r="AG1526" i="2"/>
  <c r="AH1526" i="2"/>
  <c r="O1527" i="2"/>
  <c r="V1527" i="2"/>
  <c r="W1527" i="2"/>
  <c r="X1527" i="2"/>
  <c r="Y1527" i="2"/>
  <c r="Z1527" i="2" s="1"/>
  <c r="AB1527" i="2"/>
  <c r="AC1527" i="2"/>
  <c r="AD1527" i="2"/>
  <c r="AE1527" i="2"/>
  <c r="AG1527" i="2"/>
  <c r="AH1527" i="2"/>
  <c r="O1528" i="2"/>
  <c r="P1528" i="2"/>
  <c r="Q1528" i="2" s="1"/>
  <c r="S1528" i="2" s="1"/>
  <c r="T1528" i="2" s="1"/>
  <c r="U1528" i="2" s="1"/>
  <c r="AI1528" i="2" s="1"/>
  <c r="R1528" i="2"/>
  <c r="V1528" i="2"/>
  <c r="W1528" i="2"/>
  <c r="X1528" i="2"/>
  <c r="Y1528" i="2"/>
  <c r="Z1528" i="2"/>
  <c r="AB1528" i="2"/>
  <c r="AC1528" i="2"/>
  <c r="AD1528" i="2"/>
  <c r="AE1528" i="2"/>
  <c r="AG1528" i="2"/>
  <c r="AH1528" i="2"/>
  <c r="O1529" i="2"/>
  <c r="V1529" i="2"/>
  <c r="W1529" i="2"/>
  <c r="X1529" i="2"/>
  <c r="Y1529" i="2"/>
  <c r="Z1529" i="2" s="1"/>
  <c r="AB1529" i="2"/>
  <c r="AC1529" i="2"/>
  <c r="AD1529" i="2"/>
  <c r="AE1529" i="2"/>
  <c r="AG1529" i="2"/>
  <c r="AH1529" i="2"/>
  <c r="O1530" i="2"/>
  <c r="P1530" i="2"/>
  <c r="Q1530" i="2" s="1"/>
  <c r="S1530" i="2" s="1"/>
  <c r="T1530" i="2" s="1"/>
  <c r="U1530" i="2" s="1"/>
  <c r="AI1530" i="2" s="1"/>
  <c r="R1530" i="2"/>
  <c r="V1530" i="2"/>
  <c r="W1530" i="2"/>
  <c r="X1530" i="2"/>
  <c r="Y1530" i="2"/>
  <c r="Z1530" i="2"/>
  <c r="AB1530" i="2"/>
  <c r="AC1530" i="2"/>
  <c r="AD1530" i="2"/>
  <c r="AE1530" i="2"/>
  <c r="AG1530" i="2"/>
  <c r="AH1530" i="2"/>
  <c r="O1531" i="2"/>
  <c r="V1531" i="2"/>
  <c r="W1531" i="2"/>
  <c r="X1531" i="2"/>
  <c r="Y1531" i="2"/>
  <c r="Z1531" i="2" s="1"/>
  <c r="AB1531" i="2"/>
  <c r="AC1531" i="2"/>
  <c r="AD1531" i="2"/>
  <c r="AE1531" i="2"/>
  <c r="AG1531" i="2"/>
  <c r="AH1531" i="2"/>
  <c r="O1532" i="2"/>
  <c r="P1532" i="2"/>
  <c r="Q1532" i="2" s="1"/>
  <c r="S1532" i="2" s="1"/>
  <c r="T1532" i="2" s="1"/>
  <c r="U1532" i="2" s="1"/>
  <c r="AI1532" i="2" s="1"/>
  <c r="R1532" i="2"/>
  <c r="V1532" i="2"/>
  <c r="W1532" i="2"/>
  <c r="X1532" i="2"/>
  <c r="Y1532" i="2"/>
  <c r="Z1532" i="2"/>
  <c r="AB1532" i="2"/>
  <c r="AC1532" i="2"/>
  <c r="AD1532" i="2"/>
  <c r="AE1532" i="2"/>
  <c r="AG1532" i="2"/>
  <c r="AH1532" i="2"/>
  <c r="O1533" i="2"/>
  <c r="V1533" i="2"/>
  <c r="W1533" i="2"/>
  <c r="X1533" i="2"/>
  <c r="Y1533" i="2"/>
  <c r="Z1533" i="2" s="1"/>
  <c r="AB1533" i="2"/>
  <c r="AC1533" i="2"/>
  <c r="AD1533" i="2"/>
  <c r="AE1533" i="2"/>
  <c r="AG1533" i="2"/>
  <c r="AH1533" i="2"/>
  <c r="O1534" i="2"/>
  <c r="P1534" i="2"/>
  <c r="Q1534" i="2" s="1"/>
  <c r="S1534" i="2" s="1"/>
  <c r="T1534" i="2" s="1"/>
  <c r="U1534" i="2" s="1"/>
  <c r="AI1534" i="2" s="1"/>
  <c r="R1534" i="2"/>
  <c r="V1534" i="2"/>
  <c r="W1534" i="2"/>
  <c r="X1534" i="2"/>
  <c r="Y1534" i="2"/>
  <c r="Z1534" i="2"/>
  <c r="AB1534" i="2"/>
  <c r="AC1534" i="2"/>
  <c r="AD1534" i="2"/>
  <c r="AE1534" i="2"/>
  <c r="AG1534" i="2"/>
  <c r="AH1534" i="2"/>
  <c r="O1535" i="2"/>
  <c r="V1535" i="2"/>
  <c r="W1535" i="2"/>
  <c r="X1535" i="2"/>
  <c r="Y1535" i="2"/>
  <c r="Z1535" i="2" s="1"/>
  <c r="AB1535" i="2"/>
  <c r="AC1535" i="2"/>
  <c r="AD1535" i="2"/>
  <c r="AE1535" i="2"/>
  <c r="AG1535" i="2"/>
  <c r="AH1535" i="2"/>
  <c r="O1536" i="2"/>
  <c r="P1536" i="2"/>
  <c r="Q1536" i="2" s="1"/>
  <c r="S1536" i="2" s="1"/>
  <c r="T1536" i="2" s="1"/>
  <c r="U1536" i="2" s="1"/>
  <c r="AI1536" i="2" s="1"/>
  <c r="R1536" i="2"/>
  <c r="V1536" i="2"/>
  <c r="W1536" i="2"/>
  <c r="X1536" i="2"/>
  <c r="Y1536" i="2"/>
  <c r="Z1536" i="2"/>
  <c r="AB1536" i="2"/>
  <c r="AC1536" i="2"/>
  <c r="AD1536" i="2"/>
  <c r="AE1536" i="2"/>
  <c r="AG1536" i="2"/>
  <c r="AH1536" i="2"/>
  <c r="O1537" i="2"/>
  <c r="V1537" i="2"/>
  <c r="W1537" i="2"/>
  <c r="X1537" i="2"/>
  <c r="Y1537" i="2"/>
  <c r="Z1537" i="2" s="1"/>
  <c r="AB1537" i="2"/>
  <c r="AC1537" i="2"/>
  <c r="AD1537" i="2"/>
  <c r="AE1537" i="2"/>
  <c r="AG1537" i="2"/>
  <c r="AH1537" i="2"/>
  <c r="O1538" i="2"/>
  <c r="P1538" i="2"/>
  <c r="Q1538" i="2" s="1"/>
  <c r="S1538" i="2" s="1"/>
  <c r="T1538" i="2" s="1"/>
  <c r="U1538" i="2" s="1"/>
  <c r="AI1538" i="2" s="1"/>
  <c r="R1538" i="2"/>
  <c r="V1538" i="2"/>
  <c r="W1538" i="2"/>
  <c r="X1538" i="2"/>
  <c r="Y1538" i="2"/>
  <c r="Z1538" i="2"/>
  <c r="AB1538" i="2"/>
  <c r="AC1538" i="2"/>
  <c r="AD1538" i="2"/>
  <c r="AE1538" i="2"/>
  <c r="AG1538" i="2"/>
  <c r="AH1538" i="2"/>
  <c r="O1539" i="2"/>
  <c r="V1539" i="2"/>
  <c r="W1539" i="2"/>
  <c r="X1539" i="2"/>
  <c r="Y1539" i="2"/>
  <c r="Z1539" i="2" s="1"/>
  <c r="AB1539" i="2"/>
  <c r="AC1539" i="2"/>
  <c r="AD1539" i="2"/>
  <c r="AE1539" i="2"/>
  <c r="AG1539" i="2"/>
  <c r="AH1539" i="2"/>
  <c r="O1540" i="2"/>
  <c r="P1540" i="2"/>
  <c r="Q1540" i="2" s="1"/>
  <c r="S1540" i="2" s="1"/>
  <c r="T1540" i="2" s="1"/>
  <c r="U1540" i="2" s="1"/>
  <c r="AI1540" i="2" s="1"/>
  <c r="R1540" i="2"/>
  <c r="V1540" i="2"/>
  <c r="W1540" i="2"/>
  <c r="X1540" i="2"/>
  <c r="Y1540" i="2"/>
  <c r="Z1540" i="2"/>
  <c r="AB1540" i="2"/>
  <c r="AC1540" i="2"/>
  <c r="AD1540" i="2"/>
  <c r="AE1540" i="2"/>
  <c r="AG1540" i="2"/>
  <c r="AH1540" i="2"/>
  <c r="O1541" i="2"/>
  <c r="V1541" i="2"/>
  <c r="W1541" i="2"/>
  <c r="X1541" i="2"/>
  <c r="Y1541" i="2"/>
  <c r="Z1541" i="2" s="1"/>
  <c r="AB1541" i="2"/>
  <c r="AC1541" i="2"/>
  <c r="AD1541" i="2"/>
  <c r="AE1541" i="2"/>
  <c r="AG1541" i="2"/>
  <c r="AH1541" i="2"/>
  <c r="O1542" i="2"/>
  <c r="P1542" i="2"/>
  <c r="Q1542" i="2" s="1"/>
  <c r="S1542" i="2" s="1"/>
  <c r="T1542" i="2" s="1"/>
  <c r="U1542" i="2" s="1"/>
  <c r="AI1542" i="2" s="1"/>
  <c r="R1542" i="2"/>
  <c r="V1542" i="2"/>
  <c r="W1542" i="2"/>
  <c r="X1542" i="2"/>
  <c r="Y1542" i="2"/>
  <c r="Z1542" i="2"/>
  <c r="AB1542" i="2"/>
  <c r="AC1542" i="2"/>
  <c r="AD1542" i="2"/>
  <c r="AE1542" i="2"/>
  <c r="AG1542" i="2"/>
  <c r="AH1542" i="2"/>
  <c r="O1543" i="2"/>
  <c r="V1543" i="2"/>
  <c r="W1543" i="2"/>
  <c r="X1543" i="2"/>
  <c r="Y1543" i="2"/>
  <c r="Z1543" i="2" s="1"/>
  <c r="AB1543" i="2"/>
  <c r="AC1543" i="2"/>
  <c r="AD1543" i="2"/>
  <c r="AE1543" i="2"/>
  <c r="AG1543" i="2"/>
  <c r="AH1543" i="2"/>
  <c r="O1544" i="2"/>
  <c r="P1544" i="2"/>
  <c r="Q1544" i="2" s="1"/>
  <c r="S1544" i="2" s="1"/>
  <c r="T1544" i="2" s="1"/>
  <c r="U1544" i="2" s="1"/>
  <c r="AI1544" i="2" s="1"/>
  <c r="R1544" i="2"/>
  <c r="V1544" i="2"/>
  <c r="W1544" i="2"/>
  <c r="X1544" i="2"/>
  <c r="Y1544" i="2"/>
  <c r="Z1544" i="2"/>
  <c r="AB1544" i="2"/>
  <c r="AC1544" i="2"/>
  <c r="AD1544" i="2"/>
  <c r="AE1544" i="2"/>
  <c r="AG1544" i="2"/>
  <c r="AH1544" i="2"/>
  <c r="O1545" i="2"/>
  <c r="V1545" i="2"/>
  <c r="W1545" i="2"/>
  <c r="X1545" i="2"/>
  <c r="Y1545" i="2"/>
  <c r="Z1545" i="2" s="1"/>
  <c r="AB1545" i="2"/>
  <c r="AC1545" i="2"/>
  <c r="AD1545" i="2"/>
  <c r="AE1545" i="2"/>
  <c r="AG1545" i="2"/>
  <c r="AH1545" i="2"/>
  <c r="O1546" i="2"/>
  <c r="P1546" i="2"/>
  <c r="Q1546" i="2" s="1"/>
  <c r="S1546" i="2" s="1"/>
  <c r="T1546" i="2" s="1"/>
  <c r="U1546" i="2" s="1"/>
  <c r="AI1546" i="2" s="1"/>
  <c r="R1546" i="2"/>
  <c r="V1546" i="2"/>
  <c r="W1546" i="2"/>
  <c r="X1546" i="2"/>
  <c r="Y1546" i="2"/>
  <c r="Z1546" i="2"/>
  <c r="AB1546" i="2"/>
  <c r="AC1546" i="2"/>
  <c r="AD1546" i="2"/>
  <c r="AE1546" i="2"/>
  <c r="AG1546" i="2"/>
  <c r="AH1546" i="2"/>
  <c r="O1547" i="2"/>
  <c r="V1547" i="2"/>
  <c r="W1547" i="2"/>
  <c r="X1547" i="2"/>
  <c r="Y1547" i="2"/>
  <c r="Z1547" i="2" s="1"/>
  <c r="AB1547" i="2"/>
  <c r="AC1547" i="2"/>
  <c r="AD1547" i="2"/>
  <c r="AE1547" i="2"/>
  <c r="AG1547" i="2"/>
  <c r="AH1547" i="2"/>
  <c r="O1548" i="2"/>
  <c r="P1548" i="2"/>
  <c r="Q1548" i="2" s="1"/>
  <c r="S1548" i="2" s="1"/>
  <c r="T1548" i="2" s="1"/>
  <c r="U1548" i="2" s="1"/>
  <c r="AI1548" i="2" s="1"/>
  <c r="R1548" i="2"/>
  <c r="V1548" i="2"/>
  <c r="W1548" i="2"/>
  <c r="X1548" i="2"/>
  <c r="Y1548" i="2"/>
  <c r="Z1548" i="2"/>
  <c r="AB1548" i="2"/>
  <c r="AC1548" i="2"/>
  <c r="AD1548" i="2"/>
  <c r="AE1548" i="2"/>
  <c r="AG1548" i="2"/>
  <c r="AH1548" i="2"/>
  <c r="O1549" i="2"/>
  <c r="V1549" i="2"/>
  <c r="W1549" i="2"/>
  <c r="X1549" i="2"/>
  <c r="Y1549" i="2"/>
  <c r="Z1549" i="2" s="1"/>
  <c r="AB1549" i="2"/>
  <c r="AC1549" i="2"/>
  <c r="AD1549" i="2"/>
  <c r="AE1549" i="2"/>
  <c r="AG1549" i="2"/>
  <c r="AH1549" i="2"/>
  <c r="O1550" i="2"/>
  <c r="P1550" i="2"/>
  <c r="Q1550" i="2" s="1"/>
  <c r="S1550" i="2" s="1"/>
  <c r="T1550" i="2" s="1"/>
  <c r="U1550" i="2" s="1"/>
  <c r="AI1550" i="2" s="1"/>
  <c r="R1550" i="2"/>
  <c r="V1550" i="2"/>
  <c r="W1550" i="2"/>
  <c r="X1550" i="2"/>
  <c r="Y1550" i="2"/>
  <c r="Z1550" i="2"/>
  <c r="AB1550" i="2"/>
  <c r="AC1550" i="2"/>
  <c r="AD1550" i="2"/>
  <c r="AE1550" i="2"/>
  <c r="AG1550" i="2"/>
  <c r="AH1550" i="2"/>
  <c r="O1551" i="2"/>
  <c r="V1551" i="2"/>
  <c r="W1551" i="2"/>
  <c r="X1551" i="2"/>
  <c r="Y1551" i="2"/>
  <c r="Z1551" i="2" s="1"/>
  <c r="AB1551" i="2"/>
  <c r="AC1551" i="2"/>
  <c r="AD1551" i="2"/>
  <c r="AE1551" i="2"/>
  <c r="AG1551" i="2"/>
  <c r="AH1551" i="2"/>
  <c r="O1552" i="2"/>
  <c r="P1552" i="2"/>
  <c r="Q1552" i="2" s="1"/>
  <c r="S1552" i="2" s="1"/>
  <c r="T1552" i="2" s="1"/>
  <c r="U1552" i="2" s="1"/>
  <c r="AI1552" i="2" s="1"/>
  <c r="R1552" i="2"/>
  <c r="V1552" i="2"/>
  <c r="W1552" i="2"/>
  <c r="X1552" i="2"/>
  <c r="Y1552" i="2"/>
  <c r="Z1552" i="2"/>
  <c r="AB1552" i="2"/>
  <c r="AC1552" i="2"/>
  <c r="AD1552" i="2"/>
  <c r="AE1552" i="2"/>
  <c r="AG1552" i="2"/>
  <c r="AH1552" i="2"/>
  <c r="O1553" i="2"/>
  <c r="V1553" i="2"/>
  <c r="W1553" i="2"/>
  <c r="X1553" i="2"/>
  <c r="Y1553" i="2"/>
  <c r="Z1553" i="2" s="1"/>
  <c r="AB1553" i="2"/>
  <c r="AC1553" i="2"/>
  <c r="AD1553" i="2"/>
  <c r="AE1553" i="2"/>
  <c r="AG1553" i="2"/>
  <c r="AH1553" i="2"/>
  <c r="O1554" i="2"/>
  <c r="P1554" i="2"/>
  <c r="Q1554" i="2" s="1"/>
  <c r="S1554" i="2" s="1"/>
  <c r="T1554" i="2" s="1"/>
  <c r="U1554" i="2" s="1"/>
  <c r="AI1554" i="2" s="1"/>
  <c r="R1554" i="2"/>
  <c r="V1554" i="2"/>
  <c r="W1554" i="2"/>
  <c r="X1554" i="2"/>
  <c r="Y1554" i="2"/>
  <c r="Z1554" i="2"/>
  <c r="AB1554" i="2"/>
  <c r="AC1554" i="2"/>
  <c r="AD1554" i="2"/>
  <c r="AE1554" i="2"/>
  <c r="AG1554" i="2"/>
  <c r="AH1554" i="2"/>
  <c r="O1555" i="2"/>
  <c r="V1555" i="2"/>
  <c r="W1555" i="2"/>
  <c r="X1555" i="2"/>
  <c r="Y1555" i="2"/>
  <c r="Z1555" i="2" s="1"/>
  <c r="AB1555" i="2"/>
  <c r="AC1555" i="2"/>
  <c r="AD1555" i="2"/>
  <c r="AE1555" i="2"/>
  <c r="AG1555" i="2"/>
  <c r="AH1555" i="2"/>
  <c r="O1556" i="2"/>
  <c r="P1556" i="2"/>
  <c r="Q1556" i="2" s="1"/>
  <c r="S1556" i="2" s="1"/>
  <c r="T1556" i="2" s="1"/>
  <c r="U1556" i="2" s="1"/>
  <c r="AI1556" i="2" s="1"/>
  <c r="R1556" i="2"/>
  <c r="V1556" i="2"/>
  <c r="W1556" i="2"/>
  <c r="X1556" i="2"/>
  <c r="Y1556" i="2"/>
  <c r="Z1556" i="2"/>
  <c r="AB1556" i="2"/>
  <c r="AC1556" i="2"/>
  <c r="AD1556" i="2"/>
  <c r="AE1556" i="2"/>
  <c r="AG1556" i="2"/>
  <c r="AH1556" i="2"/>
  <c r="O1557" i="2"/>
  <c r="V1557" i="2"/>
  <c r="W1557" i="2"/>
  <c r="X1557" i="2"/>
  <c r="Y1557" i="2"/>
  <c r="Z1557" i="2" s="1"/>
  <c r="AB1557" i="2"/>
  <c r="AC1557" i="2"/>
  <c r="AD1557" i="2"/>
  <c r="AE1557" i="2"/>
  <c r="AG1557" i="2"/>
  <c r="AH1557" i="2"/>
  <c r="O1558" i="2"/>
  <c r="P1558" i="2"/>
  <c r="Q1558" i="2" s="1"/>
  <c r="S1558" i="2" s="1"/>
  <c r="T1558" i="2" s="1"/>
  <c r="U1558" i="2" s="1"/>
  <c r="AI1558" i="2" s="1"/>
  <c r="R1558" i="2"/>
  <c r="V1558" i="2"/>
  <c r="W1558" i="2"/>
  <c r="X1558" i="2"/>
  <c r="Y1558" i="2"/>
  <c r="Z1558" i="2"/>
  <c r="AB1558" i="2"/>
  <c r="AC1558" i="2"/>
  <c r="AD1558" i="2"/>
  <c r="AE1558" i="2"/>
  <c r="AG1558" i="2"/>
  <c r="AH1558" i="2"/>
  <c r="O1559" i="2"/>
  <c r="V1559" i="2"/>
  <c r="W1559" i="2"/>
  <c r="X1559" i="2"/>
  <c r="Y1559" i="2"/>
  <c r="Z1559" i="2" s="1"/>
  <c r="AB1559" i="2"/>
  <c r="AC1559" i="2"/>
  <c r="AD1559" i="2"/>
  <c r="AE1559" i="2"/>
  <c r="AG1559" i="2"/>
  <c r="AH1559" i="2"/>
  <c r="O1560" i="2"/>
  <c r="V1560" i="2"/>
  <c r="W1560" i="2"/>
  <c r="X1560" i="2"/>
  <c r="Y1560" i="2"/>
  <c r="Z1560" i="2"/>
  <c r="AB1560" i="2"/>
  <c r="AC1560" i="2"/>
  <c r="AD1560" i="2"/>
  <c r="AE1560" i="2"/>
  <c r="AG1560" i="2"/>
  <c r="AH1560" i="2"/>
  <c r="O1561" i="2"/>
  <c r="V1561" i="2"/>
  <c r="W1561" i="2"/>
  <c r="X1561" i="2"/>
  <c r="Y1561" i="2"/>
  <c r="AB1561" i="2"/>
  <c r="AC1561" i="2"/>
  <c r="AD1561" i="2"/>
  <c r="AE1561" i="2"/>
  <c r="AG1561" i="2"/>
  <c r="AH1561" i="2"/>
  <c r="O1562" i="2"/>
  <c r="P1562" i="2"/>
  <c r="Q1562" i="2" s="1"/>
  <c r="S1562" i="2" s="1"/>
  <c r="R1562" i="2"/>
  <c r="T1562" i="2"/>
  <c r="U1562" i="2" s="1"/>
  <c r="AI1562" i="2" s="1"/>
  <c r="V1562" i="2"/>
  <c r="W1562" i="2"/>
  <c r="X1562" i="2"/>
  <c r="Y1562" i="2"/>
  <c r="AB1562" i="2"/>
  <c r="AC1562" i="2"/>
  <c r="AD1562" i="2"/>
  <c r="AE1562" i="2"/>
  <c r="AG1562" i="2"/>
  <c r="AH1562" i="2"/>
  <c r="O1563" i="2"/>
  <c r="R1563" i="2" s="1"/>
  <c r="V1563" i="2"/>
  <c r="W1563" i="2"/>
  <c r="X1563" i="2"/>
  <c r="Y1563" i="2"/>
  <c r="AB1563" i="2"/>
  <c r="AC1563" i="2"/>
  <c r="AD1563" i="2"/>
  <c r="AE1563" i="2"/>
  <c r="AG1563" i="2"/>
  <c r="AH1563" i="2"/>
  <c r="O1564" i="2"/>
  <c r="P1564" i="2"/>
  <c r="Q1564" i="2" s="1"/>
  <c r="R1564" i="2"/>
  <c r="S1564" i="2"/>
  <c r="T1564" i="2" s="1"/>
  <c r="U1564" i="2" s="1"/>
  <c r="AI1564" i="2" s="1"/>
  <c r="V1564" i="2"/>
  <c r="W1564" i="2"/>
  <c r="X1564" i="2"/>
  <c r="Y1564" i="2"/>
  <c r="AB1564" i="2"/>
  <c r="AC1564" i="2"/>
  <c r="AD1564" i="2"/>
  <c r="AE1564" i="2"/>
  <c r="AG1564" i="2"/>
  <c r="AH1564" i="2"/>
  <c r="O1565" i="2"/>
  <c r="V1565" i="2"/>
  <c r="W1565" i="2"/>
  <c r="X1565" i="2"/>
  <c r="Y1565" i="2"/>
  <c r="AB1565" i="2"/>
  <c r="AC1565" i="2"/>
  <c r="AD1565" i="2"/>
  <c r="AE1565" i="2"/>
  <c r="AG1565" i="2"/>
  <c r="AH1565" i="2"/>
  <c r="O1566" i="2"/>
  <c r="P1566" i="2"/>
  <c r="Q1566" i="2" s="1"/>
  <c r="S1566" i="2" s="1"/>
  <c r="T1566" i="2" s="1"/>
  <c r="U1566" i="2" s="1"/>
  <c r="AI1566" i="2" s="1"/>
  <c r="R1566" i="2"/>
  <c r="V1566" i="2"/>
  <c r="W1566" i="2"/>
  <c r="X1566" i="2"/>
  <c r="Y1566" i="2"/>
  <c r="Z1566" i="2" s="1"/>
  <c r="AB1566" i="2"/>
  <c r="AC1566" i="2"/>
  <c r="AD1566" i="2"/>
  <c r="AE1566" i="2"/>
  <c r="AG1566" i="2"/>
  <c r="AH1566" i="2"/>
  <c r="O1567" i="2"/>
  <c r="V1567" i="2"/>
  <c r="W1567" i="2"/>
  <c r="X1567" i="2"/>
  <c r="Y1567" i="2"/>
  <c r="AB1567" i="2"/>
  <c r="AC1567" i="2"/>
  <c r="AD1567" i="2"/>
  <c r="AE1567" i="2"/>
  <c r="AG1567" i="2"/>
  <c r="AH1567" i="2"/>
  <c r="O1568" i="2"/>
  <c r="P1568" i="2"/>
  <c r="Q1568" i="2" s="1"/>
  <c r="S1568" i="2" s="1"/>
  <c r="T1568" i="2" s="1"/>
  <c r="U1568" i="2" s="1"/>
  <c r="AI1568" i="2" s="1"/>
  <c r="R1568" i="2"/>
  <c r="V1568" i="2"/>
  <c r="W1568" i="2"/>
  <c r="X1568" i="2"/>
  <c r="Y1568" i="2"/>
  <c r="AB1568" i="2"/>
  <c r="AC1568" i="2"/>
  <c r="AD1568" i="2"/>
  <c r="AE1568" i="2"/>
  <c r="AG1568" i="2"/>
  <c r="AH1568" i="2"/>
  <c r="O1569" i="2"/>
  <c r="R1569" i="2"/>
  <c r="V1569" i="2"/>
  <c r="W1569" i="2"/>
  <c r="X1569" i="2"/>
  <c r="Y1569" i="2"/>
  <c r="AB1569" i="2"/>
  <c r="AC1569" i="2"/>
  <c r="AD1569" i="2"/>
  <c r="AE1569" i="2"/>
  <c r="AG1569" i="2"/>
  <c r="AH1569" i="2"/>
  <c r="O1570" i="2"/>
  <c r="P1570" i="2"/>
  <c r="Q1570" i="2" s="1"/>
  <c r="S1570" i="2" s="1"/>
  <c r="R1570" i="2"/>
  <c r="T1570" i="2"/>
  <c r="U1570" i="2"/>
  <c r="AI1570" i="2" s="1"/>
  <c r="V1570" i="2"/>
  <c r="W1570" i="2"/>
  <c r="X1570" i="2"/>
  <c r="Y1570" i="2"/>
  <c r="AB1570" i="2"/>
  <c r="AC1570" i="2"/>
  <c r="AD1570" i="2"/>
  <c r="AE1570" i="2"/>
  <c r="AG1570" i="2"/>
  <c r="AH1570" i="2"/>
  <c r="O1571" i="2"/>
  <c r="R1571" i="2" s="1"/>
  <c r="V1571" i="2"/>
  <c r="W1571" i="2"/>
  <c r="X1571" i="2"/>
  <c r="Y1571" i="2"/>
  <c r="AB1571" i="2"/>
  <c r="AC1571" i="2"/>
  <c r="AD1571" i="2"/>
  <c r="AE1571" i="2"/>
  <c r="AG1571" i="2"/>
  <c r="AH1571" i="2"/>
  <c r="O1572" i="2"/>
  <c r="P1572" i="2"/>
  <c r="Q1572" i="2" s="1"/>
  <c r="S1572" i="2" s="1"/>
  <c r="T1572" i="2" s="1"/>
  <c r="U1572" i="2" s="1"/>
  <c r="AI1572" i="2" s="1"/>
  <c r="R1572" i="2"/>
  <c r="V1572" i="2"/>
  <c r="W1572" i="2"/>
  <c r="X1572" i="2"/>
  <c r="Y1572" i="2"/>
  <c r="Z1572" i="2"/>
  <c r="AB1572" i="2"/>
  <c r="AC1572" i="2"/>
  <c r="AD1572" i="2"/>
  <c r="AE1572" i="2"/>
  <c r="AG1572" i="2"/>
  <c r="AH1572" i="2"/>
  <c r="O1573" i="2"/>
  <c r="V1573" i="2"/>
  <c r="W1573" i="2"/>
  <c r="X1573" i="2"/>
  <c r="Y1573" i="2"/>
  <c r="AB1573" i="2"/>
  <c r="AC1573" i="2"/>
  <c r="AD1573" i="2"/>
  <c r="AE1573" i="2"/>
  <c r="AG1573" i="2"/>
  <c r="AH1573" i="2"/>
  <c r="O1574" i="2"/>
  <c r="P1574" i="2"/>
  <c r="Q1574" i="2" s="1"/>
  <c r="S1574" i="2" s="1"/>
  <c r="T1574" i="2" s="1"/>
  <c r="U1574" i="2" s="1"/>
  <c r="AI1574" i="2" s="1"/>
  <c r="R1574" i="2"/>
  <c r="V1574" i="2"/>
  <c r="W1574" i="2"/>
  <c r="X1574" i="2"/>
  <c r="Y1574" i="2"/>
  <c r="AB1574" i="2"/>
  <c r="AC1574" i="2"/>
  <c r="AD1574" i="2"/>
  <c r="AE1574" i="2"/>
  <c r="AG1574" i="2"/>
  <c r="AH1574" i="2"/>
  <c r="O1575" i="2"/>
  <c r="V1575" i="2"/>
  <c r="W1575" i="2"/>
  <c r="X1575" i="2"/>
  <c r="Y1575" i="2"/>
  <c r="AB1575" i="2"/>
  <c r="AC1575" i="2"/>
  <c r="AD1575" i="2"/>
  <c r="AE1575" i="2"/>
  <c r="AG1575" i="2"/>
  <c r="AH1575" i="2"/>
  <c r="O1576" i="2"/>
  <c r="R1576" i="2" s="1"/>
  <c r="P1576" i="2"/>
  <c r="Q1576" i="2" s="1"/>
  <c r="V1576" i="2"/>
  <c r="W1576" i="2"/>
  <c r="X1576" i="2"/>
  <c r="Y1576" i="2"/>
  <c r="AB1576" i="2"/>
  <c r="AC1576" i="2"/>
  <c r="AD1576" i="2"/>
  <c r="AE1576" i="2"/>
  <c r="AG1576" i="2"/>
  <c r="AH1576" i="2"/>
  <c r="O1577" i="2"/>
  <c r="R1577" i="2" s="1"/>
  <c r="V1577" i="2"/>
  <c r="W1577" i="2"/>
  <c r="X1577" i="2"/>
  <c r="Y1577" i="2"/>
  <c r="AB1577" i="2"/>
  <c r="AC1577" i="2"/>
  <c r="AD1577" i="2"/>
  <c r="AE1577" i="2"/>
  <c r="AG1577" i="2"/>
  <c r="AH1577" i="2"/>
  <c r="O1578" i="2"/>
  <c r="P1578" i="2"/>
  <c r="Q1578" i="2" s="1"/>
  <c r="R1578" i="2"/>
  <c r="V1578" i="2"/>
  <c r="W1578" i="2"/>
  <c r="X1578" i="2"/>
  <c r="Y1578" i="2"/>
  <c r="AB1578" i="2"/>
  <c r="AC1578" i="2"/>
  <c r="AD1578" i="2"/>
  <c r="AE1578" i="2"/>
  <c r="AG1578" i="2"/>
  <c r="AH1578" i="2"/>
  <c r="O1579" i="2"/>
  <c r="R1579" i="2" s="1"/>
  <c r="P1579" i="2"/>
  <c r="Q1579" i="2" s="1"/>
  <c r="S1579" i="2" s="1"/>
  <c r="T1579" i="2" s="1"/>
  <c r="U1579" i="2" s="1"/>
  <c r="V1579" i="2"/>
  <c r="W1579" i="2"/>
  <c r="X1579" i="2"/>
  <c r="Y1579" i="2"/>
  <c r="AB1579" i="2"/>
  <c r="AC1579" i="2"/>
  <c r="AD1579" i="2"/>
  <c r="AE1579" i="2"/>
  <c r="AG1579" i="2"/>
  <c r="AH1579" i="2"/>
  <c r="AI1579" i="2"/>
  <c r="O1580" i="2"/>
  <c r="P1580" i="2"/>
  <c r="Q1580" i="2"/>
  <c r="S1580" i="2" s="1"/>
  <c r="T1580" i="2" s="1"/>
  <c r="U1580" i="2" s="1"/>
  <c r="AI1580" i="2" s="1"/>
  <c r="R1580" i="2"/>
  <c r="V1580" i="2"/>
  <c r="W1580" i="2"/>
  <c r="X1580" i="2"/>
  <c r="Y1580" i="2"/>
  <c r="AB1580" i="2"/>
  <c r="AC1580" i="2"/>
  <c r="AD1580" i="2"/>
  <c r="AE1580" i="2"/>
  <c r="AG1580" i="2"/>
  <c r="AH1580" i="2"/>
  <c r="O1581" i="2"/>
  <c r="V1581" i="2"/>
  <c r="W1581" i="2"/>
  <c r="X1581" i="2"/>
  <c r="Y1581" i="2"/>
  <c r="AB1581" i="2"/>
  <c r="AC1581" i="2"/>
  <c r="AD1581" i="2"/>
  <c r="AE1581" i="2"/>
  <c r="AG1581" i="2"/>
  <c r="AH1581" i="2"/>
  <c r="O1582" i="2"/>
  <c r="P1582" i="2"/>
  <c r="Q1582" i="2"/>
  <c r="S1582" i="2" s="1"/>
  <c r="T1582" i="2" s="1"/>
  <c r="U1582" i="2" s="1"/>
  <c r="AI1582" i="2" s="1"/>
  <c r="R1582" i="2"/>
  <c r="V1582" i="2"/>
  <c r="W1582" i="2"/>
  <c r="X1582" i="2"/>
  <c r="Y1582" i="2"/>
  <c r="AB1582" i="2"/>
  <c r="AC1582" i="2"/>
  <c r="AD1582" i="2"/>
  <c r="AE1582" i="2"/>
  <c r="AG1582" i="2"/>
  <c r="AH1582" i="2"/>
  <c r="O1583" i="2"/>
  <c r="R1583" i="2" s="1"/>
  <c r="V1583" i="2"/>
  <c r="W1583" i="2"/>
  <c r="X1583" i="2"/>
  <c r="Y1583" i="2"/>
  <c r="Z1583" i="2" s="1"/>
  <c r="AB1583" i="2"/>
  <c r="AC1583" i="2"/>
  <c r="AD1583" i="2"/>
  <c r="AE1583" i="2"/>
  <c r="AG1583" i="2"/>
  <c r="AH1583" i="2"/>
  <c r="O1584" i="2"/>
  <c r="P1584" i="2"/>
  <c r="Q1584" i="2" s="1"/>
  <c r="S1584" i="2" s="1"/>
  <c r="T1584" i="2" s="1"/>
  <c r="U1584" i="2" s="1"/>
  <c r="AI1584" i="2" s="1"/>
  <c r="R1584" i="2"/>
  <c r="V1584" i="2"/>
  <c r="W1584" i="2"/>
  <c r="X1584" i="2"/>
  <c r="Y1584" i="2"/>
  <c r="AB1584" i="2"/>
  <c r="AC1584" i="2"/>
  <c r="AD1584" i="2"/>
  <c r="AE1584" i="2"/>
  <c r="AG1584" i="2"/>
  <c r="AH1584" i="2"/>
  <c r="O1585" i="2"/>
  <c r="P1585" i="2" s="1"/>
  <c r="Q1585" i="2" s="1"/>
  <c r="V1585" i="2"/>
  <c r="W1585" i="2"/>
  <c r="X1585" i="2"/>
  <c r="Y1585" i="2"/>
  <c r="AB1585" i="2"/>
  <c r="AC1585" i="2"/>
  <c r="AD1585" i="2"/>
  <c r="AE1585" i="2"/>
  <c r="AG1585" i="2"/>
  <c r="AH1585" i="2"/>
  <c r="O1586" i="2"/>
  <c r="P1586" i="2"/>
  <c r="Q1586" i="2" s="1"/>
  <c r="S1586" i="2" s="1"/>
  <c r="T1586" i="2" s="1"/>
  <c r="U1586" i="2" s="1"/>
  <c r="AI1586" i="2" s="1"/>
  <c r="R1586" i="2"/>
  <c r="V1586" i="2"/>
  <c r="W1586" i="2"/>
  <c r="X1586" i="2"/>
  <c r="Y1586" i="2"/>
  <c r="AB1586" i="2"/>
  <c r="AC1586" i="2"/>
  <c r="AD1586" i="2"/>
  <c r="AE1586" i="2"/>
  <c r="AG1586" i="2"/>
  <c r="AH1586" i="2"/>
  <c r="O1587" i="2"/>
  <c r="R1587" i="2" s="1"/>
  <c r="V1587" i="2"/>
  <c r="W1587" i="2"/>
  <c r="X1587" i="2"/>
  <c r="Y1587" i="2"/>
  <c r="AB1587" i="2"/>
  <c r="AC1587" i="2"/>
  <c r="AD1587" i="2"/>
  <c r="AE1587" i="2"/>
  <c r="AG1587" i="2"/>
  <c r="AH1587" i="2"/>
  <c r="O1588" i="2"/>
  <c r="P1588" i="2"/>
  <c r="Q1588" i="2"/>
  <c r="R1588" i="2"/>
  <c r="V1588" i="2"/>
  <c r="W1588" i="2"/>
  <c r="X1588" i="2"/>
  <c r="Y1588" i="2"/>
  <c r="AB1588" i="2"/>
  <c r="AC1588" i="2"/>
  <c r="AD1588" i="2"/>
  <c r="AE1588" i="2"/>
  <c r="AG1588" i="2"/>
  <c r="AH1588" i="2"/>
  <c r="O1589" i="2"/>
  <c r="V1589" i="2"/>
  <c r="W1589" i="2"/>
  <c r="X1589" i="2"/>
  <c r="Y1589" i="2"/>
  <c r="AB1589" i="2"/>
  <c r="AC1589" i="2"/>
  <c r="AD1589" i="2"/>
  <c r="AE1589" i="2"/>
  <c r="AG1589" i="2"/>
  <c r="AH1589" i="2"/>
  <c r="O1590" i="2"/>
  <c r="P1590" i="2"/>
  <c r="Q1590" i="2" s="1"/>
  <c r="S1590" i="2" s="1"/>
  <c r="T1590" i="2" s="1"/>
  <c r="U1590" i="2" s="1"/>
  <c r="AI1590" i="2" s="1"/>
  <c r="R1590" i="2"/>
  <c r="V1590" i="2"/>
  <c r="W1590" i="2"/>
  <c r="X1590" i="2"/>
  <c r="Y1590" i="2"/>
  <c r="AB1590" i="2"/>
  <c r="AC1590" i="2"/>
  <c r="AD1590" i="2"/>
  <c r="AE1590" i="2"/>
  <c r="AG1590" i="2"/>
  <c r="AH1590" i="2"/>
  <c r="O1591" i="2"/>
  <c r="V1591" i="2"/>
  <c r="W1591" i="2"/>
  <c r="X1591" i="2"/>
  <c r="Y1591" i="2"/>
  <c r="AB1591" i="2"/>
  <c r="AC1591" i="2"/>
  <c r="AD1591" i="2"/>
  <c r="AE1591" i="2"/>
  <c r="AG1591" i="2"/>
  <c r="AH1591" i="2"/>
  <c r="O1592" i="2"/>
  <c r="P1592" i="2"/>
  <c r="Q1592" i="2" s="1"/>
  <c r="R1592" i="2"/>
  <c r="V1592" i="2"/>
  <c r="W1592" i="2"/>
  <c r="X1592" i="2"/>
  <c r="Y1592" i="2"/>
  <c r="AB1592" i="2"/>
  <c r="AC1592" i="2"/>
  <c r="AD1592" i="2"/>
  <c r="AE1592" i="2"/>
  <c r="AG1592" i="2"/>
  <c r="AH1592" i="2"/>
  <c r="O1593" i="2"/>
  <c r="R1593" i="2" s="1"/>
  <c r="P1593" i="2"/>
  <c r="Q1593" i="2" s="1"/>
  <c r="V1593" i="2"/>
  <c r="W1593" i="2"/>
  <c r="X1593" i="2"/>
  <c r="Y1593" i="2"/>
  <c r="Z1593" i="2" s="1"/>
  <c r="AB1593" i="2"/>
  <c r="AC1593" i="2"/>
  <c r="AD1593" i="2"/>
  <c r="AE1593" i="2"/>
  <c r="AG1593" i="2"/>
  <c r="AH1593" i="2"/>
  <c r="O1594" i="2"/>
  <c r="P1594" i="2"/>
  <c r="Q1594" i="2" s="1"/>
  <c r="S1594" i="2" s="1"/>
  <c r="T1594" i="2" s="1"/>
  <c r="R1594" i="2"/>
  <c r="U1594" i="2"/>
  <c r="AI1594" i="2" s="1"/>
  <c r="V1594" i="2"/>
  <c r="W1594" i="2"/>
  <c r="X1594" i="2"/>
  <c r="Y1594" i="2"/>
  <c r="AB1594" i="2"/>
  <c r="AC1594" i="2"/>
  <c r="AD1594" i="2"/>
  <c r="AE1594" i="2"/>
  <c r="AG1594" i="2"/>
  <c r="AH1594" i="2"/>
  <c r="O1595" i="2"/>
  <c r="R1595" i="2" s="1"/>
  <c r="P1595" i="2"/>
  <c r="Q1595" i="2" s="1"/>
  <c r="S1595" i="2" s="1"/>
  <c r="T1595" i="2" s="1"/>
  <c r="U1595" i="2" s="1"/>
  <c r="V1595" i="2"/>
  <c r="W1595" i="2"/>
  <c r="X1595" i="2"/>
  <c r="Y1595" i="2"/>
  <c r="AB1595" i="2"/>
  <c r="AC1595" i="2"/>
  <c r="AD1595" i="2"/>
  <c r="AE1595" i="2"/>
  <c r="AG1595" i="2"/>
  <c r="AH1595" i="2"/>
  <c r="AI1595" i="2"/>
  <c r="O1596" i="2"/>
  <c r="P1596" i="2"/>
  <c r="Q1596" i="2"/>
  <c r="S1596" i="2" s="1"/>
  <c r="T1596" i="2" s="1"/>
  <c r="U1596" i="2" s="1"/>
  <c r="AI1596" i="2" s="1"/>
  <c r="R1596" i="2"/>
  <c r="V1596" i="2"/>
  <c r="W1596" i="2"/>
  <c r="X1596" i="2"/>
  <c r="Y1596" i="2"/>
  <c r="AB1596" i="2"/>
  <c r="AC1596" i="2"/>
  <c r="AD1596" i="2"/>
  <c r="AE1596" i="2"/>
  <c r="AG1596" i="2"/>
  <c r="AH1596" i="2"/>
  <c r="O1597" i="2"/>
  <c r="V1597" i="2"/>
  <c r="W1597" i="2"/>
  <c r="X1597" i="2"/>
  <c r="Y1597" i="2"/>
  <c r="AB1597" i="2"/>
  <c r="AC1597" i="2"/>
  <c r="AD1597" i="2"/>
  <c r="AE1597" i="2"/>
  <c r="AG1597" i="2"/>
  <c r="AH1597" i="2"/>
  <c r="O1598" i="2"/>
  <c r="P1598" i="2"/>
  <c r="Q1598" i="2"/>
  <c r="S1598" i="2" s="1"/>
  <c r="T1598" i="2" s="1"/>
  <c r="U1598" i="2" s="1"/>
  <c r="AI1598" i="2" s="1"/>
  <c r="R1598" i="2"/>
  <c r="V1598" i="2"/>
  <c r="W1598" i="2"/>
  <c r="X1598" i="2"/>
  <c r="Y1598" i="2"/>
  <c r="AB1598" i="2"/>
  <c r="AC1598" i="2"/>
  <c r="AD1598" i="2"/>
  <c r="AE1598" i="2"/>
  <c r="AG1598" i="2"/>
  <c r="AH1598" i="2"/>
  <c r="O1599" i="2"/>
  <c r="R1599" i="2" s="1"/>
  <c r="V1599" i="2"/>
  <c r="W1599" i="2"/>
  <c r="X1599" i="2"/>
  <c r="Y1599" i="2"/>
  <c r="Z1599" i="2" s="1"/>
  <c r="AB1599" i="2"/>
  <c r="AC1599" i="2"/>
  <c r="AD1599" i="2"/>
  <c r="AE1599" i="2"/>
  <c r="AG1599" i="2"/>
  <c r="AH1599" i="2"/>
  <c r="O1600" i="2"/>
  <c r="P1600" i="2"/>
  <c r="Q1600" i="2" s="1"/>
  <c r="S1600" i="2" s="1"/>
  <c r="T1600" i="2" s="1"/>
  <c r="U1600" i="2" s="1"/>
  <c r="AI1600" i="2" s="1"/>
  <c r="R1600" i="2"/>
  <c r="V1600" i="2"/>
  <c r="W1600" i="2"/>
  <c r="X1600" i="2"/>
  <c r="Y1600" i="2"/>
  <c r="AB1600" i="2"/>
  <c r="AC1600" i="2"/>
  <c r="AD1600" i="2"/>
  <c r="AE1600" i="2"/>
  <c r="AG1600" i="2"/>
  <c r="AH1600" i="2"/>
  <c r="O1601" i="2"/>
  <c r="P1601" i="2" s="1"/>
  <c r="Q1601" i="2" s="1"/>
  <c r="V1601" i="2"/>
  <c r="W1601" i="2"/>
  <c r="X1601" i="2"/>
  <c r="Y1601" i="2"/>
  <c r="AB1601" i="2"/>
  <c r="AC1601" i="2"/>
  <c r="AD1601" i="2"/>
  <c r="AE1601" i="2"/>
  <c r="AG1601" i="2"/>
  <c r="AH1601" i="2"/>
  <c r="O1602" i="2"/>
  <c r="P1602" i="2"/>
  <c r="Q1602" i="2" s="1"/>
  <c r="S1602" i="2" s="1"/>
  <c r="T1602" i="2" s="1"/>
  <c r="U1602" i="2" s="1"/>
  <c r="AI1602" i="2" s="1"/>
  <c r="R1602" i="2"/>
  <c r="V1602" i="2"/>
  <c r="W1602" i="2"/>
  <c r="X1602" i="2"/>
  <c r="Y1602" i="2"/>
  <c r="AB1602" i="2"/>
  <c r="AC1602" i="2"/>
  <c r="AD1602" i="2"/>
  <c r="AE1602" i="2"/>
  <c r="AG1602" i="2"/>
  <c r="AH1602" i="2"/>
  <c r="O1603" i="2"/>
  <c r="R1603" i="2" s="1"/>
  <c r="V1603" i="2"/>
  <c r="W1603" i="2"/>
  <c r="X1603" i="2"/>
  <c r="Y1603" i="2"/>
  <c r="AB1603" i="2"/>
  <c r="AC1603" i="2"/>
  <c r="AD1603" i="2"/>
  <c r="AE1603" i="2"/>
  <c r="AG1603" i="2"/>
  <c r="AH1603" i="2"/>
  <c r="O1604" i="2"/>
  <c r="P1604" i="2"/>
  <c r="Q1604" i="2"/>
  <c r="R1604" i="2"/>
  <c r="V1604" i="2"/>
  <c r="W1604" i="2"/>
  <c r="X1604" i="2"/>
  <c r="Y1604" i="2"/>
  <c r="AB1604" i="2"/>
  <c r="AC1604" i="2"/>
  <c r="AD1604" i="2"/>
  <c r="AE1604" i="2"/>
  <c r="AG1604" i="2"/>
  <c r="AH1604" i="2"/>
  <c r="O1605" i="2"/>
  <c r="V1605" i="2"/>
  <c r="W1605" i="2"/>
  <c r="X1605" i="2"/>
  <c r="Y1605" i="2"/>
  <c r="AB1605" i="2"/>
  <c r="AC1605" i="2"/>
  <c r="AD1605" i="2"/>
  <c r="AE1605" i="2"/>
  <c r="AG1605" i="2"/>
  <c r="AH1605" i="2"/>
  <c r="O1606" i="2"/>
  <c r="P1606" i="2"/>
  <c r="Q1606" i="2" s="1"/>
  <c r="S1606" i="2" s="1"/>
  <c r="T1606" i="2" s="1"/>
  <c r="U1606" i="2" s="1"/>
  <c r="AI1606" i="2" s="1"/>
  <c r="R1606" i="2"/>
  <c r="V1606" i="2"/>
  <c r="W1606" i="2"/>
  <c r="X1606" i="2"/>
  <c r="Y1606" i="2"/>
  <c r="AB1606" i="2"/>
  <c r="AC1606" i="2"/>
  <c r="AD1606" i="2"/>
  <c r="AE1606" i="2"/>
  <c r="AG1606" i="2"/>
  <c r="AH1606" i="2"/>
  <c r="O1607" i="2"/>
  <c r="V1607" i="2"/>
  <c r="W1607" i="2"/>
  <c r="X1607" i="2"/>
  <c r="Y1607" i="2"/>
  <c r="AB1607" i="2"/>
  <c r="AC1607" i="2"/>
  <c r="AD1607" i="2"/>
  <c r="AE1607" i="2"/>
  <c r="AG1607" i="2"/>
  <c r="AH1607" i="2"/>
  <c r="O1608" i="2"/>
  <c r="P1608" i="2"/>
  <c r="Q1608" i="2" s="1"/>
  <c r="R1608" i="2"/>
  <c r="V1608" i="2"/>
  <c r="W1608" i="2"/>
  <c r="X1608" i="2"/>
  <c r="Y1608" i="2"/>
  <c r="AB1608" i="2"/>
  <c r="AC1608" i="2"/>
  <c r="AD1608" i="2"/>
  <c r="AE1608" i="2"/>
  <c r="AG1608" i="2"/>
  <c r="AH1608" i="2"/>
  <c r="O1609" i="2"/>
  <c r="R1609" i="2" s="1"/>
  <c r="P1609" i="2"/>
  <c r="Q1609" i="2" s="1"/>
  <c r="V1609" i="2"/>
  <c r="W1609" i="2"/>
  <c r="X1609" i="2"/>
  <c r="Y1609" i="2"/>
  <c r="AB1609" i="2"/>
  <c r="AC1609" i="2"/>
  <c r="AD1609" i="2"/>
  <c r="AE1609" i="2"/>
  <c r="AG1609" i="2"/>
  <c r="AH1609" i="2"/>
  <c r="O1610" i="2"/>
  <c r="P1610" i="2"/>
  <c r="Q1610" i="2" s="1"/>
  <c r="S1610" i="2" s="1"/>
  <c r="T1610" i="2" s="1"/>
  <c r="R1610" i="2"/>
  <c r="U1610" i="2"/>
  <c r="AI1610" i="2" s="1"/>
  <c r="V1610" i="2"/>
  <c r="W1610" i="2"/>
  <c r="X1610" i="2"/>
  <c r="Y1610" i="2"/>
  <c r="AB1610" i="2"/>
  <c r="AC1610" i="2"/>
  <c r="AD1610" i="2"/>
  <c r="AE1610" i="2"/>
  <c r="AG1610" i="2"/>
  <c r="AH1610" i="2"/>
  <c r="O1611" i="2"/>
  <c r="R1611" i="2" s="1"/>
  <c r="P1611" i="2"/>
  <c r="Q1611" i="2" s="1"/>
  <c r="S1611" i="2" s="1"/>
  <c r="T1611" i="2" s="1"/>
  <c r="U1611" i="2" s="1"/>
  <c r="AI1611" i="2" s="1"/>
  <c r="V1611" i="2"/>
  <c r="W1611" i="2"/>
  <c r="X1611" i="2"/>
  <c r="Y1611" i="2"/>
  <c r="AB1611" i="2"/>
  <c r="AC1611" i="2"/>
  <c r="AD1611" i="2"/>
  <c r="AE1611" i="2"/>
  <c r="AG1611" i="2"/>
  <c r="AH1611" i="2"/>
  <c r="O1612" i="2"/>
  <c r="P1612" i="2"/>
  <c r="Q1612" i="2"/>
  <c r="S1612" i="2" s="1"/>
  <c r="T1612" i="2" s="1"/>
  <c r="U1612" i="2" s="1"/>
  <c r="AI1612" i="2" s="1"/>
  <c r="R1612" i="2"/>
  <c r="V1612" i="2"/>
  <c r="W1612" i="2"/>
  <c r="X1612" i="2"/>
  <c r="Y1612" i="2"/>
  <c r="AB1612" i="2"/>
  <c r="AC1612" i="2"/>
  <c r="AD1612" i="2"/>
  <c r="AE1612" i="2"/>
  <c r="AG1612" i="2"/>
  <c r="AH1612" i="2"/>
  <c r="O1613" i="2"/>
  <c r="V1613" i="2"/>
  <c r="W1613" i="2"/>
  <c r="X1613" i="2"/>
  <c r="Y1613" i="2"/>
  <c r="AB1613" i="2"/>
  <c r="AC1613" i="2"/>
  <c r="AD1613" i="2"/>
  <c r="AE1613" i="2"/>
  <c r="AG1613" i="2"/>
  <c r="AH1613" i="2"/>
  <c r="O1614" i="2"/>
  <c r="P1614" i="2"/>
  <c r="Q1614" i="2"/>
  <c r="S1614" i="2" s="1"/>
  <c r="T1614" i="2" s="1"/>
  <c r="U1614" i="2" s="1"/>
  <c r="AI1614" i="2" s="1"/>
  <c r="R1614" i="2"/>
  <c r="V1614" i="2"/>
  <c r="W1614" i="2"/>
  <c r="X1614" i="2"/>
  <c r="Y1614" i="2"/>
  <c r="AB1614" i="2"/>
  <c r="AC1614" i="2"/>
  <c r="AD1614" i="2"/>
  <c r="AE1614" i="2"/>
  <c r="AG1614" i="2"/>
  <c r="AH1614" i="2"/>
  <c r="O1615" i="2"/>
  <c r="R1615" i="2" s="1"/>
  <c r="V1615" i="2"/>
  <c r="W1615" i="2"/>
  <c r="X1615" i="2"/>
  <c r="Y1615" i="2"/>
  <c r="Z1615" i="2" s="1"/>
  <c r="AB1615" i="2"/>
  <c r="AC1615" i="2"/>
  <c r="AD1615" i="2"/>
  <c r="AE1615" i="2"/>
  <c r="AG1615" i="2"/>
  <c r="AH1615" i="2"/>
  <c r="O1616" i="2"/>
  <c r="P1616" i="2"/>
  <c r="Q1616" i="2" s="1"/>
  <c r="S1616" i="2" s="1"/>
  <c r="T1616" i="2" s="1"/>
  <c r="U1616" i="2" s="1"/>
  <c r="AI1616" i="2" s="1"/>
  <c r="R1616" i="2"/>
  <c r="V1616" i="2"/>
  <c r="W1616" i="2"/>
  <c r="X1616" i="2"/>
  <c r="Y1616" i="2"/>
  <c r="AB1616" i="2"/>
  <c r="AC1616" i="2"/>
  <c r="AD1616" i="2"/>
  <c r="AE1616" i="2"/>
  <c r="AG1616" i="2"/>
  <c r="AH1616" i="2"/>
  <c r="O1617" i="2"/>
  <c r="P1617" i="2" s="1"/>
  <c r="Q1617" i="2" s="1"/>
  <c r="V1617" i="2"/>
  <c r="W1617" i="2"/>
  <c r="X1617" i="2"/>
  <c r="Y1617" i="2"/>
  <c r="AB1617" i="2"/>
  <c r="AC1617" i="2"/>
  <c r="AD1617" i="2"/>
  <c r="AE1617" i="2"/>
  <c r="AG1617" i="2"/>
  <c r="AH1617" i="2"/>
  <c r="O1618" i="2"/>
  <c r="P1618" i="2"/>
  <c r="Q1618" i="2" s="1"/>
  <c r="S1618" i="2" s="1"/>
  <c r="T1618" i="2" s="1"/>
  <c r="U1618" i="2" s="1"/>
  <c r="AI1618" i="2" s="1"/>
  <c r="R1618" i="2"/>
  <c r="V1618" i="2"/>
  <c r="W1618" i="2"/>
  <c r="X1618" i="2"/>
  <c r="Y1618" i="2"/>
  <c r="AB1618" i="2"/>
  <c r="AC1618" i="2"/>
  <c r="AD1618" i="2"/>
  <c r="AE1618" i="2"/>
  <c r="AG1618" i="2"/>
  <c r="AH1618" i="2"/>
  <c r="O1619" i="2"/>
  <c r="R1619" i="2" s="1"/>
  <c r="V1619" i="2"/>
  <c r="W1619" i="2"/>
  <c r="X1619" i="2"/>
  <c r="Y1619" i="2"/>
  <c r="AB1619" i="2"/>
  <c r="AC1619" i="2"/>
  <c r="AD1619" i="2"/>
  <c r="AE1619" i="2"/>
  <c r="AG1619" i="2"/>
  <c r="AH1619" i="2"/>
  <c r="O1620" i="2"/>
  <c r="P1620" i="2"/>
  <c r="Q1620" i="2"/>
  <c r="R1620" i="2"/>
  <c r="V1620" i="2"/>
  <c r="W1620" i="2"/>
  <c r="X1620" i="2"/>
  <c r="Y1620" i="2"/>
  <c r="AB1620" i="2"/>
  <c r="AC1620" i="2"/>
  <c r="AD1620" i="2"/>
  <c r="AE1620" i="2"/>
  <c r="AG1620" i="2"/>
  <c r="AH1620" i="2"/>
  <c r="O1621" i="2"/>
  <c r="V1621" i="2"/>
  <c r="W1621" i="2"/>
  <c r="X1621" i="2"/>
  <c r="Y1621" i="2"/>
  <c r="AB1621" i="2"/>
  <c r="AC1621" i="2"/>
  <c r="AD1621" i="2"/>
  <c r="AE1621" i="2"/>
  <c r="AG1621" i="2"/>
  <c r="AH1621" i="2"/>
  <c r="O1622" i="2"/>
  <c r="P1622" i="2"/>
  <c r="Q1622" i="2" s="1"/>
  <c r="S1622" i="2" s="1"/>
  <c r="T1622" i="2" s="1"/>
  <c r="U1622" i="2" s="1"/>
  <c r="AI1622" i="2" s="1"/>
  <c r="R1622" i="2"/>
  <c r="V1622" i="2"/>
  <c r="W1622" i="2"/>
  <c r="X1622" i="2"/>
  <c r="Y1622" i="2"/>
  <c r="AB1622" i="2"/>
  <c r="AC1622" i="2"/>
  <c r="AD1622" i="2"/>
  <c r="AE1622" i="2"/>
  <c r="AG1622" i="2"/>
  <c r="AH1622" i="2"/>
  <c r="O1623" i="2"/>
  <c r="V1623" i="2"/>
  <c r="W1623" i="2"/>
  <c r="X1623" i="2"/>
  <c r="Y1623" i="2"/>
  <c r="AB1623" i="2"/>
  <c r="AC1623" i="2"/>
  <c r="AD1623" i="2"/>
  <c r="AE1623" i="2"/>
  <c r="AG1623" i="2"/>
  <c r="AH1623" i="2"/>
  <c r="O1624" i="2"/>
  <c r="P1624" i="2"/>
  <c r="Q1624" i="2" s="1"/>
  <c r="R1624" i="2"/>
  <c r="V1624" i="2"/>
  <c r="W1624" i="2"/>
  <c r="X1624" i="2"/>
  <c r="Y1624" i="2"/>
  <c r="AB1624" i="2"/>
  <c r="AC1624" i="2"/>
  <c r="AD1624" i="2"/>
  <c r="AE1624" i="2"/>
  <c r="AG1624" i="2"/>
  <c r="AH1624" i="2"/>
  <c r="O1625" i="2"/>
  <c r="R1625" i="2" s="1"/>
  <c r="P1625" i="2"/>
  <c r="Q1625" i="2" s="1"/>
  <c r="V1625" i="2"/>
  <c r="W1625" i="2"/>
  <c r="X1625" i="2"/>
  <c r="Y1625" i="2"/>
  <c r="Z1625" i="2" s="1"/>
  <c r="AB1625" i="2"/>
  <c r="AC1625" i="2"/>
  <c r="AD1625" i="2"/>
  <c r="AE1625" i="2"/>
  <c r="AG1625" i="2"/>
  <c r="AH1625" i="2"/>
  <c r="O1626" i="2"/>
  <c r="P1626" i="2"/>
  <c r="Q1626" i="2" s="1"/>
  <c r="S1626" i="2" s="1"/>
  <c r="T1626" i="2" s="1"/>
  <c r="U1626" i="2" s="1"/>
  <c r="AI1626" i="2" s="1"/>
  <c r="R1626" i="2"/>
  <c r="V1626" i="2"/>
  <c r="W1626" i="2"/>
  <c r="X1626" i="2"/>
  <c r="Y1626" i="2"/>
  <c r="AB1626" i="2"/>
  <c r="AC1626" i="2"/>
  <c r="AD1626" i="2"/>
  <c r="AE1626" i="2"/>
  <c r="AG1626" i="2"/>
  <c r="AH1626" i="2"/>
  <c r="O1627" i="2"/>
  <c r="R1627" i="2" s="1"/>
  <c r="P1627" i="2"/>
  <c r="Q1627" i="2" s="1"/>
  <c r="S1627" i="2" s="1"/>
  <c r="T1627" i="2" s="1"/>
  <c r="U1627" i="2" s="1"/>
  <c r="AI1627" i="2" s="1"/>
  <c r="V1627" i="2"/>
  <c r="W1627" i="2"/>
  <c r="X1627" i="2"/>
  <c r="Y1627" i="2"/>
  <c r="AB1627" i="2"/>
  <c r="AC1627" i="2"/>
  <c r="AD1627" i="2"/>
  <c r="AE1627" i="2"/>
  <c r="AG1627" i="2"/>
  <c r="AH1627" i="2"/>
  <c r="O1628" i="2"/>
  <c r="P1628" i="2"/>
  <c r="Q1628" i="2"/>
  <c r="S1628" i="2" s="1"/>
  <c r="T1628" i="2" s="1"/>
  <c r="U1628" i="2" s="1"/>
  <c r="AI1628" i="2" s="1"/>
  <c r="R1628" i="2"/>
  <c r="V1628" i="2"/>
  <c r="W1628" i="2"/>
  <c r="X1628" i="2"/>
  <c r="Y1628" i="2"/>
  <c r="AB1628" i="2"/>
  <c r="AC1628" i="2"/>
  <c r="AD1628" i="2"/>
  <c r="AE1628" i="2"/>
  <c r="AG1628" i="2"/>
  <c r="AH1628" i="2"/>
  <c r="O1629" i="2"/>
  <c r="V1629" i="2"/>
  <c r="W1629" i="2"/>
  <c r="X1629" i="2"/>
  <c r="Y1629" i="2"/>
  <c r="AB1629" i="2"/>
  <c r="AC1629" i="2"/>
  <c r="AD1629" i="2"/>
  <c r="AE1629" i="2"/>
  <c r="AG1629" i="2"/>
  <c r="AH1629" i="2"/>
  <c r="O1630" i="2"/>
  <c r="P1630" i="2"/>
  <c r="Q1630" i="2"/>
  <c r="S1630" i="2" s="1"/>
  <c r="T1630" i="2" s="1"/>
  <c r="U1630" i="2" s="1"/>
  <c r="AI1630" i="2" s="1"/>
  <c r="R1630" i="2"/>
  <c r="V1630" i="2"/>
  <c r="W1630" i="2"/>
  <c r="X1630" i="2"/>
  <c r="Y1630" i="2"/>
  <c r="AB1630" i="2"/>
  <c r="AC1630" i="2"/>
  <c r="AD1630" i="2"/>
  <c r="AE1630" i="2"/>
  <c r="AG1630" i="2"/>
  <c r="AH1630" i="2"/>
  <c r="O1631" i="2"/>
  <c r="R1631" i="2" s="1"/>
  <c r="V1631" i="2"/>
  <c r="W1631" i="2"/>
  <c r="X1631" i="2"/>
  <c r="Y1631" i="2"/>
  <c r="AB1631" i="2"/>
  <c r="AC1631" i="2"/>
  <c r="AD1631" i="2"/>
  <c r="AE1631" i="2"/>
  <c r="AG1631" i="2"/>
  <c r="AH1631" i="2"/>
  <c r="O1632" i="2"/>
  <c r="P1632" i="2"/>
  <c r="Q1632" i="2" s="1"/>
  <c r="S1632" i="2" s="1"/>
  <c r="T1632" i="2" s="1"/>
  <c r="U1632" i="2" s="1"/>
  <c r="AI1632" i="2" s="1"/>
  <c r="R1632" i="2"/>
  <c r="V1632" i="2"/>
  <c r="W1632" i="2"/>
  <c r="X1632" i="2"/>
  <c r="Y1632" i="2"/>
  <c r="AB1632" i="2"/>
  <c r="AC1632" i="2"/>
  <c r="AD1632" i="2"/>
  <c r="AE1632" i="2"/>
  <c r="AG1632" i="2"/>
  <c r="AH1632" i="2"/>
  <c r="O1633" i="2"/>
  <c r="P1633" i="2" s="1"/>
  <c r="Q1633" i="2" s="1"/>
  <c r="V1633" i="2"/>
  <c r="W1633" i="2"/>
  <c r="X1633" i="2"/>
  <c r="Y1633" i="2"/>
  <c r="AB1633" i="2"/>
  <c r="AC1633" i="2"/>
  <c r="AD1633" i="2"/>
  <c r="AE1633" i="2"/>
  <c r="AG1633" i="2"/>
  <c r="AH1633" i="2"/>
  <c r="O1634" i="2"/>
  <c r="P1634" i="2"/>
  <c r="Q1634" i="2" s="1"/>
  <c r="S1634" i="2" s="1"/>
  <c r="T1634" i="2" s="1"/>
  <c r="U1634" i="2" s="1"/>
  <c r="AI1634" i="2" s="1"/>
  <c r="R1634" i="2"/>
  <c r="V1634" i="2"/>
  <c r="W1634" i="2"/>
  <c r="X1634" i="2"/>
  <c r="Y1634" i="2"/>
  <c r="AB1634" i="2"/>
  <c r="AC1634" i="2"/>
  <c r="AD1634" i="2"/>
  <c r="AE1634" i="2"/>
  <c r="AG1634" i="2"/>
  <c r="AH1634" i="2"/>
  <c r="O1635" i="2"/>
  <c r="R1635" i="2" s="1"/>
  <c r="V1635" i="2"/>
  <c r="W1635" i="2"/>
  <c r="X1635" i="2"/>
  <c r="Y1635" i="2"/>
  <c r="AB1635" i="2"/>
  <c r="AC1635" i="2"/>
  <c r="AD1635" i="2"/>
  <c r="AE1635" i="2"/>
  <c r="AG1635" i="2"/>
  <c r="AH1635" i="2"/>
  <c r="O1636" i="2"/>
  <c r="P1636" i="2"/>
  <c r="Q1636" i="2"/>
  <c r="S1636" i="2" s="1"/>
  <c r="T1636" i="2" s="1"/>
  <c r="U1636" i="2" s="1"/>
  <c r="AI1636" i="2" s="1"/>
  <c r="R1636" i="2"/>
  <c r="V1636" i="2"/>
  <c r="W1636" i="2"/>
  <c r="X1636" i="2"/>
  <c r="Y1636" i="2"/>
  <c r="AB1636" i="2"/>
  <c r="AC1636" i="2"/>
  <c r="AD1636" i="2"/>
  <c r="AE1636" i="2"/>
  <c r="AG1636" i="2"/>
  <c r="AH1636" i="2"/>
  <c r="O1637" i="2"/>
  <c r="V1637" i="2"/>
  <c r="W1637" i="2"/>
  <c r="X1637" i="2"/>
  <c r="Y1637" i="2"/>
  <c r="AB1637" i="2"/>
  <c r="AC1637" i="2"/>
  <c r="AD1637" i="2"/>
  <c r="AE1637" i="2"/>
  <c r="AG1637" i="2"/>
  <c r="AH1637" i="2"/>
  <c r="O1638" i="2"/>
  <c r="P1638" i="2"/>
  <c r="Q1638" i="2" s="1"/>
  <c r="S1638" i="2" s="1"/>
  <c r="T1638" i="2" s="1"/>
  <c r="U1638" i="2" s="1"/>
  <c r="AI1638" i="2" s="1"/>
  <c r="R1638" i="2"/>
  <c r="V1638" i="2"/>
  <c r="W1638" i="2"/>
  <c r="X1638" i="2"/>
  <c r="Y1638" i="2"/>
  <c r="AB1638" i="2"/>
  <c r="AC1638" i="2"/>
  <c r="AD1638" i="2"/>
  <c r="AE1638" i="2"/>
  <c r="AG1638" i="2"/>
  <c r="AH1638" i="2"/>
  <c r="O1639" i="2"/>
  <c r="V1639" i="2"/>
  <c r="W1639" i="2"/>
  <c r="X1639" i="2"/>
  <c r="Y1639" i="2"/>
  <c r="AB1639" i="2"/>
  <c r="AC1639" i="2"/>
  <c r="AD1639" i="2"/>
  <c r="AE1639" i="2"/>
  <c r="AG1639" i="2"/>
  <c r="AH1639" i="2"/>
  <c r="O1640" i="2"/>
  <c r="P1640" i="2"/>
  <c r="Q1640" i="2" s="1"/>
  <c r="R1640" i="2"/>
  <c r="V1640" i="2"/>
  <c r="W1640" i="2"/>
  <c r="X1640" i="2"/>
  <c r="Y1640" i="2"/>
  <c r="AB1640" i="2"/>
  <c r="AC1640" i="2"/>
  <c r="AD1640" i="2"/>
  <c r="AE1640" i="2"/>
  <c r="AG1640" i="2"/>
  <c r="AH1640" i="2"/>
  <c r="O1641" i="2"/>
  <c r="R1641" i="2" s="1"/>
  <c r="P1641" i="2"/>
  <c r="Q1641" i="2" s="1"/>
  <c r="S1641" i="2" s="1"/>
  <c r="T1641" i="2" s="1"/>
  <c r="U1641" i="2" s="1"/>
  <c r="AI1641" i="2" s="1"/>
  <c r="V1641" i="2"/>
  <c r="W1641" i="2"/>
  <c r="X1641" i="2"/>
  <c r="Y1641" i="2"/>
  <c r="Z1641" i="2" s="1"/>
  <c r="AB1641" i="2"/>
  <c r="AC1641" i="2"/>
  <c r="AD1641" i="2"/>
  <c r="AE1641" i="2"/>
  <c r="AG1641" i="2"/>
  <c r="AH1641" i="2"/>
  <c r="O1642" i="2"/>
  <c r="P1642" i="2"/>
  <c r="Q1642" i="2" s="1"/>
  <c r="S1642" i="2" s="1"/>
  <c r="T1642" i="2" s="1"/>
  <c r="U1642" i="2" s="1"/>
  <c r="AI1642" i="2" s="1"/>
  <c r="R1642" i="2"/>
  <c r="V1642" i="2"/>
  <c r="W1642" i="2"/>
  <c r="X1642" i="2"/>
  <c r="Y1642" i="2"/>
  <c r="AB1642" i="2"/>
  <c r="AC1642" i="2"/>
  <c r="AD1642" i="2"/>
  <c r="AE1642" i="2"/>
  <c r="AG1642" i="2"/>
  <c r="AH1642" i="2"/>
  <c r="O1643" i="2"/>
  <c r="R1643" i="2" s="1"/>
  <c r="P1643" i="2"/>
  <c r="Q1643" i="2" s="1"/>
  <c r="S1643" i="2" s="1"/>
  <c r="T1643" i="2" s="1"/>
  <c r="U1643" i="2" s="1"/>
  <c r="AI1643" i="2" s="1"/>
  <c r="V1643" i="2"/>
  <c r="W1643" i="2"/>
  <c r="X1643" i="2"/>
  <c r="Y1643" i="2"/>
  <c r="AB1643" i="2"/>
  <c r="AC1643" i="2"/>
  <c r="AD1643" i="2"/>
  <c r="AE1643" i="2"/>
  <c r="AG1643" i="2"/>
  <c r="AH1643" i="2"/>
  <c r="O1644" i="2"/>
  <c r="P1644" i="2"/>
  <c r="Q1644" i="2"/>
  <c r="S1644" i="2" s="1"/>
  <c r="T1644" i="2" s="1"/>
  <c r="U1644" i="2" s="1"/>
  <c r="AI1644" i="2" s="1"/>
  <c r="R1644" i="2"/>
  <c r="V1644" i="2"/>
  <c r="W1644" i="2"/>
  <c r="X1644" i="2"/>
  <c r="Y1644" i="2"/>
  <c r="AB1644" i="2"/>
  <c r="AC1644" i="2"/>
  <c r="AD1644" i="2"/>
  <c r="AE1644" i="2"/>
  <c r="AG1644" i="2"/>
  <c r="AH1644" i="2"/>
  <c r="O1645" i="2"/>
  <c r="V1645" i="2"/>
  <c r="W1645" i="2"/>
  <c r="X1645" i="2"/>
  <c r="Y1645" i="2"/>
  <c r="AB1645" i="2"/>
  <c r="AC1645" i="2"/>
  <c r="AD1645" i="2"/>
  <c r="AE1645" i="2"/>
  <c r="AG1645" i="2"/>
  <c r="AH1645" i="2"/>
  <c r="O1646" i="2"/>
  <c r="P1646" i="2"/>
  <c r="Q1646" i="2"/>
  <c r="S1646" i="2" s="1"/>
  <c r="T1646" i="2" s="1"/>
  <c r="U1646" i="2" s="1"/>
  <c r="AI1646" i="2" s="1"/>
  <c r="R1646" i="2"/>
  <c r="V1646" i="2"/>
  <c r="W1646" i="2"/>
  <c r="X1646" i="2"/>
  <c r="Y1646" i="2"/>
  <c r="AB1646" i="2"/>
  <c r="AC1646" i="2"/>
  <c r="AD1646" i="2"/>
  <c r="AE1646" i="2"/>
  <c r="AG1646" i="2"/>
  <c r="AH1646" i="2"/>
  <c r="O1647" i="2"/>
  <c r="R1647" i="2" s="1"/>
  <c r="V1647" i="2"/>
  <c r="W1647" i="2"/>
  <c r="X1647" i="2"/>
  <c r="Y1647" i="2"/>
  <c r="Z1647" i="2" s="1"/>
  <c r="AB1647" i="2"/>
  <c r="AC1647" i="2"/>
  <c r="AD1647" i="2"/>
  <c r="AE1647" i="2"/>
  <c r="AG1647" i="2"/>
  <c r="AH1647" i="2"/>
  <c r="O1648" i="2"/>
  <c r="P1648" i="2"/>
  <c r="Q1648" i="2" s="1"/>
  <c r="S1648" i="2" s="1"/>
  <c r="T1648" i="2" s="1"/>
  <c r="U1648" i="2" s="1"/>
  <c r="AI1648" i="2" s="1"/>
  <c r="R1648" i="2"/>
  <c r="V1648" i="2"/>
  <c r="W1648" i="2"/>
  <c r="X1648" i="2"/>
  <c r="Y1648" i="2"/>
  <c r="AB1648" i="2"/>
  <c r="AC1648" i="2"/>
  <c r="AD1648" i="2"/>
  <c r="AE1648" i="2"/>
  <c r="AG1648" i="2"/>
  <c r="AH1648" i="2"/>
  <c r="O1649" i="2"/>
  <c r="P1649" i="2" s="1"/>
  <c r="Q1649" i="2" s="1"/>
  <c r="V1649" i="2"/>
  <c r="W1649" i="2"/>
  <c r="X1649" i="2"/>
  <c r="Y1649" i="2"/>
  <c r="AB1649" i="2"/>
  <c r="AC1649" i="2"/>
  <c r="AD1649" i="2"/>
  <c r="AE1649" i="2"/>
  <c r="AG1649" i="2"/>
  <c r="AH1649" i="2"/>
  <c r="O1650" i="2"/>
  <c r="R1650" i="2" s="1"/>
  <c r="P1650" i="2"/>
  <c r="Q1650" i="2" s="1"/>
  <c r="S1650" i="2" s="1"/>
  <c r="T1650" i="2" s="1"/>
  <c r="U1650" i="2" s="1"/>
  <c r="AI1650" i="2" s="1"/>
  <c r="V1650" i="2"/>
  <c r="W1650" i="2"/>
  <c r="X1650" i="2"/>
  <c r="Y1650" i="2"/>
  <c r="AB1650" i="2"/>
  <c r="AC1650" i="2"/>
  <c r="AD1650" i="2"/>
  <c r="AE1650" i="2"/>
  <c r="AG1650" i="2"/>
  <c r="AH1650" i="2"/>
  <c r="O1651" i="2"/>
  <c r="P1651" i="2" s="1"/>
  <c r="Q1651" i="2" s="1"/>
  <c r="V1651" i="2"/>
  <c r="W1651" i="2"/>
  <c r="X1651" i="2"/>
  <c r="Y1651" i="2"/>
  <c r="AB1651" i="2"/>
  <c r="AC1651" i="2"/>
  <c r="AD1651" i="2"/>
  <c r="AE1651" i="2"/>
  <c r="AG1651" i="2"/>
  <c r="AH1651" i="2"/>
  <c r="O1652" i="2"/>
  <c r="P1652" i="2"/>
  <c r="Q1652" i="2" s="1"/>
  <c r="S1652" i="2" s="1"/>
  <c r="T1652" i="2" s="1"/>
  <c r="U1652" i="2" s="1"/>
  <c r="AI1652" i="2" s="1"/>
  <c r="R1652" i="2"/>
  <c r="V1652" i="2"/>
  <c r="W1652" i="2"/>
  <c r="X1652" i="2"/>
  <c r="Y1652" i="2"/>
  <c r="Z1652" i="2" s="1"/>
  <c r="AB1652" i="2"/>
  <c r="AC1652" i="2"/>
  <c r="AD1652" i="2"/>
  <c r="AE1652" i="2"/>
  <c r="AG1652" i="2"/>
  <c r="AH1652" i="2"/>
  <c r="O1653" i="2"/>
  <c r="R1653" i="2" s="1"/>
  <c r="P1653" i="2"/>
  <c r="Q1653" i="2" s="1"/>
  <c r="S1653" i="2" s="1"/>
  <c r="T1653" i="2"/>
  <c r="U1653" i="2" s="1"/>
  <c r="AI1653" i="2" s="1"/>
  <c r="V1653" i="2"/>
  <c r="W1653" i="2"/>
  <c r="X1653" i="2"/>
  <c r="Y1653" i="2"/>
  <c r="AB1653" i="2"/>
  <c r="AC1653" i="2"/>
  <c r="AD1653" i="2"/>
  <c r="AE1653" i="2"/>
  <c r="AG1653" i="2"/>
  <c r="AH1653" i="2"/>
  <c r="O1654" i="2"/>
  <c r="R1654" i="2" s="1"/>
  <c r="P1654" i="2"/>
  <c r="Q1654" i="2" s="1"/>
  <c r="V1654" i="2"/>
  <c r="W1654" i="2"/>
  <c r="X1654" i="2"/>
  <c r="Y1654" i="2"/>
  <c r="Z1654" i="2" s="1"/>
  <c r="AB1654" i="2"/>
  <c r="AC1654" i="2"/>
  <c r="AD1654" i="2"/>
  <c r="AE1654" i="2"/>
  <c r="AG1654" i="2"/>
  <c r="AH1654" i="2"/>
  <c r="O1655" i="2"/>
  <c r="V1655" i="2"/>
  <c r="W1655" i="2"/>
  <c r="X1655" i="2"/>
  <c r="Y1655" i="2"/>
  <c r="AB1655" i="2"/>
  <c r="AC1655" i="2"/>
  <c r="AD1655" i="2"/>
  <c r="AE1655" i="2"/>
  <c r="AG1655" i="2"/>
  <c r="AH1655" i="2"/>
  <c r="O1656" i="2"/>
  <c r="P1656" i="2"/>
  <c r="Q1656" i="2"/>
  <c r="S1656" i="2" s="1"/>
  <c r="T1656" i="2" s="1"/>
  <c r="U1656" i="2" s="1"/>
  <c r="AI1656" i="2" s="1"/>
  <c r="R1656" i="2"/>
  <c r="V1656" i="2"/>
  <c r="W1656" i="2"/>
  <c r="X1656" i="2"/>
  <c r="Y1656" i="2"/>
  <c r="AB1656" i="2"/>
  <c r="AC1656" i="2"/>
  <c r="AD1656" i="2"/>
  <c r="AE1656" i="2"/>
  <c r="AG1656" i="2"/>
  <c r="AH1656" i="2"/>
  <c r="O1657" i="2"/>
  <c r="R1657" i="2" s="1"/>
  <c r="P1657" i="2"/>
  <c r="Q1657" i="2" s="1"/>
  <c r="S1657" i="2" s="1"/>
  <c r="T1657" i="2" s="1"/>
  <c r="U1657" i="2" s="1"/>
  <c r="AI1657" i="2" s="1"/>
  <c r="V1657" i="2"/>
  <c r="W1657" i="2"/>
  <c r="X1657" i="2"/>
  <c r="Y1657" i="2"/>
  <c r="AB1657" i="2"/>
  <c r="AC1657" i="2"/>
  <c r="AD1657" i="2"/>
  <c r="AE1657" i="2"/>
  <c r="AG1657" i="2"/>
  <c r="AH1657" i="2"/>
  <c r="O1658" i="2"/>
  <c r="P1658" i="2" s="1"/>
  <c r="Q1658" i="2" s="1"/>
  <c r="S1658" i="2" s="1"/>
  <c r="T1658" i="2" s="1"/>
  <c r="U1658" i="2" s="1"/>
  <c r="AI1658" i="2" s="1"/>
  <c r="R1658" i="2"/>
  <c r="V1658" i="2"/>
  <c r="W1658" i="2"/>
  <c r="X1658" i="2"/>
  <c r="Y1658" i="2"/>
  <c r="AB1658" i="2"/>
  <c r="AC1658" i="2"/>
  <c r="AD1658" i="2"/>
  <c r="AE1658" i="2"/>
  <c r="AG1658" i="2"/>
  <c r="AH1658" i="2"/>
  <c r="O1659" i="2"/>
  <c r="V1659" i="2"/>
  <c r="W1659" i="2"/>
  <c r="X1659" i="2"/>
  <c r="Y1659" i="2"/>
  <c r="AB1659" i="2"/>
  <c r="AC1659" i="2"/>
  <c r="AD1659" i="2"/>
  <c r="AE1659" i="2"/>
  <c r="AG1659" i="2"/>
  <c r="AH1659" i="2"/>
  <c r="O1660" i="2"/>
  <c r="P1660" i="2"/>
  <c r="Q1660" i="2"/>
  <c r="R1660" i="2"/>
  <c r="S1660" i="2" s="1"/>
  <c r="T1660" i="2" s="1"/>
  <c r="U1660" i="2" s="1"/>
  <c r="AI1660" i="2" s="1"/>
  <c r="V1660" i="2"/>
  <c r="W1660" i="2"/>
  <c r="X1660" i="2"/>
  <c r="Y1660" i="2"/>
  <c r="Z1660" i="2"/>
  <c r="AB1660" i="2"/>
  <c r="AC1660" i="2"/>
  <c r="AD1660" i="2"/>
  <c r="AE1660" i="2"/>
  <c r="AG1660" i="2"/>
  <c r="AH1660" i="2"/>
  <c r="O1661" i="2"/>
  <c r="R1661" i="2" s="1"/>
  <c r="P1661" i="2"/>
  <c r="Q1661" i="2" s="1"/>
  <c r="S1661" i="2" s="1"/>
  <c r="T1661" i="2" s="1"/>
  <c r="U1661" i="2" s="1"/>
  <c r="AI1661" i="2" s="1"/>
  <c r="V1661" i="2"/>
  <c r="W1661" i="2"/>
  <c r="X1661" i="2"/>
  <c r="Y1661" i="2"/>
  <c r="AB1661" i="2"/>
  <c r="AC1661" i="2"/>
  <c r="AD1661" i="2"/>
  <c r="AE1661" i="2"/>
  <c r="AG1661" i="2"/>
  <c r="AH1661" i="2"/>
  <c r="O1662" i="2"/>
  <c r="P1662" i="2" s="1"/>
  <c r="Q1662" i="2" s="1"/>
  <c r="R1662" i="2"/>
  <c r="S1662" i="2" s="1"/>
  <c r="T1662" i="2" s="1"/>
  <c r="U1662" i="2" s="1"/>
  <c r="AI1662" i="2" s="1"/>
  <c r="V1662" i="2"/>
  <c r="W1662" i="2"/>
  <c r="X1662" i="2"/>
  <c r="Y1662" i="2"/>
  <c r="AB1662" i="2"/>
  <c r="AC1662" i="2"/>
  <c r="AD1662" i="2"/>
  <c r="AE1662" i="2"/>
  <c r="AG1662" i="2"/>
  <c r="AH1662" i="2"/>
  <c r="O1663" i="2"/>
  <c r="V1663" i="2"/>
  <c r="W1663" i="2"/>
  <c r="X1663" i="2"/>
  <c r="Y1663" i="2"/>
  <c r="AB1663" i="2"/>
  <c r="AC1663" i="2"/>
  <c r="AD1663" i="2"/>
  <c r="AE1663" i="2"/>
  <c r="AG1663" i="2"/>
  <c r="AH1663" i="2"/>
  <c r="O1664" i="2"/>
  <c r="P1664" i="2"/>
  <c r="Q1664" i="2" s="1"/>
  <c r="S1664" i="2" s="1"/>
  <c r="R1664" i="2"/>
  <c r="T1664" i="2"/>
  <c r="U1664" i="2"/>
  <c r="AI1664" i="2" s="1"/>
  <c r="V1664" i="2"/>
  <c r="W1664" i="2"/>
  <c r="X1664" i="2"/>
  <c r="Y1664" i="2"/>
  <c r="Z1664" i="2" s="1"/>
  <c r="AB1664" i="2"/>
  <c r="AC1664" i="2"/>
  <c r="AD1664" i="2"/>
  <c r="AE1664" i="2"/>
  <c r="AG1664" i="2"/>
  <c r="AH1664" i="2"/>
  <c r="O1665" i="2"/>
  <c r="P1665" i="2"/>
  <c r="Q1665" i="2"/>
  <c r="R1665" i="2"/>
  <c r="V1665" i="2"/>
  <c r="W1665" i="2"/>
  <c r="X1665" i="2"/>
  <c r="Y1665" i="2"/>
  <c r="Z1675" i="2" s="1"/>
  <c r="AB1665" i="2"/>
  <c r="AC1665" i="2"/>
  <c r="AD1665" i="2"/>
  <c r="AE1665" i="2"/>
  <c r="AG1665" i="2"/>
  <c r="AH1665" i="2"/>
  <c r="O1666" i="2"/>
  <c r="P1666" i="2" s="1"/>
  <c r="Q1666" i="2" s="1"/>
  <c r="V1666" i="2"/>
  <c r="W1666" i="2"/>
  <c r="X1666" i="2"/>
  <c r="Y1666" i="2"/>
  <c r="AB1666" i="2"/>
  <c r="AC1666" i="2"/>
  <c r="AD1666" i="2"/>
  <c r="AE1666" i="2"/>
  <c r="AG1666" i="2"/>
  <c r="AH1666" i="2"/>
  <c r="O1667" i="2"/>
  <c r="R1667" i="2" s="1"/>
  <c r="P1667" i="2"/>
  <c r="Q1667" i="2" s="1"/>
  <c r="S1667" i="2" s="1"/>
  <c r="T1667" i="2" s="1"/>
  <c r="U1667" i="2" s="1"/>
  <c r="AI1667" i="2" s="1"/>
  <c r="V1667" i="2"/>
  <c r="W1667" i="2"/>
  <c r="X1667" i="2"/>
  <c r="Y1667" i="2"/>
  <c r="AB1667" i="2"/>
  <c r="AC1667" i="2"/>
  <c r="AD1667" i="2"/>
  <c r="AE1667" i="2"/>
  <c r="AG1667" i="2"/>
  <c r="AH1667" i="2"/>
  <c r="O1668" i="2"/>
  <c r="P1668" i="2"/>
  <c r="Q1668" i="2"/>
  <c r="R1668" i="2"/>
  <c r="S1668" i="2"/>
  <c r="T1668" i="2"/>
  <c r="U1668" i="2"/>
  <c r="AI1668" i="2" s="1"/>
  <c r="V1668" i="2"/>
  <c r="W1668" i="2"/>
  <c r="X1668" i="2"/>
  <c r="Y1668" i="2"/>
  <c r="Z1668" i="2" s="1"/>
  <c r="AB1668" i="2"/>
  <c r="AC1668" i="2"/>
  <c r="AD1668" i="2"/>
  <c r="AE1668" i="2"/>
  <c r="AG1668" i="2"/>
  <c r="AH1668" i="2"/>
  <c r="O1669" i="2"/>
  <c r="P1669" i="2"/>
  <c r="Q1669" i="2" s="1"/>
  <c r="V1669" i="2"/>
  <c r="W1669" i="2"/>
  <c r="X1669" i="2"/>
  <c r="Y1669" i="2"/>
  <c r="AB1669" i="2"/>
  <c r="AC1669" i="2"/>
  <c r="AD1669" i="2"/>
  <c r="AE1669" i="2"/>
  <c r="AG1669" i="2"/>
  <c r="AH1669" i="2"/>
  <c r="O1670" i="2"/>
  <c r="P1670" i="2" s="1"/>
  <c r="Q1670" i="2" s="1"/>
  <c r="V1670" i="2"/>
  <c r="W1670" i="2"/>
  <c r="X1670" i="2"/>
  <c r="Y1670" i="2"/>
  <c r="AB1670" i="2"/>
  <c r="AC1670" i="2"/>
  <c r="AD1670" i="2"/>
  <c r="AE1670" i="2"/>
  <c r="AG1670" i="2"/>
  <c r="AH1670" i="2"/>
  <c r="O1671" i="2"/>
  <c r="R1671" i="2"/>
  <c r="V1671" i="2"/>
  <c r="W1671" i="2"/>
  <c r="X1671" i="2"/>
  <c r="Y1671" i="2"/>
  <c r="Z1671" i="2"/>
  <c r="AB1671" i="2"/>
  <c r="AC1671" i="2"/>
  <c r="AD1671" i="2"/>
  <c r="AE1671" i="2"/>
  <c r="AG1671" i="2"/>
  <c r="AH1671" i="2"/>
  <c r="O1672" i="2"/>
  <c r="P1672" i="2"/>
  <c r="Q1672" i="2" s="1"/>
  <c r="S1672" i="2" s="1"/>
  <c r="T1672" i="2" s="1"/>
  <c r="U1672" i="2" s="1"/>
  <c r="AI1672" i="2" s="1"/>
  <c r="R1672" i="2"/>
  <c r="V1672" i="2"/>
  <c r="W1672" i="2"/>
  <c r="X1672" i="2"/>
  <c r="Y1672" i="2"/>
  <c r="Z1672" i="2" s="1"/>
  <c r="AB1672" i="2"/>
  <c r="AC1672" i="2"/>
  <c r="AD1672" i="2"/>
  <c r="AE1672" i="2"/>
  <c r="AG1672" i="2"/>
  <c r="AH1672" i="2"/>
  <c r="O1673" i="2"/>
  <c r="P1673" i="2"/>
  <c r="Q1673" i="2" s="1"/>
  <c r="R1673" i="2"/>
  <c r="S1673" i="2" s="1"/>
  <c r="T1673" i="2" s="1"/>
  <c r="U1673" i="2" s="1"/>
  <c r="AI1673" i="2" s="1"/>
  <c r="V1673" i="2"/>
  <c r="W1673" i="2"/>
  <c r="X1673" i="2"/>
  <c r="Y1673" i="2"/>
  <c r="Z1673" i="2"/>
  <c r="AB1673" i="2"/>
  <c r="AC1673" i="2"/>
  <c r="AD1673" i="2"/>
  <c r="AE1673" i="2"/>
  <c r="AG1673" i="2"/>
  <c r="AH1673" i="2"/>
  <c r="O1674" i="2"/>
  <c r="V1674" i="2"/>
  <c r="W1674" i="2"/>
  <c r="X1674" i="2"/>
  <c r="Y1674" i="2"/>
  <c r="AB1674" i="2"/>
  <c r="AC1674" i="2"/>
  <c r="AD1674" i="2"/>
  <c r="AE1674" i="2"/>
  <c r="AG1674" i="2"/>
  <c r="AH1674" i="2"/>
  <c r="O1675" i="2"/>
  <c r="P1675" i="2" s="1"/>
  <c r="Q1675" i="2"/>
  <c r="R1675" i="2"/>
  <c r="S1675" i="2"/>
  <c r="T1675" i="2" s="1"/>
  <c r="U1675" i="2" s="1"/>
  <c r="AI1675" i="2" s="1"/>
  <c r="V1675" i="2"/>
  <c r="W1675" i="2"/>
  <c r="X1675" i="2"/>
  <c r="Y1675" i="2"/>
  <c r="AB1675" i="2"/>
  <c r="AC1675" i="2"/>
  <c r="AD1675" i="2"/>
  <c r="AE1675" i="2"/>
  <c r="AG1675" i="2"/>
  <c r="AH1675" i="2"/>
  <c r="O1676" i="2"/>
  <c r="P1676" i="2"/>
  <c r="Q1676" i="2"/>
  <c r="S1676" i="2" s="1"/>
  <c r="T1676" i="2" s="1"/>
  <c r="U1676" i="2" s="1"/>
  <c r="AI1676" i="2" s="1"/>
  <c r="R1676" i="2"/>
  <c r="V1676" i="2"/>
  <c r="W1676" i="2"/>
  <c r="X1676" i="2"/>
  <c r="Y1676" i="2"/>
  <c r="Z1676" i="2" s="1"/>
  <c r="AB1676" i="2"/>
  <c r="AC1676" i="2"/>
  <c r="AD1676" i="2"/>
  <c r="AE1676" i="2"/>
  <c r="AG1676" i="2"/>
  <c r="AH1676" i="2"/>
  <c r="O1677" i="2"/>
  <c r="R1677" i="2" s="1"/>
  <c r="P1677" i="2"/>
  <c r="Q1677" i="2" s="1"/>
  <c r="S1677" i="2" s="1"/>
  <c r="T1677" i="2" s="1"/>
  <c r="U1677" i="2" s="1"/>
  <c r="AI1677" i="2" s="1"/>
  <c r="V1677" i="2"/>
  <c r="W1677" i="2"/>
  <c r="X1677" i="2"/>
  <c r="Y1677" i="2"/>
  <c r="Z1677" i="2" s="1"/>
  <c r="AB1677" i="2"/>
  <c r="AC1677" i="2"/>
  <c r="AD1677" i="2"/>
  <c r="AE1677" i="2"/>
  <c r="AG1677" i="2"/>
  <c r="AH1677" i="2"/>
  <c r="O1678" i="2"/>
  <c r="V1678" i="2"/>
  <c r="W1678" i="2"/>
  <c r="X1678" i="2"/>
  <c r="Y1678" i="2"/>
  <c r="AB1678" i="2"/>
  <c r="AC1678" i="2"/>
  <c r="AD1678" i="2"/>
  <c r="AE1678" i="2"/>
  <c r="AG1678" i="2"/>
  <c r="AH1678" i="2"/>
  <c r="O1679" i="2"/>
  <c r="R1679" i="2"/>
  <c r="V1679" i="2"/>
  <c r="W1679" i="2"/>
  <c r="X1679" i="2"/>
  <c r="Y1679" i="2"/>
  <c r="AB1679" i="2"/>
  <c r="AC1679" i="2"/>
  <c r="AD1679" i="2"/>
  <c r="AE1679" i="2"/>
  <c r="AG1679" i="2"/>
  <c r="AH1679" i="2"/>
  <c r="O1680" i="2"/>
  <c r="R1680" i="2" s="1"/>
  <c r="P1680" i="2"/>
  <c r="Q1680" i="2" s="1"/>
  <c r="S1680" i="2" s="1"/>
  <c r="T1680" i="2" s="1"/>
  <c r="U1680" i="2" s="1"/>
  <c r="AI1680" i="2" s="1"/>
  <c r="V1680" i="2"/>
  <c r="W1680" i="2"/>
  <c r="X1680" i="2"/>
  <c r="Y1680" i="2"/>
  <c r="Z1680" i="2" s="1"/>
  <c r="AB1680" i="2"/>
  <c r="AC1680" i="2"/>
  <c r="AD1680" i="2"/>
  <c r="AE1680" i="2"/>
  <c r="AG1680" i="2"/>
  <c r="AH1680" i="2"/>
  <c r="O1681" i="2"/>
  <c r="P1681" i="2"/>
  <c r="Q1681" i="2" s="1"/>
  <c r="S1681" i="2" s="1"/>
  <c r="R1681" i="2"/>
  <c r="T1681" i="2"/>
  <c r="U1681" i="2"/>
  <c r="AI1681" i="2" s="1"/>
  <c r="V1681" i="2"/>
  <c r="W1681" i="2"/>
  <c r="X1681" i="2"/>
  <c r="Y1681" i="2"/>
  <c r="AB1681" i="2"/>
  <c r="AC1681" i="2"/>
  <c r="AD1681" i="2"/>
  <c r="AE1681" i="2"/>
  <c r="AG1681" i="2"/>
  <c r="AH1681" i="2"/>
  <c r="O1682" i="2"/>
  <c r="R1682" i="2" s="1"/>
  <c r="V1682" i="2"/>
  <c r="W1682" i="2"/>
  <c r="X1682" i="2"/>
  <c r="Y1682" i="2"/>
  <c r="Z1682" i="2"/>
  <c r="AB1682" i="2"/>
  <c r="AC1682" i="2"/>
  <c r="AD1682" i="2"/>
  <c r="AE1682" i="2"/>
  <c r="AG1682" i="2"/>
  <c r="AH1682" i="2"/>
  <c r="O1683" i="2"/>
  <c r="P1683" i="2" s="1"/>
  <c r="Q1683" i="2" s="1"/>
  <c r="V1683" i="2"/>
  <c r="W1683" i="2"/>
  <c r="X1683" i="2"/>
  <c r="Y1683" i="2"/>
  <c r="AB1683" i="2"/>
  <c r="AC1683" i="2"/>
  <c r="AD1683" i="2"/>
  <c r="AE1683" i="2"/>
  <c r="AG1683" i="2"/>
  <c r="AH1683" i="2"/>
  <c r="N1683" i="2"/>
  <c r="M1683" i="2"/>
  <c r="AF1683" i="2" s="1"/>
  <c r="N1682" i="2"/>
  <c r="M1682" i="2"/>
  <c r="N1681" i="2"/>
  <c r="M1681" i="2"/>
  <c r="AF1681" i="2" s="1"/>
  <c r="N1680" i="2"/>
  <c r="M1680" i="2"/>
  <c r="AF1680" i="2" s="1"/>
  <c r="N1679" i="2"/>
  <c r="M1679" i="2"/>
  <c r="N1678" i="2"/>
  <c r="M1678" i="2"/>
  <c r="N1677" i="2"/>
  <c r="M1677" i="2"/>
  <c r="AF1677" i="2" s="1"/>
  <c r="N1676" i="2"/>
  <c r="M1676" i="2"/>
  <c r="N1675" i="2"/>
  <c r="M1675" i="2"/>
  <c r="AF1675" i="2" s="1"/>
  <c r="N1674" i="2"/>
  <c r="M1674" i="2"/>
  <c r="N1673" i="2"/>
  <c r="M1673" i="2"/>
  <c r="AF1673" i="2" s="1"/>
  <c r="N1672" i="2"/>
  <c r="M1672" i="2"/>
  <c r="N1671" i="2"/>
  <c r="M1671" i="2"/>
  <c r="N1670" i="2"/>
  <c r="M1670" i="2"/>
  <c r="AF1670" i="2" s="1"/>
  <c r="N1669" i="2"/>
  <c r="M1669" i="2"/>
  <c r="N1668" i="2"/>
  <c r="M1668" i="2"/>
  <c r="AF1668" i="2" s="1"/>
  <c r="N1667" i="2"/>
  <c r="M1667" i="2"/>
  <c r="AF1667" i="2" s="1"/>
  <c r="N1666" i="2"/>
  <c r="M1666" i="2"/>
  <c r="AF1666" i="2" s="1"/>
  <c r="N1665" i="2"/>
  <c r="M1665" i="2"/>
  <c r="AF1665" i="2" s="1"/>
  <c r="N1664" i="2"/>
  <c r="M1664" i="2"/>
  <c r="AF1664" i="2" s="1"/>
  <c r="N1663" i="2"/>
  <c r="M1663" i="2"/>
  <c r="N1662" i="2"/>
  <c r="M1662" i="2"/>
  <c r="N1661" i="2"/>
  <c r="M1661" i="2"/>
  <c r="AF1661" i="2" s="1"/>
  <c r="N1660" i="2"/>
  <c r="M1660" i="2"/>
  <c r="AF1660" i="2" s="1"/>
  <c r="N1659" i="2"/>
  <c r="M1659" i="2"/>
  <c r="AF1659" i="2" s="1"/>
  <c r="N1658" i="2"/>
  <c r="M1658" i="2"/>
  <c r="AF1658" i="2" s="1"/>
  <c r="N1657" i="2"/>
  <c r="M1657" i="2"/>
  <c r="AF1657" i="2" s="1"/>
  <c r="N1656" i="2"/>
  <c r="M1656" i="2"/>
  <c r="N1655" i="2"/>
  <c r="M1655" i="2"/>
  <c r="N1654" i="2"/>
  <c r="M1654" i="2"/>
  <c r="AF1654" i="2" s="1"/>
  <c r="N1653" i="2"/>
  <c r="M1653" i="2"/>
  <c r="AF1653" i="2" s="1"/>
  <c r="N1652" i="2"/>
  <c r="M1652" i="2"/>
  <c r="AF1652" i="2" s="1"/>
  <c r="N1651" i="2"/>
  <c r="M1651" i="2"/>
  <c r="AF1651" i="2" s="1"/>
  <c r="N1650" i="2"/>
  <c r="M1650" i="2"/>
  <c r="AF1650" i="2" s="1"/>
  <c r="N1649" i="2"/>
  <c r="M1649" i="2"/>
  <c r="AF1649" i="2" s="1"/>
  <c r="N1648" i="2"/>
  <c r="M1648" i="2"/>
  <c r="N1647" i="2"/>
  <c r="M1647" i="2"/>
  <c r="N1646" i="2"/>
  <c r="M1646" i="2"/>
  <c r="N1645" i="2"/>
  <c r="M1645" i="2"/>
  <c r="N1644" i="2"/>
  <c r="M1644" i="2"/>
  <c r="AF1644" i="2" s="1"/>
  <c r="N1643" i="2"/>
  <c r="M1643" i="2"/>
  <c r="N1642" i="2"/>
  <c r="M1642" i="2"/>
  <c r="AF1642" i="2" s="1"/>
  <c r="N1641" i="2"/>
  <c r="M1641" i="2"/>
  <c r="AF1641" i="2" s="1"/>
  <c r="N1640" i="2"/>
  <c r="M1640" i="2"/>
  <c r="N1639" i="2"/>
  <c r="M1639" i="2"/>
  <c r="N1638" i="2"/>
  <c r="M1638" i="2"/>
  <c r="AF1638" i="2" s="1"/>
  <c r="N1637" i="2"/>
  <c r="M1637" i="2"/>
  <c r="N1636" i="2"/>
  <c r="M1636" i="2"/>
  <c r="AF1636" i="2" s="1"/>
  <c r="N1635" i="2"/>
  <c r="M1635" i="2"/>
  <c r="AF1635" i="2" s="1"/>
  <c r="N1634" i="2"/>
  <c r="M1634" i="2"/>
  <c r="AF1634" i="2" s="1"/>
  <c r="N1633" i="2"/>
  <c r="M1633" i="2"/>
  <c r="AF1633" i="2" s="1"/>
  <c r="N1632" i="2"/>
  <c r="M1632" i="2"/>
  <c r="N1631" i="2"/>
  <c r="M1631" i="2"/>
  <c r="N1630" i="2"/>
  <c r="M1630" i="2"/>
  <c r="N1629" i="2"/>
  <c r="M1629" i="2"/>
  <c r="N1628" i="2"/>
  <c r="M1628" i="2"/>
  <c r="AF1628" i="2" s="1"/>
  <c r="N1627" i="2"/>
  <c r="M1627" i="2"/>
  <c r="N1626" i="2"/>
  <c r="M1626" i="2"/>
  <c r="AF1626" i="2" s="1"/>
  <c r="N1625" i="2"/>
  <c r="M1625" i="2"/>
  <c r="AF1625" i="2" s="1"/>
  <c r="N1624" i="2"/>
  <c r="M1624" i="2"/>
  <c r="N1623" i="2"/>
  <c r="M1623" i="2"/>
  <c r="N1622" i="2"/>
  <c r="M1622" i="2"/>
  <c r="AF1622" i="2" s="1"/>
  <c r="N1621" i="2"/>
  <c r="M1621" i="2"/>
  <c r="N1620" i="2"/>
  <c r="M1620" i="2"/>
  <c r="AF1620" i="2" s="1"/>
  <c r="N1619" i="2"/>
  <c r="M1619" i="2"/>
  <c r="AF1619" i="2" s="1"/>
  <c r="N1618" i="2"/>
  <c r="M1618" i="2"/>
  <c r="AF1618" i="2" s="1"/>
  <c r="N1617" i="2"/>
  <c r="M1617" i="2"/>
  <c r="AF1617" i="2" s="1"/>
  <c r="N1616" i="2"/>
  <c r="M1616" i="2"/>
  <c r="N1615" i="2"/>
  <c r="M1615" i="2"/>
  <c r="N1614" i="2"/>
  <c r="M1614" i="2"/>
  <c r="N1613" i="2"/>
  <c r="M1613" i="2"/>
  <c r="N1612" i="2"/>
  <c r="M1612" i="2"/>
  <c r="AF1612" i="2" s="1"/>
  <c r="N1611" i="2"/>
  <c r="M1611" i="2"/>
  <c r="N1610" i="2"/>
  <c r="M1610" i="2"/>
  <c r="AF1610" i="2" s="1"/>
  <c r="N1609" i="2"/>
  <c r="M1609" i="2"/>
  <c r="AF1609" i="2" s="1"/>
  <c r="N1608" i="2"/>
  <c r="M1608" i="2"/>
  <c r="AF1608" i="2" s="1"/>
  <c r="N1607" i="2"/>
  <c r="M1607" i="2"/>
  <c r="N1606" i="2"/>
  <c r="M1606" i="2"/>
  <c r="AF1606" i="2" s="1"/>
  <c r="N1605" i="2"/>
  <c r="M1605" i="2"/>
  <c r="N1604" i="2"/>
  <c r="M1604" i="2"/>
  <c r="N1603" i="2"/>
  <c r="M1603" i="2"/>
  <c r="AF1603" i="2" s="1"/>
  <c r="N1602" i="2"/>
  <c r="M1602" i="2"/>
  <c r="AF1602" i="2" s="1"/>
  <c r="N1601" i="2"/>
  <c r="M1601" i="2"/>
  <c r="AF1601" i="2" s="1"/>
  <c r="N1600" i="2"/>
  <c r="M1600" i="2"/>
  <c r="N1599" i="2"/>
  <c r="M1599" i="2"/>
  <c r="N1598" i="2"/>
  <c r="M1598" i="2"/>
  <c r="AF1598" i="2" s="1"/>
  <c r="N1597" i="2"/>
  <c r="M1597" i="2"/>
  <c r="N1596" i="2"/>
  <c r="M1596" i="2"/>
  <c r="N1595" i="2"/>
  <c r="M1595" i="2"/>
  <c r="N1594" i="2"/>
  <c r="M1594" i="2"/>
  <c r="N1593" i="2"/>
  <c r="M1593" i="2"/>
  <c r="AF1593" i="2" s="1"/>
  <c r="N1592" i="2"/>
  <c r="M1592" i="2"/>
  <c r="N1591" i="2"/>
  <c r="M1591" i="2"/>
  <c r="N1590" i="2"/>
  <c r="M1590" i="2"/>
  <c r="N1589" i="2"/>
  <c r="M1589" i="2"/>
  <c r="N1588" i="2"/>
  <c r="M1588" i="2"/>
  <c r="AF1588" i="2" s="1"/>
  <c r="N1587" i="2"/>
  <c r="M1587" i="2"/>
  <c r="N1586" i="2"/>
  <c r="M1586" i="2"/>
  <c r="N1585" i="2"/>
  <c r="M1585" i="2"/>
  <c r="AF1585" i="2" s="1"/>
  <c r="N1584" i="2"/>
  <c r="M1584" i="2"/>
  <c r="AF1584" i="2" s="1"/>
  <c r="N1583" i="2"/>
  <c r="M1583" i="2"/>
  <c r="N1582" i="2"/>
  <c r="M1582" i="2"/>
  <c r="N1581" i="2"/>
  <c r="M1581" i="2"/>
  <c r="N1580" i="2"/>
  <c r="M1580" i="2"/>
  <c r="AF1580" i="2" s="1"/>
  <c r="N1579" i="2"/>
  <c r="M1579" i="2"/>
  <c r="N1578" i="2"/>
  <c r="M1578" i="2"/>
  <c r="AF1578" i="2" s="1"/>
  <c r="N1577" i="2"/>
  <c r="M1577" i="2"/>
  <c r="N1576" i="2"/>
  <c r="M1576" i="2"/>
  <c r="AF1576" i="2" s="1"/>
  <c r="N1575" i="2"/>
  <c r="M1575" i="2"/>
  <c r="N1574" i="2"/>
  <c r="M1574" i="2"/>
  <c r="AF1574" i="2" s="1"/>
  <c r="N1573" i="2"/>
  <c r="M1573" i="2"/>
  <c r="N1572" i="2"/>
  <c r="M1572" i="2"/>
  <c r="N1571" i="2"/>
  <c r="M1571" i="2"/>
  <c r="AF1571" i="2" s="1"/>
  <c r="N1570" i="2"/>
  <c r="M1570" i="2"/>
  <c r="AF1570" i="2" s="1"/>
  <c r="N1569" i="2"/>
  <c r="M1569" i="2"/>
  <c r="N1568" i="2"/>
  <c r="M1568" i="2"/>
  <c r="AF1568" i="2" s="1"/>
  <c r="N1567" i="2"/>
  <c r="M1567" i="2"/>
  <c r="N1566" i="2"/>
  <c r="M1566" i="2"/>
  <c r="N1565" i="2"/>
  <c r="M1565" i="2"/>
  <c r="N1564" i="2"/>
  <c r="M1564" i="2"/>
  <c r="N1563" i="2"/>
  <c r="M1563" i="2"/>
  <c r="N1562" i="2"/>
  <c r="M1562" i="2"/>
  <c r="N1561" i="2"/>
  <c r="M1561" i="2"/>
  <c r="N1560" i="2"/>
  <c r="M1560" i="2"/>
  <c r="N1559" i="2"/>
  <c r="M1559" i="2"/>
  <c r="N1558" i="2"/>
  <c r="M1558" i="2"/>
  <c r="N1557" i="2"/>
  <c r="M1557" i="2"/>
  <c r="N1556" i="2"/>
  <c r="M1556" i="2"/>
  <c r="AF1556" i="2" s="1"/>
  <c r="N1555" i="2"/>
  <c r="M1555" i="2"/>
  <c r="N1554" i="2"/>
  <c r="M1554" i="2"/>
  <c r="N1553" i="2"/>
  <c r="M1553" i="2"/>
  <c r="N1552" i="2"/>
  <c r="M1552" i="2"/>
  <c r="AF1552" i="2" s="1"/>
  <c r="N1551" i="2"/>
  <c r="M1551" i="2"/>
  <c r="N1550" i="2"/>
  <c r="M1550" i="2"/>
  <c r="N1549" i="2"/>
  <c r="M1549" i="2"/>
  <c r="N1548" i="2"/>
  <c r="M1548" i="2"/>
  <c r="AF1548" i="2" s="1"/>
  <c r="N1547" i="2"/>
  <c r="M1547" i="2"/>
  <c r="N1546" i="2"/>
  <c r="M1546" i="2"/>
  <c r="N1545" i="2"/>
  <c r="M1545" i="2"/>
  <c r="N1544" i="2"/>
  <c r="M1544" i="2"/>
  <c r="AF1544" i="2" s="1"/>
  <c r="N1543" i="2"/>
  <c r="M1543" i="2"/>
  <c r="N1542" i="2"/>
  <c r="M1542" i="2"/>
  <c r="N1541" i="2"/>
  <c r="M1541" i="2"/>
  <c r="N1540" i="2"/>
  <c r="M1540" i="2"/>
  <c r="AF1540" i="2" s="1"/>
  <c r="N1539" i="2"/>
  <c r="M1539" i="2"/>
  <c r="N1538" i="2"/>
  <c r="M1538" i="2"/>
  <c r="N1537" i="2"/>
  <c r="M1537" i="2"/>
  <c r="N1536" i="2"/>
  <c r="M1536" i="2"/>
  <c r="AF1536" i="2" s="1"/>
  <c r="N1535" i="2"/>
  <c r="M1535" i="2"/>
  <c r="N1534" i="2"/>
  <c r="M1534" i="2"/>
  <c r="N1533" i="2"/>
  <c r="M1533" i="2"/>
  <c r="N1532" i="2"/>
  <c r="M1532" i="2"/>
  <c r="AF1532" i="2" s="1"/>
  <c r="N1531" i="2"/>
  <c r="M1531" i="2"/>
  <c r="N1530" i="2"/>
  <c r="M1530" i="2"/>
  <c r="N1529" i="2"/>
  <c r="M1529" i="2"/>
  <c r="N1528" i="2"/>
  <c r="M1528" i="2"/>
  <c r="AF1528" i="2" s="1"/>
  <c r="N1527" i="2"/>
  <c r="M1527" i="2"/>
  <c r="N1526" i="2"/>
  <c r="M1526" i="2"/>
  <c r="N1525" i="2"/>
  <c r="M1525" i="2"/>
  <c r="N1524" i="2"/>
  <c r="M1524" i="2"/>
  <c r="AF1524" i="2" s="1"/>
  <c r="N1523" i="2"/>
  <c r="M1523" i="2"/>
  <c r="N1522" i="2"/>
  <c r="M1522" i="2"/>
  <c r="N1521" i="2"/>
  <c r="M1521" i="2"/>
  <c r="N1520" i="2"/>
  <c r="M1520" i="2"/>
  <c r="AF1520" i="2" s="1"/>
  <c r="N1519" i="2"/>
  <c r="M1519" i="2"/>
  <c r="N1518" i="2"/>
  <c r="M1518" i="2"/>
  <c r="N1517" i="2"/>
  <c r="M1517" i="2"/>
  <c r="N1516" i="2"/>
  <c r="M1516" i="2"/>
  <c r="AF1516" i="2" s="1"/>
  <c r="N1515" i="2"/>
  <c r="M1515" i="2"/>
  <c r="N1514" i="2"/>
  <c r="M1514" i="2"/>
  <c r="N1513" i="2"/>
  <c r="M1513" i="2"/>
  <c r="N1512" i="2"/>
  <c r="M1512" i="2"/>
  <c r="AF1512" i="2" s="1"/>
  <c r="N1511" i="2"/>
  <c r="M1511" i="2"/>
  <c r="N1510" i="2"/>
  <c r="M1510" i="2"/>
  <c r="N1509" i="2"/>
  <c r="M1509" i="2"/>
  <c r="N1508" i="2"/>
  <c r="M1508" i="2"/>
  <c r="AF1508" i="2" s="1"/>
  <c r="N1507" i="2"/>
  <c r="M1507" i="2"/>
  <c r="N1506" i="2"/>
  <c r="M1506" i="2"/>
  <c r="N1505" i="2"/>
  <c r="M1505" i="2"/>
  <c r="N1504" i="2"/>
  <c r="M1504" i="2"/>
  <c r="AF1504" i="2" s="1"/>
  <c r="N1503" i="2"/>
  <c r="M1503" i="2"/>
  <c r="N1502" i="2"/>
  <c r="M1502" i="2"/>
  <c r="N1501" i="2"/>
  <c r="M1501" i="2"/>
  <c r="N1500" i="2"/>
  <c r="M1500" i="2"/>
  <c r="AF1500" i="2" s="1"/>
  <c r="N1499" i="2"/>
  <c r="M1499" i="2"/>
  <c r="N1498" i="2"/>
  <c r="M1498" i="2"/>
  <c r="N1497" i="2"/>
  <c r="M1497" i="2"/>
  <c r="N1496" i="2"/>
  <c r="M1496" i="2"/>
  <c r="AF1496" i="2" s="1"/>
  <c r="N1495" i="2"/>
  <c r="M1495" i="2"/>
  <c r="N1494" i="2"/>
  <c r="M1494" i="2"/>
  <c r="N1493" i="2"/>
  <c r="M1493" i="2"/>
  <c r="N1492" i="2"/>
  <c r="M1492" i="2"/>
  <c r="AF1492" i="2" s="1"/>
  <c r="N1491" i="2"/>
  <c r="M1491" i="2"/>
  <c r="N1490" i="2"/>
  <c r="M1490" i="2"/>
  <c r="N1489" i="2"/>
  <c r="M1489" i="2"/>
  <c r="N1488" i="2"/>
  <c r="M1488" i="2"/>
  <c r="AF1488" i="2" s="1"/>
  <c r="N1487" i="2"/>
  <c r="M1487" i="2"/>
  <c r="N1486" i="2"/>
  <c r="M1486" i="2"/>
  <c r="AF1486" i="2" s="1"/>
  <c r="N1485" i="2"/>
  <c r="M1485" i="2"/>
  <c r="AF1485" i="2" s="1"/>
  <c r="N1484" i="2"/>
  <c r="M1484" i="2"/>
  <c r="N1483" i="2"/>
  <c r="M1483" i="2"/>
  <c r="N1482" i="2"/>
  <c r="M1482" i="2"/>
  <c r="N1481" i="2"/>
  <c r="M1481" i="2"/>
  <c r="AF1481" i="2" s="1"/>
  <c r="N1480" i="2"/>
  <c r="M1480" i="2"/>
  <c r="AF1480" i="2" s="1"/>
  <c r="N1479" i="2"/>
  <c r="M1479" i="2"/>
  <c r="N1478" i="2"/>
  <c r="M1478" i="2"/>
  <c r="N1477" i="2"/>
  <c r="M1477" i="2"/>
  <c r="N1476" i="2"/>
  <c r="M1476" i="2"/>
  <c r="N1475" i="2"/>
  <c r="M1475" i="2"/>
  <c r="N1474" i="2"/>
  <c r="M1474" i="2"/>
  <c r="N1473" i="2"/>
  <c r="M1473" i="2"/>
  <c r="N1472" i="2"/>
  <c r="M1472" i="2"/>
  <c r="AF1472" i="2" s="1"/>
  <c r="N1471" i="2"/>
  <c r="M1471" i="2"/>
  <c r="N1470" i="2"/>
  <c r="M1470" i="2"/>
  <c r="N1469" i="2"/>
  <c r="M1469" i="2"/>
  <c r="N1468" i="2"/>
  <c r="M1468" i="2"/>
  <c r="N1467" i="2"/>
  <c r="M1467" i="2"/>
  <c r="N1466" i="2"/>
  <c r="M1466" i="2"/>
  <c r="N1465" i="2"/>
  <c r="M1465" i="2"/>
  <c r="AF1465" i="2" s="1"/>
  <c r="N1464" i="2"/>
  <c r="M1464" i="2"/>
  <c r="AF1464" i="2" s="1"/>
  <c r="N1463" i="2"/>
  <c r="M1463" i="2"/>
  <c r="AF1463" i="2" s="1"/>
  <c r="N1462" i="2"/>
  <c r="M1462" i="2"/>
  <c r="AF1462" i="2" s="1"/>
  <c r="N1461" i="2"/>
  <c r="M1461" i="2"/>
  <c r="N1460" i="2"/>
  <c r="M1460" i="2"/>
  <c r="N1459" i="2"/>
  <c r="M1459" i="2"/>
  <c r="AF1459" i="2" s="1"/>
  <c r="N1458" i="2"/>
  <c r="M1458" i="2"/>
  <c r="N1457" i="2"/>
  <c r="M1457" i="2"/>
  <c r="N1456" i="2"/>
  <c r="M1456" i="2"/>
  <c r="AF1456" i="2" s="1"/>
  <c r="N1455" i="2"/>
  <c r="M1455" i="2"/>
  <c r="AF1455" i="2" s="1"/>
  <c r="N1454" i="2"/>
  <c r="M1454" i="2"/>
  <c r="AF1454" i="2" s="1"/>
  <c r="N1453" i="2"/>
  <c r="M1453" i="2"/>
  <c r="AF1453" i="2" s="1"/>
  <c r="N1452" i="2"/>
  <c r="M1452" i="2"/>
  <c r="N1451" i="2"/>
  <c r="M1451" i="2"/>
  <c r="N1450" i="2"/>
  <c r="M1450" i="2"/>
  <c r="N1449" i="2"/>
  <c r="M1449" i="2"/>
  <c r="AF1449" i="2" s="1"/>
  <c r="N1448" i="2"/>
  <c r="M1448" i="2"/>
  <c r="AF1448" i="2" s="1"/>
  <c r="N1447" i="2"/>
  <c r="M1447" i="2"/>
  <c r="N1446" i="2"/>
  <c r="M1446" i="2"/>
  <c r="AF1446" i="2" s="1"/>
  <c r="N1445" i="2"/>
  <c r="M1445" i="2"/>
  <c r="N1444" i="2"/>
  <c r="M1444" i="2"/>
  <c r="N1443" i="2"/>
  <c r="M1443" i="2"/>
  <c r="AF1443" i="2" s="1"/>
  <c r="N1442" i="2"/>
  <c r="M1442" i="2"/>
  <c r="N1441" i="2"/>
  <c r="M1441" i="2"/>
  <c r="N1440" i="2"/>
  <c r="M1440" i="2"/>
  <c r="AF1440" i="2" s="1"/>
  <c r="N1439" i="2"/>
  <c r="M1439" i="2"/>
  <c r="AF1439" i="2" s="1"/>
  <c r="N1438" i="2"/>
  <c r="M1438" i="2"/>
  <c r="AF1438" i="2" s="1"/>
  <c r="N1437" i="2"/>
  <c r="M1437" i="2"/>
  <c r="AF1437" i="2" s="1"/>
  <c r="N1436" i="2"/>
  <c r="M1436" i="2"/>
  <c r="N1435" i="2"/>
  <c r="M1435" i="2"/>
  <c r="N1434" i="2"/>
  <c r="M1434" i="2"/>
  <c r="N1433" i="2"/>
  <c r="M1433" i="2"/>
  <c r="N1432" i="2"/>
  <c r="M1432" i="2"/>
  <c r="AF1432" i="2" s="1"/>
  <c r="N1431" i="2"/>
  <c r="M1431" i="2"/>
  <c r="AF1431" i="2" s="1"/>
  <c r="N1430" i="2"/>
  <c r="M1430" i="2"/>
  <c r="N1429" i="2"/>
  <c r="M1429" i="2"/>
  <c r="N1428" i="2"/>
  <c r="M1428" i="2"/>
  <c r="N1427" i="2"/>
  <c r="M1427" i="2"/>
  <c r="N1426" i="2"/>
  <c r="M1426" i="2"/>
  <c r="N1425" i="2"/>
  <c r="M1425" i="2"/>
  <c r="N1424" i="2"/>
  <c r="M1424" i="2"/>
  <c r="N1423" i="2"/>
  <c r="M1423" i="2"/>
  <c r="N1422" i="2"/>
  <c r="M1422" i="2"/>
  <c r="N1421" i="2"/>
  <c r="M1421" i="2"/>
  <c r="N1420" i="2"/>
  <c r="M1420" i="2"/>
  <c r="N1419" i="2"/>
  <c r="M1419" i="2"/>
  <c r="N1418" i="2"/>
  <c r="M1418" i="2"/>
  <c r="N1417" i="2"/>
  <c r="M1417" i="2"/>
  <c r="N1416" i="2"/>
  <c r="M1416" i="2"/>
  <c r="N1415" i="2"/>
  <c r="M1415" i="2"/>
  <c r="N1414" i="2"/>
  <c r="M1414" i="2"/>
  <c r="N1413" i="2"/>
  <c r="M1413" i="2"/>
  <c r="N1412" i="2"/>
  <c r="M1412" i="2"/>
  <c r="N1411" i="2"/>
  <c r="M1411" i="2"/>
  <c r="N1410" i="2"/>
  <c r="M1410" i="2"/>
  <c r="N1409" i="2"/>
  <c r="M1409" i="2"/>
  <c r="N1408" i="2"/>
  <c r="M1408" i="2"/>
  <c r="N1407" i="2"/>
  <c r="M1407" i="2"/>
  <c r="AF1407" i="2" s="1"/>
  <c r="N1406" i="2"/>
  <c r="M1406" i="2"/>
  <c r="AF1406" i="2" s="1"/>
  <c r="N1405" i="2"/>
  <c r="M1405" i="2"/>
  <c r="AF1405" i="2" s="1"/>
  <c r="N1404" i="2"/>
  <c r="M1404" i="2"/>
  <c r="N1403" i="2"/>
  <c r="M1403" i="2"/>
  <c r="AF1403" i="2" s="1"/>
  <c r="N1402" i="2"/>
  <c r="M1402" i="2"/>
  <c r="N1401" i="2"/>
  <c r="M1401" i="2"/>
  <c r="N1400" i="2"/>
  <c r="M1400" i="2"/>
  <c r="N1399" i="2"/>
  <c r="M1399" i="2"/>
  <c r="AF1399" i="2" s="1"/>
  <c r="N1398" i="2"/>
  <c r="M1398" i="2"/>
  <c r="AF1398" i="2" s="1"/>
  <c r="N1397" i="2"/>
  <c r="M1397" i="2"/>
  <c r="N1396" i="2"/>
  <c r="M1396" i="2"/>
  <c r="AF1396" i="2" s="1"/>
  <c r="N1395" i="2"/>
  <c r="M1395" i="2"/>
  <c r="AF1395" i="2" s="1"/>
  <c r="N1394" i="2"/>
  <c r="M1394" i="2"/>
  <c r="AF1394" i="2" s="1"/>
  <c r="N1393" i="2"/>
  <c r="M1393" i="2"/>
  <c r="N1392" i="2"/>
  <c r="M1392" i="2"/>
  <c r="AF1392" i="2" s="1"/>
  <c r="N1391" i="2"/>
  <c r="M1391" i="2"/>
  <c r="N1390" i="2"/>
  <c r="M1390" i="2"/>
  <c r="AF1390" i="2" s="1"/>
  <c r="N1389" i="2"/>
  <c r="M1389" i="2"/>
  <c r="N1388" i="2"/>
  <c r="M1388" i="2"/>
  <c r="AF1388" i="2" s="1"/>
  <c r="N1387" i="2"/>
  <c r="M1387" i="2"/>
  <c r="AF1387" i="2" s="1"/>
  <c r="N1386" i="2"/>
  <c r="M1386" i="2"/>
  <c r="AF1386" i="2" s="1"/>
  <c r="N1385" i="2"/>
  <c r="M1385" i="2"/>
  <c r="N1384" i="2"/>
  <c r="M1384" i="2"/>
  <c r="N1383" i="2"/>
  <c r="M1383" i="2"/>
  <c r="AF1383" i="2" s="1"/>
  <c r="N1382" i="2"/>
  <c r="M1382" i="2"/>
  <c r="AF1382" i="2" s="1"/>
  <c r="N1381" i="2"/>
  <c r="M1381" i="2"/>
  <c r="AF1381" i="2" s="1"/>
  <c r="N1380" i="2"/>
  <c r="M1380" i="2"/>
  <c r="AF1380" i="2" s="1"/>
  <c r="N1379" i="2"/>
  <c r="M1379" i="2"/>
  <c r="N1378" i="2"/>
  <c r="M1378" i="2"/>
  <c r="AF1378" i="2" s="1"/>
  <c r="N1377" i="2"/>
  <c r="M1377" i="2"/>
  <c r="N1376" i="2"/>
  <c r="M1376" i="2"/>
  <c r="AF1376" i="2" s="1"/>
  <c r="N1375" i="2"/>
  <c r="M1375" i="2"/>
  <c r="AF1375" i="2" s="1"/>
  <c r="N1374" i="2"/>
  <c r="M1374" i="2"/>
  <c r="AF1374" i="2" s="1"/>
  <c r="N1373" i="2"/>
  <c r="M1373" i="2"/>
  <c r="AF1373" i="2" s="1"/>
  <c r="N1372" i="2"/>
  <c r="M1372" i="2"/>
  <c r="AF1372" i="2" s="1"/>
  <c r="N1371" i="2"/>
  <c r="M1371" i="2"/>
  <c r="N1370" i="2"/>
  <c r="M1370" i="2"/>
  <c r="N1369" i="2"/>
  <c r="M1369" i="2"/>
  <c r="N1368" i="2"/>
  <c r="M1368" i="2"/>
  <c r="AF1368" i="2" s="1"/>
  <c r="N1367" i="2"/>
  <c r="M1367" i="2"/>
  <c r="AF1367" i="2" s="1"/>
  <c r="N1366" i="2"/>
  <c r="M1366" i="2"/>
  <c r="AF1366" i="2" s="1"/>
  <c r="N1365" i="2"/>
  <c r="M1365" i="2"/>
  <c r="N1364" i="2"/>
  <c r="M1364" i="2"/>
  <c r="AF1364" i="2" s="1"/>
  <c r="N1363" i="2"/>
  <c r="M1363" i="2"/>
  <c r="AF1363" i="2" s="1"/>
  <c r="N1362" i="2"/>
  <c r="M1362" i="2"/>
  <c r="N1361" i="2"/>
  <c r="M1361" i="2"/>
  <c r="N1360" i="2"/>
  <c r="M1360" i="2"/>
  <c r="AF1360" i="2" s="1"/>
  <c r="N1359" i="2"/>
  <c r="M1359" i="2"/>
  <c r="N1358" i="2"/>
  <c r="M1358" i="2"/>
  <c r="AF1358" i="2" s="1"/>
  <c r="N1357" i="2"/>
  <c r="M1357" i="2"/>
  <c r="AF1357" i="2" s="1"/>
  <c r="N1356" i="2"/>
  <c r="M1356" i="2"/>
  <c r="AF1356" i="2" s="1"/>
  <c r="N1355" i="2"/>
  <c r="M1355" i="2"/>
  <c r="N1354" i="2"/>
  <c r="M1354" i="2"/>
  <c r="AF1354" i="2" s="1"/>
  <c r="N1353" i="2"/>
  <c r="M1353" i="2"/>
  <c r="N1352" i="2"/>
  <c r="M1352" i="2"/>
  <c r="AF1352" i="2" s="1"/>
  <c r="N1351" i="2"/>
  <c r="M1351" i="2"/>
  <c r="N1350" i="2"/>
  <c r="M1350" i="2"/>
  <c r="AF1350" i="2" s="1"/>
  <c r="N1349" i="2"/>
  <c r="M1349" i="2"/>
  <c r="AF1349" i="2" s="1"/>
  <c r="N1348" i="2"/>
  <c r="M1348" i="2"/>
  <c r="AF1348" i="2" s="1"/>
  <c r="N1347" i="2"/>
  <c r="M1347" i="2"/>
  <c r="N1346" i="2"/>
  <c r="M1346" i="2"/>
  <c r="N1345" i="2"/>
  <c r="M1345" i="2"/>
  <c r="N1344" i="2"/>
  <c r="M1344" i="2"/>
  <c r="AF1344" i="2" s="1"/>
  <c r="N1343" i="2"/>
  <c r="M1343" i="2"/>
  <c r="N1342" i="2"/>
  <c r="M1342" i="2"/>
  <c r="AF1342" i="2" s="1"/>
  <c r="N1341" i="2"/>
  <c r="M1341" i="2"/>
  <c r="N1340" i="2"/>
  <c r="M1340" i="2"/>
  <c r="AF1340" i="2" s="1"/>
  <c r="N1339" i="2"/>
  <c r="M1339" i="2"/>
  <c r="N1338" i="2"/>
  <c r="M1338" i="2"/>
  <c r="N1337" i="2"/>
  <c r="M1337" i="2"/>
  <c r="N1336" i="2"/>
  <c r="M1336" i="2"/>
  <c r="AF1336" i="2" s="1"/>
  <c r="N1335" i="2"/>
  <c r="M1335" i="2"/>
  <c r="N1334" i="2"/>
  <c r="M1334" i="2"/>
  <c r="AF1334" i="2" s="1"/>
  <c r="N1333" i="2"/>
  <c r="M1333" i="2"/>
  <c r="N1332" i="2"/>
  <c r="M1332" i="2"/>
  <c r="AF1332" i="2" s="1"/>
  <c r="N1331" i="2"/>
  <c r="M1331" i="2"/>
  <c r="N1330" i="2"/>
  <c r="M1330" i="2"/>
  <c r="AF1330" i="2" s="1"/>
  <c r="N1329" i="2"/>
  <c r="M1329" i="2"/>
  <c r="N1328" i="2"/>
  <c r="M1328" i="2"/>
  <c r="AF1328" i="2" s="1"/>
  <c r="N1327" i="2"/>
  <c r="M1327" i="2"/>
  <c r="N1326" i="2"/>
  <c r="M1326" i="2"/>
  <c r="AF1326" i="2" s="1"/>
  <c r="N1325" i="2"/>
  <c r="M1325" i="2"/>
  <c r="N1324" i="2"/>
  <c r="M1324" i="2"/>
  <c r="AF1324" i="2" s="1"/>
  <c r="N1323" i="2"/>
  <c r="M1323" i="2"/>
  <c r="N1322" i="2"/>
  <c r="M1322" i="2"/>
  <c r="N1321" i="2"/>
  <c r="M1321" i="2"/>
  <c r="N1320" i="2"/>
  <c r="M1320" i="2"/>
  <c r="AF1320" i="2" s="1"/>
  <c r="N1319" i="2"/>
  <c r="M1319" i="2"/>
  <c r="N1318" i="2"/>
  <c r="M1318" i="2"/>
  <c r="AF1318" i="2" s="1"/>
  <c r="N1317" i="2"/>
  <c r="M1317" i="2"/>
  <c r="N1316" i="2"/>
  <c r="M1316" i="2"/>
  <c r="N1315" i="2"/>
  <c r="M1315" i="2"/>
  <c r="N1314" i="2"/>
  <c r="M1314" i="2"/>
  <c r="AF1314" i="2" s="1"/>
  <c r="N1313" i="2"/>
  <c r="M1313" i="2"/>
  <c r="N1312" i="2"/>
  <c r="M1312" i="2"/>
  <c r="AF1312" i="2" s="1"/>
  <c r="N1311" i="2"/>
  <c r="M1311" i="2"/>
  <c r="N1310" i="2"/>
  <c r="M1310" i="2"/>
  <c r="AF1310" i="2" s="1"/>
  <c r="N1309" i="2"/>
  <c r="M1309" i="2"/>
  <c r="N1308" i="2"/>
  <c r="M1308" i="2"/>
  <c r="N1307" i="2"/>
  <c r="M1307" i="2"/>
  <c r="N1306" i="2"/>
  <c r="M1306" i="2"/>
  <c r="N1305" i="2"/>
  <c r="M1305" i="2"/>
  <c r="N1304" i="2"/>
  <c r="M1304" i="2"/>
  <c r="AF1304" i="2" s="1"/>
  <c r="N1303" i="2"/>
  <c r="M1303" i="2"/>
  <c r="N1302" i="2"/>
  <c r="M1302" i="2"/>
  <c r="N1301" i="2"/>
  <c r="M1301" i="2"/>
  <c r="N1300" i="2"/>
  <c r="M1300" i="2"/>
  <c r="N1299" i="2"/>
  <c r="M1299" i="2"/>
  <c r="N1298" i="2"/>
  <c r="M1298" i="2"/>
  <c r="AF1298" i="2" s="1"/>
  <c r="N1297" i="2"/>
  <c r="M1297" i="2"/>
  <c r="N1296" i="2"/>
  <c r="M1296" i="2"/>
  <c r="AF1296" i="2" s="1"/>
  <c r="N1295" i="2"/>
  <c r="M1295" i="2"/>
  <c r="N1294" i="2"/>
  <c r="M1294" i="2"/>
  <c r="AF1294" i="2" s="1"/>
  <c r="N1293" i="2"/>
  <c r="M1293" i="2"/>
  <c r="N1292" i="2"/>
  <c r="M1292" i="2"/>
  <c r="N1291" i="2"/>
  <c r="M1291" i="2"/>
  <c r="N1290" i="2"/>
  <c r="M1290" i="2"/>
  <c r="N1289" i="2"/>
  <c r="M1289" i="2"/>
  <c r="N1288" i="2"/>
  <c r="M1288" i="2"/>
  <c r="AF1288" i="2" s="1"/>
  <c r="N1287" i="2"/>
  <c r="M1287" i="2"/>
  <c r="N1286" i="2"/>
  <c r="M1286" i="2"/>
  <c r="AF1286" i="2" s="1"/>
  <c r="N1285" i="2"/>
  <c r="M1285" i="2"/>
  <c r="N1284" i="2"/>
  <c r="M1284" i="2"/>
  <c r="AF1284" i="2" s="1"/>
  <c r="N1283" i="2"/>
  <c r="M1283" i="2"/>
  <c r="N1282" i="2"/>
  <c r="M1282" i="2"/>
  <c r="AF1282" i="2" s="1"/>
  <c r="N1281" i="2"/>
  <c r="M1281" i="2"/>
  <c r="N1280" i="2"/>
  <c r="M1280" i="2"/>
  <c r="AF1280" i="2" s="1"/>
  <c r="N1279" i="2"/>
  <c r="M1279" i="2"/>
  <c r="N1278" i="2"/>
  <c r="M1278" i="2"/>
  <c r="AF1278" i="2" s="1"/>
  <c r="N1277" i="2"/>
  <c r="M1277" i="2"/>
  <c r="N1276" i="2"/>
  <c r="M1276" i="2"/>
  <c r="AF1276" i="2" s="1"/>
  <c r="N1275" i="2"/>
  <c r="M1275" i="2"/>
  <c r="N1274" i="2"/>
  <c r="M1274" i="2"/>
  <c r="AF1274" i="2" s="1"/>
  <c r="N1273" i="2"/>
  <c r="M1273" i="2"/>
  <c r="N1272" i="2"/>
  <c r="M1272" i="2"/>
  <c r="AF1272" i="2" s="1"/>
  <c r="N1271" i="2"/>
  <c r="M1271" i="2"/>
  <c r="N1270" i="2"/>
  <c r="M1270" i="2"/>
  <c r="AF1270" i="2" s="1"/>
  <c r="N1269" i="2"/>
  <c r="M1269" i="2"/>
  <c r="N1268" i="2"/>
  <c r="M1268" i="2"/>
  <c r="N1267" i="2"/>
  <c r="M1267" i="2"/>
  <c r="N1266" i="2"/>
  <c r="M1266" i="2"/>
  <c r="AF1266" i="2" s="1"/>
  <c r="N1265" i="2"/>
  <c r="M1265" i="2"/>
  <c r="N1264" i="2"/>
  <c r="M1264" i="2"/>
  <c r="AF1264" i="2" s="1"/>
  <c r="N1263" i="2"/>
  <c r="M1263" i="2"/>
  <c r="N1262" i="2"/>
  <c r="M1262" i="2"/>
  <c r="AF1262" i="2" s="1"/>
  <c r="N1261" i="2"/>
  <c r="M1261" i="2"/>
  <c r="AF1261" i="2" s="1"/>
  <c r="N1260" i="2"/>
  <c r="M1260" i="2"/>
  <c r="N1259" i="2"/>
  <c r="M1259" i="2"/>
  <c r="N1258" i="2"/>
  <c r="M1258" i="2"/>
  <c r="N1257" i="2"/>
  <c r="M1257" i="2"/>
  <c r="N1256" i="2"/>
  <c r="M1256" i="2"/>
  <c r="AF1256" i="2" s="1"/>
  <c r="N1255" i="2"/>
  <c r="M1255" i="2"/>
  <c r="N1254" i="2"/>
  <c r="M1254" i="2"/>
  <c r="N1253" i="2"/>
  <c r="M1253" i="2"/>
  <c r="N1252" i="2"/>
  <c r="M1252" i="2"/>
  <c r="AF1252" i="2" s="1"/>
  <c r="N1251" i="2"/>
  <c r="M1251" i="2"/>
  <c r="N1250" i="2"/>
  <c r="M1250" i="2"/>
  <c r="AF1250" i="2" s="1"/>
  <c r="N1249" i="2"/>
  <c r="M1249" i="2"/>
  <c r="N1248" i="2"/>
  <c r="M1248" i="2"/>
  <c r="N1247" i="2"/>
  <c r="M1247" i="2"/>
  <c r="N1246" i="2"/>
  <c r="M1246" i="2"/>
  <c r="AF1246" i="2" s="1"/>
  <c r="N1245" i="2"/>
  <c r="M1245" i="2"/>
  <c r="N1244" i="2"/>
  <c r="M1244" i="2"/>
  <c r="AF1244" i="2" s="1"/>
  <c r="N1243" i="2"/>
  <c r="M1243" i="2"/>
  <c r="N1242" i="2"/>
  <c r="M1242" i="2"/>
  <c r="AF1242" i="2" s="1"/>
  <c r="N1241" i="2"/>
  <c r="M1241" i="2"/>
  <c r="N1240" i="2"/>
  <c r="M1240" i="2"/>
  <c r="AF1240" i="2" s="1"/>
  <c r="N1239" i="2"/>
  <c r="M1239" i="2"/>
  <c r="N1238" i="2"/>
  <c r="M1238" i="2"/>
  <c r="N1237" i="2"/>
  <c r="M1237" i="2"/>
  <c r="N1236" i="2"/>
  <c r="M1236" i="2"/>
  <c r="AF1236" i="2" s="1"/>
  <c r="N1235" i="2"/>
  <c r="M1235" i="2"/>
  <c r="N1234" i="2"/>
  <c r="M1234" i="2"/>
  <c r="AF1234" i="2" s="1"/>
  <c r="N1233" i="2"/>
  <c r="M1233" i="2"/>
  <c r="N1232" i="2"/>
  <c r="M1232" i="2"/>
  <c r="N1231" i="2"/>
  <c r="M1231" i="2"/>
  <c r="N1230" i="2"/>
  <c r="M1230" i="2"/>
  <c r="AF1230" i="2" s="1"/>
  <c r="N1229" i="2"/>
  <c r="M1229" i="2"/>
  <c r="N1228" i="2"/>
  <c r="M1228" i="2"/>
  <c r="AF1228" i="2" s="1"/>
  <c r="N1227" i="2"/>
  <c r="M1227" i="2"/>
  <c r="N1226" i="2"/>
  <c r="M1226" i="2"/>
  <c r="AF1226" i="2" s="1"/>
  <c r="N1225" i="2"/>
  <c r="M1225" i="2"/>
  <c r="N1224" i="2"/>
  <c r="M1224" i="2"/>
  <c r="AF1224" i="2" s="1"/>
  <c r="N1223" i="2"/>
  <c r="M1223" i="2"/>
  <c r="N1222" i="2"/>
  <c r="M1222" i="2"/>
  <c r="AF1222" i="2" s="1"/>
  <c r="N1221" i="2"/>
  <c r="M1221" i="2"/>
  <c r="N1220" i="2"/>
  <c r="M1220" i="2"/>
  <c r="AF1220" i="2" s="1"/>
  <c r="N1219" i="2"/>
  <c r="M1219" i="2"/>
  <c r="N1218" i="2"/>
  <c r="M1218" i="2"/>
  <c r="AF1218" i="2" s="1"/>
  <c r="N1217" i="2"/>
  <c r="M1217" i="2"/>
  <c r="N1216" i="2"/>
  <c r="M1216" i="2"/>
  <c r="N1215" i="2"/>
  <c r="M1215" i="2"/>
  <c r="N1214" i="2"/>
  <c r="M1214" i="2"/>
  <c r="AF1214" i="2" s="1"/>
  <c r="N1213" i="2"/>
  <c r="M1213" i="2"/>
  <c r="N1212" i="2"/>
  <c r="M1212" i="2"/>
  <c r="AF1212" i="2" s="1"/>
  <c r="N1211" i="2"/>
  <c r="M1211" i="2"/>
  <c r="N1210" i="2"/>
  <c r="M1210" i="2"/>
  <c r="AF1210" i="2" s="1"/>
  <c r="N1209" i="2"/>
  <c r="M1209" i="2"/>
  <c r="AF1209" i="2" s="1"/>
  <c r="N1208" i="2"/>
  <c r="M1208" i="2"/>
  <c r="N1207" i="2"/>
  <c r="M1207" i="2"/>
  <c r="AF1207" i="2" s="1"/>
  <c r="N1206" i="2"/>
  <c r="M1206" i="2"/>
  <c r="N1205" i="2"/>
  <c r="M1205" i="2"/>
  <c r="N1204" i="2"/>
  <c r="M1204" i="2"/>
  <c r="AF1204" i="2" s="1"/>
  <c r="N1203" i="2"/>
  <c r="M1203" i="2"/>
  <c r="N1202" i="2"/>
  <c r="M1202" i="2"/>
  <c r="AF1202" i="2" s="1"/>
  <c r="N1201" i="2"/>
  <c r="M1201" i="2"/>
  <c r="AF1201" i="2" s="1"/>
  <c r="N1200" i="2"/>
  <c r="M1200" i="2"/>
  <c r="N1199" i="2"/>
  <c r="M1199" i="2"/>
  <c r="AF1199" i="2" s="1"/>
  <c r="N1198" i="2"/>
  <c r="M1198" i="2"/>
  <c r="N1197" i="2"/>
  <c r="M1197" i="2"/>
  <c r="N1196" i="2"/>
  <c r="M1196" i="2"/>
  <c r="AF1196" i="2" s="1"/>
  <c r="N1195" i="2"/>
  <c r="M1195" i="2"/>
  <c r="N1194" i="2"/>
  <c r="M1194" i="2"/>
  <c r="AF1194" i="2" s="1"/>
  <c r="N1193" i="2"/>
  <c r="M1193" i="2"/>
  <c r="AF1193" i="2" s="1"/>
  <c r="N1192" i="2"/>
  <c r="M1192" i="2"/>
  <c r="N1191" i="2"/>
  <c r="M1191" i="2"/>
  <c r="N1190" i="2"/>
  <c r="M1190" i="2"/>
  <c r="N1189" i="2"/>
  <c r="M1189" i="2"/>
  <c r="N1188" i="2"/>
  <c r="M1188" i="2"/>
  <c r="AF1188" i="2" s="1"/>
  <c r="N1187" i="2"/>
  <c r="M1187" i="2"/>
  <c r="N1186" i="2"/>
  <c r="M1186" i="2"/>
  <c r="AF1186" i="2" s="1"/>
  <c r="N1185" i="2"/>
  <c r="M1185" i="2"/>
  <c r="AF1185" i="2" s="1"/>
  <c r="N1184" i="2"/>
  <c r="M1184" i="2"/>
  <c r="N1183" i="2"/>
  <c r="M1183" i="2"/>
  <c r="AF1183" i="2" s="1"/>
  <c r="N1182" i="2"/>
  <c r="M1182" i="2"/>
  <c r="N1181" i="2"/>
  <c r="M1181" i="2"/>
  <c r="N1180" i="2"/>
  <c r="M1180" i="2"/>
  <c r="AF1180" i="2" s="1"/>
  <c r="N1179" i="2"/>
  <c r="M1179" i="2"/>
  <c r="N1178" i="2"/>
  <c r="M1178" i="2"/>
  <c r="AF1178" i="2" s="1"/>
  <c r="N1177" i="2"/>
  <c r="M1177" i="2"/>
  <c r="AF1177" i="2" s="1"/>
  <c r="N1176" i="2"/>
  <c r="M1176" i="2"/>
  <c r="N1175" i="2"/>
  <c r="M1175" i="2"/>
  <c r="N1174" i="2"/>
  <c r="M1174" i="2"/>
  <c r="AF1174" i="2" s="1"/>
  <c r="N1173" i="2"/>
  <c r="M1173" i="2"/>
  <c r="N1172" i="2"/>
  <c r="M1172" i="2"/>
  <c r="N1171" i="2"/>
  <c r="M1171" i="2"/>
  <c r="N1170" i="2"/>
  <c r="M1170" i="2"/>
  <c r="AF1170" i="2" s="1"/>
  <c r="N1169" i="2"/>
  <c r="M1169" i="2"/>
  <c r="N1168" i="2"/>
  <c r="M1168" i="2"/>
  <c r="N1167" i="2"/>
  <c r="M1167" i="2"/>
  <c r="AF1167" i="2" s="1"/>
  <c r="N1166" i="2"/>
  <c r="M1166" i="2"/>
  <c r="AF1166" i="2" s="1"/>
  <c r="N1165" i="2"/>
  <c r="M1165" i="2"/>
  <c r="N1164" i="2"/>
  <c r="M1164" i="2"/>
  <c r="AF1164" i="2" s="1"/>
  <c r="N1163" i="2"/>
  <c r="M1163" i="2"/>
  <c r="N1162" i="2"/>
  <c r="M1162" i="2"/>
  <c r="AF1162" i="2" s="1"/>
  <c r="N1161" i="2"/>
  <c r="M1161" i="2"/>
  <c r="AF1161" i="2" s="1"/>
  <c r="N1160" i="2"/>
  <c r="M1160" i="2"/>
  <c r="AF1160" i="2" s="1"/>
  <c r="N1159" i="2"/>
  <c r="M1159" i="2"/>
  <c r="AF1159" i="2" s="1"/>
  <c r="N1158" i="2"/>
  <c r="M1158" i="2"/>
  <c r="N1157" i="2"/>
  <c r="M1157" i="2"/>
  <c r="N1156" i="2"/>
  <c r="M1156" i="2"/>
  <c r="N1155" i="2"/>
  <c r="M1155" i="2"/>
  <c r="AF1155" i="2" s="1"/>
  <c r="N1154" i="2"/>
  <c r="M1154" i="2"/>
  <c r="AF1154" i="2" s="1"/>
  <c r="N1153" i="2"/>
  <c r="M1153" i="2"/>
  <c r="N1152" i="2"/>
  <c r="M1152" i="2"/>
  <c r="AF1152" i="2" s="1"/>
  <c r="N1151" i="2"/>
  <c r="M1151" i="2"/>
  <c r="AF1151" i="2" s="1"/>
  <c r="N1150" i="2"/>
  <c r="M1150" i="2"/>
  <c r="AF1150" i="2" s="1"/>
  <c r="N1149" i="2"/>
  <c r="M1149" i="2"/>
  <c r="N1148" i="2"/>
  <c r="M1148" i="2"/>
  <c r="N1147" i="2"/>
  <c r="M1147" i="2"/>
  <c r="N1146" i="2"/>
  <c r="M1146" i="2"/>
  <c r="AF1146" i="2" s="1"/>
  <c r="N1145" i="2"/>
  <c r="M1145" i="2"/>
  <c r="AF1145" i="2" s="1"/>
  <c r="N1144" i="2"/>
  <c r="M1144" i="2"/>
  <c r="AF1144" i="2" s="1"/>
  <c r="N1143" i="2"/>
  <c r="M1143" i="2"/>
  <c r="N1142" i="2"/>
  <c r="M1142" i="2"/>
  <c r="N1141" i="2"/>
  <c r="M1141" i="2"/>
  <c r="N1140" i="2"/>
  <c r="M1140" i="2"/>
  <c r="N1139" i="2"/>
  <c r="M1139" i="2"/>
  <c r="AF1139" i="2" s="1"/>
  <c r="N1138" i="2"/>
  <c r="M1138" i="2"/>
  <c r="AF1138" i="2" s="1"/>
  <c r="N1137" i="2"/>
  <c r="M1137" i="2"/>
  <c r="N1136" i="2"/>
  <c r="M1136" i="2"/>
  <c r="AF1136" i="2" s="1"/>
  <c r="N1135" i="2"/>
  <c r="M1135" i="2"/>
  <c r="AF1135" i="2" s="1"/>
  <c r="N1134" i="2"/>
  <c r="M1134" i="2"/>
  <c r="N1133" i="2"/>
  <c r="M1133" i="2"/>
  <c r="N1132" i="2"/>
  <c r="M1132" i="2"/>
  <c r="AF1132" i="2" s="1"/>
  <c r="N1131" i="2"/>
  <c r="M1131" i="2"/>
  <c r="AF1131" i="2" s="1"/>
  <c r="N1130" i="2"/>
  <c r="M1130" i="2"/>
  <c r="AF1130" i="2" s="1"/>
  <c r="N1129" i="2"/>
  <c r="M1129" i="2"/>
  <c r="AF1129" i="2" s="1"/>
  <c r="N1128" i="2"/>
  <c r="M1128" i="2"/>
  <c r="AF1128" i="2" s="1"/>
  <c r="N1127" i="2"/>
  <c r="M1127" i="2"/>
  <c r="N1126" i="2"/>
  <c r="M1126" i="2"/>
  <c r="N1125" i="2"/>
  <c r="M1125" i="2"/>
  <c r="N1124" i="2"/>
  <c r="M1124" i="2"/>
  <c r="N1123" i="2"/>
  <c r="M1123" i="2"/>
  <c r="AF1123" i="2" s="1"/>
  <c r="N1122" i="2"/>
  <c r="M1122" i="2"/>
  <c r="AF1122" i="2" s="1"/>
  <c r="N1121" i="2"/>
  <c r="M1121" i="2"/>
  <c r="N1120" i="2"/>
  <c r="M1120" i="2"/>
  <c r="N1119" i="2"/>
  <c r="M1119" i="2"/>
  <c r="N1118" i="2"/>
  <c r="M1118" i="2"/>
  <c r="N1117" i="2"/>
  <c r="M1117" i="2"/>
  <c r="N1116" i="2"/>
  <c r="M1116" i="2"/>
  <c r="AF1116" i="2" s="1"/>
  <c r="N1115" i="2"/>
  <c r="M1115" i="2"/>
  <c r="AF1115" i="2" s="1"/>
  <c r="N1114" i="2"/>
  <c r="M1114" i="2"/>
  <c r="AF1114" i="2" s="1"/>
  <c r="N1113" i="2"/>
  <c r="M1113" i="2"/>
  <c r="N1112" i="2"/>
  <c r="M1112" i="2"/>
  <c r="AF1112" i="2" s="1"/>
  <c r="N1111" i="2"/>
  <c r="M1111" i="2"/>
  <c r="AF1111" i="2" s="1"/>
  <c r="N1110" i="2"/>
  <c r="M1110" i="2"/>
  <c r="N1109" i="2"/>
  <c r="M1109" i="2"/>
  <c r="N1108" i="2"/>
  <c r="M1108" i="2"/>
  <c r="N1107" i="2"/>
  <c r="M1107" i="2"/>
  <c r="AF1107" i="2" s="1"/>
  <c r="N1106" i="2"/>
  <c r="M1106" i="2"/>
  <c r="AF1106" i="2" s="1"/>
  <c r="N1105" i="2"/>
  <c r="M1105" i="2"/>
  <c r="N1104" i="2"/>
  <c r="M1104" i="2"/>
  <c r="AF1104" i="2" s="1"/>
  <c r="N1103" i="2"/>
  <c r="M1103" i="2"/>
  <c r="N1102" i="2"/>
  <c r="M1102" i="2"/>
  <c r="N1101" i="2"/>
  <c r="M1101" i="2"/>
  <c r="N1100" i="2"/>
  <c r="M1100" i="2"/>
  <c r="N1099" i="2"/>
  <c r="M1099" i="2"/>
  <c r="AF1099" i="2" s="1"/>
  <c r="N1098" i="2"/>
  <c r="M1098" i="2"/>
  <c r="AF1098" i="2" s="1"/>
  <c r="N1097" i="2"/>
  <c r="M1097" i="2"/>
  <c r="N1096" i="2"/>
  <c r="M1096" i="2"/>
  <c r="AF1096" i="2" s="1"/>
  <c r="N1095" i="2"/>
  <c r="M1095" i="2"/>
  <c r="AF1095" i="2" s="1"/>
  <c r="N1094" i="2"/>
  <c r="M1094" i="2"/>
  <c r="N1093" i="2"/>
  <c r="M1093" i="2"/>
  <c r="N1092" i="2"/>
  <c r="M1092" i="2"/>
  <c r="AF1092" i="2" s="1"/>
  <c r="N1091" i="2"/>
  <c r="M1091" i="2"/>
  <c r="AF1091" i="2" s="1"/>
  <c r="N1090" i="2"/>
  <c r="M1090" i="2"/>
  <c r="AF1090" i="2" s="1"/>
  <c r="N1089" i="2"/>
  <c r="M1089" i="2"/>
  <c r="N1088" i="2"/>
  <c r="M1088" i="2"/>
  <c r="N1087" i="2"/>
  <c r="M1087" i="2"/>
  <c r="N1086" i="2"/>
  <c r="M1086" i="2"/>
  <c r="N1085" i="2"/>
  <c r="M1085" i="2"/>
  <c r="N1084" i="2"/>
  <c r="M1084" i="2"/>
  <c r="N1083" i="2"/>
  <c r="M1083" i="2"/>
  <c r="AF1083" i="2" s="1"/>
  <c r="N1082" i="2"/>
  <c r="M1082" i="2"/>
  <c r="AF1082" i="2" s="1"/>
  <c r="N1081" i="2"/>
  <c r="M1081" i="2"/>
  <c r="AF1081" i="2" s="1"/>
  <c r="N1080" i="2"/>
  <c r="M1080" i="2"/>
  <c r="N1079" i="2"/>
  <c r="M1079" i="2"/>
  <c r="N1078" i="2"/>
  <c r="M1078" i="2"/>
  <c r="N1077" i="2"/>
  <c r="M1077" i="2"/>
  <c r="N1076" i="2"/>
  <c r="M1076" i="2"/>
  <c r="AF1076" i="2" s="1"/>
  <c r="N1075" i="2"/>
  <c r="M1075" i="2"/>
  <c r="AF1075" i="2" s="1"/>
  <c r="N1074" i="2"/>
  <c r="M1074" i="2"/>
  <c r="AF1074" i="2" s="1"/>
  <c r="N1073" i="2"/>
  <c r="M1073" i="2"/>
  <c r="N1072" i="2"/>
  <c r="M1072" i="2"/>
  <c r="AF1072" i="2" s="1"/>
  <c r="N1071" i="2"/>
  <c r="M1071" i="2"/>
  <c r="N1070" i="2"/>
  <c r="M1070" i="2"/>
  <c r="N1069" i="2"/>
  <c r="M1069" i="2"/>
  <c r="N1068" i="2"/>
  <c r="M1068" i="2"/>
  <c r="AF1068" i="2" s="1"/>
  <c r="N1067" i="2"/>
  <c r="M1067" i="2"/>
  <c r="AF1067" i="2" s="1"/>
  <c r="N1066" i="2"/>
  <c r="M1066" i="2"/>
  <c r="AF1066" i="2" s="1"/>
  <c r="N1065" i="2"/>
  <c r="M1065" i="2"/>
  <c r="AF1065" i="2" s="1"/>
  <c r="N1064" i="2"/>
  <c r="M1064" i="2"/>
  <c r="N1063" i="2"/>
  <c r="M1063" i="2"/>
  <c r="N1062" i="2"/>
  <c r="M1062" i="2"/>
  <c r="N1061" i="2"/>
  <c r="M1061" i="2"/>
  <c r="N1060" i="2"/>
  <c r="M1060" i="2"/>
  <c r="AF1060" i="2" s="1"/>
  <c r="N1059" i="2"/>
  <c r="M1059" i="2"/>
  <c r="AF1059" i="2" s="1"/>
  <c r="N1058" i="2"/>
  <c r="M1058" i="2"/>
  <c r="AF1058" i="2" s="1"/>
  <c r="N1057" i="2"/>
  <c r="M1057" i="2"/>
  <c r="N1056" i="2"/>
  <c r="M1056" i="2"/>
  <c r="AF1056" i="2" s="1"/>
  <c r="N1055" i="2"/>
  <c r="M1055" i="2"/>
  <c r="N1054" i="2"/>
  <c r="M1054" i="2"/>
  <c r="N1053" i="2"/>
  <c r="M1053" i="2"/>
  <c r="N1052" i="2"/>
  <c r="M1052" i="2"/>
  <c r="AF1052" i="2" s="1"/>
  <c r="N1051" i="2"/>
  <c r="M1051" i="2"/>
  <c r="AF1051" i="2" s="1"/>
  <c r="N1050" i="2"/>
  <c r="M1050" i="2"/>
  <c r="AF1050" i="2" s="1"/>
  <c r="N1049" i="2"/>
  <c r="M1049" i="2"/>
  <c r="N1048" i="2"/>
  <c r="M1048" i="2"/>
  <c r="N1047" i="2"/>
  <c r="M1047" i="2"/>
  <c r="AF1047" i="2" s="1"/>
  <c r="N1046" i="2"/>
  <c r="M1046" i="2"/>
  <c r="AF1046" i="2" s="1"/>
  <c r="N1045" i="2"/>
  <c r="M1045" i="2"/>
  <c r="N1044" i="2"/>
  <c r="M1044" i="2"/>
  <c r="AF1044" i="2" s="1"/>
  <c r="N1043" i="2"/>
  <c r="M1043" i="2"/>
  <c r="AF1043" i="2" s="1"/>
  <c r="N1042" i="2"/>
  <c r="M1042" i="2"/>
  <c r="AF1042" i="2" s="1"/>
  <c r="N1041" i="2"/>
  <c r="M1041" i="2"/>
  <c r="AF1041" i="2" s="1"/>
  <c r="N1040" i="2"/>
  <c r="M1040" i="2"/>
  <c r="N1039" i="2"/>
  <c r="M1039" i="2"/>
  <c r="AF1039" i="2" s="1"/>
  <c r="N1038" i="2"/>
  <c r="M1038" i="2"/>
  <c r="N1037" i="2"/>
  <c r="M1037" i="2"/>
  <c r="N1036" i="2"/>
  <c r="M1036" i="2"/>
  <c r="N1035" i="2"/>
  <c r="M1035" i="2"/>
  <c r="AF1035" i="2" s="1"/>
  <c r="N1034" i="2"/>
  <c r="M1034" i="2"/>
  <c r="AF1034" i="2" s="1"/>
  <c r="N1033" i="2"/>
  <c r="M1033" i="2"/>
  <c r="AF1033" i="2" s="1"/>
  <c r="N1032" i="2"/>
  <c r="M1032" i="2"/>
  <c r="N1031" i="2"/>
  <c r="M1031" i="2"/>
  <c r="N1030" i="2"/>
  <c r="M1030" i="2"/>
  <c r="N1029" i="2"/>
  <c r="M1029" i="2"/>
  <c r="N1028" i="2"/>
  <c r="M1028" i="2"/>
  <c r="AF1028" i="2" s="1"/>
  <c r="N1027" i="2"/>
  <c r="M1027" i="2"/>
  <c r="AF1027" i="2" s="1"/>
  <c r="N1026" i="2"/>
  <c r="M1026" i="2"/>
  <c r="AF1026" i="2" s="1"/>
  <c r="N1025" i="2"/>
  <c r="M1025" i="2"/>
  <c r="N1024" i="2"/>
  <c r="M1024" i="2"/>
  <c r="N1023" i="2"/>
  <c r="M1023" i="2"/>
  <c r="AF1023" i="2" s="1"/>
  <c r="N1022" i="2"/>
  <c r="M1022" i="2"/>
  <c r="N1021" i="2"/>
  <c r="M1021" i="2"/>
  <c r="N1020" i="2"/>
  <c r="M1020" i="2"/>
  <c r="AF1020" i="2" s="1"/>
  <c r="N1019" i="2"/>
  <c r="M1019" i="2"/>
  <c r="AF1019" i="2" s="1"/>
  <c r="N1018" i="2"/>
  <c r="M1018" i="2"/>
  <c r="AF1018" i="2" s="1"/>
  <c r="N1017" i="2"/>
  <c r="M1017" i="2"/>
  <c r="N1016" i="2"/>
  <c r="M1016" i="2"/>
  <c r="N1015" i="2"/>
  <c r="M1015" i="2"/>
  <c r="AF1015" i="2" s="1"/>
  <c r="N1014" i="2"/>
  <c r="M1014" i="2"/>
  <c r="N1013" i="2"/>
  <c r="M1013" i="2"/>
  <c r="N1012" i="2"/>
  <c r="M1012" i="2"/>
  <c r="N1011" i="2"/>
  <c r="M1011" i="2"/>
  <c r="AF1011" i="2" s="1"/>
  <c r="N1010" i="2"/>
  <c r="M1010" i="2"/>
  <c r="N1009" i="2"/>
  <c r="M1009" i="2"/>
  <c r="AF1009" i="2" s="1"/>
  <c r="N1008" i="2"/>
  <c r="M1008" i="2"/>
  <c r="N1007" i="2"/>
  <c r="M1007" i="2"/>
  <c r="AF1007" i="2" s="1"/>
  <c r="N1006" i="2"/>
  <c r="M1006" i="2"/>
  <c r="AF1006" i="2" s="1"/>
  <c r="N1005" i="2"/>
  <c r="M1005" i="2"/>
  <c r="AF1005" i="2" s="1"/>
  <c r="N1004" i="2"/>
  <c r="M1004" i="2"/>
  <c r="N1003" i="2"/>
  <c r="M1003" i="2"/>
  <c r="N1002" i="2"/>
  <c r="M1002" i="2"/>
  <c r="N1001" i="2"/>
  <c r="M1001" i="2"/>
  <c r="N1000" i="2"/>
  <c r="M1000" i="2"/>
  <c r="N999" i="2"/>
  <c r="M999" i="2"/>
  <c r="AF999" i="2" s="1"/>
  <c r="N998" i="2"/>
  <c r="M998" i="2"/>
  <c r="AF998" i="2" s="1"/>
  <c r="N997" i="2"/>
  <c r="M997" i="2"/>
  <c r="N996" i="2"/>
  <c r="M996" i="2"/>
  <c r="N995" i="2"/>
  <c r="M995" i="2"/>
  <c r="AF995" i="2" s="1"/>
  <c r="N994" i="2"/>
  <c r="M994" i="2"/>
  <c r="N993" i="2"/>
  <c r="M993" i="2"/>
  <c r="AF993" i="2" s="1"/>
  <c r="N992" i="2"/>
  <c r="M992" i="2"/>
  <c r="N991" i="2"/>
  <c r="M991" i="2"/>
  <c r="AF991" i="2" s="1"/>
  <c r="N990" i="2"/>
  <c r="M990" i="2"/>
  <c r="N989" i="2"/>
  <c r="M989" i="2"/>
  <c r="AF989" i="2" s="1"/>
  <c r="N988" i="2"/>
  <c r="M988" i="2"/>
  <c r="N987" i="2"/>
  <c r="M987" i="2"/>
  <c r="AF987" i="2" s="1"/>
  <c r="N986" i="2"/>
  <c r="M986" i="2"/>
  <c r="N985" i="2"/>
  <c r="M985" i="2"/>
  <c r="N984" i="2"/>
  <c r="M984" i="2"/>
  <c r="AF984" i="2" s="1"/>
  <c r="N983" i="2"/>
  <c r="M983" i="2"/>
  <c r="AF983" i="2" s="1"/>
  <c r="N982" i="2"/>
  <c r="M982" i="2"/>
  <c r="AF982" i="2" s="1"/>
  <c r="N981" i="2"/>
  <c r="M981" i="2"/>
  <c r="AF981" i="2" s="1"/>
  <c r="N980" i="2"/>
  <c r="M980" i="2"/>
  <c r="N979" i="2"/>
  <c r="M979" i="2"/>
  <c r="N978" i="2"/>
  <c r="M978" i="2"/>
  <c r="AF978" i="2" s="1"/>
  <c r="N977" i="2"/>
  <c r="M977" i="2"/>
  <c r="AF977" i="2" s="1"/>
  <c r="N976" i="2"/>
  <c r="M976" i="2"/>
  <c r="AF976" i="2" s="1"/>
  <c r="N975" i="2"/>
  <c r="M975" i="2"/>
  <c r="N974" i="2"/>
  <c r="M974" i="2"/>
  <c r="N973" i="2"/>
  <c r="M973" i="2"/>
  <c r="N972" i="2"/>
  <c r="M972" i="2"/>
  <c r="N971" i="2"/>
  <c r="M971" i="2"/>
  <c r="N970" i="2"/>
  <c r="M970" i="2"/>
  <c r="AF970" i="2" s="1"/>
  <c r="N969" i="2"/>
  <c r="M969" i="2"/>
  <c r="N968" i="2"/>
  <c r="M968" i="2"/>
  <c r="AF968" i="2" s="1"/>
  <c r="N967" i="2"/>
  <c r="M967" i="2"/>
  <c r="N966" i="2"/>
  <c r="M966" i="2"/>
  <c r="N965" i="2"/>
  <c r="M965" i="2"/>
  <c r="N964" i="2"/>
  <c r="M964" i="2"/>
  <c r="N963" i="2"/>
  <c r="M963" i="2"/>
  <c r="N962" i="2"/>
  <c r="M962" i="2"/>
  <c r="AF962" i="2" s="1"/>
  <c r="N961" i="2"/>
  <c r="M961" i="2"/>
  <c r="AF961" i="2" s="1"/>
  <c r="N960" i="2"/>
  <c r="M960" i="2"/>
  <c r="AF960" i="2" s="1"/>
  <c r="N959" i="2"/>
  <c r="M959" i="2"/>
  <c r="N958" i="2"/>
  <c r="M958" i="2"/>
  <c r="N957" i="2"/>
  <c r="M957" i="2"/>
  <c r="N956" i="2"/>
  <c r="M956" i="2"/>
  <c r="N955" i="2"/>
  <c r="M955" i="2"/>
  <c r="N954" i="2"/>
  <c r="M954" i="2"/>
  <c r="AF954" i="2" s="1"/>
  <c r="N953" i="2"/>
  <c r="M953" i="2"/>
  <c r="N952" i="2"/>
  <c r="M952" i="2"/>
  <c r="N951" i="2"/>
  <c r="M951" i="2"/>
  <c r="AF951" i="2" s="1"/>
  <c r="N950" i="2"/>
  <c r="M950" i="2"/>
  <c r="AF950" i="2" s="1"/>
  <c r="N949" i="2"/>
  <c r="M949" i="2"/>
  <c r="N948" i="2"/>
  <c r="M948" i="2"/>
  <c r="AF948" i="2" s="1"/>
  <c r="N947" i="2"/>
  <c r="M947" i="2"/>
  <c r="N946" i="2"/>
  <c r="M946" i="2"/>
  <c r="AF946" i="2" s="1"/>
  <c r="N945" i="2"/>
  <c r="M945" i="2"/>
  <c r="N944" i="2"/>
  <c r="M944" i="2"/>
  <c r="N943" i="2"/>
  <c r="M943" i="2"/>
  <c r="AF943" i="2" s="1"/>
  <c r="N942" i="2"/>
  <c r="M942" i="2"/>
  <c r="AF942" i="2" s="1"/>
  <c r="N941" i="2"/>
  <c r="M941" i="2"/>
  <c r="AF941" i="2" s="1"/>
  <c r="N940" i="2"/>
  <c r="M940" i="2"/>
  <c r="N939" i="2"/>
  <c r="M939" i="2"/>
  <c r="AF939" i="2" s="1"/>
  <c r="N938" i="2"/>
  <c r="M938" i="2"/>
  <c r="AF938" i="2" s="1"/>
  <c r="N937" i="2"/>
  <c r="M937" i="2"/>
  <c r="N936" i="2"/>
  <c r="M936" i="2"/>
  <c r="AF936" i="2" s="1"/>
  <c r="N935" i="2"/>
  <c r="M935" i="2"/>
  <c r="AF935" i="2" s="1"/>
  <c r="N934" i="2"/>
  <c r="M934" i="2"/>
  <c r="AF934" i="2" s="1"/>
  <c r="N933" i="2"/>
  <c r="M933" i="2"/>
  <c r="AF933" i="2" s="1"/>
  <c r="N932" i="2"/>
  <c r="M932" i="2"/>
  <c r="AF932" i="2" s="1"/>
  <c r="N931" i="2"/>
  <c r="M931" i="2"/>
  <c r="AF931" i="2" s="1"/>
  <c r="N930" i="2"/>
  <c r="M930" i="2"/>
  <c r="AF930" i="2" s="1"/>
  <c r="N929" i="2"/>
  <c r="M929" i="2"/>
  <c r="N928" i="2"/>
  <c r="M928" i="2"/>
  <c r="N927" i="2"/>
  <c r="M927" i="2"/>
  <c r="AF927" i="2" s="1"/>
  <c r="N926" i="2"/>
  <c r="M926" i="2"/>
  <c r="AF926" i="2" s="1"/>
  <c r="N925" i="2"/>
  <c r="M925" i="2"/>
  <c r="N924" i="2"/>
  <c r="M924" i="2"/>
  <c r="N923" i="2"/>
  <c r="M923" i="2"/>
  <c r="AF923" i="2" s="1"/>
  <c r="N922" i="2"/>
  <c r="M922" i="2"/>
  <c r="AF922" i="2" s="1"/>
  <c r="N921" i="2"/>
  <c r="M921" i="2"/>
  <c r="N920" i="2"/>
  <c r="M920" i="2"/>
  <c r="AF920" i="2" s="1"/>
  <c r="N919" i="2"/>
  <c r="M919" i="2"/>
  <c r="N918" i="2"/>
  <c r="M918" i="2"/>
  <c r="AF918" i="2" s="1"/>
  <c r="N917" i="2"/>
  <c r="M917" i="2"/>
  <c r="AF917" i="2" s="1"/>
  <c r="N916" i="2"/>
  <c r="M916" i="2"/>
  <c r="AF916" i="2" s="1"/>
  <c r="N915" i="2"/>
  <c r="M915" i="2"/>
  <c r="AF915" i="2" s="1"/>
  <c r="N914" i="2"/>
  <c r="M914" i="2"/>
  <c r="AF914" i="2" s="1"/>
  <c r="N913" i="2"/>
  <c r="M913" i="2"/>
  <c r="N912" i="2"/>
  <c r="M912" i="2"/>
  <c r="N911" i="2"/>
  <c r="M911" i="2"/>
  <c r="N910" i="2"/>
  <c r="M910" i="2"/>
  <c r="N909" i="2"/>
  <c r="M909" i="2"/>
  <c r="AF909" i="2" s="1"/>
  <c r="N908" i="2"/>
  <c r="M908" i="2"/>
  <c r="AF908" i="2" s="1"/>
  <c r="N907" i="2"/>
  <c r="M907" i="2"/>
  <c r="N906" i="2"/>
  <c r="M906" i="2"/>
  <c r="AF906" i="2" s="1"/>
  <c r="N905" i="2"/>
  <c r="M905" i="2"/>
  <c r="N904" i="2"/>
  <c r="M904" i="2"/>
  <c r="AF904" i="2" s="1"/>
  <c r="N903" i="2"/>
  <c r="M903" i="2"/>
  <c r="N902" i="2"/>
  <c r="M902" i="2"/>
  <c r="N901" i="2"/>
  <c r="M901" i="2"/>
  <c r="AF901" i="2" s="1"/>
  <c r="N900" i="2"/>
  <c r="M900" i="2"/>
  <c r="AF900" i="2" s="1"/>
  <c r="N899" i="2"/>
  <c r="M899" i="2"/>
  <c r="AF899" i="2" s="1"/>
  <c r="N898" i="2"/>
  <c r="M898" i="2"/>
  <c r="N897" i="2"/>
  <c r="M897" i="2"/>
  <c r="N896" i="2"/>
  <c r="M896" i="2"/>
  <c r="AF896" i="2" s="1"/>
  <c r="N895" i="2"/>
  <c r="M895" i="2"/>
  <c r="N894" i="2"/>
  <c r="M894" i="2"/>
  <c r="N893" i="2"/>
  <c r="M893" i="2"/>
  <c r="AF893" i="2" s="1"/>
  <c r="N892" i="2"/>
  <c r="M892" i="2"/>
  <c r="AF892" i="2" s="1"/>
  <c r="N891" i="2"/>
  <c r="M891" i="2"/>
  <c r="AF891" i="2" s="1"/>
  <c r="N890" i="2"/>
  <c r="M890" i="2"/>
  <c r="N889" i="2"/>
  <c r="M889" i="2"/>
  <c r="AF889" i="2" s="1"/>
  <c r="N888" i="2"/>
  <c r="M888" i="2"/>
  <c r="N887" i="2"/>
  <c r="M887" i="2"/>
  <c r="N886" i="2"/>
  <c r="M886" i="2"/>
  <c r="N885" i="2"/>
  <c r="M885" i="2"/>
  <c r="AF885" i="2" s="1"/>
  <c r="N884" i="2"/>
  <c r="M884" i="2"/>
  <c r="AF884" i="2" s="1"/>
  <c r="N883" i="2"/>
  <c r="M883" i="2"/>
  <c r="AF883" i="2" s="1"/>
  <c r="N882" i="2"/>
  <c r="M882" i="2"/>
  <c r="N881" i="2"/>
  <c r="M881" i="2"/>
  <c r="AF881" i="2" s="1"/>
  <c r="N880" i="2"/>
  <c r="M880" i="2"/>
  <c r="AF880" i="2" s="1"/>
  <c r="N879" i="2"/>
  <c r="M879" i="2"/>
  <c r="N878" i="2"/>
  <c r="M878" i="2"/>
  <c r="N877" i="2"/>
  <c r="M877" i="2"/>
  <c r="AF877" i="2" s="1"/>
  <c r="N876" i="2"/>
  <c r="M876" i="2"/>
  <c r="AF876" i="2" s="1"/>
  <c r="N875" i="2"/>
  <c r="M875" i="2"/>
  <c r="AF875" i="2" s="1"/>
  <c r="N874" i="2"/>
  <c r="M874" i="2"/>
  <c r="N873" i="2"/>
  <c r="M873" i="2"/>
  <c r="AF873" i="2" s="1"/>
  <c r="N872" i="2"/>
  <c r="M872" i="2"/>
  <c r="N871" i="2"/>
  <c r="M871" i="2"/>
  <c r="N870" i="2"/>
  <c r="M870" i="2"/>
  <c r="N869" i="2"/>
  <c r="M869" i="2"/>
  <c r="AF869" i="2" s="1"/>
  <c r="N868" i="2"/>
  <c r="M868" i="2"/>
  <c r="AF868" i="2" s="1"/>
  <c r="N867" i="2"/>
  <c r="M867" i="2"/>
  <c r="AF867" i="2" s="1"/>
  <c r="N866" i="2"/>
  <c r="M866" i="2"/>
  <c r="N865" i="2"/>
  <c r="M865" i="2"/>
  <c r="AF865" i="2" s="1"/>
  <c r="N864" i="2"/>
  <c r="M864" i="2"/>
  <c r="N863" i="2"/>
  <c r="M863" i="2"/>
  <c r="N862" i="2"/>
  <c r="M862" i="2"/>
  <c r="N861" i="2"/>
  <c r="M861" i="2"/>
  <c r="AF861" i="2" s="1"/>
  <c r="N860" i="2"/>
  <c r="M860" i="2"/>
  <c r="AF860" i="2" s="1"/>
  <c r="N859" i="2"/>
  <c r="M859" i="2"/>
  <c r="AF859" i="2" s="1"/>
  <c r="N858" i="2"/>
  <c r="M858" i="2"/>
  <c r="N857" i="2"/>
  <c r="M857" i="2"/>
  <c r="AF857" i="2" s="1"/>
  <c r="N856" i="2"/>
  <c r="M856" i="2"/>
  <c r="N855" i="2"/>
  <c r="M855" i="2"/>
  <c r="N854" i="2"/>
  <c r="M854" i="2"/>
  <c r="N853" i="2"/>
  <c r="M853" i="2"/>
  <c r="AF853" i="2" s="1"/>
  <c r="N852" i="2"/>
  <c r="M852" i="2"/>
  <c r="AF852" i="2" s="1"/>
  <c r="AF1217" i="2" l="1"/>
  <c r="AF1225" i="2"/>
  <c r="AF1235" i="2"/>
  <c r="AF1239" i="2"/>
  <c r="AF1241" i="2"/>
  <c r="AF1243" i="2"/>
  <c r="AF1249" i="2"/>
  <c r="AF1251" i="2"/>
  <c r="AF1265" i="2"/>
  <c r="AF1269" i="2"/>
  <c r="AF1271" i="2"/>
  <c r="AF1273" i="2"/>
  <c r="AF1279" i="2"/>
  <c r="AF1287" i="2"/>
  <c r="AF1293" i="2"/>
  <c r="AF1295" i="2"/>
  <c r="AF1303" i="2"/>
  <c r="AF1305" i="2"/>
  <c r="AF1307" i="2"/>
  <c r="AF1309" i="2"/>
  <c r="AF1313" i="2"/>
  <c r="AF1317" i="2"/>
  <c r="AF1409" i="2"/>
  <c r="AF1411" i="2"/>
  <c r="AF1415" i="2"/>
  <c r="AF1417" i="2"/>
  <c r="AF1419" i="2"/>
  <c r="AF1423" i="2"/>
  <c r="AF1425" i="2"/>
  <c r="AF1427" i="2"/>
  <c r="AF1429" i="2"/>
  <c r="AF1433" i="2"/>
  <c r="AF1441" i="2"/>
  <c r="AF1447" i="2"/>
  <c r="AF1457" i="2"/>
  <c r="AF1469" i="2"/>
  <c r="AF1473" i="2"/>
  <c r="AF1475" i="2"/>
  <c r="AF1477" i="2"/>
  <c r="AF1483" i="2"/>
  <c r="AF1563" i="2"/>
  <c r="AF1587" i="2"/>
  <c r="AF1435" i="2"/>
  <c r="AF1049" i="2"/>
  <c r="AF1017" i="2"/>
  <c r="AF1490" i="2"/>
  <c r="AF1494" i="2"/>
  <c r="AF1498" i="2"/>
  <c r="AF1502" i="2"/>
  <c r="AF1506" i="2"/>
  <c r="AF1510" i="2"/>
  <c r="AF1514" i="2"/>
  <c r="AF1518" i="2"/>
  <c r="AF1522" i="2"/>
  <c r="AF1526" i="2"/>
  <c r="AF1530" i="2"/>
  <c r="AF1534" i="2"/>
  <c r="AF1538" i="2"/>
  <c r="AF1542" i="2"/>
  <c r="AF1546" i="2"/>
  <c r="AF1550" i="2"/>
  <c r="AF1554" i="2"/>
  <c r="AF1558" i="2"/>
  <c r="AF1562" i="2"/>
  <c r="AF1564" i="2"/>
  <c r="AF1566" i="2"/>
  <c r="AF1572" i="2"/>
  <c r="AF1582" i="2"/>
  <c r="AF1586" i="2"/>
  <c r="AF1590" i="2"/>
  <c r="AF1592" i="2"/>
  <c r="AF1594" i="2"/>
  <c r="AF1596" i="2"/>
  <c r="AF1600" i="2"/>
  <c r="AF1604" i="2"/>
  <c r="AF1614" i="2"/>
  <c r="AF1616" i="2"/>
  <c r="AF1624" i="2"/>
  <c r="AF1630" i="2"/>
  <c r="AF1632" i="2"/>
  <c r="AF1640" i="2"/>
  <c r="AF1646" i="2"/>
  <c r="AF1648" i="2"/>
  <c r="AF1656" i="2"/>
  <c r="AF1662" i="2"/>
  <c r="AF1672" i="2"/>
  <c r="AF1676" i="2"/>
  <c r="AF1674" i="2"/>
  <c r="AF1156" i="2"/>
  <c r="AF888" i="2"/>
  <c r="AF1315" i="2"/>
  <c r="AF913" i="2"/>
  <c r="AF1467" i="2"/>
  <c r="AF1461" i="2"/>
  <c r="AF1413" i="2"/>
  <c r="AF1289" i="2"/>
  <c r="AF1451" i="2"/>
  <c r="AF1445" i="2"/>
  <c r="AF1362" i="2"/>
  <c r="AF1346" i="2"/>
  <c r="AF1260" i="2"/>
  <c r="AF1223" i="2"/>
  <c r="AF1338" i="2"/>
  <c r="AF1292" i="2"/>
  <c r="AF1238" i="2"/>
  <c r="AF1172" i="2"/>
  <c r="AF1158" i="2"/>
  <c r="AF1097" i="2"/>
  <c r="AF1089" i="2"/>
  <c r="AF1073" i="2"/>
  <c r="AF1048" i="2"/>
  <c r="AF972" i="2"/>
  <c r="AF912" i="2"/>
  <c r="AF1311" i="2"/>
  <c r="AF1121" i="2"/>
  <c r="AF924" i="2"/>
  <c r="AF905" i="2"/>
  <c r="AQ25" i="52"/>
  <c r="AQ19" i="52"/>
  <c r="AQ22" i="52"/>
  <c r="Z1679" i="2"/>
  <c r="S1665" i="2"/>
  <c r="T1665" i="2" s="1"/>
  <c r="U1665" i="2" s="1"/>
  <c r="AI1665" i="2" s="1"/>
  <c r="P1682" i="2"/>
  <c r="Q1682" i="2" s="1"/>
  <c r="S1682" i="2" s="1"/>
  <c r="T1682" i="2" s="1"/>
  <c r="U1682" i="2" s="1"/>
  <c r="AI1682" i="2" s="1"/>
  <c r="R1659" i="2"/>
  <c r="P1659" i="2"/>
  <c r="Q1659" i="2" s="1"/>
  <c r="Z1631" i="2"/>
  <c r="S1625" i="2"/>
  <c r="T1625" i="2" s="1"/>
  <c r="U1625" i="2" s="1"/>
  <c r="AI1625" i="2" s="1"/>
  <c r="R1545" i="2"/>
  <c r="P1545" i="2"/>
  <c r="Q1545" i="2" s="1"/>
  <c r="S1545" i="2" s="1"/>
  <c r="T1545" i="2" s="1"/>
  <c r="U1545" i="2" s="1"/>
  <c r="AI1545" i="2" s="1"/>
  <c r="AF1545" i="2"/>
  <c r="R1678" i="2"/>
  <c r="P1678" i="2"/>
  <c r="Q1678" i="2" s="1"/>
  <c r="S1678" i="2" s="1"/>
  <c r="T1678" i="2" s="1"/>
  <c r="U1678" i="2" s="1"/>
  <c r="AI1678" i="2" s="1"/>
  <c r="Z1665" i="2"/>
  <c r="S1609" i="2"/>
  <c r="T1609" i="2" s="1"/>
  <c r="U1609" i="2" s="1"/>
  <c r="AI1609" i="2" s="1"/>
  <c r="P1555" i="2"/>
  <c r="Q1555" i="2" s="1"/>
  <c r="AF1555" i="2"/>
  <c r="R1555" i="2"/>
  <c r="P1539" i="2"/>
  <c r="Q1539" i="2" s="1"/>
  <c r="S1539" i="2" s="1"/>
  <c r="T1539" i="2" s="1"/>
  <c r="U1539" i="2" s="1"/>
  <c r="AI1539" i="2" s="1"/>
  <c r="AF1539" i="2"/>
  <c r="R1539" i="2"/>
  <c r="AF1678" i="2"/>
  <c r="P1674" i="2"/>
  <c r="Q1674" i="2" s="1"/>
  <c r="R1674" i="2"/>
  <c r="S1593" i="2"/>
  <c r="T1593" i="2" s="1"/>
  <c r="U1593" i="2" s="1"/>
  <c r="AI1593" i="2" s="1"/>
  <c r="P1549" i="2"/>
  <c r="Q1549" i="2" s="1"/>
  <c r="S1549" i="2" s="1"/>
  <c r="T1549" i="2" s="1"/>
  <c r="U1549" i="2" s="1"/>
  <c r="AI1549" i="2" s="1"/>
  <c r="AF1549" i="2"/>
  <c r="R1549" i="2"/>
  <c r="P1533" i="2"/>
  <c r="Q1533" i="2" s="1"/>
  <c r="S1533" i="2" s="1"/>
  <c r="T1533" i="2" s="1"/>
  <c r="U1533" i="2" s="1"/>
  <c r="AI1533" i="2" s="1"/>
  <c r="AF1533" i="2"/>
  <c r="R1533" i="2"/>
  <c r="S1620" i="2"/>
  <c r="T1620" i="2" s="1"/>
  <c r="U1620" i="2" s="1"/>
  <c r="AI1620" i="2" s="1"/>
  <c r="P1561" i="2"/>
  <c r="Q1561" i="2" s="1"/>
  <c r="S1561" i="2" s="1"/>
  <c r="T1561" i="2" s="1"/>
  <c r="U1561" i="2" s="1"/>
  <c r="AI1561" i="2" s="1"/>
  <c r="AF1561" i="2"/>
  <c r="R1561" i="2"/>
  <c r="P1559" i="2"/>
  <c r="Q1559" i="2" s="1"/>
  <c r="S1559" i="2" s="1"/>
  <c r="T1559" i="2" s="1"/>
  <c r="U1559" i="2" s="1"/>
  <c r="AI1559" i="2" s="1"/>
  <c r="AF1559" i="2"/>
  <c r="R1559" i="2"/>
  <c r="P1543" i="2"/>
  <c r="Q1543" i="2" s="1"/>
  <c r="S1543" i="2" s="1"/>
  <c r="T1543" i="2" s="1"/>
  <c r="U1543" i="2" s="1"/>
  <c r="AI1543" i="2" s="1"/>
  <c r="AF1543" i="2"/>
  <c r="R1543" i="2"/>
  <c r="R1669" i="2"/>
  <c r="S1669" i="2" s="1"/>
  <c r="T1669" i="2" s="1"/>
  <c r="U1669" i="2" s="1"/>
  <c r="AI1669" i="2" s="1"/>
  <c r="AF1669" i="2"/>
  <c r="P1663" i="2"/>
  <c r="Q1663" i="2" s="1"/>
  <c r="S1663" i="2" s="1"/>
  <c r="T1663" i="2" s="1"/>
  <c r="U1663" i="2" s="1"/>
  <c r="AI1663" i="2" s="1"/>
  <c r="AF1663" i="2"/>
  <c r="R1663" i="2"/>
  <c r="S1604" i="2"/>
  <c r="T1604" i="2" s="1"/>
  <c r="U1604" i="2" s="1"/>
  <c r="AI1604" i="2" s="1"/>
  <c r="R1553" i="2"/>
  <c r="P1553" i="2"/>
  <c r="Q1553" i="2" s="1"/>
  <c r="AF1553" i="2"/>
  <c r="R1537" i="2"/>
  <c r="P1537" i="2"/>
  <c r="Q1537" i="2" s="1"/>
  <c r="S1537" i="2" s="1"/>
  <c r="T1537" i="2" s="1"/>
  <c r="U1537" i="2" s="1"/>
  <c r="AI1537" i="2" s="1"/>
  <c r="AF1537" i="2"/>
  <c r="AF1682" i="2"/>
  <c r="Z1667" i="2"/>
  <c r="Z1609" i="2"/>
  <c r="S1588" i="2"/>
  <c r="T1588" i="2" s="1"/>
  <c r="U1588" i="2" s="1"/>
  <c r="AI1588" i="2" s="1"/>
  <c r="P1547" i="2"/>
  <c r="Q1547" i="2" s="1"/>
  <c r="S1547" i="2" s="1"/>
  <c r="T1547" i="2" s="1"/>
  <c r="U1547" i="2" s="1"/>
  <c r="AI1547" i="2" s="1"/>
  <c r="AF1547" i="2"/>
  <c r="R1547" i="2"/>
  <c r="P1531" i="2"/>
  <c r="Q1531" i="2" s="1"/>
  <c r="AF1531" i="2"/>
  <c r="R1531" i="2"/>
  <c r="Z1656" i="2"/>
  <c r="S1654" i="2"/>
  <c r="T1654" i="2" s="1"/>
  <c r="U1654" i="2" s="1"/>
  <c r="AI1654" i="2" s="1"/>
  <c r="P1565" i="2"/>
  <c r="Q1565" i="2" s="1"/>
  <c r="S1565" i="2" s="1"/>
  <c r="T1565" i="2" s="1"/>
  <c r="U1565" i="2" s="1"/>
  <c r="AI1565" i="2" s="1"/>
  <c r="AF1565" i="2"/>
  <c r="R1565" i="2"/>
  <c r="P1557" i="2"/>
  <c r="Q1557" i="2" s="1"/>
  <c r="S1557" i="2" s="1"/>
  <c r="T1557" i="2" s="1"/>
  <c r="U1557" i="2" s="1"/>
  <c r="AI1557" i="2" s="1"/>
  <c r="AF1557" i="2"/>
  <c r="R1557" i="2"/>
  <c r="P1541" i="2"/>
  <c r="Q1541" i="2" s="1"/>
  <c r="S1541" i="2" s="1"/>
  <c r="T1541" i="2" s="1"/>
  <c r="U1541" i="2" s="1"/>
  <c r="AI1541" i="2" s="1"/>
  <c r="AF1541" i="2"/>
  <c r="R1541" i="2"/>
  <c r="Z1669" i="2"/>
  <c r="Z1639" i="2"/>
  <c r="Z1649" i="2"/>
  <c r="Z1666" i="2"/>
  <c r="Z1683" i="2"/>
  <c r="Z1624" i="2"/>
  <c r="Z1640" i="2"/>
  <c r="Z1642" i="2"/>
  <c r="Z1651" i="2"/>
  <c r="Z1655" i="2"/>
  <c r="Z1670" i="2"/>
  <c r="Z1681" i="2"/>
  <c r="Z1620" i="2"/>
  <c r="Z1636" i="2"/>
  <c r="Z1578" i="2"/>
  <c r="Z1582" i="2"/>
  <c r="Z1592" i="2"/>
  <c r="Z1598" i="2"/>
  <c r="Z1608" i="2"/>
  <c r="Z1614" i="2"/>
  <c r="Z1662" i="2"/>
  <c r="Z1588" i="2"/>
  <c r="Z1604" i="2"/>
  <c r="Z1630" i="2"/>
  <c r="Z1658" i="2"/>
  <c r="Z1561" i="2"/>
  <c r="Z1602" i="2"/>
  <c r="Z1618" i="2"/>
  <c r="Z1634" i="2"/>
  <c r="Z1650" i="2"/>
  <c r="Z1622" i="2"/>
  <c r="Z1638" i="2"/>
  <c r="Z1657" i="2"/>
  <c r="Z1674" i="2"/>
  <c r="Z1646" i="2"/>
  <c r="Z1628" i="2"/>
  <c r="Z1632" i="2"/>
  <c r="Z1644" i="2"/>
  <c r="Z1648" i="2"/>
  <c r="Z1659" i="2"/>
  <c r="Z1663" i="2"/>
  <c r="Z1678" i="2"/>
  <c r="AF1560" i="2"/>
  <c r="P1560" i="2"/>
  <c r="Q1560" i="2" s="1"/>
  <c r="R1560" i="2"/>
  <c r="P1551" i="2"/>
  <c r="Q1551" i="2" s="1"/>
  <c r="AF1551" i="2"/>
  <c r="R1551" i="2"/>
  <c r="P1535" i="2"/>
  <c r="Q1535" i="2" s="1"/>
  <c r="AF1535" i="2"/>
  <c r="R1535" i="2"/>
  <c r="P1671" i="2"/>
  <c r="Q1671" i="2" s="1"/>
  <c r="S1671" i="2" s="1"/>
  <c r="T1671" i="2" s="1"/>
  <c r="U1671" i="2" s="1"/>
  <c r="AI1671" i="2" s="1"/>
  <c r="AF1671" i="2"/>
  <c r="Z1643" i="2"/>
  <c r="P1639" i="2"/>
  <c r="Q1639" i="2" s="1"/>
  <c r="AF1639" i="2"/>
  <c r="P1623" i="2"/>
  <c r="Q1623" i="2" s="1"/>
  <c r="AF1623" i="2"/>
  <c r="Z1619" i="2"/>
  <c r="Z1612" i="2"/>
  <c r="P1607" i="2"/>
  <c r="Q1607" i="2" s="1"/>
  <c r="AF1607" i="2"/>
  <c r="Z1603" i="2"/>
  <c r="Z1596" i="2"/>
  <c r="P1591" i="2"/>
  <c r="Q1591" i="2" s="1"/>
  <c r="AF1591" i="2"/>
  <c r="Z1584" i="2"/>
  <c r="Z1467" i="2"/>
  <c r="Z1486" i="2"/>
  <c r="Z1484" i="2"/>
  <c r="Z1490" i="2"/>
  <c r="Z1661" i="2"/>
  <c r="P1655" i="2"/>
  <c r="Q1655" i="2" s="1"/>
  <c r="AF1655" i="2"/>
  <c r="Z1635" i="2"/>
  <c r="Z1616" i="2"/>
  <c r="Z1606" i="2"/>
  <c r="Z1600" i="2"/>
  <c r="Z1590" i="2"/>
  <c r="Z1587" i="2"/>
  <c r="Z1580" i="2"/>
  <c r="Z1575" i="2"/>
  <c r="P1575" i="2"/>
  <c r="Q1575" i="2" s="1"/>
  <c r="AF1575" i="2"/>
  <c r="R1575" i="2"/>
  <c r="Z1574" i="2"/>
  <c r="Z1569" i="2"/>
  <c r="Z1563" i="2"/>
  <c r="Z1562" i="2"/>
  <c r="P1487" i="2"/>
  <c r="Q1487" i="2" s="1"/>
  <c r="AF1487" i="2"/>
  <c r="R1487" i="2"/>
  <c r="P1573" i="2"/>
  <c r="Q1573" i="2" s="1"/>
  <c r="S1573" i="2" s="1"/>
  <c r="T1573" i="2" s="1"/>
  <c r="U1573" i="2" s="1"/>
  <c r="AI1573" i="2" s="1"/>
  <c r="AF1573" i="2"/>
  <c r="R1573" i="2"/>
  <c r="P1569" i="2"/>
  <c r="Q1569" i="2" s="1"/>
  <c r="S1569" i="2" s="1"/>
  <c r="T1569" i="2" s="1"/>
  <c r="U1569" i="2" s="1"/>
  <c r="AI1569" i="2" s="1"/>
  <c r="AF1569" i="2"/>
  <c r="Z1568" i="2"/>
  <c r="S1481" i="2"/>
  <c r="T1481" i="2" s="1"/>
  <c r="U1481" i="2" s="1"/>
  <c r="AI1481" i="2" s="1"/>
  <c r="P1468" i="2"/>
  <c r="Q1468" i="2" s="1"/>
  <c r="AF1468" i="2"/>
  <c r="R1468" i="2"/>
  <c r="Z1637" i="2"/>
  <c r="P1637" i="2"/>
  <c r="Q1637" i="2" s="1"/>
  <c r="S1637" i="2" s="1"/>
  <c r="T1637" i="2" s="1"/>
  <c r="U1637" i="2" s="1"/>
  <c r="AI1637" i="2" s="1"/>
  <c r="AF1637" i="2"/>
  <c r="R1637" i="2"/>
  <c r="Z1621" i="2"/>
  <c r="P1621" i="2"/>
  <c r="Q1621" i="2" s="1"/>
  <c r="S1621" i="2" s="1"/>
  <c r="T1621" i="2" s="1"/>
  <c r="U1621" i="2" s="1"/>
  <c r="AI1621" i="2" s="1"/>
  <c r="AF1621" i="2"/>
  <c r="R1621" i="2"/>
  <c r="Z1605" i="2"/>
  <c r="P1605" i="2"/>
  <c r="Q1605" i="2" s="1"/>
  <c r="S1605" i="2" s="1"/>
  <c r="T1605" i="2" s="1"/>
  <c r="U1605" i="2" s="1"/>
  <c r="AI1605" i="2" s="1"/>
  <c r="AF1605" i="2"/>
  <c r="R1605" i="2"/>
  <c r="Z1589" i="2"/>
  <c r="P1589" i="2"/>
  <c r="Q1589" i="2" s="1"/>
  <c r="S1589" i="2" s="1"/>
  <c r="T1589" i="2" s="1"/>
  <c r="U1589" i="2" s="1"/>
  <c r="AI1589" i="2" s="1"/>
  <c r="AF1589" i="2"/>
  <c r="R1589" i="2"/>
  <c r="Z1586" i="2"/>
  <c r="Z1573" i="2"/>
  <c r="Z1567" i="2"/>
  <c r="P1567" i="2"/>
  <c r="Q1567" i="2" s="1"/>
  <c r="AF1567" i="2"/>
  <c r="R1567" i="2"/>
  <c r="R1529" i="2"/>
  <c r="P1529" i="2"/>
  <c r="Q1529" i="2" s="1"/>
  <c r="S1529" i="2" s="1"/>
  <c r="T1529" i="2" s="1"/>
  <c r="U1529" i="2" s="1"/>
  <c r="AI1529" i="2" s="1"/>
  <c r="AF1529" i="2"/>
  <c r="P1527" i="2"/>
  <c r="Q1527" i="2" s="1"/>
  <c r="AF1527" i="2"/>
  <c r="R1527" i="2"/>
  <c r="P1525" i="2"/>
  <c r="Q1525" i="2" s="1"/>
  <c r="AF1525" i="2"/>
  <c r="R1525" i="2"/>
  <c r="P1523" i="2"/>
  <c r="Q1523" i="2" s="1"/>
  <c r="AF1523" i="2"/>
  <c r="R1523" i="2"/>
  <c r="R1521" i="2"/>
  <c r="P1521" i="2"/>
  <c r="Q1521" i="2" s="1"/>
  <c r="S1521" i="2" s="1"/>
  <c r="T1521" i="2" s="1"/>
  <c r="U1521" i="2" s="1"/>
  <c r="AI1521" i="2" s="1"/>
  <c r="AF1521" i="2"/>
  <c r="P1519" i="2"/>
  <c r="Q1519" i="2" s="1"/>
  <c r="AF1519" i="2"/>
  <c r="R1519" i="2"/>
  <c r="P1517" i="2"/>
  <c r="Q1517" i="2" s="1"/>
  <c r="AF1517" i="2"/>
  <c r="R1517" i="2"/>
  <c r="P1515" i="2"/>
  <c r="Q1515" i="2" s="1"/>
  <c r="AF1515" i="2"/>
  <c r="R1515" i="2"/>
  <c r="R1513" i="2"/>
  <c r="P1513" i="2"/>
  <c r="Q1513" i="2" s="1"/>
  <c r="S1513" i="2" s="1"/>
  <c r="T1513" i="2" s="1"/>
  <c r="U1513" i="2" s="1"/>
  <c r="AI1513" i="2" s="1"/>
  <c r="AF1513" i="2"/>
  <c r="P1511" i="2"/>
  <c r="Q1511" i="2" s="1"/>
  <c r="AF1511" i="2"/>
  <c r="R1511" i="2"/>
  <c r="P1509" i="2"/>
  <c r="Q1509" i="2" s="1"/>
  <c r="AF1509" i="2"/>
  <c r="R1509" i="2"/>
  <c r="P1507" i="2"/>
  <c r="Q1507" i="2" s="1"/>
  <c r="AF1507" i="2"/>
  <c r="R1507" i="2"/>
  <c r="R1505" i="2"/>
  <c r="P1505" i="2"/>
  <c r="Q1505" i="2" s="1"/>
  <c r="S1505" i="2" s="1"/>
  <c r="T1505" i="2" s="1"/>
  <c r="U1505" i="2" s="1"/>
  <c r="AI1505" i="2" s="1"/>
  <c r="AF1505" i="2"/>
  <c r="P1503" i="2"/>
  <c r="Q1503" i="2" s="1"/>
  <c r="AF1503" i="2"/>
  <c r="R1503" i="2"/>
  <c r="P1501" i="2"/>
  <c r="Q1501" i="2" s="1"/>
  <c r="AF1501" i="2"/>
  <c r="R1501" i="2"/>
  <c r="P1499" i="2"/>
  <c r="Q1499" i="2" s="1"/>
  <c r="AF1499" i="2"/>
  <c r="R1499" i="2"/>
  <c r="R1497" i="2"/>
  <c r="P1497" i="2"/>
  <c r="Q1497" i="2" s="1"/>
  <c r="S1497" i="2" s="1"/>
  <c r="T1497" i="2" s="1"/>
  <c r="U1497" i="2" s="1"/>
  <c r="AI1497" i="2" s="1"/>
  <c r="AF1497" i="2"/>
  <c r="P1495" i="2"/>
  <c r="Q1495" i="2" s="1"/>
  <c r="AF1495" i="2"/>
  <c r="R1495" i="2"/>
  <c r="P1493" i="2"/>
  <c r="Q1493" i="2" s="1"/>
  <c r="AF1493" i="2"/>
  <c r="R1493" i="2"/>
  <c r="P1491" i="2"/>
  <c r="Q1491" i="2" s="1"/>
  <c r="AF1491" i="2"/>
  <c r="R1491" i="2"/>
  <c r="P1479" i="2"/>
  <c r="Q1479" i="2" s="1"/>
  <c r="S1479" i="2" s="1"/>
  <c r="T1479" i="2" s="1"/>
  <c r="U1479" i="2" s="1"/>
  <c r="AI1479" i="2" s="1"/>
  <c r="R1479" i="2"/>
  <c r="AF1479" i="2"/>
  <c r="Z1611" i="2"/>
  <c r="P1599" i="2"/>
  <c r="Q1599" i="2" s="1"/>
  <c r="S1599" i="2" s="1"/>
  <c r="T1599" i="2" s="1"/>
  <c r="U1599" i="2" s="1"/>
  <c r="AI1599" i="2" s="1"/>
  <c r="AF1599" i="2"/>
  <c r="Z1595" i="2"/>
  <c r="P1583" i="2"/>
  <c r="Q1583" i="2" s="1"/>
  <c r="S1583" i="2" s="1"/>
  <c r="T1583" i="2" s="1"/>
  <c r="U1583" i="2" s="1"/>
  <c r="AI1583" i="2" s="1"/>
  <c r="AF1583" i="2"/>
  <c r="Z1579" i="2"/>
  <c r="Z1565" i="2"/>
  <c r="Z1499" i="2"/>
  <c r="Z1495" i="2"/>
  <c r="Z1493" i="2"/>
  <c r="Z1491" i="2"/>
  <c r="S1485" i="2"/>
  <c r="T1485" i="2" s="1"/>
  <c r="U1485" i="2" s="1"/>
  <c r="AI1485" i="2" s="1"/>
  <c r="Z1468" i="2"/>
  <c r="P1647" i="2"/>
  <c r="Q1647" i="2" s="1"/>
  <c r="S1647" i="2" s="1"/>
  <c r="T1647" i="2" s="1"/>
  <c r="U1647" i="2" s="1"/>
  <c r="AI1647" i="2" s="1"/>
  <c r="AF1647" i="2"/>
  <c r="Z1627" i="2"/>
  <c r="S1608" i="2"/>
  <c r="T1608" i="2" s="1"/>
  <c r="U1608" i="2" s="1"/>
  <c r="AI1608" i="2" s="1"/>
  <c r="S1592" i="2"/>
  <c r="T1592" i="2" s="1"/>
  <c r="U1592" i="2" s="1"/>
  <c r="AI1592" i="2" s="1"/>
  <c r="S1578" i="2"/>
  <c r="T1578" i="2" s="1"/>
  <c r="U1578" i="2" s="1"/>
  <c r="AI1578" i="2" s="1"/>
  <c r="Z1501" i="2"/>
  <c r="Z1497" i="2"/>
  <c r="R1683" i="2"/>
  <c r="S1683" i="2" s="1"/>
  <c r="T1683" i="2" s="1"/>
  <c r="U1683" i="2" s="1"/>
  <c r="AI1683" i="2" s="1"/>
  <c r="R1670" i="2"/>
  <c r="S1670" i="2" s="1"/>
  <c r="T1670" i="2" s="1"/>
  <c r="U1670" i="2" s="1"/>
  <c r="AI1670" i="2" s="1"/>
  <c r="R1651" i="2"/>
  <c r="S1651" i="2" s="1"/>
  <c r="T1651" i="2" s="1"/>
  <c r="U1651" i="2" s="1"/>
  <c r="AI1651" i="2" s="1"/>
  <c r="R1649" i="2"/>
  <c r="S1649" i="2" s="1"/>
  <c r="T1649" i="2" s="1"/>
  <c r="U1649" i="2" s="1"/>
  <c r="AI1649" i="2" s="1"/>
  <c r="R1633" i="2"/>
  <c r="S1633" i="2" s="1"/>
  <c r="T1633" i="2" s="1"/>
  <c r="U1633" i="2" s="1"/>
  <c r="AI1633" i="2" s="1"/>
  <c r="R1617" i="2"/>
  <c r="S1617" i="2" s="1"/>
  <c r="T1617" i="2" s="1"/>
  <c r="U1617" i="2" s="1"/>
  <c r="AI1617" i="2" s="1"/>
  <c r="R1601" i="2"/>
  <c r="S1601" i="2" s="1"/>
  <c r="T1601" i="2" s="1"/>
  <c r="U1601" i="2" s="1"/>
  <c r="AI1601" i="2" s="1"/>
  <c r="R1585" i="2"/>
  <c r="S1585" i="2" s="1"/>
  <c r="T1585" i="2" s="1"/>
  <c r="U1585" i="2" s="1"/>
  <c r="AI1585" i="2" s="1"/>
  <c r="P1571" i="2"/>
  <c r="Q1571" i="2" s="1"/>
  <c r="S1571" i="2" s="1"/>
  <c r="T1571" i="2" s="1"/>
  <c r="U1571" i="2" s="1"/>
  <c r="AI1571" i="2" s="1"/>
  <c r="Z1564" i="2"/>
  <c r="P1631" i="2"/>
  <c r="Q1631" i="2" s="1"/>
  <c r="S1631" i="2" s="1"/>
  <c r="T1631" i="2" s="1"/>
  <c r="U1631" i="2" s="1"/>
  <c r="AI1631" i="2" s="1"/>
  <c r="AF1631" i="2"/>
  <c r="P1679" i="2"/>
  <c r="Q1679" i="2" s="1"/>
  <c r="S1679" i="2" s="1"/>
  <c r="T1679" i="2" s="1"/>
  <c r="U1679" i="2" s="1"/>
  <c r="AI1679" i="2" s="1"/>
  <c r="AF1679" i="2"/>
  <c r="R1655" i="2"/>
  <c r="Z1645" i="2"/>
  <c r="P1645" i="2"/>
  <c r="Q1645" i="2" s="1"/>
  <c r="S1645" i="2" s="1"/>
  <c r="T1645" i="2" s="1"/>
  <c r="U1645" i="2" s="1"/>
  <c r="AI1645" i="2" s="1"/>
  <c r="AF1645" i="2"/>
  <c r="R1645" i="2"/>
  <c r="Z1629" i="2"/>
  <c r="Z1626" i="2"/>
  <c r="Z1617" i="2"/>
  <c r="Z1610" i="2"/>
  <c r="Z1601" i="2"/>
  <c r="Z1594" i="2"/>
  <c r="Z1585" i="2"/>
  <c r="Z1577" i="2"/>
  <c r="S1576" i="2"/>
  <c r="T1576" i="2" s="1"/>
  <c r="U1576" i="2" s="1"/>
  <c r="AI1576" i="2" s="1"/>
  <c r="Z1571" i="2"/>
  <c r="Z1570" i="2"/>
  <c r="S1640" i="2"/>
  <c r="T1640" i="2" s="1"/>
  <c r="U1640" i="2" s="1"/>
  <c r="AI1640" i="2" s="1"/>
  <c r="S1624" i="2"/>
  <c r="T1624" i="2" s="1"/>
  <c r="U1624" i="2" s="1"/>
  <c r="AI1624" i="2" s="1"/>
  <c r="P1615" i="2"/>
  <c r="Q1615" i="2" s="1"/>
  <c r="S1615" i="2" s="1"/>
  <c r="T1615" i="2" s="1"/>
  <c r="U1615" i="2" s="1"/>
  <c r="AI1615" i="2" s="1"/>
  <c r="AF1615" i="2"/>
  <c r="R1666" i="2"/>
  <c r="S1666" i="2" s="1"/>
  <c r="T1666" i="2" s="1"/>
  <c r="U1666" i="2" s="1"/>
  <c r="AI1666" i="2" s="1"/>
  <c r="Z1653" i="2"/>
  <c r="AF1643" i="2"/>
  <c r="R1639" i="2"/>
  <c r="Z1633" i="2"/>
  <c r="P1629" i="2"/>
  <c r="Q1629" i="2" s="1"/>
  <c r="AF1629" i="2"/>
  <c r="R1629" i="2"/>
  <c r="AF1627" i="2"/>
  <c r="Z1623" i="2"/>
  <c r="R1623" i="2"/>
  <c r="Z1613" i="2"/>
  <c r="P1613" i="2"/>
  <c r="Q1613" i="2" s="1"/>
  <c r="S1613" i="2" s="1"/>
  <c r="T1613" i="2" s="1"/>
  <c r="U1613" i="2" s="1"/>
  <c r="AI1613" i="2" s="1"/>
  <c r="AF1613" i="2"/>
  <c r="R1613" i="2"/>
  <c r="AF1611" i="2"/>
  <c r="Z1607" i="2"/>
  <c r="R1607" i="2"/>
  <c r="Z1597" i="2"/>
  <c r="P1597" i="2"/>
  <c r="Q1597" i="2" s="1"/>
  <c r="S1597" i="2" s="1"/>
  <c r="T1597" i="2" s="1"/>
  <c r="U1597" i="2" s="1"/>
  <c r="AI1597" i="2" s="1"/>
  <c r="AF1597" i="2"/>
  <c r="R1597" i="2"/>
  <c r="AF1595" i="2"/>
  <c r="Z1591" i="2"/>
  <c r="R1591" i="2"/>
  <c r="Z1581" i="2"/>
  <c r="P1581" i="2"/>
  <c r="Q1581" i="2" s="1"/>
  <c r="AF1581" i="2"/>
  <c r="R1581" i="2"/>
  <c r="AF1579" i="2"/>
  <c r="P1635" i="2"/>
  <c r="Q1635" i="2" s="1"/>
  <c r="S1635" i="2" s="1"/>
  <c r="T1635" i="2" s="1"/>
  <c r="U1635" i="2" s="1"/>
  <c r="AI1635" i="2" s="1"/>
  <c r="P1619" i="2"/>
  <c r="Q1619" i="2" s="1"/>
  <c r="S1619" i="2" s="1"/>
  <c r="T1619" i="2" s="1"/>
  <c r="U1619" i="2" s="1"/>
  <c r="AI1619" i="2" s="1"/>
  <c r="P1603" i="2"/>
  <c r="Q1603" i="2" s="1"/>
  <c r="S1603" i="2" s="1"/>
  <c r="T1603" i="2" s="1"/>
  <c r="U1603" i="2" s="1"/>
  <c r="AI1603" i="2" s="1"/>
  <c r="P1587" i="2"/>
  <c r="Q1587" i="2" s="1"/>
  <c r="S1587" i="2" s="1"/>
  <c r="T1587" i="2" s="1"/>
  <c r="U1587" i="2" s="1"/>
  <c r="AI1587" i="2" s="1"/>
  <c r="P1577" i="2"/>
  <c r="Q1577" i="2" s="1"/>
  <c r="S1577" i="2" s="1"/>
  <c r="T1577" i="2" s="1"/>
  <c r="U1577" i="2" s="1"/>
  <c r="AI1577" i="2" s="1"/>
  <c r="AF1577" i="2"/>
  <c r="Z1576" i="2"/>
  <c r="P1563" i="2"/>
  <c r="Q1563" i="2" s="1"/>
  <c r="S1563" i="2" s="1"/>
  <c r="T1563" i="2" s="1"/>
  <c r="U1563" i="2" s="1"/>
  <c r="AI1563" i="2" s="1"/>
  <c r="Z1485" i="2"/>
  <c r="S1483" i="2"/>
  <c r="T1483" i="2" s="1"/>
  <c r="U1483" i="2" s="1"/>
  <c r="AI1483" i="2" s="1"/>
  <c r="P1466" i="2"/>
  <c r="Q1466" i="2" s="1"/>
  <c r="S1466" i="2" s="1"/>
  <c r="T1466" i="2" s="1"/>
  <c r="U1466" i="2" s="1"/>
  <c r="AI1466" i="2" s="1"/>
  <c r="AF1466" i="2"/>
  <c r="R1466" i="2"/>
  <c r="P1460" i="2"/>
  <c r="Q1460" i="2" s="1"/>
  <c r="AF1460" i="2"/>
  <c r="Z1457" i="2"/>
  <c r="R1456" i="2"/>
  <c r="P1456" i="2"/>
  <c r="Q1456" i="2" s="1"/>
  <c r="S1456" i="2" s="1"/>
  <c r="T1456" i="2" s="1"/>
  <c r="U1456" i="2" s="1"/>
  <c r="AI1456" i="2" s="1"/>
  <c r="Z1455" i="2"/>
  <c r="Z1448" i="2"/>
  <c r="P1436" i="2"/>
  <c r="Q1436" i="2" s="1"/>
  <c r="AF1436" i="2"/>
  <c r="R1408" i="2"/>
  <c r="P1408" i="2"/>
  <c r="Q1408" i="2" s="1"/>
  <c r="S1408" i="2" s="1"/>
  <c r="T1408" i="2" s="1"/>
  <c r="U1408" i="2" s="1"/>
  <c r="AI1408" i="2" s="1"/>
  <c r="AF1408" i="2"/>
  <c r="P1404" i="2"/>
  <c r="Q1404" i="2" s="1"/>
  <c r="R1404" i="2"/>
  <c r="AF1404" i="2"/>
  <c r="AF1489" i="2"/>
  <c r="P1489" i="2"/>
  <c r="Q1489" i="2" s="1"/>
  <c r="S1489" i="2" s="1"/>
  <c r="T1489" i="2" s="1"/>
  <c r="U1489" i="2" s="1"/>
  <c r="AI1489" i="2" s="1"/>
  <c r="Z1478" i="2"/>
  <c r="P1478" i="2"/>
  <c r="Q1478" i="2" s="1"/>
  <c r="S1478" i="2" s="1"/>
  <c r="T1478" i="2" s="1"/>
  <c r="U1478" i="2" s="1"/>
  <c r="AI1478" i="2" s="1"/>
  <c r="AF1478" i="2"/>
  <c r="R1478" i="2"/>
  <c r="Z1456" i="2"/>
  <c r="Z1447" i="2"/>
  <c r="P1445" i="2"/>
  <c r="Q1445" i="2" s="1"/>
  <c r="S1445" i="2" s="1"/>
  <c r="T1445" i="2" s="1"/>
  <c r="U1445" i="2" s="1"/>
  <c r="AI1445" i="2" s="1"/>
  <c r="Z1432" i="2"/>
  <c r="Z1418" i="2"/>
  <c r="Z1414" i="2"/>
  <c r="Z1482" i="2"/>
  <c r="R1482" i="2"/>
  <c r="AF1482" i="2"/>
  <c r="P1482" i="2"/>
  <c r="Q1482" i="2" s="1"/>
  <c r="S1482" i="2" s="1"/>
  <c r="T1482" i="2" s="1"/>
  <c r="U1482" i="2" s="1"/>
  <c r="AI1482" i="2" s="1"/>
  <c r="Z1481" i="2"/>
  <c r="Z1476" i="2"/>
  <c r="Z1454" i="2"/>
  <c r="Z1445" i="2"/>
  <c r="P1442" i="2"/>
  <c r="Q1442" i="2" s="1"/>
  <c r="S1442" i="2" s="1"/>
  <c r="T1442" i="2" s="1"/>
  <c r="U1442" i="2" s="1"/>
  <c r="AI1442" i="2" s="1"/>
  <c r="AF1442" i="2"/>
  <c r="R1442" i="2"/>
  <c r="R1424" i="2"/>
  <c r="S1424" i="2" s="1"/>
  <c r="T1424" i="2" s="1"/>
  <c r="U1424" i="2" s="1"/>
  <c r="AI1424" i="2" s="1"/>
  <c r="AF1424" i="2"/>
  <c r="R1421" i="2"/>
  <c r="P1421" i="2"/>
  <c r="Q1421" i="2" s="1"/>
  <c r="AF1421" i="2"/>
  <c r="Z1419" i="2"/>
  <c r="R1416" i="2"/>
  <c r="AF1416" i="2"/>
  <c r="P1416" i="2"/>
  <c r="Q1416" i="2" s="1"/>
  <c r="S1416" i="2" s="1"/>
  <c r="T1416" i="2" s="1"/>
  <c r="U1416" i="2" s="1"/>
  <c r="AI1416" i="2" s="1"/>
  <c r="Z1415" i="2"/>
  <c r="R1413" i="2"/>
  <c r="P1413" i="2"/>
  <c r="Q1413" i="2" s="1"/>
  <c r="P1401" i="2"/>
  <c r="Q1401" i="2" s="1"/>
  <c r="S1401" i="2" s="1"/>
  <c r="T1401" i="2" s="1"/>
  <c r="U1401" i="2" s="1"/>
  <c r="AI1401" i="2" s="1"/>
  <c r="AF1401" i="2"/>
  <c r="R1401" i="2"/>
  <c r="P1384" i="2"/>
  <c r="Q1384" i="2" s="1"/>
  <c r="AF1384" i="2"/>
  <c r="R1384" i="2"/>
  <c r="P1471" i="2"/>
  <c r="Q1471" i="2" s="1"/>
  <c r="S1471" i="2" s="1"/>
  <c r="T1471" i="2" s="1"/>
  <c r="U1471" i="2" s="1"/>
  <c r="AI1471" i="2" s="1"/>
  <c r="Z1453" i="2"/>
  <c r="Z1446" i="2"/>
  <c r="Z1444" i="2"/>
  <c r="S1443" i="2"/>
  <c r="T1443" i="2" s="1"/>
  <c r="U1443" i="2" s="1"/>
  <c r="AI1443" i="2" s="1"/>
  <c r="S1439" i="2"/>
  <c r="T1439" i="2" s="1"/>
  <c r="U1439" i="2" s="1"/>
  <c r="AI1439" i="2" s="1"/>
  <c r="S1427" i="2"/>
  <c r="T1427" i="2" s="1"/>
  <c r="U1427" i="2" s="1"/>
  <c r="AI1427" i="2" s="1"/>
  <c r="R1391" i="2"/>
  <c r="P1391" i="2"/>
  <c r="Q1391" i="2" s="1"/>
  <c r="S1391" i="2" s="1"/>
  <c r="T1391" i="2" s="1"/>
  <c r="U1391" i="2" s="1"/>
  <c r="AI1391" i="2" s="1"/>
  <c r="AF1391" i="2"/>
  <c r="S1475" i="2"/>
  <c r="T1475" i="2" s="1"/>
  <c r="U1475" i="2" s="1"/>
  <c r="AI1475" i="2" s="1"/>
  <c r="P1452" i="2"/>
  <c r="Q1452" i="2" s="1"/>
  <c r="S1452" i="2" s="1"/>
  <c r="T1452" i="2" s="1"/>
  <c r="U1452" i="2" s="1"/>
  <c r="AI1452" i="2" s="1"/>
  <c r="AF1452" i="2"/>
  <c r="P1450" i="2"/>
  <c r="Q1450" i="2" s="1"/>
  <c r="S1450" i="2" s="1"/>
  <c r="T1450" i="2" s="1"/>
  <c r="U1450" i="2" s="1"/>
  <c r="AI1450" i="2" s="1"/>
  <c r="AF1450" i="2"/>
  <c r="R1450" i="2"/>
  <c r="P1444" i="2"/>
  <c r="Q1444" i="2" s="1"/>
  <c r="S1444" i="2" s="1"/>
  <c r="T1444" i="2" s="1"/>
  <c r="U1444" i="2" s="1"/>
  <c r="AI1444" i="2" s="1"/>
  <c r="AF1444" i="2"/>
  <c r="R1440" i="2"/>
  <c r="P1440" i="2"/>
  <c r="Q1440" i="2" s="1"/>
  <c r="Z1439" i="2"/>
  <c r="S1429" i="2"/>
  <c r="T1429" i="2" s="1"/>
  <c r="U1429" i="2" s="1"/>
  <c r="AI1429" i="2" s="1"/>
  <c r="P1369" i="2"/>
  <c r="Q1369" i="2" s="1"/>
  <c r="S1369" i="2" s="1"/>
  <c r="T1369" i="2" s="1"/>
  <c r="U1369" i="2" s="1"/>
  <c r="AI1369" i="2" s="1"/>
  <c r="AF1369" i="2"/>
  <c r="R1369" i="2"/>
  <c r="Z1480" i="2"/>
  <c r="Z1463" i="2"/>
  <c r="P1461" i="2"/>
  <c r="Q1461" i="2" s="1"/>
  <c r="S1461" i="2" s="1"/>
  <c r="T1461" i="2" s="1"/>
  <c r="U1461" i="2" s="1"/>
  <c r="AI1461" i="2" s="1"/>
  <c r="Z1440" i="2"/>
  <c r="R1438" i="2"/>
  <c r="S1438" i="2" s="1"/>
  <c r="T1438" i="2" s="1"/>
  <c r="U1438" i="2" s="1"/>
  <c r="AI1438" i="2" s="1"/>
  <c r="P1428" i="2"/>
  <c r="Q1428" i="2" s="1"/>
  <c r="S1428" i="2" s="1"/>
  <c r="T1428" i="2" s="1"/>
  <c r="U1428" i="2" s="1"/>
  <c r="AI1428" i="2" s="1"/>
  <c r="AF1428" i="2"/>
  <c r="R1428" i="2"/>
  <c r="Z1426" i="2"/>
  <c r="P1400" i="2"/>
  <c r="Q1400" i="2" s="1"/>
  <c r="R1400" i="2"/>
  <c r="AF1400" i="2"/>
  <c r="P1397" i="2"/>
  <c r="Q1397" i="2" s="1"/>
  <c r="S1397" i="2" s="1"/>
  <c r="T1397" i="2" s="1"/>
  <c r="U1397" i="2" s="1"/>
  <c r="AI1397" i="2" s="1"/>
  <c r="R1397" i="2"/>
  <c r="AF1397" i="2"/>
  <c r="P1484" i="2"/>
  <c r="Q1484" i="2" s="1"/>
  <c r="S1484" i="2" s="1"/>
  <c r="T1484" i="2" s="1"/>
  <c r="U1484" i="2" s="1"/>
  <c r="AI1484" i="2" s="1"/>
  <c r="AF1484" i="2"/>
  <c r="Z1475" i="2"/>
  <c r="Z1474" i="2"/>
  <c r="R1474" i="2"/>
  <c r="S1474" i="2" s="1"/>
  <c r="T1474" i="2" s="1"/>
  <c r="U1474" i="2" s="1"/>
  <c r="AI1474" i="2" s="1"/>
  <c r="AF1474" i="2"/>
  <c r="Z1473" i="2"/>
  <c r="Z1461" i="2"/>
  <c r="P1458" i="2"/>
  <c r="Q1458" i="2" s="1"/>
  <c r="S1458" i="2" s="1"/>
  <c r="T1458" i="2" s="1"/>
  <c r="U1458" i="2" s="1"/>
  <c r="AI1458" i="2" s="1"/>
  <c r="AF1458" i="2"/>
  <c r="R1458" i="2"/>
  <c r="Z1438" i="2"/>
  <c r="R1436" i="2"/>
  <c r="P1430" i="2"/>
  <c r="Q1430" i="2" s="1"/>
  <c r="S1430" i="2" s="1"/>
  <c r="T1430" i="2" s="1"/>
  <c r="U1430" i="2" s="1"/>
  <c r="AI1430" i="2" s="1"/>
  <c r="AF1430" i="2"/>
  <c r="Z1429" i="2"/>
  <c r="Z1428" i="2"/>
  <c r="Z1417" i="2"/>
  <c r="Z1406" i="2"/>
  <c r="Z1422" i="2"/>
  <c r="Z1427" i="2"/>
  <c r="Z1423" i="2"/>
  <c r="Z1431" i="2"/>
  <c r="Z1425" i="2"/>
  <c r="Z1471" i="2"/>
  <c r="Z1433" i="2"/>
  <c r="AF1471" i="2"/>
  <c r="P1470" i="2"/>
  <c r="Q1470" i="2" s="1"/>
  <c r="S1470" i="2" s="1"/>
  <c r="T1470" i="2" s="1"/>
  <c r="U1470" i="2" s="1"/>
  <c r="AI1470" i="2" s="1"/>
  <c r="AF1470" i="2"/>
  <c r="Z1469" i="2"/>
  <c r="Z1460" i="2"/>
  <c r="R1460" i="2"/>
  <c r="S1459" i="2"/>
  <c r="T1459" i="2" s="1"/>
  <c r="U1459" i="2" s="1"/>
  <c r="AI1459" i="2" s="1"/>
  <c r="S1455" i="2"/>
  <c r="T1455" i="2" s="1"/>
  <c r="U1455" i="2" s="1"/>
  <c r="AI1455" i="2" s="1"/>
  <c r="Z1437" i="2"/>
  <c r="P1434" i="2"/>
  <c r="Q1434" i="2" s="1"/>
  <c r="S1434" i="2" s="1"/>
  <c r="T1434" i="2" s="1"/>
  <c r="U1434" i="2" s="1"/>
  <c r="AI1434" i="2" s="1"/>
  <c r="AF1434" i="2"/>
  <c r="R1434" i="2"/>
  <c r="R1432" i="2"/>
  <c r="P1432" i="2"/>
  <c r="Q1432" i="2" s="1"/>
  <c r="S1432" i="2" s="1"/>
  <c r="T1432" i="2" s="1"/>
  <c r="U1432" i="2" s="1"/>
  <c r="AI1432" i="2" s="1"/>
  <c r="Z1410" i="2"/>
  <c r="R1389" i="2"/>
  <c r="AF1389" i="2"/>
  <c r="P1389" i="2"/>
  <c r="Q1389" i="2" s="1"/>
  <c r="S1389" i="2" s="1"/>
  <c r="T1389" i="2" s="1"/>
  <c r="U1389" i="2" s="1"/>
  <c r="AI1389" i="2" s="1"/>
  <c r="P1476" i="2"/>
  <c r="Q1476" i="2" s="1"/>
  <c r="S1476" i="2" s="1"/>
  <c r="T1476" i="2" s="1"/>
  <c r="U1476" i="2" s="1"/>
  <c r="AI1476" i="2" s="1"/>
  <c r="AF1476" i="2"/>
  <c r="P1426" i="2"/>
  <c r="Q1426" i="2" s="1"/>
  <c r="S1426" i="2" s="1"/>
  <c r="T1426" i="2" s="1"/>
  <c r="U1426" i="2" s="1"/>
  <c r="AI1426" i="2" s="1"/>
  <c r="AF1426" i="2"/>
  <c r="R1426" i="2"/>
  <c r="P1422" i="2"/>
  <c r="Q1422" i="2" s="1"/>
  <c r="S1422" i="2" s="1"/>
  <c r="T1422" i="2" s="1"/>
  <c r="U1422" i="2" s="1"/>
  <c r="AI1422" i="2" s="1"/>
  <c r="AF1422" i="2"/>
  <c r="AF1402" i="2"/>
  <c r="S1388" i="2"/>
  <c r="T1388" i="2" s="1"/>
  <c r="U1388" i="2" s="1"/>
  <c r="AI1388" i="2" s="1"/>
  <c r="S1371" i="2"/>
  <c r="T1371" i="2" s="1"/>
  <c r="U1371" i="2" s="1"/>
  <c r="AI1371" i="2" s="1"/>
  <c r="Z1366" i="2"/>
  <c r="Z1361" i="2"/>
  <c r="Z1416" i="2"/>
  <c r="Z1412" i="2"/>
  <c r="P1410" i="2"/>
  <c r="Q1410" i="2" s="1"/>
  <c r="S1410" i="2" s="1"/>
  <c r="T1410" i="2" s="1"/>
  <c r="U1410" i="2" s="1"/>
  <c r="AI1410" i="2" s="1"/>
  <c r="AF1410" i="2"/>
  <c r="R1410" i="2"/>
  <c r="P1402" i="2"/>
  <c r="Q1402" i="2" s="1"/>
  <c r="S1402" i="2" s="1"/>
  <c r="T1402" i="2" s="1"/>
  <c r="U1402" i="2" s="1"/>
  <c r="AI1402" i="2" s="1"/>
  <c r="P1380" i="2"/>
  <c r="Q1380" i="2" s="1"/>
  <c r="R1380" i="2"/>
  <c r="Z1354" i="2"/>
  <c r="P1414" i="2"/>
  <c r="Q1414" i="2" s="1"/>
  <c r="S1414" i="2" s="1"/>
  <c r="T1414" i="2" s="1"/>
  <c r="U1414" i="2" s="1"/>
  <c r="AI1414" i="2" s="1"/>
  <c r="AF1414" i="2"/>
  <c r="P1396" i="2"/>
  <c r="Q1396" i="2" s="1"/>
  <c r="R1396" i="2"/>
  <c r="P1393" i="2"/>
  <c r="Q1393" i="2" s="1"/>
  <c r="S1393" i="2" s="1"/>
  <c r="T1393" i="2" s="1"/>
  <c r="U1393" i="2" s="1"/>
  <c r="AI1393" i="2" s="1"/>
  <c r="AF1393" i="2"/>
  <c r="AF1365" i="2"/>
  <c r="Z1353" i="2"/>
  <c r="Z1372" i="2"/>
  <c r="Z1396" i="2"/>
  <c r="Z1413" i="2"/>
  <c r="Z1421" i="2"/>
  <c r="Z1356" i="2"/>
  <c r="Z1360" i="2"/>
  <c r="Z1380" i="2"/>
  <c r="Z1384" i="2"/>
  <c r="P1370" i="2"/>
  <c r="Q1370" i="2" s="1"/>
  <c r="R1370" i="2"/>
  <c r="AF1370" i="2"/>
  <c r="Z1362" i="2"/>
  <c r="S1423" i="2"/>
  <c r="T1423" i="2" s="1"/>
  <c r="U1423" i="2" s="1"/>
  <c r="AI1423" i="2" s="1"/>
  <c r="Z1408" i="2"/>
  <c r="Z1402" i="2"/>
  <c r="Z1395" i="2"/>
  <c r="Z1373" i="2"/>
  <c r="R1365" i="2"/>
  <c r="P1379" i="2"/>
  <c r="Q1379" i="2" s="1"/>
  <c r="S1379" i="2" s="1"/>
  <c r="T1379" i="2" s="1"/>
  <c r="U1379" i="2" s="1"/>
  <c r="AI1379" i="2" s="1"/>
  <c r="AF1379" i="2"/>
  <c r="R1379" i="2"/>
  <c r="S1365" i="2"/>
  <c r="T1365" i="2" s="1"/>
  <c r="U1365" i="2" s="1"/>
  <c r="AI1365" i="2" s="1"/>
  <c r="Z1420" i="2"/>
  <c r="P1418" i="2"/>
  <c r="Q1418" i="2" s="1"/>
  <c r="S1418" i="2" s="1"/>
  <c r="T1418" i="2" s="1"/>
  <c r="U1418" i="2" s="1"/>
  <c r="AI1418" i="2" s="1"/>
  <c r="AF1418" i="2"/>
  <c r="R1418" i="2"/>
  <c r="R1359" i="2"/>
  <c r="P1359" i="2"/>
  <c r="Q1359" i="2" s="1"/>
  <c r="AF1359" i="2"/>
  <c r="Z1357" i="2"/>
  <c r="P1353" i="2"/>
  <c r="Q1353" i="2" s="1"/>
  <c r="AF1353" i="2"/>
  <c r="R1353" i="2"/>
  <c r="Z1340" i="2"/>
  <c r="P1322" i="2"/>
  <c r="Q1322" i="2" s="1"/>
  <c r="AF1322" i="2"/>
  <c r="P1321" i="2"/>
  <c r="Q1321" i="2" s="1"/>
  <c r="AF1321" i="2"/>
  <c r="R1321" i="2"/>
  <c r="Z1316" i="2"/>
  <c r="P1277" i="2"/>
  <c r="Q1277" i="2" s="1"/>
  <c r="AF1277" i="2"/>
  <c r="R1277" i="2"/>
  <c r="P1378" i="2"/>
  <c r="Q1378" i="2" s="1"/>
  <c r="S1378" i="2" s="1"/>
  <c r="T1378" i="2" s="1"/>
  <c r="U1378" i="2" s="1"/>
  <c r="AI1378" i="2" s="1"/>
  <c r="Z1367" i="2"/>
  <c r="P1367" i="2"/>
  <c r="Q1367" i="2" s="1"/>
  <c r="S1367" i="2" s="1"/>
  <c r="T1367" i="2" s="1"/>
  <c r="U1367" i="2" s="1"/>
  <c r="AI1367" i="2" s="1"/>
  <c r="P1361" i="2"/>
  <c r="Q1361" i="2" s="1"/>
  <c r="S1361" i="2" s="1"/>
  <c r="T1361" i="2" s="1"/>
  <c r="U1361" i="2" s="1"/>
  <c r="AI1361" i="2" s="1"/>
  <c r="AF1361" i="2"/>
  <c r="P1351" i="2"/>
  <c r="Q1351" i="2" s="1"/>
  <c r="S1351" i="2" s="1"/>
  <c r="T1351" i="2" s="1"/>
  <c r="U1351" i="2" s="1"/>
  <c r="AI1351" i="2" s="1"/>
  <c r="AF1351" i="2"/>
  <c r="R1351" i="2"/>
  <c r="P1347" i="2"/>
  <c r="Q1347" i="2" s="1"/>
  <c r="AF1347" i="2"/>
  <c r="Z1346" i="2"/>
  <c r="R1338" i="2"/>
  <c r="P1333" i="2"/>
  <c r="Q1333" i="2" s="1"/>
  <c r="S1333" i="2" s="1"/>
  <c r="T1333" i="2" s="1"/>
  <c r="U1333" i="2" s="1"/>
  <c r="AI1333" i="2" s="1"/>
  <c r="Z1326" i="2"/>
  <c r="P1325" i="2"/>
  <c r="Q1325" i="2" s="1"/>
  <c r="S1325" i="2" s="1"/>
  <c r="T1325" i="2" s="1"/>
  <c r="U1325" i="2" s="1"/>
  <c r="AI1325" i="2" s="1"/>
  <c r="Z1322" i="2"/>
  <c r="Z1321" i="2"/>
  <c r="Z1319" i="2"/>
  <c r="S1309" i="2"/>
  <c r="T1309" i="2" s="1"/>
  <c r="U1309" i="2" s="1"/>
  <c r="AI1309" i="2" s="1"/>
  <c r="Z1345" i="2"/>
  <c r="P1345" i="2"/>
  <c r="Q1345" i="2" s="1"/>
  <c r="AF1345" i="2"/>
  <c r="R1345" i="2"/>
  <c r="AF1341" i="2"/>
  <c r="Z1339" i="2"/>
  <c r="P1338" i="2"/>
  <c r="Q1338" i="2" s="1"/>
  <c r="S1338" i="2" s="1"/>
  <c r="T1338" i="2" s="1"/>
  <c r="U1338" i="2" s="1"/>
  <c r="AI1338" i="2" s="1"/>
  <c r="Z1332" i="2"/>
  <c r="Z1324" i="2"/>
  <c r="Z1323" i="2"/>
  <c r="P1323" i="2"/>
  <c r="Q1323" i="2" s="1"/>
  <c r="S1323" i="2" s="1"/>
  <c r="T1323" i="2" s="1"/>
  <c r="U1323" i="2" s="1"/>
  <c r="AI1323" i="2" s="1"/>
  <c r="AF1323" i="2"/>
  <c r="Z1318" i="2"/>
  <c r="Z1317" i="2"/>
  <c r="Z1308" i="2"/>
  <c r="Z1307" i="2"/>
  <c r="AF1302" i="2"/>
  <c r="P1302" i="2"/>
  <c r="Q1302" i="2" s="1"/>
  <c r="S1302" i="2" s="1"/>
  <c r="T1302" i="2" s="1"/>
  <c r="U1302" i="2" s="1"/>
  <c r="AI1302" i="2" s="1"/>
  <c r="R1302" i="2"/>
  <c r="P1275" i="2"/>
  <c r="Q1275" i="2" s="1"/>
  <c r="S1275" i="2" s="1"/>
  <c r="T1275" i="2" s="1"/>
  <c r="U1275" i="2" s="1"/>
  <c r="AI1275" i="2" s="1"/>
  <c r="AF1275" i="2"/>
  <c r="R1275" i="2"/>
  <c r="Z1274" i="2"/>
  <c r="Z1290" i="2"/>
  <c r="Z1299" i="2"/>
  <c r="Z1311" i="2"/>
  <c r="Z1293" i="2"/>
  <c r="P1343" i="2"/>
  <c r="Q1343" i="2" s="1"/>
  <c r="AF1343" i="2"/>
  <c r="R1343" i="2"/>
  <c r="P1339" i="2"/>
  <c r="Q1339" i="2" s="1"/>
  <c r="S1339" i="2" s="1"/>
  <c r="T1339" i="2" s="1"/>
  <c r="U1339" i="2" s="1"/>
  <c r="AI1339" i="2" s="1"/>
  <c r="AF1339" i="2"/>
  <c r="P1311" i="2"/>
  <c r="Q1311" i="2" s="1"/>
  <c r="S1311" i="2" s="1"/>
  <c r="T1311" i="2" s="1"/>
  <c r="U1311" i="2" s="1"/>
  <c r="AI1311" i="2" s="1"/>
  <c r="R1311" i="2"/>
  <c r="P1299" i="2"/>
  <c r="Q1299" i="2" s="1"/>
  <c r="S1299" i="2" s="1"/>
  <c r="T1299" i="2" s="1"/>
  <c r="U1299" i="2" s="1"/>
  <c r="AI1299" i="2" s="1"/>
  <c r="AF1299" i="2"/>
  <c r="R1299" i="2"/>
  <c r="R1285" i="2"/>
  <c r="P1285" i="2"/>
  <c r="Q1285" i="2" s="1"/>
  <c r="AF1285" i="2"/>
  <c r="AF1420" i="2"/>
  <c r="AF1412" i="2"/>
  <c r="R1381" i="2"/>
  <c r="S1381" i="2" s="1"/>
  <c r="T1381" i="2" s="1"/>
  <c r="U1381" i="2" s="1"/>
  <c r="AI1381" i="2" s="1"/>
  <c r="Z1343" i="2"/>
  <c r="Z1337" i="2"/>
  <c r="P1337" i="2"/>
  <c r="Q1337" i="2" s="1"/>
  <c r="S1337" i="2" s="1"/>
  <c r="T1337" i="2" s="1"/>
  <c r="U1337" i="2" s="1"/>
  <c r="AI1337" i="2" s="1"/>
  <c r="AF1337" i="2"/>
  <c r="R1337" i="2"/>
  <c r="AF1333" i="2"/>
  <c r="R1314" i="2"/>
  <c r="P1314" i="2"/>
  <c r="Q1314" i="2" s="1"/>
  <c r="P1312" i="2"/>
  <c r="Q1312" i="2" s="1"/>
  <c r="S1312" i="2" s="1"/>
  <c r="T1312" i="2" s="1"/>
  <c r="U1312" i="2" s="1"/>
  <c r="AI1312" i="2" s="1"/>
  <c r="Z1383" i="2"/>
  <c r="P1383" i="2"/>
  <c r="Q1383" i="2" s="1"/>
  <c r="S1383" i="2" s="1"/>
  <c r="T1383" i="2" s="1"/>
  <c r="U1383" i="2" s="1"/>
  <c r="AI1383" i="2" s="1"/>
  <c r="P1377" i="2"/>
  <c r="Q1377" i="2" s="1"/>
  <c r="S1377" i="2" s="1"/>
  <c r="T1377" i="2" s="1"/>
  <c r="U1377" i="2" s="1"/>
  <c r="AI1377" i="2" s="1"/>
  <c r="AF1377" i="2"/>
  <c r="AF1371" i="2"/>
  <c r="Z1364" i="2"/>
  <c r="P1362" i="2"/>
  <c r="Q1362" i="2" s="1"/>
  <c r="S1362" i="2" s="1"/>
  <c r="T1362" i="2" s="1"/>
  <c r="U1362" i="2" s="1"/>
  <c r="AI1362" i="2" s="1"/>
  <c r="P1349" i="2"/>
  <c r="Q1349" i="2" s="1"/>
  <c r="S1349" i="2" s="1"/>
  <c r="T1349" i="2" s="1"/>
  <c r="U1349" i="2" s="1"/>
  <c r="AI1349" i="2" s="1"/>
  <c r="Z1342" i="2"/>
  <c r="P1335" i="2"/>
  <c r="Q1335" i="2" s="1"/>
  <c r="S1335" i="2" s="1"/>
  <c r="T1335" i="2" s="1"/>
  <c r="U1335" i="2" s="1"/>
  <c r="AI1335" i="2" s="1"/>
  <c r="AF1335" i="2"/>
  <c r="R1335" i="2"/>
  <c r="P1331" i="2"/>
  <c r="Q1331" i="2" s="1"/>
  <c r="S1331" i="2" s="1"/>
  <c r="T1331" i="2" s="1"/>
  <c r="U1331" i="2" s="1"/>
  <c r="AI1331" i="2" s="1"/>
  <c r="AF1331" i="2"/>
  <c r="Z1330" i="2"/>
  <c r="AF1325" i="2"/>
  <c r="AF1301" i="2"/>
  <c r="P1267" i="2"/>
  <c r="Q1267" i="2" s="1"/>
  <c r="S1267" i="2" s="1"/>
  <c r="T1267" i="2" s="1"/>
  <c r="U1267" i="2" s="1"/>
  <c r="AI1267" i="2" s="1"/>
  <c r="AF1267" i="2"/>
  <c r="R1267" i="2"/>
  <c r="Z1355" i="2"/>
  <c r="S1354" i="2"/>
  <c r="T1354" i="2" s="1"/>
  <c r="U1354" i="2" s="1"/>
  <c r="AI1354" i="2" s="1"/>
  <c r="Z1349" i="2"/>
  <c r="Z1348" i="2"/>
  <c r="Z1335" i="2"/>
  <c r="Z1329" i="2"/>
  <c r="P1329" i="2"/>
  <c r="Q1329" i="2" s="1"/>
  <c r="AF1329" i="2"/>
  <c r="R1329" i="2"/>
  <c r="P1316" i="2"/>
  <c r="Q1316" i="2" s="1"/>
  <c r="AF1316" i="2"/>
  <c r="R1316" i="2"/>
  <c r="Z1315" i="2"/>
  <c r="P1315" i="2"/>
  <c r="Q1315" i="2" s="1"/>
  <c r="S1315" i="2" s="1"/>
  <c r="T1315" i="2" s="1"/>
  <c r="U1315" i="2" s="1"/>
  <c r="AI1315" i="2" s="1"/>
  <c r="R1315" i="2"/>
  <c r="Z1313" i="2"/>
  <c r="Z1288" i="2"/>
  <c r="Z1391" i="2"/>
  <c r="P1385" i="2"/>
  <c r="Q1385" i="2" s="1"/>
  <c r="S1385" i="2" s="1"/>
  <c r="T1385" i="2" s="1"/>
  <c r="U1385" i="2" s="1"/>
  <c r="AI1385" i="2" s="1"/>
  <c r="AF1385" i="2"/>
  <c r="Z1359" i="2"/>
  <c r="P1355" i="2"/>
  <c r="Q1355" i="2" s="1"/>
  <c r="S1355" i="2" s="1"/>
  <c r="T1355" i="2" s="1"/>
  <c r="U1355" i="2" s="1"/>
  <c r="AI1355" i="2" s="1"/>
  <c r="AF1355" i="2"/>
  <c r="R1347" i="2"/>
  <c r="P1341" i="2"/>
  <c r="Q1341" i="2" s="1"/>
  <c r="S1341" i="2" s="1"/>
  <c r="T1341" i="2" s="1"/>
  <c r="U1341" i="2" s="1"/>
  <c r="AI1341" i="2" s="1"/>
  <c r="P1327" i="2"/>
  <c r="Q1327" i="2" s="1"/>
  <c r="AF1327" i="2"/>
  <c r="R1327" i="2"/>
  <c r="R1322" i="2"/>
  <c r="Z1312" i="2"/>
  <c r="P1301" i="2"/>
  <c r="Q1301" i="2" s="1"/>
  <c r="S1301" i="2" s="1"/>
  <c r="T1301" i="2" s="1"/>
  <c r="U1301" i="2" s="1"/>
  <c r="AI1301" i="2" s="1"/>
  <c r="Z1300" i="2"/>
  <c r="Z1292" i="2"/>
  <c r="Z1271" i="2"/>
  <c r="Z1269" i="2"/>
  <c r="Z1264" i="2"/>
  <c r="P1263" i="2"/>
  <c r="Q1263" i="2" s="1"/>
  <c r="S1263" i="2" s="1"/>
  <c r="T1263" i="2" s="1"/>
  <c r="U1263" i="2" s="1"/>
  <c r="AI1263" i="2" s="1"/>
  <c r="Z1259" i="2"/>
  <c r="S1244" i="2"/>
  <c r="T1244" i="2" s="1"/>
  <c r="U1244" i="2" s="1"/>
  <c r="AI1244" i="2" s="1"/>
  <c r="R1241" i="2"/>
  <c r="P1241" i="2"/>
  <c r="Q1241" i="2" s="1"/>
  <c r="Z1223" i="2"/>
  <c r="R1195" i="2"/>
  <c r="AF1195" i="2"/>
  <c r="P1195" i="2"/>
  <c r="Q1195" i="2" s="1"/>
  <c r="S1195" i="2" s="1"/>
  <c r="T1195" i="2" s="1"/>
  <c r="U1195" i="2" s="1"/>
  <c r="AI1195" i="2" s="1"/>
  <c r="P1192" i="2"/>
  <c r="Q1192" i="2" s="1"/>
  <c r="S1192" i="2" s="1"/>
  <c r="T1192" i="2" s="1"/>
  <c r="U1192" i="2" s="1"/>
  <c r="AI1192" i="2" s="1"/>
  <c r="AF1192" i="2"/>
  <c r="R1192" i="2"/>
  <c r="AF1297" i="2"/>
  <c r="Z1296" i="2"/>
  <c r="AF1290" i="2"/>
  <c r="Z1262" i="2"/>
  <c r="Z1255" i="2"/>
  <c r="Z1229" i="2"/>
  <c r="R1219" i="2"/>
  <c r="AF1219" i="2"/>
  <c r="P1219" i="2"/>
  <c r="Q1219" i="2" s="1"/>
  <c r="Z1218" i="2"/>
  <c r="S1167" i="2"/>
  <c r="T1167" i="2" s="1"/>
  <c r="U1167" i="2" s="1"/>
  <c r="AI1167" i="2" s="1"/>
  <c r="R1253" i="2"/>
  <c r="P1253" i="2"/>
  <c r="Q1253" i="2" s="1"/>
  <c r="S1253" i="2" s="1"/>
  <c r="T1253" i="2" s="1"/>
  <c r="U1253" i="2" s="1"/>
  <c r="AI1253" i="2" s="1"/>
  <c r="AF1253" i="2"/>
  <c r="Z1252" i="2"/>
  <c r="R1231" i="2"/>
  <c r="P1231" i="2"/>
  <c r="Q1231" i="2" s="1"/>
  <c r="S1231" i="2" s="1"/>
  <c r="T1231" i="2" s="1"/>
  <c r="U1231" i="2" s="1"/>
  <c r="AI1231" i="2" s="1"/>
  <c r="P1200" i="2"/>
  <c r="Q1200" i="2" s="1"/>
  <c r="S1200" i="2" s="1"/>
  <c r="T1200" i="2" s="1"/>
  <c r="U1200" i="2" s="1"/>
  <c r="AI1200" i="2" s="1"/>
  <c r="AF1200" i="2"/>
  <c r="R1200" i="2"/>
  <c r="R1198" i="2"/>
  <c r="AF1198" i="2"/>
  <c r="P1198" i="2"/>
  <c r="Q1198" i="2" s="1"/>
  <c r="R1319" i="2"/>
  <c r="S1319" i="2" s="1"/>
  <c r="T1319" i="2" s="1"/>
  <c r="U1319" i="2" s="1"/>
  <c r="AI1319" i="2" s="1"/>
  <c r="R1304" i="2"/>
  <c r="S1304" i="2" s="1"/>
  <c r="T1304" i="2" s="1"/>
  <c r="U1304" i="2" s="1"/>
  <c r="AI1304" i="2" s="1"/>
  <c r="Z1302" i="2"/>
  <c r="AF1300" i="2"/>
  <c r="Z1280" i="2"/>
  <c r="Z1279" i="2"/>
  <c r="R1276" i="2"/>
  <c r="P1276" i="2"/>
  <c r="Q1276" i="2" s="1"/>
  <c r="S1276" i="2" s="1"/>
  <c r="T1276" i="2" s="1"/>
  <c r="U1276" i="2" s="1"/>
  <c r="AI1276" i="2" s="1"/>
  <c r="Z1263" i="2"/>
  <c r="AF1258" i="2"/>
  <c r="R1258" i="2"/>
  <c r="S1258" i="2" s="1"/>
  <c r="T1258" i="2" s="1"/>
  <c r="U1258" i="2" s="1"/>
  <c r="AI1258" i="2" s="1"/>
  <c r="P1248" i="2"/>
  <c r="Q1248" i="2" s="1"/>
  <c r="S1248" i="2" s="1"/>
  <c r="T1248" i="2" s="1"/>
  <c r="U1248" i="2" s="1"/>
  <c r="AI1248" i="2" s="1"/>
  <c r="AF1248" i="2"/>
  <c r="R1248" i="2"/>
  <c r="P1233" i="2"/>
  <c r="Q1233" i="2" s="1"/>
  <c r="AF1233" i="2"/>
  <c r="R1233" i="2"/>
  <c r="S1207" i="2"/>
  <c r="T1207" i="2" s="1"/>
  <c r="U1207" i="2" s="1"/>
  <c r="AI1207" i="2" s="1"/>
  <c r="Z1140" i="2"/>
  <c r="Z1272" i="2"/>
  <c r="Z1278" i="2"/>
  <c r="P1223" i="2"/>
  <c r="Q1223" i="2" s="1"/>
  <c r="R1223" i="2"/>
  <c r="AF1319" i="2"/>
  <c r="Z1295" i="2"/>
  <c r="Z1294" i="2"/>
  <c r="S1294" i="2"/>
  <c r="T1294" i="2" s="1"/>
  <c r="U1294" i="2" s="1"/>
  <c r="AI1294" i="2" s="1"/>
  <c r="P1291" i="2"/>
  <c r="Q1291" i="2" s="1"/>
  <c r="AF1291" i="2"/>
  <c r="R1291" i="2"/>
  <c r="S1288" i="2"/>
  <c r="T1288" i="2" s="1"/>
  <c r="U1288" i="2" s="1"/>
  <c r="AI1288" i="2" s="1"/>
  <c r="Z1283" i="2"/>
  <c r="Z1273" i="2"/>
  <c r="S1270" i="2"/>
  <c r="T1270" i="2" s="1"/>
  <c r="U1270" i="2" s="1"/>
  <c r="AI1270" i="2" s="1"/>
  <c r="AF1263" i="2"/>
  <c r="P1259" i="2"/>
  <c r="Q1259" i="2" s="1"/>
  <c r="AF1259" i="2"/>
  <c r="R1259" i="2"/>
  <c r="AF1254" i="2"/>
  <c r="P1254" i="2"/>
  <c r="Q1254" i="2" s="1"/>
  <c r="S1254" i="2" s="1"/>
  <c r="T1254" i="2" s="1"/>
  <c r="U1254" i="2" s="1"/>
  <c r="AI1254" i="2" s="1"/>
  <c r="Z1251" i="2"/>
  <c r="P1249" i="2"/>
  <c r="Q1249" i="2" s="1"/>
  <c r="R1249" i="2"/>
  <c r="R1215" i="2"/>
  <c r="P1215" i="2"/>
  <c r="Q1215" i="2" s="1"/>
  <c r="AF1215" i="2"/>
  <c r="S1181" i="2"/>
  <c r="T1181" i="2" s="1"/>
  <c r="U1181" i="2" s="1"/>
  <c r="AI1181" i="2" s="1"/>
  <c r="Z1314" i="2"/>
  <c r="P1308" i="2"/>
  <c r="Q1308" i="2" s="1"/>
  <c r="S1308" i="2" s="1"/>
  <c r="T1308" i="2" s="1"/>
  <c r="U1308" i="2" s="1"/>
  <c r="AI1308" i="2" s="1"/>
  <c r="AF1308" i="2"/>
  <c r="AF1306" i="2"/>
  <c r="Z1301" i="2"/>
  <c r="P1297" i="2"/>
  <c r="Q1297" i="2" s="1"/>
  <c r="S1297" i="2" s="1"/>
  <c r="T1297" i="2" s="1"/>
  <c r="U1297" i="2" s="1"/>
  <c r="AI1297" i="2" s="1"/>
  <c r="R1290" i="2"/>
  <c r="S1290" i="2" s="1"/>
  <c r="T1290" i="2" s="1"/>
  <c r="U1290" i="2" s="1"/>
  <c r="AI1290" i="2" s="1"/>
  <c r="R1289" i="2"/>
  <c r="P1289" i="2"/>
  <c r="Q1289" i="2" s="1"/>
  <c r="Z1285" i="2"/>
  <c r="R1271" i="2"/>
  <c r="S1271" i="2" s="1"/>
  <c r="T1271" i="2" s="1"/>
  <c r="U1271" i="2" s="1"/>
  <c r="AI1271" i="2" s="1"/>
  <c r="P1268" i="2"/>
  <c r="Q1268" i="2" s="1"/>
  <c r="S1268" i="2" s="1"/>
  <c r="T1268" i="2" s="1"/>
  <c r="U1268" i="2" s="1"/>
  <c r="AI1268" i="2" s="1"/>
  <c r="AF1268" i="2"/>
  <c r="Z1267" i="2"/>
  <c r="R1265" i="2"/>
  <c r="P1265" i="2"/>
  <c r="Q1265" i="2" s="1"/>
  <c r="S1265" i="2" s="1"/>
  <c r="T1265" i="2" s="1"/>
  <c r="U1265" i="2" s="1"/>
  <c r="AI1265" i="2" s="1"/>
  <c r="P1255" i="2"/>
  <c r="Q1255" i="2" s="1"/>
  <c r="S1255" i="2" s="1"/>
  <c r="T1255" i="2" s="1"/>
  <c r="U1255" i="2" s="1"/>
  <c r="AI1255" i="2" s="1"/>
  <c r="AF1255" i="2"/>
  <c r="AF1231" i="2"/>
  <c r="Z1291" i="2"/>
  <c r="Z1287" i="2"/>
  <c r="Z1286" i="2"/>
  <c r="Z1282" i="2"/>
  <c r="P1247" i="2"/>
  <c r="Q1247" i="2" s="1"/>
  <c r="R1247" i="2"/>
  <c r="AF1247" i="2"/>
  <c r="Z1246" i="2"/>
  <c r="Z1245" i="2"/>
  <c r="R1206" i="2"/>
  <c r="P1206" i="2"/>
  <c r="Q1206" i="2" s="1"/>
  <c r="S1206" i="2" s="1"/>
  <c r="T1206" i="2" s="1"/>
  <c r="U1206" i="2" s="1"/>
  <c r="AI1206" i="2" s="1"/>
  <c r="AF1206" i="2"/>
  <c r="Z1164" i="2"/>
  <c r="R910" i="2"/>
  <c r="AF910" i="2"/>
  <c r="P910" i="2"/>
  <c r="Q910" i="2" s="1"/>
  <c r="P864" i="2"/>
  <c r="Q864" i="2" s="1"/>
  <c r="AF864" i="2"/>
  <c r="R864" i="2"/>
  <c r="Z1265" i="2"/>
  <c r="P1245" i="2"/>
  <c r="Q1245" i="2" s="1"/>
  <c r="AF1245" i="2"/>
  <c r="Z1219" i="2"/>
  <c r="Z1217" i="2"/>
  <c r="Z1216" i="2"/>
  <c r="P1216" i="2"/>
  <c r="Q1216" i="2" s="1"/>
  <c r="S1216" i="2" s="1"/>
  <c r="T1216" i="2" s="1"/>
  <c r="U1216" i="2" s="1"/>
  <c r="AI1216" i="2" s="1"/>
  <c r="AF1216" i="2"/>
  <c r="Z1215" i="2"/>
  <c r="Z1212" i="2"/>
  <c r="Z1207" i="2"/>
  <c r="Z1206" i="2"/>
  <c r="Z1204" i="2"/>
  <c r="R1203" i="2"/>
  <c r="S1203" i="2" s="1"/>
  <c r="T1203" i="2" s="1"/>
  <c r="U1203" i="2" s="1"/>
  <c r="AI1203" i="2" s="1"/>
  <c r="AF1203" i="2"/>
  <c r="Z1202" i="2"/>
  <c r="Z1187" i="2"/>
  <c r="S1183" i="2"/>
  <c r="T1183" i="2" s="1"/>
  <c r="U1183" i="2" s="1"/>
  <c r="AI1183" i="2" s="1"/>
  <c r="P1174" i="2"/>
  <c r="Q1174" i="2" s="1"/>
  <c r="S1174" i="2" s="1"/>
  <c r="T1174" i="2" s="1"/>
  <c r="U1174" i="2" s="1"/>
  <c r="AI1174" i="2" s="1"/>
  <c r="S1168" i="2"/>
  <c r="T1168" i="2" s="1"/>
  <c r="U1168" i="2" s="1"/>
  <c r="AI1168" i="2" s="1"/>
  <c r="Z870" i="2"/>
  <c r="Z920" i="2"/>
  <c r="Z903" i="2"/>
  <c r="Z904" i="2"/>
  <c r="Z932" i="2"/>
  <c r="Z924" i="2"/>
  <c r="Z913" i="2"/>
  <c r="Z888" i="2"/>
  <c r="Z898" i="2"/>
  <c r="Z912" i="2"/>
  <c r="Z914" i="2"/>
  <c r="Z918" i="2"/>
  <c r="Z921" i="2"/>
  <c r="Z928" i="2"/>
  <c r="Z941" i="2"/>
  <c r="Z915" i="2"/>
  <c r="Z919" i="2"/>
  <c r="Z922" i="2"/>
  <c r="Z945" i="2"/>
  <c r="Z936" i="2"/>
  <c r="Z968" i="2"/>
  <c r="Z975" i="2"/>
  <c r="Z937" i="2"/>
  <c r="Z946" i="2"/>
  <c r="Z896" i="2"/>
  <c r="Z947" i="2"/>
  <c r="Z939" i="2"/>
  <c r="Z948" i="2"/>
  <c r="Z997" i="2"/>
  <c r="Z970" i="2"/>
  <c r="Z982" i="2"/>
  <c r="Z989" i="2"/>
  <c r="Z978" i="2"/>
  <c r="Z993" i="2"/>
  <c r="Z990" i="2"/>
  <c r="Z1002" i="2"/>
  <c r="Z1016" i="2"/>
  <c r="Z929" i="2"/>
  <c r="Z940" i="2"/>
  <c r="Z979" i="2"/>
  <c r="Z973" i="2"/>
  <c r="Z1032" i="2"/>
  <c r="Z967" i="2"/>
  <c r="Z987" i="2"/>
  <c r="Z1026" i="2"/>
  <c r="Z1033" i="2"/>
  <c r="Z1037" i="2"/>
  <c r="Z1039" i="2"/>
  <c r="Z1049" i="2"/>
  <c r="Z1057" i="2"/>
  <c r="Z953" i="2"/>
  <c r="Z1041" i="2"/>
  <c r="Z949" i="2"/>
  <c r="Z958" i="2"/>
  <c r="Z966" i="2"/>
  <c r="Z985" i="2"/>
  <c r="Z1005" i="2"/>
  <c r="Z1009" i="2"/>
  <c r="Z1011" i="2"/>
  <c r="Z1017" i="2"/>
  <c r="Z991" i="2"/>
  <c r="Z1013" i="2"/>
  <c r="Z1025" i="2"/>
  <c r="Z1081" i="2"/>
  <c r="Z974" i="2"/>
  <c r="Z960" i="2"/>
  <c r="Z995" i="2"/>
  <c r="Z999" i="2"/>
  <c r="Z1040" i="2"/>
  <c r="Z1044" i="2"/>
  <c r="Z1050" i="2"/>
  <c r="Z1045" i="2"/>
  <c r="Z1056" i="2"/>
  <c r="Z1064" i="2"/>
  <c r="Z957" i="2"/>
  <c r="Z1054" i="2"/>
  <c r="Z1065" i="2"/>
  <c r="Z1003" i="2"/>
  <c r="Z1018" i="2"/>
  <c r="Z1048" i="2"/>
  <c r="Z1095" i="2"/>
  <c r="Z1120" i="2"/>
  <c r="Z1121" i="2"/>
  <c r="Z1129" i="2"/>
  <c r="Z1156" i="2"/>
  <c r="Z1058" i="2"/>
  <c r="Z1066" i="2"/>
  <c r="Z1096" i="2"/>
  <c r="Z1097" i="2"/>
  <c r="Z1111" i="2"/>
  <c r="Z1029" i="2"/>
  <c r="Z1072" i="2"/>
  <c r="Z1073" i="2"/>
  <c r="Z1074" i="2"/>
  <c r="Z1082" i="2"/>
  <c r="Z1088" i="2"/>
  <c r="Z1089" i="2"/>
  <c r="Z1127" i="2"/>
  <c r="Z1137" i="2"/>
  <c r="Z1007" i="2"/>
  <c r="Z1024" i="2"/>
  <c r="Z1071" i="2"/>
  <c r="Z1078" i="2"/>
  <c r="Z1103" i="2"/>
  <c r="Z1143" i="2"/>
  <c r="Z1146" i="2"/>
  <c r="Z1138" i="2"/>
  <c r="Z1152" i="2"/>
  <c r="Z1157" i="2"/>
  <c r="Z1101" i="2"/>
  <c r="Z1104" i="2"/>
  <c r="Z1176" i="2"/>
  <c r="Z1080" i="2"/>
  <c r="Z1087" i="2"/>
  <c r="Z1128" i="2"/>
  <c r="Z1150" i="2"/>
  <c r="Z1154" i="2"/>
  <c r="Z1070" i="2"/>
  <c r="Z1109" i="2"/>
  <c r="Z1136" i="2"/>
  <c r="Z1144" i="2"/>
  <c r="Z1184" i="2"/>
  <c r="Z1200" i="2"/>
  <c r="Z1090" i="2"/>
  <c r="Z1209" i="2"/>
  <c r="Z1203" i="2"/>
  <c r="Z1201" i="2"/>
  <c r="R1190" i="2"/>
  <c r="P1190" i="2"/>
  <c r="Q1190" i="2" s="1"/>
  <c r="Z1189" i="2"/>
  <c r="Z1188" i="2"/>
  <c r="P1179" i="2"/>
  <c r="Q1179" i="2" s="1"/>
  <c r="AF1179" i="2"/>
  <c r="R1179" i="2"/>
  <c r="Z1178" i="2"/>
  <c r="Z1172" i="2"/>
  <c r="Z1168" i="2"/>
  <c r="Z1161" i="2"/>
  <c r="Z1131" i="2"/>
  <c r="Z1119" i="2"/>
  <c r="Z1117" i="2"/>
  <c r="R997" i="2"/>
  <c r="AF997" i="2"/>
  <c r="P997" i="2"/>
  <c r="Q997" i="2" s="1"/>
  <c r="S997" i="2" s="1"/>
  <c r="T997" i="2" s="1"/>
  <c r="U997" i="2" s="1"/>
  <c r="AI997" i="2" s="1"/>
  <c r="P1120" i="2"/>
  <c r="Q1120" i="2" s="1"/>
  <c r="R1120" i="2"/>
  <c r="AF1120" i="2"/>
  <c r="P1070" i="2"/>
  <c r="Q1070" i="2" s="1"/>
  <c r="AF1070" i="2"/>
  <c r="R1070" i="2"/>
  <c r="Z1254" i="2"/>
  <c r="P1237" i="2"/>
  <c r="Q1237" i="2" s="1"/>
  <c r="AF1237" i="2"/>
  <c r="R1237" i="2"/>
  <c r="Z1233" i="2"/>
  <c r="Z1232" i="2"/>
  <c r="Z1197" i="2"/>
  <c r="Z1192" i="2"/>
  <c r="Z1190" i="2"/>
  <c r="P1184" i="2"/>
  <c r="Q1184" i="2" s="1"/>
  <c r="AF1184" i="2"/>
  <c r="R1184" i="2"/>
  <c r="Z1183" i="2"/>
  <c r="S1164" i="2"/>
  <c r="T1164" i="2" s="1"/>
  <c r="U1164" i="2" s="1"/>
  <c r="AI1164" i="2" s="1"/>
  <c r="P1148" i="2"/>
  <c r="Q1148" i="2" s="1"/>
  <c r="R1148" i="2"/>
  <c r="AF1148" i="2"/>
  <c r="P1133" i="2"/>
  <c r="Q1133" i="2" s="1"/>
  <c r="AF1133" i="2"/>
  <c r="R1133" i="2"/>
  <c r="Z1132" i="2"/>
  <c r="R1124" i="2"/>
  <c r="P1124" i="2"/>
  <c r="Q1124" i="2" s="1"/>
  <c r="AF1124" i="2"/>
  <c r="R1100" i="2"/>
  <c r="P1100" i="2"/>
  <c r="Q1100" i="2" s="1"/>
  <c r="AF1100" i="2"/>
  <c r="Z1227" i="2"/>
  <c r="R1227" i="2"/>
  <c r="S1227" i="2" s="1"/>
  <c r="T1227" i="2" s="1"/>
  <c r="U1227" i="2" s="1"/>
  <c r="AI1227" i="2" s="1"/>
  <c r="AF1227" i="2"/>
  <c r="Z1226" i="2"/>
  <c r="S1211" i="2"/>
  <c r="T1211" i="2" s="1"/>
  <c r="U1211" i="2" s="1"/>
  <c r="AI1211" i="2" s="1"/>
  <c r="Z1198" i="2"/>
  <c r="Z1195" i="2"/>
  <c r="Z1194" i="2"/>
  <c r="Z1191" i="2"/>
  <c r="Z1181" i="2"/>
  <c r="Z1180" i="2"/>
  <c r="R1175" i="2"/>
  <c r="S1175" i="2" s="1"/>
  <c r="T1175" i="2" s="1"/>
  <c r="U1175" i="2" s="1"/>
  <c r="AI1175" i="2" s="1"/>
  <c r="AF1175" i="2"/>
  <c r="Z1174" i="2"/>
  <c r="Z1169" i="2"/>
  <c r="Z1159" i="2"/>
  <c r="Z1122" i="2"/>
  <c r="Z1268" i="2"/>
  <c r="Z1256" i="2"/>
  <c r="S1256" i="2"/>
  <c r="T1256" i="2" s="1"/>
  <c r="U1256" i="2" s="1"/>
  <c r="AI1256" i="2" s="1"/>
  <c r="Z1239" i="2"/>
  <c r="Z1238" i="2"/>
  <c r="Z1237" i="2"/>
  <c r="Z1236" i="2"/>
  <c r="AF1232" i="2"/>
  <c r="Z1231" i="2"/>
  <c r="S1224" i="2"/>
  <c r="T1224" i="2" s="1"/>
  <c r="U1224" i="2" s="1"/>
  <c r="AI1224" i="2" s="1"/>
  <c r="P1222" i="2"/>
  <c r="Q1222" i="2" s="1"/>
  <c r="S1222" i="2" s="1"/>
  <c r="T1222" i="2" s="1"/>
  <c r="U1222" i="2" s="1"/>
  <c r="AI1222" i="2" s="1"/>
  <c r="S1212" i="2"/>
  <c r="T1212" i="2" s="1"/>
  <c r="U1212" i="2" s="1"/>
  <c r="AI1212" i="2" s="1"/>
  <c r="R1211" i="2"/>
  <c r="AF1211" i="2"/>
  <c r="Z1196" i="2"/>
  <c r="Z1193" i="2"/>
  <c r="Z1175" i="2"/>
  <c r="Z1153" i="2"/>
  <c r="P1077" i="2"/>
  <c r="Q1077" i="2" s="1"/>
  <c r="S1077" i="2" s="1"/>
  <c r="T1077" i="2" s="1"/>
  <c r="U1077" i="2" s="1"/>
  <c r="AI1077" i="2" s="1"/>
  <c r="AF1077" i="2"/>
  <c r="R1077" i="2"/>
  <c r="Z1289" i="2"/>
  <c r="P1283" i="2"/>
  <c r="Q1283" i="2" s="1"/>
  <c r="S1283" i="2" s="1"/>
  <c r="T1283" i="2" s="1"/>
  <c r="U1283" i="2" s="1"/>
  <c r="AI1283" i="2" s="1"/>
  <c r="AF1283" i="2"/>
  <c r="AF1281" i="2"/>
  <c r="Z1270" i="2"/>
  <c r="AF1257" i="2"/>
  <c r="Z1253" i="2"/>
  <c r="Z1247" i="2"/>
  <c r="R1245" i="2"/>
  <c r="Z1224" i="2"/>
  <c r="Z1221" i="2"/>
  <c r="Z1213" i="2"/>
  <c r="P1208" i="2"/>
  <c r="Q1208" i="2" s="1"/>
  <c r="S1208" i="2" s="1"/>
  <c r="T1208" i="2" s="1"/>
  <c r="U1208" i="2" s="1"/>
  <c r="AI1208" i="2" s="1"/>
  <c r="AF1208" i="2"/>
  <c r="AF1191" i="2"/>
  <c r="AF1190" i="2"/>
  <c r="R1187" i="2"/>
  <c r="AF1187" i="2"/>
  <c r="P1187" i="2"/>
  <c r="Q1187" i="2" s="1"/>
  <c r="S1187" i="2" s="1"/>
  <c r="T1187" i="2" s="1"/>
  <c r="U1187" i="2" s="1"/>
  <c r="AI1187" i="2" s="1"/>
  <c r="Z1186" i="2"/>
  <c r="Z1185" i="2"/>
  <c r="R1177" i="2"/>
  <c r="P1177" i="2"/>
  <c r="Q1177" i="2" s="1"/>
  <c r="Z1160" i="2"/>
  <c r="S1144" i="2"/>
  <c r="T1144" i="2" s="1"/>
  <c r="U1144" i="2" s="1"/>
  <c r="AI1144" i="2" s="1"/>
  <c r="AF1113" i="2"/>
  <c r="P1113" i="2"/>
  <c r="Q1113" i="2" s="1"/>
  <c r="R1113" i="2"/>
  <c r="P1109" i="2"/>
  <c r="Q1109" i="2" s="1"/>
  <c r="S1109" i="2" s="1"/>
  <c r="T1109" i="2" s="1"/>
  <c r="U1109" i="2" s="1"/>
  <c r="AI1109" i="2" s="1"/>
  <c r="AF1109" i="2"/>
  <c r="R1109" i="2"/>
  <c r="AF1182" i="2"/>
  <c r="Z1179" i="2"/>
  <c r="P1172" i="2"/>
  <c r="Q1172" i="2" s="1"/>
  <c r="S1172" i="2" s="1"/>
  <c r="T1172" i="2" s="1"/>
  <c r="U1172" i="2" s="1"/>
  <c r="AI1172" i="2" s="1"/>
  <c r="AF1169" i="2"/>
  <c r="Z1114" i="2"/>
  <c r="P1087" i="2"/>
  <c r="Q1087" i="2" s="1"/>
  <c r="AF1087" i="2"/>
  <c r="R1087" i="2"/>
  <c r="R1080" i="2"/>
  <c r="AF1080" i="2"/>
  <c r="P1080" i="2"/>
  <c r="Q1080" i="2" s="1"/>
  <c r="Z1067" i="2"/>
  <c r="S1052" i="2"/>
  <c r="T1052" i="2" s="1"/>
  <c r="U1052" i="2" s="1"/>
  <c r="AI1052" i="2" s="1"/>
  <c r="P1171" i="2"/>
  <c r="Q1171" i="2" s="1"/>
  <c r="AF1171" i="2"/>
  <c r="R1171" i="2"/>
  <c r="Z1166" i="2"/>
  <c r="P1155" i="2"/>
  <c r="Q1155" i="2" s="1"/>
  <c r="S1155" i="2" s="1"/>
  <c r="T1155" i="2" s="1"/>
  <c r="U1155" i="2" s="1"/>
  <c r="AI1155" i="2" s="1"/>
  <c r="P1151" i="2"/>
  <c r="Q1151" i="2" s="1"/>
  <c r="S1151" i="2" s="1"/>
  <c r="T1151" i="2" s="1"/>
  <c r="U1151" i="2" s="1"/>
  <c r="AI1151" i="2" s="1"/>
  <c r="P1149" i="2"/>
  <c r="Q1149" i="2" s="1"/>
  <c r="S1149" i="2" s="1"/>
  <c r="T1149" i="2" s="1"/>
  <c r="U1149" i="2" s="1"/>
  <c r="AI1149" i="2" s="1"/>
  <c r="AF1149" i="2"/>
  <c r="Z1148" i="2"/>
  <c r="P1142" i="2"/>
  <c r="Q1142" i="2" s="1"/>
  <c r="S1142" i="2" s="1"/>
  <c r="T1142" i="2" s="1"/>
  <c r="U1142" i="2" s="1"/>
  <c r="AI1142" i="2" s="1"/>
  <c r="AF1142" i="2"/>
  <c r="Z1141" i="2"/>
  <c r="AF1137" i="2"/>
  <c r="P1137" i="2"/>
  <c r="Q1137" i="2" s="1"/>
  <c r="R1137" i="2"/>
  <c r="Z1135" i="2"/>
  <c r="S1104" i="2"/>
  <c r="T1104" i="2" s="1"/>
  <c r="U1104" i="2" s="1"/>
  <c r="AI1104" i="2" s="1"/>
  <c r="P1101" i="2"/>
  <c r="Q1101" i="2" s="1"/>
  <c r="AF1101" i="2"/>
  <c r="R1101" i="2"/>
  <c r="Z1100" i="2"/>
  <c r="P1078" i="2"/>
  <c r="Q1078" i="2" s="1"/>
  <c r="S1078" i="2" s="1"/>
  <c r="T1078" i="2" s="1"/>
  <c r="U1078" i="2" s="1"/>
  <c r="AI1078" i="2" s="1"/>
  <c r="AF1078" i="2"/>
  <c r="P1156" i="2"/>
  <c r="Q1156" i="2" s="1"/>
  <c r="S1156" i="2" s="1"/>
  <c r="T1156" i="2" s="1"/>
  <c r="U1156" i="2" s="1"/>
  <c r="AI1156" i="2" s="1"/>
  <c r="R1156" i="2"/>
  <c r="Z1149" i="2"/>
  <c r="R1147" i="2"/>
  <c r="P1147" i="2"/>
  <c r="Q1147" i="2" s="1"/>
  <c r="S1147" i="2" s="1"/>
  <c r="T1147" i="2" s="1"/>
  <c r="U1147" i="2" s="1"/>
  <c r="AI1147" i="2" s="1"/>
  <c r="AF1147" i="2"/>
  <c r="Z1133" i="2"/>
  <c r="P1119" i="2"/>
  <c r="Q1119" i="2" s="1"/>
  <c r="R1119" i="2"/>
  <c r="AF1119" i="2"/>
  <c r="Z1110" i="2"/>
  <c r="P1102" i="2"/>
  <c r="Q1102" i="2" s="1"/>
  <c r="S1102" i="2" s="1"/>
  <c r="T1102" i="2" s="1"/>
  <c r="U1102" i="2" s="1"/>
  <c r="AI1102" i="2" s="1"/>
  <c r="AF1102" i="2"/>
  <c r="R1102" i="2"/>
  <c r="Z1062" i="2"/>
  <c r="R1036" i="2"/>
  <c r="P1036" i="2"/>
  <c r="Q1036" i="2" s="1"/>
  <c r="AF1036" i="2"/>
  <c r="Z1034" i="2"/>
  <c r="Z1235" i="2"/>
  <c r="P1235" i="2"/>
  <c r="Q1235" i="2" s="1"/>
  <c r="S1235" i="2" s="1"/>
  <c r="T1235" i="2" s="1"/>
  <c r="U1235" i="2" s="1"/>
  <c r="AI1235" i="2" s="1"/>
  <c r="P1229" i="2"/>
  <c r="Q1229" i="2" s="1"/>
  <c r="S1229" i="2" s="1"/>
  <c r="T1229" i="2" s="1"/>
  <c r="U1229" i="2" s="1"/>
  <c r="AI1229" i="2" s="1"/>
  <c r="AF1229" i="2"/>
  <c r="P1182" i="2"/>
  <c r="Q1182" i="2" s="1"/>
  <c r="S1182" i="2" s="1"/>
  <c r="T1182" i="2" s="1"/>
  <c r="U1182" i="2" s="1"/>
  <c r="AI1182" i="2" s="1"/>
  <c r="Z1177" i="2"/>
  <c r="P1169" i="2"/>
  <c r="Q1169" i="2" s="1"/>
  <c r="S1169" i="2" s="1"/>
  <c r="T1169" i="2" s="1"/>
  <c r="U1169" i="2" s="1"/>
  <c r="AI1169" i="2" s="1"/>
  <c r="P1163" i="2"/>
  <c r="Q1163" i="2" s="1"/>
  <c r="AF1163" i="2"/>
  <c r="R1163" i="2"/>
  <c r="S1158" i="2"/>
  <c r="T1158" i="2" s="1"/>
  <c r="U1158" i="2" s="1"/>
  <c r="AI1158" i="2" s="1"/>
  <c r="Z1130" i="2"/>
  <c r="AF1105" i="2"/>
  <c r="R1105" i="2"/>
  <c r="S1105" i="2" s="1"/>
  <c r="T1105" i="2" s="1"/>
  <c r="U1105" i="2" s="1"/>
  <c r="AI1105" i="2" s="1"/>
  <c r="AF1088" i="2"/>
  <c r="P1088" i="2"/>
  <c r="Q1088" i="2" s="1"/>
  <c r="S1088" i="2" s="1"/>
  <c r="T1088" i="2" s="1"/>
  <c r="U1088" i="2" s="1"/>
  <c r="AI1088" i="2" s="1"/>
  <c r="R1088" i="2"/>
  <c r="R1031" i="2"/>
  <c r="AF1031" i="2"/>
  <c r="P1031" i="2"/>
  <c r="Q1031" i="2" s="1"/>
  <c r="S1031" i="2" s="1"/>
  <c r="T1031" i="2" s="1"/>
  <c r="U1031" i="2" s="1"/>
  <c r="AI1031" i="2" s="1"/>
  <c r="Z1163" i="2"/>
  <c r="Z1155" i="2"/>
  <c r="R1153" i="2"/>
  <c r="S1153" i="2" s="1"/>
  <c r="T1153" i="2" s="1"/>
  <c r="U1153" i="2" s="1"/>
  <c r="AI1153" i="2" s="1"/>
  <c r="AF1153" i="2"/>
  <c r="Z1151" i="2"/>
  <c r="Z1145" i="2"/>
  <c r="R1140" i="2"/>
  <c r="AF1140" i="2"/>
  <c r="P1140" i="2"/>
  <c r="Q1140" i="2" s="1"/>
  <c r="P1126" i="2"/>
  <c r="Q1126" i="2" s="1"/>
  <c r="S1126" i="2" s="1"/>
  <c r="T1126" i="2" s="1"/>
  <c r="U1126" i="2" s="1"/>
  <c r="AI1126" i="2" s="1"/>
  <c r="AF1126" i="2"/>
  <c r="Z1125" i="2"/>
  <c r="Z1106" i="2"/>
  <c r="Z1085" i="2"/>
  <c r="Z1142" i="2"/>
  <c r="P1141" i="2"/>
  <c r="Q1141" i="2" s="1"/>
  <c r="S1141" i="2" s="1"/>
  <c r="T1141" i="2" s="1"/>
  <c r="U1141" i="2" s="1"/>
  <c r="AI1141" i="2" s="1"/>
  <c r="AF1141" i="2"/>
  <c r="S1127" i="2"/>
  <c r="T1127" i="2" s="1"/>
  <c r="U1127" i="2" s="1"/>
  <c r="AI1127" i="2" s="1"/>
  <c r="Z1126" i="2"/>
  <c r="P1125" i="2"/>
  <c r="Q1125" i="2" s="1"/>
  <c r="S1125" i="2" s="1"/>
  <c r="T1125" i="2" s="1"/>
  <c r="U1125" i="2" s="1"/>
  <c r="AI1125" i="2" s="1"/>
  <c r="AF1125" i="2"/>
  <c r="Z1124" i="2"/>
  <c r="Z1099" i="2"/>
  <c r="S1089" i="2"/>
  <c r="T1089" i="2" s="1"/>
  <c r="U1089" i="2" s="1"/>
  <c r="AI1089" i="2" s="1"/>
  <c r="P1086" i="2"/>
  <c r="Q1086" i="2" s="1"/>
  <c r="S1086" i="2" s="1"/>
  <c r="T1086" i="2" s="1"/>
  <c r="U1086" i="2" s="1"/>
  <c r="AI1086" i="2" s="1"/>
  <c r="AF1086" i="2"/>
  <c r="R1084" i="2"/>
  <c r="P1084" i="2"/>
  <c r="Q1084" i="2" s="1"/>
  <c r="S1084" i="2" s="1"/>
  <c r="T1084" i="2" s="1"/>
  <c r="U1084" i="2" s="1"/>
  <c r="AI1084" i="2" s="1"/>
  <c r="Z1077" i="2"/>
  <c r="Z1076" i="2"/>
  <c r="S1073" i="2"/>
  <c r="T1073" i="2" s="1"/>
  <c r="U1073" i="2" s="1"/>
  <c r="AI1073" i="2" s="1"/>
  <c r="S1072" i="2"/>
  <c r="T1072" i="2" s="1"/>
  <c r="U1072" i="2" s="1"/>
  <c r="AI1072" i="2" s="1"/>
  <c r="P1063" i="2"/>
  <c r="Q1063" i="2" s="1"/>
  <c r="AF1063" i="2"/>
  <c r="R1063" i="2"/>
  <c r="Z1055" i="2"/>
  <c r="Z1042" i="2"/>
  <c r="R1008" i="2"/>
  <c r="AF1008" i="2"/>
  <c r="P1008" i="2"/>
  <c r="Q1008" i="2" s="1"/>
  <c r="S1008" i="2" s="1"/>
  <c r="T1008" i="2" s="1"/>
  <c r="U1008" i="2" s="1"/>
  <c r="AI1008" i="2" s="1"/>
  <c r="Z1158" i="2"/>
  <c r="Z1123" i="2"/>
  <c r="P1110" i="2"/>
  <c r="Q1110" i="2" s="1"/>
  <c r="S1110" i="2" s="1"/>
  <c r="T1110" i="2" s="1"/>
  <c r="U1110" i="2" s="1"/>
  <c r="AI1110" i="2" s="1"/>
  <c r="AF1110" i="2"/>
  <c r="R1108" i="2"/>
  <c r="P1108" i="2"/>
  <c r="Q1108" i="2" s="1"/>
  <c r="S1108" i="2" s="1"/>
  <c r="T1108" i="2" s="1"/>
  <c r="U1108" i="2" s="1"/>
  <c r="AI1108" i="2" s="1"/>
  <c r="Z1086" i="2"/>
  <c r="P1085" i="2"/>
  <c r="Q1085" i="2" s="1"/>
  <c r="S1085" i="2" s="1"/>
  <c r="T1085" i="2" s="1"/>
  <c r="U1085" i="2" s="1"/>
  <c r="AI1085" i="2" s="1"/>
  <c r="AF1085" i="2"/>
  <c r="Z1084" i="2"/>
  <c r="P1079" i="2"/>
  <c r="Q1079" i="2" s="1"/>
  <c r="AF1079" i="2"/>
  <c r="R1079" i="2"/>
  <c r="P1053" i="2"/>
  <c r="Q1053" i="2" s="1"/>
  <c r="AF1053" i="2"/>
  <c r="R1053" i="2"/>
  <c r="Z1052" i="2"/>
  <c r="S1044" i="2"/>
  <c r="T1044" i="2" s="1"/>
  <c r="U1044" i="2" s="1"/>
  <c r="AI1044" i="2" s="1"/>
  <c r="S1037" i="2"/>
  <c r="T1037" i="2" s="1"/>
  <c r="U1037" i="2" s="1"/>
  <c r="AI1037" i="2" s="1"/>
  <c r="P1014" i="2"/>
  <c r="Q1014" i="2" s="1"/>
  <c r="S1014" i="2" s="1"/>
  <c r="T1014" i="2" s="1"/>
  <c r="U1014" i="2" s="1"/>
  <c r="AI1014" i="2" s="1"/>
  <c r="AF1014" i="2"/>
  <c r="R1014" i="2"/>
  <c r="P1001" i="2"/>
  <c r="Q1001" i="2" s="1"/>
  <c r="R1001" i="2"/>
  <c r="AF1001" i="2"/>
  <c r="Z1063" i="2"/>
  <c r="P1048" i="2"/>
  <c r="Q1048" i="2" s="1"/>
  <c r="R1048" i="2"/>
  <c r="Z1047" i="2"/>
  <c r="AF1221" i="2"/>
  <c r="AF1213" i="2"/>
  <c r="AF1205" i="2"/>
  <c r="AF1197" i="2"/>
  <c r="AF1189" i="2"/>
  <c r="AF1181" i="2"/>
  <c r="AF1173" i="2"/>
  <c r="AF1165" i="2"/>
  <c r="P1157" i="2"/>
  <c r="Q1157" i="2" s="1"/>
  <c r="S1157" i="2" s="1"/>
  <c r="T1157" i="2" s="1"/>
  <c r="U1157" i="2" s="1"/>
  <c r="AI1157" i="2" s="1"/>
  <c r="AF1157" i="2"/>
  <c r="P1145" i="2"/>
  <c r="Q1145" i="2" s="1"/>
  <c r="S1145" i="2" s="1"/>
  <c r="T1145" i="2" s="1"/>
  <c r="U1145" i="2" s="1"/>
  <c r="AI1145" i="2" s="1"/>
  <c r="AF1143" i="2"/>
  <c r="R1129" i="2"/>
  <c r="S1129" i="2" s="1"/>
  <c r="T1129" i="2" s="1"/>
  <c r="U1129" i="2" s="1"/>
  <c r="AI1129" i="2" s="1"/>
  <c r="R1121" i="2"/>
  <c r="Z1107" i="2"/>
  <c r="AF1103" i="2"/>
  <c r="P1097" i="2"/>
  <c r="Q1097" i="2" s="1"/>
  <c r="S1097" i="2" s="1"/>
  <c r="T1097" i="2" s="1"/>
  <c r="U1097" i="2" s="1"/>
  <c r="AI1097" i="2" s="1"/>
  <c r="R1096" i="2"/>
  <c r="S1096" i="2" s="1"/>
  <c r="T1096" i="2" s="1"/>
  <c r="U1096" i="2" s="1"/>
  <c r="AI1096" i="2" s="1"/>
  <c r="R1095" i="2"/>
  <c r="S1095" i="2" s="1"/>
  <c r="T1095" i="2" s="1"/>
  <c r="U1095" i="2" s="1"/>
  <c r="AI1095" i="2" s="1"/>
  <c r="P1094" i="2"/>
  <c r="Q1094" i="2" s="1"/>
  <c r="S1094" i="2" s="1"/>
  <c r="T1094" i="2" s="1"/>
  <c r="U1094" i="2" s="1"/>
  <c r="AI1094" i="2" s="1"/>
  <c r="AF1094" i="2"/>
  <c r="R1092" i="2"/>
  <c r="P1092" i="2"/>
  <c r="Q1092" i="2" s="1"/>
  <c r="S1092" i="2" s="1"/>
  <c r="T1092" i="2" s="1"/>
  <c r="U1092" i="2" s="1"/>
  <c r="AI1092" i="2" s="1"/>
  <c r="S1067" i="2"/>
  <c r="T1067" i="2" s="1"/>
  <c r="U1067" i="2" s="1"/>
  <c r="AI1067" i="2" s="1"/>
  <c r="AF1064" i="2"/>
  <c r="P1064" i="2"/>
  <c r="Q1064" i="2" s="1"/>
  <c r="R1064" i="2"/>
  <c r="Z1059" i="2"/>
  <c r="P1054" i="2"/>
  <c r="Q1054" i="2" s="1"/>
  <c r="S1054" i="2" s="1"/>
  <c r="T1054" i="2" s="1"/>
  <c r="U1054" i="2" s="1"/>
  <c r="AI1054" i="2" s="1"/>
  <c r="AF1054" i="2"/>
  <c r="Z1031" i="2"/>
  <c r="S1023" i="2"/>
  <c r="T1023" i="2" s="1"/>
  <c r="U1023" i="2" s="1"/>
  <c r="AI1023" i="2" s="1"/>
  <c r="AF1176" i="2"/>
  <c r="AF1168" i="2"/>
  <c r="Z1139" i="2"/>
  <c r="P1134" i="2"/>
  <c r="Q1134" i="2" s="1"/>
  <c r="S1134" i="2" s="1"/>
  <c r="T1134" i="2" s="1"/>
  <c r="U1134" i="2" s="1"/>
  <c r="AI1134" i="2" s="1"/>
  <c r="AF1134" i="2"/>
  <c r="AF1127" i="2"/>
  <c r="P1121" i="2"/>
  <c r="Q1121" i="2" s="1"/>
  <c r="S1121" i="2" s="1"/>
  <c r="T1121" i="2" s="1"/>
  <c r="U1121" i="2" s="1"/>
  <c r="AI1121" i="2" s="1"/>
  <c r="P1118" i="2"/>
  <c r="Q1118" i="2" s="1"/>
  <c r="S1118" i="2" s="1"/>
  <c r="T1118" i="2" s="1"/>
  <c r="U1118" i="2" s="1"/>
  <c r="AI1118" i="2" s="1"/>
  <c r="AF1118" i="2"/>
  <c r="R1116" i="2"/>
  <c r="P1116" i="2"/>
  <c r="Q1116" i="2" s="1"/>
  <c r="S1116" i="2" s="1"/>
  <c r="T1116" i="2" s="1"/>
  <c r="U1116" i="2" s="1"/>
  <c r="AI1116" i="2" s="1"/>
  <c r="Z1094" i="2"/>
  <c r="P1093" i="2"/>
  <c r="Q1093" i="2" s="1"/>
  <c r="S1093" i="2" s="1"/>
  <c r="T1093" i="2" s="1"/>
  <c r="U1093" i="2" s="1"/>
  <c r="AI1093" i="2" s="1"/>
  <c r="AF1093" i="2"/>
  <c r="Z1092" i="2"/>
  <c r="AF1084" i="2"/>
  <c r="P1069" i="2"/>
  <c r="Q1069" i="2" s="1"/>
  <c r="AF1069" i="2"/>
  <c r="R1069" i="2"/>
  <c r="P1032" i="2"/>
  <c r="Q1032" i="2" s="1"/>
  <c r="S1032" i="2" s="1"/>
  <c r="T1032" i="2" s="1"/>
  <c r="U1032" i="2" s="1"/>
  <c r="AI1032" i="2" s="1"/>
  <c r="AF1032" i="2"/>
  <c r="R1032" i="2"/>
  <c r="R1132" i="2"/>
  <c r="P1132" i="2"/>
  <c r="Q1132" i="2" s="1"/>
  <c r="S1132" i="2" s="1"/>
  <c r="T1132" i="2" s="1"/>
  <c r="U1132" i="2" s="1"/>
  <c r="AI1132" i="2" s="1"/>
  <c r="Z1118" i="2"/>
  <c r="P1117" i="2"/>
  <c r="Q1117" i="2" s="1"/>
  <c r="S1117" i="2" s="1"/>
  <c r="T1117" i="2" s="1"/>
  <c r="U1117" i="2" s="1"/>
  <c r="AI1117" i="2" s="1"/>
  <c r="AF1117" i="2"/>
  <c r="Z1116" i="2"/>
  <c r="AF1108" i="2"/>
  <c r="Z1091" i="2"/>
  <c r="Z1061" i="2"/>
  <c r="Z1060" i="2"/>
  <c r="R1049" i="2"/>
  <c r="P1049" i="2"/>
  <c r="Q1049" i="2" s="1"/>
  <c r="S1049" i="2" s="1"/>
  <c r="T1049" i="2" s="1"/>
  <c r="U1049" i="2" s="1"/>
  <c r="AI1049" i="2" s="1"/>
  <c r="Z998" i="2"/>
  <c r="Z988" i="2"/>
  <c r="P1071" i="2"/>
  <c r="Q1071" i="2" s="1"/>
  <c r="S1071" i="2" s="1"/>
  <c r="T1071" i="2" s="1"/>
  <c r="U1071" i="2" s="1"/>
  <c r="AI1071" i="2" s="1"/>
  <c r="AF1071" i="2"/>
  <c r="Z1069" i="2"/>
  <c r="P1057" i="2"/>
  <c r="Q1057" i="2" s="1"/>
  <c r="S1057" i="2" s="1"/>
  <c r="T1057" i="2" s="1"/>
  <c r="U1057" i="2" s="1"/>
  <c r="AI1057" i="2" s="1"/>
  <c r="Z1053" i="2"/>
  <c r="Z1051" i="2"/>
  <c r="S1046" i="2"/>
  <c r="T1046" i="2" s="1"/>
  <c r="U1046" i="2" s="1"/>
  <c r="AI1046" i="2" s="1"/>
  <c r="Z1036" i="2"/>
  <c r="S1033" i="2"/>
  <c r="T1033" i="2" s="1"/>
  <c r="U1033" i="2" s="1"/>
  <c r="AI1033" i="2" s="1"/>
  <c r="P1004" i="2"/>
  <c r="Q1004" i="2" s="1"/>
  <c r="S1004" i="2" s="1"/>
  <c r="T1004" i="2" s="1"/>
  <c r="U1004" i="2" s="1"/>
  <c r="AI1004" i="2" s="1"/>
  <c r="AF1004" i="2"/>
  <c r="R1004" i="2"/>
  <c r="Z1075" i="2"/>
  <c r="Z1068" i="2"/>
  <c r="P1062" i="2"/>
  <c r="Q1062" i="2" s="1"/>
  <c r="S1062" i="2" s="1"/>
  <c r="T1062" i="2" s="1"/>
  <c r="U1062" i="2" s="1"/>
  <c r="AI1062" i="2" s="1"/>
  <c r="AF1062" i="2"/>
  <c r="P1061" i="2"/>
  <c r="Q1061" i="2" s="1"/>
  <c r="AF1061" i="2"/>
  <c r="R1061" i="2"/>
  <c r="P1055" i="2"/>
  <c r="Q1055" i="2" s="1"/>
  <c r="S1055" i="2" s="1"/>
  <c r="T1055" i="2" s="1"/>
  <c r="U1055" i="2" s="1"/>
  <c r="AI1055" i="2" s="1"/>
  <c r="AF1055" i="2"/>
  <c r="Z1043" i="2"/>
  <c r="P1038" i="2"/>
  <c r="Q1038" i="2" s="1"/>
  <c r="S1038" i="2" s="1"/>
  <c r="T1038" i="2" s="1"/>
  <c r="U1038" i="2" s="1"/>
  <c r="AI1038" i="2" s="1"/>
  <c r="AF1038" i="2"/>
  <c r="R1038" i="2"/>
  <c r="Z1015" i="2"/>
  <c r="S985" i="2"/>
  <c r="T985" i="2" s="1"/>
  <c r="U985" i="2" s="1"/>
  <c r="AI985" i="2" s="1"/>
  <c r="Z976" i="2"/>
  <c r="Z943" i="2"/>
  <c r="Z1046" i="2"/>
  <c r="Z1030" i="2"/>
  <c r="P1025" i="2"/>
  <c r="Q1025" i="2" s="1"/>
  <c r="S1025" i="2" s="1"/>
  <c r="T1025" i="2" s="1"/>
  <c r="U1025" i="2" s="1"/>
  <c r="AI1025" i="2" s="1"/>
  <c r="R1025" i="2"/>
  <c r="AF1025" i="2"/>
  <c r="Z1023" i="2"/>
  <c r="Z1020" i="2"/>
  <c r="P996" i="2"/>
  <c r="Q996" i="2" s="1"/>
  <c r="S996" i="2" s="1"/>
  <c r="T996" i="2" s="1"/>
  <c r="U996" i="2" s="1"/>
  <c r="AI996" i="2" s="1"/>
  <c r="AF996" i="2"/>
  <c r="R996" i="2"/>
  <c r="Z994" i="2"/>
  <c r="R985" i="2"/>
  <c r="AF985" i="2"/>
  <c r="AF1057" i="2"/>
  <c r="S1039" i="2"/>
  <c r="T1039" i="2" s="1"/>
  <c r="U1039" i="2" s="1"/>
  <c r="AI1039" i="2" s="1"/>
  <c r="P1022" i="2"/>
  <c r="Q1022" i="2" s="1"/>
  <c r="S1022" i="2" s="1"/>
  <c r="T1022" i="2" s="1"/>
  <c r="U1022" i="2" s="1"/>
  <c r="AI1022" i="2" s="1"/>
  <c r="AF1022" i="2"/>
  <c r="R1022" i="2"/>
  <c r="Z1021" i="2"/>
  <c r="S1011" i="2"/>
  <c r="T1011" i="2" s="1"/>
  <c r="U1011" i="2" s="1"/>
  <c r="AI1011" i="2" s="1"/>
  <c r="R1003" i="2"/>
  <c r="AF1003" i="2"/>
  <c r="P1003" i="2"/>
  <c r="Q1003" i="2" s="1"/>
  <c r="R992" i="2"/>
  <c r="P992" i="2"/>
  <c r="Q992" i="2" s="1"/>
  <c r="S992" i="2" s="1"/>
  <c r="T992" i="2" s="1"/>
  <c r="U992" i="2" s="1"/>
  <c r="AI992" i="2" s="1"/>
  <c r="AF992" i="2"/>
  <c r="R980" i="2"/>
  <c r="AF980" i="2"/>
  <c r="P980" i="2"/>
  <c r="Q980" i="2" s="1"/>
  <c r="S980" i="2" s="1"/>
  <c r="T980" i="2" s="1"/>
  <c r="U980" i="2" s="1"/>
  <c r="AI980" i="2" s="1"/>
  <c r="AF966" i="2"/>
  <c r="R966" i="2"/>
  <c r="P966" i="2"/>
  <c r="Q966" i="2" s="1"/>
  <c r="S966" i="2" s="1"/>
  <c r="T966" i="2" s="1"/>
  <c r="U966" i="2" s="1"/>
  <c r="AI966" i="2" s="1"/>
  <c r="Z1035" i="2"/>
  <c r="P1024" i="2"/>
  <c r="Q1024" i="2" s="1"/>
  <c r="S1024" i="2" s="1"/>
  <c r="T1024" i="2" s="1"/>
  <c r="U1024" i="2" s="1"/>
  <c r="AI1024" i="2" s="1"/>
  <c r="AF1024" i="2"/>
  <c r="Z1022" i="2"/>
  <c r="P1016" i="2"/>
  <c r="Q1016" i="2" s="1"/>
  <c r="S1016" i="2" s="1"/>
  <c r="T1016" i="2" s="1"/>
  <c r="U1016" i="2" s="1"/>
  <c r="AI1016" i="2" s="1"/>
  <c r="AF1016" i="2"/>
  <c r="R1016" i="2"/>
  <c r="Z1014" i="2"/>
  <c r="Z1010" i="2"/>
  <c r="Z1006" i="2"/>
  <c r="Z1001" i="2"/>
  <c r="Z996" i="2"/>
  <c r="P994" i="2"/>
  <c r="Q994" i="2" s="1"/>
  <c r="S994" i="2" s="1"/>
  <c r="T994" i="2" s="1"/>
  <c r="U994" i="2" s="1"/>
  <c r="AI994" i="2" s="1"/>
  <c r="AF994" i="2"/>
  <c r="P975" i="2"/>
  <c r="Q975" i="2" s="1"/>
  <c r="S975" i="2" s="1"/>
  <c r="T975" i="2" s="1"/>
  <c r="U975" i="2" s="1"/>
  <c r="AI975" i="2" s="1"/>
  <c r="AF975" i="2"/>
  <c r="Z964" i="2"/>
  <c r="Z1028" i="2"/>
  <c r="Z1012" i="2"/>
  <c r="Z1004" i="2"/>
  <c r="Z983" i="2"/>
  <c r="Z980" i="2"/>
  <c r="Z972" i="2"/>
  <c r="Z1027" i="2"/>
  <c r="P973" i="2"/>
  <c r="Q973" i="2" s="1"/>
  <c r="S973" i="2" s="1"/>
  <c r="T973" i="2" s="1"/>
  <c r="U973" i="2" s="1"/>
  <c r="AI973" i="2" s="1"/>
  <c r="AF973" i="2"/>
  <c r="R973" i="2"/>
  <c r="P967" i="2"/>
  <c r="Q967" i="2" s="1"/>
  <c r="R967" i="2"/>
  <c r="AF967" i="2"/>
  <c r="P959" i="2"/>
  <c r="Q959" i="2" s="1"/>
  <c r="S959" i="2" s="1"/>
  <c r="T959" i="2" s="1"/>
  <c r="U959" i="2" s="1"/>
  <c r="AI959" i="2" s="1"/>
  <c r="AF959" i="2"/>
  <c r="Z925" i="2"/>
  <c r="AF1012" i="2"/>
  <c r="Z926" i="2"/>
  <c r="P1040" i="2"/>
  <c r="Q1040" i="2" s="1"/>
  <c r="S1040" i="2" s="1"/>
  <c r="T1040" i="2" s="1"/>
  <c r="U1040" i="2" s="1"/>
  <c r="AI1040" i="2" s="1"/>
  <c r="AF1040" i="2"/>
  <c r="Z1038" i="2"/>
  <c r="Z1019" i="2"/>
  <c r="R988" i="2"/>
  <c r="S988" i="2" s="1"/>
  <c r="T988" i="2" s="1"/>
  <c r="U988" i="2" s="1"/>
  <c r="AI988" i="2" s="1"/>
  <c r="AF988" i="2"/>
  <c r="Z986" i="2"/>
  <c r="Z981" i="2"/>
  <c r="P1045" i="2"/>
  <c r="Q1045" i="2" s="1"/>
  <c r="S1045" i="2" s="1"/>
  <c r="T1045" i="2" s="1"/>
  <c r="U1045" i="2" s="1"/>
  <c r="AI1045" i="2" s="1"/>
  <c r="AF1045" i="2"/>
  <c r="P1030" i="2"/>
  <c r="Q1030" i="2" s="1"/>
  <c r="AF1030" i="2"/>
  <c r="R1030" i="2"/>
  <c r="Z965" i="2"/>
  <c r="P979" i="2"/>
  <c r="Q979" i="2" s="1"/>
  <c r="S979" i="2" s="1"/>
  <c r="T979" i="2" s="1"/>
  <c r="U979" i="2" s="1"/>
  <c r="AI979" i="2" s="1"/>
  <c r="AF979" i="2"/>
  <c r="P963" i="2"/>
  <c r="Q963" i="2" s="1"/>
  <c r="S963" i="2" s="1"/>
  <c r="T963" i="2" s="1"/>
  <c r="U963" i="2" s="1"/>
  <c r="AI963" i="2" s="1"/>
  <c r="AF963" i="2"/>
  <c r="R963" i="2"/>
  <c r="Z962" i="2"/>
  <c r="Z961" i="2"/>
  <c r="Z954" i="2"/>
  <c r="Z950" i="2"/>
  <c r="AF947" i="2"/>
  <c r="P947" i="2"/>
  <c r="Q947" i="2" s="1"/>
  <c r="S947" i="2" s="1"/>
  <c r="T947" i="2" s="1"/>
  <c r="U947" i="2" s="1"/>
  <c r="AI947" i="2" s="1"/>
  <c r="R947" i="2"/>
  <c r="AF928" i="2"/>
  <c r="P928" i="2"/>
  <c r="Q928" i="2" s="1"/>
  <c r="R928" i="2"/>
  <c r="Z923" i="2"/>
  <c r="Z883" i="2"/>
  <c r="Z1000" i="2"/>
  <c r="P1000" i="2"/>
  <c r="Q1000" i="2" s="1"/>
  <c r="S1000" i="2" s="1"/>
  <c r="T1000" i="2" s="1"/>
  <c r="U1000" i="2" s="1"/>
  <c r="AI1000" i="2" s="1"/>
  <c r="Z984" i="2"/>
  <c r="R964" i="2"/>
  <c r="S964" i="2" s="1"/>
  <c r="T964" i="2" s="1"/>
  <c r="U964" i="2" s="1"/>
  <c r="AI964" i="2" s="1"/>
  <c r="AF964" i="2"/>
  <c r="AF952" i="2"/>
  <c r="P952" i="2"/>
  <c r="Q952" i="2" s="1"/>
  <c r="S952" i="2" s="1"/>
  <c r="T952" i="2" s="1"/>
  <c r="U952" i="2" s="1"/>
  <c r="AI952" i="2" s="1"/>
  <c r="Z951" i="2"/>
  <c r="Z944" i="2"/>
  <c r="P941" i="2"/>
  <c r="Q941" i="2" s="1"/>
  <c r="R941" i="2"/>
  <c r="AF1037" i="2"/>
  <c r="AF1029" i="2"/>
  <c r="AF1021" i="2"/>
  <c r="AF1013" i="2"/>
  <c r="P990" i="2"/>
  <c r="Q990" i="2" s="1"/>
  <c r="S990" i="2" s="1"/>
  <c r="T990" i="2" s="1"/>
  <c r="U990" i="2" s="1"/>
  <c r="AI990" i="2" s="1"/>
  <c r="AF990" i="2"/>
  <c r="Z963" i="2"/>
  <c r="Z959" i="2"/>
  <c r="AF956" i="2"/>
  <c r="P956" i="2"/>
  <c r="Q956" i="2" s="1"/>
  <c r="S956" i="2" s="1"/>
  <c r="T956" i="2" s="1"/>
  <c r="U956" i="2" s="1"/>
  <c r="AI956" i="2" s="1"/>
  <c r="Z930" i="2"/>
  <c r="P925" i="2"/>
  <c r="Q925" i="2" s="1"/>
  <c r="AF925" i="2"/>
  <c r="R925" i="2"/>
  <c r="Z1008" i="2"/>
  <c r="P1002" i="2"/>
  <c r="Q1002" i="2" s="1"/>
  <c r="S1002" i="2" s="1"/>
  <c r="T1002" i="2" s="1"/>
  <c r="U1002" i="2" s="1"/>
  <c r="AI1002" i="2" s="1"/>
  <c r="AF1002" i="2"/>
  <c r="AF1000" i="2"/>
  <c r="P983" i="2"/>
  <c r="Q983" i="2" s="1"/>
  <c r="S983" i="2" s="1"/>
  <c r="T983" i="2" s="1"/>
  <c r="U983" i="2" s="1"/>
  <c r="AI983" i="2" s="1"/>
  <c r="R969" i="2"/>
  <c r="AF969" i="2"/>
  <c r="P969" i="2"/>
  <c r="Q969" i="2" s="1"/>
  <c r="S969" i="2" s="1"/>
  <c r="T969" i="2" s="1"/>
  <c r="U969" i="2" s="1"/>
  <c r="AI969" i="2" s="1"/>
  <c r="P965" i="2"/>
  <c r="Q965" i="2" s="1"/>
  <c r="AF965" i="2"/>
  <c r="R965" i="2"/>
  <c r="Z952" i="2"/>
  <c r="P949" i="2"/>
  <c r="Q949" i="2" s="1"/>
  <c r="R949" i="2"/>
  <c r="AF949" i="2"/>
  <c r="Z933" i="2"/>
  <c r="R907" i="2"/>
  <c r="P907" i="2"/>
  <c r="Q907" i="2" s="1"/>
  <c r="S907" i="2" s="1"/>
  <c r="T907" i="2" s="1"/>
  <c r="U907" i="2" s="1"/>
  <c r="AI907" i="2" s="1"/>
  <c r="AF907" i="2"/>
  <c r="P986" i="2"/>
  <c r="Q986" i="2" s="1"/>
  <c r="S986" i="2" s="1"/>
  <c r="T986" i="2" s="1"/>
  <c r="U986" i="2" s="1"/>
  <c r="AI986" i="2" s="1"/>
  <c r="AF986" i="2"/>
  <c r="Z969" i="2"/>
  <c r="S958" i="2"/>
  <c r="T958" i="2" s="1"/>
  <c r="U958" i="2" s="1"/>
  <c r="AI958" i="2" s="1"/>
  <c r="Z956" i="2"/>
  <c r="P953" i="2"/>
  <c r="Q953" i="2" s="1"/>
  <c r="S953" i="2" s="1"/>
  <c r="T953" i="2" s="1"/>
  <c r="U953" i="2" s="1"/>
  <c r="AI953" i="2" s="1"/>
  <c r="AF953" i="2"/>
  <c r="Z934" i="2"/>
  <c r="Z931" i="2"/>
  <c r="P1010" i="2"/>
  <c r="Q1010" i="2" s="1"/>
  <c r="S1010" i="2" s="1"/>
  <c r="T1010" i="2" s="1"/>
  <c r="U1010" i="2" s="1"/>
  <c r="AI1010" i="2" s="1"/>
  <c r="AF1010" i="2"/>
  <c r="Z992" i="2"/>
  <c r="R974" i="2"/>
  <c r="S974" i="2" s="1"/>
  <c r="T974" i="2" s="1"/>
  <c r="U974" i="2" s="1"/>
  <c r="AI974" i="2" s="1"/>
  <c r="AF974" i="2"/>
  <c r="R961" i="2"/>
  <c r="P961" i="2"/>
  <c r="Q961" i="2" s="1"/>
  <c r="S961" i="2" s="1"/>
  <c r="T961" i="2" s="1"/>
  <c r="U961" i="2" s="1"/>
  <c r="AI961" i="2" s="1"/>
  <c r="R958" i="2"/>
  <c r="AF958" i="2"/>
  <c r="P940" i="2"/>
  <c r="Q940" i="2" s="1"/>
  <c r="R940" i="2"/>
  <c r="AF940" i="2"/>
  <c r="S938" i="2"/>
  <c r="T938" i="2" s="1"/>
  <c r="U938" i="2" s="1"/>
  <c r="AI938" i="2" s="1"/>
  <c r="AF944" i="2"/>
  <c r="S918" i="2"/>
  <c r="T918" i="2" s="1"/>
  <c r="U918" i="2" s="1"/>
  <c r="AI918" i="2" s="1"/>
  <c r="P957" i="2"/>
  <c r="Q957" i="2" s="1"/>
  <c r="S957" i="2" s="1"/>
  <c r="T957" i="2" s="1"/>
  <c r="U957" i="2" s="1"/>
  <c r="AI957" i="2" s="1"/>
  <c r="AF957" i="2"/>
  <c r="P919" i="2"/>
  <c r="Q919" i="2" s="1"/>
  <c r="S919" i="2" s="1"/>
  <c r="T919" i="2" s="1"/>
  <c r="U919" i="2" s="1"/>
  <c r="AI919" i="2" s="1"/>
  <c r="AF919" i="2"/>
  <c r="R919" i="2"/>
  <c r="P915" i="2"/>
  <c r="Q915" i="2" s="1"/>
  <c r="R915" i="2"/>
  <c r="Z899" i="2"/>
  <c r="R897" i="2"/>
  <c r="S897" i="2" s="1"/>
  <c r="T897" i="2" s="1"/>
  <c r="U897" i="2" s="1"/>
  <c r="AI897" i="2" s="1"/>
  <c r="AF897" i="2"/>
  <c r="Z942" i="2"/>
  <c r="Z938" i="2"/>
  <c r="P932" i="2"/>
  <c r="Q932" i="2" s="1"/>
  <c r="R932" i="2"/>
  <c r="S922" i="2"/>
  <c r="T922" i="2" s="1"/>
  <c r="U922" i="2" s="1"/>
  <c r="AI922" i="2" s="1"/>
  <c r="Z916" i="2"/>
  <c r="Z907" i="2"/>
  <c r="Z894" i="2"/>
  <c r="Z977" i="2"/>
  <c r="Z971" i="2"/>
  <c r="P971" i="2"/>
  <c r="Q971" i="2" s="1"/>
  <c r="AF971" i="2"/>
  <c r="R971" i="2"/>
  <c r="Z955" i="2"/>
  <c r="P955" i="2"/>
  <c r="Q955" i="2" s="1"/>
  <c r="AF955" i="2"/>
  <c r="R955" i="2"/>
  <c r="P937" i="2"/>
  <c r="Q937" i="2" s="1"/>
  <c r="S937" i="2" s="1"/>
  <c r="T937" i="2" s="1"/>
  <c r="U937" i="2" s="1"/>
  <c r="AI937" i="2" s="1"/>
  <c r="AF937" i="2"/>
  <c r="P936" i="2"/>
  <c r="Q936" i="2" s="1"/>
  <c r="S936" i="2" s="1"/>
  <c r="T936" i="2" s="1"/>
  <c r="U936" i="2" s="1"/>
  <c r="AI936" i="2" s="1"/>
  <c r="R936" i="2"/>
  <c r="P923" i="2"/>
  <c r="Q923" i="2" s="1"/>
  <c r="S923" i="2" s="1"/>
  <c r="T923" i="2" s="1"/>
  <c r="U923" i="2" s="1"/>
  <c r="AI923" i="2" s="1"/>
  <c r="P920" i="2"/>
  <c r="Q920" i="2" s="1"/>
  <c r="R920" i="2"/>
  <c r="P944" i="2"/>
  <c r="Q944" i="2" s="1"/>
  <c r="S944" i="2" s="1"/>
  <c r="T944" i="2" s="1"/>
  <c r="U944" i="2" s="1"/>
  <c r="AI944" i="2" s="1"/>
  <c r="P935" i="2"/>
  <c r="Q935" i="2" s="1"/>
  <c r="S935" i="2" s="1"/>
  <c r="T935" i="2" s="1"/>
  <c r="U935" i="2" s="1"/>
  <c r="AI935" i="2" s="1"/>
  <c r="P929" i="2"/>
  <c r="Q929" i="2" s="1"/>
  <c r="S929" i="2" s="1"/>
  <c r="T929" i="2" s="1"/>
  <c r="U929" i="2" s="1"/>
  <c r="AI929" i="2" s="1"/>
  <c r="AF929" i="2"/>
  <c r="R929" i="2"/>
  <c r="S862" i="2"/>
  <c r="T862" i="2" s="1"/>
  <c r="U862" i="2" s="1"/>
  <c r="AI862" i="2" s="1"/>
  <c r="P945" i="2"/>
  <c r="Q945" i="2" s="1"/>
  <c r="S945" i="2" s="1"/>
  <c r="T945" i="2" s="1"/>
  <c r="U945" i="2" s="1"/>
  <c r="AI945" i="2" s="1"/>
  <c r="AF945" i="2"/>
  <c r="Z935" i="2"/>
  <c r="Z908" i="2"/>
  <c r="R913" i="2"/>
  <c r="S913" i="2" s="1"/>
  <c r="T913" i="2" s="1"/>
  <c r="U913" i="2" s="1"/>
  <c r="AI913" i="2" s="1"/>
  <c r="P911" i="2"/>
  <c r="Q911" i="2" s="1"/>
  <c r="AF911" i="2"/>
  <c r="R911" i="2"/>
  <c r="Z910" i="2"/>
  <c r="P902" i="2"/>
  <c r="Q902" i="2" s="1"/>
  <c r="AF902" i="2"/>
  <c r="R902" i="2"/>
  <c r="Z900" i="2"/>
  <c r="AF898" i="2"/>
  <c r="R898" i="2"/>
  <c r="S898" i="2" s="1"/>
  <c r="T898" i="2" s="1"/>
  <c r="U898" i="2" s="1"/>
  <c r="AI898" i="2" s="1"/>
  <c r="R890" i="2"/>
  <c r="P890" i="2"/>
  <c r="Q890" i="2" s="1"/>
  <c r="S890" i="2" s="1"/>
  <c r="T890" i="2" s="1"/>
  <c r="U890" i="2" s="1"/>
  <c r="AI890" i="2" s="1"/>
  <c r="AF890" i="2"/>
  <c r="Z911" i="2"/>
  <c r="R882" i="2"/>
  <c r="S882" i="2" s="1"/>
  <c r="T882" i="2" s="1"/>
  <c r="U882" i="2" s="1"/>
  <c r="AI882" i="2" s="1"/>
  <c r="AF882" i="2"/>
  <c r="Z917" i="2"/>
  <c r="Z902" i="2"/>
  <c r="P894" i="2"/>
  <c r="Q894" i="2" s="1"/>
  <c r="S894" i="2" s="1"/>
  <c r="T894" i="2" s="1"/>
  <c r="U894" i="2" s="1"/>
  <c r="AI894" i="2" s="1"/>
  <c r="AF894" i="2"/>
  <c r="R894" i="2"/>
  <c r="Z892" i="2"/>
  <c r="Z878" i="2"/>
  <c r="S865" i="2"/>
  <c r="T865" i="2" s="1"/>
  <c r="U865" i="2" s="1"/>
  <c r="AI865" i="2" s="1"/>
  <c r="Z853" i="2"/>
  <c r="Z858" i="2"/>
  <c r="Z866" i="2"/>
  <c r="Z874" i="2"/>
  <c r="Z882" i="2"/>
  <c r="Z890" i="2"/>
  <c r="Z855" i="2"/>
  <c r="Z863" i="2"/>
  <c r="Z871" i="2"/>
  <c r="Z879" i="2"/>
  <c r="Z859" i="2"/>
  <c r="Z875" i="2"/>
  <c r="Z897" i="2"/>
  <c r="Z906" i="2"/>
  <c r="Z857" i="2"/>
  <c r="Z872" i="2"/>
  <c r="Z873" i="2"/>
  <c r="Z880" i="2"/>
  <c r="Z886" i="2"/>
  <c r="Z891" i="2"/>
  <c r="Z887" i="2"/>
  <c r="Z867" i="2"/>
  <c r="Z881" i="2"/>
  <c r="Z889" i="2"/>
  <c r="Z905" i="2"/>
  <c r="P924" i="2"/>
  <c r="Q924" i="2" s="1"/>
  <c r="S924" i="2" s="1"/>
  <c r="T924" i="2" s="1"/>
  <c r="U924" i="2" s="1"/>
  <c r="AI924" i="2" s="1"/>
  <c r="P921" i="2"/>
  <c r="Q921" i="2" s="1"/>
  <c r="S921" i="2" s="1"/>
  <c r="T921" i="2" s="1"/>
  <c r="U921" i="2" s="1"/>
  <c r="AI921" i="2" s="1"/>
  <c r="AF921" i="2"/>
  <c r="S883" i="2"/>
  <c r="T883" i="2" s="1"/>
  <c r="U883" i="2" s="1"/>
  <c r="AI883" i="2" s="1"/>
  <c r="P855" i="2"/>
  <c r="Q855" i="2" s="1"/>
  <c r="AF855" i="2"/>
  <c r="R855" i="2"/>
  <c r="Z927" i="2"/>
  <c r="P906" i="2"/>
  <c r="Q906" i="2" s="1"/>
  <c r="S906" i="2" s="1"/>
  <c r="T906" i="2" s="1"/>
  <c r="U906" i="2" s="1"/>
  <c r="AI906" i="2" s="1"/>
  <c r="R906" i="2"/>
  <c r="P905" i="2"/>
  <c r="Q905" i="2" s="1"/>
  <c r="S905" i="2" s="1"/>
  <c r="T905" i="2" s="1"/>
  <c r="U905" i="2" s="1"/>
  <c r="AI905" i="2" s="1"/>
  <c r="R905" i="2"/>
  <c r="R866" i="2"/>
  <c r="S866" i="2" s="1"/>
  <c r="T866" i="2" s="1"/>
  <c r="U866" i="2" s="1"/>
  <c r="AI866" i="2" s="1"/>
  <c r="AF866" i="2"/>
  <c r="R909" i="2"/>
  <c r="P909" i="2"/>
  <c r="Q909" i="2" s="1"/>
  <c r="S909" i="2" s="1"/>
  <c r="T909" i="2" s="1"/>
  <c r="U909" i="2" s="1"/>
  <c r="AI909" i="2" s="1"/>
  <c r="Z895" i="2"/>
  <c r="S880" i="2"/>
  <c r="T880" i="2" s="1"/>
  <c r="U880" i="2" s="1"/>
  <c r="AI880" i="2" s="1"/>
  <c r="P871" i="2"/>
  <c r="Q871" i="2" s="1"/>
  <c r="AF871" i="2"/>
  <c r="R871" i="2"/>
  <c r="Z901" i="2"/>
  <c r="R888" i="2"/>
  <c r="S888" i="2" s="1"/>
  <c r="T888" i="2" s="1"/>
  <c r="U888" i="2" s="1"/>
  <c r="AI888" i="2" s="1"/>
  <c r="P879" i="2"/>
  <c r="Q879" i="2" s="1"/>
  <c r="S879" i="2" s="1"/>
  <c r="T879" i="2" s="1"/>
  <c r="U879" i="2" s="1"/>
  <c r="AI879" i="2" s="1"/>
  <c r="AF879" i="2"/>
  <c r="R879" i="2"/>
  <c r="AF874" i="2"/>
  <c r="AF858" i="2"/>
  <c r="Z909" i="2"/>
  <c r="P895" i="2"/>
  <c r="Q895" i="2" s="1"/>
  <c r="S895" i="2" s="1"/>
  <c r="T895" i="2" s="1"/>
  <c r="U895" i="2" s="1"/>
  <c r="AI895" i="2" s="1"/>
  <c r="AF895" i="2"/>
  <c r="P885" i="2"/>
  <c r="Q885" i="2" s="1"/>
  <c r="S885" i="2" s="1"/>
  <c r="T885" i="2" s="1"/>
  <c r="U885" i="2" s="1"/>
  <c r="AI885" i="2" s="1"/>
  <c r="P887" i="2"/>
  <c r="Q887" i="2" s="1"/>
  <c r="S887" i="2" s="1"/>
  <c r="T887" i="2" s="1"/>
  <c r="U887" i="2" s="1"/>
  <c r="AI887" i="2" s="1"/>
  <c r="AF887" i="2"/>
  <c r="Z877" i="2"/>
  <c r="Z876" i="2"/>
  <c r="P874" i="2"/>
  <c r="Q874" i="2" s="1"/>
  <c r="S874" i="2" s="1"/>
  <c r="T874" i="2" s="1"/>
  <c r="U874" i="2" s="1"/>
  <c r="AI874" i="2" s="1"/>
  <c r="P872" i="2"/>
  <c r="Q872" i="2" s="1"/>
  <c r="S872" i="2" s="1"/>
  <c r="T872" i="2" s="1"/>
  <c r="U872" i="2" s="1"/>
  <c r="AI872" i="2" s="1"/>
  <c r="AF872" i="2"/>
  <c r="P863" i="2"/>
  <c r="Q863" i="2" s="1"/>
  <c r="S863" i="2" s="1"/>
  <c r="T863" i="2" s="1"/>
  <c r="U863" i="2" s="1"/>
  <c r="AI863" i="2" s="1"/>
  <c r="AF863" i="2"/>
  <c r="R863" i="2"/>
  <c r="Z861" i="2"/>
  <c r="Z860" i="2"/>
  <c r="P858" i="2"/>
  <c r="Q858" i="2" s="1"/>
  <c r="S858" i="2" s="1"/>
  <c r="T858" i="2" s="1"/>
  <c r="U858" i="2" s="1"/>
  <c r="AI858" i="2" s="1"/>
  <c r="P856" i="2"/>
  <c r="Q856" i="2" s="1"/>
  <c r="S856" i="2" s="1"/>
  <c r="T856" i="2" s="1"/>
  <c r="U856" i="2" s="1"/>
  <c r="AI856" i="2" s="1"/>
  <c r="AF856" i="2"/>
  <c r="Z862" i="2"/>
  <c r="P903" i="2"/>
  <c r="Q903" i="2" s="1"/>
  <c r="S903" i="2" s="1"/>
  <c r="T903" i="2" s="1"/>
  <c r="U903" i="2" s="1"/>
  <c r="AI903" i="2" s="1"/>
  <c r="AF903" i="2"/>
  <c r="P893" i="2"/>
  <c r="Q893" i="2" s="1"/>
  <c r="S893" i="2" s="1"/>
  <c r="T893" i="2" s="1"/>
  <c r="U893" i="2" s="1"/>
  <c r="AI893" i="2" s="1"/>
  <c r="P886" i="2"/>
  <c r="Q886" i="2" s="1"/>
  <c r="S886" i="2" s="1"/>
  <c r="T886" i="2" s="1"/>
  <c r="U886" i="2" s="1"/>
  <c r="AI886" i="2" s="1"/>
  <c r="AF886" i="2"/>
  <c r="Z885" i="2"/>
  <c r="Z884" i="2"/>
  <c r="Z893" i="2"/>
  <c r="R870" i="2"/>
  <c r="S870" i="2" s="1"/>
  <c r="T870" i="2" s="1"/>
  <c r="U870" i="2" s="1"/>
  <c r="AI870" i="2" s="1"/>
  <c r="R862" i="2"/>
  <c r="AF878" i="2"/>
  <c r="AF870" i="2"/>
  <c r="AF862" i="2"/>
  <c r="AF854" i="2"/>
  <c r="R852" i="2"/>
  <c r="S852" i="2" s="1"/>
  <c r="T852" i="2" s="1"/>
  <c r="U852" i="2" s="1"/>
  <c r="AI852" i="2" s="1"/>
  <c r="M733" i="2"/>
  <c r="O733" i="2"/>
  <c r="P733" i="2" s="1"/>
  <c r="Q733" i="2" s="1"/>
  <c r="S733" i="2"/>
  <c r="T733" i="2"/>
  <c r="U733" i="2"/>
  <c r="AI733" i="2" s="1"/>
  <c r="V733" i="2"/>
  <c r="W733" i="2"/>
  <c r="X733" i="2"/>
  <c r="Y733" i="2"/>
  <c r="AB733" i="2"/>
  <c r="AC733" i="2"/>
  <c r="AD733" i="2"/>
  <c r="AE733" i="2"/>
  <c r="AG733" i="2"/>
  <c r="AH733" i="2"/>
  <c r="M734" i="2"/>
  <c r="O734" i="2"/>
  <c r="S734" i="2"/>
  <c r="T734" i="2"/>
  <c r="U734" i="2" s="1"/>
  <c r="AI734" i="2" s="1"/>
  <c r="V734" i="2"/>
  <c r="W734" i="2"/>
  <c r="X734" i="2"/>
  <c r="Y734" i="2"/>
  <c r="AB734" i="2"/>
  <c r="AC734" i="2"/>
  <c r="AD734" i="2"/>
  <c r="AE734" i="2"/>
  <c r="AG734" i="2"/>
  <c r="AH734" i="2"/>
  <c r="M735" i="2"/>
  <c r="O735" i="2"/>
  <c r="R735" i="2" s="1"/>
  <c r="S735" i="2"/>
  <c r="T735" i="2"/>
  <c r="U735" i="2" s="1"/>
  <c r="AI735" i="2" s="1"/>
  <c r="V735" i="2"/>
  <c r="W735" i="2"/>
  <c r="X735" i="2"/>
  <c r="Y735" i="2"/>
  <c r="AB735" i="2"/>
  <c r="AC735" i="2"/>
  <c r="AD735" i="2"/>
  <c r="AE735" i="2"/>
  <c r="AG735" i="2"/>
  <c r="AH735" i="2"/>
  <c r="M736" i="2"/>
  <c r="O736" i="2"/>
  <c r="P736" i="2" s="1"/>
  <c r="Q736" i="2" s="1"/>
  <c r="R736" i="2"/>
  <c r="S736" i="2"/>
  <c r="T736" i="2"/>
  <c r="U736" i="2" s="1"/>
  <c r="AI736" i="2" s="1"/>
  <c r="V736" i="2"/>
  <c r="W736" i="2"/>
  <c r="X736" i="2"/>
  <c r="Y736" i="2"/>
  <c r="AB736" i="2"/>
  <c r="AC736" i="2"/>
  <c r="AD736" i="2"/>
  <c r="AE736" i="2"/>
  <c r="AG736" i="2"/>
  <c r="AH736" i="2"/>
  <c r="M737" i="2"/>
  <c r="O737" i="2"/>
  <c r="R737" i="2" s="1"/>
  <c r="P737" i="2"/>
  <c r="Q737" i="2" s="1"/>
  <c r="S737" i="2"/>
  <c r="T737" i="2"/>
  <c r="U737" i="2" s="1"/>
  <c r="AI737" i="2" s="1"/>
  <c r="V737" i="2"/>
  <c r="W737" i="2"/>
  <c r="X737" i="2"/>
  <c r="Y737" i="2"/>
  <c r="AB737" i="2"/>
  <c r="AC737" i="2"/>
  <c r="AD737" i="2"/>
  <c r="AE737" i="2"/>
  <c r="AG737" i="2"/>
  <c r="AH737" i="2"/>
  <c r="M738" i="2"/>
  <c r="O738" i="2"/>
  <c r="S738" i="2"/>
  <c r="T738" i="2"/>
  <c r="U738" i="2" s="1"/>
  <c r="AI738" i="2" s="1"/>
  <c r="V738" i="2"/>
  <c r="W738" i="2"/>
  <c r="X738" i="2"/>
  <c r="Y738" i="2"/>
  <c r="AB738" i="2"/>
  <c r="AC738" i="2"/>
  <c r="AD738" i="2"/>
  <c r="AE738" i="2"/>
  <c r="AG738" i="2"/>
  <c r="AH738" i="2"/>
  <c r="M739" i="2"/>
  <c r="O739" i="2"/>
  <c r="R739" i="2" s="1"/>
  <c r="S739" i="2"/>
  <c r="T739" i="2"/>
  <c r="U739" i="2" s="1"/>
  <c r="AI739" i="2" s="1"/>
  <c r="V739" i="2"/>
  <c r="W739" i="2"/>
  <c r="X739" i="2"/>
  <c r="Y739" i="2"/>
  <c r="AB739" i="2"/>
  <c r="AC739" i="2"/>
  <c r="AD739" i="2"/>
  <c r="AE739" i="2"/>
  <c r="AG739" i="2"/>
  <c r="AH739" i="2"/>
  <c r="M740" i="2"/>
  <c r="O740" i="2"/>
  <c r="R740" i="2" s="1"/>
  <c r="S740" i="2"/>
  <c r="T740" i="2"/>
  <c r="U740" i="2" s="1"/>
  <c r="AI740" i="2" s="1"/>
  <c r="V740" i="2"/>
  <c r="W740" i="2"/>
  <c r="X740" i="2"/>
  <c r="Y740" i="2"/>
  <c r="AB740" i="2"/>
  <c r="AC740" i="2"/>
  <c r="AD740" i="2"/>
  <c r="AE740" i="2"/>
  <c r="AG740" i="2"/>
  <c r="AH740" i="2"/>
  <c r="M741" i="2"/>
  <c r="O741" i="2"/>
  <c r="S741" i="2"/>
  <c r="T741" i="2"/>
  <c r="U741" i="2" s="1"/>
  <c r="AI741" i="2" s="1"/>
  <c r="V741" i="2"/>
  <c r="W741" i="2"/>
  <c r="X741" i="2"/>
  <c r="Y741" i="2"/>
  <c r="AB741" i="2"/>
  <c r="AC741" i="2"/>
  <c r="AD741" i="2"/>
  <c r="AE741" i="2"/>
  <c r="AG741" i="2"/>
  <c r="AH741" i="2"/>
  <c r="M742" i="2"/>
  <c r="O742" i="2"/>
  <c r="S742" i="2"/>
  <c r="T742" i="2"/>
  <c r="U742" i="2" s="1"/>
  <c r="AI742" i="2" s="1"/>
  <c r="V742" i="2"/>
  <c r="W742" i="2"/>
  <c r="X742" i="2"/>
  <c r="Y742" i="2"/>
  <c r="AB742" i="2"/>
  <c r="AC742" i="2"/>
  <c r="AD742" i="2"/>
  <c r="AE742" i="2"/>
  <c r="AG742" i="2"/>
  <c r="AH742" i="2"/>
  <c r="M743" i="2"/>
  <c r="O743" i="2"/>
  <c r="R743" i="2" s="1"/>
  <c r="P743" i="2"/>
  <c r="Q743" i="2" s="1"/>
  <c r="S743" i="2"/>
  <c r="T743" i="2"/>
  <c r="U743" i="2" s="1"/>
  <c r="AI743" i="2" s="1"/>
  <c r="V743" i="2"/>
  <c r="W743" i="2"/>
  <c r="X743" i="2"/>
  <c r="Y743" i="2"/>
  <c r="AB743" i="2"/>
  <c r="AC743" i="2"/>
  <c r="AD743" i="2"/>
  <c r="AE743" i="2"/>
  <c r="AG743" i="2"/>
  <c r="AH743" i="2"/>
  <c r="M744" i="2"/>
  <c r="AF744" i="2" s="1"/>
  <c r="O744" i="2"/>
  <c r="P744" i="2" s="1"/>
  <c r="Q744" i="2" s="1"/>
  <c r="S744" i="2"/>
  <c r="T744" i="2"/>
  <c r="U744" i="2" s="1"/>
  <c r="AI744" i="2" s="1"/>
  <c r="V744" i="2"/>
  <c r="W744" i="2"/>
  <c r="X744" i="2"/>
  <c r="Y744" i="2"/>
  <c r="AB744" i="2"/>
  <c r="AC744" i="2"/>
  <c r="AD744" i="2"/>
  <c r="AE744" i="2"/>
  <c r="AG744" i="2"/>
  <c r="AH744" i="2"/>
  <c r="M745" i="2"/>
  <c r="O745" i="2"/>
  <c r="P745" i="2" s="1"/>
  <c r="Q745" i="2" s="1"/>
  <c r="R745" i="2"/>
  <c r="S745" i="2"/>
  <c r="T745" i="2"/>
  <c r="U745" i="2" s="1"/>
  <c r="AI745" i="2" s="1"/>
  <c r="V745" i="2"/>
  <c r="W745" i="2"/>
  <c r="X745" i="2"/>
  <c r="Y745" i="2"/>
  <c r="AB745" i="2"/>
  <c r="AC745" i="2"/>
  <c r="AD745" i="2"/>
  <c r="AE745" i="2"/>
  <c r="AG745" i="2"/>
  <c r="AH745" i="2"/>
  <c r="M746" i="2"/>
  <c r="O746" i="2"/>
  <c r="P746" i="2" s="1"/>
  <c r="Q746" i="2" s="1"/>
  <c r="S746" i="2"/>
  <c r="T746" i="2"/>
  <c r="U746" i="2" s="1"/>
  <c r="AI746" i="2" s="1"/>
  <c r="V746" i="2"/>
  <c r="W746" i="2"/>
  <c r="X746" i="2"/>
  <c r="Y746" i="2"/>
  <c r="AB746" i="2"/>
  <c r="AC746" i="2"/>
  <c r="AD746" i="2"/>
  <c r="AE746" i="2"/>
  <c r="AG746" i="2"/>
  <c r="AH746" i="2"/>
  <c r="M747" i="2"/>
  <c r="O747" i="2"/>
  <c r="R747" i="2" s="1"/>
  <c r="S747" i="2"/>
  <c r="T747" i="2"/>
  <c r="U747" i="2" s="1"/>
  <c r="AI747" i="2" s="1"/>
  <c r="V747" i="2"/>
  <c r="W747" i="2"/>
  <c r="X747" i="2"/>
  <c r="Y747" i="2"/>
  <c r="AB747" i="2"/>
  <c r="AC747" i="2"/>
  <c r="AD747" i="2"/>
  <c r="AE747" i="2"/>
  <c r="AG747" i="2"/>
  <c r="AH747" i="2"/>
  <c r="M748" i="2"/>
  <c r="O748" i="2"/>
  <c r="R748" i="2" s="1"/>
  <c r="S748" i="2"/>
  <c r="T748" i="2"/>
  <c r="U748" i="2" s="1"/>
  <c r="AI748" i="2" s="1"/>
  <c r="V748" i="2"/>
  <c r="W748" i="2"/>
  <c r="X748" i="2"/>
  <c r="Y748" i="2"/>
  <c r="AB748" i="2"/>
  <c r="AC748" i="2"/>
  <c r="AD748" i="2"/>
  <c r="AE748" i="2"/>
  <c r="AG748" i="2"/>
  <c r="AH748" i="2"/>
  <c r="M749" i="2"/>
  <c r="O749" i="2"/>
  <c r="S749" i="2"/>
  <c r="T749" i="2"/>
  <c r="U749" i="2" s="1"/>
  <c r="AI749" i="2" s="1"/>
  <c r="V749" i="2"/>
  <c r="W749" i="2"/>
  <c r="X749" i="2"/>
  <c r="Y749" i="2"/>
  <c r="AB749" i="2"/>
  <c r="AC749" i="2"/>
  <c r="AD749" i="2"/>
  <c r="AE749" i="2"/>
  <c r="AG749" i="2"/>
  <c r="AH749" i="2"/>
  <c r="M750" i="2"/>
  <c r="O750" i="2"/>
  <c r="P750" i="2" s="1"/>
  <c r="Q750" i="2" s="1"/>
  <c r="S750" i="2"/>
  <c r="T750" i="2"/>
  <c r="U750" i="2" s="1"/>
  <c r="AI750" i="2" s="1"/>
  <c r="V750" i="2"/>
  <c r="W750" i="2"/>
  <c r="X750" i="2"/>
  <c r="Y750" i="2"/>
  <c r="AB750" i="2"/>
  <c r="AC750" i="2"/>
  <c r="AD750" i="2"/>
  <c r="AE750" i="2"/>
  <c r="AG750" i="2"/>
  <c r="AH750" i="2"/>
  <c r="M751" i="2"/>
  <c r="O751" i="2"/>
  <c r="R751" i="2" s="1"/>
  <c r="P751" i="2"/>
  <c r="Q751" i="2" s="1"/>
  <c r="S751" i="2"/>
  <c r="T751" i="2"/>
  <c r="U751" i="2" s="1"/>
  <c r="AI751" i="2" s="1"/>
  <c r="V751" i="2"/>
  <c r="W751" i="2"/>
  <c r="X751" i="2"/>
  <c r="Y751" i="2"/>
  <c r="AB751" i="2"/>
  <c r="AC751" i="2"/>
  <c r="AD751" i="2"/>
  <c r="AE751" i="2"/>
  <c r="AG751" i="2"/>
  <c r="AH751" i="2"/>
  <c r="M752" i="2"/>
  <c r="O752" i="2"/>
  <c r="R752" i="2" s="1"/>
  <c r="S752" i="2"/>
  <c r="T752" i="2"/>
  <c r="U752" i="2" s="1"/>
  <c r="AI752" i="2" s="1"/>
  <c r="V752" i="2"/>
  <c r="W752" i="2"/>
  <c r="X752" i="2"/>
  <c r="Y752" i="2"/>
  <c r="AB752" i="2"/>
  <c r="AC752" i="2"/>
  <c r="AD752" i="2"/>
  <c r="AE752" i="2"/>
  <c r="AG752" i="2"/>
  <c r="AH752" i="2"/>
  <c r="M753" i="2"/>
  <c r="O753" i="2"/>
  <c r="R753" i="2" s="1"/>
  <c r="S753" i="2"/>
  <c r="T753" i="2"/>
  <c r="U753" i="2" s="1"/>
  <c r="AI753" i="2" s="1"/>
  <c r="V753" i="2"/>
  <c r="W753" i="2"/>
  <c r="X753" i="2"/>
  <c r="Y753" i="2"/>
  <c r="AB753" i="2"/>
  <c r="AC753" i="2"/>
  <c r="AD753" i="2"/>
  <c r="AE753" i="2"/>
  <c r="AG753" i="2"/>
  <c r="AH753" i="2"/>
  <c r="M754" i="2"/>
  <c r="O754" i="2"/>
  <c r="AF754" i="2" s="1"/>
  <c r="S754" i="2"/>
  <c r="T754" i="2"/>
  <c r="U754" i="2" s="1"/>
  <c r="AI754" i="2" s="1"/>
  <c r="V754" i="2"/>
  <c r="W754" i="2"/>
  <c r="X754" i="2"/>
  <c r="Y754" i="2"/>
  <c r="AB754" i="2"/>
  <c r="AC754" i="2"/>
  <c r="AD754" i="2"/>
  <c r="AE754" i="2"/>
  <c r="AG754" i="2"/>
  <c r="AH754" i="2"/>
  <c r="M755" i="2"/>
  <c r="O755" i="2"/>
  <c r="P755" i="2" s="1"/>
  <c r="Q755" i="2" s="1"/>
  <c r="R755" i="2"/>
  <c r="S755" i="2"/>
  <c r="T755" i="2"/>
  <c r="U755" i="2" s="1"/>
  <c r="AI755" i="2" s="1"/>
  <c r="V755" i="2"/>
  <c r="W755" i="2"/>
  <c r="X755" i="2"/>
  <c r="Y755" i="2"/>
  <c r="AB755" i="2"/>
  <c r="AC755" i="2"/>
  <c r="AD755" i="2"/>
  <c r="AE755" i="2"/>
  <c r="AG755" i="2"/>
  <c r="AH755" i="2"/>
  <c r="M756" i="2"/>
  <c r="O756" i="2"/>
  <c r="R756" i="2" s="1"/>
  <c r="S756" i="2"/>
  <c r="T756" i="2"/>
  <c r="U756" i="2" s="1"/>
  <c r="AI756" i="2" s="1"/>
  <c r="V756" i="2"/>
  <c r="W756" i="2"/>
  <c r="X756" i="2"/>
  <c r="Y756" i="2"/>
  <c r="AB756" i="2"/>
  <c r="AC756" i="2"/>
  <c r="AD756" i="2"/>
  <c r="AE756" i="2"/>
  <c r="AG756" i="2"/>
  <c r="AH756" i="2"/>
  <c r="M757" i="2"/>
  <c r="O757" i="2"/>
  <c r="R757" i="2" s="1"/>
  <c r="S757" i="2"/>
  <c r="T757" i="2"/>
  <c r="U757" i="2" s="1"/>
  <c r="AI757" i="2" s="1"/>
  <c r="V757" i="2"/>
  <c r="W757" i="2"/>
  <c r="X757" i="2"/>
  <c r="Y757" i="2"/>
  <c r="AB757" i="2"/>
  <c r="AC757" i="2"/>
  <c r="AD757" i="2"/>
  <c r="AE757" i="2"/>
  <c r="AG757" i="2"/>
  <c r="AH757" i="2"/>
  <c r="M758" i="2"/>
  <c r="O758" i="2"/>
  <c r="R758" i="2" s="1"/>
  <c r="S758" i="2"/>
  <c r="T758" i="2"/>
  <c r="U758" i="2" s="1"/>
  <c r="AI758" i="2" s="1"/>
  <c r="V758" i="2"/>
  <c r="W758" i="2"/>
  <c r="X758" i="2"/>
  <c r="Y758" i="2"/>
  <c r="AB758" i="2"/>
  <c r="AC758" i="2"/>
  <c r="AD758" i="2"/>
  <c r="AE758" i="2"/>
  <c r="AG758" i="2"/>
  <c r="AH758" i="2"/>
  <c r="M759" i="2"/>
  <c r="O759" i="2"/>
  <c r="R759" i="2" s="1"/>
  <c r="S759" i="2"/>
  <c r="T759" i="2"/>
  <c r="U759" i="2" s="1"/>
  <c r="AI759" i="2" s="1"/>
  <c r="V759" i="2"/>
  <c r="W759" i="2"/>
  <c r="X759" i="2"/>
  <c r="Y759" i="2"/>
  <c r="AB759" i="2"/>
  <c r="AC759" i="2"/>
  <c r="AD759" i="2"/>
  <c r="AE759" i="2"/>
  <c r="AG759" i="2"/>
  <c r="AH759" i="2"/>
  <c r="M760" i="2"/>
  <c r="O760" i="2"/>
  <c r="R760" i="2" s="1"/>
  <c r="P760" i="2"/>
  <c r="Q760" i="2"/>
  <c r="S760" i="2"/>
  <c r="T760" i="2"/>
  <c r="U760" i="2" s="1"/>
  <c r="AI760" i="2" s="1"/>
  <c r="V760" i="2"/>
  <c r="W760" i="2"/>
  <c r="X760" i="2"/>
  <c r="Y760" i="2"/>
  <c r="AB760" i="2"/>
  <c r="AC760" i="2"/>
  <c r="AD760" i="2"/>
  <c r="AE760" i="2"/>
  <c r="AG760" i="2"/>
  <c r="AH760" i="2"/>
  <c r="M761" i="2"/>
  <c r="O761" i="2"/>
  <c r="R761" i="2" s="1"/>
  <c r="P761" i="2"/>
  <c r="Q761" i="2" s="1"/>
  <c r="S761" i="2"/>
  <c r="T761" i="2"/>
  <c r="U761" i="2" s="1"/>
  <c r="AI761" i="2" s="1"/>
  <c r="V761" i="2"/>
  <c r="W761" i="2"/>
  <c r="X761" i="2"/>
  <c r="Y761" i="2"/>
  <c r="AB761" i="2"/>
  <c r="AC761" i="2"/>
  <c r="AD761" i="2"/>
  <c r="AE761" i="2"/>
  <c r="AG761" i="2"/>
  <c r="AH761" i="2"/>
  <c r="M762" i="2"/>
  <c r="O762" i="2"/>
  <c r="S762" i="2"/>
  <c r="T762" i="2"/>
  <c r="U762" i="2" s="1"/>
  <c r="AI762" i="2" s="1"/>
  <c r="V762" i="2"/>
  <c r="W762" i="2"/>
  <c r="X762" i="2"/>
  <c r="Y762" i="2"/>
  <c r="AB762" i="2"/>
  <c r="AC762" i="2"/>
  <c r="AD762" i="2"/>
  <c r="AE762" i="2"/>
  <c r="AG762" i="2"/>
  <c r="AH762" i="2"/>
  <c r="M763" i="2"/>
  <c r="O763" i="2"/>
  <c r="P763" i="2" s="1"/>
  <c r="Q763" i="2" s="1"/>
  <c r="S763" i="2"/>
  <c r="T763" i="2"/>
  <c r="U763" i="2" s="1"/>
  <c r="AI763" i="2" s="1"/>
  <c r="V763" i="2"/>
  <c r="W763" i="2"/>
  <c r="X763" i="2"/>
  <c r="Y763" i="2"/>
  <c r="AB763" i="2"/>
  <c r="AC763" i="2"/>
  <c r="AD763" i="2"/>
  <c r="AE763" i="2"/>
  <c r="AG763" i="2"/>
  <c r="AH763" i="2"/>
  <c r="M764" i="2"/>
  <c r="O764" i="2"/>
  <c r="R764" i="2" s="1"/>
  <c r="S764" i="2"/>
  <c r="T764" i="2"/>
  <c r="U764" i="2" s="1"/>
  <c r="AI764" i="2" s="1"/>
  <c r="V764" i="2"/>
  <c r="W764" i="2"/>
  <c r="X764" i="2"/>
  <c r="Y764" i="2"/>
  <c r="AB764" i="2"/>
  <c r="AC764" i="2"/>
  <c r="AD764" i="2"/>
  <c r="AE764" i="2"/>
  <c r="AG764" i="2"/>
  <c r="AH764" i="2"/>
  <c r="M765" i="2"/>
  <c r="O765" i="2"/>
  <c r="P765" i="2" s="1"/>
  <c r="Q765" i="2" s="1"/>
  <c r="R765" i="2"/>
  <c r="S765" i="2"/>
  <c r="T765" i="2"/>
  <c r="U765" i="2" s="1"/>
  <c r="AI765" i="2" s="1"/>
  <c r="V765" i="2"/>
  <c r="W765" i="2"/>
  <c r="X765" i="2"/>
  <c r="Y765" i="2"/>
  <c r="AB765" i="2"/>
  <c r="AC765" i="2"/>
  <c r="AD765" i="2"/>
  <c r="AE765" i="2"/>
  <c r="AG765" i="2"/>
  <c r="AH765" i="2"/>
  <c r="M766" i="2"/>
  <c r="O766" i="2"/>
  <c r="S766" i="2"/>
  <c r="T766" i="2"/>
  <c r="U766" i="2" s="1"/>
  <c r="AI766" i="2" s="1"/>
  <c r="V766" i="2"/>
  <c r="W766" i="2"/>
  <c r="X766" i="2"/>
  <c r="Y766" i="2"/>
  <c r="AB766" i="2"/>
  <c r="AC766" i="2"/>
  <c r="AD766" i="2"/>
  <c r="AE766" i="2"/>
  <c r="AG766" i="2"/>
  <c r="AH766" i="2"/>
  <c r="M767" i="2"/>
  <c r="O767" i="2"/>
  <c r="R767" i="2" s="1"/>
  <c r="S767" i="2"/>
  <c r="T767" i="2"/>
  <c r="U767" i="2" s="1"/>
  <c r="AI767" i="2" s="1"/>
  <c r="V767" i="2"/>
  <c r="W767" i="2"/>
  <c r="X767" i="2"/>
  <c r="Y767" i="2"/>
  <c r="AB767" i="2"/>
  <c r="AC767" i="2"/>
  <c r="AD767" i="2"/>
  <c r="AE767" i="2"/>
  <c r="AG767" i="2"/>
  <c r="AH767" i="2"/>
  <c r="M768" i="2"/>
  <c r="O768" i="2"/>
  <c r="P768" i="2" s="1"/>
  <c r="Q768" i="2" s="1"/>
  <c r="S768" i="2"/>
  <c r="T768" i="2"/>
  <c r="U768" i="2" s="1"/>
  <c r="AI768" i="2" s="1"/>
  <c r="V768" i="2"/>
  <c r="W768" i="2"/>
  <c r="X768" i="2"/>
  <c r="Y768" i="2"/>
  <c r="AB768" i="2"/>
  <c r="AC768" i="2"/>
  <c r="AD768" i="2"/>
  <c r="AE768" i="2"/>
  <c r="AG768" i="2"/>
  <c r="AH768" i="2"/>
  <c r="M769" i="2"/>
  <c r="O769" i="2"/>
  <c r="P769" i="2" s="1"/>
  <c r="Q769" i="2" s="1"/>
  <c r="S769" i="2"/>
  <c r="T769" i="2"/>
  <c r="U769" i="2" s="1"/>
  <c r="AI769" i="2" s="1"/>
  <c r="V769" i="2"/>
  <c r="W769" i="2"/>
  <c r="X769" i="2"/>
  <c r="Y769" i="2"/>
  <c r="AB769" i="2"/>
  <c r="AC769" i="2"/>
  <c r="AD769" i="2"/>
  <c r="AE769" i="2"/>
  <c r="AG769" i="2"/>
  <c r="AH769" i="2"/>
  <c r="M770" i="2"/>
  <c r="O770" i="2"/>
  <c r="P770" i="2" s="1"/>
  <c r="Q770" i="2" s="1"/>
  <c r="R770" i="2"/>
  <c r="S770" i="2"/>
  <c r="T770" i="2"/>
  <c r="U770" i="2" s="1"/>
  <c r="AI770" i="2" s="1"/>
  <c r="V770" i="2"/>
  <c r="W770" i="2"/>
  <c r="X770" i="2"/>
  <c r="Y770" i="2"/>
  <c r="AB770" i="2"/>
  <c r="AC770" i="2"/>
  <c r="AD770" i="2"/>
  <c r="AE770" i="2"/>
  <c r="AG770" i="2"/>
  <c r="AH770" i="2"/>
  <c r="M771" i="2"/>
  <c r="O771" i="2"/>
  <c r="R771" i="2" s="1"/>
  <c r="S771" i="2"/>
  <c r="T771" i="2"/>
  <c r="U771" i="2" s="1"/>
  <c r="AI771" i="2" s="1"/>
  <c r="V771" i="2"/>
  <c r="W771" i="2"/>
  <c r="X771" i="2"/>
  <c r="Y771" i="2"/>
  <c r="AB771" i="2"/>
  <c r="AC771" i="2"/>
  <c r="AD771" i="2"/>
  <c r="AE771" i="2"/>
  <c r="AG771" i="2"/>
  <c r="AH771" i="2"/>
  <c r="M772" i="2"/>
  <c r="O772" i="2"/>
  <c r="R772" i="2" s="1"/>
  <c r="S772" i="2"/>
  <c r="T772" i="2"/>
  <c r="U772" i="2" s="1"/>
  <c r="AI772" i="2" s="1"/>
  <c r="V772" i="2"/>
  <c r="W772" i="2"/>
  <c r="X772" i="2"/>
  <c r="Y772" i="2"/>
  <c r="AB772" i="2"/>
  <c r="AC772" i="2"/>
  <c r="AD772" i="2"/>
  <c r="AE772" i="2"/>
  <c r="AG772" i="2"/>
  <c r="AH772" i="2"/>
  <c r="M773" i="2"/>
  <c r="O773" i="2"/>
  <c r="S773" i="2"/>
  <c r="T773" i="2"/>
  <c r="U773" i="2" s="1"/>
  <c r="AI773" i="2" s="1"/>
  <c r="V773" i="2"/>
  <c r="W773" i="2"/>
  <c r="X773" i="2"/>
  <c r="Y773" i="2"/>
  <c r="AB773" i="2"/>
  <c r="AC773" i="2"/>
  <c r="AD773" i="2"/>
  <c r="AE773" i="2"/>
  <c r="AG773" i="2"/>
  <c r="AH773" i="2"/>
  <c r="M774" i="2"/>
  <c r="O774" i="2"/>
  <c r="R774" i="2" s="1"/>
  <c r="P774" i="2"/>
  <c r="Q774" i="2" s="1"/>
  <c r="S774" i="2"/>
  <c r="T774" i="2"/>
  <c r="U774" i="2" s="1"/>
  <c r="AI774" i="2" s="1"/>
  <c r="V774" i="2"/>
  <c r="W774" i="2"/>
  <c r="X774" i="2"/>
  <c r="Y774" i="2"/>
  <c r="AB774" i="2"/>
  <c r="AC774" i="2"/>
  <c r="AD774" i="2"/>
  <c r="AE774" i="2"/>
  <c r="AG774" i="2"/>
  <c r="AH774" i="2"/>
  <c r="M775" i="2"/>
  <c r="O775" i="2"/>
  <c r="R775" i="2" s="1"/>
  <c r="P775" i="2"/>
  <c r="Q775" i="2" s="1"/>
  <c r="S775" i="2"/>
  <c r="T775" i="2"/>
  <c r="U775" i="2" s="1"/>
  <c r="AI775" i="2" s="1"/>
  <c r="V775" i="2"/>
  <c r="W775" i="2"/>
  <c r="X775" i="2"/>
  <c r="Y775" i="2"/>
  <c r="AB775" i="2"/>
  <c r="AC775" i="2"/>
  <c r="AD775" i="2"/>
  <c r="AE775" i="2"/>
  <c r="AG775" i="2"/>
  <c r="AH775" i="2"/>
  <c r="M776" i="2"/>
  <c r="O776" i="2"/>
  <c r="R776" i="2" s="1"/>
  <c r="P776" i="2"/>
  <c r="Q776" i="2" s="1"/>
  <c r="S776" i="2"/>
  <c r="T776" i="2"/>
  <c r="U776" i="2" s="1"/>
  <c r="AI776" i="2" s="1"/>
  <c r="V776" i="2"/>
  <c r="W776" i="2"/>
  <c r="X776" i="2"/>
  <c r="Y776" i="2"/>
  <c r="AB776" i="2"/>
  <c r="AC776" i="2"/>
  <c r="AD776" i="2"/>
  <c r="AE776" i="2"/>
  <c r="AG776" i="2"/>
  <c r="AH776" i="2"/>
  <c r="M777" i="2"/>
  <c r="O777" i="2"/>
  <c r="R777" i="2" s="1"/>
  <c r="P777" i="2"/>
  <c r="Q777" i="2" s="1"/>
  <c r="S777" i="2"/>
  <c r="T777" i="2"/>
  <c r="U777" i="2" s="1"/>
  <c r="AI777" i="2" s="1"/>
  <c r="V777" i="2"/>
  <c r="W777" i="2"/>
  <c r="X777" i="2"/>
  <c r="Y777" i="2"/>
  <c r="AB777" i="2"/>
  <c r="AC777" i="2"/>
  <c r="AD777" i="2"/>
  <c r="AE777" i="2"/>
  <c r="AG777" i="2"/>
  <c r="AH777" i="2"/>
  <c r="M778" i="2"/>
  <c r="O778" i="2"/>
  <c r="P778" i="2" s="1"/>
  <c r="Q778" i="2" s="1"/>
  <c r="S778" i="2"/>
  <c r="T778" i="2"/>
  <c r="U778" i="2" s="1"/>
  <c r="AI778" i="2" s="1"/>
  <c r="V778" i="2"/>
  <c r="W778" i="2"/>
  <c r="X778" i="2"/>
  <c r="Y778" i="2"/>
  <c r="AB778" i="2"/>
  <c r="AC778" i="2"/>
  <c r="AD778" i="2"/>
  <c r="AE778" i="2"/>
  <c r="AG778" i="2"/>
  <c r="AH778" i="2"/>
  <c r="M779" i="2"/>
  <c r="O779" i="2"/>
  <c r="S779" i="2"/>
  <c r="T779" i="2"/>
  <c r="U779" i="2" s="1"/>
  <c r="AI779" i="2" s="1"/>
  <c r="V779" i="2"/>
  <c r="W779" i="2"/>
  <c r="X779" i="2"/>
  <c r="Y779" i="2"/>
  <c r="AB779" i="2"/>
  <c r="AC779" i="2"/>
  <c r="AD779" i="2"/>
  <c r="AE779" i="2"/>
  <c r="AG779" i="2"/>
  <c r="AH779" i="2"/>
  <c r="M780" i="2"/>
  <c r="O780" i="2"/>
  <c r="R780" i="2" s="1"/>
  <c r="S780" i="2"/>
  <c r="T780" i="2"/>
  <c r="U780" i="2" s="1"/>
  <c r="AI780" i="2" s="1"/>
  <c r="V780" i="2"/>
  <c r="W780" i="2"/>
  <c r="X780" i="2"/>
  <c r="Y780" i="2"/>
  <c r="AB780" i="2"/>
  <c r="AC780" i="2"/>
  <c r="AD780" i="2"/>
  <c r="AE780" i="2"/>
  <c r="AG780" i="2"/>
  <c r="AH780" i="2"/>
  <c r="M781" i="2"/>
  <c r="O781" i="2"/>
  <c r="R781" i="2" s="1"/>
  <c r="P781" i="2"/>
  <c r="Q781" i="2" s="1"/>
  <c r="S781" i="2"/>
  <c r="T781" i="2"/>
  <c r="U781" i="2" s="1"/>
  <c r="AI781" i="2" s="1"/>
  <c r="V781" i="2"/>
  <c r="W781" i="2"/>
  <c r="X781" i="2"/>
  <c r="Y781" i="2"/>
  <c r="AB781" i="2"/>
  <c r="AC781" i="2"/>
  <c r="AD781" i="2"/>
  <c r="AE781" i="2"/>
  <c r="AG781" i="2"/>
  <c r="AH781" i="2"/>
  <c r="M782" i="2"/>
  <c r="O782" i="2"/>
  <c r="R782" i="2" s="1"/>
  <c r="P782" i="2"/>
  <c r="Q782" i="2" s="1"/>
  <c r="S782" i="2"/>
  <c r="T782" i="2"/>
  <c r="U782" i="2" s="1"/>
  <c r="AI782" i="2" s="1"/>
  <c r="V782" i="2"/>
  <c r="W782" i="2"/>
  <c r="X782" i="2"/>
  <c r="Y782" i="2"/>
  <c r="AB782" i="2"/>
  <c r="AC782" i="2"/>
  <c r="AD782" i="2"/>
  <c r="AE782" i="2"/>
  <c r="AG782" i="2"/>
  <c r="AH782" i="2"/>
  <c r="M783" i="2"/>
  <c r="O783" i="2"/>
  <c r="R783" i="2" s="1"/>
  <c r="S783" i="2"/>
  <c r="T783" i="2"/>
  <c r="U783" i="2" s="1"/>
  <c r="AI783" i="2" s="1"/>
  <c r="V783" i="2"/>
  <c r="W783" i="2"/>
  <c r="X783" i="2"/>
  <c r="Y783" i="2"/>
  <c r="AB783" i="2"/>
  <c r="AC783" i="2"/>
  <c r="AD783" i="2"/>
  <c r="AE783" i="2"/>
  <c r="AG783" i="2"/>
  <c r="AH783" i="2"/>
  <c r="M784" i="2"/>
  <c r="O784" i="2"/>
  <c r="R784" i="2" s="1"/>
  <c r="P784" i="2"/>
  <c r="Q784" i="2" s="1"/>
  <c r="S784" i="2"/>
  <c r="T784" i="2"/>
  <c r="U784" i="2" s="1"/>
  <c r="AI784" i="2" s="1"/>
  <c r="V784" i="2"/>
  <c r="W784" i="2"/>
  <c r="X784" i="2"/>
  <c r="Y784" i="2"/>
  <c r="AB784" i="2"/>
  <c r="AC784" i="2"/>
  <c r="AD784" i="2"/>
  <c r="AE784" i="2"/>
  <c r="AG784" i="2"/>
  <c r="AH784" i="2"/>
  <c r="M785" i="2"/>
  <c r="O785" i="2"/>
  <c r="R785" i="2" s="1"/>
  <c r="S785" i="2"/>
  <c r="T785" i="2"/>
  <c r="U785" i="2" s="1"/>
  <c r="AI785" i="2" s="1"/>
  <c r="V785" i="2"/>
  <c r="W785" i="2"/>
  <c r="X785" i="2"/>
  <c r="Y785" i="2"/>
  <c r="AB785" i="2"/>
  <c r="AC785" i="2"/>
  <c r="AD785" i="2"/>
  <c r="AE785" i="2"/>
  <c r="AG785" i="2"/>
  <c r="AH785" i="2"/>
  <c r="M786" i="2"/>
  <c r="O786" i="2"/>
  <c r="R786" i="2" s="1"/>
  <c r="S786" i="2"/>
  <c r="T786" i="2"/>
  <c r="U786" i="2" s="1"/>
  <c r="AI786" i="2" s="1"/>
  <c r="V786" i="2"/>
  <c r="W786" i="2"/>
  <c r="X786" i="2"/>
  <c r="Y786" i="2"/>
  <c r="AB786" i="2"/>
  <c r="AC786" i="2"/>
  <c r="AD786" i="2"/>
  <c r="AE786" i="2"/>
  <c r="AG786" i="2"/>
  <c r="AH786" i="2"/>
  <c r="M787" i="2"/>
  <c r="O787" i="2"/>
  <c r="R787" i="2" s="1"/>
  <c r="S787" i="2"/>
  <c r="T787" i="2"/>
  <c r="U787" i="2" s="1"/>
  <c r="AI787" i="2" s="1"/>
  <c r="V787" i="2"/>
  <c r="W787" i="2"/>
  <c r="X787" i="2"/>
  <c r="Y787" i="2"/>
  <c r="AB787" i="2"/>
  <c r="AC787" i="2"/>
  <c r="AD787" i="2"/>
  <c r="AE787" i="2"/>
  <c r="AG787" i="2"/>
  <c r="AH787" i="2"/>
  <c r="M788" i="2"/>
  <c r="O788" i="2"/>
  <c r="R788" i="2" s="1"/>
  <c r="P788" i="2"/>
  <c r="Q788" i="2" s="1"/>
  <c r="S788" i="2"/>
  <c r="T788" i="2"/>
  <c r="U788" i="2" s="1"/>
  <c r="AI788" i="2" s="1"/>
  <c r="V788" i="2"/>
  <c r="W788" i="2"/>
  <c r="X788" i="2"/>
  <c r="Y788" i="2"/>
  <c r="AB788" i="2"/>
  <c r="AC788" i="2"/>
  <c r="AD788" i="2"/>
  <c r="AE788" i="2"/>
  <c r="AG788" i="2"/>
  <c r="AH788" i="2"/>
  <c r="M789" i="2"/>
  <c r="O789" i="2"/>
  <c r="S789" i="2"/>
  <c r="T789" i="2"/>
  <c r="U789" i="2" s="1"/>
  <c r="AI789" i="2" s="1"/>
  <c r="V789" i="2"/>
  <c r="W789" i="2"/>
  <c r="X789" i="2"/>
  <c r="Y789" i="2"/>
  <c r="AB789" i="2"/>
  <c r="AC789" i="2"/>
  <c r="AD789" i="2"/>
  <c r="AE789" i="2"/>
  <c r="AG789" i="2"/>
  <c r="AH789" i="2"/>
  <c r="M790" i="2"/>
  <c r="O790" i="2"/>
  <c r="P790" i="2" s="1"/>
  <c r="Q790" i="2" s="1"/>
  <c r="R790" i="2"/>
  <c r="S790" i="2"/>
  <c r="T790" i="2"/>
  <c r="U790" i="2" s="1"/>
  <c r="AI790" i="2" s="1"/>
  <c r="V790" i="2"/>
  <c r="W790" i="2"/>
  <c r="X790" i="2"/>
  <c r="Y790" i="2"/>
  <c r="AB790" i="2"/>
  <c r="AC790" i="2"/>
  <c r="AD790" i="2"/>
  <c r="AE790" i="2"/>
  <c r="AG790" i="2"/>
  <c r="AH790" i="2"/>
  <c r="M791" i="2"/>
  <c r="O791" i="2"/>
  <c r="R791" i="2" s="1"/>
  <c r="S791" i="2"/>
  <c r="T791" i="2"/>
  <c r="U791" i="2" s="1"/>
  <c r="AI791" i="2" s="1"/>
  <c r="V791" i="2"/>
  <c r="W791" i="2"/>
  <c r="X791" i="2"/>
  <c r="Y791" i="2"/>
  <c r="AB791" i="2"/>
  <c r="AC791" i="2"/>
  <c r="AD791" i="2"/>
  <c r="AE791" i="2"/>
  <c r="AG791" i="2"/>
  <c r="AH791" i="2"/>
  <c r="M792" i="2"/>
  <c r="O792" i="2"/>
  <c r="R792" i="2" s="1"/>
  <c r="P792" i="2"/>
  <c r="Q792" i="2" s="1"/>
  <c r="S792" i="2"/>
  <c r="T792" i="2"/>
  <c r="U792" i="2" s="1"/>
  <c r="AI792" i="2" s="1"/>
  <c r="V792" i="2"/>
  <c r="W792" i="2"/>
  <c r="X792" i="2"/>
  <c r="Y792" i="2"/>
  <c r="AB792" i="2"/>
  <c r="AC792" i="2"/>
  <c r="AD792" i="2"/>
  <c r="AE792" i="2"/>
  <c r="AG792" i="2"/>
  <c r="AH792" i="2"/>
  <c r="M793" i="2"/>
  <c r="O793" i="2"/>
  <c r="R793" i="2" s="1"/>
  <c r="P793" i="2"/>
  <c r="Q793" i="2" s="1"/>
  <c r="S793" i="2"/>
  <c r="T793" i="2"/>
  <c r="U793" i="2" s="1"/>
  <c r="AI793" i="2" s="1"/>
  <c r="V793" i="2"/>
  <c r="W793" i="2"/>
  <c r="X793" i="2"/>
  <c r="Y793" i="2"/>
  <c r="AB793" i="2"/>
  <c r="AC793" i="2"/>
  <c r="AD793" i="2"/>
  <c r="AE793" i="2"/>
  <c r="AG793" i="2"/>
  <c r="AH793" i="2"/>
  <c r="M794" i="2"/>
  <c r="O794" i="2"/>
  <c r="P794" i="2"/>
  <c r="Q794" i="2" s="1"/>
  <c r="S794" i="2"/>
  <c r="T794" i="2"/>
  <c r="U794" i="2"/>
  <c r="AI794" i="2" s="1"/>
  <c r="V794" i="2"/>
  <c r="W794" i="2"/>
  <c r="X794" i="2"/>
  <c r="Y794" i="2"/>
  <c r="AB794" i="2"/>
  <c r="AC794" i="2"/>
  <c r="AD794" i="2"/>
  <c r="AE794" i="2"/>
  <c r="AG794" i="2"/>
  <c r="AH794" i="2"/>
  <c r="M795" i="2"/>
  <c r="O795" i="2"/>
  <c r="P795" i="2" s="1"/>
  <c r="Q795" i="2" s="1"/>
  <c r="R795" i="2"/>
  <c r="S795" i="2"/>
  <c r="T795" i="2"/>
  <c r="U795" i="2" s="1"/>
  <c r="AI795" i="2" s="1"/>
  <c r="V795" i="2"/>
  <c r="W795" i="2"/>
  <c r="X795" i="2"/>
  <c r="Y795" i="2"/>
  <c r="AB795" i="2"/>
  <c r="AC795" i="2"/>
  <c r="AD795" i="2"/>
  <c r="AE795" i="2"/>
  <c r="AG795" i="2"/>
  <c r="AH795" i="2"/>
  <c r="M796" i="2"/>
  <c r="O796" i="2"/>
  <c r="R796" i="2" s="1"/>
  <c r="S796" i="2"/>
  <c r="T796" i="2"/>
  <c r="U796" i="2" s="1"/>
  <c r="AI796" i="2" s="1"/>
  <c r="V796" i="2"/>
  <c r="W796" i="2"/>
  <c r="X796" i="2"/>
  <c r="Y796" i="2"/>
  <c r="AB796" i="2"/>
  <c r="AC796" i="2"/>
  <c r="AD796" i="2"/>
  <c r="AE796" i="2"/>
  <c r="AG796" i="2"/>
  <c r="AH796" i="2"/>
  <c r="M797" i="2"/>
  <c r="O797" i="2"/>
  <c r="P797" i="2" s="1"/>
  <c r="Q797" i="2" s="1"/>
  <c r="S797" i="2"/>
  <c r="T797" i="2"/>
  <c r="U797" i="2" s="1"/>
  <c r="AI797" i="2" s="1"/>
  <c r="V797" i="2"/>
  <c r="W797" i="2"/>
  <c r="X797" i="2"/>
  <c r="Y797" i="2"/>
  <c r="AB797" i="2"/>
  <c r="AC797" i="2"/>
  <c r="AD797" i="2"/>
  <c r="AE797" i="2"/>
  <c r="AG797" i="2"/>
  <c r="AH797" i="2"/>
  <c r="M798" i="2"/>
  <c r="O798" i="2"/>
  <c r="P798" i="2" s="1"/>
  <c r="Q798" i="2" s="1"/>
  <c r="R798" i="2"/>
  <c r="S798" i="2"/>
  <c r="T798" i="2"/>
  <c r="U798" i="2" s="1"/>
  <c r="AI798" i="2" s="1"/>
  <c r="V798" i="2"/>
  <c r="W798" i="2"/>
  <c r="X798" i="2"/>
  <c r="Y798" i="2"/>
  <c r="AB798" i="2"/>
  <c r="AC798" i="2"/>
  <c r="AD798" i="2"/>
  <c r="AE798" i="2"/>
  <c r="AG798" i="2"/>
  <c r="AH798" i="2"/>
  <c r="M799" i="2"/>
  <c r="O799" i="2"/>
  <c r="R799" i="2" s="1"/>
  <c r="P799" i="2"/>
  <c r="Q799" i="2" s="1"/>
  <c r="S799" i="2"/>
  <c r="T799" i="2"/>
  <c r="U799" i="2" s="1"/>
  <c r="AI799" i="2" s="1"/>
  <c r="V799" i="2"/>
  <c r="W799" i="2"/>
  <c r="X799" i="2"/>
  <c r="Y799" i="2"/>
  <c r="AB799" i="2"/>
  <c r="AC799" i="2"/>
  <c r="AD799" i="2"/>
  <c r="AE799" i="2"/>
  <c r="AG799" i="2"/>
  <c r="AH799" i="2"/>
  <c r="M800" i="2"/>
  <c r="O800" i="2"/>
  <c r="P800" i="2" s="1"/>
  <c r="Q800" i="2" s="1"/>
  <c r="S800" i="2"/>
  <c r="T800" i="2"/>
  <c r="U800" i="2" s="1"/>
  <c r="AI800" i="2" s="1"/>
  <c r="V800" i="2"/>
  <c r="W800" i="2"/>
  <c r="X800" i="2"/>
  <c r="Y800" i="2"/>
  <c r="AB800" i="2"/>
  <c r="AC800" i="2"/>
  <c r="AD800" i="2"/>
  <c r="AE800" i="2"/>
  <c r="AG800" i="2"/>
  <c r="AH800" i="2"/>
  <c r="M801" i="2"/>
  <c r="O801" i="2"/>
  <c r="R801" i="2" s="1"/>
  <c r="P801" i="2"/>
  <c r="Q801" i="2" s="1"/>
  <c r="S801" i="2"/>
  <c r="T801" i="2"/>
  <c r="U801" i="2" s="1"/>
  <c r="AI801" i="2" s="1"/>
  <c r="V801" i="2"/>
  <c r="W801" i="2"/>
  <c r="X801" i="2"/>
  <c r="Y801" i="2"/>
  <c r="AB801" i="2"/>
  <c r="AC801" i="2"/>
  <c r="AD801" i="2"/>
  <c r="AE801" i="2"/>
  <c r="AG801" i="2"/>
  <c r="AH801" i="2"/>
  <c r="M802" i="2"/>
  <c r="O802" i="2"/>
  <c r="S802" i="2"/>
  <c r="T802" i="2"/>
  <c r="U802" i="2" s="1"/>
  <c r="AI802" i="2" s="1"/>
  <c r="V802" i="2"/>
  <c r="W802" i="2"/>
  <c r="X802" i="2"/>
  <c r="Y802" i="2"/>
  <c r="AB802" i="2"/>
  <c r="AC802" i="2"/>
  <c r="AD802" i="2"/>
  <c r="AE802" i="2"/>
  <c r="AG802" i="2"/>
  <c r="AH802" i="2"/>
  <c r="M803" i="2"/>
  <c r="O803" i="2"/>
  <c r="P803" i="2" s="1"/>
  <c r="Q803" i="2" s="1"/>
  <c r="S803" i="2"/>
  <c r="T803" i="2"/>
  <c r="U803" i="2" s="1"/>
  <c r="AI803" i="2" s="1"/>
  <c r="V803" i="2"/>
  <c r="W803" i="2"/>
  <c r="X803" i="2"/>
  <c r="Y803" i="2"/>
  <c r="AB803" i="2"/>
  <c r="AC803" i="2"/>
  <c r="AD803" i="2"/>
  <c r="AE803" i="2"/>
  <c r="AG803" i="2"/>
  <c r="AH803" i="2"/>
  <c r="M804" i="2"/>
  <c r="O804" i="2"/>
  <c r="R804" i="2" s="1"/>
  <c r="S804" i="2"/>
  <c r="T804" i="2"/>
  <c r="U804" i="2" s="1"/>
  <c r="AI804" i="2" s="1"/>
  <c r="V804" i="2"/>
  <c r="W804" i="2"/>
  <c r="X804" i="2"/>
  <c r="Y804" i="2"/>
  <c r="AB804" i="2"/>
  <c r="AC804" i="2"/>
  <c r="AD804" i="2"/>
  <c r="AE804" i="2"/>
  <c r="AG804" i="2"/>
  <c r="AH804" i="2"/>
  <c r="M805" i="2"/>
  <c r="O805" i="2"/>
  <c r="R805" i="2" s="1"/>
  <c r="P805" i="2"/>
  <c r="Q805" i="2" s="1"/>
  <c r="S805" i="2"/>
  <c r="T805" i="2"/>
  <c r="U805" i="2" s="1"/>
  <c r="AI805" i="2" s="1"/>
  <c r="V805" i="2"/>
  <c r="W805" i="2"/>
  <c r="X805" i="2"/>
  <c r="Y805" i="2"/>
  <c r="AB805" i="2"/>
  <c r="AC805" i="2"/>
  <c r="AD805" i="2"/>
  <c r="AE805" i="2"/>
  <c r="AG805" i="2"/>
  <c r="AH805" i="2"/>
  <c r="M806" i="2"/>
  <c r="O806" i="2"/>
  <c r="R806" i="2" s="1"/>
  <c r="P806" i="2"/>
  <c r="Q806" i="2" s="1"/>
  <c r="S806" i="2"/>
  <c r="T806" i="2"/>
  <c r="U806" i="2" s="1"/>
  <c r="AI806" i="2" s="1"/>
  <c r="V806" i="2"/>
  <c r="W806" i="2"/>
  <c r="X806" i="2"/>
  <c r="Y806" i="2"/>
  <c r="AB806" i="2"/>
  <c r="AC806" i="2"/>
  <c r="AD806" i="2"/>
  <c r="AE806" i="2"/>
  <c r="AG806" i="2"/>
  <c r="AH806" i="2"/>
  <c r="M807" i="2"/>
  <c r="O807" i="2"/>
  <c r="R807" i="2" s="1"/>
  <c r="S807" i="2"/>
  <c r="T807" i="2"/>
  <c r="U807" i="2" s="1"/>
  <c r="AI807" i="2" s="1"/>
  <c r="V807" i="2"/>
  <c r="W807" i="2"/>
  <c r="X807" i="2"/>
  <c r="Y807" i="2"/>
  <c r="AB807" i="2"/>
  <c r="AC807" i="2"/>
  <c r="AD807" i="2"/>
  <c r="AE807" i="2"/>
  <c r="AG807" i="2"/>
  <c r="AH807" i="2"/>
  <c r="M808" i="2"/>
  <c r="O808" i="2"/>
  <c r="R808" i="2" s="1"/>
  <c r="S808" i="2"/>
  <c r="T808" i="2"/>
  <c r="U808" i="2" s="1"/>
  <c r="AI808" i="2" s="1"/>
  <c r="V808" i="2"/>
  <c r="W808" i="2"/>
  <c r="X808" i="2"/>
  <c r="Y808" i="2"/>
  <c r="AB808" i="2"/>
  <c r="AC808" i="2"/>
  <c r="AD808" i="2"/>
  <c r="AE808" i="2"/>
  <c r="AG808" i="2"/>
  <c r="AH808" i="2"/>
  <c r="M809" i="2"/>
  <c r="O809" i="2"/>
  <c r="R809" i="2" s="1"/>
  <c r="S809" i="2"/>
  <c r="T809" i="2"/>
  <c r="U809" i="2"/>
  <c r="AI809" i="2" s="1"/>
  <c r="V809" i="2"/>
  <c r="W809" i="2"/>
  <c r="X809" i="2"/>
  <c r="Y809" i="2"/>
  <c r="AB809" i="2"/>
  <c r="AC809" i="2"/>
  <c r="AD809" i="2"/>
  <c r="AE809" i="2"/>
  <c r="AG809" i="2"/>
  <c r="AH809" i="2"/>
  <c r="M810" i="2"/>
  <c r="O810" i="2"/>
  <c r="S810" i="2"/>
  <c r="T810" i="2"/>
  <c r="U810" i="2" s="1"/>
  <c r="AI810" i="2" s="1"/>
  <c r="V810" i="2"/>
  <c r="W810" i="2"/>
  <c r="X810" i="2"/>
  <c r="Y810" i="2"/>
  <c r="AB810" i="2"/>
  <c r="AC810" i="2"/>
  <c r="AD810" i="2"/>
  <c r="AE810" i="2"/>
  <c r="AG810" i="2"/>
  <c r="AH810" i="2"/>
  <c r="M811" i="2"/>
  <c r="O811" i="2"/>
  <c r="P811" i="2"/>
  <c r="Q811" i="2" s="1"/>
  <c r="R811" i="2"/>
  <c r="S811" i="2"/>
  <c r="T811" i="2"/>
  <c r="U811" i="2" s="1"/>
  <c r="AI811" i="2" s="1"/>
  <c r="V811" i="2"/>
  <c r="W811" i="2"/>
  <c r="X811" i="2"/>
  <c r="Y811" i="2"/>
  <c r="AB811" i="2"/>
  <c r="AC811" i="2"/>
  <c r="AD811" i="2"/>
  <c r="AE811" i="2"/>
  <c r="AG811" i="2"/>
  <c r="AH811" i="2"/>
  <c r="M812" i="2"/>
  <c r="O812" i="2"/>
  <c r="R812" i="2" s="1"/>
  <c r="S812" i="2"/>
  <c r="T812" i="2"/>
  <c r="U812" i="2" s="1"/>
  <c r="AI812" i="2" s="1"/>
  <c r="V812" i="2"/>
  <c r="W812" i="2"/>
  <c r="X812" i="2"/>
  <c r="Y812" i="2"/>
  <c r="AB812" i="2"/>
  <c r="AC812" i="2"/>
  <c r="AD812" i="2"/>
  <c r="AE812" i="2"/>
  <c r="AG812" i="2"/>
  <c r="AH812" i="2"/>
  <c r="M813" i="2"/>
  <c r="O813" i="2"/>
  <c r="R813" i="2" s="1"/>
  <c r="S813" i="2"/>
  <c r="T813" i="2"/>
  <c r="U813" i="2" s="1"/>
  <c r="AI813" i="2" s="1"/>
  <c r="V813" i="2"/>
  <c r="W813" i="2"/>
  <c r="X813" i="2"/>
  <c r="Y813" i="2"/>
  <c r="AB813" i="2"/>
  <c r="AC813" i="2"/>
  <c r="AD813" i="2"/>
  <c r="AE813" i="2"/>
  <c r="AG813" i="2"/>
  <c r="AH813" i="2"/>
  <c r="M814" i="2"/>
  <c r="O814" i="2"/>
  <c r="P814" i="2" s="1"/>
  <c r="Q814" i="2" s="1"/>
  <c r="S814" i="2"/>
  <c r="T814" i="2"/>
  <c r="U814" i="2" s="1"/>
  <c r="AI814" i="2" s="1"/>
  <c r="V814" i="2"/>
  <c r="W814" i="2"/>
  <c r="X814" i="2"/>
  <c r="Y814" i="2"/>
  <c r="AB814" i="2"/>
  <c r="AC814" i="2"/>
  <c r="AD814" i="2"/>
  <c r="AE814" i="2"/>
  <c r="AG814" i="2"/>
  <c r="AH814" i="2"/>
  <c r="M815" i="2"/>
  <c r="O815" i="2"/>
  <c r="R815" i="2" s="1"/>
  <c r="S815" i="2"/>
  <c r="T815" i="2"/>
  <c r="U815" i="2" s="1"/>
  <c r="AI815" i="2" s="1"/>
  <c r="V815" i="2"/>
  <c r="W815" i="2"/>
  <c r="X815" i="2"/>
  <c r="Y815" i="2"/>
  <c r="AB815" i="2"/>
  <c r="AC815" i="2"/>
  <c r="AD815" i="2"/>
  <c r="AE815" i="2"/>
  <c r="AG815" i="2"/>
  <c r="AH815" i="2"/>
  <c r="M816" i="2"/>
  <c r="O816" i="2"/>
  <c r="P816" i="2" s="1"/>
  <c r="Q816" i="2" s="1"/>
  <c r="S816" i="2"/>
  <c r="T816" i="2"/>
  <c r="U816" i="2" s="1"/>
  <c r="AI816" i="2" s="1"/>
  <c r="V816" i="2"/>
  <c r="W816" i="2"/>
  <c r="X816" i="2"/>
  <c r="Y816" i="2"/>
  <c r="AB816" i="2"/>
  <c r="AC816" i="2"/>
  <c r="AD816" i="2"/>
  <c r="AE816" i="2"/>
  <c r="AG816" i="2"/>
  <c r="AH816" i="2"/>
  <c r="M817" i="2"/>
  <c r="O817" i="2"/>
  <c r="S817" i="2"/>
  <c r="T817" i="2"/>
  <c r="U817" i="2" s="1"/>
  <c r="AI817" i="2" s="1"/>
  <c r="V817" i="2"/>
  <c r="W817" i="2"/>
  <c r="X817" i="2"/>
  <c r="Y817" i="2"/>
  <c r="AB817" i="2"/>
  <c r="AC817" i="2"/>
  <c r="AD817" i="2"/>
  <c r="AE817" i="2"/>
  <c r="AG817" i="2"/>
  <c r="AH817" i="2"/>
  <c r="M818" i="2"/>
  <c r="O818" i="2"/>
  <c r="P818" i="2" s="1"/>
  <c r="Q818" i="2" s="1"/>
  <c r="S818" i="2"/>
  <c r="T818" i="2"/>
  <c r="U818" i="2" s="1"/>
  <c r="AI818" i="2" s="1"/>
  <c r="V818" i="2"/>
  <c r="W818" i="2"/>
  <c r="X818" i="2"/>
  <c r="Y818" i="2"/>
  <c r="AB818" i="2"/>
  <c r="AC818" i="2"/>
  <c r="AD818" i="2"/>
  <c r="AE818" i="2"/>
  <c r="AG818" i="2"/>
  <c r="AH818" i="2"/>
  <c r="M819" i="2"/>
  <c r="O819" i="2"/>
  <c r="R819" i="2" s="1"/>
  <c r="P819" i="2"/>
  <c r="Q819" i="2" s="1"/>
  <c r="S819" i="2"/>
  <c r="T819" i="2"/>
  <c r="U819" i="2" s="1"/>
  <c r="AI819" i="2" s="1"/>
  <c r="V819" i="2"/>
  <c r="W819" i="2"/>
  <c r="X819" i="2"/>
  <c r="Y819" i="2"/>
  <c r="AB819" i="2"/>
  <c r="AC819" i="2"/>
  <c r="AD819" i="2"/>
  <c r="AE819" i="2"/>
  <c r="AG819" i="2"/>
  <c r="AH819" i="2"/>
  <c r="M820" i="2"/>
  <c r="O820" i="2"/>
  <c r="P820" i="2" s="1"/>
  <c r="Q820" i="2" s="1"/>
  <c r="S820" i="2"/>
  <c r="T820" i="2"/>
  <c r="U820" i="2" s="1"/>
  <c r="AI820" i="2" s="1"/>
  <c r="V820" i="2"/>
  <c r="W820" i="2"/>
  <c r="X820" i="2"/>
  <c r="Y820" i="2"/>
  <c r="AB820" i="2"/>
  <c r="AC820" i="2"/>
  <c r="AD820" i="2"/>
  <c r="AE820" i="2"/>
  <c r="AG820" i="2"/>
  <c r="AH820" i="2"/>
  <c r="M821" i="2"/>
  <c r="O821" i="2"/>
  <c r="R821" i="2" s="1"/>
  <c r="S821" i="2"/>
  <c r="T821" i="2"/>
  <c r="U821" i="2"/>
  <c r="AI821" i="2" s="1"/>
  <c r="V821" i="2"/>
  <c r="W821" i="2"/>
  <c r="X821" i="2"/>
  <c r="Y821" i="2"/>
  <c r="AB821" i="2"/>
  <c r="AC821" i="2"/>
  <c r="AD821" i="2"/>
  <c r="AE821" i="2"/>
  <c r="AG821" i="2"/>
  <c r="AH821" i="2"/>
  <c r="M822" i="2"/>
  <c r="O822" i="2"/>
  <c r="P822" i="2" s="1"/>
  <c r="Q822" i="2" s="1"/>
  <c r="S822" i="2"/>
  <c r="T822" i="2"/>
  <c r="U822" i="2" s="1"/>
  <c r="AI822" i="2" s="1"/>
  <c r="V822" i="2"/>
  <c r="W822" i="2"/>
  <c r="X822" i="2"/>
  <c r="Y822" i="2"/>
  <c r="AB822" i="2"/>
  <c r="AC822" i="2"/>
  <c r="AD822" i="2"/>
  <c r="AE822" i="2"/>
  <c r="AG822" i="2"/>
  <c r="AH822" i="2"/>
  <c r="M823" i="2"/>
  <c r="O823" i="2"/>
  <c r="R823" i="2" s="1"/>
  <c r="S823" i="2"/>
  <c r="T823" i="2"/>
  <c r="U823" i="2" s="1"/>
  <c r="AI823" i="2" s="1"/>
  <c r="V823" i="2"/>
  <c r="W823" i="2"/>
  <c r="X823" i="2"/>
  <c r="Y823" i="2"/>
  <c r="AB823" i="2"/>
  <c r="AC823" i="2"/>
  <c r="AD823" i="2"/>
  <c r="AE823" i="2"/>
  <c r="AG823" i="2"/>
  <c r="AH823" i="2"/>
  <c r="M824" i="2"/>
  <c r="O824" i="2"/>
  <c r="P824" i="2" s="1"/>
  <c r="Q824" i="2" s="1"/>
  <c r="S824" i="2"/>
  <c r="T824" i="2"/>
  <c r="U824" i="2" s="1"/>
  <c r="AI824" i="2" s="1"/>
  <c r="V824" i="2"/>
  <c r="W824" i="2"/>
  <c r="X824" i="2"/>
  <c r="Y824" i="2"/>
  <c r="AB824" i="2"/>
  <c r="AC824" i="2"/>
  <c r="AD824" i="2"/>
  <c r="AE824" i="2"/>
  <c r="AG824" i="2"/>
  <c r="AH824" i="2"/>
  <c r="M825" i="2"/>
  <c r="O825" i="2"/>
  <c r="R825" i="2" s="1"/>
  <c r="S825" i="2"/>
  <c r="T825" i="2"/>
  <c r="U825" i="2" s="1"/>
  <c r="AI825" i="2" s="1"/>
  <c r="V825" i="2"/>
  <c r="W825" i="2"/>
  <c r="X825" i="2"/>
  <c r="Y825" i="2"/>
  <c r="AB825" i="2"/>
  <c r="AC825" i="2"/>
  <c r="AD825" i="2"/>
  <c r="AE825" i="2"/>
  <c r="AG825" i="2"/>
  <c r="AH825" i="2"/>
  <c r="M826" i="2"/>
  <c r="O826" i="2"/>
  <c r="P826" i="2" s="1"/>
  <c r="Q826" i="2" s="1"/>
  <c r="S826" i="2"/>
  <c r="T826" i="2"/>
  <c r="U826" i="2" s="1"/>
  <c r="AI826" i="2" s="1"/>
  <c r="V826" i="2"/>
  <c r="W826" i="2"/>
  <c r="X826" i="2"/>
  <c r="Y826" i="2"/>
  <c r="AB826" i="2"/>
  <c r="AC826" i="2"/>
  <c r="AD826" i="2"/>
  <c r="AE826" i="2"/>
  <c r="AG826" i="2"/>
  <c r="AH826" i="2"/>
  <c r="M827" i="2"/>
  <c r="O827" i="2"/>
  <c r="P827" i="2" s="1"/>
  <c r="Q827" i="2" s="1"/>
  <c r="R827" i="2"/>
  <c r="S827" i="2"/>
  <c r="T827" i="2"/>
  <c r="U827" i="2" s="1"/>
  <c r="AI827" i="2" s="1"/>
  <c r="V827" i="2"/>
  <c r="W827" i="2"/>
  <c r="X827" i="2"/>
  <c r="Y827" i="2"/>
  <c r="AB827" i="2"/>
  <c r="AC827" i="2"/>
  <c r="AD827" i="2"/>
  <c r="AE827" i="2"/>
  <c r="AG827" i="2"/>
  <c r="AH827" i="2"/>
  <c r="M828" i="2"/>
  <c r="O828" i="2"/>
  <c r="P828" i="2" s="1"/>
  <c r="Q828" i="2" s="1"/>
  <c r="S828" i="2"/>
  <c r="T828" i="2"/>
  <c r="U828" i="2" s="1"/>
  <c r="AI828" i="2" s="1"/>
  <c r="V828" i="2"/>
  <c r="W828" i="2"/>
  <c r="X828" i="2"/>
  <c r="Y828" i="2"/>
  <c r="AB828" i="2"/>
  <c r="AC828" i="2"/>
  <c r="AD828" i="2"/>
  <c r="AE828" i="2"/>
  <c r="AG828" i="2"/>
  <c r="AH828" i="2"/>
  <c r="M829" i="2"/>
  <c r="O829" i="2"/>
  <c r="R829" i="2" s="1"/>
  <c r="S829" i="2"/>
  <c r="T829" i="2"/>
  <c r="U829" i="2" s="1"/>
  <c r="AI829" i="2" s="1"/>
  <c r="V829" i="2"/>
  <c r="W829" i="2"/>
  <c r="X829" i="2"/>
  <c r="Y829" i="2"/>
  <c r="AB829" i="2"/>
  <c r="AC829" i="2"/>
  <c r="AD829" i="2"/>
  <c r="AE829" i="2"/>
  <c r="AG829" i="2"/>
  <c r="AH829" i="2"/>
  <c r="M830" i="2"/>
  <c r="O830" i="2"/>
  <c r="P830" i="2" s="1"/>
  <c r="Q830" i="2" s="1"/>
  <c r="S830" i="2"/>
  <c r="T830" i="2"/>
  <c r="U830" i="2" s="1"/>
  <c r="AI830" i="2" s="1"/>
  <c r="V830" i="2"/>
  <c r="W830" i="2"/>
  <c r="X830" i="2"/>
  <c r="Y830" i="2"/>
  <c r="AB830" i="2"/>
  <c r="AC830" i="2"/>
  <c r="AD830" i="2"/>
  <c r="AE830" i="2"/>
  <c r="AG830" i="2"/>
  <c r="AH830" i="2"/>
  <c r="M831" i="2"/>
  <c r="O831" i="2"/>
  <c r="R831" i="2" s="1"/>
  <c r="S831" i="2"/>
  <c r="T831" i="2"/>
  <c r="U831" i="2" s="1"/>
  <c r="AI831" i="2" s="1"/>
  <c r="V831" i="2"/>
  <c r="W831" i="2"/>
  <c r="X831" i="2"/>
  <c r="Y831" i="2"/>
  <c r="AB831" i="2"/>
  <c r="AC831" i="2"/>
  <c r="AD831" i="2"/>
  <c r="AE831" i="2"/>
  <c r="AG831" i="2"/>
  <c r="AH831" i="2"/>
  <c r="M832" i="2"/>
  <c r="O832" i="2"/>
  <c r="P832" i="2" s="1"/>
  <c r="Q832" i="2" s="1"/>
  <c r="S832" i="2"/>
  <c r="T832" i="2"/>
  <c r="U832" i="2"/>
  <c r="AI832" i="2" s="1"/>
  <c r="V832" i="2"/>
  <c r="W832" i="2"/>
  <c r="X832" i="2"/>
  <c r="Y832" i="2"/>
  <c r="AB832" i="2"/>
  <c r="AC832" i="2"/>
  <c r="AD832" i="2"/>
  <c r="AE832" i="2"/>
  <c r="AG832" i="2"/>
  <c r="AH832" i="2"/>
  <c r="M833" i="2"/>
  <c r="O833" i="2"/>
  <c r="S833" i="2"/>
  <c r="T833" i="2"/>
  <c r="U833" i="2" s="1"/>
  <c r="AI833" i="2" s="1"/>
  <c r="V833" i="2"/>
  <c r="W833" i="2"/>
  <c r="X833" i="2"/>
  <c r="Y833" i="2"/>
  <c r="AB833" i="2"/>
  <c r="AC833" i="2"/>
  <c r="AD833" i="2"/>
  <c r="AE833" i="2"/>
  <c r="AG833" i="2"/>
  <c r="AH833" i="2"/>
  <c r="M834" i="2"/>
  <c r="O834" i="2"/>
  <c r="S834" i="2"/>
  <c r="T834" i="2"/>
  <c r="U834" i="2" s="1"/>
  <c r="AI834" i="2" s="1"/>
  <c r="V834" i="2"/>
  <c r="W834" i="2"/>
  <c r="X834" i="2"/>
  <c r="Y834" i="2"/>
  <c r="AB834" i="2"/>
  <c r="AC834" i="2"/>
  <c r="AD834" i="2"/>
  <c r="AE834" i="2"/>
  <c r="AG834" i="2"/>
  <c r="AH834" i="2"/>
  <c r="M835" i="2"/>
  <c r="O835" i="2"/>
  <c r="P835" i="2" s="1"/>
  <c r="Q835" i="2" s="1"/>
  <c r="R835" i="2"/>
  <c r="S835" i="2"/>
  <c r="T835" i="2"/>
  <c r="U835" i="2" s="1"/>
  <c r="AI835" i="2" s="1"/>
  <c r="V835" i="2"/>
  <c r="W835" i="2"/>
  <c r="X835" i="2"/>
  <c r="Y835" i="2"/>
  <c r="AB835" i="2"/>
  <c r="AC835" i="2"/>
  <c r="AD835" i="2"/>
  <c r="AE835" i="2"/>
  <c r="AG835" i="2"/>
  <c r="AH835" i="2"/>
  <c r="M836" i="2"/>
  <c r="O836" i="2"/>
  <c r="P836" i="2" s="1"/>
  <c r="Q836" i="2" s="1"/>
  <c r="S836" i="2"/>
  <c r="T836" i="2"/>
  <c r="U836" i="2" s="1"/>
  <c r="AI836" i="2" s="1"/>
  <c r="V836" i="2"/>
  <c r="W836" i="2"/>
  <c r="X836" i="2"/>
  <c r="Y836" i="2"/>
  <c r="AB836" i="2"/>
  <c r="AC836" i="2"/>
  <c r="AD836" i="2"/>
  <c r="AE836" i="2"/>
  <c r="AG836" i="2"/>
  <c r="AH836" i="2"/>
  <c r="M837" i="2"/>
  <c r="O837" i="2"/>
  <c r="R837" i="2" s="1"/>
  <c r="S837" i="2"/>
  <c r="T837" i="2"/>
  <c r="U837" i="2" s="1"/>
  <c r="AI837" i="2" s="1"/>
  <c r="V837" i="2"/>
  <c r="W837" i="2"/>
  <c r="X837" i="2"/>
  <c r="Y837" i="2"/>
  <c r="AB837" i="2"/>
  <c r="AC837" i="2"/>
  <c r="AD837" i="2"/>
  <c r="AE837" i="2"/>
  <c r="AG837" i="2"/>
  <c r="AH837" i="2"/>
  <c r="M838" i="2"/>
  <c r="O838" i="2"/>
  <c r="R838" i="2" s="1"/>
  <c r="P838" i="2"/>
  <c r="Q838" i="2" s="1"/>
  <c r="S838" i="2"/>
  <c r="T838" i="2"/>
  <c r="U838" i="2" s="1"/>
  <c r="AI838" i="2" s="1"/>
  <c r="V838" i="2"/>
  <c r="W838" i="2"/>
  <c r="X838" i="2"/>
  <c r="Y838" i="2"/>
  <c r="AB838" i="2"/>
  <c r="AC838" i="2"/>
  <c r="AD838" i="2"/>
  <c r="AE838" i="2"/>
  <c r="AG838" i="2"/>
  <c r="AH838" i="2"/>
  <c r="M839" i="2"/>
  <c r="O839" i="2"/>
  <c r="R839" i="2" s="1"/>
  <c r="P839" i="2"/>
  <c r="Q839" i="2" s="1"/>
  <c r="S839" i="2"/>
  <c r="T839" i="2"/>
  <c r="U839" i="2" s="1"/>
  <c r="AI839" i="2" s="1"/>
  <c r="V839" i="2"/>
  <c r="W839" i="2"/>
  <c r="X839" i="2"/>
  <c r="Y839" i="2"/>
  <c r="AB839" i="2"/>
  <c r="AC839" i="2"/>
  <c r="AD839" i="2"/>
  <c r="AE839" i="2"/>
  <c r="AG839" i="2"/>
  <c r="AH839" i="2"/>
  <c r="M840" i="2"/>
  <c r="O840" i="2"/>
  <c r="P840" i="2" s="1"/>
  <c r="Q840" i="2" s="1"/>
  <c r="S840" i="2"/>
  <c r="T840" i="2"/>
  <c r="U840" i="2" s="1"/>
  <c r="AI840" i="2" s="1"/>
  <c r="V840" i="2"/>
  <c r="W840" i="2"/>
  <c r="X840" i="2"/>
  <c r="Y840" i="2"/>
  <c r="AB840" i="2"/>
  <c r="AC840" i="2"/>
  <c r="AD840" i="2"/>
  <c r="AE840" i="2"/>
  <c r="AG840" i="2"/>
  <c r="AH840" i="2"/>
  <c r="M841" i="2"/>
  <c r="O841" i="2"/>
  <c r="R841" i="2" s="1"/>
  <c r="S841" i="2"/>
  <c r="T841" i="2"/>
  <c r="U841" i="2"/>
  <c r="AI841" i="2" s="1"/>
  <c r="V841" i="2"/>
  <c r="W841" i="2"/>
  <c r="X841" i="2"/>
  <c r="Y841" i="2"/>
  <c r="AB841" i="2"/>
  <c r="AC841" i="2"/>
  <c r="AD841" i="2"/>
  <c r="AE841" i="2"/>
  <c r="AG841" i="2"/>
  <c r="AH841" i="2"/>
  <c r="M842" i="2"/>
  <c r="O842" i="2"/>
  <c r="R842" i="2" s="1"/>
  <c r="P842" i="2"/>
  <c r="Q842" i="2" s="1"/>
  <c r="S842" i="2"/>
  <c r="T842" i="2"/>
  <c r="U842" i="2" s="1"/>
  <c r="AI842" i="2" s="1"/>
  <c r="V842" i="2"/>
  <c r="W842" i="2"/>
  <c r="X842" i="2"/>
  <c r="Y842" i="2"/>
  <c r="AB842" i="2"/>
  <c r="AC842" i="2"/>
  <c r="AD842" i="2"/>
  <c r="AE842" i="2"/>
  <c r="AG842" i="2"/>
  <c r="AH842" i="2"/>
  <c r="M843" i="2"/>
  <c r="O843" i="2"/>
  <c r="R843" i="2" s="1"/>
  <c r="S843" i="2"/>
  <c r="T843" i="2"/>
  <c r="U843" i="2" s="1"/>
  <c r="AI843" i="2" s="1"/>
  <c r="V843" i="2"/>
  <c r="W843" i="2"/>
  <c r="X843" i="2"/>
  <c r="Y843" i="2"/>
  <c r="AB843" i="2"/>
  <c r="AC843" i="2"/>
  <c r="AD843" i="2"/>
  <c r="AE843" i="2"/>
  <c r="AG843" i="2"/>
  <c r="AH843" i="2"/>
  <c r="M844" i="2"/>
  <c r="O844" i="2"/>
  <c r="P844" i="2" s="1"/>
  <c r="Q844" i="2" s="1"/>
  <c r="S844" i="2"/>
  <c r="T844" i="2"/>
  <c r="U844" i="2" s="1"/>
  <c r="AI844" i="2" s="1"/>
  <c r="V844" i="2"/>
  <c r="W844" i="2"/>
  <c r="X844" i="2"/>
  <c r="Y844" i="2"/>
  <c r="AB844" i="2"/>
  <c r="AC844" i="2"/>
  <c r="AD844" i="2"/>
  <c r="AE844" i="2"/>
  <c r="AG844" i="2"/>
  <c r="AH844" i="2"/>
  <c r="M845" i="2"/>
  <c r="O845" i="2"/>
  <c r="R845" i="2" s="1"/>
  <c r="S845" i="2"/>
  <c r="T845" i="2"/>
  <c r="U845" i="2" s="1"/>
  <c r="AI845" i="2" s="1"/>
  <c r="V845" i="2"/>
  <c r="W845" i="2"/>
  <c r="X845" i="2"/>
  <c r="Y845" i="2"/>
  <c r="AB845" i="2"/>
  <c r="AC845" i="2"/>
  <c r="AD845" i="2"/>
  <c r="AE845" i="2"/>
  <c r="AG845" i="2"/>
  <c r="AH845" i="2"/>
  <c r="M846" i="2"/>
  <c r="O846" i="2"/>
  <c r="P846" i="2" s="1"/>
  <c r="Q846" i="2" s="1"/>
  <c r="S846" i="2"/>
  <c r="T846" i="2"/>
  <c r="U846" i="2" s="1"/>
  <c r="AI846" i="2" s="1"/>
  <c r="V846" i="2"/>
  <c r="W846" i="2"/>
  <c r="X846" i="2"/>
  <c r="Y846" i="2"/>
  <c r="AB846" i="2"/>
  <c r="AC846" i="2"/>
  <c r="AD846" i="2"/>
  <c r="AE846" i="2"/>
  <c r="AG846" i="2"/>
  <c r="AH846" i="2"/>
  <c r="M847" i="2"/>
  <c r="O847" i="2"/>
  <c r="R847" i="2" s="1"/>
  <c r="S847" i="2"/>
  <c r="T847" i="2"/>
  <c r="U847" i="2" s="1"/>
  <c r="AI847" i="2" s="1"/>
  <c r="V847" i="2"/>
  <c r="W847" i="2"/>
  <c r="X847" i="2"/>
  <c r="Y847" i="2"/>
  <c r="AB847" i="2"/>
  <c r="AC847" i="2"/>
  <c r="AD847" i="2"/>
  <c r="AE847" i="2"/>
  <c r="AG847" i="2"/>
  <c r="AH847" i="2"/>
  <c r="M848" i="2"/>
  <c r="O848" i="2"/>
  <c r="S848" i="2"/>
  <c r="T848" i="2"/>
  <c r="U848" i="2" s="1"/>
  <c r="AI848" i="2" s="1"/>
  <c r="V848" i="2"/>
  <c r="W848" i="2"/>
  <c r="X848" i="2"/>
  <c r="Y848" i="2"/>
  <c r="AB848" i="2"/>
  <c r="AC848" i="2"/>
  <c r="AD848" i="2"/>
  <c r="AE848" i="2"/>
  <c r="AG848" i="2"/>
  <c r="AH848" i="2"/>
  <c r="M849" i="2"/>
  <c r="O849" i="2"/>
  <c r="R849" i="2" s="1"/>
  <c r="S849" i="2"/>
  <c r="T849" i="2"/>
  <c r="U849" i="2"/>
  <c r="AI849" i="2" s="1"/>
  <c r="V849" i="2"/>
  <c r="W849" i="2"/>
  <c r="X849" i="2"/>
  <c r="Y849" i="2"/>
  <c r="AB849" i="2"/>
  <c r="AC849" i="2"/>
  <c r="AD849" i="2"/>
  <c r="AE849" i="2"/>
  <c r="AG849" i="2"/>
  <c r="AH849" i="2"/>
  <c r="M850" i="2"/>
  <c r="O850" i="2"/>
  <c r="R850" i="2" s="1"/>
  <c r="S850" i="2"/>
  <c r="T850" i="2"/>
  <c r="U850" i="2" s="1"/>
  <c r="AI850" i="2" s="1"/>
  <c r="V850" i="2"/>
  <c r="W850" i="2"/>
  <c r="X850" i="2"/>
  <c r="Y850" i="2"/>
  <c r="AB850" i="2"/>
  <c r="AC850" i="2"/>
  <c r="AD850" i="2"/>
  <c r="AE850" i="2"/>
  <c r="AG850" i="2"/>
  <c r="AH850" i="2"/>
  <c r="M851" i="2"/>
  <c r="O851" i="2"/>
  <c r="P851" i="2" s="1"/>
  <c r="Q851" i="2" s="1"/>
  <c r="S851" i="2"/>
  <c r="T851" i="2"/>
  <c r="U851" i="2"/>
  <c r="AI851" i="2" s="1"/>
  <c r="V851" i="2"/>
  <c r="W851" i="2"/>
  <c r="X851" i="2"/>
  <c r="Y851" i="2"/>
  <c r="AB851" i="2"/>
  <c r="AC851" i="2"/>
  <c r="AD851" i="2"/>
  <c r="AE851" i="2"/>
  <c r="AG851" i="2"/>
  <c r="AH851" i="2"/>
  <c r="O732" i="2"/>
  <c r="P732" i="2" s="1"/>
  <c r="Q732" i="2" s="1"/>
  <c r="S732" i="2"/>
  <c r="T732" i="2"/>
  <c r="U732" i="2" s="1"/>
  <c r="AI732" i="2" s="1"/>
  <c r="V732" i="2"/>
  <c r="W732" i="2"/>
  <c r="X732" i="2"/>
  <c r="Y732" i="2"/>
  <c r="AB732" i="2"/>
  <c r="AC732" i="2"/>
  <c r="AD732" i="2"/>
  <c r="AE732" i="2"/>
  <c r="AG732" i="2"/>
  <c r="AH732" i="2"/>
  <c r="M732" i="2"/>
  <c r="M612" i="2"/>
  <c r="O612" i="2"/>
  <c r="P612" i="2" s="1"/>
  <c r="Q612" i="2" s="1"/>
  <c r="S612" i="2"/>
  <c r="T612" i="2"/>
  <c r="U612" i="2" s="1"/>
  <c r="AI612" i="2" s="1"/>
  <c r="V612" i="2"/>
  <c r="W612" i="2"/>
  <c r="X612" i="2"/>
  <c r="Y612" i="2"/>
  <c r="AB612" i="2"/>
  <c r="AC612" i="2"/>
  <c r="AD612" i="2"/>
  <c r="AE612" i="2"/>
  <c r="AG612" i="2"/>
  <c r="AH612" i="2"/>
  <c r="M613" i="2"/>
  <c r="O613" i="2"/>
  <c r="S613" i="2"/>
  <c r="T613" i="2"/>
  <c r="U613" i="2" s="1"/>
  <c r="AI613" i="2" s="1"/>
  <c r="V613" i="2"/>
  <c r="W613" i="2"/>
  <c r="X613" i="2"/>
  <c r="Y613" i="2"/>
  <c r="AB613" i="2"/>
  <c r="AC613" i="2"/>
  <c r="AD613" i="2"/>
  <c r="AE613" i="2"/>
  <c r="AG613" i="2"/>
  <c r="AH613" i="2"/>
  <c r="M614" i="2"/>
  <c r="O614" i="2"/>
  <c r="R614" i="2" s="1"/>
  <c r="S614" i="2"/>
  <c r="T614" i="2"/>
  <c r="U614" i="2" s="1"/>
  <c r="AI614" i="2" s="1"/>
  <c r="V614" i="2"/>
  <c r="W614" i="2"/>
  <c r="X614" i="2"/>
  <c r="Y614" i="2"/>
  <c r="AB614" i="2"/>
  <c r="AC614" i="2"/>
  <c r="AD614" i="2"/>
  <c r="AE614" i="2"/>
  <c r="AG614" i="2"/>
  <c r="AH614" i="2"/>
  <c r="M615" i="2"/>
  <c r="O615" i="2"/>
  <c r="P615" i="2" s="1"/>
  <c r="Q615" i="2" s="1"/>
  <c r="S615" i="2"/>
  <c r="T615" i="2"/>
  <c r="U615" i="2" s="1"/>
  <c r="AI615" i="2" s="1"/>
  <c r="V615" i="2"/>
  <c r="W615" i="2"/>
  <c r="X615" i="2"/>
  <c r="Y615" i="2"/>
  <c r="AB615" i="2"/>
  <c r="AC615" i="2"/>
  <c r="AD615" i="2"/>
  <c r="AE615" i="2"/>
  <c r="AG615" i="2"/>
  <c r="AH615" i="2"/>
  <c r="M616" i="2"/>
  <c r="O616" i="2"/>
  <c r="P616" i="2" s="1"/>
  <c r="Q616" i="2" s="1"/>
  <c r="S616" i="2"/>
  <c r="T616" i="2"/>
  <c r="U616" i="2" s="1"/>
  <c r="AI616" i="2" s="1"/>
  <c r="V616" i="2"/>
  <c r="W616" i="2"/>
  <c r="X616" i="2"/>
  <c r="Y616" i="2"/>
  <c r="AB616" i="2"/>
  <c r="AC616" i="2"/>
  <c r="AD616" i="2"/>
  <c r="AE616" i="2"/>
  <c r="AG616" i="2"/>
  <c r="AH616" i="2"/>
  <c r="M617" i="2"/>
  <c r="O617" i="2"/>
  <c r="S617" i="2"/>
  <c r="T617" i="2"/>
  <c r="U617" i="2" s="1"/>
  <c r="AI617" i="2" s="1"/>
  <c r="V617" i="2"/>
  <c r="W617" i="2"/>
  <c r="X617" i="2"/>
  <c r="Y617" i="2"/>
  <c r="AB617" i="2"/>
  <c r="AC617" i="2"/>
  <c r="AD617" i="2"/>
  <c r="AE617" i="2"/>
  <c r="AG617" i="2"/>
  <c r="AH617" i="2"/>
  <c r="M618" i="2"/>
  <c r="O618" i="2"/>
  <c r="R618" i="2" s="1"/>
  <c r="S618" i="2"/>
  <c r="T618" i="2"/>
  <c r="U618" i="2" s="1"/>
  <c r="AI618" i="2" s="1"/>
  <c r="V618" i="2"/>
  <c r="W618" i="2"/>
  <c r="X618" i="2"/>
  <c r="Y618" i="2"/>
  <c r="AB618" i="2"/>
  <c r="AC618" i="2"/>
  <c r="AD618" i="2"/>
  <c r="AE618" i="2"/>
  <c r="AG618" i="2"/>
  <c r="AH618" i="2"/>
  <c r="M619" i="2"/>
  <c r="O619" i="2"/>
  <c r="S619" i="2"/>
  <c r="T619" i="2"/>
  <c r="U619" i="2" s="1"/>
  <c r="AI619" i="2" s="1"/>
  <c r="V619" i="2"/>
  <c r="W619" i="2"/>
  <c r="X619" i="2"/>
  <c r="Y619" i="2"/>
  <c r="AB619" i="2"/>
  <c r="AC619" i="2"/>
  <c r="AD619" i="2"/>
  <c r="AE619" i="2"/>
  <c r="AG619" i="2"/>
  <c r="AH619" i="2"/>
  <c r="M620" i="2"/>
  <c r="O620" i="2"/>
  <c r="P620" i="2" s="1"/>
  <c r="Q620" i="2" s="1"/>
  <c r="S620" i="2"/>
  <c r="T620" i="2"/>
  <c r="U620" i="2" s="1"/>
  <c r="AI620" i="2" s="1"/>
  <c r="V620" i="2"/>
  <c r="W620" i="2"/>
  <c r="X620" i="2"/>
  <c r="Y620" i="2"/>
  <c r="AB620" i="2"/>
  <c r="AC620" i="2"/>
  <c r="AD620" i="2"/>
  <c r="AE620" i="2"/>
  <c r="AG620" i="2"/>
  <c r="AH620" i="2"/>
  <c r="M621" i="2"/>
  <c r="O621" i="2"/>
  <c r="S621" i="2"/>
  <c r="T621" i="2"/>
  <c r="U621" i="2" s="1"/>
  <c r="AI621" i="2" s="1"/>
  <c r="V621" i="2"/>
  <c r="W621" i="2"/>
  <c r="X621" i="2"/>
  <c r="Y621" i="2"/>
  <c r="AB621" i="2"/>
  <c r="AC621" i="2"/>
  <c r="AD621" i="2"/>
  <c r="AE621" i="2"/>
  <c r="AG621" i="2"/>
  <c r="AH621" i="2"/>
  <c r="M622" i="2"/>
  <c r="O622" i="2"/>
  <c r="R622" i="2" s="1"/>
  <c r="S622" i="2"/>
  <c r="T622" i="2"/>
  <c r="U622" i="2" s="1"/>
  <c r="AI622" i="2" s="1"/>
  <c r="V622" i="2"/>
  <c r="W622" i="2"/>
  <c r="X622" i="2"/>
  <c r="Y622" i="2"/>
  <c r="AB622" i="2"/>
  <c r="AC622" i="2"/>
  <c r="AD622" i="2"/>
  <c r="AE622" i="2"/>
  <c r="AG622" i="2"/>
  <c r="AH622" i="2"/>
  <c r="M623" i="2"/>
  <c r="O623" i="2"/>
  <c r="R623" i="2" s="1"/>
  <c r="S623" i="2"/>
  <c r="T623" i="2"/>
  <c r="U623" i="2" s="1"/>
  <c r="AI623" i="2" s="1"/>
  <c r="V623" i="2"/>
  <c r="W623" i="2"/>
  <c r="X623" i="2"/>
  <c r="Y623" i="2"/>
  <c r="AB623" i="2"/>
  <c r="AC623" i="2"/>
  <c r="AD623" i="2"/>
  <c r="AE623" i="2"/>
  <c r="AG623" i="2"/>
  <c r="AH623" i="2"/>
  <c r="M624" i="2"/>
  <c r="O624" i="2"/>
  <c r="S624" i="2"/>
  <c r="T624" i="2"/>
  <c r="U624" i="2" s="1"/>
  <c r="AI624" i="2" s="1"/>
  <c r="V624" i="2"/>
  <c r="W624" i="2"/>
  <c r="X624" i="2"/>
  <c r="Y624" i="2"/>
  <c r="AB624" i="2"/>
  <c r="AC624" i="2"/>
  <c r="AD624" i="2"/>
  <c r="AE624" i="2"/>
  <c r="AG624" i="2"/>
  <c r="AH624" i="2"/>
  <c r="M625" i="2"/>
  <c r="O625" i="2"/>
  <c r="S625" i="2"/>
  <c r="T625" i="2"/>
  <c r="U625" i="2" s="1"/>
  <c r="AI625" i="2" s="1"/>
  <c r="V625" i="2"/>
  <c r="W625" i="2"/>
  <c r="X625" i="2"/>
  <c r="Y625" i="2"/>
  <c r="AB625" i="2"/>
  <c r="AC625" i="2"/>
  <c r="AD625" i="2"/>
  <c r="AE625" i="2"/>
  <c r="AG625" i="2"/>
  <c r="AH625" i="2"/>
  <c r="M626" i="2"/>
  <c r="O626" i="2"/>
  <c r="S626" i="2"/>
  <c r="T626" i="2"/>
  <c r="U626" i="2" s="1"/>
  <c r="AI626" i="2" s="1"/>
  <c r="V626" i="2"/>
  <c r="W626" i="2"/>
  <c r="X626" i="2"/>
  <c r="Y626" i="2"/>
  <c r="AB626" i="2"/>
  <c r="AC626" i="2"/>
  <c r="AD626" i="2"/>
  <c r="AE626" i="2"/>
  <c r="AG626" i="2"/>
  <c r="AH626" i="2"/>
  <c r="M627" i="2"/>
  <c r="O627" i="2"/>
  <c r="P627" i="2" s="1"/>
  <c r="Q627" i="2" s="1"/>
  <c r="S627" i="2"/>
  <c r="T627" i="2"/>
  <c r="U627" i="2" s="1"/>
  <c r="AI627" i="2" s="1"/>
  <c r="V627" i="2"/>
  <c r="W627" i="2"/>
  <c r="X627" i="2"/>
  <c r="Y627" i="2"/>
  <c r="AB627" i="2"/>
  <c r="AC627" i="2"/>
  <c r="AD627" i="2"/>
  <c r="AE627" i="2"/>
  <c r="AG627" i="2"/>
  <c r="AH627" i="2"/>
  <c r="M628" i="2"/>
  <c r="O628" i="2"/>
  <c r="R628" i="2" s="1"/>
  <c r="S628" i="2"/>
  <c r="T628" i="2"/>
  <c r="U628" i="2" s="1"/>
  <c r="AI628" i="2" s="1"/>
  <c r="V628" i="2"/>
  <c r="W628" i="2"/>
  <c r="X628" i="2"/>
  <c r="Y628" i="2"/>
  <c r="AB628" i="2"/>
  <c r="AC628" i="2"/>
  <c r="AD628" i="2"/>
  <c r="AE628" i="2"/>
  <c r="AG628" i="2"/>
  <c r="AH628" i="2"/>
  <c r="M629" i="2"/>
  <c r="O629" i="2"/>
  <c r="S629" i="2"/>
  <c r="T629" i="2"/>
  <c r="U629" i="2" s="1"/>
  <c r="AI629" i="2" s="1"/>
  <c r="V629" i="2"/>
  <c r="W629" i="2"/>
  <c r="X629" i="2"/>
  <c r="Y629" i="2"/>
  <c r="AB629" i="2"/>
  <c r="AC629" i="2"/>
  <c r="AD629" i="2"/>
  <c r="AE629" i="2"/>
  <c r="AG629" i="2"/>
  <c r="AH629" i="2"/>
  <c r="M630" i="2"/>
  <c r="O630" i="2"/>
  <c r="R630" i="2" s="1"/>
  <c r="S630" i="2"/>
  <c r="T630" i="2"/>
  <c r="U630" i="2" s="1"/>
  <c r="AI630" i="2" s="1"/>
  <c r="V630" i="2"/>
  <c r="W630" i="2"/>
  <c r="X630" i="2"/>
  <c r="Y630" i="2"/>
  <c r="AB630" i="2"/>
  <c r="AC630" i="2"/>
  <c r="AD630" i="2"/>
  <c r="AE630" i="2"/>
  <c r="AG630" i="2"/>
  <c r="AH630" i="2"/>
  <c r="M631" i="2"/>
  <c r="O631" i="2"/>
  <c r="P631" i="2" s="1"/>
  <c r="Q631" i="2" s="1"/>
  <c r="S631" i="2"/>
  <c r="T631" i="2"/>
  <c r="U631" i="2" s="1"/>
  <c r="AI631" i="2" s="1"/>
  <c r="V631" i="2"/>
  <c r="W631" i="2"/>
  <c r="X631" i="2"/>
  <c r="Y631" i="2"/>
  <c r="AB631" i="2"/>
  <c r="AC631" i="2"/>
  <c r="AD631" i="2"/>
  <c r="AE631" i="2"/>
  <c r="AG631" i="2"/>
  <c r="AH631" i="2"/>
  <c r="M632" i="2"/>
  <c r="O632" i="2"/>
  <c r="R632" i="2" s="1"/>
  <c r="S632" i="2"/>
  <c r="T632" i="2"/>
  <c r="U632" i="2" s="1"/>
  <c r="AI632" i="2" s="1"/>
  <c r="V632" i="2"/>
  <c r="W632" i="2"/>
  <c r="X632" i="2"/>
  <c r="Y632" i="2"/>
  <c r="AB632" i="2"/>
  <c r="AC632" i="2"/>
  <c r="AD632" i="2"/>
  <c r="AE632" i="2"/>
  <c r="AG632" i="2"/>
  <c r="AH632" i="2"/>
  <c r="M633" i="2"/>
  <c r="O633" i="2"/>
  <c r="S633" i="2"/>
  <c r="T633" i="2"/>
  <c r="U633" i="2" s="1"/>
  <c r="AI633" i="2" s="1"/>
  <c r="V633" i="2"/>
  <c r="W633" i="2"/>
  <c r="X633" i="2"/>
  <c r="Y633" i="2"/>
  <c r="AB633" i="2"/>
  <c r="AC633" i="2"/>
  <c r="AD633" i="2"/>
  <c r="AE633" i="2"/>
  <c r="AG633" i="2"/>
  <c r="AH633" i="2"/>
  <c r="M634" i="2"/>
  <c r="O634" i="2"/>
  <c r="R634" i="2" s="1"/>
  <c r="S634" i="2"/>
  <c r="T634" i="2"/>
  <c r="U634" i="2" s="1"/>
  <c r="AI634" i="2" s="1"/>
  <c r="V634" i="2"/>
  <c r="W634" i="2"/>
  <c r="X634" i="2"/>
  <c r="Y634" i="2"/>
  <c r="AB634" i="2"/>
  <c r="AC634" i="2"/>
  <c r="AD634" i="2"/>
  <c r="AE634" i="2"/>
  <c r="AG634" i="2"/>
  <c r="AH634" i="2"/>
  <c r="M635" i="2"/>
  <c r="O635" i="2"/>
  <c r="P635" i="2" s="1"/>
  <c r="Q635" i="2" s="1"/>
  <c r="S635" i="2"/>
  <c r="T635" i="2"/>
  <c r="U635" i="2" s="1"/>
  <c r="AI635" i="2" s="1"/>
  <c r="V635" i="2"/>
  <c r="W635" i="2"/>
  <c r="X635" i="2"/>
  <c r="Y635" i="2"/>
  <c r="AB635" i="2"/>
  <c r="AC635" i="2"/>
  <c r="AD635" i="2"/>
  <c r="AE635" i="2"/>
  <c r="AG635" i="2"/>
  <c r="AH635" i="2"/>
  <c r="M636" i="2"/>
  <c r="O636" i="2"/>
  <c r="P636" i="2" s="1"/>
  <c r="Q636" i="2" s="1"/>
  <c r="S636" i="2"/>
  <c r="T636" i="2"/>
  <c r="U636" i="2" s="1"/>
  <c r="AI636" i="2" s="1"/>
  <c r="V636" i="2"/>
  <c r="W636" i="2"/>
  <c r="X636" i="2"/>
  <c r="Y636" i="2"/>
  <c r="AB636" i="2"/>
  <c r="AC636" i="2"/>
  <c r="AD636" i="2"/>
  <c r="AE636" i="2"/>
  <c r="AG636" i="2"/>
  <c r="AH636" i="2"/>
  <c r="M637" i="2"/>
  <c r="O637" i="2"/>
  <c r="S637" i="2"/>
  <c r="T637" i="2"/>
  <c r="U637" i="2" s="1"/>
  <c r="AI637" i="2" s="1"/>
  <c r="V637" i="2"/>
  <c r="W637" i="2"/>
  <c r="X637" i="2"/>
  <c r="Y637" i="2"/>
  <c r="AB637" i="2"/>
  <c r="AC637" i="2"/>
  <c r="AD637" i="2"/>
  <c r="AE637" i="2"/>
  <c r="AG637" i="2"/>
  <c r="AH637" i="2"/>
  <c r="M638" i="2"/>
  <c r="O638" i="2"/>
  <c r="P638" i="2" s="1"/>
  <c r="Q638" i="2" s="1"/>
  <c r="S638" i="2"/>
  <c r="T638" i="2"/>
  <c r="U638" i="2" s="1"/>
  <c r="AI638" i="2" s="1"/>
  <c r="V638" i="2"/>
  <c r="W638" i="2"/>
  <c r="X638" i="2"/>
  <c r="Y638" i="2"/>
  <c r="AB638" i="2"/>
  <c r="AC638" i="2"/>
  <c r="AD638" i="2"/>
  <c r="AE638" i="2"/>
  <c r="AG638" i="2"/>
  <c r="AH638" i="2"/>
  <c r="M639" i="2"/>
  <c r="O639" i="2"/>
  <c r="S639" i="2"/>
  <c r="T639" i="2"/>
  <c r="U639" i="2" s="1"/>
  <c r="AI639" i="2" s="1"/>
  <c r="V639" i="2"/>
  <c r="W639" i="2"/>
  <c r="X639" i="2"/>
  <c r="Y639" i="2"/>
  <c r="AB639" i="2"/>
  <c r="AC639" i="2"/>
  <c r="AD639" i="2"/>
  <c r="AE639" i="2"/>
  <c r="AG639" i="2"/>
  <c r="AH639" i="2"/>
  <c r="M640" i="2"/>
  <c r="O640" i="2"/>
  <c r="P640" i="2" s="1"/>
  <c r="Q640" i="2" s="1"/>
  <c r="S640" i="2"/>
  <c r="T640" i="2"/>
  <c r="U640" i="2" s="1"/>
  <c r="AI640" i="2" s="1"/>
  <c r="V640" i="2"/>
  <c r="W640" i="2"/>
  <c r="X640" i="2"/>
  <c r="Y640" i="2"/>
  <c r="AB640" i="2"/>
  <c r="AC640" i="2"/>
  <c r="AD640" i="2"/>
  <c r="AE640" i="2"/>
  <c r="AG640" i="2"/>
  <c r="AH640" i="2"/>
  <c r="M641" i="2"/>
  <c r="O641" i="2"/>
  <c r="S641" i="2"/>
  <c r="T641" i="2"/>
  <c r="U641" i="2" s="1"/>
  <c r="AI641" i="2" s="1"/>
  <c r="V641" i="2"/>
  <c r="W641" i="2"/>
  <c r="X641" i="2"/>
  <c r="Y641" i="2"/>
  <c r="AB641" i="2"/>
  <c r="AC641" i="2"/>
  <c r="AD641" i="2"/>
  <c r="AE641" i="2"/>
  <c r="AG641" i="2"/>
  <c r="AH641" i="2"/>
  <c r="M642" i="2"/>
  <c r="O642" i="2"/>
  <c r="S642" i="2"/>
  <c r="T642" i="2"/>
  <c r="U642" i="2" s="1"/>
  <c r="AI642" i="2" s="1"/>
  <c r="V642" i="2"/>
  <c r="W642" i="2"/>
  <c r="X642" i="2"/>
  <c r="Y642" i="2"/>
  <c r="AB642" i="2"/>
  <c r="AC642" i="2"/>
  <c r="AD642" i="2"/>
  <c r="AE642" i="2"/>
  <c r="AG642" i="2"/>
  <c r="AH642" i="2"/>
  <c r="M643" i="2"/>
  <c r="O643" i="2"/>
  <c r="P643" i="2" s="1"/>
  <c r="Q643" i="2" s="1"/>
  <c r="S643" i="2"/>
  <c r="T643" i="2"/>
  <c r="U643" i="2" s="1"/>
  <c r="AI643" i="2" s="1"/>
  <c r="V643" i="2"/>
  <c r="W643" i="2"/>
  <c r="X643" i="2"/>
  <c r="Y643" i="2"/>
  <c r="AB643" i="2"/>
  <c r="AC643" i="2"/>
  <c r="AD643" i="2"/>
  <c r="AE643" i="2"/>
  <c r="AG643" i="2"/>
  <c r="AH643" i="2"/>
  <c r="M644" i="2"/>
  <c r="O644" i="2"/>
  <c r="S644" i="2"/>
  <c r="T644" i="2"/>
  <c r="U644" i="2" s="1"/>
  <c r="AI644" i="2" s="1"/>
  <c r="V644" i="2"/>
  <c r="W644" i="2"/>
  <c r="X644" i="2"/>
  <c r="Y644" i="2"/>
  <c r="AB644" i="2"/>
  <c r="AC644" i="2"/>
  <c r="AD644" i="2"/>
  <c r="AE644" i="2"/>
  <c r="AG644" i="2"/>
  <c r="AH644" i="2"/>
  <c r="M645" i="2"/>
  <c r="O645" i="2"/>
  <c r="R645" i="2" s="1"/>
  <c r="S645" i="2"/>
  <c r="T645" i="2"/>
  <c r="U645" i="2" s="1"/>
  <c r="AI645" i="2" s="1"/>
  <c r="V645" i="2"/>
  <c r="W645" i="2"/>
  <c r="X645" i="2"/>
  <c r="Y645" i="2"/>
  <c r="AB645" i="2"/>
  <c r="AC645" i="2"/>
  <c r="AD645" i="2"/>
  <c r="AE645" i="2"/>
  <c r="AG645" i="2"/>
  <c r="AH645" i="2"/>
  <c r="M646" i="2"/>
  <c r="O646" i="2"/>
  <c r="P646" i="2" s="1"/>
  <c r="Q646" i="2" s="1"/>
  <c r="S646" i="2"/>
  <c r="T646" i="2"/>
  <c r="U646" i="2" s="1"/>
  <c r="AI646" i="2" s="1"/>
  <c r="V646" i="2"/>
  <c r="W646" i="2"/>
  <c r="X646" i="2"/>
  <c r="Y646" i="2"/>
  <c r="AB646" i="2"/>
  <c r="AC646" i="2"/>
  <c r="AD646" i="2"/>
  <c r="AE646" i="2"/>
  <c r="AG646" i="2"/>
  <c r="AH646" i="2"/>
  <c r="M647" i="2"/>
  <c r="O647" i="2"/>
  <c r="P647" i="2" s="1"/>
  <c r="Q647" i="2" s="1"/>
  <c r="S647" i="2"/>
  <c r="T647" i="2"/>
  <c r="U647" i="2" s="1"/>
  <c r="AI647" i="2" s="1"/>
  <c r="V647" i="2"/>
  <c r="W647" i="2"/>
  <c r="X647" i="2"/>
  <c r="Y647" i="2"/>
  <c r="AB647" i="2"/>
  <c r="AC647" i="2"/>
  <c r="AD647" i="2"/>
  <c r="AE647" i="2"/>
  <c r="AG647" i="2"/>
  <c r="AH647" i="2"/>
  <c r="M648" i="2"/>
  <c r="O648" i="2"/>
  <c r="S648" i="2"/>
  <c r="T648" i="2"/>
  <c r="U648" i="2" s="1"/>
  <c r="AI648" i="2" s="1"/>
  <c r="V648" i="2"/>
  <c r="W648" i="2"/>
  <c r="X648" i="2"/>
  <c r="Y648" i="2"/>
  <c r="AB648" i="2"/>
  <c r="AC648" i="2"/>
  <c r="AD648" i="2"/>
  <c r="AE648" i="2"/>
  <c r="AG648" i="2"/>
  <c r="AH648" i="2"/>
  <c r="M649" i="2"/>
  <c r="O649" i="2"/>
  <c r="S649" i="2"/>
  <c r="T649" i="2"/>
  <c r="U649" i="2" s="1"/>
  <c r="AI649" i="2" s="1"/>
  <c r="V649" i="2"/>
  <c r="W649" i="2"/>
  <c r="X649" i="2"/>
  <c r="Y649" i="2"/>
  <c r="AB649" i="2"/>
  <c r="AC649" i="2"/>
  <c r="AD649" i="2"/>
  <c r="AE649" i="2"/>
  <c r="AG649" i="2"/>
  <c r="AH649" i="2"/>
  <c r="M650" i="2"/>
  <c r="O650" i="2"/>
  <c r="R650" i="2" s="1"/>
  <c r="S650" i="2"/>
  <c r="T650" i="2"/>
  <c r="U650" i="2" s="1"/>
  <c r="AI650" i="2" s="1"/>
  <c r="V650" i="2"/>
  <c r="W650" i="2"/>
  <c r="X650" i="2"/>
  <c r="Y650" i="2"/>
  <c r="AB650" i="2"/>
  <c r="AC650" i="2"/>
  <c r="AD650" i="2"/>
  <c r="AE650" i="2"/>
  <c r="AG650" i="2"/>
  <c r="AH650" i="2"/>
  <c r="M651" i="2"/>
  <c r="O651" i="2"/>
  <c r="P651" i="2" s="1"/>
  <c r="Q651" i="2" s="1"/>
  <c r="S651" i="2"/>
  <c r="T651" i="2"/>
  <c r="U651" i="2" s="1"/>
  <c r="AI651" i="2" s="1"/>
  <c r="V651" i="2"/>
  <c r="W651" i="2"/>
  <c r="X651" i="2"/>
  <c r="Y651" i="2"/>
  <c r="AB651" i="2"/>
  <c r="AC651" i="2"/>
  <c r="AD651" i="2"/>
  <c r="AE651" i="2"/>
  <c r="AG651" i="2"/>
  <c r="AH651" i="2"/>
  <c r="M652" i="2"/>
  <c r="O652" i="2"/>
  <c r="R652" i="2" s="1"/>
  <c r="S652" i="2"/>
  <c r="T652" i="2"/>
  <c r="U652" i="2" s="1"/>
  <c r="AI652" i="2" s="1"/>
  <c r="V652" i="2"/>
  <c r="W652" i="2"/>
  <c r="X652" i="2"/>
  <c r="Y652" i="2"/>
  <c r="AB652" i="2"/>
  <c r="AC652" i="2"/>
  <c r="AD652" i="2"/>
  <c r="AE652" i="2"/>
  <c r="AG652" i="2"/>
  <c r="AH652" i="2"/>
  <c r="M653" i="2"/>
  <c r="O653" i="2"/>
  <c r="P653" i="2" s="1"/>
  <c r="Q653" i="2" s="1"/>
  <c r="S653" i="2"/>
  <c r="T653" i="2"/>
  <c r="U653" i="2" s="1"/>
  <c r="AI653" i="2" s="1"/>
  <c r="V653" i="2"/>
  <c r="W653" i="2"/>
  <c r="X653" i="2"/>
  <c r="Y653" i="2"/>
  <c r="AB653" i="2"/>
  <c r="AC653" i="2"/>
  <c r="AD653" i="2"/>
  <c r="AE653" i="2"/>
  <c r="AG653" i="2"/>
  <c r="AH653" i="2"/>
  <c r="M654" i="2"/>
  <c r="O654" i="2"/>
  <c r="P654" i="2" s="1"/>
  <c r="Q654" i="2" s="1"/>
  <c r="S654" i="2"/>
  <c r="T654" i="2"/>
  <c r="U654" i="2" s="1"/>
  <c r="AI654" i="2" s="1"/>
  <c r="V654" i="2"/>
  <c r="W654" i="2"/>
  <c r="X654" i="2"/>
  <c r="Y654" i="2"/>
  <c r="AB654" i="2"/>
  <c r="AC654" i="2"/>
  <c r="AD654" i="2"/>
  <c r="AE654" i="2"/>
  <c r="AG654" i="2"/>
  <c r="AH654" i="2"/>
  <c r="M655" i="2"/>
  <c r="O655" i="2"/>
  <c r="R655" i="2" s="1"/>
  <c r="S655" i="2"/>
  <c r="T655" i="2"/>
  <c r="U655" i="2" s="1"/>
  <c r="AI655" i="2" s="1"/>
  <c r="V655" i="2"/>
  <c r="W655" i="2"/>
  <c r="X655" i="2"/>
  <c r="Y655" i="2"/>
  <c r="AB655" i="2"/>
  <c r="AC655" i="2"/>
  <c r="AD655" i="2"/>
  <c r="AE655" i="2"/>
  <c r="AG655" i="2"/>
  <c r="AH655" i="2"/>
  <c r="M656" i="2"/>
  <c r="O656" i="2"/>
  <c r="R656" i="2" s="1"/>
  <c r="S656" i="2"/>
  <c r="T656" i="2"/>
  <c r="U656" i="2" s="1"/>
  <c r="AI656" i="2" s="1"/>
  <c r="V656" i="2"/>
  <c r="W656" i="2"/>
  <c r="X656" i="2"/>
  <c r="Y656" i="2"/>
  <c r="AB656" i="2"/>
  <c r="AC656" i="2"/>
  <c r="AD656" i="2"/>
  <c r="AE656" i="2"/>
  <c r="AG656" i="2"/>
  <c r="AH656" i="2"/>
  <c r="M657" i="2"/>
  <c r="O657" i="2"/>
  <c r="S657" i="2"/>
  <c r="T657" i="2"/>
  <c r="U657" i="2" s="1"/>
  <c r="AI657" i="2" s="1"/>
  <c r="V657" i="2"/>
  <c r="W657" i="2"/>
  <c r="X657" i="2"/>
  <c r="Y657" i="2"/>
  <c r="AB657" i="2"/>
  <c r="AC657" i="2"/>
  <c r="AD657" i="2"/>
  <c r="AE657" i="2"/>
  <c r="AG657" i="2"/>
  <c r="AH657" i="2"/>
  <c r="M658" i="2"/>
  <c r="O658" i="2"/>
  <c r="R658" i="2" s="1"/>
  <c r="S658" i="2"/>
  <c r="T658" i="2"/>
  <c r="U658" i="2" s="1"/>
  <c r="AI658" i="2" s="1"/>
  <c r="V658" i="2"/>
  <c r="W658" i="2"/>
  <c r="X658" i="2"/>
  <c r="Y658" i="2"/>
  <c r="AB658" i="2"/>
  <c r="AC658" i="2"/>
  <c r="AD658" i="2"/>
  <c r="AE658" i="2"/>
  <c r="AG658" i="2"/>
  <c r="AH658" i="2"/>
  <c r="M659" i="2"/>
  <c r="O659" i="2"/>
  <c r="P659" i="2" s="1"/>
  <c r="Q659" i="2" s="1"/>
  <c r="S659" i="2"/>
  <c r="T659" i="2"/>
  <c r="U659" i="2" s="1"/>
  <c r="AI659" i="2" s="1"/>
  <c r="V659" i="2"/>
  <c r="W659" i="2"/>
  <c r="X659" i="2"/>
  <c r="Y659" i="2"/>
  <c r="AB659" i="2"/>
  <c r="AC659" i="2"/>
  <c r="AD659" i="2"/>
  <c r="AE659" i="2"/>
  <c r="AG659" i="2"/>
  <c r="AH659" i="2"/>
  <c r="M660" i="2"/>
  <c r="O660" i="2"/>
  <c r="R660" i="2" s="1"/>
  <c r="S660" i="2"/>
  <c r="T660" i="2"/>
  <c r="U660" i="2" s="1"/>
  <c r="AI660" i="2" s="1"/>
  <c r="V660" i="2"/>
  <c r="W660" i="2"/>
  <c r="X660" i="2"/>
  <c r="Y660" i="2"/>
  <c r="AB660" i="2"/>
  <c r="AC660" i="2"/>
  <c r="AD660" i="2"/>
  <c r="AE660" i="2"/>
  <c r="AG660" i="2"/>
  <c r="AH660" i="2"/>
  <c r="M661" i="2"/>
  <c r="O661" i="2"/>
  <c r="S661" i="2"/>
  <c r="T661" i="2"/>
  <c r="U661" i="2" s="1"/>
  <c r="AI661" i="2" s="1"/>
  <c r="V661" i="2"/>
  <c r="W661" i="2"/>
  <c r="X661" i="2"/>
  <c r="Y661" i="2"/>
  <c r="AB661" i="2"/>
  <c r="AC661" i="2"/>
  <c r="AD661" i="2"/>
  <c r="AE661" i="2"/>
  <c r="AG661" i="2"/>
  <c r="AH661" i="2"/>
  <c r="M662" i="2"/>
  <c r="O662" i="2"/>
  <c r="P662" i="2" s="1"/>
  <c r="Q662" i="2" s="1"/>
  <c r="S662" i="2"/>
  <c r="T662" i="2"/>
  <c r="U662" i="2" s="1"/>
  <c r="AI662" i="2" s="1"/>
  <c r="V662" i="2"/>
  <c r="W662" i="2"/>
  <c r="X662" i="2"/>
  <c r="Y662" i="2"/>
  <c r="AB662" i="2"/>
  <c r="AC662" i="2"/>
  <c r="AD662" i="2"/>
  <c r="AE662" i="2"/>
  <c r="AG662" i="2"/>
  <c r="AH662" i="2"/>
  <c r="M663" i="2"/>
  <c r="O663" i="2"/>
  <c r="R663" i="2" s="1"/>
  <c r="S663" i="2"/>
  <c r="T663" i="2"/>
  <c r="U663" i="2" s="1"/>
  <c r="AI663" i="2" s="1"/>
  <c r="V663" i="2"/>
  <c r="W663" i="2"/>
  <c r="X663" i="2"/>
  <c r="Y663" i="2"/>
  <c r="AB663" i="2"/>
  <c r="AC663" i="2"/>
  <c r="AD663" i="2"/>
  <c r="AE663" i="2"/>
  <c r="AG663" i="2"/>
  <c r="AH663" i="2"/>
  <c r="M664" i="2"/>
  <c r="O664" i="2"/>
  <c r="S664" i="2"/>
  <c r="T664" i="2"/>
  <c r="U664" i="2" s="1"/>
  <c r="AI664" i="2" s="1"/>
  <c r="V664" i="2"/>
  <c r="W664" i="2"/>
  <c r="X664" i="2"/>
  <c r="Y664" i="2"/>
  <c r="AB664" i="2"/>
  <c r="AC664" i="2"/>
  <c r="AD664" i="2"/>
  <c r="AE664" i="2"/>
  <c r="AG664" i="2"/>
  <c r="AH664" i="2"/>
  <c r="M665" i="2"/>
  <c r="O665" i="2"/>
  <c r="S665" i="2"/>
  <c r="T665" i="2"/>
  <c r="U665" i="2" s="1"/>
  <c r="AI665" i="2" s="1"/>
  <c r="V665" i="2"/>
  <c r="W665" i="2"/>
  <c r="X665" i="2"/>
  <c r="Y665" i="2"/>
  <c r="AB665" i="2"/>
  <c r="AC665" i="2"/>
  <c r="AD665" i="2"/>
  <c r="AE665" i="2"/>
  <c r="AG665" i="2"/>
  <c r="AH665" i="2"/>
  <c r="M666" i="2"/>
  <c r="O666" i="2"/>
  <c r="P666" i="2" s="1"/>
  <c r="Q666" i="2" s="1"/>
  <c r="S666" i="2"/>
  <c r="T666" i="2"/>
  <c r="U666" i="2" s="1"/>
  <c r="AI666" i="2" s="1"/>
  <c r="V666" i="2"/>
  <c r="W666" i="2"/>
  <c r="X666" i="2"/>
  <c r="Y666" i="2"/>
  <c r="AB666" i="2"/>
  <c r="AC666" i="2"/>
  <c r="AD666" i="2"/>
  <c r="AE666" i="2"/>
  <c r="AG666" i="2"/>
  <c r="AH666" i="2"/>
  <c r="M667" i="2"/>
  <c r="O667" i="2"/>
  <c r="P667" i="2" s="1"/>
  <c r="Q667" i="2" s="1"/>
  <c r="S667" i="2"/>
  <c r="T667" i="2"/>
  <c r="U667" i="2" s="1"/>
  <c r="AI667" i="2" s="1"/>
  <c r="V667" i="2"/>
  <c r="W667" i="2"/>
  <c r="X667" i="2"/>
  <c r="Y667" i="2"/>
  <c r="AB667" i="2"/>
  <c r="AC667" i="2"/>
  <c r="AD667" i="2"/>
  <c r="AE667" i="2"/>
  <c r="AG667" i="2"/>
  <c r="AH667" i="2"/>
  <c r="M668" i="2"/>
  <c r="O668" i="2"/>
  <c r="R668" i="2" s="1"/>
  <c r="S668" i="2"/>
  <c r="T668" i="2"/>
  <c r="U668" i="2" s="1"/>
  <c r="AI668" i="2" s="1"/>
  <c r="V668" i="2"/>
  <c r="W668" i="2"/>
  <c r="X668" i="2"/>
  <c r="Y668" i="2"/>
  <c r="AB668" i="2"/>
  <c r="AC668" i="2"/>
  <c r="AD668" i="2"/>
  <c r="AE668" i="2"/>
  <c r="AG668" i="2"/>
  <c r="AH668" i="2"/>
  <c r="M669" i="2"/>
  <c r="O669" i="2"/>
  <c r="P669" i="2" s="1"/>
  <c r="Q669" i="2" s="1"/>
  <c r="S669" i="2"/>
  <c r="T669" i="2"/>
  <c r="U669" i="2" s="1"/>
  <c r="AI669" i="2" s="1"/>
  <c r="V669" i="2"/>
  <c r="W669" i="2"/>
  <c r="X669" i="2"/>
  <c r="Y669" i="2"/>
  <c r="AB669" i="2"/>
  <c r="AC669" i="2"/>
  <c r="AD669" i="2"/>
  <c r="AE669" i="2"/>
  <c r="AG669" i="2"/>
  <c r="AH669" i="2"/>
  <c r="M670" i="2"/>
  <c r="O670" i="2"/>
  <c r="P670" i="2" s="1"/>
  <c r="Q670" i="2" s="1"/>
  <c r="S670" i="2"/>
  <c r="T670" i="2"/>
  <c r="U670" i="2"/>
  <c r="AI670" i="2" s="1"/>
  <c r="V670" i="2"/>
  <c r="W670" i="2"/>
  <c r="X670" i="2"/>
  <c r="Y670" i="2"/>
  <c r="AB670" i="2"/>
  <c r="AC670" i="2"/>
  <c r="AD670" i="2"/>
  <c r="AE670" i="2"/>
  <c r="AG670" i="2"/>
  <c r="AH670" i="2"/>
  <c r="M671" i="2"/>
  <c r="O671" i="2"/>
  <c r="P671" i="2" s="1"/>
  <c r="Q671" i="2" s="1"/>
  <c r="S671" i="2"/>
  <c r="T671" i="2"/>
  <c r="U671" i="2" s="1"/>
  <c r="AI671" i="2" s="1"/>
  <c r="V671" i="2"/>
  <c r="W671" i="2"/>
  <c r="X671" i="2"/>
  <c r="Y671" i="2"/>
  <c r="AB671" i="2"/>
  <c r="AC671" i="2"/>
  <c r="AD671" i="2"/>
  <c r="AE671" i="2"/>
  <c r="AG671" i="2"/>
  <c r="AH671" i="2"/>
  <c r="M672" i="2"/>
  <c r="O672" i="2"/>
  <c r="R672" i="2" s="1"/>
  <c r="S672" i="2"/>
  <c r="T672" i="2"/>
  <c r="U672" i="2" s="1"/>
  <c r="AI672" i="2" s="1"/>
  <c r="V672" i="2"/>
  <c r="W672" i="2"/>
  <c r="X672" i="2"/>
  <c r="Y672" i="2"/>
  <c r="AB672" i="2"/>
  <c r="AC672" i="2"/>
  <c r="AD672" i="2"/>
  <c r="AE672" i="2"/>
  <c r="AG672" i="2"/>
  <c r="AH672" i="2"/>
  <c r="M673" i="2"/>
  <c r="O673" i="2"/>
  <c r="S673" i="2"/>
  <c r="T673" i="2"/>
  <c r="U673" i="2" s="1"/>
  <c r="AI673" i="2" s="1"/>
  <c r="V673" i="2"/>
  <c r="W673" i="2"/>
  <c r="X673" i="2"/>
  <c r="Y673" i="2"/>
  <c r="AB673" i="2"/>
  <c r="AC673" i="2"/>
  <c r="AD673" i="2"/>
  <c r="AE673" i="2"/>
  <c r="AG673" i="2"/>
  <c r="AH673" i="2"/>
  <c r="M674" i="2"/>
  <c r="O674" i="2"/>
  <c r="S674" i="2"/>
  <c r="T674" i="2"/>
  <c r="U674" i="2" s="1"/>
  <c r="AI674" i="2" s="1"/>
  <c r="V674" i="2"/>
  <c r="W674" i="2"/>
  <c r="X674" i="2"/>
  <c r="Y674" i="2"/>
  <c r="AB674" i="2"/>
  <c r="AC674" i="2"/>
  <c r="AD674" i="2"/>
  <c r="AE674" i="2"/>
  <c r="AG674" i="2"/>
  <c r="AH674" i="2"/>
  <c r="M675" i="2"/>
  <c r="O675" i="2"/>
  <c r="P675" i="2" s="1"/>
  <c r="Q675" i="2" s="1"/>
  <c r="S675" i="2"/>
  <c r="T675" i="2"/>
  <c r="U675" i="2" s="1"/>
  <c r="AI675" i="2" s="1"/>
  <c r="V675" i="2"/>
  <c r="W675" i="2"/>
  <c r="X675" i="2"/>
  <c r="Y675" i="2"/>
  <c r="AB675" i="2"/>
  <c r="AC675" i="2"/>
  <c r="AD675" i="2"/>
  <c r="AE675" i="2"/>
  <c r="AG675" i="2"/>
  <c r="AH675" i="2"/>
  <c r="M676" i="2"/>
  <c r="O676" i="2"/>
  <c r="R676" i="2" s="1"/>
  <c r="S676" i="2"/>
  <c r="T676" i="2"/>
  <c r="U676" i="2" s="1"/>
  <c r="AI676" i="2" s="1"/>
  <c r="V676" i="2"/>
  <c r="W676" i="2"/>
  <c r="X676" i="2"/>
  <c r="Y676" i="2"/>
  <c r="AB676" i="2"/>
  <c r="AC676" i="2"/>
  <c r="AD676" i="2"/>
  <c r="AE676" i="2"/>
  <c r="AG676" i="2"/>
  <c r="AH676" i="2"/>
  <c r="M677" i="2"/>
  <c r="O677" i="2"/>
  <c r="P677" i="2" s="1"/>
  <c r="Q677" i="2" s="1"/>
  <c r="S677" i="2"/>
  <c r="T677" i="2"/>
  <c r="U677" i="2" s="1"/>
  <c r="AI677" i="2" s="1"/>
  <c r="V677" i="2"/>
  <c r="W677" i="2"/>
  <c r="X677" i="2"/>
  <c r="Y677" i="2"/>
  <c r="AB677" i="2"/>
  <c r="AC677" i="2"/>
  <c r="AD677" i="2"/>
  <c r="AE677" i="2"/>
  <c r="AG677" i="2"/>
  <c r="AH677" i="2"/>
  <c r="M678" i="2"/>
  <c r="O678" i="2"/>
  <c r="S678" i="2"/>
  <c r="T678" i="2"/>
  <c r="U678" i="2" s="1"/>
  <c r="AI678" i="2" s="1"/>
  <c r="V678" i="2"/>
  <c r="W678" i="2"/>
  <c r="X678" i="2"/>
  <c r="Y678" i="2"/>
  <c r="AB678" i="2"/>
  <c r="AC678" i="2"/>
  <c r="AD678" i="2"/>
  <c r="AE678" i="2"/>
  <c r="AG678" i="2"/>
  <c r="AH678" i="2"/>
  <c r="M679" i="2"/>
  <c r="O679" i="2"/>
  <c r="R679" i="2" s="1"/>
  <c r="S679" i="2"/>
  <c r="T679" i="2"/>
  <c r="U679" i="2" s="1"/>
  <c r="AI679" i="2" s="1"/>
  <c r="V679" i="2"/>
  <c r="W679" i="2"/>
  <c r="X679" i="2"/>
  <c r="Y679" i="2"/>
  <c r="AB679" i="2"/>
  <c r="AC679" i="2"/>
  <c r="AD679" i="2"/>
  <c r="AE679" i="2"/>
  <c r="AG679" i="2"/>
  <c r="AH679" i="2"/>
  <c r="M680" i="2"/>
  <c r="O680" i="2"/>
  <c r="P680" i="2" s="1"/>
  <c r="Q680" i="2" s="1"/>
  <c r="S680" i="2"/>
  <c r="T680" i="2"/>
  <c r="U680" i="2" s="1"/>
  <c r="AI680" i="2" s="1"/>
  <c r="V680" i="2"/>
  <c r="W680" i="2"/>
  <c r="X680" i="2"/>
  <c r="Y680" i="2"/>
  <c r="AB680" i="2"/>
  <c r="AC680" i="2"/>
  <c r="AD680" i="2"/>
  <c r="AE680" i="2"/>
  <c r="AG680" i="2"/>
  <c r="AH680" i="2"/>
  <c r="M681" i="2"/>
  <c r="O681" i="2"/>
  <c r="S681" i="2"/>
  <c r="T681" i="2"/>
  <c r="U681" i="2" s="1"/>
  <c r="AI681" i="2" s="1"/>
  <c r="V681" i="2"/>
  <c r="W681" i="2"/>
  <c r="X681" i="2"/>
  <c r="Y681" i="2"/>
  <c r="AB681" i="2"/>
  <c r="AC681" i="2"/>
  <c r="AD681" i="2"/>
  <c r="AE681" i="2"/>
  <c r="AG681" i="2"/>
  <c r="AH681" i="2"/>
  <c r="M682" i="2"/>
  <c r="O682" i="2"/>
  <c r="P682" i="2" s="1"/>
  <c r="Q682" i="2" s="1"/>
  <c r="S682" i="2"/>
  <c r="T682" i="2"/>
  <c r="U682" i="2" s="1"/>
  <c r="AI682" i="2" s="1"/>
  <c r="V682" i="2"/>
  <c r="W682" i="2"/>
  <c r="X682" i="2"/>
  <c r="Y682" i="2"/>
  <c r="AB682" i="2"/>
  <c r="AC682" i="2"/>
  <c r="AD682" i="2"/>
  <c r="AE682" i="2"/>
  <c r="AG682" i="2"/>
  <c r="AH682" i="2"/>
  <c r="M683" i="2"/>
  <c r="O683" i="2"/>
  <c r="P683" i="2" s="1"/>
  <c r="Q683" i="2" s="1"/>
  <c r="S683" i="2"/>
  <c r="T683" i="2"/>
  <c r="U683" i="2" s="1"/>
  <c r="AI683" i="2" s="1"/>
  <c r="V683" i="2"/>
  <c r="W683" i="2"/>
  <c r="X683" i="2"/>
  <c r="Y683" i="2"/>
  <c r="AB683" i="2"/>
  <c r="AC683" i="2"/>
  <c r="AD683" i="2"/>
  <c r="AE683" i="2"/>
  <c r="AG683" i="2"/>
  <c r="AH683" i="2"/>
  <c r="M684" i="2"/>
  <c r="O684" i="2"/>
  <c r="R684" i="2" s="1"/>
  <c r="S684" i="2"/>
  <c r="T684" i="2"/>
  <c r="U684" i="2" s="1"/>
  <c r="AI684" i="2" s="1"/>
  <c r="V684" i="2"/>
  <c r="W684" i="2"/>
  <c r="X684" i="2"/>
  <c r="Y684" i="2"/>
  <c r="AB684" i="2"/>
  <c r="AC684" i="2"/>
  <c r="AD684" i="2"/>
  <c r="AE684" i="2"/>
  <c r="AG684" i="2"/>
  <c r="AH684" i="2"/>
  <c r="M685" i="2"/>
  <c r="O685" i="2"/>
  <c r="P685" i="2" s="1"/>
  <c r="Q685" i="2" s="1"/>
  <c r="S685" i="2"/>
  <c r="T685" i="2"/>
  <c r="U685" i="2" s="1"/>
  <c r="AI685" i="2" s="1"/>
  <c r="V685" i="2"/>
  <c r="W685" i="2"/>
  <c r="X685" i="2"/>
  <c r="Y685" i="2"/>
  <c r="AB685" i="2"/>
  <c r="AC685" i="2"/>
  <c r="AD685" i="2"/>
  <c r="AE685" i="2"/>
  <c r="AG685" i="2"/>
  <c r="AH685" i="2"/>
  <c r="M686" i="2"/>
  <c r="O686" i="2"/>
  <c r="P686" i="2" s="1"/>
  <c r="Q686" i="2" s="1"/>
  <c r="S686" i="2"/>
  <c r="T686" i="2"/>
  <c r="U686" i="2" s="1"/>
  <c r="AI686" i="2" s="1"/>
  <c r="V686" i="2"/>
  <c r="W686" i="2"/>
  <c r="X686" i="2"/>
  <c r="Y686" i="2"/>
  <c r="AB686" i="2"/>
  <c r="AC686" i="2"/>
  <c r="AD686" i="2"/>
  <c r="AE686" i="2"/>
  <c r="AG686" i="2"/>
  <c r="AH686" i="2"/>
  <c r="M687" i="2"/>
  <c r="O687" i="2"/>
  <c r="R687" i="2" s="1"/>
  <c r="S687" i="2"/>
  <c r="T687" i="2"/>
  <c r="U687" i="2" s="1"/>
  <c r="AI687" i="2" s="1"/>
  <c r="V687" i="2"/>
  <c r="W687" i="2"/>
  <c r="X687" i="2"/>
  <c r="Y687" i="2"/>
  <c r="AB687" i="2"/>
  <c r="AC687" i="2"/>
  <c r="AD687" i="2"/>
  <c r="AE687" i="2"/>
  <c r="AG687" i="2"/>
  <c r="AH687" i="2"/>
  <c r="M688" i="2"/>
  <c r="O688" i="2"/>
  <c r="P688" i="2" s="1"/>
  <c r="Q688" i="2" s="1"/>
  <c r="S688" i="2"/>
  <c r="T688" i="2"/>
  <c r="U688" i="2" s="1"/>
  <c r="AI688" i="2" s="1"/>
  <c r="V688" i="2"/>
  <c r="W688" i="2"/>
  <c r="X688" i="2"/>
  <c r="Y688" i="2"/>
  <c r="AB688" i="2"/>
  <c r="AC688" i="2"/>
  <c r="AD688" i="2"/>
  <c r="AE688" i="2"/>
  <c r="AG688" i="2"/>
  <c r="AH688" i="2"/>
  <c r="M689" i="2"/>
  <c r="O689" i="2"/>
  <c r="S689" i="2"/>
  <c r="T689" i="2"/>
  <c r="U689" i="2" s="1"/>
  <c r="AI689" i="2" s="1"/>
  <c r="V689" i="2"/>
  <c r="W689" i="2"/>
  <c r="X689" i="2"/>
  <c r="Y689" i="2"/>
  <c r="AB689" i="2"/>
  <c r="AC689" i="2"/>
  <c r="AD689" i="2"/>
  <c r="AE689" i="2"/>
  <c r="AG689" i="2"/>
  <c r="AH689" i="2"/>
  <c r="M690" i="2"/>
  <c r="O690" i="2"/>
  <c r="P690" i="2" s="1"/>
  <c r="Q690" i="2" s="1"/>
  <c r="S690" i="2"/>
  <c r="T690" i="2"/>
  <c r="U690" i="2" s="1"/>
  <c r="AI690" i="2" s="1"/>
  <c r="V690" i="2"/>
  <c r="W690" i="2"/>
  <c r="X690" i="2"/>
  <c r="Y690" i="2"/>
  <c r="AB690" i="2"/>
  <c r="AC690" i="2"/>
  <c r="AD690" i="2"/>
  <c r="AE690" i="2"/>
  <c r="AG690" i="2"/>
  <c r="AH690" i="2"/>
  <c r="M691" i="2"/>
  <c r="O691" i="2"/>
  <c r="S691" i="2"/>
  <c r="T691" i="2"/>
  <c r="U691" i="2" s="1"/>
  <c r="AI691" i="2" s="1"/>
  <c r="V691" i="2"/>
  <c r="W691" i="2"/>
  <c r="X691" i="2"/>
  <c r="Y691" i="2"/>
  <c r="AB691" i="2"/>
  <c r="AC691" i="2"/>
  <c r="AD691" i="2"/>
  <c r="AE691" i="2"/>
  <c r="AG691" i="2"/>
  <c r="AH691" i="2"/>
  <c r="M692" i="2"/>
  <c r="O692" i="2"/>
  <c r="S692" i="2"/>
  <c r="T692" i="2"/>
  <c r="U692" i="2" s="1"/>
  <c r="AI692" i="2" s="1"/>
  <c r="V692" i="2"/>
  <c r="W692" i="2"/>
  <c r="X692" i="2"/>
  <c r="Y692" i="2"/>
  <c r="AB692" i="2"/>
  <c r="AC692" i="2"/>
  <c r="AD692" i="2"/>
  <c r="AE692" i="2"/>
  <c r="AG692" i="2"/>
  <c r="AH692" i="2"/>
  <c r="M693" i="2"/>
  <c r="O693" i="2"/>
  <c r="S693" i="2"/>
  <c r="T693" i="2"/>
  <c r="U693" i="2" s="1"/>
  <c r="AI693" i="2" s="1"/>
  <c r="V693" i="2"/>
  <c r="W693" i="2"/>
  <c r="X693" i="2"/>
  <c r="Y693" i="2"/>
  <c r="AB693" i="2"/>
  <c r="AC693" i="2"/>
  <c r="AD693" i="2"/>
  <c r="AE693" i="2"/>
  <c r="AG693" i="2"/>
  <c r="AH693" i="2"/>
  <c r="M694" i="2"/>
  <c r="O694" i="2"/>
  <c r="S694" i="2"/>
  <c r="T694" i="2"/>
  <c r="U694" i="2" s="1"/>
  <c r="AI694" i="2" s="1"/>
  <c r="V694" i="2"/>
  <c r="W694" i="2"/>
  <c r="X694" i="2"/>
  <c r="Y694" i="2"/>
  <c r="AB694" i="2"/>
  <c r="AC694" i="2"/>
  <c r="AD694" i="2"/>
  <c r="AE694" i="2"/>
  <c r="AG694" i="2"/>
  <c r="AH694" i="2"/>
  <c r="M695" i="2"/>
  <c r="O695" i="2"/>
  <c r="P695" i="2" s="1"/>
  <c r="Q695" i="2" s="1"/>
  <c r="S695" i="2"/>
  <c r="T695" i="2"/>
  <c r="U695" i="2" s="1"/>
  <c r="AI695" i="2" s="1"/>
  <c r="V695" i="2"/>
  <c r="W695" i="2"/>
  <c r="X695" i="2"/>
  <c r="Y695" i="2"/>
  <c r="AB695" i="2"/>
  <c r="AC695" i="2"/>
  <c r="AD695" i="2"/>
  <c r="AE695" i="2"/>
  <c r="AG695" i="2"/>
  <c r="AH695" i="2"/>
  <c r="M696" i="2"/>
  <c r="O696" i="2"/>
  <c r="P696" i="2" s="1"/>
  <c r="Q696" i="2" s="1"/>
  <c r="S696" i="2"/>
  <c r="T696" i="2"/>
  <c r="U696" i="2" s="1"/>
  <c r="AI696" i="2" s="1"/>
  <c r="V696" i="2"/>
  <c r="W696" i="2"/>
  <c r="X696" i="2"/>
  <c r="Y696" i="2"/>
  <c r="AB696" i="2"/>
  <c r="AC696" i="2"/>
  <c r="AD696" i="2"/>
  <c r="AE696" i="2"/>
  <c r="AG696" i="2"/>
  <c r="AH696" i="2"/>
  <c r="M697" i="2"/>
  <c r="O697" i="2"/>
  <c r="S697" i="2"/>
  <c r="T697" i="2"/>
  <c r="U697" i="2" s="1"/>
  <c r="AI697" i="2" s="1"/>
  <c r="V697" i="2"/>
  <c r="W697" i="2"/>
  <c r="X697" i="2"/>
  <c r="Y697" i="2"/>
  <c r="AB697" i="2"/>
  <c r="AC697" i="2"/>
  <c r="AD697" i="2"/>
  <c r="AE697" i="2"/>
  <c r="AG697" i="2"/>
  <c r="AH697" i="2"/>
  <c r="M698" i="2"/>
  <c r="O698" i="2"/>
  <c r="S698" i="2"/>
  <c r="T698" i="2"/>
  <c r="U698" i="2" s="1"/>
  <c r="AI698" i="2" s="1"/>
  <c r="V698" i="2"/>
  <c r="W698" i="2"/>
  <c r="X698" i="2"/>
  <c r="Y698" i="2"/>
  <c r="AB698" i="2"/>
  <c r="AC698" i="2"/>
  <c r="AD698" i="2"/>
  <c r="AE698" i="2"/>
  <c r="AG698" i="2"/>
  <c r="AH698" i="2"/>
  <c r="M699" i="2"/>
  <c r="O699" i="2"/>
  <c r="P699" i="2" s="1"/>
  <c r="Q699" i="2" s="1"/>
  <c r="R699" i="2"/>
  <c r="S699" i="2"/>
  <c r="T699" i="2"/>
  <c r="U699" i="2" s="1"/>
  <c r="AI699" i="2" s="1"/>
  <c r="V699" i="2"/>
  <c r="W699" i="2"/>
  <c r="X699" i="2"/>
  <c r="Y699" i="2"/>
  <c r="AB699" i="2"/>
  <c r="AC699" i="2"/>
  <c r="AD699" i="2"/>
  <c r="AE699" i="2"/>
  <c r="AG699" i="2"/>
  <c r="AH699" i="2"/>
  <c r="M700" i="2"/>
  <c r="O700" i="2"/>
  <c r="S700" i="2"/>
  <c r="T700" i="2"/>
  <c r="U700" i="2" s="1"/>
  <c r="AI700" i="2" s="1"/>
  <c r="V700" i="2"/>
  <c r="W700" i="2"/>
  <c r="X700" i="2"/>
  <c r="Y700" i="2"/>
  <c r="AB700" i="2"/>
  <c r="AC700" i="2"/>
  <c r="AD700" i="2"/>
  <c r="AE700" i="2"/>
  <c r="AG700" i="2"/>
  <c r="AH700" i="2"/>
  <c r="M701" i="2"/>
  <c r="O701" i="2"/>
  <c r="R701" i="2" s="1"/>
  <c r="S701" i="2"/>
  <c r="T701" i="2"/>
  <c r="U701" i="2" s="1"/>
  <c r="AI701" i="2" s="1"/>
  <c r="V701" i="2"/>
  <c r="W701" i="2"/>
  <c r="X701" i="2"/>
  <c r="Y701" i="2"/>
  <c r="AB701" i="2"/>
  <c r="AC701" i="2"/>
  <c r="AD701" i="2"/>
  <c r="AE701" i="2"/>
  <c r="AG701" i="2"/>
  <c r="AH701" i="2"/>
  <c r="M702" i="2"/>
  <c r="O702" i="2"/>
  <c r="P702" i="2" s="1"/>
  <c r="Q702" i="2" s="1"/>
  <c r="S702" i="2"/>
  <c r="T702" i="2"/>
  <c r="U702" i="2" s="1"/>
  <c r="AI702" i="2" s="1"/>
  <c r="V702" i="2"/>
  <c r="W702" i="2"/>
  <c r="X702" i="2"/>
  <c r="Y702" i="2"/>
  <c r="AB702" i="2"/>
  <c r="AC702" i="2"/>
  <c r="AD702" i="2"/>
  <c r="AE702" i="2"/>
  <c r="AG702" i="2"/>
  <c r="AH702" i="2"/>
  <c r="M703" i="2"/>
  <c r="O703" i="2"/>
  <c r="P703" i="2" s="1"/>
  <c r="Q703" i="2" s="1"/>
  <c r="S703" i="2"/>
  <c r="T703" i="2"/>
  <c r="U703" i="2" s="1"/>
  <c r="AI703" i="2" s="1"/>
  <c r="V703" i="2"/>
  <c r="W703" i="2"/>
  <c r="X703" i="2"/>
  <c r="Y703" i="2"/>
  <c r="AB703" i="2"/>
  <c r="AC703" i="2"/>
  <c r="AD703" i="2"/>
  <c r="AE703" i="2"/>
  <c r="AG703" i="2"/>
  <c r="AH703" i="2"/>
  <c r="M704" i="2"/>
  <c r="O704" i="2"/>
  <c r="P704" i="2" s="1"/>
  <c r="Q704" i="2" s="1"/>
  <c r="S704" i="2"/>
  <c r="T704" i="2"/>
  <c r="U704" i="2" s="1"/>
  <c r="AI704" i="2" s="1"/>
  <c r="V704" i="2"/>
  <c r="W704" i="2"/>
  <c r="X704" i="2"/>
  <c r="Y704" i="2"/>
  <c r="AB704" i="2"/>
  <c r="AC704" i="2"/>
  <c r="AD704" i="2"/>
  <c r="AE704" i="2"/>
  <c r="AG704" i="2"/>
  <c r="AH704" i="2"/>
  <c r="M705" i="2"/>
  <c r="O705" i="2"/>
  <c r="R705" i="2" s="1"/>
  <c r="S705" i="2"/>
  <c r="T705" i="2"/>
  <c r="U705" i="2" s="1"/>
  <c r="AI705" i="2" s="1"/>
  <c r="V705" i="2"/>
  <c r="W705" i="2"/>
  <c r="X705" i="2"/>
  <c r="Y705" i="2"/>
  <c r="AB705" i="2"/>
  <c r="AC705" i="2"/>
  <c r="AD705" i="2"/>
  <c r="AE705" i="2"/>
  <c r="AG705" i="2"/>
  <c r="AH705" i="2"/>
  <c r="M706" i="2"/>
  <c r="O706" i="2"/>
  <c r="S706" i="2"/>
  <c r="T706" i="2"/>
  <c r="U706" i="2" s="1"/>
  <c r="AI706" i="2" s="1"/>
  <c r="V706" i="2"/>
  <c r="W706" i="2"/>
  <c r="X706" i="2"/>
  <c r="Y706" i="2"/>
  <c r="AB706" i="2"/>
  <c r="AC706" i="2"/>
  <c r="AD706" i="2"/>
  <c r="AE706" i="2"/>
  <c r="AG706" i="2"/>
  <c r="AH706" i="2"/>
  <c r="M707" i="2"/>
  <c r="O707" i="2"/>
  <c r="R707" i="2" s="1"/>
  <c r="S707" i="2"/>
  <c r="T707" i="2"/>
  <c r="U707" i="2" s="1"/>
  <c r="AI707" i="2" s="1"/>
  <c r="V707" i="2"/>
  <c r="W707" i="2"/>
  <c r="X707" i="2"/>
  <c r="Y707" i="2"/>
  <c r="AB707" i="2"/>
  <c r="AC707" i="2"/>
  <c r="AD707" i="2"/>
  <c r="AE707" i="2"/>
  <c r="AG707" i="2"/>
  <c r="AH707" i="2"/>
  <c r="M708" i="2"/>
  <c r="O708" i="2"/>
  <c r="P708" i="2" s="1"/>
  <c r="Q708" i="2"/>
  <c r="S708" i="2"/>
  <c r="T708" i="2"/>
  <c r="U708" i="2" s="1"/>
  <c r="AI708" i="2" s="1"/>
  <c r="V708" i="2"/>
  <c r="W708" i="2"/>
  <c r="X708" i="2"/>
  <c r="Y708" i="2"/>
  <c r="AB708" i="2"/>
  <c r="AC708" i="2"/>
  <c r="AD708" i="2"/>
  <c r="AE708" i="2"/>
  <c r="AG708" i="2"/>
  <c r="AH708" i="2"/>
  <c r="M709" i="2"/>
  <c r="O709" i="2"/>
  <c r="S709" i="2"/>
  <c r="T709" i="2"/>
  <c r="U709" i="2" s="1"/>
  <c r="AI709" i="2" s="1"/>
  <c r="V709" i="2"/>
  <c r="W709" i="2"/>
  <c r="X709" i="2"/>
  <c r="Y709" i="2"/>
  <c r="AB709" i="2"/>
  <c r="AC709" i="2"/>
  <c r="AD709" i="2"/>
  <c r="AE709" i="2"/>
  <c r="AG709" i="2"/>
  <c r="AH709" i="2"/>
  <c r="M710" i="2"/>
  <c r="O710" i="2"/>
  <c r="S710" i="2"/>
  <c r="T710" i="2"/>
  <c r="U710" i="2" s="1"/>
  <c r="AI710" i="2" s="1"/>
  <c r="V710" i="2"/>
  <c r="W710" i="2"/>
  <c r="X710" i="2"/>
  <c r="Y710" i="2"/>
  <c r="AB710" i="2"/>
  <c r="AC710" i="2"/>
  <c r="AD710" i="2"/>
  <c r="AE710" i="2"/>
  <c r="AG710" i="2"/>
  <c r="AH710" i="2"/>
  <c r="M711" i="2"/>
  <c r="O711" i="2"/>
  <c r="S711" i="2"/>
  <c r="T711" i="2"/>
  <c r="U711" i="2" s="1"/>
  <c r="AI711" i="2" s="1"/>
  <c r="V711" i="2"/>
  <c r="W711" i="2"/>
  <c r="X711" i="2"/>
  <c r="Y711" i="2"/>
  <c r="AB711" i="2"/>
  <c r="AC711" i="2"/>
  <c r="AD711" i="2"/>
  <c r="AE711" i="2"/>
  <c r="AG711" i="2"/>
  <c r="AH711" i="2"/>
  <c r="M712" i="2"/>
  <c r="O712" i="2"/>
  <c r="P712" i="2" s="1"/>
  <c r="Q712" i="2" s="1"/>
  <c r="S712" i="2"/>
  <c r="T712" i="2"/>
  <c r="U712" i="2" s="1"/>
  <c r="AI712" i="2" s="1"/>
  <c r="V712" i="2"/>
  <c r="W712" i="2"/>
  <c r="X712" i="2"/>
  <c r="Y712" i="2"/>
  <c r="AB712" i="2"/>
  <c r="AC712" i="2"/>
  <c r="AD712" i="2"/>
  <c r="AE712" i="2"/>
  <c r="AG712" i="2"/>
  <c r="AH712" i="2"/>
  <c r="M713" i="2"/>
  <c r="O713" i="2"/>
  <c r="R713" i="2" s="1"/>
  <c r="S713" i="2"/>
  <c r="T713" i="2"/>
  <c r="U713" i="2" s="1"/>
  <c r="AI713" i="2" s="1"/>
  <c r="V713" i="2"/>
  <c r="W713" i="2"/>
  <c r="X713" i="2"/>
  <c r="Y713" i="2"/>
  <c r="AB713" i="2"/>
  <c r="AC713" i="2"/>
  <c r="AD713" i="2"/>
  <c r="AE713" i="2"/>
  <c r="AG713" i="2"/>
  <c r="AH713" i="2"/>
  <c r="M714" i="2"/>
  <c r="O714" i="2"/>
  <c r="S714" i="2"/>
  <c r="T714" i="2"/>
  <c r="U714" i="2" s="1"/>
  <c r="AI714" i="2" s="1"/>
  <c r="V714" i="2"/>
  <c r="W714" i="2"/>
  <c r="X714" i="2"/>
  <c r="Y714" i="2"/>
  <c r="AB714" i="2"/>
  <c r="AC714" i="2"/>
  <c r="AD714" i="2"/>
  <c r="AE714" i="2"/>
  <c r="AG714" i="2"/>
  <c r="AH714" i="2"/>
  <c r="M715" i="2"/>
  <c r="O715" i="2"/>
  <c r="S715" i="2"/>
  <c r="T715" i="2"/>
  <c r="U715" i="2" s="1"/>
  <c r="AI715" i="2" s="1"/>
  <c r="V715" i="2"/>
  <c r="W715" i="2"/>
  <c r="X715" i="2"/>
  <c r="Y715" i="2"/>
  <c r="AB715" i="2"/>
  <c r="AC715" i="2"/>
  <c r="AD715" i="2"/>
  <c r="AE715" i="2"/>
  <c r="AG715" i="2"/>
  <c r="AH715" i="2"/>
  <c r="M716" i="2"/>
  <c r="O716" i="2"/>
  <c r="S716" i="2"/>
  <c r="T716" i="2"/>
  <c r="U716" i="2" s="1"/>
  <c r="AI716" i="2" s="1"/>
  <c r="V716" i="2"/>
  <c r="W716" i="2"/>
  <c r="X716" i="2"/>
  <c r="Y716" i="2"/>
  <c r="AB716" i="2"/>
  <c r="AC716" i="2"/>
  <c r="AD716" i="2"/>
  <c r="AE716" i="2"/>
  <c r="AG716" i="2"/>
  <c r="AH716" i="2"/>
  <c r="M717" i="2"/>
  <c r="O717" i="2"/>
  <c r="R717" i="2" s="1"/>
  <c r="S717" i="2"/>
  <c r="T717" i="2"/>
  <c r="U717" i="2" s="1"/>
  <c r="AI717" i="2" s="1"/>
  <c r="V717" i="2"/>
  <c r="W717" i="2"/>
  <c r="X717" i="2"/>
  <c r="Y717" i="2"/>
  <c r="AB717" i="2"/>
  <c r="AC717" i="2"/>
  <c r="AD717" i="2"/>
  <c r="AE717" i="2"/>
  <c r="AG717" i="2"/>
  <c r="AH717" i="2"/>
  <c r="M718" i="2"/>
  <c r="O718" i="2"/>
  <c r="S718" i="2"/>
  <c r="T718" i="2"/>
  <c r="U718" i="2" s="1"/>
  <c r="AI718" i="2" s="1"/>
  <c r="V718" i="2"/>
  <c r="W718" i="2"/>
  <c r="X718" i="2"/>
  <c r="Y718" i="2"/>
  <c r="AB718" i="2"/>
  <c r="AC718" i="2"/>
  <c r="AD718" i="2"/>
  <c r="AE718" i="2"/>
  <c r="AG718" i="2"/>
  <c r="AH718" i="2"/>
  <c r="M719" i="2"/>
  <c r="O719" i="2"/>
  <c r="P719" i="2" s="1"/>
  <c r="Q719" i="2" s="1"/>
  <c r="S719" i="2"/>
  <c r="T719" i="2"/>
  <c r="U719" i="2" s="1"/>
  <c r="AI719" i="2" s="1"/>
  <c r="V719" i="2"/>
  <c r="W719" i="2"/>
  <c r="X719" i="2"/>
  <c r="Y719" i="2"/>
  <c r="AB719" i="2"/>
  <c r="AC719" i="2"/>
  <c r="AD719" i="2"/>
  <c r="AE719" i="2"/>
  <c r="AG719" i="2"/>
  <c r="AH719" i="2"/>
  <c r="M720" i="2"/>
  <c r="O720" i="2"/>
  <c r="P720" i="2" s="1"/>
  <c r="Q720" i="2" s="1"/>
  <c r="S720" i="2"/>
  <c r="T720" i="2"/>
  <c r="U720" i="2" s="1"/>
  <c r="AI720" i="2" s="1"/>
  <c r="V720" i="2"/>
  <c r="W720" i="2"/>
  <c r="X720" i="2"/>
  <c r="Y720" i="2"/>
  <c r="AB720" i="2"/>
  <c r="AC720" i="2"/>
  <c r="AD720" i="2"/>
  <c r="AE720" i="2"/>
  <c r="AG720" i="2"/>
  <c r="AH720" i="2"/>
  <c r="M721" i="2"/>
  <c r="O721" i="2"/>
  <c r="R721" i="2" s="1"/>
  <c r="S721" i="2"/>
  <c r="T721" i="2"/>
  <c r="U721" i="2" s="1"/>
  <c r="AI721" i="2" s="1"/>
  <c r="V721" i="2"/>
  <c r="W721" i="2"/>
  <c r="X721" i="2"/>
  <c r="Y721" i="2"/>
  <c r="AB721" i="2"/>
  <c r="AC721" i="2"/>
  <c r="AD721" i="2"/>
  <c r="AE721" i="2"/>
  <c r="AG721" i="2"/>
  <c r="AH721" i="2"/>
  <c r="M722" i="2"/>
  <c r="O722" i="2"/>
  <c r="S722" i="2"/>
  <c r="T722" i="2"/>
  <c r="U722" i="2" s="1"/>
  <c r="AI722" i="2" s="1"/>
  <c r="V722" i="2"/>
  <c r="W722" i="2"/>
  <c r="X722" i="2"/>
  <c r="Y722" i="2"/>
  <c r="AB722" i="2"/>
  <c r="AC722" i="2"/>
  <c r="AD722" i="2"/>
  <c r="AE722" i="2"/>
  <c r="AG722" i="2"/>
  <c r="AH722" i="2"/>
  <c r="M723" i="2"/>
  <c r="O723" i="2"/>
  <c r="P723" i="2" s="1"/>
  <c r="Q723" i="2" s="1"/>
  <c r="S723" i="2"/>
  <c r="T723" i="2"/>
  <c r="U723" i="2" s="1"/>
  <c r="AI723" i="2" s="1"/>
  <c r="V723" i="2"/>
  <c r="W723" i="2"/>
  <c r="X723" i="2"/>
  <c r="Y723" i="2"/>
  <c r="AB723" i="2"/>
  <c r="AC723" i="2"/>
  <c r="AD723" i="2"/>
  <c r="AE723" i="2"/>
  <c r="AG723" i="2"/>
  <c r="AH723" i="2"/>
  <c r="M724" i="2"/>
  <c r="O724" i="2"/>
  <c r="P724" i="2" s="1"/>
  <c r="Q724" i="2" s="1"/>
  <c r="S724" i="2"/>
  <c r="T724" i="2"/>
  <c r="U724" i="2" s="1"/>
  <c r="AI724" i="2" s="1"/>
  <c r="V724" i="2"/>
  <c r="W724" i="2"/>
  <c r="X724" i="2"/>
  <c r="Y724" i="2"/>
  <c r="AB724" i="2"/>
  <c r="AC724" i="2"/>
  <c r="AD724" i="2"/>
  <c r="AE724" i="2"/>
  <c r="AG724" i="2"/>
  <c r="AH724" i="2"/>
  <c r="M725" i="2"/>
  <c r="O725" i="2"/>
  <c r="R725" i="2" s="1"/>
  <c r="S725" i="2"/>
  <c r="T725" i="2"/>
  <c r="U725" i="2" s="1"/>
  <c r="AI725" i="2" s="1"/>
  <c r="V725" i="2"/>
  <c r="W725" i="2"/>
  <c r="X725" i="2"/>
  <c r="Y725" i="2"/>
  <c r="AB725" i="2"/>
  <c r="AC725" i="2"/>
  <c r="AD725" i="2"/>
  <c r="AE725" i="2"/>
  <c r="AG725" i="2"/>
  <c r="AH725" i="2"/>
  <c r="M726" i="2"/>
  <c r="O726" i="2"/>
  <c r="S726" i="2"/>
  <c r="T726" i="2"/>
  <c r="U726" i="2" s="1"/>
  <c r="AI726" i="2" s="1"/>
  <c r="V726" i="2"/>
  <c r="W726" i="2"/>
  <c r="X726" i="2"/>
  <c r="Y726" i="2"/>
  <c r="AB726" i="2"/>
  <c r="AC726" i="2"/>
  <c r="AD726" i="2"/>
  <c r="AE726" i="2"/>
  <c r="AG726" i="2"/>
  <c r="AH726" i="2"/>
  <c r="M727" i="2"/>
  <c r="O727" i="2"/>
  <c r="S727" i="2"/>
  <c r="T727" i="2"/>
  <c r="U727" i="2" s="1"/>
  <c r="AI727" i="2" s="1"/>
  <c r="V727" i="2"/>
  <c r="W727" i="2"/>
  <c r="X727" i="2"/>
  <c r="Y727" i="2"/>
  <c r="AB727" i="2"/>
  <c r="AC727" i="2"/>
  <c r="AD727" i="2"/>
  <c r="AE727" i="2"/>
  <c r="AG727" i="2"/>
  <c r="AH727" i="2"/>
  <c r="M728" i="2"/>
  <c r="O728" i="2"/>
  <c r="P728" i="2" s="1"/>
  <c r="Q728" i="2" s="1"/>
  <c r="S728" i="2"/>
  <c r="T728" i="2"/>
  <c r="U728" i="2" s="1"/>
  <c r="AI728" i="2" s="1"/>
  <c r="V728" i="2"/>
  <c r="W728" i="2"/>
  <c r="X728" i="2"/>
  <c r="Y728" i="2"/>
  <c r="AB728" i="2"/>
  <c r="AC728" i="2"/>
  <c r="AD728" i="2"/>
  <c r="AE728" i="2"/>
  <c r="AG728" i="2"/>
  <c r="AH728" i="2"/>
  <c r="M729" i="2"/>
  <c r="O729" i="2"/>
  <c r="R729" i="2" s="1"/>
  <c r="S729" i="2"/>
  <c r="T729" i="2"/>
  <c r="U729" i="2" s="1"/>
  <c r="AI729" i="2" s="1"/>
  <c r="V729" i="2"/>
  <c r="W729" i="2"/>
  <c r="X729" i="2"/>
  <c r="Y729" i="2"/>
  <c r="AB729" i="2"/>
  <c r="AC729" i="2"/>
  <c r="AD729" i="2"/>
  <c r="AE729" i="2"/>
  <c r="AG729" i="2"/>
  <c r="AH729" i="2"/>
  <c r="M730" i="2"/>
  <c r="O730" i="2"/>
  <c r="S730" i="2"/>
  <c r="T730" i="2"/>
  <c r="U730" i="2" s="1"/>
  <c r="AI730" i="2" s="1"/>
  <c r="V730" i="2"/>
  <c r="W730" i="2"/>
  <c r="X730" i="2"/>
  <c r="Y730" i="2"/>
  <c r="AB730" i="2"/>
  <c r="AC730" i="2"/>
  <c r="AD730" i="2"/>
  <c r="AE730" i="2"/>
  <c r="AG730" i="2"/>
  <c r="AH730" i="2"/>
  <c r="M731" i="2"/>
  <c r="O731" i="2"/>
  <c r="S731" i="2"/>
  <c r="T731" i="2"/>
  <c r="U731" i="2" s="1"/>
  <c r="AI731" i="2" s="1"/>
  <c r="V731" i="2"/>
  <c r="W731" i="2"/>
  <c r="X731" i="2"/>
  <c r="Y731" i="2"/>
  <c r="AB731" i="2"/>
  <c r="AC731" i="2"/>
  <c r="AD731" i="2"/>
  <c r="AE731" i="2"/>
  <c r="AG731" i="2"/>
  <c r="AH731" i="2"/>
  <c r="M553" i="2"/>
  <c r="O553" i="2"/>
  <c r="P553" i="2" s="1"/>
  <c r="Q553" i="2" s="1"/>
  <c r="S553" i="2"/>
  <c r="T553" i="2"/>
  <c r="U553" i="2" s="1"/>
  <c r="AI553" i="2" s="1"/>
  <c r="V553" i="2"/>
  <c r="W553" i="2"/>
  <c r="X553" i="2"/>
  <c r="Y553" i="2"/>
  <c r="AB553" i="2"/>
  <c r="AC553" i="2"/>
  <c r="AD553" i="2"/>
  <c r="AE553" i="2"/>
  <c r="AG553" i="2"/>
  <c r="AH553" i="2"/>
  <c r="M554" i="2"/>
  <c r="O554" i="2"/>
  <c r="P554" i="2" s="1"/>
  <c r="Q554" i="2" s="1"/>
  <c r="S554" i="2"/>
  <c r="T554" i="2"/>
  <c r="U554" i="2" s="1"/>
  <c r="AI554" i="2" s="1"/>
  <c r="V554" i="2"/>
  <c r="W554" i="2"/>
  <c r="X554" i="2"/>
  <c r="Y554" i="2"/>
  <c r="AB554" i="2"/>
  <c r="AC554" i="2"/>
  <c r="AD554" i="2"/>
  <c r="AE554" i="2"/>
  <c r="AG554" i="2"/>
  <c r="AH554" i="2"/>
  <c r="M555" i="2"/>
  <c r="O555" i="2"/>
  <c r="R555" i="2" s="1"/>
  <c r="S555" i="2"/>
  <c r="T555" i="2"/>
  <c r="U555" i="2" s="1"/>
  <c r="AI555" i="2" s="1"/>
  <c r="V555" i="2"/>
  <c r="W555" i="2"/>
  <c r="X555" i="2"/>
  <c r="Y555" i="2"/>
  <c r="AB555" i="2"/>
  <c r="AC555" i="2"/>
  <c r="AD555" i="2"/>
  <c r="AE555" i="2"/>
  <c r="AG555" i="2"/>
  <c r="AH555" i="2"/>
  <c r="M556" i="2"/>
  <c r="O556" i="2"/>
  <c r="P556" i="2" s="1"/>
  <c r="Q556" i="2" s="1"/>
  <c r="S556" i="2"/>
  <c r="T556" i="2"/>
  <c r="U556" i="2" s="1"/>
  <c r="AI556" i="2" s="1"/>
  <c r="V556" i="2"/>
  <c r="W556" i="2"/>
  <c r="X556" i="2"/>
  <c r="Y556" i="2"/>
  <c r="AB556" i="2"/>
  <c r="AC556" i="2"/>
  <c r="AD556" i="2"/>
  <c r="AE556" i="2"/>
  <c r="AG556" i="2"/>
  <c r="AH556" i="2"/>
  <c r="M557" i="2"/>
  <c r="O557" i="2"/>
  <c r="P557" i="2" s="1"/>
  <c r="Q557" i="2" s="1"/>
  <c r="S557" i="2"/>
  <c r="T557" i="2"/>
  <c r="U557" i="2" s="1"/>
  <c r="AI557" i="2" s="1"/>
  <c r="V557" i="2"/>
  <c r="W557" i="2"/>
  <c r="X557" i="2"/>
  <c r="Y557" i="2"/>
  <c r="AB557" i="2"/>
  <c r="AC557" i="2"/>
  <c r="AD557" i="2"/>
  <c r="AE557" i="2"/>
  <c r="AG557" i="2"/>
  <c r="AH557" i="2"/>
  <c r="M558" i="2"/>
  <c r="O558" i="2"/>
  <c r="P558" i="2" s="1"/>
  <c r="Q558" i="2" s="1"/>
  <c r="S558" i="2"/>
  <c r="T558" i="2"/>
  <c r="U558" i="2" s="1"/>
  <c r="AI558" i="2" s="1"/>
  <c r="V558" i="2"/>
  <c r="W558" i="2"/>
  <c r="X558" i="2"/>
  <c r="Y558" i="2"/>
  <c r="AB558" i="2"/>
  <c r="AC558" i="2"/>
  <c r="AD558" i="2"/>
  <c r="AE558" i="2"/>
  <c r="AG558" i="2"/>
  <c r="AH558" i="2"/>
  <c r="M559" i="2"/>
  <c r="O559" i="2"/>
  <c r="P559" i="2" s="1"/>
  <c r="Q559" i="2" s="1"/>
  <c r="S559" i="2"/>
  <c r="T559" i="2"/>
  <c r="U559" i="2" s="1"/>
  <c r="AI559" i="2" s="1"/>
  <c r="V559" i="2"/>
  <c r="W559" i="2"/>
  <c r="X559" i="2"/>
  <c r="Y559" i="2"/>
  <c r="AB559" i="2"/>
  <c r="AC559" i="2"/>
  <c r="AD559" i="2"/>
  <c r="AE559" i="2"/>
  <c r="AG559" i="2"/>
  <c r="AH559" i="2"/>
  <c r="M560" i="2"/>
  <c r="O560" i="2"/>
  <c r="P560" i="2" s="1"/>
  <c r="Q560" i="2" s="1"/>
  <c r="S560" i="2"/>
  <c r="T560" i="2"/>
  <c r="U560" i="2" s="1"/>
  <c r="AI560" i="2" s="1"/>
  <c r="V560" i="2"/>
  <c r="W560" i="2"/>
  <c r="X560" i="2"/>
  <c r="Y560" i="2"/>
  <c r="AB560" i="2"/>
  <c r="AC560" i="2"/>
  <c r="AD560" i="2"/>
  <c r="AE560" i="2"/>
  <c r="AG560" i="2"/>
  <c r="AH560" i="2"/>
  <c r="M561" i="2"/>
  <c r="O561" i="2"/>
  <c r="P561" i="2" s="1"/>
  <c r="Q561" i="2" s="1"/>
  <c r="S561" i="2"/>
  <c r="T561" i="2"/>
  <c r="U561" i="2" s="1"/>
  <c r="AI561" i="2" s="1"/>
  <c r="V561" i="2"/>
  <c r="W561" i="2"/>
  <c r="X561" i="2"/>
  <c r="Y561" i="2"/>
  <c r="AB561" i="2"/>
  <c r="AC561" i="2"/>
  <c r="AD561" i="2"/>
  <c r="AE561" i="2"/>
  <c r="AG561" i="2"/>
  <c r="AH561" i="2"/>
  <c r="M562" i="2"/>
  <c r="O562" i="2"/>
  <c r="P562" i="2" s="1"/>
  <c r="Q562" i="2" s="1"/>
  <c r="S562" i="2"/>
  <c r="T562" i="2"/>
  <c r="U562" i="2" s="1"/>
  <c r="AI562" i="2" s="1"/>
  <c r="V562" i="2"/>
  <c r="W562" i="2"/>
  <c r="X562" i="2"/>
  <c r="Y562" i="2"/>
  <c r="AB562" i="2"/>
  <c r="AC562" i="2"/>
  <c r="AD562" i="2"/>
  <c r="AE562" i="2"/>
  <c r="AG562" i="2"/>
  <c r="AH562" i="2"/>
  <c r="M563" i="2"/>
  <c r="O563" i="2"/>
  <c r="S563" i="2"/>
  <c r="T563" i="2"/>
  <c r="U563" i="2" s="1"/>
  <c r="AI563" i="2" s="1"/>
  <c r="V563" i="2"/>
  <c r="W563" i="2"/>
  <c r="X563" i="2"/>
  <c r="Y563" i="2"/>
  <c r="AB563" i="2"/>
  <c r="AC563" i="2"/>
  <c r="AD563" i="2"/>
  <c r="AE563" i="2"/>
  <c r="AG563" i="2"/>
  <c r="AH563" i="2"/>
  <c r="M564" i="2"/>
  <c r="O564" i="2"/>
  <c r="R564" i="2" s="1"/>
  <c r="S564" i="2"/>
  <c r="T564" i="2"/>
  <c r="U564" i="2" s="1"/>
  <c r="AI564" i="2" s="1"/>
  <c r="V564" i="2"/>
  <c r="W564" i="2"/>
  <c r="X564" i="2"/>
  <c r="Y564" i="2"/>
  <c r="AB564" i="2"/>
  <c r="AC564" i="2"/>
  <c r="AD564" i="2"/>
  <c r="AE564" i="2"/>
  <c r="AG564" i="2"/>
  <c r="AH564" i="2"/>
  <c r="M565" i="2"/>
  <c r="O565" i="2"/>
  <c r="S565" i="2"/>
  <c r="T565" i="2"/>
  <c r="U565" i="2" s="1"/>
  <c r="AI565" i="2" s="1"/>
  <c r="V565" i="2"/>
  <c r="W565" i="2"/>
  <c r="X565" i="2"/>
  <c r="Y565" i="2"/>
  <c r="AB565" i="2"/>
  <c r="AC565" i="2"/>
  <c r="AD565" i="2"/>
  <c r="AE565" i="2"/>
  <c r="AG565" i="2"/>
  <c r="AH565" i="2"/>
  <c r="M566" i="2"/>
  <c r="O566" i="2"/>
  <c r="P566" i="2" s="1"/>
  <c r="Q566" i="2" s="1"/>
  <c r="S566" i="2"/>
  <c r="T566" i="2"/>
  <c r="U566" i="2" s="1"/>
  <c r="AI566" i="2" s="1"/>
  <c r="V566" i="2"/>
  <c r="W566" i="2"/>
  <c r="X566" i="2"/>
  <c r="Y566" i="2"/>
  <c r="AB566" i="2"/>
  <c r="AC566" i="2"/>
  <c r="AD566" i="2"/>
  <c r="AE566" i="2"/>
  <c r="AG566" i="2"/>
  <c r="AH566" i="2"/>
  <c r="M567" i="2"/>
  <c r="O567" i="2"/>
  <c r="R567" i="2" s="1"/>
  <c r="S567" i="2"/>
  <c r="T567" i="2"/>
  <c r="U567" i="2" s="1"/>
  <c r="AI567" i="2" s="1"/>
  <c r="V567" i="2"/>
  <c r="W567" i="2"/>
  <c r="X567" i="2"/>
  <c r="Y567" i="2"/>
  <c r="AB567" i="2"/>
  <c r="AC567" i="2"/>
  <c r="AD567" i="2"/>
  <c r="AE567" i="2"/>
  <c r="AG567" i="2"/>
  <c r="AH567" i="2"/>
  <c r="M568" i="2"/>
  <c r="O568" i="2"/>
  <c r="S568" i="2"/>
  <c r="T568" i="2"/>
  <c r="U568" i="2" s="1"/>
  <c r="AI568" i="2" s="1"/>
  <c r="V568" i="2"/>
  <c r="W568" i="2"/>
  <c r="X568" i="2"/>
  <c r="Y568" i="2"/>
  <c r="AB568" i="2"/>
  <c r="AC568" i="2"/>
  <c r="AD568" i="2"/>
  <c r="AE568" i="2"/>
  <c r="AG568" i="2"/>
  <c r="AH568" i="2"/>
  <c r="M569" i="2"/>
  <c r="O569" i="2"/>
  <c r="P569" i="2" s="1"/>
  <c r="Q569" i="2" s="1"/>
  <c r="S569" i="2"/>
  <c r="T569" i="2"/>
  <c r="U569" i="2" s="1"/>
  <c r="AI569" i="2" s="1"/>
  <c r="V569" i="2"/>
  <c r="W569" i="2"/>
  <c r="X569" i="2"/>
  <c r="Y569" i="2"/>
  <c r="AB569" i="2"/>
  <c r="AC569" i="2"/>
  <c r="AD569" i="2"/>
  <c r="AE569" i="2"/>
  <c r="AG569" i="2"/>
  <c r="AH569" i="2"/>
  <c r="M570" i="2"/>
  <c r="O570" i="2"/>
  <c r="P570" i="2" s="1"/>
  <c r="Q570" i="2" s="1"/>
  <c r="S570" i="2"/>
  <c r="T570" i="2"/>
  <c r="U570" i="2" s="1"/>
  <c r="AI570" i="2" s="1"/>
  <c r="V570" i="2"/>
  <c r="W570" i="2"/>
  <c r="X570" i="2"/>
  <c r="Y570" i="2"/>
  <c r="AB570" i="2"/>
  <c r="AC570" i="2"/>
  <c r="AD570" i="2"/>
  <c r="AE570" i="2"/>
  <c r="AG570" i="2"/>
  <c r="AH570" i="2"/>
  <c r="M571" i="2"/>
  <c r="O571" i="2"/>
  <c r="P571" i="2" s="1"/>
  <c r="Q571" i="2" s="1"/>
  <c r="S571" i="2"/>
  <c r="T571" i="2"/>
  <c r="U571" i="2" s="1"/>
  <c r="AI571" i="2" s="1"/>
  <c r="V571" i="2"/>
  <c r="W571" i="2"/>
  <c r="X571" i="2"/>
  <c r="Y571" i="2"/>
  <c r="AB571" i="2"/>
  <c r="AC571" i="2"/>
  <c r="AD571" i="2"/>
  <c r="AE571" i="2"/>
  <c r="AG571" i="2"/>
  <c r="AH571" i="2"/>
  <c r="M572" i="2"/>
  <c r="O572" i="2"/>
  <c r="R572" i="2" s="1"/>
  <c r="S572" i="2"/>
  <c r="T572" i="2"/>
  <c r="U572" i="2" s="1"/>
  <c r="AI572" i="2" s="1"/>
  <c r="V572" i="2"/>
  <c r="W572" i="2"/>
  <c r="X572" i="2"/>
  <c r="Y572" i="2"/>
  <c r="AB572" i="2"/>
  <c r="AC572" i="2"/>
  <c r="AD572" i="2"/>
  <c r="AE572" i="2"/>
  <c r="AG572" i="2"/>
  <c r="AH572" i="2"/>
  <c r="M573" i="2"/>
  <c r="O573" i="2"/>
  <c r="R573" i="2" s="1"/>
  <c r="S573" i="2"/>
  <c r="T573" i="2"/>
  <c r="U573" i="2" s="1"/>
  <c r="AI573" i="2" s="1"/>
  <c r="V573" i="2"/>
  <c r="W573" i="2"/>
  <c r="X573" i="2"/>
  <c r="Y573" i="2"/>
  <c r="AB573" i="2"/>
  <c r="AC573" i="2"/>
  <c r="AD573" i="2"/>
  <c r="AE573" i="2"/>
  <c r="AG573" i="2"/>
  <c r="AH573" i="2"/>
  <c r="M574" i="2"/>
  <c r="O574" i="2"/>
  <c r="P574" i="2" s="1"/>
  <c r="Q574" i="2" s="1"/>
  <c r="S574" i="2"/>
  <c r="T574" i="2"/>
  <c r="U574" i="2" s="1"/>
  <c r="AI574" i="2" s="1"/>
  <c r="V574" i="2"/>
  <c r="W574" i="2"/>
  <c r="X574" i="2"/>
  <c r="Y574" i="2"/>
  <c r="AB574" i="2"/>
  <c r="AC574" i="2"/>
  <c r="AD574" i="2"/>
  <c r="AE574" i="2"/>
  <c r="AG574" i="2"/>
  <c r="AH574" i="2"/>
  <c r="M575" i="2"/>
  <c r="O575" i="2"/>
  <c r="P575" i="2" s="1"/>
  <c r="Q575" i="2" s="1"/>
  <c r="S575" i="2"/>
  <c r="T575" i="2"/>
  <c r="U575" i="2" s="1"/>
  <c r="AI575" i="2" s="1"/>
  <c r="V575" i="2"/>
  <c r="W575" i="2"/>
  <c r="X575" i="2"/>
  <c r="Y575" i="2"/>
  <c r="AB575" i="2"/>
  <c r="AC575" i="2"/>
  <c r="AD575" i="2"/>
  <c r="AE575" i="2"/>
  <c r="AG575" i="2"/>
  <c r="AH575" i="2"/>
  <c r="M576" i="2"/>
  <c r="O576" i="2"/>
  <c r="P576" i="2" s="1"/>
  <c r="Q576" i="2" s="1"/>
  <c r="S576" i="2"/>
  <c r="T576" i="2"/>
  <c r="U576" i="2" s="1"/>
  <c r="AI576" i="2" s="1"/>
  <c r="V576" i="2"/>
  <c r="W576" i="2"/>
  <c r="X576" i="2"/>
  <c r="Y576" i="2"/>
  <c r="AB576" i="2"/>
  <c r="AC576" i="2"/>
  <c r="AD576" i="2"/>
  <c r="AE576" i="2"/>
  <c r="AG576" i="2"/>
  <c r="AH576" i="2"/>
  <c r="M577" i="2"/>
  <c r="O577" i="2"/>
  <c r="R577" i="2" s="1"/>
  <c r="S577" i="2"/>
  <c r="T577" i="2"/>
  <c r="U577" i="2" s="1"/>
  <c r="AI577" i="2" s="1"/>
  <c r="V577" i="2"/>
  <c r="W577" i="2"/>
  <c r="X577" i="2"/>
  <c r="Y577" i="2"/>
  <c r="AB577" i="2"/>
  <c r="AC577" i="2"/>
  <c r="AD577" i="2"/>
  <c r="AE577" i="2"/>
  <c r="AG577" i="2"/>
  <c r="AH577" i="2"/>
  <c r="M578" i="2"/>
  <c r="O578" i="2"/>
  <c r="P578" i="2" s="1"/>
  <c r="Q578" i="2" s="1"/>
  <c r="S578" i="2"/>
  <c r="T578" i="2"/>
  <c r="U578" i="2" s="1"/>
  <c r="AI578" i="2" s="1"/>
  <c r="V578" i="2"/>
  <c r="W578" i="2"/>
  <c r="X578" i="2"/>
  <c r="Y578" i="2"/>
  <c r="AB578" i="2"/>
  <c r="AC578" i="2"/>
  <c r="AD578" i="2"/>
  <c r="AE578" i="2"/>
  <c r="AG578" i="2"/>
  <c r="AH578" i="2"/>
  <c r="M579" i="2"/>
  <c r="O579" i="2"/>
  <c r="P579" i="2" s="1"/>
  <c r="Q579" i="2" s="1"/>
  <c r="S579" i="2"/>
  <c r="T579" i="2"/>
  <c r="U579" i="2" s="1"/>
  <c r="AI579" i="2" s="1"/>
  <c r="V579" i="2"/>
  <c r="W579" i="2"/>
  <c r="X579" i="2"/>
  <c r="Y579" i="2"/>
  <c r="AB579" i="2"/>
  <c r="AC579" i="2"/>
  <c r="AD579" i="2"/>
  <c r="AE579" i="2"/>
  <c r="AG579" i="2"/>
  <c r="AH579" i="2"/>
  <c r="M580" i="2"/>
  <c r="O580" i="2"/>
  <c r="P580" i="2" s="1"/>
  <c r="Q580" i="2" s="1"/>
  <c r="S580" i="2"/>
  <c r="T580" i="2"/>
  <c r="U580" i="2" s="1"/>
  <c r="AI580" i="2" s="1"/>
  <c r="V580" i="2"/>
  <c r="W580" i="2"/>
  <c r="X580" i="2"/>
  <c r="Y580" i="2"/>
  <c r="AB580" i="2"/>
  <c r="AC580" i="2"/>
  <c r="AD580" i="2"/>
  <c r="AE580" i="2"/>
  <c r="AG580" i="2"/>
  <c r="AH580" i="2"/>
  <c r="M581" i="2"/>
  <c r="O581" i="2"/>
  <c r="R581" i="2" s="1"/>
  <c r="S581" i="2"/>
  <c r="T581" i="2"/>
  <c r="U581" i="2" s="1"/>
  <c r="AI581" i="2" s="1"/>
  <c r="V581" i="2"/>
  <c r="W581" i="2"/>
  <c r="X581" i="2"/>
  <c r="Y581" i="2"/>
  <c r="AB581" i="2"/>
  <c r="AC581" i="2"/>
  <c r="AD581" i="2"/>
  <c r="AE581" i="2"/>
  <c r="AG581" i="2"/>
  <c r="AH581" i="2"/>
  <c r="M582" i="2"/>
  <c r="O582" i="2"/>
  <c r="P582" i="2" s="1"/>
  <c r="Q582" i="2" s="1"/>
  <c r="S582" i="2"/>
  <c r="T582" i="2"/>
  <c r="U582" i="2" s="1"/>
  <c r="AI582" i="2" s="1"/>
  <c r="V582" i="2"/>
  <c r="W582" i="2"/>
  <c r="X582" i="2"/>
  <c r="Y582" i="2"/>
  <c r="AB582" i="2"/>
  <c r="AC582" i="2"/>
  <c r="AD582" i="2"/>
  <c r="AE582" i="2"/>
  <c r="AG582" i="2"/>
  <c r="AH582" i="2"/>
  <c r="M583" i="2"/>
  <c r="O583" i="2"/>
  <c r="S583" i="2"/>
  <c r="T583" i="2"/>
  <c r="U583" i="2" s="1"/>
  <c r="AI583" i="2" s="1"/>
  <c r="V583" i="2"/>
  <c r="W583" i="2"/>
  <c r="X583" i="2"/>
  <c r="Y583" i="2"/>
  <c r="AB583" i="2"/>
  <c r="AC583" i="2"/>
  <c r="AD583" i="2"/>
  <c r="AE583" i="2"/>
  <c r="AG583" i="2"/>
  <c r="AH583" i="2"/>
  <c r="M584" i="2"/>
  <c r="O584" i="2"/>
  <c r="S584" i="2"/>
  <c r="T584" i="2"/>
  <c r="U584" i="2" s="1"/>
  <c r="AI584" i="2" s="1"/>
  <c r="V584" i="2"/>
  <c r="W584" i="2"/>
  <c r="X584" i="2"/>
  <c r="Y584" i="2"/>
  <c r="AB584" i="2"/>
  <c r="AC584" i="2"/>
  <c r="AD584" i="2"/>
  <c r="AE584" i="2"/>
  <c r="AG584" i="2"/>
  <c r="AH584" i="2"/>
  <c r="M585" i="2"/>
  <c r="O585" i="2"/>
  <c r="P585" i="2" s="1"/>
  <c r="Q585" i="2" s="1"/>
  <c r="S585" i="2"/>
  <c r="T585" i="2"/>
  <c r="U585" i="2" s="1"/>
  <c r="AI585" i="2" s="1"/>
  <c r="V585" i="2"/>
  <c r="W585" i="2"/>
  <c r="X585" i="2"/>
  <c r="Y585" i="2"/>
  <c r="AB585" i="2"/>
  <c r="AC585" i="2"/>
  <c r="AD585" i="2"/>
  <c r="AE585" i="2"/>
  <c r="AG585" i="2"/>
  <c r="AH585" i="2"/>
  <c r="M586" i="2"/>
  <c r="O586" i="2"/>
  <c r="P586" i="2" s="1"/>
  <c r="Q586" i="2" s="1"/>
  <c r="S586" i="2"/>
  <c r="T586" i="2"/>
  <c r="U586" i="2" s="1"/>
  <c r="AI586" i="2" s="1"/>
  <c r="V586" i="2"/>
  <c r="W586" i="2"/>
  <c r="X586" i="2"/>
  <c r="Y586" i="2"/>
  <c r="AB586" i="2"/>
  <c r="AC586" i="2"/>
  <c r="AD586" i="2"/>
  <c r="AE586" i="2"/>
  <c r="AG586" i="2"/>
  <c r="AH586" i="2"/>
  <c r="M587" i="2"/>
  <c r="O587" i="2"/>
  <c r="P587" i="2" s="1"/>
  <c r="Q587" i="2" s="1"/>
  <c r="S587" i="2"/>
  <c r="T587" i="2"/>
  <c r="U587" i="2" s="1"/>
  <c r="AI587" i="2" s="1"/>
  <c r="V587" i="2"/>
  <c r="W587" i="2"/>
  <c r="X587" i="2"/>
  <c r="Y587" i="2"/>
  <c r="AB587" i="2"/>
  <c r="AC587" i="2"/>
  <c r="AD587" i="2"/>
  <c r="AE587" i="2"/>
  <c r="AG587" i="2"/>
  <c r="AH587" i="2"/>
  <c r="M588" i="2"/>
  <c r="O588" i="2"/>
  <c r="S588" i="2"/>
  <c r="T588" i="2"/>
  <c r="U588" i="2" s="1"/>
  <c r="AI588" i="2" s="1"/>
  <c r="V588" i="2"/>
  <c r="W588" i="2"/>
  <c r="X588" i="2"/>
  <c r="Y588" i="2"/>
  <c r="AB588" i="2"/>
  <c r="AC588" i="2"/>
  <c r="AD588" i="2"/>
  <c r="AE588" i="2"/>
  <c r="AG588" i="2"/>
  <c r="AH588" i="2"/>
  <c r="M589" i="2"/>
  <c r="O589" i="2"/>
  <c r="S589" i="2"/>
  <c r="T589" i="2"/>
  <c r="U589" i="2" s="1"/>
  <c r="AI589" i="2" s="1"/>
  <c r="V589" i="2"/>
  <c r="W589" i="2"/>
  <c r="X589" i="2"/>
  <c r="Y589" i="2"/>
  <c r="AB589" i="2"/>
  <c r="AC589" i="2"/>
  <c r="AD589" i="2"/>
  <c r="AE589" i="2"/>
  <c r="AG589" i="2"/>
  <c r="AH589" i="2"/>
  <c r="M590" i="2"/>
  <c r="O590" i="2"/>
  <c r="P590" i="2" s="1"/>
  <c r="Q590" i="2" s="1"/>
  <c r="S590" i="2"/>
  <c r="T590" i="2"/>
  <c r="U590" i="2" s="1"/>
  <c r="AI590" i="2" s="1"/>
  <c r="V590" i="2"/>
  <c r="W590" i="2"/>
  <c r="X590" i="2"/>
  <c r="Y590" i="2"/>
  <c r="AB590" i="2"/>
  <c r="AC590" i="2"/>
  <c r="AD590" i="2"/>
  <c r="AE590" i="2"/>
  <c r="AG590" i="2"/>
  <c r="AH590" i="2"/>
  <c r="M591" i="2"/>
  <c r="O591" i="2"/>
  <c r="R591" i="2" s="1"/>
  <c r="S591" i="2"/>
  <c r="T591" i="2"/>
  <c r="U591" i="2" s="1"/>
  <c r="AI591" i="2" s="1"/>
  <c r="V591" i="2"/>
  <c r="W591" i="2"/>
  <c r="X591" i="2"/>
  <c r="Y591" i="2"/>
  <c r="AB591" i="2"/>
  <c r="AC591" i="2"/>
  <c r="AD591" i="2"/>
  <c r="AE591" i="2"/>
  <c r="AG591" i="2"/>
  <c r="AH591" i="2"/>
  <c r="M592" i="2"/>
  <c r="O592" i="2"/>
  <c r="S592" i="2"/>
  <c r="T592" i="2"/>
  <c r="U592" i="2" s="1"/>
  <c r="AI592" i="2" s="1"/>
  <c r="V592" i="2"/>
  <c r="W592" i="2"/>
  <c r="X592" i="2"/>
  <c r="Y592" i="2"/>
  <c r="AB592" i="2"/>
  <c r="AC592" i="2"/>
  <c r="AD592" i="2"/>
  <c r="AE592" i="2"/>
  <c r="AG592" i="2"/>
  <c r="AH592" i="2"/>
  <c r="M593" i="2"/>
  <c r="O593" i="2"/>
  <c r="P593" i="2" s="1"/>
  <c r="Q593" i="2" s="1"/>
  <c r="S593" i="2"/>
  <c r="T593" i="2"/>
  <c r="U593" i="2" s="1"/>
  <c r="AI593" i="2" s="1"/>
  <c r="V593" i="2"/>
  <c r="W593" i="2"/>
  <c r="X593" i="2"/>
  <c r="Y593" i="2"/>
  <c r="AB593" i="2"/>
  <c r="AC593" i="2"/>
  <c r="AD593" i="2"/>
  <c r="AE593" i="2"/>
  <c r="AG593" i="2"/>
  <c r="AH593" i="2"/>
  <c r="M594" i="2"/>
  <c r="O594" i="2"/>
  <c r="P594" i="2" s="1"/>
  <c r="Q594" i="2" s="1"/>
  <c r="S594" i="2"/>
  <c r="T594" i="2"/>
  <c r="U594" i="2" s="1"/>
  <c r="AI594" i="2" s="1"/>
  <c r="V594" i="2"/>
  <c r="W594" i="2"/>
  <c r="X594" i="2"/>
  <c r="Y594" i="2"/>
  <c r="AB594" i="2"/>
  <c r="AC594" i="2"/>
  <c r="AD594" i="2"/>
  <c r="AE594" i="2"/>
  <c r="AG594" i="2"/>
  <c r="AH594" i="2"/>
  <c r="M595" i="2"/>
  <c r="O595" i="2"/>
  <c r="R595" i="2" s="1"/>
  <c r="S595" i="2"/>
  <c r="T595" i="2"/>
  <c r="U595" i="2" s="1"/>
  <c r="AI595" i="2" s="1"/>
  <c r="V595" i="2"/>
  <c r="W595" i="2"/>
  <c r="X595" i="2"/>
  <c r="Y595" i="2"/>
  <c r="AB595" i="2"/>
  <c r="AC595" i="2"/>
  <c r="AD595" i="2"/>
  <c r="AE595" i="2"/>
  <c r="AG595" i="2"/>
  <c r="AH595" i="2"/>
  <c r="M596" i="2"/>
  <c r="O596" i="2"/>
  <c r="S596" i="2"/>
  <c r="T596" i="2"/>
  <c r="U596" i="2" s="1"/>
  <c r="AI596" i="2" s="1"/>
  <c r="V596" i="2"/>
  <c r="W596" i="2"/>
  <c r="X596" i="2"/>
  <c r="Y596" i="2"/>
  <c r="AB596" i="2"/>
  <c r="AC596" i="2"/>
  <c r="AD596" i="2"/>
  <c r="AE596" i="2"/>
  <c r="AG596" i="2"/>
  <c r="AH596" i="2"/>
  <c r="M597" i="2"/>
  <c r="O597" i="2"/>
  <c r="P597" i="2" s="1"/>
  <c r="Q597" i="2" s="1"/>
  <c r="S597" i="2"/>
  <c r="T597" i="2"/>
  <c r="U597" i="2" s="1"/>
  <c r="AI597" i="2" s="1"/>
  <c r="V597" i="2"/>
  <c r="W597" i="2"/>
  <c r="X597" i="2"/>
  <c r="Y597" i="2"/>
  <c r="AB597" i="2"/>
  <c r="AC597" i="2"/>
  <c r="AD597" i="2"/>
  <c r="AE597" i="2"/>
  <c r="AG597" i="2"/>
  <c r="AH597" i="2"/>
  <c r="M598" i="2"/>
  <c r="O598" i="2"/>
  <c r="P598" i="2" s="1"/>
  <c r="Q598" i="2" s="1"/>
  <c r="S598" i="2"/>
  <c r="T598" i="2"/>
  <c r="U598" i="2" s="1"/>
  <c r="AI598" i="2" s="1"/>
  <c r="V598" i="2"/>
  <c r="W598" i="2"/>
  <c r="X598" i="2"/>
  <c r="Y598" i="2"/>
  <c r="AB598" i="2"/>
  <c r="AC598" i="2"/>
  <c r="AD598" i="2"/>
  <c r="AE598" i="2"/>
  <c r="AG598" i="2"/>
  <c r="AH598" i="2"/>
  <c r="M599" i="2"/>
  <c r="O599" i="2"/>
  <c r="P599" i="2" s="1"/>
  <c r="Q599" i="2" s="1"/>
  <c r="S599" i="2"/>
  <c r="T599" i="2"/>
  <c r="U599" i="2" s="1"/>
  <c r="AI599" i="2" s="1"/>
  <c r="V599" i="2"/>
  <c r="W599" i="2"/>
  <c r="X599" i="2"/>
  <c r="Y599" i="2"/>
  <c r="AB599" i="2"/>
  <c r="AC599" i="2"/>
  <c r="AD599" i="2"/>
  <c r="AE599" i="2"/>
  <c r="AG599" i="2"/>
  <c r="AH599" i="2"/>
  <c r="M600" i="2"/>
  <c r="O600" i="2"/>
  <c r="P600" i="2" s="1"/>
  <c r="Q600" i="2" s="1"/>
  <c r="S600" i="2"/>
  <c r="T600" i="2"/>
  <c r="U600" i="2" s="1"/>
  <c r="AI600" i="2" s="1"/>
  <c r="V600" i="2"/>
  <c r="W600" i="2"/>
  <c r="X600" i="2"/>
  <c r="Y600" i="2"/>
  <c r="AB600" i="2"/>
  <c r="AC600" i="2"/>
  <c r="AD600" i="2"/>
  <c r="AE600" i="2"/>
  <c r="AG600" i="2"/>
  <c r="AH600" i="2"/>
  <c r="M601" i="2"/>
  <c r="O601" i="2"/>
  <c r="R601" i="2" s="1"/>
  <c r="S601" i="2"/>
  <c r="T601" i="2"/>
  <c r="U601" i="2" s="1"/>
  <c r="AI601" i="2" s="1"/>
  <c r="V601" i="2"/>
  <c r="W601" i="2"/>
  <c r="X601" i="2"/>
  <c r="Y601" i="2"/>
  <c r="AB601" i="2"/>
  <c r="AC601" i="2"/>
  <c r="AD601" i="2"/>
  <c r="AE601" i="2"/>
  <c r="AG601" i="2"/>
  <c r="AH601" i="2"/>
  <c r="M602" i="2"/>
  <c r="O602" i="2"/>
  <c r="P602" i="2" s="1"/>
  <c r="Q602" i="2" s="1"/>
  <c r="S602" i="2"/>
  <c r="T602" i="2"/>
  <c r="U602" i="2" s="1"/>
  <c r="AI602" i="2" s="1"/>
  <c r="V602" i="2"/>
  <c r="W602" i="2"/>
  <c r="X602" i="2"/>
  <c r="Y602" i="2"/>
  <c r="AB602" i="2"/>
  <c r="AC602" i="2"/>
  <c r="AD602" i="2"/>
  <c r="AE602" i="2"/>
  <c r="AG602" i="2"/>
  <c r="AH602" i="2"/>
  <c r="M603" i="2"/>
  <c r="O603" i="2"/>
  <c r="P603" i="2" s="1"/>
  <c r="Q603" i="2" s="1"/>
  <c r="S603" i="2"/>
  <c r="T603" i="2"/>
  <c r="U603" i="2" s="1"/>
  <c r="AI603" i="2" s="1"/>
  <c r="V603" i="2"/>
  <c r="W603" i="2"/>
  <c r="X603" i="2"/>
  <c r="Y603" i="2"/>
  <c r="AB603" i="2"/>
  <c r="AC603" i="2"/>
  <c r="AD603" i="2"/>
  <c r="AE603" i="2"/>
  <c r="AG603" i="2"/>
  <c r="AH603" i="2"/>
  <c r="M604" i="2"/>
  <c r="O604" i="2"/>
  <c r="P604" i="2" s="1"/>
  <c r="Q604" i="2" s="1"/>
  <c r="S604" i="2"/>
  <c r="T604" i="2"/>
  <c r="U604" i="2" s="1"/>
  <c r="AI604" i="2" s="1"/>
  <c r="V604" i="2"/>
  <c r="W604" i="2"/>
  <c r="X604" i="2"/>
  <c r="Y604" i="2"/>
  <c r="AB604" i="2"/>
  <c r="AC604" i="2"/>
  <c r="AD604" i="2"/>
  <c r="AE604" i="2"/>
  <c r="AG604" i="2"/>
  <c r="AH604" i="2"/>
  <c r="M605" i="2"/>
  <c r="O605" i="2"/>
  <c r="R605" i="2" s="1"/>
  <c r="S605" i="2"/>
  <c r="T605" i="2"/>
  <c r="U605" i="2" s="1"/>
  <c r="AI605" i="2" s="1"/>
  <c r="V605" i="2"/>
  <c r="W605" i="2"/>
  <c r="X605" i="2"/>
  <c r="Y605" i="2"/>
  <c r="AB605" i="2"/>
  <c r="AC605" i="2"/>
  <c r="AD605" i="2"/>
  <c r="AE605" i="2"/>
  <c r="AG605" i="2"/>
  <c r="AH605" i="2"/>
  <c r="M606" i="2"/>
  <c r="O606" i="2"/>
  <c r="S606" i="2"/>
  <c r="T606" i="2"/>
  <c r="U606" i="2" s="1"/>
  <c r="AI606" i="2" s="1"/>
  <c r="V606" i="2"/>
  <c r="W606" i="2"/>
  <c r="X606" i="2"/>
  <c r="Y606" i="2"/>
  <c r="AB606" i="2"/>
  <c r="AC606" i="2"/>
  <c r="AD606" i="2"/>
  <c r="AE606" i="2"/>
  <c r="AG606" i="2"/>
  <c r="AH606" i="2"/>
  <c r="M607" i="2"/>
  <c r="O607" i="2"/>
  <c r="S607" i="2"/>
  <c r="T607" i="2"/>
  <c r="U607" i="2" s="1"/>
  <c r="AI607" i="2" s="1"/>
  <c r="V607" i="2"/>
  <c r="W607" i="2"/>
  <c r="X607" i="2"/>
  <c r="Y607" i="2"/>
  <c r="AB607" i="2"/>
  <c r="AC607" i="2"/>
  <c r="AD607" i="2"/>
  <c r="AE607" i="2"/>
  <c r="AG607" i="2"/>
  <c r="AH607" i="2"/>
  <c r="M608" i="2"/>
  <c r="O608" i="2"/>
  <c r="P608" i="2" s="1"/>
  <c r="Q608" i="2" s="1"/>
  <c r="S608" i="2"/>
  <c r="T608" i="2"/>
  <c r="U608" i="2" s="1"/>
  <c r="AI608" i="2" s="1"/>
  <c r="V608" i="2"/>
  <c r="W608" i="2"/>
  <c r="X608" i="2"/>
  <c r="Y608" i="2"/>
  <c r="AB608" i="2"/>
  <c r="AC608" i="2"/>
  <c r="AD608" i="2"/>
  <c r="AE608" i="2"/>
  <c r="AG608" i="2"/>
  <c r="AH608" i="2"/>
  <c r="M609" i="2"/>
  <c r="O609" i="2"/>
  <c r="P609" i="2" s="1"/>
  <c r="Q609" i="2" s="1"/>
  <c r="S609" i="2"/>
  <c r="T609" i="2"/>
  <c r="U609" i="2" s="1"/>
  <c r="AI609" i="2" s="1"/>
  <c r="V609" i="2"/>
  <c r="W609" i="2"/>
  <c r="X609" i="2"/>
  <c r="Y609" i="2"/>
  <c r="AB609" i="2"/>
  <c r="AC609" i="2"/>
  <c r="AD609" i="2"/>
  <c r="AE609" i="2"/>
  <c r="AG609" i="2"/>
  <c r="AH609" i="2"/>
  <c r="M610" i="2"/>
  <c r="O610" i="2"/>
  <c r="S610" i="2"/>
  <c r="T610" i="2"/>
  <c r="U610" i="2" s="1"/>
  <c r="AI610" i="2" s="1"/>
  <c r="V610" i="2"/>
  <c r="W610" i="2"/>
  <c r="X610" i="2"/>
  <c r="Y610" i="2"/>
  <c r="AB610" i="2"/>
  <c r="AC610" i="2"/>
  <c r="AD610" i="2"/>
  <c r="AE610" i="2"/>
  <c r="AG610" i="2"/>
  <c r="AH610" i="2"/>
  <c r="M611" i="2"/>
  <c r="O611" i="2"/>
  <c r="P611" i="2" s="1"/>
  <c r="Q611" i="2" s="1"/>
  <c r="S611" i="2"/>
  <c r="T611" i="2"/>
  <c r="U611" i="2" s="1"/>
  <c r="AI611" i="2" s="1"/>
  <c r="V611" i="2"/>
  <c r="W611" i="2"/>
  <c r="X611" i="2"/>
  <c r="Y611" i="2"/>
  <c r="AB611" i="2"/>
  <c r="AC611" i="2"/>
  <c r="AD611" i="2"/>
  <c r="AE611" i="2"/>
  <c r="AG611" i="2"/>
  <c r="AH611" i="2"/>
  <c r="M552" i="2"/>
  <c r="O552" i="2"/>
  <c r="P552" i="2" s="1"/>
  <c r="Q552" i="2" s="1"/>
  <c r="S552" i="2"/>
  <c r="T552" i="2"/>
  <c r="U552" i="2" s="1"/>
  <c r="AI552" i="2" s="1"/>
  <c r="V552" i="2"/>
  <c r="W552" i="2"/>
  <c r="X552" i="2"/>
  <c r="Y552" i="2"/>
  <c r="AB552" i="2"/>
  <c r="AC552" i="2"/>
  <c r="AD552" i="2"/>
  <c r="AE552" i="2"/>
  <c r="AG552" i="2"/>
  <c r="AH552" i="2"/>
  <c r="M469" i="2"/>
  <c r="O469" i="2"/>
  <c r="P469" i="2" s="1"/>
  <c r="Q469" i="2" s="1"/>
  <c r="S469" i="2"/>
  <c r="T469" i="2"/>
  <c r="U469" i="2" s="1"/>
  <c r="AI469" i="2" s="1"/>
  <c r="V469" i="2"/>
  <c r="W469" i="2"/>
  <c r="X469" i="2"/>
  <c r="Y469" i="2"/>
  <c r="AB469" i="2"/>
  <c r="AC469" i="2"/>
  <c r="AD469" i="2"/>
  <c r="AE469" i="2"/>
  <c r="AG469" i="2"/>
  <c r="AH469" i="2"/>
  <c r="M470" i="2"/>
  <c r="O470" i="2"/>
  <c r="S470" i="2"/>
  <c r="T470" i="2"/>
  <c r="U470" i="2" s="1"/>
  <c r="AI470" i="2" s="1"/>
  <c r="V470" i="2"/>
  <c r="W470" i="2"/>
  <c r="X470" i="2"/>
  <c r="Y470" i="2"/>
  <c r="AB470" i="2"/>
  <c r="AC470" i="2"/>
  <c r="AD470" i="2"/>
  <c r="AE470" i="2"/>
  <c r="AG470" i="2"/>
  <c r="AH470" i="2"/>
  <c r="M471" i="2"/>
  <c r="O471" i="2"/>
  <c r="R471" i="2" s="1"/>
  <c r="S471" i="2"/>
  <c r="T471" i="2"/>
  <c r="U471" i="2" s="1"/>
  <c r="AI471" i="2" s="1"/>
  <c r="V471" i="2"/>
  <c r="W471" i="2"/>
  <c r="X471" i="2"/>
  <c r="Y471" i="2"/>
  <c r="AB471" i="2"/>
  <c r="AC471" i="2"/>
  <c r="AD471" i="2"/>
  <c r="AE471" i="2"/>
  <c r="AG471" i="2"/>
  <c r="AH471" i="2"/>
  <c r="M472" i="2"/>
  <c r="O472" i="2"/>
  <c r="P472" i="2" s="1"/>
  <c r="Q472" i="2" s="1"/>
  <c r="S472" i="2"/>
  <c r="T472" i="2"/>
  <c r="U472" i="2" s="1"/>
  <c r="AI472" i="2" s="1"/>
  <c r="V472" i="2"/>
  <c r="W472" i="2"/>
  <c r="X472" i="2"/>
  <c r="Y472" i="2"/>
  <c r="AB472" i="2"/>
  <c r="AC472" i="2"/>
  <c r="AD472" i="2"/>
  <c r="AE472" i="2"/>
  <c r="AG472" i="2"/>
  <c r="AH472" i="2"/>
  <c r="M473" i="2"/>
  <c r="O473" i="2"/>
  <c r="R473" i="2" s="1"/>
  <c r="S473" i="2"/>
  <c r="T473" i="2"/>
  <c r="U473" i="2" s="1"/>
  <c r="AI473" i="2" s="1"/>
  <c r="V473" i="2"/>
  <c r="W473" i="2"/>
  <c r="X473" i="2"/>
  <c r="Y473" i="2"/>
  <c r="AB473" i="2"/>
  <c r="AC473" i="2"/>
  <c r="AD473" i="2"/>
  <c r="AE473" i="2"/>
  <c r="AG473" i="2"/>
  <c r="AH473" i="2"/>
  <c r="M474" i="2"/>
  <c r="O474" i="2"/>
  <c r="S474" i="2"/>
  <c r="T474" i="2"/>
  <c r="U474" i="2" s="1"/>
  <c r="AI474" i="2" s="1"/>
  <c r="V474" i="2"/>
  <c r="W474" i="2"/>
  <c r="X474" i="2"/>
  <c r="Y474" i="2"/>
  <c r="AB474" i="2"/>
  <c r="AC474" i="2"/>
  <c r="AD474" i="2"/>
  <c r="AE474" i="2"/>
  <c r="AG474" i="2"/>
  <c r="AH474" i="2"/>
  <c r="M475" i="2"/>
  <c r="O475" i="2"/>
  <c r="R475" i="2" s="1"/>
  <c r="S475" i="2"/>
  <c r="T475" i="2"/>
  <c r="U475" i="2" s="1"/>
  <c r="AI475" i="2" s="1"/>
  <c r="V475" i="2"/>
  <c r="W475" i="2"/>
  <c r="X475" i="2"/>
  <c r="Y475" i="2"/>
  <c r="AB475" i="2"/>
  <c r="AC475" i="2"/>
  <c r="AD475" i="2"/>
  <c r="AE475" i="2"/>
  <c r="AG475" i="2"/>
  <c r="AH475" i="2"/>
  <c r="M476" i="2"/>
  <c r="O476" i="2"/>
  <c r="P476" i="2" s="1"/>
  <c r="Q476" i="2" s="1"/>
  <c r="S476" i="2"/>
  <c r="T476" i="2"/>
  <c r="U476" i="2" s="1"/>
  <c r="AI476" i="2" s="1"/>
  <c r="V476" i="2"/>
  <c r="W476" i="2"/>
  <c r="X476" i="2"/>
  <c r="Y476" i="2"/>
  <c r="AB476" i="2"/>
  <c r="AC476" i="2"/>
  <c r="AD476" i="2"/>
  <c r="AE476" i="2"/>
  <c r="AG476" i="2"/>
  <c r="AH476" i="2"/>
  <c r="M477" i="2"/>
  <c r="O477" i="2"/>
  <c r="S477" i="2"/>
  <c r="T477" i="2"/>
  <c r="U477" i="2" s="1"/>
  <c r="AI477" i="2" s="1"/>
  <c r="V477" i="2"/>
  <c r="W477" i="2"/>
  <c r="X477" i="2"/>
  <c r="Y477" i="2"/>
  <c r="AB477" i="2"/>
  <c r="AC477" i="2"/>
  <c r="AD477" i="2"/>
  <c r="AE477" i="2"/>
  <c r="AG477" i="2"/>
  <c r="AH477" i="2"/>
  <c r="M478" i="2"/>
  <c r="O478" i="2"/>
  <c r="S478" i="2"/>
  <c r="T478" i="2"/>
  <c r="U478" i="2" s="1"/>
  <c r="AI478" i="2" s="1"/>
  <c r="V478" i="2"/>
  <c r="W478" i="2"/>
  <c r="X478" i="2"/>
  <c r="Y478" i="2"/>
  <c r="AB478" i="2"/>
  <c r="AC478" i="2"/>
  <c r="AD478" i="2"/>
  <c r="AE478" i="2"/>
  <c r="AG478" i="2"/>
  <c r="AH478" i="2"/>
  <c r="M479" i="2"/>
  <c r="O479" i="2"/>
  <c r="R479" i="2" s="1"/>
  <c r="S479" i="2"/>
  <c r="T479" i="2"/>
  <c r="U479" i="2" s="1"/>
  <c r="AI479" i="2" s="1"/>
  <c r="V479" i="2"/>
  <c r="W479" i="2"/>
  <c r="X479" i="2"/>
  <c r="Y479" i="2"/>
  <c r="AB479" i="2"/>
  <c r="AC479" i="2"/>
  <c r="AD479" i="2"/>
  <c r="AE479" i="2"/>
  <c r="AG479" i="2"/>
  <c r="AH479" i="2"/>
  <c r="M480" i="2"/>
  <c r="O480" i="2"/>
  <c r="S480" i="2"/>
  <c r="T480" i="2"/>
  <c r="U480" i="2" s="1"/>
  <c r="AI480" i="2" s="1"/>
  <c r="V480" i="2"/>
  <c r="W480" i="2"/>
  <c r="X480" i="2"/>
  <c r="Y480" i="2"/>
  <c r="AB480" i="2"/>
  <c r="AC480" i="2"/>
  <c r="AD480" i="2"/>
  <c r="AE480" i="2"/>
  <c r="AG480" i="2"/>
  <c r="AH480" i="2"/>
  <c r="M481" i="2"/>
  <c r="O481" i="2"/>
  <c r="P481" i="2" s="1"/>
  <c r="Q481" i="2" s="1"/>
  <c r="S481" i="2"/>
  <c r="T481" i="2"/>
  <c r="U481" i="2" s="1"/>
  <c r="AI481" i="2" s="1"/>
  <c r="V481" i="2"/>
  <c r="W481" i="2"/>
  <c r="X481" i="2"/>
  <c r="Y481" i="2"/>
  <c r="AB481" i="2"/>
  <c r="AC481" i="2"/>
  <c r="AD481" i="2"/>
  <c r="AE481" i="2"/>
  <c r="AG481" i="2"/>
  <c r="AH481" i="2"/>
  <c r="M482" i="2"/>
  <c r="O482" i="2"/>
  <c r="S482" i="2"/>
  <c r="T482" i="2"/>
  <c r="U482" i="2" s="1"/>
  <c r="AI482" i="2" s="1"/>
  <c r="V482" i="2"/>
  <c r="W482" i="2"/>
  <c r="X482" i="2"/>
  <c r="Y482" i="2"/>
  <c r="AB482" i="2"/>
  <c r="AC482" i="2"/>
  <c r="AD482" i="2"/>
  <c r="AE482" i="2"/>
  <c r="AG482" i="2"/>
  <c r="AH482" i="2"/>
  <c r="M483" i="2"/>
  <c r="O483" i="2"/>
  <c r="R483" i="2" s="1"/>
  <c r="S483" i="2"/>
  <c r="T483" i="2"/>
  <c r="U483" i="2" s="1"/>
  <c r="AI483" i="2" s="1"/>
  <c r="V483" i="2"/>
  <c r="W483" i="2"/>
  <c r="X483" i="2"/>
  <c r="Y483" i="2"/>
  <c r="AB483" i="2"/>
  <c r="AC483" i="2"/>
  <c r="AD483" i="2"/>
  <c r="AE483" i="2"/>
  <c r="AG483" i="2"/>
  <c r="AH483" i="2"/>
  <c r="M484" i="2"/>
  <c r="O484" i="2"/>
  <c r="P484" i="2" s="1"/>
  <c r="Q484" i="2" s="1"/>
  <c r="S484" i="2"/>
  <c r="T484" i="2"/>
  <c r="U484" i="2" s="1"/>
  <c r="AI484" i="2" s="1"/>
  <c r="V484" i="2"/>
  <c r="W484" i="2"/>
  <c r="X484" i="2"/>
  <c r="Y484" i="2"/>
  <c r="AB484" i="2"/>
  <c r="AC484" i="2"/>
  <c r="AD484" i="2"/>
  <c r="AE484" i="2"/>
  <c r="AG484" i="2"/>
  <c r="AH484" i="2"/>
  <c r="M485" i="2"/>
  <c r="O485" i="2"/>
  <c r="S485" i="2"/>
  <c r="T485" i="2"/>
  <c r="U485" i="2" s="1"/>
  <c r="AI485" i="2" s="1"/>
  <c r="V485" i="2"/>
  <c r="W485" i="2"/>
  <c r="X485" i="2"/>
  <c r="Y485" i="2"/>
  <c r="AB485" i="2"/>
  <c r="AC485" i="2"/>
  <c r="AD485" i="2"/>
  <c r="AE485" i="2"/>
  <c r="AG485" i="2"/>
  <c r="AH485" i="2"/>
  <c r="M486" i="2"/>
  <c r="O486" i="2"/>
  <c r="S486" i="2"/>
  <c r="T486" i="2"/>
  <c r="U486" i="2" s="1"/>
  <c r="AI486" i="2" s="1"/>
  <c r="V486" i="2"/>
  <c r="W486" i="2"/>
  <c r="X486" i="2"/>
  <c r="Y486" i="2"/>
  <c r="AB486" i="2"/>
  <c r="AC486" i="2"/>
  <c r="AD486" i="2"/>
  <c r="AE486" i="2"/>
  <c r="AG486" i="2"/>
  <c r="AH486" i="2"/>
  <c r="M487" i="2"/>
  <c r="O487" i="2"/>
  <c r="S487" i="2"/>
  <c r="T487" i="2"/>
  <c r="U487" i="2" s="1"/>
  <c r="AI487" i="2" s="1"/>
  <c r="V487" i="2"/>
  <c r="W487" i="2"/>
  <c r="X487" i="2"/>
  <c r="Y487" i="2"/>
  <c r="AB487" i="2"/>
  <c r="AC487" i="2"/>
  <c r="AD487" i="2"/>
  <c r="AE487" i="2"/>
  <c r="AG487" i="2"/>
  <c r="AH487" i="2"/>
  <c r="M488" i="2"/>
  <c r="O488" i="2"/>
  <c r="R488" i="2" s="1"/>
  <c r="S488" i="2"/>
  <c r="T488" i="2"/>
  <c r="U488" i="2" s="1"/>
  <c r="AI488" i="2" s="1"/>
  <c r="V488" i="2"/>
  <c r="W488" i="2"/>
  <c r="X488" i="2"/>
  <c r="Y488" i="2"/>
  <c r="AB488" i="2"/>
  <c r="AC488" i="2"/>
  <c r="AD488" i="2"/>
  <c r="AE488" i="2"/>
  <c r="AG488" i="2"/>
  <c r="AH488" i="2"/>
  <c r="M489" i="2"/>
  <c r="O489" i="2"/>
  <c r="P489" i="2" s="1"/>
  <c r="Q489" i="2" s="1"/>
  <c r="S489" i="2"/>
  <c r="T489" i="2"/>
  <c r="U489" i="2" s="1"/>
  <c r="AI489" i="2" s="1"/>
  <c r="V489" i="2"/>
  <c r="W489" i="2"/>
  <c r="X489" i="2"/>
  <c r="Y489" i="2"/>
  <c r="AB489" i="2"/>
  <c r="AC489" i="2"/>
  <c r="AD489" i="2"/>
  <c r="AE489" i="2"/>
  <c r="AG489" i="2"/>
  <c r="AH489" i="2"/>
  <c r="M490" i="2"/>
  <c r="O490" i="2"/>
  <c r="R490" i="2" s="1"/>
  <c r="S490" i="2"/>
  <c r="T490" i="2"/>
  <c r="U490" i="2" s="1"/>
  <c r="AI490" i="2" s="1"/>
  <c r="V490" i="2"/>
  <c r="W490" i="2"/>
  <c r="X490" i="2"/>
  <c r="Y490" i="2"/>
  <c r="AB490" i="2"/>
  <c r="AC490" i="2"/>
  <c r="AD490" i="2"/>
  <c r="AE490" i="2"/>
  <c r="AG490" i="2"/>
  <c r="AH490" i="2"/>
  <c r="M491" i="2"/>
  <c r="O491" i="2"/>
  <c r="P491" i="2" s="1"/>
  <c r="Q491" i="2" s="1"/>
  <c r="S491" i="2"/>
  <c r="T491" i="2"/>
  <c r="U491" i="2" s="1"/>
  <c r="AI491" i="2" s="1"/>
  <c r="V491" i="2"/>
  <c r="W491" i="2"/>
  <c r="X491" i="2"/>
  <c r="Y491" i="2"/>
  <c r="AB491" i="2"/>
  <c r="AC491" i="2"/>
  <c r="AD491" i="2"/>
  <c r="AE491" i="2"/>
  <c r="AG491" i="2"/>
  <c r="AH491" i="2"/>
  <c r="M492" i="2"/>
  <c r="O492" i="2"/>
  <c r="R492" i="2" s="1"/>
  <c r="S492" i="2"/>
  <c r="T492" i="2"/>
  <c r="U492" i="2" s="1"/>
  <c r="AI492" i="2" s="1"/>
  <c r="V492" i="2"/>
  <c r="W492" i="2"/>
  <c r="X492" i="2"/>
  <c r="Y492" i="2"/>
  <c r="AB492" i="2"/>
  <c r="AC492" i="2"/>
  <c r="AD492" i="2"/>
  <c r="AE492" i="2"/>
  <c r="AG492" i="2"/>
  <c r="AH492" i="2"/>
  <c r="M493" i="2"/>
  <c r="O493" i="2"/>
  <c r="P493" i="2" s="1"/>
  <c r="Q493" i="2" s="1"/>
  <c r="S493" i="2"/>
  <c r="T493" i="2"/>
  <c r="U493" i="2" s="1"/>
  <c r="AI493" i="2" s="1"/>
  <c r="V493" i="2"/>
  <c r="W493" i="2"/>
  <c r="X493" i="2"/>
  <c r="Y493" i="2"/>
  <c r="AB493" i="2"/>
  <c r="AC493" i="2"/>
  <c r="AD493" i="2"/>
  <c r="AE493" i="2"/>
  <c r="AG493" i="2"/>
  <c r="AH493" i="2"/>
  <c r="M494" i="2"/>
  <c r="O494" i="2"/>
  <c r="S494" i="2"/>
  <c r="T494" i="2"/>
  <c r="U494" i="2" s="1"/>
  <c r="AI494" i="2" s="1"/>
  <c r="V494" i="2"/>
  <c r="W494" i="2"/>
  <c r="X494" i="2"/>
  <c r="Y494" i="2"/>
  <c r="AB494" i="2"/>
  <c r="AC494" i="2"/>
  <c r="AD494" i="2"/>
  <c r="AE494" i="2"/>
  <c r="AG494" i="2"/>
  <c r="AH494" i="2"/>
  <c r="M495" i="2"/>
  <c r="O495" i="2"/>
  <c r="S495" i="2"/>
  <c r="T495" i="2"/>
  <c r="U495" i="2" s="1"/>
  <c r="AI495" i="2" s="1"/>
  <c r="V495" i="2"/>
  <c r="W495" i="2"/>
  <c r="X495" i="2"/>
  <c r="Y495" i="2"/>
  <c r="AB495" i="2"/>
  <c r="AC495" i="2"/>
  <c r="AD495" i="2"/>
  <c r="AE495" i="2"/>
  <c r="AG495" i="2"/>
  <c r="AH495" i="2"/>
  <c r="M496" i="2"/>
  <c r="O496" i="2"/>
  <c r="R496" i="2" s="1"/>
  <c r="S496" i="2"/>
  <c r="T496" i="2"/>
  <c r="U496" i="2" s="1"/>
  <c r="AI496" i="2" s="1"/>
  <c r="V496" i="2"/>
  <c r="W496" i="2"/>
  <c r="X496" i="2"/>
  <c r="Y496" i="2"/>
  <c r="AB496" i="2"/>
  <c r="AC496" i="2"/>
  <c r="AD496" i="2"/>
  <c r="AE496" i="2"/>
  <c r="AG496" i="2"/>
  <c r="AH496" i="2"/>
  <c r="M497" i="2"/>
  <c r="O497" i="2"/>
  <c r="S497" i="2"/>
  <c r="T497" i="2"/>
  <c r="U497" i="2" s="1"/>
  <c r="AI497" i="2" s="1"/>
  <c r="V497" i="2"/>
  <c r="W497" i="2"/>
  <c r="X497" i="2"/>
  <c r="Y497" i="2"/>
  <c r="AB497" i="2"/>
  <c r="AC497" i="2"/>
  <c r="AD497" i="2"/>
  <c r="AE497" i="2"/>
  <c r="AG497" i="2"/>
  <c r="AH497" i="2"/>
  <c r="M498" i="2"/>
  <c r="O498" i="2"/>
  <c r="S498" i="2"/>
  <c r="T498" i="2"/>
  <c r="U498" i="2" s="1"/>
  <c r="AI498" i="2" s="1"/>
  <c r="V498" i="2"/>
  <c r="W498" i="2"/>
  <c r="X498" i="2"/>
  <c r="Y498" i="2"/>
  <c r="AB498" i="2"/>
  <c r="AC498" i="2"/>
  <c r="AD498" i="2"/>
  <c r="AE498" i="2"/>
  <c r="AG498" i="2"/>
  <c r="AH498" i="2"/>
  <c r="M499" i="2"/>
  <c r="O499" i="2"/>
  <c r="S499" i="2"/>
  <c r="T499" i="2"/>
  <c r="U499" i="2" s="1"/>
  <c r="AI499" i="2" s="1"/>
  <c r="V499" i="2"/>
  <c r="W499" i="2"/>
  <c r="X499" i="2"/>
  <c r="Y499" i="2"/>
  <c r="AB499" i="2"/>
  <c r="AC499" i="2"/>
  <c r="AD499" i="2"/>
  <c r="AE499" i="2"/>
  <c r="AG499" i="2"/>
  <c r="AH499" i="2"/>
  <c r="M500" i="2"/>
  <c r="O500" i="2"/>
  <c r="S500" i="2"/>
  <c r="T500" i="2"/>
  <c r="U500" i="2" s="1"/>
  <c r="AI500" i="2" s="1"/>
  <c r="V500" i="2"/>
  <c r="W500" i="2"/>
  <c r="X500" i="2"/>
  <c r="Y500" i="2"/>
  <c r="AB500" i="2"/>
  <c r="AC500" i="2"/>
  <c r="AD500" i="2"/>
  <c r="AE500" i="2"/>
  <c r="AG500" i="2"/>
  <c r="AH500" i="2"/>
  <c r="M501" i="2"/>
  <c r="O501" i="2"/>
  <c r="S501" i="2"/>
  <c r="T501" i="2"/>
  <c r="U501" i="2" s="1"/>
  <c r="AI501" i="2" s="1"/>
  <c r="V501" i="2"/>
  <c r="W501" i="2"/>
  <c r="X501" i="2"/>
  <c r="Y501" i="2"/>
  <c r="AB501" i="2"/>
  <c r="AC501" i="2"/>
  <c r="AD501" i="2"/>
  <c r="AE501" i="2"/>
  <c r="AG501" i="2"/>
  <c r="AH501" i="2"/>
  <c r="M502" i="2"/>
  <c r="O502" i="2"/>
  <c r="S502" i="2"/>
  <c r="T502" i="2"/>
  <c r="U502" i="2" s="1"/>
  <c r="AI502" i="2" s="1"/>
  <c r="V502" i="2"/>
  <c r="W502" i="2"/>
  <c r="X502" i="2"/>
  <c r="Y502" i="2"/>
  <c r="AB502" i="2"/>
  <c r="AC502" i="2"/>
  <c r="AD502" i="2"/>
  <c r="AE502" i="2"/>
  <c r="AG502" i="2"/>
  <c r="AH502" i="2"/>
  <c r="M503" i="2"/>
  <c r="O503" i="2"/>
  <c r="R503" i="2" s="1"/>
  <c r="S503" i="2"/>
  <c r="T503" i="2"/>
  <c r="U503" i="2" s="1"/>
  <c r="AI503" i="2" s="1"/>
  <c r="V503" i="2"/>
  <c r="W503" i="2"/>
  <c r="X503" i="2"/>
  <c r="Y503" i="2"/>
  <c r="AB503" i="2"/>
  <c r="AC503" i="2"/>
  <c r="AD503" i="2"/>
  <c r="AE503" i="2"/>
  <c r="AG503" i="2"/>
  <c r="AH503" i="2"/>
  <c r="M504" i="2"/>
  <c r="O504" i="2"/>
  <c r="S504" i="2"/>
  <c r="T504" i="2"/>
  <c r="U504" i="2" s="1"/>
  <c r="AI504" i="2" s="1"/>
  <c r="V504" i="2"/>
  <c r="W504" i="2"/>
  <c r="X504" i="2"/>
  <c r="Y504" i="2"/>
  <c r="AB504" i="2"/>
  <c r="AC504" i="2"/>
  <c r="AD504" i="2"/>
  <c r="AE504" i="2"/>
  <c r="AG504" i="2"/>
  <c r="AH504" i="2"/>
  <c r="M505" i="2"/>
  <c r="O505" i="2"/>
  <c r="P505" i="2" s="1"/>
  <c r="Q505" i="2" s="1"/>
  <c r="S505" i="2"/>
  <c r="T505" i="2"/>
  <c r="U505" i="2" s="1"/>
  <c r="AI505" i="2" s="1"/>
  <c r="V505" i="2"/>
  <c r="W505" i="2"/>
  <c r="X505" i="2"/>
  <c r="Y505" i="2"/>
  <c r="AB505" i="2"/>
  <c r="AC505" i="2"/>
  <c r="AD505" i="2"/>
  <c r="AE505" i="2"/>
  <c r="AG505" i="2"/>
  <c r="AH505" i="2"/>
  <c r="M506" i="2"/>
  <c r="O506" i="2"/>
  <c r="S506" i="2"/>
  <c r="T506" i="2"/>
  <c r="U506" i="2" s="1"/>
  <c r="AI506" i="2" s="1"/>
  <c r="V506" i="2"/>
  <c r="W506" i="2"/>
  <c r="X506" i="2"/>
  <c r="Y506" i="2"/>
  <c r="AB506" i="2"/>
  <c r="AC506" i="2"/>
  <c r="AD506" i="2"/>
  <c r="AE506" i="2"/>
  <c r="AG506" i="2"/>
  <c r="AH506" i="2"/>
  <c r="M507" i="2"/>
  <c r="O507" i="2"/>
  <c r="S507" i="2"/>
  <c r="T507" i="2"/>
  <c r="U507" i="2" s="1"/>
  <c r="AI507" i="2" s="1"/>
  <c r="V507" i="2"/>
  <c r="W507" i="2"/>
  <c r="X507" i="2"/>
  <c r="Y507" i="2"/>
  <c r="AB507" i="2"/>
  <c r="AC507" i="2"/>
  <c r="AD507" i="2"/>
  <c r="AE507" i="2"/>
  <c r="AG507" i="2"/>
  <c r="AH507" i="2"/>
  <c r="M508" i="2"/>
  <c r="O508" i="2"/>
  <c r="R508" i="2" s="1"/>
  <c r="S508" i="2"/>
  <c r="T508" i="2"/>
  <c r="U508" i="2" s="1"/>
  <c r="AI508" i="2" s="1"/>
  <c r="V508" i="2"/>
  <c r="W508" i="2"/>
  <c r="X508" i="2"/>
  <c r="Y508" i="2"/>
  <c r="AB508" i="2"/>
  <c r="AC508" i="2"/>
  <c r="AD508" i="2"/>
  <c r="AE508" i="2"/>
  <c r="AG508" i="2"/>
  <c r="AH508" i="2"/>
  <c r="M509" i="2"/>
  <c r="O509" i="2"/>
  <c r="S509" i="2"/>
  <c r="T509" i="2"/>
  <c r="U509" i="2" s="1"/>
  <c r="AI509" i="2" s="1"/>
  <c r="V509" i="2"/>
  <c r="W509" i="2"/>
  <c r="X509" i="2"/>
  <c r="Y509" i="2"/>
  <c r="AB509" i="2"/>
  <c r="AC509" i="2"/>
  <c r="AD509" i="2"/>
  <c r="AE509" i="2"/>
  <c r="AG509" i="2"/>
  <c r="AH509" i="2"/>
  <c r="M510" i="2"/>
  <c r="O510" i="2"/>
  <c r="S510" i="2"/>
  <c r="T510" i="2"/>
  <c r="U510" i="2" s="1"/>
  <c r="AI510" i="2" s="1"/>
  <c r="V510" i="2"/>
  <c r="W510" i="2"/>
  <c r="X510" i="2"/>
  <c r="Y510" i="2"/>
  <c r="AB510" i="2"/>
  <c r="AC510" i="2"/>
  <c r="AD510" i="2"/>
  <c r="AE510" i="2"/>
  <c r="AG510" i="2"/>
  <c r="AH510" i="2"/>
  <c r="M511" i="2"/>
  <c r="O511" i="2"/>
  <c r="R511" i="2" s="1"/>
  <c r="S511" i="2"/>
  <c r="T511" i="2"/>
  <c r="U511" i="2" s="1"/>
  <c r="AI511" i="2" s="1"/>
  <c r="V511" i="2"/>
  <c r="W511" i="2"/>
  <c r="X511" i="2"/>
  <c r="Y511" i="2"/>
  <c r="AB511" i="2"/>
  <c r="AC511" i="2"/>
  <c r="AD511" i="2"/>
  <c r="AE511" i="2"/>
  <c r="AG511" i="2"/>
  <c r="AH511" i="2"/>
  <c r="M512" i="2"/>
  <c r="O512" i="2"/>
  <c r="P512" i="2" s="1"/>
  <c r="Q512" i="2" s="1"/>
  <c r="S512" i="2"/>
  <c r="T512" i="2"/>
  <c r="U512" i="2" s="1"/>
  <c r="AI512" i="2" s="1"/>
  <c r="V512" i="2"/>
  <c r="W512" i="2"/>
  <c r="X512" i="2"/>
  <c r="Y512" i="2"/>
  <c r="AB512" i="2"/>
  <c r="AC512" i="2"/>
  <c r="AD512" i="2"/>
  <c r="AE512" i="2"/>
  <c r="AG512" i="2"/>
  <c r="AH512" i="2"/>
  <c r="M513" i="2"/>
  <c r="O513" i="2"/>
  <c r="S513" i="2"/>
  <c r="T513" i="2"/>
  <c r="U513" i="2" s="1"/>
  <c r="AI513" i="2" s="1"/>
  <c r="V513" i="2"/>
  <c r="W513" i="2"/>
  <c r="X513" i="2"/>
  <c r="Y513" i="2"/>
  <c r="AB513" i="2"/>
  <c r="AC513" i="2"/>
  <c r="AD513" i="2"/>
  <c r="AE513" i="2"/>
  <c r="AG513" i="2"/>
  <c r="AH513" i="2"/>
  <c r="M514" i="2"/>
  <c r="O514" i="2"/>
  <c r="S514" i="2"/>
  <c r="T514" i="2"/>
  <c r="U514" i="2" s="1"/>
  <c r="AI514" i="2" s="1"/>
  <c r="V514" i="2"/>
  <c r="W514" i="2"/>
  <c r="X514" i="2"/>
  <c r="Y514" i="2"/>
  <c r="AB514" i="2"/>
  <c r="AC514" i="2"/>
  <c r="AD514" i="2"/>
  <c r="AE514" i="2"/>
  <c r="AG514" i="2"/>
  <c r="AH514" i="2"/>
  <c r="M515" i="2"/>
  <c r="O515" i="2"/>
  <c r="R515" i="2" s="1"/>
  <c r="S515" i="2"/>
  <c r="T515" i="2"/>
  <c r="U515" i="2" s="1"/>
  <c r="AI515" i="2" s="1"/>
  <c r="V515" i="2"/>
  <c r="W515" i="2"/>
  <c r="X515" i="2"/>
  <c r="Y515" i="2"/>
  <c r="AB515" i="2"/>
  <c r="AC515" i="2"/>
  <c r="AD515" i="2"/>
  <c r="AE515" i="2"/>
  <c r="AG515" i="2"/>
  <c r="AH515" i="2"/>
  <c r="M516" i="2"/>
  <c r="O516" i="2"/>
  <c r="S516" i="2"/>
  <c r="T516" i="2"/>
  <c r="U516" i="2" s="1"/>
  <c r="AI516" i="2" s="1"/>
  <c r="V516" i="2"/>
  <c r="W516" i="2"/>
  <c r="X516" i="2"/>
  <c r="Y516" i="2"/>
  <c r="AB516" i="2"/>
  <c r="AC516" i="2"/>
  <c r="AD516" i="2"/>
  <c r="AE516" i="2"/>
  <c r="AG516" i="2"/>
  <c r="AH516" i="2"/>
  <c r="M517" i="2"/>
  <c r="O517" i="2"/>
  <c r="P517" i="2" s="1"/>
  <c r="Q517" i="2" s="1"/>
  <c r="S517" i="2"/>
  <c r="T517" i="2"/>
  <c r="U517" i="2" s="1"/>
  <c r="AI517" i="2" s="1"/>
  <c r="V517" i="2"/>
  <c r="W517" i="2"/>
  <c r="X517" i="2"/>
  <c r="Y517" i="2"/>
  <c r="AB517" i="2"/>
  <c r="AC517" i="2"/>
  <c r="AD517" i="2"/>
  <c r="AE517" i="2"/>
  <c r="AG517" i="2"/>
  <c r="AH517" i="2"/>
  <c r="M518" i="2"/>
  <c r="O518" i="2"/>
  <c r="S518" i="2"/>
  <c r="T518" i="2"/>
  <c r="U518" i="2" s="1"/>
  <c r="AI518" i="2" s="1"/>
  <c r="V518" i="2"/>
  <c r="W518" i="2"/>
  <c r="X518" i="2"/>
  <c r="Y518" i="2"/>
  <c r="AB518" i="2"/>
  <c r="AC518" i="2"/>
  <c r="AD518" i="2"/>
  <c r="AE518" i="2"/>
  <c r="AG518" i="2"/>
  <c r="AH518" i="2"/>
  <c r="M519" i="2"/>
  <c r="O519" i="2"/>
  <c r="R519" i="2" s="1"/>
  <c r="S519" i="2"/>
  <c r="T519" i="2"/>
  <c r="U519" i="2" s="1"/>
  <c r="AI519" i="2" s="1"/>
  <c r="V519" i="2"/>
  <c r="W519" i="2"/>
  <c r="X519" i="2"/>
  <c r="Y519" i="2"/>
  <c r="AB519" i="2"/>
  <c r="AC519" i="2"/>
  <c r="AD519" i="2"/>
  <c r="AE519" i="2"/>
  <c r="AG519" i="2"/>
  <c r="AH519" i="2"/>
  <c r="M520" i="2"/>
  <c r="O520" i="2"/>
  <c r="R520" i="2" s="1"/>
  <c r="S520" i="2"/>
  <c r="T520" i="2"/>
  <c r="U520" i="2" s="1"/>
  <c r="AI520" i="2" s="1"/>
  <c r="V520" i="2"/>
  <c r="W520" i="2"/>
  <c r="X520" i="2"/>
  <c r="Y520" i="2"/>
  <c r="AB520" i="2"/>
  <c r="AC520" i="2"/>
  <c r="AD520" i="2"/>
  <c r="AE520" i="2"/>
  <c r="AG520" i="2"/>
  <c r="AH520" i="2"/>
  <c r="M521" i="2"/>
  <c r="O521" i="2"/>
  <c r="S521" i="2"/>
  <c r="T521" i="2"/>
  <c r="U521" i="2" s="1"/>
  <c r="AI521" i="2" s="1"/>
  <c r="V521" i="2"/>
  <c r="W521" i="2"/>
  <c r="X521" i="2"/>
  <c r="Y521" i="2"/>
  <c r="AB521" i="2"/>
  <c r="AC521" i="2"/>
  <c r="AD521" i="2"/>
  <c r="AE521" i="2"/>
  <c r="AG521" i="2"/>
  <c r="AH521" i="2"/>
  <c r="M522" i="2"/>
  <c r="O522" i="2"/>
  <c r="S522" i="2"/>
  <c r="T522" i="2"/>
  <c r="U522" i="2" s="1"/>
  <c r="AI522" i="2" s="1"/>
  <c r="V522" i="2"/>
  <c r="W522" i="2"/>
  <c r="X522" i="2"/>
  <c r="Y522" i="2"/>
  <c r="AB522" i="2"/>
  <c r="AC522" i="2"/>
  <c r="AD522" i="2"/>
  <c r="AE522" i="2"/>
  <c r="AG522" i="2"/>
  <c r="AH522" i="2"/>
  <c r="M523" i="2"/>
  <c r="O523" i="2"/>
  <c r="R523" i="2" s="1"/>
  <c r="S523" i="2"/>
  <c r="T523" i="2"/>
  <c r="U523" i="2" s="1"/>
  <c r="AI523" i="2" s="1"/>
  <c r="V523" i="2"/>
  <c r="W523" i="2"/>
  <c r="X523" i="2"/>
  <c r="Y523" i="2"/>
  <c r="AB523" i="2"/>
  <c r="AC523" i="2"/>
  <c r="AD523" i="2"/>
  <c r="AE523" i="2"/>
  <c r="AG523" i="2"/>
  <c r="AH523" i="2"/>
  <c r="M524" i="2"/>
  <c r="O524" i="2"/>
  <c r="P524" i="2" s="1"/>
  <c r="Q524" i="2" s="1"/>
  <c r="S524" i="2"/>
  <c r="T524" i="2"/>
  <c r="U524" i="2" s="1"/>
  <c r="AI524" i="2" s="1"/>
  <c r="V524" i="2"/>
  <c r="W524" i="2"/>
  <c r="X524" i="2"/>
  <c r="Y524" i="2"/>
  <c r="AB524" i="2"/>
  <c r="AC524" i="2"/>
  <c r="AD524" i="2"/>
  <c r="AE524" i="2"/>
  <c r="AG524" i="2"/>
  <c r="AH524" i="2"/>
  <c r="M525" i="2"/>
  <c r="O525" i="2"/>
  <c r="R525" i="2" s="1"/>
  <c r="S525" i="2"/>
  <c r="T525" i="2"/>
  <c r="U525" i="2" s="1"/>
  <c r="AI525" i="2" s="1"/>
  <c r="V525" i="2"/>
  <c r="W525" i="2"/>
  <c r="X525" i="2"/>
  <c r="Y525" i="2"/>
  <c r="AB525" i="2"/>
  <c r="AC525" i="2"/>
  <c r="AD525" i="2"/>
  <c r="AE525" i="2"/>
  <c r="AG525" i="2"/>
  <c r="AH525" i="2"/>
  <c r="M526" i="2"/>
  <c r="O526" i="2"/>
  <c r="S526" i="2"/>
  <c r="T526" i="2"/>
  <c r="U526" i="2" s="1"/>
  <c r="AI526" i="2" s="1"/>
  <c r="V526" i="2"/>
  <c r="W526" i="2"/>
  <c r="X526" i="2"/>
  <c r="Y526" i="2"/>
  <c r="AB526" i="2"/>
  <c r="AC526" i="2"/>
  <c r="AD526" i="2"/>
  <c r="AE526" i="2"/>
  <c r="AG526" i="2"/>
  <c r="AH526" i="2"/>
  <c r="M527" i="2"/>
  <c r="O527" i="2"/>
  <c r="S527" i="2"/>
  <c r="T527" i="2"/>
  <c r="U527" i="2" s="1"/>
  <c r="AI527" i="2" s="1"/>
  <c r="V527" i="2"/>
  <c r="W527" i="2"/>
  <c r="X527" i="2"/>
  <c r="Y527" i="2"/>
  <c r="AB527" i="2"/>
  <c r="AC527" i="2"/>
  <c r="AD527" i="2"/>
  <c r="AE527" i="2"/>
  <c r="AG527" i="2"/>
  <c r="AH527" i="2"/>
  <c r="M528" i="2"/>
  <c r="O528" i="2"/>
  <c r="R528" i="2" s="1"/>
  <c r="S528" i="2"/>
  <c r="T528" i="2"/>
  <c r="U528" i="2" s="1"/>
  <c r="AI528" i="2" s="1"/>
  <c r="V528" i="2"/>
  <c r="W528" i="2"/>
  <c r="X528" i="2"/>
  <c r="Y528" i="2"/>
  <c r="AB528" i="2"/>
  <c r="AC528" i="2"/>
  <c r="AD528" i="2"/>
  <c r="AE528" i="2"/>
  <c r="AG528" i="2"/>
  <c r="AH528" i="2"/>
  <c r="M529" i="2"/>
  <c r="O529" i="2"/>
  <c r="S529" i="2"/>
  <c r="T529" i="2"/>
  <c r="U529" i="2" s="1"/>
  <c r="AI529" i="2" s="1"/>
  <c r="V529" i="2"/>
  <c r="W529" i="2"/>
  <c r="X529" i="2"/>
  <c r="Y529" i="2"/>
  <c r="AB529" i="2"/>
  <c r="AC529" i="2"/>
  <c r="AD529" i="2"/>
  <c r="AE529" i="2"/>
  <c r="AG529" i="2"/>
  <c r="AH529" i="2"/>
  <c r="M530" i="2"/>
  <c r="O530" i="2"/>
  <c r="S530" i="2"/>
  <c r="T530" i="2"/>
  <c r="U530" i="2" s="1"/>
  <c r="AI530" i="2" s="1"/>
  <c r="V530" i="2"/>
  <c r="W530" i="2"/>
  <c r="X530" i="2"/>
  <c r="Y530" i="2"/>
  <c r="AB530" i="2"/>
  <c r="AC530" i="2"/>
  <c r="AD530" i="2"/>
  <c r="AE530" i="2"/>
  <c r="AG530" i="2"/>
  <c r="AH530" i="2"/>
  <c r="M531" i="2"/>
  <c r="O531" i="2"/>
  <c r="R531" i="2" s="1"/>
  <c r="S531" i="2"/>
  <c r="T531" i="2"/>
  <c r="U531" i="2" s="1"/>
  <c r="AI531" i="2" s="1"/>
  <c r="V531" i="2"/>
  <c r="W531" i="2"/>
  <c r="X531" i="2"/>
  <c r="Y531" i="2"/>
  <c r="AB531" i="2"/>
  <c r="AC531" i="2"/>
  <c r="AD531" i="2"/>
  <c r="AE531" i="2"/>
  <c r="AG531" i="2"/>
  <c r="AH531" i="2"/>
  <c r="M532" i="2"/>
  <c r="O532" i="2"/>
  <c r="P532" i="2" s="1"/>
  <c r="Q532" i="2" s="1"/>
  <c r="S532" i="2"/>
  <c r="T532" i="2"/>
  <c r="U532" i="2" s="1"/>
  <c r="AI532" i="2" s="1"/>
  <c r="V532" i="2"/>
  <c r="W532" i="2"/>
  <c r="X532" i="2"/>
  <c r="Y532" i="2"/>
  <c r="AB532" i="2"/>
  <c r="AC532" i="2"/>
  <c r="AD532" i="2"/>
  <c r="AE532" i="2"/>
  <c r="AG532" i="2"/>
  <c r="AH532" i="2"/>
  <c r="M533" i="2"/>
  <c r="O533" i="2"/>
  <c r="S533" i="2"/>
  <c r="T533" i="2"/>
  <c r="U533" i="2" s="1"/>
  <c r="AI533" i="2" s="1"/>
  <c r="V533" i="2"/>
  <c r="W533" i="2"/>
  <c r="X533" i="2"/>
  <c r="Y533" i="2"/>
  <c r="AB533" i="2"/>
  <c r="AC533" i="2"/>
  <c r="AD533" i="2"/>
  <c r="AE533" i="2"/>
  <c r="AG533" i="2"/>
  <c r="AH533" i="2"/>
  <c r="M534" i="2"/>
  <c r="O534" i="2"/>
  <c r="S534" i="2"/>
  <c r="T534" i="2"/>
  <c r="U534" i="2" s="1"/>
  <c r="AI534" i="2" s="1"/>
  <c r="V534" i="2"/>
  <c r="W534" i="2"/>
  <c r="X534" i="2"/>
  <c r="Y534" i="2"/>
  <c r="AB534" i="2"/>
  <c r="AC534" i="2"/>
  <c r="AD534" i="2"/>
  <c r="AE534" i="2"/>
  <c r="AG534" i="2"/>
  <c r="AH534" i="2"/>
  <c r="M535" i="2"/>
  <c r="O535" i="2"/>
  <c r="R535" i="2" s="1"/>
  <c r="S535" i="2"/>
  <c r="T535" i="2"/>
  <c r="U535" i="2" s="1"/>
  <c r="AI535" i="2" s="1"/>
  <c r="V535" i="2"/>
  <c r="W535" i="2"/>
  <c r="X535" i="2"/>
  <c r="Y535" i="2"/>
  <c r="AB535" i="2"/>
  <c r="AC535" i="2"/>
  <c r="AD535" i="2"/>
  <c r="AE535" i="2"/>
  <c r="AG535" i="2"/>
  <c r="AH535" i="2"/>
  <c r="M536" i="2"/>
  <c r="O536" i="2"/>
  <c r="S536" i="2"/>
  <c r="T536" i="2"/>
  <c r="U536" i="2" s="1"/>
  <c r="AI536" i="2" s="1"/>
  <c r="V536" i="2"/>
  <c r="W536" i="2"/>
  <c r="X536" i="2"/>
  <c r="Y536" i="2"/>
  <c r="AB536" i="2"/>
  <c r="AC536" i="2"/>
  <c r="AD536" i="2"/>
  <c r="AE536" i="2"/>
  <c r="AG536" i="2"/>
  <c r="AH536" i="2"/>
  <c r="M537" i="2"/>
  <c r="O537" i="2"/>
  <c r="R537" i="2" s="1"/>
  <c r="S537" i="2"/>
  <c r="T537" i="2"/>
  <c r="U537" i="2" s="1"/>
  <c r="AI537" i="2" s="1"/>
  <c r="V537" i="2"/>
  <c r="W537" i="2"/>
  <c r="X537" i="2"/>
  <c r="Y537" i="2"/>
  <c r="AB537" i="2"/>
  <c r="AC537" i="2"/>
  <c r="AD537" i="2"/>
  <c r="AE537" i="2"/>
  <c r="AG537" i="2"/>
  <c r="AH537" i="2"/>
  <c r="M538" i="2"/>
  <c r="O538" i="2"/>
  <c r="R538" i="2" s="1"/>
  <c r="S538" i="2"/>
  <c r="T538" i="2"/>
  <c r="U538" i="2" s="1"/>
  <c r="AI538" i="2" s="1"/>
  <c r="V538" i="2"/>
  <c r="W538" i="2"/>
  <c r="X538" i="2"/>
  <c r="Y538" i="2"/>
  <c r="AB538" i="2"/>
  <c r="AC538" i="2"/>
  <c r="AD538" i="2"/>
  <c r="AE538" i="2"/>
  <c r="AG538" i="2"/>
  <c r="AH538" i="2"/>
  <c r="M539" i="2"/>
  <c r="O539" i="2"/>
  <c r="R539" i="2" s="1"/>
  <c r="S539" i="2"/>
  <c r="T539" i="2"/>
  <c r="U539" i="2" s="1"/>
  <c r="AI539" i="2" s="1"/>
  <c r="V539" i="2"/>
  <c r="W539" i="2"/>
  <c r="X539" i="2"/>
  <c r="Y539" i="2"/>
  <c r="AB539" i="2"/>
  <c r="AC539" i="2"/>
  <c r="AD539" i="2"/>
  <c r="AE539" i="2"/>
  <c r="AG539" i="2"/>
  <c r="AH539" i="2"/>
  <c r="M540" i="2"/>
  <c r="O540" i="2"/>
  <c r="S540" i="2"/>
  <c r="T540" i="2"/>
  <c r="U540" i="2" s="1"/>
  <c r="AI540" i="2" s="1"/>
  <c r="V540" i="2"/>
  <c r="W540" i="2"/>
  <c r="X540" i="2"/>
  <c r="Y540" i="2"/>
  <c r="AB540" i="2"/>
  <c r="AC540" i="2"/>
  <c r="AD540" i="2"/>
  <c r="AE540" i="2"/>
  <c r="AG540" i="2"/>
  <c r="AH540" i="2"/>
  <c r="M541" i="2"/>
  <c r="O541" i="2"/>
  <c r="R541" i="2" s="1"/>
  <c r="S541" i="2"/>
  <c r="T541" i="2"/>
  <c r="U541" i="2" s="1"/>
  <c r="AI541" i="2" s="1"/>
  <c r="V541" i="2"/>
  <c r="W541" i="2"/>
  <c r="X541" i="2"/>
  <c r="Y541" i="2"/>
  <c r="AB541" i="2"/>
  <c r="AC541" i="2"/>
  <c r="AD541" i="2"/>
  <c r="AE541" i="2"/>
  <c r="AG541" i="2"/>
  <c r="AH541" i="2"/>
  <c r="M542" i="2"/>
  <c r="O542" i="2"/>
  <c r="R542" i="2" s="1"/>
  <c r="S542" i="2"/>
  <c r="T542" i="2"/>
  <c r="U542" i="2" s="1"/>
  <c r="AI542" i="2" s="1"/>
  <c r="V542" i="2"/>
  <c r="W542" i="2"/>
  <c r="X542" i="2"/>
  <c r="Y542" i="2"/>
  <c r="AB542" i="2"/>
  <c r="AC542" i="2"/>
  <c r="AD542" i="2"/>
  <c r="AE542" i="2"/>
  <c r="AG542" i="2"/>
  <c r="AH542" i="2"/>
  <c r="M543" i="2"/>
  <c r="O543" i="2"/>
  <c r="S543" i="2"/>
  <c r="T543" i="2"/>
  <c r="U543" i="2" s="1"/>
  <c r="AI543" i="2" s="1"/>
  <c r="V543" i="2"/>
  <c r="W543" i="2"/>
  <c r="X543" i="2"/>
  <c r="Y543" i="2"/>
  <c r="AB543" i="2"/>
  <c r="AC543" i="2"/>
  <c r="AD543" i="2"/>
  <c r="AE543" i="2"/>
  <c r="AG543" i="2"/>
  <c r="AH543" i="2"/>
  <c r="M544" i="2"/>
  <c r="O544" i="2"/>
  <c r="R544" i="2" s="1"/>
  <c r="S544" i="2"/>
  <c r="T544" i="2"/>
  <c r="U544" i="2" s="1"/>
  <c r="AI544" i="2" s="1"/>
  <c r="V544" i="2"/>
  <c r="W544" i="2"/>
  <c r="X544" i="2"/>
  <c r="Y544" i="2"/>
  <c r="AB544" i="2"/>
  <c r="AC544" i="2"/>
  <c r="AD544" i="2"/>
  <c r="AE544" i="2"/>
  <c r="AG544" i="2"/>
  <c r="AH544" i="2"/>
  <c r="M545" i="2"/>
  <c r="O545" i="2"/>
  <c r="R545" i="2" s="1"/>
  <c r="P545" i="2"/>
  <c r="Q545" i="2" s="1"/>
  <c r="S545" i="2"/>
  <c r="T545" i="2"/>
  <c r="U545" i="2" s="1"/>
  <c r="AI545" i="2" s="1"/>
  <c r="V545" i="2"/>
  <c r="W545" i="2"/>
  <c r="X545" i="2"/>
  <c r="Y545" i="2"/>
  <c r="AB545" i="2"/>
  <c r="AC545" i="2"/>
  <c r="AD545" i="2"/>
  <c r="AE545" i="2"/>
  <c r="AG545" i="2"/>
  <c r="AH545" i="2"/>
  <c r="M546" i="2"/>
  <c r="O546" i="2"/>
  <c r="S546" i="2"/>
  <c r="T546" i="2"/>
  <c r="U546" i="2" s="1"/>
  <c r="AI546" i="2" s="1"/>
  <c r="V546" i="2"/>
  <c r="W546" i="2"/>
  <c r="X546" i="2"/>
  <c r="Y546" i="2"/>
  <c r="AB546" i="2"/>
  <c r="AC546" i="2"/>
  <c r="AD546" i="2"/>
  <c r="AE546" i="2"/>
  <c r="AG546" i="2"/>
  <c r="AH546" i="2"/>
  <c r="M547" i="2"/>
  <c r="O547" i="2"/>
  <c r="P547" i="2" s="1"/>
  <c r="Q547" i="2" s="1"/>
  <c r="S547" i="2"/>
  <c r="T547" i="2"/>
  <c r="U547" i="2" s="1"/>
  <c r="AI547" i="2" s="1"/>
  <c r="V547" i="2"/>
  <c r="W547" i="2"/>
  <c r="X547" i="2"/>
  <c r="Y547" i="2"/>
  <c r="AB547" i="2"/>
  <c r="AC547" i="2"/>
  <c r="AD547" i="2"/>
  <c r="AE547" i="2"/>
  <c r="AG547" i="2"/>
  <c r="AH547" i="2"/>
  <c r="M548" i="2"/>
  <c r="O548" i="2"/>
  <c r="S548" i="2"/>
  <c r="T548" i="2"/>
  <c r="U548" i="2" s="1"/>
  <c r="AI548" i="2" s="1"/>
  <c r="V548" i="2"/>
  <c r="W548" i="2"/>
  <c r="X548" i="2"/>
  <c r="Y548" i="2"/>
  <c r="AB548" i="2"/>
  <c r="AC548" i="2"/>
  <c r="AD548" i="2"/>
  <c r="AE548" i="2"/>
  <c r="AG548" i="2"/>
  <c r="AH548" i="2"/>
  <c r="M549" i="2"/>
  <c r="O549" i="2"/>
  <c r="S549" i="2"/>
  <c r="T549" i="2"/>
  <c r="U549" i="2" s="1"/>
  <c r="AI549" i="2" s="1"/>
  <c r="V549" i="2"/>
  <c r="W549" i="2"/>
  <c r="X549" i="2"/>
  <c r="Y549" i="2"/>
  <c r="AB549" i="2"/>
  <c r="AC549" i="2"/>
  <c r="AD549" i="2"/>
  <c r="AE549" i="2"/>
  <c r="AG549" i="2"/>
  <c r="AH549" i="2"/>
  <c r="M550" i="2"/>
  <c r="O550" i="2"/>
  <c r="P550" i="2" s="1"/>
  <c r="Q550" i="2" s="1"/>
  <c r="S550" i="2"/>
  <c r="T550" i="2"/>
  <c r="U550" i="2" s="1"/>
  <c r="AI550" i="2" s="1"/>
  <c r="V550" i="2"/>
  <c r="W550" i="2"/>
  <c r="X550" i="2"/>
  <c r="Y550" i="2"/>
  <c r="AB550" i="2"/>
  <c r="AC550" i="2"/>
  <c r="AD550" i="2"/>
  <c r="AE550" i="2"/>
  <c r="AG550" i="2"/>
  <c r="AH550" i="2"/>
  <c r="M551" i="2"/>
  <c r="O551" i="2"/>
  <c r="S551" i="2"/>
  <c r="T551" i="2"/>
  <c r="U551" i="2" s="1"/>
  <c r="AI551" i="2" s="1"/>
  <c r="V551" i="2"/>
  <c r="W551" i="2"/>
  <c r="X551" i="2"/>
  <c r="Y551" i="2"/>
  <c r="AB551" i="2"/>
  <c r="AC551" i="2"/>
  <c r="AD551" i="2"/>
  <c r="AE551" i="2"/>
  <c r="AG551" i="2"/>
  <c r="AH551" i="2"/>
  <c r="M468" i="2"/>
  <c r="O468" i="2"/>
  <c r="P468" i="2" s="1"/>
  <c r="Q468" i="2" s="1"/>
  <c r="S468" i="2"/>
  <c r="T468" i="2"/>
  <c r="U468" i="2" s="1"/>
  <c r="AI468" i="2" s="1"/>
  <c r="V468" i="2"/>
  <c r="W468" i="2"/>
  <c r="X468" i="2"/>
  <c r="Y468" i="2"/>
  <c r="AB468" i="2"/>
  <c r="AC468" i="2"/>
  <c r="AD468" i="2"/>
  <c r="AE468" i="2"/>
  <c r="AG468" i="2"/>
  <c r="AH468" i="2"/>
  <c r="M313" i="2"/>
  <c r="O313" i="2"/>
  <c r="P313" i="2" s="1"/>
  <c r="Q313" i="2" s="1"/>
  <c r="S313" i="2"/>
  <c r="T313" i="2"/>
  <c r="U313" i="2" s="1"/>
  <c r="AI313" i="2" s="1"/>
  <c r="V313" i="2"/>
  <c r="W313" i="2"/>
  <c r="X313" i="2"/>
  <c r="Y313" i="2"/>
  <c r="AB313" i="2"/>
  <c r="AC313" i="2"/>
  <c r="AD313" i="2"/>
  <c r="AE313" i="2"/>
  <c r="AG313" i="2"/>
  <c r="AH313" i="2"/>
  <c r="M314" i="2"/>
  <c r="O314" i="2"/>
  <c r="S314" i="2"/>
  <c r="T314" i="2"/>
  <c r="U314" i="2" s="1"/>
  <c r="AI314" i="2" s="1"/>
  <c r="V314" i="2"/>
  <c r="W314" i="2"/>
  <c r="X314" i="2"/>
  <c r="Y314" i="2"/>
  <c r="AB314" i="2"/>
  <c r="AC314" i="2"/>
  <c r="AD314" i="2"/>
  <c r="AE314" i="2"/>
  <c r="AG314" i="2"/>
  <c r="AH314" i="2"/>
  <c r="M315" i="2"/>
  <c r="O315" i="2"/>
  <c r="R315" i="2" s="1"/>
  <c r="S315" i="2"/>
  <c r="T315" i="2"/>
  <c r="U315" i="2" s="1"/>
  <c r="AI315" i="2" s="1"/>
  <c r="V315" i="2"/>
  <c r="W315" i="2"/>
  <c r="X315" i="2"/>
  <c r="Y315" i="2"/>
  <c r="AB315" i="2"/>
  <c r="AC315" i="2"/>
  <c r="AD315" i="2"/>
  <c r="AE315" i="2"/>
  <c r="AG315" i="2"/>
  <c r="AH315" i="2"/>
  <c r="M316" i="2"/>
  <c r="O316" i="2"/>
  <c r="S316" i="2"/>
  <c r="T316" i="2"/>
  <c r="U316" i="2" s="1"/>
  <c r="AI316" i="2" s="1"/>
  <c r="V316" i="2"/>
  <c r="W316" i="2"/>
  <c r="X316" i="2"/>
  <c r="Y316" i="2"/>
  <c r="AB316" i="2"/>
  <c r="AC316" i="2"/>
  <c r="AD316" i="2"/>
  <c r="AE316" i="2"/>
  <c r="AG316" i="2"/>
  <c r="AH316" i="2"/>
  <c r="M317" i="2"/>
  <c r="O317" i="2"/>
  <c r="P317" i="2" s="1"/>
  <c r="Q317" i="2" s="1"/>
  <c r="S317" i="2"/>
  <c r="T317" i="2"/>
  <c r="U317" i="2" s="1"/>
  <c r="AI317" i="2" s="1"/>
  <c r="V317" i="2"/>
  <c r="W317" i="2"/>
  <c r="X317" i="2"/>
  <c r="Y317" i="2"/>
  <c r="AB317" i="2"/>
  <c r="AC317" i="2"/>
  <c r="AD317" i="2"/>
  <c r="AE317" i="2"/>
  <c r="AG317" i="2"/>
  <c r="AH317" i="2"/>
  <c r="M318" i="2"/>
  <c r="O318" i="2"/>
  <c r="S318" i="2"/>
  <c r="T318" i="2"/>
  <c r="U318" i="2" s="1"/>
  <c r="AI318" i="2" s="1"/>
  <c r="V318" i="2"/>
  <c r="W318" i="2"/>
  <c r="X318" i="2"/>
  <c r="Y318" i="2"/>
  <c r="AB318" i="2"/>
  <c r="AC318" i="2"/>
  <c r="AD318" i="2"/>
  <c r="AE318" i="2"/>
  <c r="AG318" i="2"/>
  <c r="AH318" i="2"/>
  <c r="M319" i="2"/>
  <c r="O319" i="2"/>
  <c r="R319" i="2" s="1"/>
  <c r="S319" i="2"/>
  <c r="T319" i="2"/>
  <c r="U319" i="2" s="1"/>
  <c r="AI319" i="2" s="1"/>
  <c r="V319" i="2"/>
  <c r="W319" i="2"/>
  <c r="X319" i="2"/>
  <c r="Y319" i="2"/>
  <c r="AB319" i="2"/>
  <c r="AC319" i="2"/>
  <c r="AD319" i="2"/>
  <c r="AE319" i="2"/>
  <c r="AG319" i="2"/>
  <c r="AH319" i="2"/>
  <c r="M320" i="2"/>
  <c r="O320" i="2"/>
  <c r="S320" i="2"/>
  <c r="T320" i="2"/>
  <c r="U320" i="2" s="1"/>
  <c r="AI320" i="2" s="1"/>
  <c r="V320" i="2"/>
  <c r="W320" i="2"/>
  <c r="X320" i="2"/>
  <c r="Y320" i="2"/>
  <c r="AB320" i="2"/>
  <c r="AC320" i="2"/>
  <c r="AD320" i="2"/>
  <c r="AE320" i="2"/>
  <c r="AG320" i="2"/>
  <c r="AH320" i="2"/>
  <c r="M321" i="2"/>
  <c r="O321" i="2"/>
  <c r="P321" i="2" s="1"/>
  <c r="Q321" i="2" s="1"/>
  <c r="S321" i="2"/>
  <c r="T321" i="2"/>
  <c r="U321" i="2" s="1"/>
  <c r="AI321" i="2" s="1"/>
  <c r="V321" i="2"/>
  <c r="W321" i="2"/>
  <c r="X321" i="2"/>
  <c r="Y321" i="2"/>
  <c r="AB321" i="2"/>
  <c r="AC321" i="2"/>
  <c r="AD321" i="2"/>
  <c r="AE321" i="2"/>
  <c r="AG321" i="2"/>
  <c r="AH321" i="2"/>
  <c r="M322" i="2"/>
  <c r="O322" i="2"/>
  <c r="P322" i="2" s="1"/>
  <c r="Q322" i="2" s="1"/>
  <c r="S322" i="2"/>
  <c r="T322" i="2"/>
  <c r="U322" i="2" s="1"/>
  <c r="AI322" i="2" s="1"/>
  <c r="V322" i="2"/>
  <c r="W322" i="2"/>
  <c r="X322" i="2"/>
  <c r="Y322" i="2"/>
  <c r="AB322" i="2"/>
  <c r="AC322" i="2"/>
  <c r="AD322" i="2"/>
  <c r="AE322" i="2"/>
  <c r="AG322" i="2"/>
  <c r="AH322" i="2"/>
  <c r="M323" i="2"/>
  <c r="O323" i="2"/>
  <c r="R323" i="2" s="1"/>
  <c r="S323" i="2"/>
  <c r="T323" i="2"/>
  <c r="U323" i="2" s="1"/>
  <c r="AI323" i="2" s="1"/>
  <c r="V323" i="2"/>
  <c r="W323" i="2"/>
  <c r="X323" i="2"/>
  <c r="Y323" i="2"/>
  <c r="AB323" i="2"/>
  <c r="AC323" i="2"/>
  <c r="AD323" i="2"/>
  <c r="AE323" i="2"/>
  <c r="AG323" i="2"/>
  <c r="AH323" i="2"/>
  <c r="M324" i="2"/>
  <c r="O324" i="2"/>
  <c r="S324" i="2"/>
  <c r="T324" i="2"/>
  <c r="U324" i="2" s="1"/>
  <c r="AI324" i="2" s="1"/>
  <c r="V324" i="2"/>
  <c r="W324" i="2"/>
  <c r="X324" i="2"/>
  <c r="Y324" i="2"/>
  <c r="AB324" i="2"/>
  <c r="AC324" i="2"/>
  <c r="AD324" i="2"/>
  <c r="AE324" i="2"/>
  <c r="AG324" i="2"/>
  <c r="AH324" i="2"/>
  <c r="M325" i="2"/>
  <c r="O325" i="2"/>
  <c r="S325" i="2"/>
  <c r="T325" i="2"/>
  <c r="U325" i="2" s="1"/>
  <c r="AI325" i="2" s="1"/>
  <c r="V325" i="2"/>
  <c r="W325" i="2"/>
  <c r="X325" i="2"/>
  <c r="Y325" i="2"/>
  <c r="AB325" i="2"/>
  <c r="AC325" i="2"/>
  <c r="AD325" i="2"/>
  <c r="AE325" i="2"/>
  <c r="AG325" i="2"/>
  <c r="AH325" i="2"/>
  <c r="M326" i="2"/>
  <c r="O326" i="2"/>
  <c r="S326" i="2"/>
  <c r="T326" i="2"/>
  <c r="U326" i="2" s="1"/>
  <c r="AI326" i="2" s="1"/>
  <c r="V326" i="2"/>
  <c r="W326" i="2"/>
  <c r="X326" i="2"/>
  <c r="Y326" i="2"/>
  <c r="AB326" i="2"/>
  <c r="AC326" i="2"/>
  <c r="AD326" i="2"/>
  <c r="AE326" i="2"/>
  <c r="AG326" i="2"/>
  <c r="AH326" i="2"/>
  <c r="M327" i="2"/>
  <c r="O327" i="2"/>
  <c r="S327" i="2"/>
  <c r="T327" i="2"/>
  <c r="U327" i="2" s="1"/>
  <c r="AI327" i="2" s="1"/>
  <c r="V327" i="2"/>
  <c r="W327" i="2"/>
  <c r="X327" i="2"/>
  <c r="Y327" i="2"/>
  <c r="AB327" i="2"/>
  <c r="AC327" i="2"/>
  <c r="AD327" i="2"/>
  <c r="AE327" i="2"/>
  <c r="AG327" i="2"/>
  <c r="AH327" i="2"/>
  <c r="M328" i="2"/>
  <c r="O328" i="2"/>
  <c r="R328" i="2" s="1"/>
  <c r="S328" i="2"/>
  <c r="T328" i="2"/>
  <c r="U328" i="2" s="1"/>
  <c r="AI328" i="2" s="1"/>
  <c r="V328" i="2"/>
  <c r="W328" i="2"/>
  <c r="X328" i="2"/>
  <c r="Y328" i="2"/>
  <c r="AB328" i="2"/>
  <c r="AC328" i="2"/>
  <c r="AD328" i="2"/>
  <c r="AE328" i="2"/>
  <c r="AG328" i="2"/>
  <c r="AH328" i="2"/>
  <c r="M329" i="2"/>
  <c r="O329" i="2"/>
  <c r="R329" i="2" s="1"/>
  <c r="S329" i="2"/>
  <c r="T329" i="2"/>
  <c r="U329" i="2" s="1"/>
  <c r="AI329" i="2" s="1"/>
  <c r="V329" i="2"/>
  <c r="W329" i="2"/>
  <c r="X329" i="2"/>
  <c r="Y329" i="2"/>
  <c r="AB329" i="2"/>
  <c r="AC329" i="2"/>
  <c r="AD329" i="2"/>
  <c r="AE329" i="2"/>
  <c r="AG329" i="2"/>
  <c r="AH329" i="2"/>
  <c r="M330" i="2"/>
  <c r="O330" i="2"/>
  <c r="S330" i="2"/>
  <c r="T330" i="2"/>
  <c r="U330" i="2" s="1"/>
  <c r="AI330" i="2" s="1"/>
  <c r="V330" i="2"/>
  <c r="W330" i="2"/>
  <c r="X330" i="2"/>
  <c r="Y330" i="2"/>
  <c r="AB330" i="2"/>
  <c r="AC330" i="2"/>
  <c r="AD330" i="2"/>
  <c r="AE330" i="2"/>
  <c r="AG330" i="2"/>
  <c r="AH330" i="2"/>
  <c r="M331" i="2"/>
  <c r="O331" i="2"/>
  <c r="P331" i="2" s="1"/>
  <c r="Q331" i="2" s="1"/>
  <c r="S331" i="2"/>
  <c r="T331" i="2"/>
  <c r="U331" i="2" s="1"/>
  <c r="AI331" i="2" s="1"/>
  <c r="V331" i="2"/>
  <c r="W331" i="2"/>
  <c r="X331" i="2"/>
  <c r="Y331" i="2"/>
  <c r="AB331" i="2"/>
  <c r="AC331" i="2"/>
  <c r="AD331" i="2"/>
  <c r="AE331" i="2"/>
  <c r="AG331" i="2"/>
  <c r="AH331" i="2"/>
  <c r="M332" i="2"/>
  <c r="O332" i="2"/>
  <c r="R332" i="2" s="1"/>
  <c r="S332" i="2"/>
  <c r="T332" i="2"/>
  <c r="U332" i="2" s="1"/>
  <c r="AI332" i="2" s="1"/>
  <c r="V332" i="2"/>
  <c r="W332" i="2"/>
  <c r="X332" i="2"/>
  <c r="Y332" i="2"/>
  <c r="AB332" i="2"/>
  <c r="AC332" i="2"/>
  <c r="AD332" i="2"/>
  <c r="AE332" i="2"/>
  <c r="AG332" i="2"/>
  <c r="AH332" i="2"/>
  <c r="M333" i="2"/>
  <c r="O333" i="2"/>
  <c r="P333" i="2" s="1"/>
  <c r="Q333" i="2" s="1"/>
  <c r="S333" i="2"/>
  <c r="T333" i="2"/>
  <c r="U333" i="2" s="1"/>
  <c r="AI333" i="2" s="1"/>
  <c r="V333" i="2"/>
  <c r="W333" i="2"/>
  <c r="X333" i="2"/>
  <c r="Y333" i="2"/>
  <c r="AB333" i="2"/>
  <c r="AC333" i="2"/>
  <c r="AD333" i="2"/>
  <c r="AE333" i="2"/>
  <c r="AG333" i="2"/>
  <c r="AH333" i="2"/>
  <c r="M334" i="2"/>
  <c r="O334" i="2"/>
  <c r="S334" i="2"/>
  <c r="T334" i="2"/>
  <c r="U334" i="2" s="1"/>
  <c r="AI334" i="2" s="1"/>
  <c r="V334" i="2"/>
  <c r="W334" i="2"/>
  <c r="X334" i="2"/>
  <c r="Y334" i="2"/>
  <c r="AB334" i="2"/>
  <c r="AC334" i="2"/>
  <c r="AD334" i="2"/>
  <c r="AE334" i="2"/>
  <c r="AG334" i="2"/>
  <c r="AH334" i="2"/>
  <c r="M335" i="2"/>
  <c r="O335" i="2"/>
  <c r="R335" i="2" s="1"/>
  <c r="S335" i="2"/>
  <c r="T335" i="2"/>
  <c r="U335" i="2" s="1"/>
  <c r="AI335" i="2" s="1"/>
  <c r="V335" i="2"/>
  <c r="W335" i="2"/>
  <c r="X335" i="2"/>
  <c r="Y335" i="2"/>
  <c r="AB335" i="2"/>
  <c r="AC335" i="2"/>
  <c r="AD335" i="2"/>
  <c r="AE335" i="2"/>
  <c r="AG335" i="2"/>
  <c r="AH335" i="2"/>
  <c r="M336" i="2"/>
  <c r="O336" i="2"/>
  <c r="S336" i="2"/>
  <c r="T336" i="2"/>
  <c r="U336" i="2" s="1"/>
  <c r="AI336" i="2" s="1"/>
  <c r="V336" i="2"/>
  <c r="W336" i="2"/>
  <c r="X336" i="2"/>
  <c r="Y336" i="2"/>
  <c r="AB336" i="2"/>
  <c r="AC336" i="2"/>
  <c r="AD336" i="2"/>
  <c r="AE336" i="2"/>
  <c r="AG336" i="2"/>
  <c r="AH336" i="2"/>
  <c r="M337" i="2"/>
  <c r="O337" i="2"/>
  <c r="R337" i="2" s="1"/>
  <c r="S337" i="2"/>
  <c r="T337" i="2"/>
  <c r="U337" i="2" s="1"/>
  <c r="AI337" i="2" s="1"/>
  <c r="V337" i="2"/>
  <c r="W337" i="2"/>
  <c r="X337" i="2"/>
  <c r="Y337" i="2"/>
  <c r="AB337" i="2"/>
  <c r="AC337" i="2"/>
  <c r="AD337" i="2"/>
  <c r="AE337" i="2"/>
  <c r="AG337" i="2"/>
  <c r="AH337" i="2"/>
  <c r="M338" i="2"/>
  <c r="O338" i="2"/>
  <c r="S338" i="2"/>
  <c r="T338" i="2"/>
  <c r="U338" i="2" s="1"/>
  <c r="AI338" i="2" s="1"/>
  <c r="V338" i="2"/>
  <c r="W338" i="2"/>
  <c r="X338" i="2"/>
  <c r="Y338" i="2"/>
  <c r="AB338" i="2"/>
  <c r="AC338" i="2"/>
  <c r="AD338" i="2"/>
  <c r="AE338" i="2"/>
  <c r="AG338" i="2"/>
  <c r="AH338" i="2"/>
  <c r="M339" i="2"/>
  <c r="O339" i="2"/>
  <c r="R339" i="2" s="1"/>
  <c r="S339" i="2"/>
  <c r="T339" i="2"/>
  <c r="U339" i="2" s="1"/>
  <c r="AI339" i="2" s="1"/>
  <c r="V339" i="2"/>
  <c r="W339" i="2"/>
  <c r="X339" i="2"/>
  <c r="Y339" i="2"/>
  <c r="AB339" i="2"/>
  <c r="AC339" i="2"/>
  <c r="AD339" i="2"/>
  <c r="AE339" i="2"/>
  <c r="AG339" i="2"/>
  <c r="AH339" i="2"/>
  <c r="M340" i="2"/>
  <c r="O340" i="2"/>
  <c r="R340" i="2" s="1"/>
  <c r="S340" i="2"/>
  <c r="T340" i="2"/>
  <c r="U340" i="2" s="1"/>
  <c r="AI340" i="2" s="1"/>
  <c r="V340" i="2"/>
  <c r="W340" i="2"/>
  <c r="X340" i="2"/>
  <c r="Y340" i="2"/>
  <c r="AB340" i="2"/>
  <c r="AC340" i="2"/>
  <c r="AD340" i="2"/>
  <c r="AE340" i="2"/>
  <c r="AG340" i="2"/>
  <c r="AH340" i="2"/>
  <c r="M341" i="2"/>
  <c r="O341" i="2"/>
  <c r="S341" i="2"/>
  <c r="T341" i="2"/>
  <c r="U341" i="2" s="1"/>
  <c r="AI341" i="2" s="1"/>
  <c r="V341" i="2"/>
  <c r="W341" i="2"/>
  <c r="X341" i="2"/>
  <c r="Y341" i="2"/>
  <c r="AB341" i="2"/>
  <c r="AC341" i="2"/>
  <c r="AD341" i="2"/>
  <c r="AE341" i="2"/>
  <c r="AG341" i="2"/>
  <c r="AH341" i="2"/>
  <c r="M342" i="2"/>
  <c r="O342" i="2"/>
  <c r="S342" i="2"/>
  <c r="T342" i="2"/>
  <c r="U342" i="2" s="1"/>
  <c r="AI342" i="2" s="1"/>
  <c r="V342" i="2"/>
  <c r="W342" i="2"/>
  <c r="X342" i="2"/>
  <c r="Y342" i="2"/>
  <c r="AB342" i="2"/>
  <c r="AC342" i="2"/>
  <c r="AD342" i="2"/>
  <c r="AE342" i="2"/>
  <c r="AG342" i="2"/>
  <c r="AH342" i="2"/>
  <c r="M343" i="2"/>
  <c r="O343" i="2"/>
  <c r="S343" i="2"/>
  <c r="T343" i="2"/>
  <c r="U343" i="2" s="1"/>
  <c r="AI343" i="2" s="1"/>
  <c r="V343" i="2"/>
  <c r="W343" i="2"/>
  <c r="X343" i="2"/>
  <c r="Y343" i="2"/>
  <c r="AB343" i="2"/>
  <c r="AC343" i="2"/>
  <c r="AD343" i="2"/>
  <c r="AE343" i="2"/>
  <c r="AG343" i="2"/>
  <c r="AH343" i="2"/>
  <c r="M344" i="2"/>
  <c r="O344" i="2"/>
  <c r="S344" i="2"/>
  <c r="T344" i="2"/>
  <c r="U344" i="2" s="1"/>
  <c r="AI344" i="2" s="1"/>
  <c r="V344" i="2"/>
  <c r="W344" i="2"/>
  <c r="X344" i="2"/>
  <c r="Y344" i="2"/>
  <c r="AB344" i="2"/>
  <c r="AC344" i="2"/>
  <c r="AD344" i="2"/>
  <c r="AE344" i="2"/>
  <c r="AG344" i="2"/>
  <c r="AH344" i="2"/>
  <c r="M345" i="2"/>
  <c r="O345" i="2"/>
  <c r="R345" i="2" s="1"/>
  <c r="S345" i="2"/>
  <c r="T345" i="2"/>
  <c r="U345" i="2" s="1"/>
  <c r="AI345" i="2" s="1"/>
  <c r="V345" i="2"/>
  <c r="W345" i="2"/>
  <c r="X345" i="2"/>
  <c r="Y345" i="2"/>
  <c r="AB345" i="2"/>
  <c r="AC345" i="2"/>
  <c r="AD345" i="2"/>
  <c r="AE345" i="2"/>
  <c r="AG345" i="2"/>
  <c r="AH345" i="2"/>
  <c r="M346" i="2"/>
  <c r="O346" i="2"/>
  <c r="R346" i="2" s="1"/>
  <c r="S346" i="2"/>
  <c r="T346" i="2"/>
  <c r="U346" i="2" s="1"/>
  <c r="AI346" i="2" s="1"/>
  <c r="V346" i="2"/>
  <c r="W346" i="2"/>
  <c r="X346" i="2"/>
  <c r="Y346" i="2"/>
  <c r="AB346" i="2"/>
  <c r="AC346" i="2"/>
  <c r="AD346" i="2"/>
  <c r="AE346" i="2"/>
  <c r="AG346" i="2"/>
  <c r="AH346" i="2"/>
  <c r="M347" i="2"/>
  <c r="O347" i="2"/>
  <c r="S347" i="2"/>
  <c r="T347" i="2"/>
  <c r="U347" i="2" s="1"/>
  <c r="AI347" i="2" s="1"/>
  <c r="V347" i="2"/>
  <c r="W347" i="2"/>
  <c r="X347" i="2"/>
  <c r="Y347" i="2"/>
  <c r="AB347" i="2"/>
  <c r="AC347" i="2"/>
  <c r="AD347" i="2"/>
  <c r="AE347" i="2"/>
  <c r="AG347" i="2"/>
  <c r="AH347" i="2"/>
  <c r="M348" i="2"/>
  <c r="O348" i="2"/>
  <c r="S348" i="2"/>
  <c r="T348" i="2"/>
  <c r="U348" i="2" s="1"/>
  <c r="AI348" i="2" s="1"/>
  <c r="V348" i="2"/>
  <c r="W348" i="2"/>
  <c r="X348" i="2"/>
  <c r="Y348" i="2"/>
  <c r="AB348" i="2"/>
  <c r="AC348" i="2"/>
  <c r="AD348" i="2"/>
  <c r="AE348" i="2"/>
  <c r="AG348" i="2"/>
  <c r="AH348" i="2"/>
  <c r="M349" i="2"/>
  <c r="O349" i="2"/>
  <c r="S349" i="2"/>
  <c r="T349" i="2"/>
  <c r="U349" i="2" s="1"/>
  <c r="AI349" i="2" s="1"/>
  <c r="V349" i="2"/>
  <c r="W349" i="2"/>
  <c r="X349" i="2"/>
  <c r="Y349" i="2"/>
  <c r="AB349" i="2"/>
  <c r="AC349" i="2"/>
  <c r="AD349" i="2"/>
  <c r="AE349" i="2"/>
  <c r="AG349" i="2"/>
  <c r="AH349" i="2"/>
  <c r="M350" i="2"/>
  <c r="O350" i="2"/>
  <c r="P350" i="2" s="1"/>
  <c r="Q350" i="2" s="1"/>
  <c r="S350" i="2"/>
  <c r="T350" i="2"/>
  <c r="U350" i="2" s="1"/>
  <c r="AI350" i="2" s="1"/>
  <c r="V350" i="2"/>
  <c r="W350" i="2"/>
  <c r="X350" i="2"/>
  <c r="Y350" i="2"/>
  <c r="AB350" i="2"/>
  <c r="AC350" i="2"/>
  <c r="AD350" i="2"/>
  <c r="AE350" i="2"/>
  <c r="AG350" i="2"/>
  <c r="AH350" i="2"/>
  <c r="M351" i="2"/>
  <c r="O351" i="2"/>
  <c r="S351" i="2"/>
  <c r="T351" i="2"/>
  <c r="U351" i="2" s="1"/>
  <c r="AI351" i="2" s="1"/>
  <c r="V351" i="2"/>
  <c r="W351" i="2"/>
  <c r="X351" i="2"/>
  <c r="Y351" i="2"/>
  <c r="AB351" i="2"/>
  <c r="AC351" i="2"/>
  <c r="AD351" i="2"/>
  <c r="AE351" i="2"/>
  <c r="AG351" i="2"/>
  <c r="AH351" i="2"/>
  <c r="M352" i="2"/>
  <c r="O352" i="2"/>
  <c r="R352" i="2" s="1"/>
  <c r="S352" i="2"/>
  <c r="T352" i="2"/>
  <c r="U352" i="2" s="1"/>
  <c r="AI352" i="2" s="1"/>
  <c r="V352" i="2"/>
  <c r="W352" i="2"/>
  <c r="X352" i="2"/>
  <c r="Y352" i="2"/>
  <c r="AB352" i="2"/>
  <c r="AC352" i="2"/>
  <c r="AD352" i="2"/>
  <c r="AE352" i="2"/>
  <c r="AG352" i="2"/>
  <c r="AH352" i="2"/>
  <c r="M353" i="2"/>
  <c r="O353" i="2"/>
  <c r="R353" i="2" s="1"/>
  <c r="S353" i="2"/>
  <c r="T353" i="2"/>
  <c r="U353" i="2" s="1"/>
  <c r="AI353" i="2" s="1"/>
  <c r="V353" i="2"/>
  <c r="W353" i="2"/>
  <c r="X353" i="2"/>
  <c r="Y353" i="2"/>
  <c r="AB353" i="2"/>
  <c r="AC353" i="2"/>
  <c r="AD353" i="2"/>
  <c r="AE353" i="2"/>
  <c r="AG353" i="2"/>
  <c r="AH353" i="2"/>
  <c r="M354" i="2"/>
  <c r="O354" i="2"/>
  <c r="S354" i="2"/>
  <c r="T354" i="2"/>
  <c r="U354" i="2" s="1"/>
  <c r="AI354" i="2" s="1"/>
  <c r="V354" i="2"/>
  <c r="W354" i="2"/>
  <c r="X354" i="2"/>
  <c r="Y354" i="2"/>
  <c r="AB354" i="2"/>
  <c r="AC354" i="2"/>
  <c r="AD354" i="2"/>
  <c r="AE354" i="2"/>
  <c r="AG354" i="2"/>
  <c r="AH354" i="2"/>
  <c r="M355" i="2"/>
  <c r="O355" i="2"/>
  <c r="R355" i="2" s="1"/>
  <c r="S355" i="2"/>
  <c r="T355" i="2"/>
  <c r="U355" i="2" s="1"/>
  <c r="AI355" i="2" s="1"/>
  <c r="V355" i="2"/>
  <c r="W355" i="2"/>
  <c r="X355" i="2"/>
  <c r="Y355" i="2"/>
  <c r="AB355" i="2"/>
  <c r="AC355" i="2"/>
  <c r="AD355" i="2"/>
  <c r="AE355" i="2"/>
  <c r="AG355" i="2"/>
  <c r="AH355" i="2"/>
  <c r="M356" i="2"/>
  <c r="O356" i="2"/>
  <c r="R356" i="2" s="1"/>
  <c r="S356" i="2"/>
  <c r="T356" i="2"/>
  <c r="U356" i="2" s="1"/>
  <c r="AI356" i="2" s="1"/>
  <c r="V356" i="2"/>
  <c r="W356" i="2"/>
  <c r="X356" i="2"/>
  <c r="Y356" i="2"/>
  <c r="AB356" i="2"/>
  <c r="AC356" i="2"/>
  <c r="AD356" i="2"/>
  <c r="AE356" i="2"/>
  <c r="AG356" i="2"/>
  <c r="AH356" i="2"/>
  <c r="M357" i="2"/>
  <c r="O357" i="2"/>
  <c r="P357" i="2" s="1"/>
  <c r="Q357" i="2" s="1"/>
  <c r="S357" i="2"/>
  <c r="T357" i="2"/>
  <c r="U357" i="2" s="1"/>
  <c r="AI357" i="2" s="1"/>
  <c r="V357" i="2"/>
  <c r="W357" i="2"/>
  <c r="X357" i="2"/>
  <c r="Y357" i="2"/>
  <c r="AB357" i="2"/>
  <c r="AC357" i="2"/>
  <c r="AD357" i="2"/>
  <c r="AE357" i="2"/>
  <c r="AG357" i="2"/>
  <c r="AH357" i="2"/>
  <c r="M358" i="2"/>
  <c r="O358" i="2"/>
  <c r="S358" i="2"/>
  <c r="T358" i="2"/>
  <c r="U358" i="2" s="1"/>
  <c r="AI358" i="2" s="1"/>
  <c r="V358" i="2"/>
  <c r="W358" i="2"/>
  <c r="X358" i="2"/>
  <c r="Y358" i="2"/>
  <c r="AB358" i="2"/>
  <c r="AC358" i="2"/>
  <c r="AD358" i="2"/>
  <c r="AE358" i="2"/>
  <c r="AG358" i="2"/>
  <c r="AH358" i="2"/>
  <c r="M359" i="2"/>
  <c r="O359" i="2"/>
  <c r="S359" i="2"/>
  <c r="T359" i="2"/>
  <c r="U359" i="2" s="1"/>
  <c r="AI359" i="2" s="1"/>
  <c r="V359" i="2"/>
  <c r="W359" i="2"/>
  <c r="X359" i="2"/>
  <c r="Y359" i="2"/>
  <c r="AB359" i="2"/>
  <c r="AC359" i="2"/>
  <c r="AD359" i="2"/>
  <c r="AE359" i="2"/>
  <c r="AG359" i="2"/>
  <c r="AH359" i="2"/>
  <c r="M360" i="2"/>
  <c r="O360" i="2"/>
  <c r="R360" i="2" s="1"/>
  <c r="P360" i="2"/>
  <c r="Q360" i="2" s="1"/>
  <c r="S360" i="2"/>
  <c r="T360" i="2"/>
  <c r="U360" i="2" s="1"/>
  <c r="AI360" i="2" s="1"/>
  <c r="V360" i="2"/>
  <c r="W360" i="2"/>
  <c r="X360" i="2"/>
  <c r="Y360" i="2"/>
  <c r="AB360" i="2"/>
  <c r="AC360" i="2"/>
  <c r="AD360" i="2"/>
  <c r="AE360" i="2"/>
  <c r="AG360" i="2"/>
  <c r="AH360" i="2"/>
  <c r="M361" i="2"/>
  <c r="O361" i="2"/>
  <c r="R361" i="2" s="1"/>
  <c r="S361" i="2"/>
  <c r="T361" i="2"/>
  <c r="U361" i="2" s="1"/>
  <c r="AI361" i="2" s="1"/>
  <c r="V361" i="2"/>
  <c r="W361" i="2"/>
  <c r="X361" i="2"/>
  <c r="Y361" i="2"/>
  <c r="AB361" i="2"/>
  <c r="AC361" i="2"/>
  <c r="AD361" i="2"/>
  <c r="AE361" i="2"/>
  <c r="AG361" i="2"/>
  <c r="AH361" i="2"/>
  <c r="M362" i="2"/>
  <c r="O362" i="2"/>
  <c r="R362" i="2" s="1"/>
  <c r="S362" i="2"/>
  <c r="T362" i="2"/>
  <c r="U362" i="2" s="1"/>
  <c r="AI362" i="2" s="1"/>
  <c r="V362" i="2"/>
  <c r="W362" i="2"/>
  <c r="X362" i="2"/>
  <c r="Y362" i="2"/>
  <c r="AB362" i="2"/>
  <c r="AC362" i="2"/>
  <c r="AD362" i="2"/>
  <c r="AE362" i="2"/>
  <c r="AG362" i="2"/>
  <c r="AH362" i="2"/>
  <c r="M363" i="2"/>
  <c r="O363" i="2"/>
  <c r="S363" i="2"/>
  <c r="T363" i="2"/>
  <c r="U363" i="2" s="1"/>
  <c r="AI363" i="2" s="1"/>
  <c r="V363" i="2"/>
  <c r="W363" i="2"/>
  <c r="X363" i="2"/>
  <c r="Y363" i="2"/>
  <c r="AB363" i="2"/>
  <c r="AC363" i="2"/>
  <c r="AD363" i="2"/>
  <c r="AE363" i="2"/>
  <c r="AG363" i="2"/>
  <c r="AH363" i="2"/>
  <c r="M364" i="2"/>
  <c r="O364" i="2"/>
  <c r="S364" i="2"/>
  <c r="T364" i="2"/>
  <c r="U364" i="2" s="1"/>
  <c r="AI364" i="2" s="1"/>
  <c r="V364" i="2"/>
  <c r="W364" i="2"/>
  <c r="X364" i="2"/>
  <c r="Y364" i="2"/>
  <c r="AB364" i="2"/>
  <c r="AC364" i="2"/>
  <c r="AD364" i="2"/>
  <c r="AE364" i="2"/>
  <c r="AG364" i="2"/>
  <c r="AH364" i="2"/>
  <c r="M365" i="2"/>
  <c r="O365" i="2"/>
  <c r="S365" i="2"/>
  <c r="T365" i="2"/>
  <c r="U365" i="2" s="1"/>
  <c r="AI365" i="2" s="1"/>
  <c r="V365" i="2"/>
  <c r="W365" i="2"/>
  <c r="X365" i="2"/>
  <c r="Y365" i="2"/>
  <c r="AB365" i="2"/>
  <c r="AC365" i="2"/>
  <c r="AD365" i="2"/>
  <c r="AE365" i="2"/>
  <c r="AG365" i="2"/>
  <c r="AH365" i="2"/>
  <c r="M366" i="2"/>
  <c r="O366" i="2"/>
  <c r="P366" i="2" s="1"/>
  <c r="Q366" i="2" s="1"/>
  <c r="S366" i="2"/>
  <c r="T366" i="2"/>
  <c r="U366" i="2" s="1"/>
  <c r="AI366" i="2" s="1"/>
  <c r="V366" i="2"/>
  <c r="W366" i="2"/>
  <c r="X366" i="2"/>
  <c r="Y366" i="2"/>
  <c r="AB366" i="2"/>
  <c r="AC366" i="2"/>
  <c r="AD366" i="2"/>
  <c r="AE366" i="2"/>
  <c r="AG366" i="2"/>
  <c r="AH366" i="2"/>
  <c r="M367" i="2"/>
  <c r="O367" i="2"/>
  <c r="S367" i="2"/>
  <c r="T367" i="2"/>
  <c r="U367" i="2" s="1"/>
  <c r="AI367" i="2" s="1"/>
  <c r="V367" i="2"/>
  <c r="W367" i="2"/>
  <c r="X367" i="2"/>
  <c r="Y367" i="2"/>
  <c r="AB367" i="2"/>
  <c r="AC367" i="2"/>
  <c r="AD367" i="2"/>
  <c r="AE367" i="2"/>
  <c r="AG367" i="2"/>
  <c r="AH367" i="2"/>
  <c r="M368" i="2"/>
  <c r="O368" i="2"/>
  <c r="P368" i="2" s="1"/>
  <c r="Q368" i="2" s="1"/>
  <c r="S368" i="2"/>
  <c r="T368" i="2"/>
  <c r="U368" i="2" s="1"/>
  <c r="AI368" i="2" s="1"/>
  <c r="V368" i="2"/>
  <c r="W368" i="2"/>
  <c r="X368" i="2"/>
  <c r="Y368" i="2"/>
  <c r="AB368" i="2"/>
  <c r="AC368" i="2"/>
  <c r="AD368" i="2"/>
  <c r="AE368" i="2"/>
  <c r="AG368" i="2"/>
  <c r="AH368" i="2"/>
  <c r="M369" i="2"/>
  <c r="O369" i="2"/>
  <c r="R369" i="2" s="1"/>
  <c r="S369" i="2"/>
  <c r="T369" i="2"/>
  <c r="U369" i="2" s="1"/>
  <c r="AI369" i="2" s="1"/>
  <c r="V369" i="2"/>
  <c r="W369" i="2"/>
  <c r="X369" i="2"/>
  <c r="Y369" i="2"/>
  <c r="AB369" i="2"/>
  <c r="AC369" i="2"/>
  <c r="AD369" i="2"/>
  <c r="AE369" i="2"/>
  <c r="AG369" i="2"/>
  <c r="AH369" i="2"/>
  <c r="M370" i="2"/>
  <c r="O370" i="2"/>
  <c r="S370" i="2"/>
  <c r="T370" i="2"/>
  <c r="U370" i="2" s="1"/>
  <c r="AI370" i="2" s="1"/>
  <c r="V370" i="2"/>
  <c r="W370" i="2"/>
  <c r="X370" i="2"/>
  <c r="Y370" i="2"/>
  <c r="AB370" i="2"/>
  <c r="AC370" i="2"/>
  <c r="AD370" i="2"/>
  <c r="AE370" i="2"/>
  <c r="AG370" i="2"/>
  <c r="AH370" i="2"/>
  <c r="M371" i="2"/>
  <c r="O371" i="2"/>
  <c r="S371" i="2"/>
  <c r="T371" i="2"/>
  <c r="U371" i="2" s="1"/>
  <c r="AI371" i="2" s="1"/>
  <c r="V371" i="2"/>
  <c r="W371" i="2"/>
  <c r="X371" i="2"/>
  <c r="Y371" i="2"/>
  <c r="AB371" i="2"/>
  <c r="AC371" i="2"/>
  <c r="AD371" i="2"/>
  <c r="AE371" i="2"/>
  <c r="AG371" i="2"/>
  <c r="AH371" i="2"/>
  <c r="M372" i="2"/>
  <c r="O372" i="2"/>
  <c r="P372" i="2" s="1"/>
  <c r="Q372" i="2" s="1"/>
  <c r="S372" i="2"/>
  <c r="T372" i="2"/>
  <c r="U372" i="2" s="1"/>
  <c r="AI372" i="2" s="1"/>
  <c r="V372" i="2"/>
  <c r="W372" i="2"/>
  <c r="X372" i="2"/>
  <c r="Y372" i="2"/>
  <c r="AB372" i="2"/>
  <c r="AC372" i="2"/>
  <c r="AD372" i="2"/>
  <c r="AE372" i="2"/>
  <c r="AG372" i="2"/>
  <c r="AH372" i="2"/>
  <c r="M373" i="2"/>
  <c r="O373" i="2"/>
  <c r="R373" i="2" s="1"/>
  <c r="S373" i="2"/>
  <c r="T373" i="2"/>
  <c r="U373" i="2" s="1"/>
  <c r="AI373" i="2" s="1"/>
  <c r="V373" i="2"/>
  <c r="W373" i="2"/>
  <c r="X373" i="2"/>
  <c r="Y373" i="2"/>
  <c r="AB373" i="2"/>
  <c r="AC373" i="2"/>
  <c r="AD373" i="2"/>
  <c r="AE373" i="2"/>
  <c r="AG373" i="2"/>
  <c r="AH373" i="2"/>
  <c r="M374" i="2"/>
  <c r="O374" i="2"/>
  <c r="S374" i="2"/>
  <c r="T374" i="2"/>
  <c r="U374" i="2" s="1"/>
  <c r="AI374" i="2" s="1"/>
  <c r="V374" i="2"/>
  <c r="W374" i="2"/>
  <c r="X374" i="2"/>
  <c r="Y374" i="2"/>
  <c r="AB374" i="2"/>
  <c r="AC374" i="2"/>
  <c r="AD374" i="2"/>
  <c r="AE374" i="2"/>
  <c r="AG374" i="2"/>
  <c r="AH374" i="2"/>
  <c r="M375" i="2"/>
  <c r="O375" i="2"/>
  <c r="S375" i="2"/>
  <c r="T375" i="2"/>
  <c r="U375" i="2" s="1"/>
  <c r="AI375" i="2" s="1"/>
  <c r="V375" i="2"/>
  <c r="W375" i="2"/>
  <c r="X375" i="2"/>
  <c r="Y375" i="2"/>
  <c r="AB375" i="2"/>
  <c r="AC375" i="2"/>
  <c r="AD375" i="2"/>
  <c r="AE375" i="2"/>
  <c r="AG375" i="2"/>
  <c r="AH375" i="2"/>
  <c r="M376" i="2"/>
  <c r="O376" i="2"/>
  <c r="S376" i="2"/>
  <c r="T376" i="2"/>
  <c r="U376" i="2" s="1"/>
  <c r="AI376" i="2" s="1"/>
  <c r="V376" i="2"/>
  <c r="W376" i="2"/>
  <c r="X376" i="2"/>
  <c r="Y376" i="2"/>
  <c r="AB376" i="2"/>
  <c r="AC376" i="2"/>
  <c r="AD376" i="2"/>
  <c r="AE376" i="2"/>
  <c r="AG376" i="2"/>
  <c r="AH376" i="2"/>
  <c r="M377" i="2"/>
  <c r="O377" i="2"/>
  <c r="S377" i="2"/>
  <c r="T377" i="2"/>
  <c r="U377" i="2" s="1"/>
  <c r="AI377" i="2" s="1"/>
  <c r="V377" i="2"/>
  <c r="W377" i="2"/>
  <c r="X377" i="2"/>
  <c r="Y377" i="2"/>
  <c r="AB377" i="2"/>
  <c r="AC377" i="2"/>
  <c r="AD377" i="2"/>
  <c r="AE377" i="2"/>
  <c r="AG377" i="2"/>
  <c r="AH377" i="2"/>
  <c r="M378" i="2"/>
  <c r="O378" i="2"/>
  <c r="S378" i="2"/>
  <c r="T378" i="2"/>
  <c r="U378" i="2" s="1"/>
  <c r="AI378" i="2" s="1"/>
  <c r="V378" i="2"/>
  <c r="W378" i="2"/>
  <c r="X378" i="2"/>
  <c r="Y378" i="2"/>
  <c r="AB378" i="2"/>
  <c r="AC378" i="2"/>
  <c r="AD378" i="2"/>
  <c r="AE378" i="2"/>
  <c r="AG378" i="2"/>
  <c r="AH378" i="2"/>
  <c r="M379" i="2"/>
  <c r="O379" i="2"/>
  <c r="S379" i="2"/>
  <c r="T379" i="2"/>
  <c r="U379" i="2" s="1"/>
  <c r="AI379" i="2" s="1"/>
  <c r="V379" i="2"/>
  <c r="W379" i="2"/>
  <c r="X379" i="2"/>
  <c r="Y379" i="2"/>
  <c r="AB379" i="2"/>
  <c r="AC379" i="2"/>
  <c r="AD379" i="2"/>
  <c r="AE379" i="2"/>
  <c r="AG379" i="2"/>
  <c r="AH379" i="2"/>
  <c r="M380" i="2"/>
  <c r="O380" i="2"/>
  <c r="R380" i="2" s="1"/>
  <c r="S380" i="2"/>
  <c r="T380" i="2"/>
  <c r="U380" i="2" s="1"/>
  <c r="AI380" i="2" s="1"/>
  <c r="V380" i="2"/>
  <c r="W380" i="2"/>
  <c r="X380" i="2"/>
  <c r="Y380" i="2"/>
  <c r="AB380" i="2"/>
  <c r="AC380" i="2"/>
  <c r="AD380" i="2"/>
  <c r="AE380" i="2"/>
  <c r="AG380" i="2"/>
  <c r="AH380" i="2"/>
  <c r="M381" i="2"/>
  <c r="O381" i="2"/>
  <c r="P381" i="2" s="1"/>
  <c r="Q381" i="2" s="1"/>
  <c r="S381" i="2"/>
  <c r="T381" i="2"/>
  <c r="U381" i="2" s="1"/>
  <c r="AI381" i="2" s="1"/>
  <c r="V381" i="2"/>
  <c r="W381" i="2"/>
  <c r="X381" i="2"/>
  <c r="Y381" i="2"/>
  <c r="AB381" i="2"/>
  <c r="AC381" i="2"/>
  <c r="AD381" i="2"/>
  <c r="AE381" i="2"/>
  <c r="AG381" i="2"/>
  <c r="AH381" i="2"/>
  <c r="M382" i="2"/>
  <c r="O382" i="2"/>
  <c r="R382" i="2" s="1"/>
  <c r="S382" i="2"/>
  <c r="T382" i="2"/>
  <c r="U382" i="2" s="1"/>
  <c r="AI382" i="2" s="1"/>
  <c r="V382" i="2"/>
  <c r="W382" i="2"/>
  <c r="X382" i="2"/>
  <c r="Y382" i="2"/>
  <c r="AB382" i="2"/>
  <c r="AC382" i="2"/>
  <c r="AD382" i="2"/>
  <c r="AE382" i="2"/>
  <c r="AG382" i="2"/>
  <c r="AH382" i="2"/>
  <c r="M383" i="2"/>
  <c r="O383" i="2"/>
  <c r="S383" i="2"/>
  <c r="T383" i="2"/>
  <c r="U383" i="2" s="1"/>
  <c r="AI383" i="2" s="1"/>
  <c r="V383" i="2"/>
  <c r="W383" i="2"/>
  <c r="X383" i="2"/>
  <c r="Y383" i="2"/>
  <c r="AB383" i="2"/>
  <c r="AC383" i="2"/>
  <c r="AD383" i="2"/>
  <c r="AE383" i="2"/>
  <c r="AG383" i="2"/>
  <c r="AH383" i="2"/>
  <c r="M384" i="2"/>
  <c r="O384" i="2"/>
  <c r="S384" i="2"/>
  <c r="T384" i="2"/>
  <c r="U384" i="2" s="1"/>
  <c r="AI384" i="2" s="1"/>
  <c r="V384" i="2"/>
  <c r="W384" i="2"/>
  <c r="X384" i="2"/>
  <c r="Y384" i="2"/>
  <c r="AB384" i="2"/>
  <c r="AC384" i="2"/>
  <c r="AD384" i="2"/>
  <c r="AE384" i="2"/>
  <c r="AG384" i="2"/>
  <c r="AH384" i="2"/>
  <c r="M385" i="2"/>
  <c r="O385" i="2"/>
  <c r="R385" i="2" s="1"/>
  <c r="S385" i="2"/>
  <c r="T385" i="2"/>
  <c r="U385" i="2" s="1"/>
  <c r="AI385" i="2" s="1"/>
  <c r="V385" i="2"/>
  <c r="W385" i="2"/>
  <c r="X385" i="2"/>
  <c r="Y385" i="2"/>
  <c r="AB385" i="2"/>
  <c r="AC385" i="2"/>
  <c r="AD385" i="2"/>
  <c r="AE385" i="2"/>
  <c r="AG385" i="2"/>
  <c r="AH385" i="2"/>
  <c r="M386" i="2"/>
  <c r="O386" i="2"/>
  <c r="R386" i="2" s="1"/>
  <c r="S386" i="2"/>
  <c r="T386" i="2"/>
  <c r="U386" i="2" s="1"/>
  <c r="AI386" i="2" s="1"/>
  <c r="V386" i="2"/>
  <c r="W386" i="2"/>
  <c r="X386" i="2"/>
  <c r="Y386" i="2"/>
  <c r="AB386" i="2"/>
  <c r="AC386" i="2"/>
  <c r="AD386" i="2"/>
  <c r="AE386" i="2"/>
  <c r="AG386" i="2"/>
  <c r="AH386" i="2"/>
  <c r="M387" i="2"/>
  <c r="O387" i="2"/>
  <c r="S387" i="2"/>
  <c r="T387" i="2"/>
  <c r="U387" i="2" s="1"/>
  <c r="AI387" i="2" s="1"/>
  <c r="V387" i="2"/>
  <c r="W387" i="2"/>
  <c r="X387" i="2"/>
  <c r="Y387" i="2"/>
  <c r="AB387" i="2"/>
  <c r="AC387" i="2"/>
  <c r="AD387" i="2"/>
  <c r="AE387" i="2"/>
  <c r="AG387" i="2"/>
  <c r="AH387" i="2"/>
  <c r="M388" i="2"/>
  <c r="O388" i="2"/>
  <c r="R388" i="2" s="1"/>
  <c r="S388" i="2"/>
  <c r="T388" i="2"/>
  <c r="U388" i="2" s="1"/>
  <c r="AI388" i="2" s="1"/>
  <c r="V388" i="2"/>
  <c r="W388" i="2"/>
  <c r="X388" i="2"/>
  <c r="Y388" i="2"/>
  <c r="AB388" i="2"/>
  <c r="AC388" i="2"/>
  <c r="AD388" i="2"/>
  <c r="AE388" i="2"/>
  <c r="AG388" i="2"/>
  <c r="AH388" i="2"/>
  <c r="M389" i="2"/>
  <c r="O389" i="2"/>
  <c r="P389" i="2" s="1"/>
  <c r="Q389" i="2" s="1"/>
  <c r="S389" i="2"/>
  <c r="T389" i="2"/>
  <c r="U389" i="2" s="1"/>
  <c r="AI389" i="2" s="1"/>
  <c r="V389" i="2"/>
  <c r="W389" i="2"/>
  <c r="X389" i="2"/>
  <c r="Y389" i="2"/>
  <c r="AB389" i="2"/>
  <c r="AC389" i="2"/>
  <c r="AD389" i="2"/>
  <c r="AE389" i="2"/>
  <c r="AG389" i="2"/>
  <c r="AH389" i="2"/>
  <c r="M390" i="2"/>
  <c r="O390" i="2"/>
  <c r="P390" i="2" s="1"/>
  <c r="Q390" i="2" s="1"/>
  <c r="S390" i="2"/>
  <c r="T390" i="2"/>
  <c r="U390" i="2" s="1"/>
  <c r="AI390" i="2" s="1"/>
  <c r="V390" i="2"/>
  <c r="W390" i="2"/>
  <c r="X390" i="2"/>
  <c r="Y390" i="2"/>
  <c r="AB390" i="2"/>
  <c r="AC390" i="2"/>
  <c r="AD390" i="2"/>
  <c r="AE390" i="2"/>
  <c r="AG390" i="2"/>
  <c r="AH390" i="2"/>
  <c r="M391" i="2"/>
  <c r="O391" i="2"/>
  <c r="S391" i="2"/>
  <c r="T391" i="2"/>
  <c r="U391" i="2" s="1"/>
  <c r="AI391" i="2" s="1"/>
  <c r="V391" i="2"/>
  <c r="W391" i="2"/>
  <c r="X391" i="2"/>
  <c r="Y391" i="2"/>
  <c r="AB391" i="2"/>
  <c r="AC391" i="2"/>
  <c r="AD391" i="2"/>
  <c r="AE391" i="2"/>
  <c r="AG391" i="2"/>
  <c r="AH391" i="2"/>
  <c r="M392" i="2"/>
  <c r="O392" i="2"/>
  <c r="S392" i="2"/>
  <c r="T392" i="2"/>
  <c r="U392" i="2" s="1"/>
  <c r="AI392" i="2" s="1"/>
  <c r="V392" i="2"/>
  <c r="W392" i="2"/>
  <c r="X392" i="2"/>
  <c r="Y392" i="2"/>
  <c r="AB392" i="2"/>
  <c r="AC392" i="2"/>
  <c r="AD392" i="2"/>
  <c r="AE392" i="2"/>
  <c r="AG392" i="2"/>
  <c r="AH392" i="2"/>
  <c r="M393" i="2"/>
  <c r="O393" i="2"/>
  <c r="R393" i="2" s="1"/>
  <c r="S393" i="2"/>
  <c r="T393" i="2"/>
  <c r="U393" i="2" s="1"/>
  <c r="AI393" i="2" s="1"/>
  <c r="V393" i="2"/>
  <c r="W393" i="2"/>
  <c r="X393" i="2"/>
  <c r="Y393" i="2"/>
  <c r="AB393" i="2"/>
  <c r="AC393" i="2"/>
  <c r="AD393" i="2"/>
  <c r="AE393" i="2"/>
  <c r="AG393" i="2"/>
  <c r="AH393" i="2"/>
  <c r="M394" i="2"/>
  <c r="O394" i="2"/>
  <c r="S394" i="2"/>
  <c r="T394" i="2"/>
  <c r="U394" i="2" s="1"/>
  <c r="AI394" i="2" s="1"/>
  <c r="V394" i="2"/>
  <c r="W394" i="2"/>
  <c r="X394" i="2"/>
  <c r="Y394" i="2"/>
  <c r="AB394" i="2"/>
  <c r="AC394" i="2"/>
  <c r="AD394" i="2"/>
  <c r="AE394" i="2"/>
  <c r="AG394" i="2"/>
  <c r="AH394" i="2"/>
  <c r="M395" i="2"/>
  <c r="O395" i="2"/>
  <c r="S395" i="2"/>
  <c r="T395" i="2"/>
  <c r="U395" i="2" s="1"/>
  <c r="AI395" i="2" s="1"/>
  <c r="V395" i="2"/>
  <c r="W395" i="2"/>
  <c r="X395" i="2"/>
  <c r="Y395" i="2"/>
  <c r="AB395" i="2"/>
  <c r="AC395" i="2"/>
  <c r="AD395" i="2"/>
  <c r="AE395" i="2"/>
  <c r="AG395" i="2"/>
  <c r="AH395" i="2"/>
  <c r="M396" i="2"/>
  <c r="O396" i="2"/>
  <c r="R396" i="2" s="1"/>
  <c r="S396" i="2"/>
  <c r="T396" i="2"/>
  <c r="U396" i="2" s="1"/>
  <c r="AI396" i="2" s="1"/>
  <c r="V396" i="2"/>
  <c r="W396" i="2"/>
  <c r="X396" i="2"/>
  <c r="Y396" i="2"/>
  <c r="AB396" i="2"/>
  <c r="AC396" i="2"/>
  <c r="AD396" i="2"/>
  <c r="AE396" i="2"/>
  <c r="AG396" i="2"/>
  <c r="AH396" i="2"/>
  <c r="M397" i="2"/>
  <c r="O397" i="2"/>
  <c r="S397" i="2"/>
  <c r="T397" i="2"/>
  <c r="U397" i="2" s="1"/>
  <c r="AI397" i="2" s="1"/>
  <c r="V397" i="2"/>
  <c r="W397" i="2"/>
  <c r="X397" i="2"/>
  <c r="Y397" i="2"/>
  <c r="AB397" i="2"/>
  <c r="AC397" i="2"/>
  <c r="AD397" i="2"/>
  <c r="AE397" i="2"/>
  <c r="AG397" i="2"/>
  <c r="AH397" i="2"/>
  <c r="M398" i="2"/>
  <c r="O398" i="2"/>
  <c r="S398" i="2"/>
  <c r="T398" i="2"/>
  <c r="U398" i="2" s="1"/>
  <c r="AI398" i="2" s="1"/>
  <c r="V398" i="2"/>
  <c r="W398" i="2"/>
  <c r="X398" i="2"/>
  <c r="Y398" i="2"/>
  <c r="AB398" i="2"/>
  <c r="AC398" i="2"/>
  <c r="AD398" i="2"/>
  <c r="AE398" i="2"/>
  <c r="AG398" i="2"/>
  <c r="AH398" i="2"/>
  <c r="M399" i="2"/>
  <c r="O399" i="2"/>
  <c r="R399" i="2" s="1"/>
  <c r="S399" i="2"/>
  <c r="T399" i="2"/>
  <c r="U399" i="2" s="1"/>
  <c r="AI399" i="2" s="1"/>
  <c r="V399" i="2"/>
  <c r="W399" i="2"/>
  <c r="X399" i="2"/>
  <c r="Y399" i="2"/>
  <c r="AB399" i="2"/>
  <c r="AC399" i="2"/>
  <c r="AD399" i="2"/>
  <c r="AE399" i="2"/>
  <c r="AG399" i="2"/>
  <c r="AH399" i="2"/>
  <c r="M400" i="2"/>
  <c r="O400" i="2"/>
  <c r="R400" i="2" s="1"/>
  <c r="S400" i="2"/>
  <c r="T400" i="2"/>
  <c r="U400" i="2" s="1"/>
  <c r="AI400" i="2" s="1"/>
  <c r="V400" i="2"/>
  <c r="W400" i="2"/>
  <c r="X400" i="2"/>
  <c r="Y400" i="2"/>
  <c r="AB400" i="2"/>
  <c r="AC400" i="2"/>
  <c r="AD400" i="2"/>
  <c r="AE400" i="2"/>
  <c r="AG400" i="2"/>
  <c r="AH400" i="2"/>
  <c r="M401" i="2"/>
  <c r="O401" i="2"/>
  <c r="S401" i="2"/>
  <c r="T401" i="2"/>
  <c r="U401" i="2" s="1"/>
  <c r="AI401" i="2" s="1"/>
  <c r="V401" i="2"/>
  <c r="W401" i="2"/>
  <c r="X401" i="2"/>
  <c r="Y401" i="2"/>
  <c r="AB401" i="2"/>
  <c r="AC401" i="2"/>
  <c r="AD401" i="2"/>
  <c r="AE401" i="2"/>
  <c r="AG401" i="2"/>
  <c r="AH401" i="2"/>
  <c r="M402" i="2"/>
  <c r="O402" i="2"/>
  <c r="P402" i="2" s="1"/>
  <c r="Q402" i="2" s="1"/>
  <c r="S402" i="2"/>
  <c r="T402" i="2"/>
  <c r="U402" i="2" s="1"/>
  <c r="AI402" i="2" s="1"/>
  <c r="V402" i="2"/>
  <c r="W402" i="2"/>
  <c r="X402" i="2"/>
  <c r="Y402" i="2"/>
  <c r="AB402" i="2"/>
  <c r="AC402" i="2"/>
  <c r="AD402" i="2"/>
  <c r="AE402" i="2"/>
  <c r="AG402" i="2"/>
  <c r="AH402" i="2"/>
  <c r="M403" i="2"/>
  <c r="O403" i="2"/>
  <c r="S403" i="2"/>
  <c r="T403" i="2"/>
  <c r="U403" i="2" s="1"/>
  <c r="AI403" i="2" s="1"/>
  <c r="V403" i="2"/>
  <c r="W403" i="2"/>
  <c r="X403" i="2"/>
  <c r="Y403" i="2"/>
  <c r="AB403" i="2"/>
  <c r="AC403" i="2"/>
  <c r="AD403" i="2"/>
  <c r="AE403" i="2"/>
  <c r="AG403" i="2"/>
  <c r="AH403" i="2"/>
  <c r="M404" i="2"/>
  <c r="O404" i="2"/>
  <c r="S404" i="2"/>
  <c r="T404" i="2"/>
  <c r="U404" i="2" s="1"/>
  <c r="AI404" i="2" s="1"/>
  <c r="V404" i="2"/>
  <c r="W404" i="2"/>
  <c r="X404" i="2"/>
  <c r="Y404" i="2"/>
  <c r="AB404" i="2"/>
  <c r="AC404" i="2"/>
  <c r="AD404" i="2"/>
  <c r="AE404" i="2"/>
  <c r="AG404" i="2"/>
  <c r="AH404" i="2"/>
  <c r="M405" i="2"/>
  <c r="O405" i="2"/>
  <c r="P405" i="2" s="1"/>
  <c r="Q405" i="2" s="1"/>
  <c r="R405" i="2"/>
  <c r="S405" i="2"/>
  <c r="T405" i="2"/>
  <c r="U405" i="2" s="1"/>
  <c r="AI405" i="2" s="1"/>
  <c r="V405" i="2"/>
  <c r="W405" i="2"/>
  <c r="X405" i="2"/>
  <c r="Y405" i="2"/>
  <c r="AB405" i="2"/>
  <c r="AC405" i="2"/>
  <c r="AD405" i="2"/>
  <c r="AE405" i="2"/>
  <c r="AG405" i="2"/>
  <c r="AH405" i="2"/>
  <c r="M406" i="2"/>
  <c r="O406" i="2"/>
  <c r="P406" i="2" s="1"/>
  <c r="Q406" i="2" s="1"/>
  <c r="S406" i="2"/>
  <c r="T406" i="2"/>
  <c r="U406" i="2" s="1"/>
  <c r="AI406" i="2" s="1"/>
  <c r="V406" i="2"/>
  <c r="W406" i="2"/>
  <c r="X406" i="2"/>
  <c r="Y406" i="2"/>
  <c r="AB406" i="2"/>
  <c r="AC406" i="2"/>
  <c r="AD406" i="2"/>
  <c r="AE406" i="2"/>
  <c r="AG406" i="2"/>
  <c r="AH406" i="2"/>
  <c r="M407" i="2"/>
  <c r="O407" i="2"/>
  <c r="P407" i="2" s="1"/>
  <c r="Q407" i="2" s="1"/>
  <c r="S407" i="2"/>
  <c r="T407" i="2"/>
  <c r="U407" i="2" s="1"/>
  <c r="AI407" i="2" s="1"/>
  <c r="V407" i="2"/>
  <c r="W407" i="2"/>
  <c r="X407" i="2"/>
  <c r="Y407" i="2"/>
  <c r="AB407" i="2"/>
  <c r="AC407" i="2"/>
  <c r="AD407" i="2"/>
  <c r="AE407" i="2"/>
  <c r="AG407" i="2"/>
  <c r="AH407" i="2"/>
  <c r="M408" i="2"/>
  <c r="O408" i="2"/>
  <c r="R408" i="2" s="1"/>
  <c r="S408" i="2"/>
  <c r="T408" i="2"/>
  <c r="U408" i="2" s="1"/>
  <c r="AI408" i="2" s="1"/>
  <c r="V408" i="2"/>
  <c r="W408" i="2"/>
  <c r="X408" i="2"/>
  <c r="Y408" i="2"/>
  <c r="AB408" i="2"/>
  <c r="AC408" i="2"/>
  <c r="AD408" i="2"/>
  <c r="AE408" i="2"/>
  <c r="AG408" i="2"/>
  <c r="AH408" i="2"/>
  <c r="M409" i="2"/>
  <c r="O409" i="2"/>
  <c r="P409" i="2" s="1"/>
  <c r="Q409" i="2" s="1"/>
  <c r="S409" i="2"/>
  <c r="T409" i="2"/>
  <c r="U409" i="2" s="1"/>
  <c r="AI409" i="2" s="1"/>
  <c r="V409" i="2"/>
  <c r="W409" i="2"/>
  <c r="X409" i="2"/>
  <c r="Y409" i="2"/>
  <c r="AB409" i="2"/>
  <c r="AC409" i="2"/>
  <c r="AD409" i="2"/>
  <c r="AE409" i="2"/>
  <c r="AG409" i="2"/>
  <c r="AH409" i="2"/>
  <c r="M410" i="2"/>
  <c r="O410" i="2"/>
  <c r="R410" i="2" s="1"/>
  <c r="S410" i="2"/>
  <c r="T410" i="2"/>
  <c r="U410" i="2" s="1"/>
  <c r="AI410" i="2" s="1"/>
  <c r="V410" i="2"/>
  <c r="W410" i="2"/>
  <c r="X410" i="2"/>
  <c r="Y410" i="2"/>
  <c r="AB410" i="2"/>
  <c r="AC410" i="2"/>
  <c r="AD410" i="2"/>
  <c r="AE410" i="2"/>
  <c r="AG410" i="2"/>
  <c r="AH410" i="2"/>
  <c r="M411" i="2"/>
  <c r="O411" i="2"/>
  <c r="S411" i="2"/>
  <c r="T411" i="2"/>
  <c r="U411" i="2" s="1"/>
  <c r="AI411" i="2" s="1"/>
  <c r="V411" i="2"/>
  <c r="W411" i="2"/>
  <c r="X411" i="2"/>
  <c r="Y411" i="2"/>
  <c r="AB411" i="2"/>
  <c r="AC411" i="2"/>
  <c r="AD411" i="2"/>
  <c r="AE411" i="2"/>
  <c r="AG411" i="2"/>
  <c r="AH411" i="2"/>
  <c r="M412" i="2"/>
  <c r="O412" i="2"/>
  <c r="S412" i="2"/>
  <c r="T412" i="2"/>
  <c r="U412" i="2" s="1"/>
  <c r="AI412" i="2" s="1"/>
  <c r="V412" i="2"/>
  <c r="W412" i="2"/>
  <c r="X412" i="2"/>
  <c r="Y412" i="2"/>
  <c r="AB412" i="2"/>
  <c r="AC412" i="2"/>
  <c r="AD412" i="2"/>
  <c r="AE412" i="2"/>
  <c r="AG412" i="2"/>
  <c r="AH412" i="2"/>
  <c r="M413" i="2"/>
  <c r="O413" i="2"/>
  <c r="P413" i="2" s="1"/>
  <c r="Q413" i="2" s="1"/>
  <c r="S413" i="2"/>
  <c r="T413" i="2"/>
  <c r="U413" i="2" s="1"/>
  <c r="AI413" i="2" s="1"/>
  <c r="V413" i="2"/>
  <c r="W413" i="2"/>
  <c r="X413" i="2"/>
  <c r="Y413" i="2"/>
  <c r="AB413" i="2"/>
  <c r="AC413" i="2"/>
  <c r="AD413" i="2"/>
  <c r="AE413" i="2"/>
  <c r="AG413" i="2"/>
  <c r="AH413" i="2"/>
  <c r="M414" i="2"/>
  <c r="O414" i="2"/>
  <c r="R414" i="2" s="1"/>
  <c r="S414" i="2"/>
  <c r="T414" i="2"/>
  <c r="U414" i="2" s="1"/>
  <c r="AI414" i="2" s="1"/>
  <c r="V414" i="2"/>
  <c r="W414" i="2"/>
  <c r="X414" i="2"/>
  <c r="Y414" i="2"/>
  <c r="AB414" i="2"/>
  <c r="AC414" i="2"/>
  <c r="AD414" i="2"/>
  <c r="AE414" i="2"/>
  <c r="AG414" i="2"/>
  <c r="AH414" i="2"/>
  <c r="M415" i="2"/>
  <c r="O415" i="2"/>
  <c r="S415" i="2"/>
  <c r="T415" i="2"/>
  <c r="U415" i="2" s="1"/>
  <c r="AI415" i="2" s="1"/>
  <c r="V415" i="2"/>
  <c r="W415" i="2"/>
  <c r="X415" i="2"/>
  <c r="Y415" i="2"/>
  <c r="AB415" i="2"/>
  <c r="AC415" i="2"/>
  <c r="AD415" i="2"/>
  <c r="AE415" i="2"/>
  <c r="AG415" i="2"/>
  <c r="AH415" i="2"/>
  <c r="M416" i="2"/>
  <c r="O416" i="2"/>
  <c r="R416" i="2" s="1"/>
  <c r="S416" i="2"/>
  <c r="T416" i="2"/>
  <c r="U416" i="2" s="1"/>
  <c r="AI416" i="2" s="1"/>
  <c r="V416" i="2"/>
  <c r="W416" i="2"/>
  <c r="X416" i="2"/>
  <c r="Y416" i="2"/>
  <c r="AB416" i="2"/>
  <c r="AC416" i="2"/>
  <c r="AD416" i="2"/>
  <c r="AE416" i="2"/>
  <c r="AG416" i="2"/>
  <c r="AH416" i="2"/>
  <c r="M417" i="2"/>
  <c r="O417" i="2"/>
  <c r="P417" i="2" s="1"/>
  <c r="Q417" i="2" s="1"/>
  <c r="S417" i="2"/>
  <c r="T417" i="2"/>
  <c r="U417" i="2" s="1"/>
  <c r="AI417" i="2" s="1"/>
  <c r="V417" i="2"/>
  <c r="W417" i="2"/>
  <c r="X417" i="2"/>
  <c r="Y417" i="2"/>
  <c r="AB417" i="2"/>
  <c r="AC417" i="2"/>
  <c r="AD417" i="2"/>
  <c r="AE417" i="2"/>
  <c r="AG417" i="2"/>
  <c r="AH417" i="2"/>
  <c r="M418" i="2"/>
  <c r="O418" i="2"/>
  <c r="R418" i="2" s="1"/>
  <c r="S418" i="2"/>
  <c r="T418" i="2"/>
  <c r="U418" i="2" s="1"/>
  <c r="AI418" i="2" s="1"/>
  <c r="V418" i="2"/>
  <c r="W418" i="2"/>
  <c r="X418" i="2"/>
  <c r="Y418" i="2"/>
  <c r="AB418" i="2"/>
  <c r="AC418" i="2"/>
  <c r="AD418" i="2"/>
  <c r="AE418" i="2"/>
  <c r="AG418" i="2"/>
  <c r="AH418" i="2"/>
  <c r="M419" i="2"/>
  <c r="O419" i="2"/>
  <c r="S419" i="2"/>
  <c r="T419" i="2"/>
  <c r="U419" i="2" s="1"/>
  <c r="AI419" i="2" s="1"/>
  <c r="V419" i="2"/>
  <c r="W419" i="2"/>
  <c r="X419" i="2"/>
  <c r="Y419" i="2"/>
  <c r="AB419" i="2"/>
  <c r="AC419" i="2"/>
  <c r="AD419" i="2"/>
  <c r="AE419" i="2"/>
  <c r="AG419" i="2"/>
  <c r="AH419" i="2"/>
  <c r="M420" i="2"/>
  <c r="O420" i="2"/>
  <c r="R420" i="2" s="1"/>
  <c r="S420" i="2"/>
  <c r="T420" i="2"/>
  <c r="U420" i="2" s="1"/>
  <c r="AI420" i="2" s="1"/>
  <c r="V420" i="2"/>
  <c r="W420" i="2"/>
  <c r="X420" i="2"/>
  <c r="Y420" i="2"/>
  <c r="AB420" i="2"/>
  <c r="AC420" i="2"/>
  <c r="AD420" i="2"/>
  <c r="AE420" i="2"/>
  <c r="AG420" i="2"/>
  <c r="AH420" i="2"/>
  <c r="M421" i="2"/>
  <c r="O421" i="2"/>
  <c r="S421" i="2"/>
  <c r="T421" i="2"/>
  <c r="U421" i="2" s="1"/>
  <c r="AI421" i="2" s="1"/>
  <c r="V421" i="2"/>
  <c r="W421" i="2"/>
  <c r="X421" i="2"/>
  <c r="Y421" i="2"/>
  <c r="AB421" i="2"/>
  <c r="AC421" i="2"/>
  <c r="AD421" i="2"/>
  <c r="AE421" i="2"/>
  <c r="AG421" i="2"/>
  <c r="AH421" i="2"/>
  <c r="M422" i="2"/>
  <c r="O422" i="2"/>
  <c r="R422" i="2" s="1"/>
  <c r="S422" i="2"/>
  <c r="T422" i="2"/>
  <c r="U422" i="2" s="1"/>
  <c r="AI422" i="2" s="1"/>
  <c r="V422" i="2"/>
  <c r="W422" i="2"/>
  <c r="X422" i="2"/>
  <c r="Y422" i="2"/>
  <c r="AB422" i="2"/>
  <c r="AC422" i="2"/>
  <c r="AD422" i="2"/>
  <c r="AE422" i="2"/>
  <c r="AG422" i="2"/>
  <c r="AH422" i="2"/>
  <c r="M423" i="2"/>
  <c r="O423" i="2"/>
  <c r="S423" i="2"/>
  <c r="T423" i="2"/>
  <c r="U423" i="2" s="1"/>
  <c r="AI423" i="2" s="1"/>
  <c r="V423" i="2"/>
  <c r="W423" i="2"/>
  <c r="X423" i="2"/>
  <c r="Y423" i="2"/>
  <c r="AB423" i="2"/>
  <c r="AC423" i="2"/>
  <c r="AD423" i="2"/>
  <c r="AE423" i="2"/>
  <c r="AG423" i="2"/>
  <c r="AH423" i="2"/>
  <c r="M424" i="2"/>
  <c r="O424" i="2"/>
  <c r="S424" i="2"/>
  <c r="T424" i="2"/>
  <c r="U424" i="2" s="1"/>
  <c r="AI424" i="2" s="1"/>
  <c r="V424" i="2"/>
  <c r="W424" i="2"/>
  <c r="X424" i="2"/>
  <c r="Y424" i="2"/>
  <c r="AB424" i="2"/>
  <c r="AC424" i="2"/>
  <c r="AD424" i="2"/>
  <c r="AE424" i="2"/>
  <c r="AG424" i="2"/>
  <c r="AH424" i="2"/>
  <c r="M425" i="2"/>
  <c r="O425" i="2"/>
  <c r="P425" i="2" s="1"/>
  <c r="Q425" i="2" s="1"/>
  <c r="S425" i="2"/>
  <c r="T425" i="2"/>
  <c r="U425" i="2" s="1"/>
  <c r="AI425" i="2" s="1"/>
  <c r="V425" i="2"/>
  <c r="W425" i="2"/>
  <c r="X425" i="2"/>
  <c r="Y425" i="2"/>
  <c r="AB425" i="2"/>
  <c r="AC425" i="2"/>
  <c r="AD425" i="2"/>
  <c r="AE425" i="2"/>
  <c r="AG425" i="2"/>
  <c r="AH425" i="2"/>
  <c r="M426" i="2"/>
  <c r="O426" i="2"/>
  <c r="R426" i="2" s="1"/>
  <c r="S426" i="2"/>
  <c r="T426" i="2"/>
  <c r="U426" i="2" s="1"/>
  <c r="AI426" i="2" s="1"/>
  <c r="V426" i="2"/>
  <c r="W426" i="2"/>
  <c r="X426" i="2"/>
  <c r="Y426" i="2"/>
  <c r="AB426" i="2"/>
  <c r="AC426" i="2"/>
  <c r="AD426" i="2"/>
  <c r="AE426" i="2"/>
  <c r="AG426" i="2"/>
  <c r="AH426" i="2"/>
  <c r="M427" i="2"/>
  <c r="O427" i="2"/>
  <c r="P427" i="2" s="1"/>
  <c r="Q427" i="2" s="1"/>
  <c r="S427" i="2"/>
  <c r="T427" i="2"/>
  <c r="U427" i="2" s="1"/>
  <c r="AI427" i="2" s="1"/>
  <c r="V427" i="2"/>
  <c r="W427" i="2"/>
  <c r="X427" i="2"/>
  <c r="Y427" i="2"/>
  <c r="AB427" i="2"/>
  <c r="AC427" i="2"/>
  <c r="AD427" i="2"/>
  <c r="AE427" i="2"/>
  <c r="AG427" i="2"/>
  <c r="AH427" i="2"/>
  <c r="M428" i="2"/>
  <c r="O428" i="2"/>
  <c r="R428" i="2" s="1"/>
  <c r="S428" i="2"/>
  <c r="T428" i="2"/>
  <c r="U428" i="2" s="1"/>
  <c r="AI428" i="2" s="1"/>
  <c r="V428" i="2"/>
  <c r="W428" i="2"/>
  <c r="X428" i="2"/>
  <c r="Y428" i="2"/>
  <c r="AB428" i="2"/>
  <c r="AC428" i="2"/>
  <c r="AD428" i="2"/>
  <c r="AE428" i="2"/>
  <c r="AG428" i="2"/>
  <c r="AH428" i="2"/>
  <c r="M429" i="2"/>
  <c r="O429" i="2"/>
  <c r="P429" i="2" s="1"/>
  <c r="Q429" i="2" s="1"/>
  <c r="S429" i="2"/>
  <c r="T429" i="2"/>
  <c r="U429" i="2" s="1"/>
  <c r="AI429" i="2" s="1"/>
  <c r="V429" i="2"/>
  <c r="W429" i="2"/>
  <c r="X429" i="2"/>
  <c r="Y429" i="2"/>
  <c r="AB429" i="2"/>
  <c r="AC429" i="2"/>
  <c r="AD429" i="2"/>
  <c r="AE429" i="2"/>
  <c r="AG429" i="2"/>
  <c r="AH429" i="2"/>
  <c r="M430" i="2"/>
  <c r="O430" i="2"/>
  <c r="R430" i="2" s="1"/>
  <c r="S430" i="2"/>
  <c r="T430" i="2"/>
  <c r="U430" i="2" s="1"/>
  <c r="AI430" i="2" s="1"/>
  <c r="V430" i="2"/>
  <c r="W430" i="2"/>
  <c r="X430" i="2"/>
  <c r="Y430" i="2"/>
  <c r="AB430" i="2"/>
  <c r="AC430" i="2"/>
  <c r="AD430" i="2"/>
  <c r="AE430" i="2"/>
  <c r="AG430" i="2"/>
  <c r="AH430" i="2"/>
  <c r="M431" i="2"/>
  <c r="O431" i="2"/>
  <c r="S431" i="2"/>
  <c r="T431" i="2"/>
  <c r="U431" i="2" s="1"/>
  <c r="AI431" i="2" s="1"/>
  <c r="V431" i="2"/>
  <c r="W431" i="2"/>
  <c r="X431" i="2"/>
  <c r="Y431" i="2"/>
  <c r="AB431" i="2"/>
  <c r="AC431" i="2"/>
  <c r="AD431" i="2"/>
  <c r="AE431" i="2"/>
  <c r="AG431" i="2"/>
  <c r="AH431" i="2"/>
  <c r="M432" i="2"/>
  <c r="O432" i="2"/>
  <c r="R432" i="2" s="1"/>
  <c r="S432" i="2"/>
  <c r="T432" i="2"/>
  <c r="U432" i="2" s="1"/>
  <c r="AI432" i="2" s="1"/>
  <c r="V432" i="2"/>
  <c r="W432" i="2"/>
  <c r="X432" i="2"/>
  <c r="Y432" i="2"/>
  <c r="AB432" i="2"/>
  <c r="AC432" i="2"/>
  <c r="AD432" i="2"/>
  <c r="AE432" i="2"/>
  <c r="AG432" i="2"/>
  <c r="AH432" i="2"/>
  <c r="M433" i="2"/>
  <c r="O433" i="2"/>
  <c r="R433" i="2" s="1"/>
  <c r="S433" i="2"/>
  <c r="T433" i="2"/>
  <c r="U433" i="2" s="1"/>
  <c r="AI433" i="2" s="1"/>
  <c r="V433" i="2"/>
  <c r="W433" i="2"/>
  <c r="X433" i="2"/>
  <c r="Y433" i="2"/>
  <c r="AB433" i="2"/>
  <c r="AC433" i="2"/>
  <c r="AD433" i="2"/>
  <c r="AE433" i="2"/>
  <c r="AG433" i="2"/>
  <c r="AH433" i="2"/>
  <c r="M434" i="2"/>
  <c r="O434" i="2"/>
  <c r="R434" i="2" s="1"/>
  <c r="S434" i="2"/>
  <c r="T434" i="2"/>
  <c r="U434" i="2" s="1"/>
  <c r="AI434" i="2" s="1"/>
  <c r="V434" i="2"/>
  <c r="W434" i="2"/>
  <c r="X434" i="2"/>
  <c r="Y434" i="2"/>
  <c r="AB434" i="2"/>
  <c r="AC434" i="2"/>
  <c r="AD434" i="2"/>
  <c r="AE434" i="2"/>
  <c r="AG434" i="2"/>
  <c r="AH434" i="2"/>
  <c r="M435" i="2"/>
  <c r="O435" i="2"/>
  <c r="R435" i="2" s="1"/>
  <c r="S435" i="2"/>
  <c r="T435" i="2"/>
  <c r="U435" i="2" s="1"/>
  <c r="AI435" i="2" s="1"/>
  <c r="V435" i="2"/>
  <c r="W435" i="2"/>
  <c r="X435" i="2"/>
  <c r="Y435" i="2"/>
  <c r="AB435" i="2"/>
  <c r="AC435" i="2"/>
  <c r="AD435" i="2"/>
  <c r="AE435" i="2"/>
  <c r="AG435" i="2"/>
  <c r="AH435" i="2"/>
  <c r="M436" i="2"/>
  <c r="O436" i="2"/>
  <c r="R436" i="2" s="1"/>
  <c r="S436" i="2"/>
  <c r="T436" i="2"/>
  <c r="U436" i="2" s="1"/>
  <c r="AI436" i="2" s="1"/>
  <c r="V436" i="2"/>
  <c r="W436" i="2"/>
  <c r="X436" i="2"/>
  <c r="Y436" i="2"/>
  <c r="AB436" i="2"/>
  <c r="AC436" i="2"/>
  <c r="AD436" i="2"/>
  <c r="AE436" i="2"/>
  <c r="AG436" i="2"/>
  <c r="AH436" i="2"/>
  <c r="M437" i="2"/>
  <c r="O437" i="2"/>
  <c r="S437" i="2"/>
  <c r="T437" i="2"/>
  <c r="U437" i="2" s="1"/>
  <c r="AI437" i="2" s="1"/>
  <c r="V437" i="2"/>
  <c r="W437" i="2"/>
  <c r="X437" i="2"/>
  <c r="Y437" i="2"/>
  <c r="AB437" i="2"/>
  <c r="AC437" i="2"/>
  <c r="AD437" i="2"/>
  <c r="AE437" i="2"/>
  <c r="AG437" i="2"/>
  <c r="AH437" i="2"/>
  <c r="M438" i="2"/>
  <c r="O438" i="2"/>
  <c r="R438" i="2" s="1"/>
  <c r="S438" i="2"/>
  <c r="T438" i="2"/>
  <c r="U438" i="2" s="1"/>
  <c r="AI438" i="2" s="1"/>
  <c r="V438" i="2"/>
  <c r="W438" i="2"/>
  <c r="X438" i="2"/>
  <c r="Y438" i="2"/>
  <c r="AB438" i="2"/>
  <c r="AC438" i="2"/>
  <c r="AD438" i="2"/>
  <c r="AE438" i="2"/>
  <c r="AG438" i="2"/>
  <c r="AH438" i="2"/>
  <c r="M439" i="2"/>
  <c r="O439" i="2"/>
  <c r="S439" i="2"/>
  <c r="T439" i="2"/>
  <c r="U439" i="2" s="1"/>
  <c r="AI439" i="2" s="1"/>
  <c r="V439" i="2"/>
  <c r="W439" i="2"/>
  <c r="X439" i="2"/>
  <c r="Y439" i="2"/>
  <c r="AB439" i="2"/>
  <c r="AC439" i="2"/>
  <c r="AD439" i="2"/>
  <c r="AE439" i="2"/>
  <c r="AG439" i="2"/>
  <c r="AH439" i="2"/>
  <c r="M440" i="2"/>
  <c r="O440" i="2"/>
  <c r="S440" i="2"/>
  <c r="T440" i="2"/>
  <c r="U440" i="2" s="1"/>
  <c r="AI440" i="2" s="1"/>
  <c r="V440" i="2"/>
  <c r="W440" i="2"/>
  <c r="X440" i="2"/>
  <c r="Y440" i="2"/>
  <c r="AB440" i="2"/>
  <c r="AC440" i="2"/>
  <c r="AD440" i="2"/>
  <c r="AE440" i="2"/>
  <c r="AG440" i="2"/>
  <c r="AH440" i="2"/>
  <c r="M441" i="2"/>
  <c r="O441" i="2"/>
  <c r="P441" i="2" s="1"/>
  <c r="Q441" i="2" s="1"/>
  <c r="S441" i="2"/>
  <c r="T441" i="2"/>
  <c r="U441" i="2" s="1"/>
  <c r="AI441" i="2" s="1"/>
  <c r="V441" i="2"/>
  <c r="W441" i="2"/>
  <c r="X441" i="2"/>
  <c r="Y441" i="2"/>
  <c r="AB441" i="2"/>
  <c r="AC441" i="2"/>
  <c r="AD441" i="2"/>
  <c r="AE441" i="2"/>
  <c r="AG441" i="2"/>
  <c r="AH441" i="2"/>
  <c r="M442" i="2"/>
  <c r="O442" i="2"/>
  <c r="R442" i="2" s="1"/>
  <c r="S442" i="2"/>
  <c r="T442" i="2"/>
  <c r="U442" i="2" s="1"/>
  <c r="AI442" i="2" s="1"/>
  <c r="V442" i="2"/>
  <c r="W442" i="2"/>
  <c r="X442" i="2"/>
  <c r="Y442" i="2"/>
  <c r="AB442" i="2"/>
  <c r="AC442" i="2"/>
  <c r="AD442" i="2"/>
  <c r="AE442" i="2"/>
  <c r="AG442" i="2"/>
  <c r="AH442" i="2"/>
  <c r="M443" i="2"/>
  <c r="O443" i="2"/>
  <c r="P443" i="2" s="1"/>
  <c r="Q443" i="2" s="1"/>
  <c r="S443" i="2"/>
  <c r="T443" i="2"/>
  <c r="U443" i="2" s="1"/>
  <c r="AI443" i="2" s="1"/>
  <c r="V443" i="2"/>
  <c r="W443" i="2"/>
  <c r="X443" i="2"/>
  <c r="Y443" i="2"/>
  <c r="AB443" i="2"/>
  <c r="AC443" i="2"/>
  <c r="AD443" i="2"/>
  <c r="AE443" i="2"/>
  <c r="AG443" i="2"/>
  <c r="AH443" i="2"/>
  <c r="M444" i="2"/>
  <c r="O444" i="2"/>
  <c r="R444" i="2" s="1"/>
  <c r="S444" i="2"/>
  <c r="T444" i="2"/>
  <c r="U444" i="2" s="1"/>
  <c r="AI444" i="2" s="1"/>
  <c r="V444" i="2"/>
  <c r="W444" i="2"/>
  <c r="X444" i="2"/>
  <c r="Y444" i="2"/>
  <c r="AB444" i="2"/>
  <c r="AC444" i="2"/>
  <c r="AD444" i="2"/>
  <c r="AE444" i="2"/>
  <c r="AG444" i="2"/>
  <c r="AH444" i="2"/>
  <c r="M445" i="2"/>
  <c r="O445" i="2"/>
  <c r="R445" i="2" s="1"/>
  <c r="S445" i="2"/>
  <c r="T445" i="2"/>
  <c r="U445" i="2" s="1"/>
  <c r="AI445" i="2" s="1"/>
  <c r="V445" i="2"/>
  <c r="W445" i="2"/>
  <c r="X445" i="2"/>
  <c r="Y445" i="2"/>
  <c r="AB445" i="2"/>
  <c r="AC445" i="2"/>
  <c r="AD445" i="2"/>
  <c r="AE445" i="2"/>
  <c r="AG445" i="2"/>
  <c r="AH445" i="2"/>
  <c r="M446" i="2"/>
  <c r="O446" i="2"/>
  <c r="R446" i="2" s="1"/>
  <c r="S446" i="2"/>
  <c r="T446" i="2"/>
  <c r="U446" i="2" s="1"/>
  <c r="AI446" i="2" s="1"/>
  <c r="V446" i="2"/>
  <c r="W446" i="2"/>
  <c r="X446" i="2"/>
  <c r="Y446" i="2"/>
  <c r="AB446" i="2"/>
  <c r="AC446" i="2"/>
  <c r="AD446" i="2"/>
  <c r="AE446" i="2"/>
  <c r="AG446" i="2"/>
  <c r="AH446" i="2"/>
  <c r="M447" i="2"/>
  <c r="O447" i="2"/>
  <c r="S447" i="2"/>
  <c r="T447" i="2"/>
  <c r="U447" i="2" s="1"/>
  <c r="AI447" i="2" s="1"/>
  <c r="V447" i="2"/>
  <c r="W447" i="2"/>
  <c r="X447" i="2"/>
  <c r="Y447" i="2"/>
  <c r="AB447" i="2"/>
  <c r="AC447" i="2"/>
  <c r="AD447" i="2"/>
  <c r="AE447" i="2"/>
  <c r="AG447" i="2"/>
  <c r="AH447" i="2"/>
  <c r="M448" i="2"/>
  <c r="O448" i="2"/>
  <c r="R448" i="2" s="1"/>
  <c r="S448" i="2"/>
  <c r="T448" i="2"/>
  <c r="U448" i="2" s="1"/>
  <c r="AI448" i="2" s="1"/>
  <c r="V448" i="2"/>
  <c r="W448" i="2"/>
  <c r="X448" i="2"/>
  <c r="Y448" i="2"/>
  <c r="AB448" i="2"/>
  <c r="AC448" i="2"/>
  <c r="AD448" i="2"/>
  <c r="AE448" i="2"/>
  <c r="AG448" i="2"/>
  <c r="AH448" i="2"/>
  <c r="M449" i="2"/>
  <c r="O449" i="2"/>
  <c r="R449" i="2" s="1"/>
  <c r="P449" i="2"/>
  <c r="Q449" i="2" s="1"/>
  <c r="S449" i="2"/>
  <c r="T449" i="2"/>
  <c r="U449" i="2" s="1"/>
  <c r="AI449" i="2" s="1"/>
  <c r="V449" i="2"/>
  <c r="W449" i="2"/>
  <c r="X449" i="2"/>
  <c r="Y449" i="2"/>
  <c r="AB449" i="2"/>
  <c r="AC449" i="2"/>
  <c r="AD449" i="2"/>
  <c r="AE449" i="2"/>
  <c r="AG449" i="2"/>
  <c r="AH449" i="2"/>
  <c r="M450" i="2"/>
  <c r="O450" i="2"/>
  <c r="S450" i="2"/>
  <c r="T450" i="2"/>
  <c r="U450" i="2" s="1"/>
  <c r="AI450" i="2" s="1"/>
  <c r="V450" i="2"/>
  <c r="W450" i="2"/>
  <c r="X450" i="2"/>
  <c r="Y450" i="2"/>
  <c r="AB450" i="2"/>
  <c r="AC450" i="2"/>
  <c r="AD450" i="2"/>
  <c r="AE450" i="2"/>
  <c r="AG450" i="2"/>
  <c r="AH450" i="2"/>
  <c r="M451" i="2"/>
  <c r="O451" i="2"/>
  <c r="P451" i="2" s="1"/>
  <c r="Q451" i="2" s="1"/>
  <c r="S451" i="2"/>
  <c r="T451" i="2"/>
  <c r="U451" i="2" s="1"/>
  <c r="AI451" i="2" s="1"/>
  <c r="V451" i="2"/>
  <c r="W451" i="2"/>
  <c r="X451" i="2"/>
  <c r="Y451" i="2"/>
  <c r="AB451" i="2"/>
  <c r="AC451" i="2"/>
  <c r="AD451" i="2"/>
  <c r="AE451" i="2"/>
  <c r="AG451" i="2"/>
  <c r="AH451" i="2"/>
  <c r="M452" i="2"/>
  <c r="O452" i="2"/>
  <c r="P452" i="2" s="1"/>
  <c r="Q452" i="2" s="1"/>
  <c r="S452" i="2"/>
  <c r="T452" i="2"/>
  <c r="U452" i="2" s="1"/>
  <c r="AI452" i="2" s="1"/>
  <c r="V452" i="2"/>
  <c r="W452" i="2"/>
  <c r="X452" i="2"/>
  <c r="Y452" i="2"/>
  <c r="AB452" i="2"/>
  <c r="AC452" i="2"/>
  <c r="AD452" i="2"/>
  <c r="AE452" i="2"/>
  <c r="AG452" i="2"/>
  <c r="AH452" i="2"/>
  <c r="M453" i="2"/>
  <c r="O453" i="2"/>
  <c r="R453" i="2" s="1"/>
  <c r="S453" i="2"/>
  <c r="T453" i="2"/>
  <c r="U453" i="2" s="1"/>
  <c r="AI453" i="2" s="1"/>
  <c r="V453" i="2"/>
  <c r="W453" i="2"/>
  <c r="X453" i="2"/>
  <c r="Y453" i="2"/>
  <c r="AB453" i="2"/>
  <c r="AC453" i="2"/>
  <c r="AD453" i="2"/>
  <c r="AE453" i="2"/>
  <c r="AG453" i="2"/>
  <c r="AH453" i="2"/>
  <c r="M454" i="2"/>
  <c r="O454" i="2"/>
  <c r="S454" i="2"/>
  <c r="T454" i="2"/>
  <c r="U454" i="2" s="1"/>
  <c r="AI454" i="2" s="1"/>
  <c r="V454" i="2"/>
  <c r="W454" i="2"/>
  <c r="X454" i="2"/>
  <c r="Y454" i="2"/>
  <c r="AB454" i="2"/>
  <c r="AC454" i="2"/>
  <c r="AD454" i="2"/>
  <c r="AE454" i="2"/>
  <c r="AG454" i="2"/>
  <c r="AH454" i="2"/>
  <c r="M455" i="2"/>
  <c r="O455" i="2"/>
  <c r="P455" i="2" s="1"/>
  <c r="Q455" i="2" s="1"/>
  <c r="S455" i="2"/>
  <c r="T455" i="2"/>
  <c r="U455" i="2" s="1"/>
  <c r="AI455" i="2" s="1"/>
  <c r="V455" i="2"/>
  <c r="W455" i="2"/>
  <c r="X455" i="2"/>
  <c r="Y455" i="2"/>
  <c r="AB455" i="2"/>
  <c r="AC455" i="2"/>
  <c r="AD455" i="2"/>
  <c r="AE455" i="2"/>
  <c r="AG455" i="2"/>
  <c r="AH455" i="2"/>
  <c r="M456" i="2"/>
  <c r="O456" i="2"/>
  <c r="S456" i="2"/>
  <c r="T456" i="2"/>
  <c r="U456" i="2" s="1"/>
  <c r="AI456" i="2" s="1"/>
  <c r="V456" i="2"/>
  <c r="W456" i="2"/>
  <c r="X456" i="2"/>
  <c r="Y456" i="2"/>
  <c r="AB456" i="2"/>
  <c r="AC456" i="2"/>
  <c r="AD456" i="2"/>
  <c r="AE456" i="2"/>
  <c r="AG456" i="2"/>
  <c r="AH456" i="2"/>
  <c r="M457" i="2"/>
  <c r="O457" i="2"/>
  <c r="S457" i="2"/>
  <c r="T457" i="2"/>
  <c r="U457" i="2" s="1"/>
  <c r="AI457" i="2" s="1"/>
  <c r="V457" i="2"/>
  <c r="W457" i="2"/>
  <c r="X457" i="2"/>
  <c r="Y457" i="2"/>
  <c r="AB457" i="2"/>
  <c r="AC457" i="2"/>
  <c r="AD457" i="2"/>
  <c r="AE457" i="2"/>
  <c r="AG457" i="2"/>
  <c r="AH457" i="2"/>
  <c r="M458" i="2"/>
  <c r="O458" i="2"/>
  <c r="R458" i="2" s="1"/>
  <c r="S458" i="2"/>
  <c r="T458" i="2"/>
  <c r="U458" i="2" s="1"/>
  <c r="AI458" i="2" s="1"/>
  <c r="V458" i="2"/>
  <c r="W458" i="2"/>
  <c r="X458" i="2"/>
  <c r="Y458" i="2"/>
  <c r="AB458" i="2"/>
  <c r="AC458" i="2"/>
  <c r="AD458" i="2"/>
  <c r="AE458" i="2"/>
  <c r="AG458" i="2"/>
  <c r="AH458" i="2"/>
  <c r="M459" i="2"/>
  <c r="O459" i="2"/>
  <c r="P459" i="2" s="1"/>
  <c r="Q459" i="2" s="1"/>
  <c r="S459" i="2"/>
  <c r="T459" i="2"/>
  <c r="U459" i="2" s="1"/>
  <c r="AI459" i="2" s="1"/>
  <c r="V459" i="2"/>
  <c r="W459" i="2"/>
  <c r="X459" i="2"/>
  <c r="Y459" i="2"/>
  <c r="AB459" i="2"/>
  <c r="AC459" i="2"/>
  <c r="AD459" i="2"/>
  <c r="AE459" i="2"/>
  <c r="AG459" i="2"/>
  <c r="AH459" i="2"/>
  <c r="M460" i="2"/>
  <c r="O460" i="2"/>
  <c r="P460" i="2" s="1"/>
  <c r="Q460" i="2" s="1"/>
  <c r="S460" i="2"/>
  <c r="T460" i="2"/>
  <c r="U460" i="2" s="1"/>
  <c r="AI460" i="2" s="1"/>
  <c r="V460" i="2"/>
  <c r="W460" i="2"/>
  <c r="X460" i="2"/>
  <c r="Y460" i="2"/>
  <c r="AB460" i="2"/>
  <c r="AC460" i="2"/>
  <c r="AD460" i="2"/>
  <c r="AE460" i="2"/>
  <c r="AG460" i="2"/>
  <c r="AH460" i="2"/>
  <c r="M461" i="2"/>
  <c r="O461" i="2"/>
  <c r="P461" i="2" s="1"/>
  <c r="Q461" i="2" s="1"/>
  <c r="R461" i="2"/>
  <c r="S461" i="2"/>
  <c r="T461" i="2"/>
  <c r="U461" i="2" s="1"/>
  <c r="AI461" i="2" s="1"/>
  <c r="V461" i="2"/>
  <c r="W461" i="2"/>
  <c r="X461" i="2"/>
  <c r="Y461" i="2"/>
  <c r="AB461" i="2"/>
  <c r="AC461" i="2"/>
  <c r="AD461" i="2"/>
  <c r="AE461" i="2"/>
  <c r="AG461" i="2"/>
  <c r="AH461" i="2"/>
  <c r="M462" i="2"/>
  <c r="O462" i="2"/>
  <c r="P462" i="2" s="1"/>
  <c r="Q462" i="2" s="1"/>
  <c r="S462" i="2"/>
  <c r="T462" i="2"/>
  <c r="U462" i="2" s="1"/>
  <c r="AI462" i="2" s="1"/>
  <c r="V462" i="2"/>
  <c r="W462" i="2"/>
  <c r="X462" i="2"/>
  <c r="Y462" i="2"/>
  <c r="AB462" i="2"/>
  <c r="AC462" i="2"/>
  <c r="AD462" i="2"/>
  <c r="AE462" i="2"/>
  <c r="AG462" i="2"/>
  <c r="AH462" i="2"/>
  <c r="M463" i="2"/>
  <c r="O463" i="2"/>
  <c r="P463" i="2" s="1"/>
  <c r="Q463" i="2" s="1"/>
  <c r="S463" i="2"/>
  <c r="T463" i="2"/>
  <c r="U463" i="2" s="1"/>
  <c r="AI463" i="2" s="1"/>
  <c r="V463" i="2"/>
  <c r="W463" i="2"/>
  <c r="X463" i="2"/>
  <c r="Y463" i="2"/>
  <c r="AB463" i="2"/>
  <c r="AC463" i="2"/>
  <c r="AD463" i="2"/>
  <c r="AE463" i="2"/>
  <c r="AG463" i="2"/>
  <c r="AH463" i="2"/>
  <c r="M464" i="2"/>
  <c r="O464" i="2"/>
  <c r="P464" i="2" s="1"/>
  <c r="Q464" i="2" s="1"/>
  <c r="S464" i="2"/>
  <c r="T464" i="2"/>
  <c r="U464" i="2" s="1"/>
  <c r="AI464" i="2" s="1"/>
  <c r="V464" i="2"/>
  <c r="W464" i="2"/>
  <c r="X464" i="2"/>
  <c r="Y464" i="2"/>
  <c r="AB464" i="2"/>
  <c r="AC464" i="2"/>
  <c r="AD464" i="2"/>
  <c r="AE464" i="2"/>
  <c r="AG464" i="2"/>
  <c r="AH464" i="2"/>
  <c r="M465" i="2"/>
  <c r="O465" i="2"/>
  <c r="P465" i="2" s="1"/>
  <c r="Q465" i="2" s="1"/>
  <c r="S465" i="2"/>
  <c r="T465" i="2"/>
  <c r="U465" i="2" s="1"/>
  <c r="AI465" i="2" s="1"/>
  <c r="V465" i="2"/>
  <c r="W465" i="2"/>
  <c r="X465" i="2"/>
  <c r="Y465" i="2"/>
  <c r="AB465" i="2"/>
  <c r="AC465" i="2"/>
  <c r="AD465" i="2"/>
  <c r="AE465" i="2"/>
  <c r="AG465" i="2"/>
  <c r="AH465" i="2"/>
  <c r="M466" i="2"/>
  <c r="O466" i="2"/>
  <c r="R466" i="2" s="1"/>
  <c r="S466" i="2"/>
  <c r="T466" i="2"/>
  <c r="U466" i="2" s="1"/>
  <c r="AI466" i="2" s="1"/>
  <c r="V466" i="2"/>
  <c r="W466" i="2"/>
  <c r="X466" i="2"/>
  <c r="Y466" i="2"/>
  <c r="AB466" i="2"/>
  <c r="AC466" i="2"/>
  <c r="AD466" i="2"/>
  <c r="AE466" i="2"/>
  <c r="AG466" i="2"/>
  <c r="AH466" i="2"/>
  <c r="M467" i="2"/>
  <c r="O467" i="2"/>
  <c r="P467" i="2" s="1"/>
  <c r="Q467" i="2" s="1"/>
  <c r="S467" i="2"/>
  <c r="T467" i="2"/>
  <c r="U467" i="2" s="1"/>
  <c r="AI467" i="2" s="1"/>
  <c r="V467" i="2"/>
  <c r="W467" i="2"/>
  <c r="X467" i="2"/>
  <c r="Y467" i="2"/>
  <c r="AB467" i="2"/>
  <c r="AC467" i="2"/>
  <c r="AD467" i="2"/>
  <c r="AE467" i="2"/>
  <c r="AG467" i="2"/>
  <c r="AH467" i="2"/>
  <c r="M312" i="2"/>
  <c r="O312" i="2"/>
  <c r="R312" i="2" s="1"/>
  <c r="S312" i="2"/>
  <c r="T312" i="2"/>
  <c r="U312" i="2" s="1"/>
  <c r="AI312" i="2" s="1"/>
  <c r="V312" i="2"/>
  <c r="W312" i="2"/>
  <c r="X312" i="2"/>
  <c r="Y312" i="2"/>
  <c r="AB312" i="2"/>
  <c r="AC312" i="2"/>
  <c r="AD312" i="2"/>
  <c r="AE312" i="2"/>
  <c r="AG312" i="2"/>
  <c r="AH312" i="2"/>
  <c r="K197" i="2"/>
  <c r="Y197" i="2" s="1"/>
  <c r="M197" i="2"/>
  <c r="O197" i="2"/>
  <c r="P197" i="2" s="1"/>
  <c r="Q197" i="2" s="1"/>
  <c r="S197" i="2"/>
  <c r="T197" i="2"/>
  <c r="U197" i="2" s="1"/>
  <c r="AI197" i="2" s="1"/>
  <c r="V197" i="2"/>
  <c r="W197" i="2"/>
  <c r="X197" i="2"/>
  <c r="AB197" i="2"/>
  <c r="AC197" i="2"/>
  <c r="AD197" i="2"/>
  <c r="AE197" i="2"/>
  <c r="AG197" i="2"/>
  <c r="AH197" i="2"/>
  <c r="K198" i="2"/>
  <c r="M198" i="2"/>
  <c r="O198" i="2"/>
  <c r="P198" i="2" s="1"/>
  <c r="Q198" i="2" s="1"/>
  <c r="S198" i="2"/>
  <c r="T198" i="2"/>
  <c r="U198" i="2" s="1"/>
  <c r="AI198" i="2" s="1"/>
  <c r="V198" i="2"/>
  <c r="W198" i="2"/>
  <c r="X198" i="2"/>
  <c r="AB198" i="2"/>
  <c r="AC198" i="2"/>
  <c r="AD198" i="2"/>
  <c r="AE198" i="2"/>
  <c r="AG198" i="2"/>
  <c r="AH198" i="2"/>
  <c r="K199" i="2"/>
  <c r="M199" i="2"/>
  <c r="O199" i="2"/>
  <c r="P199" i="2" s="1"/>
  <c r="Q199" i="2" s="1"/>
  <c r="S199" i="2"/>
  <c r="T199" i="2"/>
  <c r="U199" i="2" s="1"/>
  <c r="AI199" i="2" s="1"/>
  <c r="V199" i="2"/>
  <c r="W199" i="2"/>
  <c r="X199" i="2"/>
  <c r="AB199" i="2"/>
  <c r="AC199" i="2"/>
  <c r="AD199" i="2"/>
  <c r="AE199" i="2"/>
  <c r="AG199" i="2"/>
  <c r="AH199" i="2"/>
  <c r="K200" i="2"/>
  <c r="Y200" i="2" s="1"/>
  <c r="M200" i="2"/>
  <c r="O200" i="2"/>
  <c r="S200" i="2"/>
  <c r="T200" i="2"/>
  <c r="U200" i="2" s="1"/>
  <c r="AI200" i="2" s="1"/>
  <c r="V200" i="2"/>
  <c r="W200" i="2"/>
  <c r="X200" i="2"/>
  <c r="AB200" i="2"/>
  <c r="AC200" i="2"/>
  <c r="AD200" i="2"/>
  <c r="AE200" i="2"/>
  <c r="AG200" i="2"/>
  <c r="AH200" i="2"/>
  <c r="K201" i="2"/>
  <c r="Y201" i="2" s="1"/>
  <c r="M201" i="2"/>
  <c r="O201" i="2"/>
  <c r="R201" i="2" s="1"/>
  <c r="S201" i="2"/>
  <c r="T201" i="2"/>
  <c r="U201" i="2" s="1"/>
  <c r="AI201" i="2" s="1"/>
  <c r="V201" i="2"/>
  <c r="W201" i="2"/>
  <c r="X201" i="2"/>
  <c r="AB201" i="2"/>
  <c r="AC201" i="2"/>
  <c r="AD201" i="2"/>
  <c r="AE201" i="2"/>
  <c r="AG201" i="2"/>
  <c r="AH201" i="2"/>
  <c r="K202" i="2"/>
  <c r="Y202" i="2" s="1"/>
  <c r="M202" i="2"/>
  <c r="O202" i="2"/>
  <c r="S202" i="2"/>
  <c r="T202" i="2"/>
  <c r="U202" i="2" s="1"/>
  <c r="AI202" i="2" s="1"/>
  <c r="V202" i="2"/>
  <c r="W202" i="2"/>
  <c r="X202" i="2"/>
  <c r="AB202" i="2"/>
  <c r="AC202" i="2"/>
  <c r="AD202" i="2"/>
  <c r="AE202" i="2"/>
  <c r="AG202" i="2"/>
  <c r="AH202" i="2"/>
  <c r="K203" i="2"/>
  <c r="Y203" i="2" s="1"/>
  <c r="M203" i="2"/>
  <c r="O203" i="2"/>
  <c r="R203" i="2" s="1"/>
  <c r="S203" i="2"/>
  <c r="T203" i="2"/>
  <c r="U203" i="2" s="1"/>
  <c r="AI203" i="2" s="1"/>
  <c r="V203" i="2"/>
  <c r="W203" i="2"/>
  <c r="X203" i="2"/>
  <c r="AB203" i="2"/>
  <c r="AC203" i="2"/>
  <c r="AD203" i="2"/>
  <c r="AE203" i="2"/>
  <c r="AG203" i="2"/>
  <c r="AH203" i="2"/>
  <c r="K204" i="2"/>
  <c r="M204" i="2"/>
  <c r="O204" i="2"/>
  <c r="R204" i="2" s="1"/>
  <c r="S204" i="2"/>
  <c r="T204" i="2"/>
  <c r="U204" i="2" s="1"/>
  <c r="AI204" i="2" s="1"/>
  <c r="V204" i="2"/>
  <c r="W204" i="2"/>
  <c r="X204" i="2"/>
  <c r="AB204" i="2"/>
  <c r="AC204" i="2"/>
  <c r="AD204" i="2"/>
  <c r="AE204" i="2"/>
  <c r="AG204" i="2"/>
  <c r="AH204" i="2"/>
  <c r="K205" i="2"/>
  <c r="Y205" i="2" s="1"/>
  <c r="M205" i="2"/>
  <c r="O205" i="2"/>
  <c r="P205" i="2" s="1"/>
  <c r="Q205" i="2" s="1"/>
  <c r="S205" i="2"/>
  <c r="T205" i="2"/>
  <c r="U205" i="2" s="1"/>
  <c r="AI205" i="2" s="1"/>
  <c r="V205" i="2"/>
  <c r="W205" i="2"/>
  <c r="X205" i="2"/>
  <c r="AB205" i="2"/>
  <c r="AC205" i="2"/>
  <c r="AD205" i="2"/>
  <c r="AE205" i="2"/>
  <c r="AG205" i="2"/>
  <c r="AH205" i="2"/>
  <c r="K206" i="2"/>
  <c r="M206" i="2"/>
  <c r="O206" i="2"/>
  <c r="P206" i="2" s="1"/>
  <c r="Q206" i="2" s="1"/>
  <c r="S206" i="2"/>
  <c r="T206" i="2"/>
  <c r="U206" i="2" s="1"/>
  <c r="AI206" i="2" s="1"/>
  <c r="V206" i="2"/>
  <c r="W206" i="2"/>
  <c r="X206" i="2"/>
  <c r="AB206" i="2"/>
  <c r="AC206" i="2"/>
  <c r="AD206" i="2"/>
  <c r="AE206" i="2"/>
  <c r="AG206" i="2"/>
  <c r="AH206" i="2"/>
  <c r="K207" i="2"/>
  <c r="M207" i="2"/>
  <c r="O207" i="2"/>
  <c r="P207" i="2" s="1"/>
  <c r="Q207" i="2" s="1"/>
  <c r="S207" i="2"/>
  <c r="T207" i="2"/>
  <c r="U207" i="2" s="1"/>
  <c r="AI207" i="2" s="1"/>
  <c r="V207" i="2"/>
  <c r="W207" i="2"/>
  <c r="X207" i="2"/>
  <c r="AB207" i="2"/>
  <c r="AC207" i="2"/>
  <c r="AD207" i="2"/>
  <c r="AE207" i="2"/>
  <c r="AG207" i="2"/>
  <c r="AH207" i="2"/>
  <c r="K208" i="2"/>
  <c r="Y208" i="2" s="1"/>
  <c r="M208" i="2"/>
  <c r="O208" i="2"/>
  <c r="S208" i="2"/>
  <c r="T208" i="2"/>
  <c r="U208" i="2" s="1"/>
  <c r="AI208" i="2" s="1"/>
  <c r="V208" i="2"/>
  <c r="W208" i="2"/>
  <c r="X208" i="2"/>
  <c r="AB208" i="2"/>
  <c r="AC208" i="2"/>
  <c r="AD208" i="2"/>
  <c r="AE208" i="2"/>
  <c r="AG208" i="2"/>
  <c r="AH208" i="2"/>
  <c r="K209" i="2"/>
  <c r="Y209" i="2" s="1"/>
  <c r="M209" i="2"/>
  <c r="O209" i="2"/>
  <c r="S209" i="2"/>
  <c r="T209" i="2"/>
  <c r="U209" i="2" s="1"/>
  <c r="AI209" i="2" s="1"/>
  <c r="V209" i="2"/>
  <c r="W209" i="2"/>
  <c r="X209" i="2"/>
  <c r="AB209" i="2"/>
  <c r="AC209" i="2"/>
  <c r="AD209" i="2"/>
  <c r="AE209" i="2"/>
  <c r="AG209" i="2"/>
  <c r="AH209" i="2"/>
  <c r="K210" i="2"/>
  <c r="Y210" i="2" s="1"/>
  <c r="M210" i="2"/>
  <c r="O210" i="2"/>
  <c r="S210" i="2"/>
  <c r="T210" i="2"/>
  <c r="U210" i="2" s="1"/>
  <c r="AI210" i="2" s="1"/>
  <c r="V210" i="2"/>
  <c r="W210" i="2"/>
  <c r="X210" i="2"/>
  <c r="AB210" i="2"/>
  <c r="AC210" i="2"/>
  <c r="AD210" i="2"/>
  <c r="AE210" i="2"/>
  <c r="AG210" i="2"/>
  <c r="AH210" i="2"/>
  <c r="K211" i="2"/>
  <c r="Y211" i="2" s="1"/>
  <c r="M211" i="2"/>
  <c r="O211" i="2"/>
  <c r="S211" i="2"/>
  <c r="T211" i="2"/>
  <c r="U211" i="2" s="1"/>
  <c r="AI211" i="2" s="1"/>
  <c r="V211" i="2"/>
  <c r="W211" i="2"/>
  <c r="X211" i="2"/>
  <c r="AB211" i="2"/>
  <c r="AC211" i="2"/>
  <c r="AD211" i="2"/>
  <c r="AE211" i="2"/>
  <c r="AG211" i="2"/>
  <c r="AH211" i="2"/>
  <c r="K212" i="2"/>
  <c r="Y212" i="2" s="1"/>
  <c r="M212" i="2"/>
  <c r="O212" i="2"/>
  <c r="P212" i="2" s="1"/>
  <c r="Q212" i="2" s="1"/>
  <c r="S212" i="2"/>
  <c r="T212" i="2"/>
  <c r="U212" i="2" s="1"/>
  <c r="AI212" i="2" s="1"/>
  <c r="V212" i="2"/>
  <c r="W212" i="2"/>
  <c r="X212" i="2"/>
  <c r="AB212" i="2"/>
  <c r="AC212" i="2"/>
  <c r="AD212" i="2"/>
  <c r="AE212" i="2"/>
  <c r="AG212" i="2"/>
  <c r="AH212" i="2"/>
  <c r="K213" i="2"/>
  <c r="Y213" i="2" s="1"/>
  <c r="M213" i="2"/>
  <c r="O213" i="2"/>
  <c r="P213" i="2" s="1"/>
  <c r="Q213" i="2" s="1"/>
  <c r="S213" i="2"/>
  <c r="T213" i="2"/>
  <c r="U213" i="2" s="1"/>
  <c r="AI213" i="2" s="1"/>
  <c r="V213" i="2"/>
  <c r="W213" i="2"/>
  <c r="X213" i="2"/>
  <c r="AB213" i="2"/>
  <c r="AC213" i="2"/>
  <c r="AD213" i="2"/>
  <c r="AE213" i="2"/>
  <c r="AG213" i="2"/>
  <c r="AH213" i="2"/>
  <c r="K214" i="2"/>
  <c r="M214" i="2"/>
  <c r="O214" i="2"/>
  <c r="P214" i="2" s="1"/>
  <c r="Q214" i="2" s="1"/>
  <c r="S214" i="2"/>
  <c r="T214" i="2"/>
  <c r="U214" i="2" s="1"/>
  <c r="AI214" i="2" s="1"/>
  <c r="V214" i="2"/>
  <c r="W214" i="2"/>
  <c r="X214" i="2"/>
  <c r="AB214" i="2"/>
  <c r="AC214" i="2"/>
  <c r="AD214" i="2"/>
  <c r="AE214" i="2"/>
  <c r="AG214" i="2"/>
  <c r="AH214" i="2"/>
  <c r="K215" i="2"/>
  <c r="Y215" i="2" s="1"/>
  <c r="M215" i="2"/>
  <c r="O215" i="2"/>
  <c r="S215" i="2"/>
  <c r="T215" i="2"/>
  <c r="U215" i="2" s="1"/>
  <c r="AI215" i="2" s="1"/>
  <c r="V215" i="2"/>
  <c r="W215" i="2"/>
  <c r="X215" i="2"/>
  <c r="AB215" i="2"/>
  <c r="AC215" i="2"/>
  <c r="AD215" i="2"/>
  <c r="AE215" i="2"/>
  <c r="AG215" i="2"/>
  <c r="AH215" i="2"/>
  <c r="K216" i="2"/>
  <c r="Y216" i="2" s="1"/>
  <c r="M216" i="2"/>
  <c r="O216" i="2"/>
  <c r="R216" i="2" s="1"/>
  <c r="S216" i="2"/>
  <c r="T216" i="2"/>
  <c r="U216" i="2" s="1"/>
  <c r="AI216" i="2" s="1"/>
  <c r="V216" i="2"/>
  <c r="W216" i="2"/>
  <c r="X216" i="2"/>
  <c r="AB216" i="2"/>
  <c r="AC216" i="2"/>
  <c r="AD216" i="2"/>
  <c r="AE216" i="2"/>
  <c r="AG216" i="2"/>
  <c r="AH216" i="2"/>
  <c r="K217" i="2"/>
  <c r="Y217" i="2" s="1"/>
  <c r="M217" i="2"/>
  <c r="O217" i="2"/>
  <c r="R217" i="2" s="1"/>
  <c r="S217" i="2"/>
  <c r="T217" i="2"/>
  <c r="U217" i="2" s="1"/>
  <c r="AI217" i="2" s="1"/>
  <c r="V217" i="2"/>
  <c r="W217" i="2"/>
  <c r="X217" i="2"/>
  <c r="AB217" i="2"/>
  <c r="AC217" i="2"/>
  <c r="AD217" i="2"/>
  <c r="AE217" i="2"/>
  <c r="AG217" i="2"/>
  <c r="AH217" i="2"/>
  <c r="K218" i="2"/>
  <c r="Y218" i="2" s="1"/>
  <c r="M218" i="2"/>
  <c r="O218" i="2"/>
  <c r="P218" i="2" s="1"/>
  <c r="Q218" i="2" s="1"/>
  <c r="S218" i="2"/>
  <c r="T218" i="2"/>
  <c r="U218" i="2" s="1"/>
  <c r="AI218" i="2" s="1"/>
  <c r="V218" i="2"/>
  <c r="W218" i="2"/>
  <c r="X218" i="2"/>
  <c r="AB218" i="2"/>
  <c r="AC218" i="2"/>
  <c r="AD218" i="2"/>
  <c r="AE218" i="2"/>
  <c r="AG218" i="2"/>
  <c r="AH218" i="2"/>
  <c r="K219" i="2"/>
  <c r="Y219" i="2" s="1"/>
  <c r="M219" i="2"/>
  <c r="O219" i="2"/>
  <c r="P219" i="2" s="1"/>
  <c r="Q219" i="2" s="1"/>
  <c r="S219" i="2"/>
  <c r="T219" i="2"/>
  <c r="U219" i="2" s="1"/>
  <c r="AI219" i="2" s="1"/>
  <c r="V219" i="2"/>
  <c r="W219" i="2"/>
  <c r="X219" i="2"/>
  <c r="AB219" i="2"/>
  <c r="AC219" i="2"/>
  <c r="AD219" i="2"/>
  <c r="AE219" i="2"/>
  <c r="AG219" i="2"/>
  <c r="AH219" i="2"/>
  <c r="K220" i="2"/>
  <c r="M220" i="2"/>
  <c r="O220" i="2"/>
  <c r="S220" i="2"/>
  <c r="T220" i="2"/>
  <c r="U220" i="2" s="1"/>
  <c r="AI220" i="2" s="1"/>
  <c r="V220" i="2"/>
  <c r="W220" i="2"/>
  <c r="X220" i="2"/>
  <c r="AB220" i="2"/>
  <c r="AC220" i="2"/>
  <c r="AD220" i="2"/>
  <c r="AE220" i="2"/>
  <c r="AG220" i="2"/>
  <c r="AH220" i="2"/>
  <c r="K221" i="2"/>
  <c r="M221" i="2"/>
  <c r="O221" i="2"/>
  <c r="P221" i="2" s="1"/>
  <c r="Q221" i="2" s="1"/>
  <c r="S221" i="2"/>
  <c r="T221" i="2"/>
  <c r="U221" i="2" s="1"/>
  <c r="AI221" i="2" s="1"/>
  <c r="V221" i="2"/>
  <c r="W221" i="2"/>
  <c r="X221" i="2"/>
  <c r="AB221" i="2"/>
  <c r="AC221" i="2"/>
  <c r="AD221" i="2"/>
  <c r="AE221" i="2"/>
  <c r="AG221" i="2"/>
  <c r="AH221" i="2"/>
  <c r="K222" i="2"/>
  <c r="M222" i="2"/>
  <c r="O222" i="2"/>
  <c r="P222" i="2" s="1"/>
  <c r="Q222" i="2" s="1"/>
  <c r="S222" i="2"/>
  <c r="T222" i="2"/>
  <c r="U222" i="2" s="1"/>
  <c r="AI222" i="2" s="1"/>
  <c r="V222" i="2"/>
  <c r="W222" i="2"/>
  <c r="X222" i="2"/>
  <c r="AB222" i="2"/>
  <c r="AC222" i="2"/>
  <c r="AD222" i="2"/>
  <c r="AE222" i="2"/>
  <c r="AG222" i="2"/>
  <c r="AH222" i="2"/>
  <c r="K223" i="2"/>
  <c r="M223" i="2"/>
  <c r="O223" i="2"/>
  <c r="S223" i="2"/>
  <c r="T223" i="2"/>
  <c r="U223" i="2" s="1"/>
  <c r="AI223" i="2" s="1"/>
  <c r="V223" i="2"/>
  <c r="W223" i="2"/>
  <c r="X223" i="2"/>
  <c r="AB223" i="2"/>
  <c r="AC223" i="2"/>
  <c r="AD223" i="2"/>
  <c r="AE223" i="2"/>
  <c r="AG223" i="2"/>
  <c r="AH223" i="2"/>
  <c r="K224" i="2"/>
  <c r="M224" i="2"/>
  <c r="O224" i="2"/>
  <c r="S224" i="2"/>
  <c r="T224" i="2"/>
  <c r="U224" i="2" s="1"/>
  <c r="AI224" i="2" s="1"/>
  <c r="V224" i="2"/>
  <c r="W224" i="2"/>
  <c r="X224" i="2"/>
  <c r="AB224" i="2"/>
  <c r="AC224" i="2"/>
  <c r="AD224" i="2"/>
  <c r="AE224" i="2"/>
  <c r="AG224" i="2"/>
  <c r="AH224" i="2"/>
  <c r="K225" i="2"/>
  <c r="Y225" i="2" s="1"/>
  <c r="M225" i="2"/>
  <c r="O225" i="2"/>
  <c r="R225" i="2" s="1"/>
  <c r="S225" i="2"/>
  <c r="T225" i="2"/>
  <c r="U225" i="2" s="1"/>
  <c r="AI225" i="2" s="1"/>
  <c r="V225" i="2"/>
  <c r="W225" i="2"/>
  <c r="X225" i="2"/>
  <c r="AB225" i="2"/>
  <c r="AC225" i="2"/>
  <c r="AD225" i="2"/>
  <c r="AE225" i="2"/>
  <c r="AG225" i="2"/>
  <c r="AH225" i="2"/>
  <c r="K226" i="2"/>
  <c r="Y226" i="2" s="1"/>
  <c r="M226" i="2"/>
  <c r="O226" i="2"/>
  <c r="P226" i="2" s="1"/>
  <c r="Q226" i="2" s="1"/>
  <c r="S226" i="2"/>
  <c r="T226" i="2"/>
  <c r="U226" i="2" s="1"/>
  <c r="AI226" i="2" s="1"/>
  <c r="V226" i="2"/>
  <c r="W226" i="2"/>
  <c r="X226" i="2"/>
  <c r="AB226" i="2"/>
  <c r="AC226" i="2"/>
  <c r="AD226" i="2"/>
  <c r="AE226" i="2"/>
  <c r="AG226" i="2"/>
  <c r="AH226" i="2"/>
  <c r="K227" i="2"/>
  <c r="Y227" i="2" s="1"/>
  <c r="M227" i="2"/>
  <c r="O227" i="2"/>
  <c r="P227" i="2" s="1"/>
  <c r="Q227" i="2" s="1"/>
  <c r="S227" i="2"/>
  <c r="T227" i="2"/>
  <c r="U227" i="2" s="1"/>
  <c r="AI227" i="2" s="1"/>
  <c r="V227" i="2"/>
  <c r="W227" i="2"/>
  <c r="X227" i="2"/>
  <c r="AB227" i="2"/>
  <c r="AC227" i="2"/>
  <c r="AD227" i="2"/>
  <c r="AE227" i="2"/>
  <c r="AG227" i="2"/>
  <c r="AH227" i="2"/>
  <c r="K228" i="2"/>
  <c r="Y228" i="2" s="1"/>
  <c r="M228" i="2"/>
  <c r="O228" i="2"/>
  <c r="S228" i="2"/>
  <c r="T228" i="2"/>
  <c r="U228" i="2" s="1"/>
  <c r="AI228" i="2" s="1"/>
  <c r="V228" i="2"/>
  <c r="W228" i="2"/>
  <c r="X228" i="2"/>
  <c r="AB228" i="2"/>
  <c r="AC228" i="2"/>
  <c r="AD228" i="2"/>
  <c r="AE228" i="2"/>
  <c r="AG228" i="2"/>
  <c r="AH228" i="2"/>
  <c r="K229" i="2"/>
  <c r="M229" i="2"/>
  <c r="O229" i="2"/>
  <c r="S229" i="2"/>
  <c r="T229" i="2"/>
  <c r="U229" i="2" s="1"/>
  <c r="AI229" i="2" s="1"/>
  <c r="V229" i="2"/>
  <c r="W229" i="2"/>
  <c r="X229" i="2"/>
  <c r="AB229" i="2"/>
  <c r="AC229" i="2"/>
  <c r="AD229" i="2"/>
  <c r="AE229" i="2"/>
  <c r="AG229" i="2"/>
  <c r="AH229" i="2"/>
  <c r="K230" i="2"/>
  <c r="M230" i="2"/>
  <c r="O230" i="2"/>
  <c r="S230" i="2"/>
  <c r="T230" i="2"/>
  <c r="U230" i="2" s="1"/>
  <c r="AI230" i="2" s="1"/>
  <c r="V230" i="2"/>
  <c r="W230" i="2"/>
  <c r="X230" i="2"/>
  <c r="AB230" i="2"/>
  <c r="AC230" i="2"/>
  <c r="AD230" i="2"/>
  <c r="AE230" i="2"/>
  <c r="AG230" i="2"/>
  <c r="AH230" i="2"/>
  <c r="K231" i="2"/>
  <c r="M231" i="2"/>
  <c r="O231" i="2"/>
  <c r="S231" i="2"/>
  <c r="T231" i="2"/>
  <c r="U231" i="2" s="1"/>
  <c r="AI231" i="2" s="1"/>
  <c r="V231" i="2"/>
  <c r="W231" i="2"/>
  <c r="X231" i="2"/>
  <c r="AB231" i="2"/>
  <c r="AC231" i="2"/>
  <c r="AD231" i="2"/>
  <c r="AE231" i="2"/>
  <c r="AG231" i="2"/>
  <c r="AH231" i="2"/>
  <c r="K232" i="2"/>
  <c r="Y232" i="2" s="1"/>
  <c r="M232" i="2"/>
  <c r="O232" i="2"/>
  <c r="R232" i="2" s="1"/>
  <c r="S232" i="2"/>
  <c r="T232" i="2"/>
  <c r="U232" i="2" s="1"/>
  <c r="AI232" i="2" s="1"/>
  <c r="V232" i="2"/>
  <c r="W232" i="2"/>
  <c r="X232" i="2"/>
  <c r="AB232" i="2"/>
  <c r="AC232" i="2"/>
  <c r="AD232" i="2"/>
  <c r="AE232" i="2"/>
  <c r="AG232" i="2"/>
  <c r="AH232" i="2"/>
  <c r="K233" i="2"/>
  <c r="Y233" i="2" s="1"/>
  <c r="M233" i="2"/>
  <c r="O233" i="2"/>
  <c r="P233" i="2" s="1"/>
  <c r="Q233" i="2" s="1"/>
  <c r="S233" i="2"/>
  <c r="T233" i="2"/>
  <c r="U233" i="2" s="1"/>
  <c r="AI233" i="2" s="1"/>
  <c r="V233" i="2"/>
  <c r="W233" i="2"/>
  <c r="X233" i="2"/>
  <c r="AB233" i="2"/>
  <c r="AC233" i="2"/>
  <c r="AD233" i="2"/>
  <c r="AE233" i="2"/>
  <c r="AG233" i="2"/>
  <c r="AH233" i="2"/>
  <c r="K234" i="2"/>
  <c r="Y234" i="2" s="1"/>
  <c r="M234" i="2"/>
  <c r="O234" i="2"/>
  <c r="S234" i="2"/>
  <c r="T234" i="2"/>
  <c r="U234" i="2" s="1"/>
  <c r="AI234" i="2" s="1"/>
  <c r="V234" i="2"/>
  <c r="W234" i="2"/>
  <c r="X234" i="2"/>
  <c r="AB234" i="2"/>
  <c r="AC234" i="2"/>
  <c r="AD234" i="2"/>
  <c r="AE234" i="2"/>
  <c r="AG234" i="2"/>
  <c r="AH234" i="2"/>
  <c r="K235" i="2"/>
  <c r="Y235" i="2" s="1"/>
  <c r="M235" i="2"/>
  <c r="O235" i="2"/>
  <c r="P235" i="2" s="1"/>
  <c r="Q235" i="2" s="1"/>
  <c r="S235" i="2"/>
  <c r="T235" i="2"/>
  <c r="U235" i="2" s="1"/>
  <c r="AI235" i="2" s="1"/>
  <c r="V235" i="2"/>
  <c r="W235" i="2"/>
  <c r="X235" i="2"/>
  <c r="AB235" i="2"/>
  <c r="AC235" i="2"/>
  <c r="AD235" i="2"/>
  <c r="AE235" i="2"/>
  <c r="AG235" i="2"/>
  <c r="AH235" i="2"/>
  <c r="K236" i="2"/>
  <c r="M236" i="2"/>
  <c r="O236" i="2"/>
  <c r="P236" i="2" s="1"/>
  <c r="Q236" i="2" s="1"/>
  <c r="S236" i="2"/>
  <c r="T236" i="2"/>
  <c r="U236" i="2" s="1"/>
  <c r="AI236" i="2" s="1"/>
  <c r="V236" i="2"/>
  <c r="W236" i="2"/>
  <c r="X236" i="2"/>
  <c r="AB236" i="2"/>
  <c r="AC236" i="2"/>
  <c r="AD236" i="2"/>
  <c r="AE236" i="2"/>
  <c r="AG236" i="2"/>
  <c r="AH236" i="2"/>
  <c r="K237" i="2"/>
  <c r="M237" i="2"/>
  <c r="O237" i="2"/>
  <c r="P237" i="2" s="1"/>
  <c r="Q237" i="2" s="1"/>
  <c r="S237" i="2"/>
  <c r="T237" i="2"/>
  <c r="U237" i="2" s="1"/>
  <c r="AI237" i="2" s="1"/>
  <c r="V237" i="2"/>
  <c r="W237" i="2"/>
  <c r="X237" i="2"/>
  <c r="AB237" i="2"/>
  <c r="AC237" i="2"/>
  <c r="AD237" i="2"/>
  <c r="AE237" i="2"/>
  <c r="AG237" i="2"/>
  <c r="AH237" i="2"/>
  <c r="K238" i="2"/>
  <c r="M238" i="2"/>
  <c r="O238" i="2"/>
  <c r="P238" i="2" s="1"/>
  <c r="Q238" i="2" s="1"/>
  <c r="S238" i="2"/>
  <c r="T238" i="2"/>
  <c r="U238" i="2" s="1"/>
  <c r="AI238" i="2" s="1"/>
  <c r="V238" i="2"/>
  <c r="W238" i="2"/>
  <c r="X238" i="2"/>
  <c r="AB238" i="2"/>
  <c r="AC238" i="2"/>
  <c r="AD238" i="2"/>
  <c r="AE238" i="2"/>
  <c r="AG238" i="2"/>
  <c r="AH238" i="2"/>
  <c r="K239" i="2"/>
  <c r="M239" i="2"/>
  <c r="O239" i="2"/>
  <c r="S239" i="2"/>
  <c r="T239" i="2"/>
  <c r="U239" i="2" s="1"/>
  <c r="AI239" i="2" s="1"/>
  <c r="V239" i="2"/>
  <c r="W239" i="2"/>
  <c r="X239" i="2"/>
  <c r="AB239" i="2"/>
  <c r="AC239" i="2"/>
  <c r="AD239" i="2"/>
  <c r="AE239" i="2"/>
  <c r="AG239" i="2"/>
  <c r="AH239" i="2"/>
  <c r="K240" i="2"/>
  <c r="Y240" i="2" s="1"/>
  <c r="M240" i="2"/>
  <c r="O240" i="2"/>
  <c r="S240" i="2"/>
  <c r="T240" i="2"/>
  <c r="U240" i="2" s="1"/>
  <c r="AI240" i="2" s="1"/>
  <c r="V240" i="2"/>
  <c r="W240" i="2"/>
  <c r="X240" i="2"/>
  <c r="AB240" i="2"/>
  <c r="AC240" i="2"/>
  <c r="AD240" i="2"/>
  <c r="AE240" i="2"/>
  <c r="AG240" i="2"/>
  <c r="AH240" i="2"/>
  <c r="K241" i="2"/>
  <c r="M241" i="2"/>
  <c r="O241" i="2"/>
  <c r="R241" i="2" s="1"/>
  <c r="S241" i="2"/>
  <c r="T241" i="2"/>
  <c r="U241" i="2" s="1"/>
  <c r="AI241" i="2" s="1"/>
  <c r="V241" i="2"/>
  <c r="W241" i="2"/>
  <c r="X241" i="2"/>
  <c r="AB241" i="2"/>
  <c r="AC241" i="2"/>
  <c r="AD241" i="2"/>
  <c r="AE241" i="2"/>
  <c r="AG241" i="2"/>
  <c r="AH241" i="2"/>
  <c r="K242" i="2"/>
  <c r="Y242" i="2" s="1"/>
  <c r="M242" i="2"/>
  <c r="O242" i="2"/>
  <c r="P242" i="2" s="1"/>
  <c r="Q242" i="2" s="1"/>
  <c r="S242" i="2"/>
  <c r="T242" i="2"/>
  <c r="U242" i="2" s="1"/>
  <c r="AI242" i="2" s="1"/>
  <c r="V242" i="2"/>
  <c r="W242" i="2"/>
  <c r="X242" i="2"/>
  <c r="AB242" i="2"/>
  <c r="AC242" i="2"/>
  <c r="AD242" i="2"/>
  <c r="AE242" i="2"/>
  <c r="AG242" i="2"/>
  <c r="AH242" i="2"/>
  <c r="K243" i="2"/>
  <c r="Y243" i="2" s="1"/>
  <c r="M243" i="2"/>
  <c r="O243" i="2"/>
  <c r="S243" i="2"/>
  <c r="T243" i="2"/>
  <c r="U243" i="2" s="1"/>
  <c r="AI243" i="2" s="1"/>
  <c r="V243" i="2"/>
  <c r="W243" i="2"/>
  <c r="X243" i="2"/>
  <c r="AB243" i="2"/>
  <c r="AC243" i="2"/>
  <c r="AD243" i="2"/>
  <c r="AE243" i="2"/>
  <c r="AG243" i="2"/>
  <c r="AH243" i="2"/>
  <c r="K244" i="2"/>
  <c r="M244" i="2"/>
  <c r="O244" i="2"/>
  <c r="P244" i="2" s="1"/>
  <c r="Q244" i="2" s="1"/>
  <c r="S244" i="2"/>
  <c r="T244" i="2"/>
  <c r="U244" i="2" s="1"/>
  <c r="AI244" i="2" s="1"/>
  <c r="V244" i="2"/>
  <c r="W244" i="2"/>
  <c r="X244" i="2"/>
  <c r="AB244" i="2"/>
  <c r="AC244" i="2"/>
  <c r="AD244" i="2"/>
  <c r="AE244" i="2"/>
  <c r="AG244" i="2"/>
  <c r="AH244" i="2"/>
  <c r="K245" i="2"/>
  <c r="Y245" i="2" s="1"/>
  <c r="M245" i="2"/>
  <c r="O245" i="2"/>
  <c r="P245" i="2" s="1"/>
  <c r="Q245" i="2" s="1"/>
  <c r="S245" i="2"/>
  <c r="T245" i="2"/>
  <c r="U245" i="2" s="1"/>
  <c r="AI245" i="2" s="1"/>
  <c r="V245" i="2"/>
  <c r="W245" i="2"/>
  <c r="X245" i="2"/>
  <c r="AB245" i="2"/>
  <c r="AC245" i="2"/>
  <c r="AD245" i="2"/>
  <c r="AE245" i="2"/>
  <c r="AG245" i="2"/>
  <c r="AH245" i="2"/>
  <c r="K246" i="2"/>
  <c r="M246" i="2"/>
  <c r="O246" i="2"/>
  <c r="S246" i="2"/>
  <c r="T246" i="2"/>
  <c r="U246" i="2" s="1"/>
  <c r="AI246" i="2" s="1"/>
  <c r="V246" i="2"/>
  <c r="W246" i="2"/>
  <c r="X246" i="2"/>
  <c r="AB246" i="2"/>
  <c r="AC246" i="2"/>
  <c r="AD246" i="2"/>
  <c r="AE246" i="2"/>
  <c r="AG246" i="2"/>
  <c r="AH246" i="2"/>
  <c r="K247" i="2"/>
  <c r="M247" i="2"/>
  <c r="O247" i="2"/>
  <c r="S247" i="2"/>
  <c r="T247" i="2"/>
  <c r="U247" i="2" s="1"/>
  <c r="AI247" i="2" s="1"/>
  <c r="V247" i="2"/>
  <c r="W247" i="2"/>
  <c r="X247" i="2"/>
  <c r="AB247" i="2"/>
  <c r="AC247" i="2"/>
  <c r="AD247" i="2"/>
  <c r="AE247" i="2"/>
  <c r="AG247" i="2"/>
  <c r="AH247" i="2"/>
  <c r="K248" i="2"/>
  <c r="M248" i="2"/>
  <c r="O248" i="2"/>
  <c r="S248" i="2"/>
  <c r="T248" i="2"/>
  <c r="U248" i="2" s="1"/>
  <c r="AI248" i="2" s="1"/>
  <c r="V248" i="2"/>
  <c r="W248" i="2"/>
  <c r="X248" i="2"/>
  <c r="AB248" i="2"/>
  <c r="AC248" i="2"/>
  <c r="AD248" i="2"/>
  <c r="AE248" i="2"/>
  <c r="AG248" i="2"/>
  <c r="AH248" i="2"/>
  <c r="K249" i="2"/>
  <c r="Y249" i="2" s="1"/>
  <c r="M249" i="2"/>
  <c r="O249" i="2"/>
  <c r="R249" i="2" s="1"/>
  <c r="S249" i="2"/>
  <c r="T249" i="2"/>
  <c r="U249" i="2" s="1"/>
  <c r="AI249" i="2" s="1"/>
  <c r="V249" i="2"/>
  <c r="W249" i="2"/>
  <c r="X249" i="2"/>
  <c r="AB249" i="2"/>
  <c r="AC249" i="2"/>
  <c r="AD249" i="2"/>
  <c r="AE249" i="2"/>
  <c r="AG249" i="2"/>
  <c r="AH249" i="2"/>
  <c r="K250" i="2"/>
  <c r="Y250" i="2" s="1"/>
  <c r="M250" i="2"/>
  <c r="O250" i="2"/>
  <c r="P250" i="2" s="1"/>
  <c r="Q250" i="2" s="1"/>
  <c r="S250" i="2"/>
  <c r="T250" i="2"/>
  <c r="U250" i="2" s="1"/>
  <c r="AI250" i="2" s="1"/>
  <c r="V250" i="2"/>
  <c r="W250" i="2"/>
  <c r="X250" i="2"/>
  <c r="AB250" i="2"/>
  <c r="AC250" i="2"/>
  <c r="AD250" i="2"/>
  <c r="AE250" i="2"/>
  <c r="AG250" i="2"/>
  <c r="AH250" i="2"/>
  <c r="K251" i="2"/>
  <c r="Y251" i="2" s="1"/>
  <c r="M251" i="2"/>
  <c r="O251" i="2"/>
  <c r="P251" i="2" s="1"/>
  <c r="Q251" i="2" s="1"/>
  <c r="S251" i="2"/>
  <c r="T251" i="2"/>
  <c r="U251" i="2"/>
  <c r="AI251" i="2" s="1"/>
  <c r="V251" i="2"/>
  <c r="W251" i="2"/>
  <c r="X251" i="2"/>
  <c r="AB251" i="2"/>
  <c r="AC251" i="2"/>
  <c r="AD251" i="2"/>
  <c r="AE251" i="2"/>
  <c r="AG251" i="2"/>
  <c r="AH251" i="2"/>
  <c r="K252" i="2"/>
  <c r="Y252" i="2" s="1"/>
  <c r="M252" i="2"/>
  <c r="O252" i="2"/>
  <c r="R252" i="2" s="1"/>
  <c r="S252" i="2"/>
  <c r="T252" i="2"/>
  <c r="U252" i="2" s="1"/>
  <c r="AI252" i="2" s="1"/>
  <c r="V252" i="2"/>
  <c r="W252" i="2"/>
  <c r="X252" i="2"/>
  <c r="AB252" i="2"/>
  <c r="AC252" i="2"/>
  <c r="AD252" i="2"/>
  <c r="AE252" i="2"/>
  <c r="AG252" i="2"/>
  <c r="AH252" i="2"/>
  <c r="K253" i="2"/>
  <c r="Y253" i="2" s="1"/>
  <c r="M253" i="2"/>
  <c r="O253" i="2"/>
  <c r="P253" i="2" s="1"/>
  <c r="Q253" i="2" s="1"/>
  <c r="S253" i="2"/>
  <c r="T253" i="2"/>
  <c r="U253" i="2" s="1"/>
  <c r="AI253" i="2" s="1"/>
  <c r="V253" i="2"/>
  <c r="W253" i="2"/>
  <c r="X253" i="2"/>
  <c r="AB253" i="2"/>
  <c r="AC253" i="2"/>
  <c r="AD253" i="2"/>
  <c r="AE253" i="2"/>
  <c r="AG253" i="2"/>
  <c r="AH253" i="2"/>
  <c r="K254" i="2"/>
  <c r="M254" i="2"/>
  <c r="O254" i="2"/>
  <c r="R254" i="2" s="1"/>
  <c r="S254" i="2"/>
  <c r="T254" i="2"/>
  <c r="U254" i="2" s="1"/>
  <c r="AI254" i="2" s="1"/>
  <c r="V254" i="2"/>
  <c r="W254" i="2"/>
  <c r="X254" i="2"/>
  <c r="AB254" i="2"/>
  <c r="AC254" i="2"/>
  <c r="AD254" i="2"/>
  <c r="AE254" i="2"/>
  <c r="AG254" i="2"/>
  <c r="AH254" i="2"/>
  <c r="K255" i="2"/>
  <c r="M255" i="2"/>
  <c r="O255" i="2"/>
  <c r="S255" i="2"/>
  <c r="T255" i="2"/>
  <c r="U255" i="2" s="1"/>
  <c r="AI255" i="2" s="1"/>
  <c r="V255" i="2"/>
  <c r="W255" i="2"/>
  <c r="X255" i="2"/>
  <c r="AB255" i="2"/>
  <c r="AC255" i="2"/>
  <c r="AD255" i="2"/>
  <c r="AE255" i="2"/>
  <c r="AG255" i="2"/>
  <c r="AH255" i="2"/>
  <c r="K256" i="2"/>
  <c r="Y256" i="2" s="1"/>
  <c r="M256" i="2"/>
  <c r="O256" i="2"/>
  <c r="S256" i="2"/>
  <c r="T256" i="2"/>
  <c r="U256" i="2" s="1"/>
  <c r="AI256" i="2" s="1"/>
  <c r="V256" i="2"/>
  <c r="W256" i="2"/>
  <c r="X256" i="2"/>
  <c r="AB256" i="2"/>
  <c r="AC256" i="2"/>
  <c r="AD256" i="2"/>
  <c r="AE256" i="2"/>
  <c r="AG256" i="2"/>
  <c r="AH256" i="2"/>
  <c r="K257" i="2"/>
  <c r="Y257" i="2" s="1"/>
  <c r="M257" i="2"/>
  <c r="O257" i="2"/>
  <c r="R257" i="2" s="1"/>
  <c r="S257" i="2"/>
  <c r="T257" i="2"/>
  <c r="U257" i="2" s="1"/>
  <c r="AI257" i="2" s="1"/>
  <c r="V257" i="2"/>
  <c r="W257" i="2"/>
  <c r="X257" i="2"/>
  <c r="AB257" i="2"/>
  <c r="AC257" i="2"/>
  <c r="AD257" i="2"/>
  <c r="AE257" i="2"/>
  <c r="AG257" i="2"/>
  <c r="AH257" i="2"/>
  <c r="K258" i="2"/>
  <c r="Y258" i="2" s="1"/>
  <c r="M258" i="2"/>
  <c r="O258" i="2"/>
  <c r="R258" i="2" s="1"/>
  <c r="S258" i="2"/>
  <c r="T258" i="2"/>
  <c r="U258" i="2" s="1"/>
  <c r="AI258" i="2" s="1"/>
  <c r="V258" i="2"/>
  <c r="W258" i="2"/>
  <c r="X258" i="2"/>
  <c r="AB258" i="2"/>
  <c r="AC258" i="2"/>
  <c r="AD258" i="2"/>
  <c r="AE258" i="2"/>
  <c r="AG258" i="2"/>
  <c r="AH258" i="2"/>
  <c r="K259" i="2"/>
  <c r="Y259" i="2" s="1"/>
  <c r="M259" i="2"/>
  <c r="O259" i="2"/>
  <c r="S259" i="2"/>
  <c r="T259" i="2"/>
  <c r="U259" i="2" s="1"/>
  <c r="AI259" i="2" s="1"/>
  <c r="V259" i="2"/>
  <c r="W259" i="2"/>
  <c r="X259" i="2"/>
  <c r="AB259" i="2"/>
  <c r="AC259" i="2"/>
  <c r="AD259" i="2"/>
  <c r="AE259" i="2"/>
  <c r="AG259" i="2"/>
  <c r="AH259" i="2"/>
  <c r="K260" i="2"/>
  <c r="Y260" i="2" s="1"/>
  <c r="M260" i="2"/>
  <c r="O260" i="2"/>
  <c r="S260" i="2"/>
  <c r="T260" i="2"/>
  <c r="U260" i="2" s="1"/>
  <c r="AI260" i="2" s="1"/>
  <c r="V260" i="2"/>
  <c r="W260" i="2"/>
  <c r="X260" i="2"/>
  <c r="AB260" i="2"/>
  <c r="AC260" i="2"/>
  <c r="AD260" i="2"/>
  <c r="AE260" i="2"/>
  <c r="AG260" i="2"/>
  <c r="AH260" i="2"/>
  <c r="K261" i="2"/>
  <c r="M261" i="2"/>
  <c r="O261" i="2"/>
  <c r="P261" i="2" s="1"/>
  <c r="Q261" i="2" s="1"/>
  <c r="S261" i="2"/>
  <c r="T261" i="2"/>
  <c r="U261" i="2" s="1"/>
  <c r="AI261" i="2" s="1"/>
  <c r="V261" i="2"/>
  <c r="W261" i="2"/>
  <c r="X261" i="2"/>
  <c r="AB261" i="2"/>
  <c r="AC261" i="2"/>
  <c r="AD261" i="2"/>
  <c r="AE261" i="2"/>
  <c r="AG261" i="2"/>
  <c r="AH261" i="2"/>
  <c r="K262" i="2"/>
  <c r="M262" i="2"/>
  <c r="O262" i="2"/>
  <c r="R262" i="2" s="1"/>
  <c r="S262" i="2"/>
  <c r="T262" i="2"/>
  <c r="U262" i="2" s="1"/>
  <c r="AI262" i="2" s="1"/>
  <c r="V262" i="2"/>
  <c r="W262" i="2"/>
  <c r="X262" i="2"/>
  <c r="AB262" i="2"/>
  <c r="AC262" i="2"/>
  <c r="AD262" i="2"/>
  <c r="AE262" i="2"/>
  <c r="AG262" i="2"/>
  <c r="AH262" i="2"/>
  <c r="K263" i="2"/>
  <c r="M263" i="2"/>
  <c r="O263" i="2"/>
  <c r="S263" i="2"/>
  <c r="T263" i="2"/>
  <c r="U263" i="2" s="1"/>
  <c r="AI263" i="2" s="1"/>
  <c r="V263" i="2"/>
  <c r="W263" i="2"/>
  <c r="X263" i="2"/>
  <c r="AB263" i="2"/>
  <c r="AC263" i="2"/>
  <c r="AD263" i="2"/>
  <c r="AE263" i="2"/>
  <c r="AG263" i="2"/>
  <c r="AH263" i="2"/>
  <c r="K264" i="2"/>
  <c r="Y264" i="2" s="1"/>
  <c r="M264" i="2"/>
  <c r="O264" i="2"/>
  <c r="R264" i="2" s="1"/>
  <c r="S264" i="2"/>
  <c r="T264" i="2"/>
  <c r="U264" i="2" s="1"/>
  <c r="AI264" i="2" s="1"/>
  <c r="V264" i="2"/>
  <c r="W264" i="2"/>
  <c r="X264" i="2"/>
  <c r="AB264" i="2"/>
  <c r="AC264" i="2"/>
  <c r="AD264" i="2"/>
  <c r="AE264" i="2"/>
  <c r="AG264" i="2"/>
  <c r="AH264" i="2"/>
  <c r="K265" i="2"/>
  <c r="Y265" i="2" s="1"/>
  <c r="M265" i="2"/>
  <c r="O265" i="2"/>
  <c r="R265" i="2" s="1"/>
  <c r="S265" i="2"/>
  <c r="T265" i="2"/>
  <c r="U265" i="2" s="1"/>
  <c r="AI265" i="2" s="1"/>
  <c r="V265" i="2"/>
  <c r="W265" i="2"/>
  <c r="X265" i="2"/>
  <c r="AB265" i="2"/>
  <c r="AC265" i="2"/>
  <c r="AD265" i="2"/>
  <c r="AE265" i="2"/>
  <c r="AG265" i="2"/>
  <c r="AH265" i="2"/>
  <c r="K266" i="2"/>
  <c r="Y266" i="2" s="1"/>
  <c r="M266" i="2"/>
  <c r="O266" i="2"/>
  <c r="P266" i="2" s="1"/>
  <c r="Q266" i="2" s="1"/>
  <c r="S266" i="2"/>
  <c r="T266" i="2"/>
  <c r="U266" i="2" s="1"/>
  <c r="AI266" i="2" s="1"/>
  <c r="V266" i="2"/>
  <c r="W266" i="2"/>
  <c r="X266" i="2"/>
  <c r="AB266" i="2"/>
  <c r="AC266" i="2"/>
  <c r="AD266" i="2"/>
  <c r="AE266" i="2"/>
  <c r="AG266" i="2"/>
  <c r="AH266" i="2"/>
  <c r="K267" i="2"/>
  <c r="Y267" i="2" s="1"/>
  <c r="M267" i="2"/>
  <c r="O267" i="2"/>
  <c r="S267" i="2"/>
  <c r="T267" i="2"/>
  <c r="U267" i="2"/>
  <c r="AI267" i="2" s="1"/>
  <c r="V267" i="2"/>
  <c r="W267" i="2"/>
  <c r="X267" i="2"/>
  <c r="AB267" i="2"/>
  <c r="AC267" i="2"/>
  <c r="AD267" i="2"/>
  <c r="AE267" i="2"/>
  <c r="AG267" i="2"/>
  <c r="AH267" i="2"/>
  <c r="K268" i="2"/>
  <c r="Y268" i="2" s="1"/>
  <c r="M268" i="2"/>
  <c r="O268" i="2"/>
  <c r="R268" i="2" s="1"/>
  <c r="S268" i="2"/>
  <c r="T268" i="2"/>
  <c r="U268" i="2" s="1"/>
  <c r="AI268" i="2" s="1"/>
  <c r="V268" i="2"/>
  <c r="W268" i="2"/>
  <c r="X268" i="2"/>
  <c r="AB268" i="2"/>
  <c r="AC268" i="2"/>
  <c r="AD268" i="2"/>
  <c r="AE268" i="2"/>
  <c r="AG268" i="2"/>
  <c r="AH268" i="2"/>
  <c r="K269" i="2"/>
  <c r="Y269" i="2" s="1"/>
  <c r="M269" i="2"/>
  <c r="O269" i="2"/>
  <c r="P269" i="2" s="1"/>
  <c r="Q269" i="2" s="1"/>
  <c r="S269" i="2"/>
  <c r="T269" i="2"/>
  <c r="U269" i="2" s="1"/>
  <c r="AI269" i="2" s="1"/>
  <c r="V269" i="2"/>
  <c r="W269" i="2"/>
  <c r="X269" i="2"/>
  <c r="AB269" i="2"/>
  <c r="AC269" i="2"/>
  <c r="AD269" i="2"/>
  <c r="AE269" i="2"/>
  <c r="AG269" i="2"/>
  <c r="AH269" i="2"/>
  <c r="K270" i="2"/>
  <c r="Y270" i="2" s="1"/>
  <c r="M270" i="2"/>
  <c r="O270" i="2"/>
  <c r="S270" i="2"/>
  <c r="T270" i="2"/>
  <c r="U270" i="2" s="1"/>
  <c r="AI270" i="2" s="1"/>
  <c r="V270" i="2"/>
  <c r="W270" i="2"/>
  <c r="X270" i="2"/>
  <c r="AB270" i="2"/>
  <c r="AC270" i="2"/>
  <c r="AD270" i="2"/>
  <c r="AE270" i="2"/>
  <c r="AG270" i="2"/>
  <c r="AH270" i="2"/>
  <c r="K271" i="2"/>
  <c r="M271" i="2"/>
  <c r="O271" i="2"/>
  <c r="S271" i="2"/>
  <c r="T271" i="2"/>
  <c r="U271" i="2" s="1"/>
  <c r="AI271" i="2" s="1"/>
  <c r="V271" i="2"/>
  <c r="W271" i="2"/>
  <c r="X271" i="2"/>
  <c r="AB271" i="2"/>
  <c r="AC271" i="2"/>
  <c r="AD271" i="2"/>
  <c r="AE271" i="2"/>
  <c r="AG271" i="2"/>
  <c r="AH271" i="2"/>
  <c r="K272" i="2"/>
  <c r="M272" i="2"/>
  <c r="O272" i="2"/>
  <c r="R272" i="2" s="1"/>
  <c r="S272" i="2"/>
  <c r="T272" i="2"/>
  <c r="U272" i="2" s="1"/>
  <c r="AI272" i="2" s="1"/>
  <c r="V272" i="2"/>
  <c r="W272" i="2"/>
  <c r="X272" i="2"/>
  <c r="AB272" i="2"/>
  <c r="AC272" i="2"/>
  <c r="AD272" i="2"/>
  <c r="AE272" i="2"/>
  <c r="AG272" i="2"/>
  <c r="AH272" i="2"/>
  <c r="K273" i="2"/>
  <c r="M273" i="2"/>
  <c r="O273" i="2"/>
  <c r="R273" i="2" s="1"/>
  <c r="S273" i="2"/>
  <c r="T273" i="2"/>
  <c r="U273" i="2" s="1"/>
  <c r="AI273" i="2" s="1"/>
  <c r="V273" i="2"/>
  <c r="W273" i="2"/>
  <c r="X273" i="2"/>
  <c r="AB273" i="2"/>
  <c r="AC273" i="2"/>
  <c r="AD273" i="2"/>
  <c r="AE273" i="2"/>
  <c r="AG273" i="2"/>
  <c r="AH273" i="2"/>
  <c r="K274" i="2"/>
  <c r="Y274" i="2" s="1"/>
  <c r="M274" i="2"/>
  <c r="O274" i="2"/>
  <c r="R274" i="2" s="1"/>
  <c r="S274" i="2"/>
  <c r="T274" i="2"/>
  <c r="U274" i="2" s="1"/>
  <c r="AI274" i="2" s="1"/>
  <c r="V274" i="2"/>
  <c r="W274" i="2"/>
  <c r="X274" i="2"/>
  <c r="AB274" i="2"/>
  <c r="AC274" i="2"/>
  <c r="AD274" i="2"/>
  <c r="AE274" i="2"/>
  <c r="AG274" i="2"/>
  <c r="AH274" i="2"/>
  <c r="K275" i="2"/>
  <c r="M275" i="2"/>
  <c r="O275" i="2"/>
  <c r="P275" i="2" s="1"/>
  <c r="Q275" i="2" s="1"/>
  <c r="S275" i="2"/>
  <c r="T275" i="2"/>
  <c r="U275" i="2" s="1"/>
  <c r="AI275" i="2" s="1"/>
  <c r="V275" i="2"/>
  <c r="W275" i="2"/>
  <c r="X275" i="2"/>
  <c r="AB275" i="2"/>
  <c r="AC275" i="2"/>
  <c r="AD275" i="2"/>
  <c r="AE275" i="2"/>
  <c r="AG275" i="2"/>
  <c r="AH275" i="2"/>
  <c r="K276" i="2"/>
  <c r="Y276" i="2" s="1"/>
  <c r="M276" i="2"/>
  <c r="O276" i="2"/>
  <c r="R276" i="2" s="1"/>
  <c r="S276" i="2"/>
  <c r="T276" i="2"/>
  <c r="U276" i="2" s="1"/>
  <c r="AI276" i="2" s="1"/>
  <c r="V276" i="2"/>
  <c r="W276" i="2"/>
  <c r="X276" i="2"/>
  <c r="AB276" i="2"/>
  <c r="AC276" i="2"/>
  <c r="AD276" i="2"/>
  <c r="AE276" i="2"/>
  <c r="AG276" i="2"/>
  <c r="AH276" i="2"/>
  <c r="K277" i="2"/>
  <c r="Y277" i="2" s="1"/>
  <c r="M277" i="2"/>
  <c r="O277" i="2"/>
  <c r="R277" i="2" s="1"/>
  <c r="S277" i="2"/>
  <c r="T277" i="2"/>
  <c r="U277" i="2" s="1"/>
  <c r="AI277" i="2" s="1"/>
  <c r="V277" i="2"/>
  <c r="W277" i="2"/>
  <c r="X277" i="2"/>
  <c r="AB277" i="2"/>
  <c r="AC277" i="2"/>
  <c r="AD277" i="2"/>
  <c r="AE277" i="2"/>
  <c r="AG277" i="2"/>
  <c r="AH277" i="2"/>
  <c r="K278" i="2"/>
  <c r="Y278" i="2" s="1"/>
  <c r="M278" i="2"/>
  <c r="O278" i="2"/>
  <c r="R278" i="2" s="1"/>
  <c r="S278" i="2"/>
  <c r="T278" i="2"/>
  <c r="U278" i="2" s="1"/>
  <c r="AI278" i="2" s="1"/>
  <c r="V278" i="2"/>
  <c r="W278" i="2"/>
  <c r="X278" i="2"/>
  <c r="AB278" i="2"/>
  <c r="AC278" i="2"/>
  <c r="AD278" i="2"/>
  <c r="AE278" i="2"/>
  <c r="AG278" i="2"/>
  <c r="AH278" i="2"/>
  <c r="K279" i="2"/>
  <c r="Y279" i="2" s="1"/>
  <c r="M279" i="2"/>
  <c r="O279" i="2"/>
  <c r="P279" i="2" s="1"/>
  <c r="Q279" i="2" s="1"/>
  <c r="S279" i="2"/>
  <c r="T279" i="2"/>
  <c r="U279" i="2" s="1"/>
  <c r="AI279" i="2" s="1"/>
  <c r="V279" i="2"/>
  <c r="W279" i="2"/>
  <c r="X279" i="2"/>
  <c r="AB279" i="2"/>
  <c r="AC279" i="2"/>
  <c r="AD279" i="2"/>
  <c r="AE279" i="2"/>
  <c r="AG279" i="2"/>
  <c r="AH279" i="2"/>
  <c r="K280" i="2"/>
  <c r="M280" i="2"/>
  <c r="O280" i="2"/>
  <c r="S280" i="2"/>
  <c r="T280" i="2"/>
  <c r="U280" i="2" s="1"/>
  <c r="AI280" i="2" s="1"/>
  <c r="V280" i="2"/>
  <c r="W280" i="2"/>
  <c r="X280" i="2"/>
  <c r="AB280" i="2"/>
  <c r="AC280" i="2"/>
  <c r="AD280" i="2"/>
  <c r="AE280" i="2"/>
  <c r="AG280" i="2"/>
  <c r="AH280" i="2"/>
  <c r="K281" i="2"/>
  <c r="Y281" i="2" s="1"/>
  <c r="M281" i="2"/>
  <c r="O281" i="2"/>
  <c r="R281" i="2" s="1"/>
  <c r="S281" i="2"/>
  <c r="T281" i="2"/>
  <c r="U281" i="2" s="1"/>
  <c r="AI281" i="2" s="1"/>
  <c r="V281" i="2"/>
  <c r="W281" i="2"/>
  <c r="X281" i="2"/>
  <c r="AB281" i="2"/>
  <c r="AC281" i="2"/>
  <c r="AD281" i="2"/>
  <c r="AE281" i="2"/>
  <c r="AG281" i="2"/>
  <c r="AH281" i="2"/>
  <c r="K282" i="2"/>
  <c r="Y282" i="2" s="1"/>
  <c r="M282" i="2"/>
  <c r="O282" i="2"/>
  <c r="R282" i="2" s="1"/>
  <c r="S282" i="2"/>
  <c r="T282" i="2"/>
  <c r="U282" i="2" s="1"/>
  <c r="AI282" i="2" s="1"/>
  <c r="V282" i="2"/>
  <c r="W282" i="2"/>
  <c r="X282" i="2"/>
  <c r="AB282" i="2"/>
  <c r="AC282" i="2"/>
  <c r="AD282" i="2"/>
  <c r="AE282" i="2"/>
  <c r="AG282" i="2"/>
  <c r="AH282" i="2"/>
  <c r="K283" i="2"/>
  <c r="M283" i="2"/>
  <c r="O283" i="2"/>
  <c r="P283" i="2" s="1"/>
  <c r="Q283" i="2" s="1"/>
  <c r="S283" i="2"/>
  <c r="T283" i="2"/>
  <c r="U283" i="2" s="1"/>
  <c r="AI283" i="2" s="1"/>
  <c r="V283" i="2"/>
  <c r="W283" i="2"/>
  <c r="X283" i="2"/>
  <c r="AB283" i="2"/>
  <c r="AC283" i="2"/>
  <c r="AD283" i="2"/>
  <c r="AE283" i="2"/>
  <c r="AG283" i="2"/>
  <c r="AH283" i="2"/>
  <c r="K284" i="2"/>
  <c r="Y284" i="2" s="1"/>
  <c r="M284" i="2"/>
  <c r="O284" i="2"/>
  <c r="P284" i="2" s="1"/>
  <c r="Q284" i="2" s="1"/>
  <c r="S284" i="2"/>
  <c r="T284" i="2"/>
  <c r="U284" i="2" s="1"/>
  <c r="AI284" i="2" s="1"/>
  <c r="V284" i="2"/>
  <c r="W284" i="2"/>
  <c r="X284" i="2"/>
  <c r="AB284" i="2"/>
  <c r="AC284" i="2"/>
  <c r="AD284" i="2"/>
  <c r="AE284" i="2"/>
  <c r="AG284" i="2"/>
  <c r="AH284" i="2"/>
  <c r="K285" i="2"/>
  <c r="Y285" i="2" s="1"/>
  <c r="M285" i="2"/>
  <c r="O285" i="2"/>
  <c r="R285" i="2" s="1"/>
  <c r="S285" i="2"/>
  <c r="T285" i="2"/>
  <c r="U285" i="2" s="1"/>
  <c r="AI285" i="2" s="1"/>
  <c r="V285" i="2"/>
  <c r="W285" i="2"/>
  <c r="X285" i="2"/>
  <c r="AB285" i="2"/>
  <c r="AC285" i="2"/>
  <c r="AD285" i="2"/>
  <c r="AE285" i="2"/>
  <c r="AG285" i="2"/>
  <c r="AH285" i="2"/>
  <c r="K286" i="2"/>
  <c r="Y286" i="2" s="1"/>
  <c r="M286" i="2"/>
  <c r="O286" i="2"/>
  <c r="R286" i="2" s="1"/>
  <c r="P286" i="2"/>
  <c r="Q286" i="2" s="1"/>
  <c r="S286" i="2"/>
  <c r="T286" i="2"/>
  <c r="U286" i="2" s="1"/>
  <c r="AI286" i="2" s="1"/>
  <c r="V286" i="2"/>
  <c r="W286" i="2"/>
  <c r="X286" i="2"/>
  <c r="AB286" i="2"/>
  <c r="AC286" i="2"/>
  <c r="AD286" i="2"/>
  <c r="AE286" i="2"/>
  <c r="AG286" i="2"/>
  <c r="AH286" i="2"/>
  <c r="K287" i="2"/>
  <c r="M287" i="2"/>
  <c r="O287" i="2"/>
  <c r="P287" i="2" s="1"/>
  <c r="Q287" i="2" s="1"/>
  <c r="S287" i="2"/>
  <c r="T287" i="2"/>
  <c r="U287" i="2" s="1"/>
  <c r="AI287" i="2" s="1"/>
  <c r="V287" i="2"/>
  <c r="W287" i="2"/>
  <c r="X287" i="2"/>
  <c r="AB287" i="2"/>
  <c r="AC287" i="2"/>
  <c r="AD287" i="2"/>
  <c r="AE287" i="2"/>
  <c r="AG287" i="2"/>
  <c r="AH287" i="2"/>
  <c r="K288" i="2"/>
  <c r="M288" i="2"/>
  <c r="O288" i="2"/>
  <c r="P288" i="2" s="1"/>
  <c r="Q288" i="2" s="1"/>
  <c r="S288" i="2"/>
  <c r="T288" i="2"/>
  <c r="U288" i="2" s="1"/>
  <c r="AI288" i="2" s="1"/>
  <c r="V288" i="2"/>
  <c r="W288" i="2"/>
  <c r="X288" i="2"/>
  <c r="AB288" i="2"/>
  <c r="AC288" i="2"/>
  <c r="AD288" i="2"/>
  <c r="AE288" i="2"/>
  <c r="AG288" i="2"/>
  <c r="AH288" i="2"/>
  <c r="K289" i="2"/>
  <c r="Y289" i="2" s="1"/>
  <c r="M289" i="2"/>
  <c r="O289" i="2"/>
  <c r="R289" i="2" s="1"/>
  <c r="S289" i="2"/>
  <c r="T289" i="2"/>
  <c r="U289" i="2" s="1"/>
  <c r="AI289" i="2" s="1"/>
  <c r="V289" i="2"/>
  <c r="W289" i="2"/>
  <c r="X289" i="2"/>
  <c r="AB289" i="2"/>
  <c r="AC289" i="2"/>
  <c r="AD289" i="2"/>
  <c r="AE289" i="2"/>
  <c r="AG289" i="2"/>
  <c r="AH289" i="2"/>
  <c r="K290" i="2"/>
  <c r="Y290" i="2" s="1"/>
  <c r="M290" i="2"/>
  <c r="O290" i="2"/>
  <c r="R290" i="2" s="1"/>
  <c r="S290" i="2"/>
  <c r="T290" i="2"/>
  <c r="U290" i="2" s="1"/>
  <c r="AI290" i="2" s="1"/>
  <c r="V290" i="2"/>
  <c r="W290" i="2"/>
  <c r="X290" i="2"/>
  <c r="AB290" i="2"/>
  <c r="AC290" i="2"/>
  <c r="AD290" i="2"/>
  <c r="AE290" i="2"/>
  <c r="AG290" i="2"/>
  <c r="AH290" i="2"/>
  <c r="K291" i="2"/>
  <c r="Y291" i="2" s="1"/>
  <c r="M291" i="2"/>
  <c r="O291" i="2"/>
  <c r="P291" i="2" s="1"/>
  <c r="Q291" i="2" s="1"/>
  <c r="S291" i="2"/>
  <c r="T291" i="2"/>
  <c r="U291" i="2" s="1"/>
  <c r="AI291" i="2" s="1"/>
  <c r="V291" i="2"/>
  <c r="W291" i="2"/>
  <c r="X291" i="2"/>
  <c r="AB291" i="2"/>
  <c r="AC291" i="2"/>
  <c r="AD291" i="2"/>
  <c r="AE291" i="2"/>
  <c r="AG291" i="2"/>
  <c r="AH291" i="2"/>
  <c r="K292" i="2"/>
  <c r="M292" i="2"/>
  <c r="O292" i="2"/>
  <c r="R292" i="2" s="1"/>
  <c r="S292" i="2"/>
  <c r="T292" i="2"/>
  <c r="U292" i="2" s="1"/>
  <c r="AI292" i="2" s="1"/>
  <c r="V292" i="2"/>
  <c r="W292" i="2"/>
  <c r="X292" i="2"/>
  <c r="AB292" i="2"/>
  <c r="AC292" i="2"/>
  <c r="AD292" i="2"/>
  <c r="AE292" i="2"/>
  <c r="AG292" i="2"/>
  <c r="AH292" i="2"/>
  <c r="K293" i="2"/>
  <c r="Y293" i="2" s="1"/>
  <c r="M293" i="2"/>
  <c r="O293" i="2"/>
  <c r="R293" i="2" s="1"/>
  <c r="S293" i="2"/>
  <c r="T293" i="2"/>
  <c r="U293" i="2" s="1"/>
  <c r="AI293" i="2" s="1"/>
  <c r="V293" i="2"/>
  <c r="W293" i="2"/>
  <c r="X293" i="2"/>
  <c r="AB293" i="2"/>
  <c r="AC293" i="2"/>
  <c r="AD293" i="2"/>
  <c r="AE293" i="2"/>
  <c r="AG293" i="2"/>
  <c r="AH293" i="2"/>
  <c r="K294" i="2"/>
  <c r="M294" i="2"/>
  <c r="O294" i="2"/>
  <c r="P294" i="2" s="1"/>
  <c r="Q294" i="2" s="1"/>
  <c r="S294" i="2"/>
  <c r="T294" i="2"/>
  <c r="U294" i="2" s="1"/>
  <c r="AI294" i="2" s="1"/>
  <c r="V294" i="2"/>
  <c r="W294" i="2"/>
  <c r="X294" i="2"/>
  <c r="AB294" i="2"/>
  <c r="AC294" i="2"/>
  <c r="AD294" i="2"/>
  <c r="AE294" i="2"/>
  <c r="AG294" i="2"/>
  <c r="AH294" i="2"/>
  <c r="K295" i="2"/>
  <c r="Y295" i="2" s="1"/>
  <c r="M295" i="2"/>
  <c r="O295" i="2"/>
  <c r="P295" i="2" s="1"/>
  <c r="Q295" i="2" s="1"/>
  <c r="S295" i="2"/>
  <c r="T295" i="2"/>
  <c r="U295" i="2" s="1"/>
  <c r="AI295" i="2" s="1"/>
  <c r="V295" i="2"/>
  <c r="W295" i="2"/>
  <c r="X295" i="2"/>
  <c r="AB295" i="2"/>
  <c r="AC295" i="2"/>
  <c r="AD295" i="2"/>
  <c r="AE295" i="2"/>
  <c r="AG295" i="2"/>
  <c r="AH295" i="2"/>
  <c r="K296" i="2"/>
  <c r="M296" i="2"/>
  <c r="O296" i="2"/>
  <c r="P296" i="2" s="1"/>
  <c r="Q296" i="2" s="1"/>
  <c r="S296" i="2"/>
  <c r="T296" i="2"/>
  <c r="U296" i="2" s="1"/>
  <c r="AI296" i="2" s="1"/>
  <c r="V296" i="2"/>
  <c r="W296" i="2"/>
  <c r="X296" i="2"/>
  <c r="AB296" i="2"/>
  <c r="AC296" i="2"/>
  <c r="AD296" i="2"/>
  <c r="AE296" i="2"/>
  <c r="AG296" i="2"/>
  <c r="AH296" i="2"/>
  <c r="K297" i="2"/>
  <c r="Y297" i="2" s="1"/>
  <c r="M297" i="2"/>
  <c r="O297" i="2"/>
  <c r="R297" i="2" s="1"/>
  <c r="S297" i="2"/>
  <c r="T297" i="2"/>
  <c r="U297" i="2" s="1"/>
  <c r="AI297" i="2" s="1"/>
  <c r="V297" i="2"/>
  <c r="W297" i="2"/>
  <c r="X297" i="2"/>
  <c r="AB297" i="2"/>
  <c r="AC297" i="2"/>
  <c r="AD297" i="2"/>
  <c r="AE297" i="2"/>
  <c r="AG297" i="2"/>
  <c r="AH297" i="2"/>
  <c r="K298" i="2"/>
  <c r="Y298" i="2" s="1"/>
  <c r="M298" i="2"/>
  <c r="O298" i="2"/>
  <c r="R298" i="2" s="1"/>
  <c r="S298" i="2"/>
  <c r="T298" i="2"/>
  <c r="U298" i="2" s="1"/>
  <c r="AI298" i="2" s="1"/>
  <c r="V298" i="2"/>
  <c r="W298" i="2"/>
  <c r="X298" i="2"/>
  <c r="AB298" i="2"/>
  <c r="AC298" i="2"/>
  <c r="AD298" i="2"/>
  <c r="AE298" i="2"/>
  <c r="AG298" i="2"/>
  <c r="AH298" i="2"/>
  <c r="K299" i="2"/>
  <c r="Y299" i="2" s="1"/>
  <c r="M299" i="2"/>
  <c r="O299" i="2"/>
  <c r="R299" i="2" s="1"/>
  <c r="S299" i="2"/>
  <c r="T299" i="2"/>
  <c r="U299" i="2" s="1"/>
  <c r="AI299" i="2" s="1"/>
  <c r="V299" i="2"/>
  <c r="W299" i="2"/>
  <c r="X299" i="2"/>
  <c r="AB299" i="2"/>
  <c r="AC299" i="2"/>
  <c r="AD299" i="2"/>
  <c r="AE299" i="2"/>
  <c r="AG299" i="2"/>
  <c r="AH299" i="2"/>
  <c r="K300" i="2"/>
  <c r="M300" i="2"/>
  <c r="O300" i="2"/>
  <c r="R300" i="2" s="1"/>
  <c r="P300" i="2"/>
  <c r="Q300" i="2" s="1"/>
  <c r="S300" i="2"/>
  <c r="T300" i="2"/>
  <c r="U300" i="2" s="1"/>
  <c r="AI300" i="2" s="1"/>
  <c r="V300" i="2"/>
  <c r="W300" i="2"/>
  <c r="X300" i="2"/>
  <c r="Y300" i="2"/>
  <c r="AB300" i="2"/>
  <c r="AC300" i="2"/>
  <c r="AD300" i="2"/>
  <c r="AE300" i="2"/>
  <c r="AG300" i="2"/>
  <c r="AH300" i="2"/>
  <c r="K301" i="2"/>
  <c r="Y301" i="2" s="1"/>
  <c r="M301" i="2"/>
  <c r="O301" i="2"/>
  <c r="R301" i="2" s="1"/>
  <c r="S301" i="2"/>
  <c r="T301" i="2"/>
  <c r="U301" i="2" s="1"/>
  <c r="AI301" i="2" s="1"/>
  <c r="V301" i="2"/>
  <c r="W301" i="2"/>
  <c r="X301" i="2"/>
  <c r="AB301" i="2"/>
  <c r="AC301" i="2"/>
  <c r="AD301" i="2"/>
  <c r="AE301" i="2"/>
  <c r="AG301" i="2"/>
  <c r="AH301" i="2"/>
  <c r="K302" i="2"/>
  <c r="Y302" i="2" s="1"/>
  <c r="M302" i="2"/>
  <c r="O302" i="2"/>
  <c r="P302" i="2" s="1"/>
  <c r="Q302" i="2" s="1"/>
  <c r="R302" i="2"/>
  <c r="S302" i="2"/>
  <c r="T302" i="2"/>
  <c r="U302" i="2" s="1"/>
  <c r="AI302" i="2" s="1"/>
  <c r="V302" i="2"/>
  <c r="W302" i="2"/>
  <c r="X302" i="2"/>
  <c r="AB302" i="2"/>
  <c r="AC302" i="2"/>
  <c r="AD302" i="2"/>
  <c r="AE302" i="2"/>
  <c r="AG302" i="2"/>
  <c r="AH302" i="2"/>
  <c r="K303" i="2"/>
  <c r="M303" i="2"/>
  <c r="O303" i="2"/>
  <c r="P303" i="2" s="1"/>
  <c r="Q303" i="2" s="1"/>
  <c r="S303" i="2"/>
  <c r="T303" i="2"/>
  <c r="U303" i="2" s="1"/>
  <c r="AI303" i="2" s="1"/>
  <c r="V303" i="2"/>
  <c r="W303" i="2"/>
  <c r="X303" i="2"/>
  <c r="AB303" i="2"/>
  <c r="AC303" i="2"/>
  <c r="AD303" i="2"/>
  <c r="AE303" i="2"/>
  <c r="AG303" i="2"/>
  <c r="AH303" i="2"/>
  <c r="K304" i="2"/>
  <c r="M304" i="2"/>
  <c r="O304" i="2"/>
  <c r="P304" i="2" s="1"/>
  <c r="Q304" i="2" s="1"/>
  <c r="S304" i="2"/>
  <c r="T304" i="2"/>
  <c r="U304" i="2" s="1"/>
  <c r="AI304" i="2" s="1"/>
  <c r="V304" i="2"/>
  <c r="W304" i="2"/>
  <c r="X304" i="2"/>
  <c r="AB304" i="2"/>
  <c r="AC304" i="2"/>
  <c r="AD304" i="2"/>
  <c r="AE304" i="2"/>
  <c r="AG304" i="2"/>
  <c r="AH304" i="2"/>
  <c r="K305" i="2"/>
  <c r="Y305" i="2" s="1"/>
  <c r="M305" i="2"/>
  <c r="O305" i="2"/>
  <c r="S305" i="2"/>
  <c r="T305" i="2"/>
  <c r="U305" i="2" s="1"/>
  <c r="AI305" i="2" s="1"/>
  <c r="V305" i="2"/>
  <c r="W305" i="2"/>
  <c r="X305" i="2"/>
  <c r="AB305" i="2"/>
  <c r="AC305" i="2"/>
  <c r="AD305" i="2"/>
  <c r="AE305" i="2"/>
  <c r="AG305" i="2"/>
  <c r="AH305" i="2"/>
  <c r="K306" i="2"/>
  <c r="Y306" i="2" s="1"/>
  <c r="M306" i="2"/>
  <c r="O306" i="2"/>
  <c r="R306" i="2" s="1"/>
  <c r="S306" i="2"/>
  <c r="T306" i="2"/>
  <c r="U306" i="2" s="1"/>
  <c r="AI306" i="2" s="1"/>
  <c r="V306" i="2"/>
  <c r="W306" i="2"/>
  <c r="X306" i="2"/>
  <c r="AB306" i="2"/>
  <c r="AC306" i="2"/>
  <c r="AD306" i="2"/>
  <c r="AE306" i="2"/>
  <c r="AG306" i="2"/>
  <c r="AH306" i="2"/>
  <c r="K307" i="2"/>
  <c r="M307" i="2"/>
  <c r="O307" i="2"/>
  <c r="R307" i="2" s="1"/>
  <c r="S307" i="2"/>
  <c r="T307" i="2"/>
  <c r="U307" i="2" s="1"/>
  <c r="AI307" i="2" s="1"/>
  <c r="V307" i="2"/>
  <c r="W307" i="2"/>
  <c r="X307" i="2"/>
  <c r="AB307" i="2"/>
  <c r="AC307" i="2"/>
  <c r="AD307" i="2"/>
  <c r="AE307" i="2"/>
  <c r="AG307" i="2"/>
  <c r="AH307" i="2"/>
  <c r="K308" i="2"/>
  <c r="Y308" i="2" s="1"/>
  <c r="M308" i="2"/>
  <c r="O308" i="2"/>
  <c r="P308" i="2" s="1"/>
  <c r="Q308" i="2" s="1"/>
  <c r="S308" i="2"/>
  <c r="T308" i="2"/>
  <c r="U308" i="2" s="1"/>
  <c r="AI308" i="2" s="1"/>
  <c r="V308" i="2"/>
  <c r="W308" i="2"/>
  <c r="X308" i="2"/>
  <c r="AB308" i="2"/>
  <c r="AC308" i="2"/>
  <c r="AD308" i="2"/>
  <c r="AE308" i="2"/>
  <c r="AG308" i="2"/>
  <c r="AH308" i="2"/>
  <c r="K309" i="2"/>
  <c r="Y309" i="2" s="1"/>
  <c r="M309" i="2"/>
  <c r="O309" i="2"/>
  <c r="S309" i="2"/>
  <c r="T309" i="2"/>
  <c r="U309" i="2" s="1"/>
  <c r="AI309" i="2" s="1"/>
  <c r="V309" i="2"/>
  <c r="W309" i="2"/>
  <c r="X309" i="2"/>
  <c r="AB309" i="2"/>
  <c r="AC309" i="2"/>
  <c r="AD309" i="2"/>
  <c r="AE309" i="2"/>
  <c r="AG309" i="2"/>
  <c r="AH309" i="2"/>
  <c r="K310" i="2"/>
  <c r="M310" i="2"/>
  <c r="O310" i="2"/>
  <c r="R310" i="2" s="1"/>
  <c r="S310" i="2"/>
  <c r="T310" i="2"/>
  <c r="U310" i="2"/>
  <c r="AI310" i="2" s="1"/>
  <c r="V310" i="2"/>
  <c r="W310" i="2"/>
  <c r="X310" i="2"/>
  <c r="AB310" i="2"/>
  <c r="AC310" i="2"/>
  <c r="AD310" i="2"/>
  <c r="AE310" i="2"/>
  <c r="AG310" i="2"/>
  <c r="AH310" i="2"/>
  <c r="K311" i="2"/>
  <c r="Y311" i="2" s="1"/>
  <c r="M311" i="2"/>
  <c r="O311" i="2"/>
  <c r="S311" i="2"/>
  <c r="T311" i="2"/>
  <c r="U311" i="2" s="1"/>
  <c r="AI311" i="2" s="1"/>
  <c r="V311" i="2"/>
  <c r="W311" i="2"/>
  <c r="X311" i="2"/>
  <c r="AB311" i="2"/>
  <c r="AC311" i="2"/>
  <c r="AD311" i="2"/>
  <c r="AE311" i="2"/>
  <c r="AG311" i="2"/>
  <c r="AH311" i="2"/>
  <c r="K73" i="2"/>
  <c r="Y73" i="2" s="1"/>
  <c r="M73" i="2"/>
  <c r="O73" i="2"/>
  <c r="P73" i="2" s="1"/>
  <c r="Q73" i="2" s="1"/>
  <c r="S73" i="2"/>
  <c r="T73" i="2"/>
  <c r="U73" i="2" s="1"/>
  <c r="AI73" i="2" s="1"/>
  <c r="V73" i="2"/>
  <c r="W73" i="2"/>
  <c r="X73" i="2"/>
  <c r="AB73" i="2"/>
  <c r="AC73" i="2"/>
  <c r="AD73" i="2"/>
  <c r="AE73" i="2"/>
  <c r="AG73" i="2"/>
  <c r="AH73" i="2"/>
  <c r="K74" i="2"/>
  <c r="M74" i="2"/>
  <c r="O74" i="2"/>
  <c r="S74" i="2"/>
  <c r="T74" i="2"/>
  <c r="U74" i="2" s="1"/>
  <c r="AI74" i="2" s="1"/>
  <c r="V74" i="2"/>
  <c r="W74" i="2"/>
  <c r="X74" i="2"/>
  <c r="AB74" i="2"/>
  <c r="AC74" i="2"/>
  <c r="AD74" i="2"/>
  <c r="AE74" i="2"/>
  <c r="AG74" i="2"/>
  <c r="AH74" i="2"/>
  <c r="K75" i="2"/>
  <c r="M75" i="2"/>
  <c r="O75" i="2"/>
  <c r="S75" i="2"/>
  <c r="T75" i="2"/>
  <c r="U75" i="2" s="1"/>
  <c r="AI75" i="2" s="1"/>
  <c r="V75" i="2"/>
  <c r="W75" i="2"/>
  <c r="X75" i="2"/>
  <c r="AB75" i="2"/>
  <c r="AC75" i="2"/>
  <c r="AD75" i="2"/>
  <c r="AE75" i="2"/>
  <c r="AG75" i="2"/>
  <c r="AH75" i="2"/>
  <c r="K76" i="2"/>
  <c r="M76" i="2"/>
  <c r="O76" i="2"/>
  <c r="S76" i="2"/>
  <c r="T76" i="2"/>
  <c r="U76" i="2" s="1"/>
  <c r="AI76" i="2" s="1"/>
  <c r="V76" i="2"/>
  <c r="W76" i="2"/>
  <c r="X76" i="2"/>
  <c r="AB76" i="2"/>
  <c r="AC76" i="2"/>
  <c r="AD76" i="2"/>
  <c r="AE76" i="2"/>
  <c r="AG76" i="2"/>
  <c r="AH76" i="2"/>
  <c r="K77" i="2"/>
  <c r="Y77" i="2" s="1"/>
  <c r="M77" i="2"/>
  <c r="O77" i="2"/>
  <c r="R77" i="2" s="1"/>
  <c r="S77" i="2"/>
  <c r="T77" i="2"/>
  <c r="U77" i="2" s="1"/>
  <c r="AI77" i="2" s="1"/>
  <c r="V77" i="2"/>
  <c r="W77" i="2"/>
  <c r="X77" i="2"/>
  <c r="AB77" i="2"/>
  <c r="AC77" i="2"/>
  <c r="AD77" i="2"/>
  <c r="AE77" i="2"/>
  <c r="AG77" i="2"/>
  <c r="AH77" i="2"/>
  <c r="K78" i="2"/>
  <c r="Y78" i="2" s="1"/>
  <c r="M78" i="2"/>
  <c r="O78" i="2"/>
  <c r="S78" i="2"/>
  <c r="T78" i="2"/>
  <c r="U78" i="2" s="1"/>
  <c r="AI78" i="2" s="1"/>
  <c r="V78" i="2"/>
  <c r="W78" i="2"/>
  <c r="X78" i="2"/>
  <c r="AB78" i="2"/>
  <c r="AC78" i="2"/>
  <c r="AD78" i="2"/>
  <c r="AE78" i="2"/>
  <c r="AG78" i="2"/>
  <c r="AH78" i="2"/>
  <c r="K79" i="2"/>
  <c r="Y79" i="2" s="1"/>
  <c r="M79" i="2"/>
  <c r="O79" i="2"/>
  <c r="P79" i="2" s="1"/>
  <c r="Q79" i="2" s="1"/>
  <c r="S79" i="2"/>
  <c r="T79" i="2"/>
  <c r="U79" i="2" s="1"/>
  <c r="AI79" i="2" s="1"/>
  <c r="V79" i="2"/>
  <c r="W79" i="2"/>
  <c r="X79" i="2"/>
  <c r="AB79" i="2"/>
  <c r="AC79" i="2"/>
  <c r="AD79" i="2"/>
  <c r="AE79" i="2"/>
  <c r="AG79" i="2"/>
  <c r="AH79" i="2"/>
  <c r="K80" i="2"/>
  <c r="Y80" i="2" s="1"/>
  <c r="M80" i="2"/>
  <c r="O80" i="2"/>
  <c r="S80" i="2"/>
  <c r="T80" i="2"/>
  <c r="U80" i="2" s="1"/>
  <c r="AI80" i="2" s="1"/>
  <c r="V80" i="2"/>
  <c r="W80" i="2"/>
  <c r="X80" i="2"/>
  <c r="AB80" i="2"/>
  <c r="AC80" i="2"/>
  <c r="AD80" i="2"/>
  <c r="AE80" i="2"/>
  <c r="AG80" i="2"/>
  <c r="AH80" i="2"/>
  <c r="K81" i="2"/>
  <c r="Y81" i="2" s="1"/>
  <c r="M81" i="2"/>
  <c r="O81" i="2"/>
  <c r="P81" i="2" s="1"/>
  <c r="Q81" i="2" s="1"/>
  <c r="S81" i="2"/>
  <c r="T81" i="2"/>
  <c r="U81" i="2" s="1"/>
  <c r="AI81" i="2" s="1"/>
  <c r="V81" i="2"/>
  <c r="W81" i="2"/>
  <c r="X81" i="2"/>
  <c r="AB81" i="2"/>
  <c r="AC81" i="2"/>
  <c r="AD81" i="2"/>
  <c r="AE81" i="2"/>
  <c r="AG81" i="2"/>
  <c r="AH81" i="2"/>
  <c r="K82" i="2"/>
  <c r="M82" i="2"/>
  <c r="O82" i="2"/>
  <c r="P82" i="2" s="1"/>
  <c r="Q82" i="2" s="1"/>
  <c r="S82" i="2"/>
  <c r="T82" i="2"/>
  <c r="U82" i="2" s="1"/>
  <c r="AI82" i="2" s="1"/>
  <c r="V82" i="2"/>
  <c r="W82" i="2"/>
  <c r="X82" i="2"/>
  <c r="AB82" i="2"/>
  <c r="AC82" i="2"/>
  <c r="AD82" i="2"/>
  <c r="AE82" i="2"/>
  <c r="AG82" i="2"/>
  <c r="AH82" i="2"/>
  <c r="K83" i="2"/>
  <c r="M83" i="2"/>
  <c r="O83" i="2"/>
  <c r="P83" i="2" s="1"/>
  <c r="Q83" i="2" s="1"/>
  <c r="S83" i="2"/>
  <c r="T83" i="2"/>
  <c r="U83" i="2" s="1"/>
  <c r="AI83" i="2" s="1"/>
  <c r="V83" i="2"/>
  <c r="W83" i="2"/>
  <c r="X83" i="2"/>
  <c r="AB83" i="2"/>
  <c r="AC83" i="2"/>
  <c r="AD83" i="2"/>
  <c r="AE83" i="2"/>
  <c r="AG83" i="2"/>
  <c r="AH83" i="2"/>
  <c r="K84" i="2"/>
  <c r="M84" i="2"/>
  <c r="O84" i="2"/>
  <c r="S84" i="2"/>
  <c r="T84" i="2"/>
  <c r="U84" i="2" s="1"/>
  <c r="AI84" i="2" s="1"/>
  <c r="V84" i="2"/>
  <c r="W84" i="2"/>
  <c r="X84" i="2"/>
  <c r="AB84" i="2"/>
  <c r="AC84" i="2"/>
  <c r="AD84" i="2"/>
  <c r="AE84" i="2"/>
  <c r="AG84" i="2"/>
  <c r="AH84" i="2"/>
  <c r="K85" i="2"/>
  <c r="M85" i="2"/>
  <c r="O85" i="2"/>
  <c r="R85" i="2" s="1"/>
  <c r="S85" i="2"/>
  <c r="T85" i="2"/>
  <c r="U85" i="2" s="1"/>
  <c r="AI85" i="2" s="1"/>
  <c r="V85" i="2"/>
  <c r="W85" i="2"/>
  <c r="X85" i="2"/>
  <c r="AB85" i="2"/>
  <c r="AC85" i="2"/>
  <c r="AD85" i="2"/>
  <c r="AE85" i="2"/>
  <c r="AG85" i="2"/>
  <c r="AH85" i="2"/>
  <c r="K86" i="2"/>
  <c r="Y86" i="2" s="1"/>
  <c r="M86" i="2"/>
  <c r="O86" i="2"/>
  <c r="S86" i="2"/>
  <c r="T86" i="2"/>
  <c r="U86" i="2" s="1"/>
  <c r="AI86" i="2" s="1"/>
  <c r="V86" i="2"/>
  <c r="W86" i="2"/>
  <c r="X86" i="2"/>
  <c r="AB86" i="2"/>
  <c r="AC86" i="2"/>
  <c r="AD86" i="2"/>
  <c r="AE86" i="2"/>
  <c r="AG86" i="2"/>
  <c r="AH86" i="2"/>
  <c r="K87" i="2"/>
  <c r="Y87" i="2" s="1"/>
  <c r="M87" i="2"/>
  <c r="O87" i="2"/>
  <c r="P87" i="2" s="1"/>
  <c r="Q87" i="2" s="1"/>
  <c r="S87" i="2"/>
  <c r="T87" i="2"/>
  <c r="U87" i="2" s="1"/>
  <c r="AI87" i="2" s="1"/>
  <c r="V87" i="2"/>
  <c r="W87" i="2"/>
  <c r="X87" i="2"/>
  <c r="AB87" i="2"/>
  <c r="AC87" i="2"/>
  <c r="AD87" i="2"/>
  <c r="AE87" i="2"/>
  <c r="AG87" i="2"/>
  <c r="AH87" i="2"/>
  <c r="K88" i="2"/>
  <c r="M88" i="2"/>
  <c r="O88" i="2"/>
  <c r="P88" i="2" s="1"/>
  <c r="Q88" i="2" s="1"/>
  <c r="S88" i="2"/>
  <c r="T88" i="2"/>
  <c r="U88" i="2" s="1"/>
  <c r="AI88" i="2" s="1"/>
  <c r="V88" i="2"/>
  <c r="W88" i="2"/>
  <c r="X88" i="2"/>
  <c r="AB88" i="2"/>
  <c r="AC88" i="2"/>
  <c r="AD88" i="2"/>
  <c r="AE88" i="2"/>
  <c r="AG88" i="2"/>
  <c r="AH88" i="2"/>
  <c r="K89" i="2"/>
  <c r="Y89" i="2" s="1"/>
  <c r="M89" i="2"/>
  <c r="O89" i="2"/>
  <c r="P89" i="2" s="1"/>
  <c r="Q89" i="2" s="1"/>
  <c r="S89" i="2"/>
  <c r="T89" i="2"/>
  <c r="U89" i="2" s="1"/>
  <c r="AI89" i="2" s="1"/>
  <c r="V89" i="2"/>
  <c r="W89" i="2"/>
  <c r="X89" i="2"/>
  <c r="AB89" i="2"/>
  <c r="AC89" i="2"/>
  <c r="AD89" i="2"/>
  <c r="AE89" i="2"/>
  <c r="AG89" i="2"/>
  <c r="AH89" i="2"/>
  <c r="K90" i="2"/>
  <c r="M90" i="2"/>
  <c r="O90" i="2"/>
  <c r="P90" i="2" s="1"/>
  <c r="Q90" i="2" s="1"/>
  <c r="S90" i="2"/>
  <c r="T90" i="2"/>
  <c r="U90" i="2" s="1"/>
  <c r="AI90" i="2" s="1"/>
  <c r="V90" i="2"/>
  <c r="W90" i="2"/>
  <c r="X90" i="2"/>
  <c r="AB90" i="2"/>
  <c r="AC90" i="2"/>
  <c r="AD90" i="2"/>
  <c r="AE90" i="2"/>
  <c r="AG90" i="2"/>
  <c r="AH90" i="2"/>
  <c r="K91" i="2"/>
  <c r="M91" i="2"/>
  <c r="O91" i="2"/>
  <c r="P91" i="2" s="1"/>
  <c r="Q91" i="2" s="1"/>
  <c r="S91" i="2"/>
  <c r="T91" i="2"/>
  <c r="U91" i="2" s="1"/>
  <c r="AI91" i="2" s="1"/>
  <c r="V91" i="2"/>
  <c r="W91" i="2"/>
  <c r="X91" i="2"/>
  <c r="AB91" i="2"/>
  <c r="AC91" i="2"/>
  <c r="AD91" i="2"/>
  <c r="AE91" i="2"/>
  <c r="AG91" i="2"/>
  <c r="AH91" i="2"/>
  <c r="K92" i="2"/>
  <c r="M92" i="2"/>
  <c r="O92" i="2"/>
  <c r="S92" i="2"/>
  <c r="T92" i="2"/>
  <c r="U92" i="2" s="1"/>
  <c r="AI92" i="2" s="1"/>
  <c r="V92" i="2"/>
  <c r="W92" i="2"/>
  <c r="X92" i="2"/>
  <c r="AB92" i="2"/>
  <c r="AC92" i="2"/>
  <c r="AD92" i="2"/>
  <c r="AE92" i="2"/>
  <c r="AG92" i="2"/>
  <c r="AH92" i="2"/>
  <c r="K93" i="2"/>
  <c r="M93" i="2"/>
  <c r="O93" i="2"/>
  <c r="S93" i="2"/>
  <c r="T93" i="2"/>
  <c r="U93" i="2" s="1"/>
  <c r="AI93" i="2" s="1"/>
  <c r="V93" i="2"/>
  <c r="W93" i="2"/>
  <c r="X93" i="2"/>
  <c r="AB93" i="2"/>
  <c r="AC93" i="2"/>
  <c r="AD93" i="2"/>
  <c r="AE93" i="2"/>
  <c r="AG93" i="2"/>
  <c r="AH93" i="2"/>
  <c r="K94" i="2"/>
  <c r="Y94" i="2" s="1"/>
  <c r="M94" i="2"/>
  <c r="O94" i="2"/>
  <c r="R94" i="2" s="1"/>
  <c r="S94" i="2"/>
  <c r="T94" i="2"/>
  <c r="U94" i="2" s="1"/>
  <c r="AI94" i="2" s="1"/>
  <c r="V94" i="2"/>
  <c r="W94" i="2"/>
  <c r="X94" i="2"/>
  <c r="AB94" i="2"/>
  <c r="AC94" i="2"/>
  <c r="AD94" i="2"/>
  <c r="AE94" i="2"/>
  <c r="AG94" i="2"/>
  <c r="AH94" i="2"/>
  <c r="K95" i="2"/>
  <c r="Y95" i="2" s="1"/>
  <c r="M95" i="2"/>
  <c r="O95" i="2"/>
  <c r="R95" i="2" s="1"/>
  <c r="S95" i="2"/>
  <c r="T95" i="2"/>
  <c r="U95" i="2" s="1"/>
  <c r="AI95" i="2" s="1"/>
  <c r="V95" i="2"/>
  <c r="W95" i="2"/>
  <c r="X95" i="2"/>
  <c r="AB95" i="2"/>
  <c r="AC95" i="2"/>
  <c r="AD95" i="2"/>
  <c r="AE95" i="2"/>
  <c r="AG95" i="2"/>
  <c r="AH95" i="2"/>
  <c r="K96" i="2"/>
  <c r="Y96" i="2" s="1"/>
  <c r="M96" i="2"/>
  <c r="O96" i="2"/>
  <c r="P96" i="2" s="1"/>
  <c r="Q96" i="2" s="1"/>
  <c r="S96" i="2"/>
  <c r="T96" i="2"/>
  <c r="U96" i="2" s="1"/>
  <c r="AI96" i="2" s="1"/>
  <c r="V96" i="2"/>
  <c r="W96" i="2"/>
  <c r="X96" i="2"/>
  <c r="AB96" i="2"/>
  <c r="AC96" i="2"/>
  <c r="AD96" i="2"/>
  <c r="AE96" i="2"/>
  <c r="AG96" i="2"/>
  <c r="AH96" i="2"/>
  <c r="K97" i="2"/>
  <c r="M97" i="2"/>
  <c r="O97" i="2"/>
  <c r="P97" i="2" s="1"/>
  <c r="Q97" i="2" s="1"/>
  <c r="S97" i="2"/>
  <c r="T97" i="2"/>
  <c r="U97" i="2" s="1"/>
  <c r="AI97" i="2" s="1"/>
  <c r="V97" i="2"/>
  <c r="W97" i="2"/>
  <c r="X97" i="2"/>
  <c r="AB97" i="2"/>
  <c r="AC97" i="2"/>
  <c r="AD97" i="2"/>
  <c r="AE97" i="2"/>
  <c r="AG97" i="2"/>
  <c r="AH97" i="2"/>
  <c r="K98" i="2"/>
  <c r="M98" i="2"/>
  <c r="O98" i="2"/>
  <c r="R98" i="2" s="1"/>
  <c r="S98" i="2"/>
  <c r="T98" i="2"/>
  <c r="U98" i="2" s="1"/>
  <c r="AI98" i="2" s="1"/>
  <c r="V98" i="2"/>
  <c r="W98" i="2"/>
  <c r="X98" i="2"/>
  <c r="AB98" i="2"/>
  <c r="AC98" i="2"/>
  <c r="AD98" i="2"/>
  <c r="AE98" i="2"/>
  <c r="AG98" i="2"/>
  <c r="AH98" i="2"/>
  <c r="K99" i="2"/>
  <c r="M99" i="2"/>
  <c r="O99" i="2"/>
  <c r="P99" i="2" s="1"/>
  <c r="Q99" i="2" s="1"/>
  <c r="S99" i="2"/>
  <c r="T99" i="2"/>
  <c r="U99" i="2" s="1"/>
  <c r="AI99" i="2" s="1"/>
  <c r="V99" i="2"/>
  <c r="W99" i="2"/>
  <c r="X99" i="2"/>
  <c r="AB99" i="2"/>
  <c r="AC99" i="2"/>
  <c r="AD99" i="2"/>
  <c r="AE99" i="2"/>
  <c r="AG99" i="2"/>
  <c r="AH99" i="2"/>
  <c r="K100" i="2"/>
  <c r="Y100" i="2" s="1"/>
  <c r="M100" i="2"/>
  <c r="O100" i="2"/>
  <c r="S100" i="2"/>
  <c r="T100" i="2"/>
  <c r="U100" i="2"/>
  <c r="AI100" i="2" s="1"/>
  <c r="V100" i="2"/>
  <c r="W100" i="2"/>
  <c r="X100" i="2"/>
  <c r="AB100" i="2"/>
  <c r="AC100" i="2"/>
  <c r="AD100" i="2"/>
  <c r="AE100" i="2"/>
  <c r="AG100" i="2"/>
  <c r="AH100" i="2"/>
  <c r="K101" i="2"/>
  <c r="Y101" i="2" s="1"/>
  <c r="M101" i="2"/>
  <c r="O101" i="2"/>
  <c r="R101" i="2" s="1"/>
  <c r="S101" i="2"/>
  <c r="T101" i="2"/>
  <c r="U101" i="2" s="1"/>
  <c r="AI101" i="2" s="1"/>
  <c r="V101" i="2"/>
  <c r="W101" i="2"/>
  <c r="X101" i="2"/>
  <c r="AB101" i="2"/>
  <c r="AC101" i="2"/>
  <c r="AD101" i="2"/>
  <c r="AE101" i="2"/>
  <c r="AG101" i="2"/>
  <c r="AH101" i="2"/>
  <c r="K102" i="2"/>
  <c r="Y102" i="2" s="1"/>
  <c r="M102" i="2"/>
  <c r="O102" i="2"/>
  <c r="R102" i="2" s="1"/>
  <c r="S102" i="2"/>
  <c r="T102" i="2"/>
  <c r="U102" i="2" s="1"/>
  <c r="AI102" i="2" s="1"/>
  <c r="V102" i="2"/>
  <c r="W102" i="2"/>
  <c r="X102" i="2"/>
  <c r="AB102" i="2"/>
  <c r="AC102" i="2"/>
  <c r="AD102" i="2"/>
  <c r="AE102" i="2"/>
  <c r="AG102" i="2"/>
  <c r="AH102" i="2"/>
  <c r="K103" i="2"/>
  <c r="Y103" i="2" s="1"/>
  <c r="M103" i="2"/>
  <c r="O103" i="2"/>
  <c r="R103" i="2" s="1"/>
  <c r="S103" i="2"/>
  <c r="T103" i="2"/>
  <c r="U103" i="2" s="1"/>
  <c r="AI103" i="2" s="1"/>
  <c r="V103" i="2"/>
  <c r="W103" i="2"/>
  <c r="X103" i="2"/>
  <c r="AB103" i="2"/>
  <c r="AC103" i="2"/>
  <c r="AD103" i="2"/>
  <c r="AE103" i="2"/>
  <c r="AG103" i="2"/>
  <c r="AH103" i="2"/>
  <c r="K104" i="2"/>
  <c r="Y104" i="2" s="1"/>
  <c r="M104" i="2"/>
  <c r="O104" i="2"/>
  <c r="P104" i="2" s="1"/>
  <c r="Q104" i="2" s="1"/>
  <c r="S104" i="2"/>
  <c r="T104" i="2"/>
  <c r="U104" i="2" s="1"/>
  <c r="AI104" i="2" s="1"/>
  <c r="V104" i="2"/>
  <c r="W104" i="2"/>
  <c r="X104" i="2"/>
  <c r="AB104" i="2"/>
  <c r="AC104" i="2"/>
  <c r="AD104" i="2"/>
  <c r="AE104" i="2"/>
  <c r="AG104" i="2"/>
  <c r="AH104" i="2"/>
  <c r="K105" i="2"/>
  <c r="M105" i="2"/>
  <c r="O105" i="2"/>
  <c r="P105" i="2" s="1"/>
  <c r="Q105" i="2" s="1"/>
  <c r="R105" i="2"/>
  <c r="S105" i="2"/>
  <c r="T105" i="2"/>
  <c r="U105" i="2" s="1"/>
  <c r="AI105" i="2" s="1"/>
  <c r="V105" i="2"/>
  <c r="W105" i="2"/>
  <c r="X105" i="2"/>
  <c r="AB105" i="2"/>
  <c r="AC105" i="2"/>
  <c r="AD105" i="2"/>
  <c r="AE105" i="2"/>
  <c r="AG105" i="2"/>
  <c r="AH105" i="2"/>
  <c r="K106" i="2"/>
  <c r="M106" i="2"/>
  <c r="O106" i="2"/>
  <c r="P106" i="2" s="1"/>
  <c r="Q106" i="2" s="1"/>
  <c r="S106" i="2"/>
  <c r="T106" i="2"/>
  <c r="U106" i="2" s="1"/>
  <c r="AI106" i="2" s="1"/>
  <c r="V106" i="2"/>
  <c r="W106" i="2"/>
  <c r="X106" i="2"/>
  <c r="AB106" i="2"/>
  <c r="AC106" i="2"/>
  <c r="AD106" i="2"/>
  <c r="AE106" i="2"/>
  <c r="AG106" i="2"/>
  <c r="AH106" i="2"/>
  <c r="K107" i="2"/>
  <c r="M107" i="2"/>
  <c r="O107" i="2"/>
  <c r="P107" i="2" s="1"/>
  <c r="Q107" i="2" s="1"/>
  <c r="S107" i="2"/>
  <c r="T107" i="2"/>
  <c r="U107" i="2" s="1"/>
  <c r="AI107" i="2" s="1"/>
  <c r="V107" i="2"/>
  <c r="W107" i="2"/>
  <c r="X107" i="2"/>
  <c r="AB107" i="2"/>
  <c r="AC107" i="2"/>
  <c r="AD107" i="2"/>
  <c r="AE107" i="2"/>
  <c r="AG107" i="2"/>
  <c r="AH107" i="2"/>
  <c r="K108" i="2"/>
  <c r="Y108" i="2" s="1"/>
  <c r="M108" i="2"/>
  <c r="O108" i="2"/>
  <c r="S108" i="2"/>
  <c r="T108" i="2"/>
  <c r="U108" i="2" s="1"/>
  <c r="AI108" i="2" s="1"/>
  <c r="V108" i="2"/>
  <c r="W108" i="2"/>
  <c r="X108" i="2"/>
  <c r="AB108" i="2"/>
  <c r="AC108" i="2"/>
  <c r="AD108" i="2"/>
  <c r="AE108" i="2"/>
  <c r="AG108" i="2"/>
  <c r="AH108" i="2"/>
  <c r="K109" i="2"/>
  <c r="M109" i="2"/>
  <c r="O109" i="2"/>
  <c r="R109" i="2" s="1"/>
  <c r="S109" i="2"/>
  <c r="T109" i="2"/>
  <c r="U109" i="2" s="1"/>
  <c r="AI109" i="2" s="1"/>
  <c r="V109" i="2"/>
  <c r="W109" i="2"/>
  <c r="X109" i="2"/>
  <c r="AB109" i="2"/>
  <c r="AC109" i="2"/>
  <c r="AD109" i="2"/>
  <c r="AE109" i="2"/>
  <c r="AG109" i="2"/>
  <c r="AH109" i="2"/>
  <c r="K110" i="2"/>
  <c r="Y110" i="2" s="1"/>
  <c r="M110" i="2"/>
  <c r="O110" i="2"/>
  <c r="R110" i="2" s="1"/>
  <c r="S110" i="2"/>
  <c r="T110" i="2"/>
  <c r="U110" i="2" s="1"/>
  <c r="AI110" i="2" s="1"/>
  <c r="V110" i="2"/>
  <c r="W110" i="2"/>
  <c r="X110" i="2"/>
  <c r="AB110" i="2"/>
  <c r="AC110" i="2"/>
  <c r="AD110" i="2"/>
  <c r="AE110" i="2"/>
  <c r="AG110" i="2"/>
  <c r="AH110" i="2"/>
  <c r="K111" i="2"/>
  <c r="M111" i="2"/>
  <c r="O111" i="2"/>
  <c r="S111" i="2"/>
  <c r="T111" i="2"/>
  <c r="U111" i="2" s="1"/>
  <c r="AI111" i="2" s="1"/>
  <c r="V111" i="2"/>
  <c r="W111" i="2"/>
  <c r="X111" i="2"/>
  <c r="AB111" i="2"/>
  <c r="AC111" i="2"/>
  <c r="AD111" i="2"/>
  <c r="AE111" i="2"/>
  <c r="AG111" i="2"/>
  <c r="AH111" i="2"/>
  <c r="K112" i="2"/>
  <c r="Y112" i="2" s="1"/>
  <c r="M112" i="2"/>
  <c r="O112" i="2"/>
  <c r="R112" i="2" s="1"/>
  <c r="S112" i="2"/>
  <c r="T112" i="2"/>
  <c r="U112" i="2" s="1"/>
  <c r="AI112" i="2" s="1"/>
  <c r="V112" i="2"/>
  <c r="W112" i="2"/>
  <c r="X112" i="2"/>
  <c r="AB112" i="2"/>
  <c r="AC112" i="2"/>
  <c r="AD112" i="2"/>
  <c r="AE112" i="2"/>
  <c r="AG112" i="2"/>
  <c r="AH112" i="2"/>
  <c r="K113" i="2"/>
  <c r="M113" i="2"/>
  <c r="O113" i="2"/>
  <c r="P113" i="2" s="1"/>
  <c r="Q113" i="2" s="1"/>
  <c r="S113" i="2"/>
  <c r="T113" i="2"/>
  <c r="U113" i="2" s="1"/>
  <c r="AI113" i="2" s="1"/>
  <c r="V113" i="2"/>
  <c r="W113" i="2"/>
  <c r="X113" i="2"/>
  <c r="AB113" i="2"/>
  <c r="AC113" i="2"/>
  <c r="AD113" i="2"/>
  <c r="AE113" i="2"/>
  <c r="AG113" i="2"/>
  <c r="AH113" i="2"/>
  <c r="K114" i="2"/>
  <c r="M114" i="2"/>
  <c r="O114" i="2"/>
  <c r="P114" i="2" s="1"/>
  <c r="Q114" i="2" s="1"/>
  <c r="S114" i="2"/>
  <c r="T114" i="2"/>
  <c r="U114" i="2" s="1"/>
  <c r="AI114" i="2" s="1"/>
  <c r="V114" i="2"/>
  <c r="W114" i="2"/>
  <c r="X114" i="2"/>
  <c r="AB114" i="2"/>
  <c r="AC114" i="2"/>
  <c r="AD114" i="2"/>
  <c r="AE114" i="2"/>
  <c r="AG114" i="2"/>
  <c r="AH114" i="2"/>
  <c r="K115" i="2"/>
  <c r="M115" i="2"/>
  <c r="O115" i="2"/>
  <c r="S115" i="2"/>
  <c r="T115" i="2"/>
  <c r="U115" i="2" s="1"/>
  <c r="AI115" i="2" s="1"/>
  <c r="V115" i="2"/>
  <c r="W115" i="2"/>
  <c r="X115" i="2"/>
  <c r="AB115" i="2"/>
  <c r="AC115" i="2"/>
  <c r="AD115" i="2"/>
  <c r="AE115" i="2"/>
  <c r="AG115" i="2"/>
  <c r="AH115" i="2"/>
  <c r="K116" i="2"/>
  <c r="Y116" i="2" s="1"/>
  <c r="M116" i="2"/>
  <c r="O116" i="2"/>
  <c r="S116" i="2"/>
  <c r="T116" i="2"/>
  <c r="U116" i="2" s="1"/>
  <c r="AI116" i="2" s="1"/>
  <c r="V116" i="2"/>
  <c r="W116" i="2"/>
  <c r="X116" i="2"/>
  <c r="AB116" i="2"/>
  <c r="AC116" i="2"/>
  <c r="AD116" i="2"/>
  <c r="AE116" i="2"/>
  <c r="AG116" i="2"/>
  <c r="AH116" i="2"/>
  <c r="K117" i="2"/>
  <c r="M117" i="2"/>
  <c r="O117" i="2"/>
  <c r="R117" i="2" s="1"/>
  <c r="S117" i="2"/>
  <c r="T117" i="2"/>
  <c r="U117" i="2" s="1"/>
  <c r="AI117" i="2" s="1"/>
  <c r="V117" i="2"/>
  <c r="W117" i="2"/>
  <c r="X117" i="2"/>
  <c r="AB117" i="2"/>
  <c r="AC117" i="2"/>
  <c r="AD117" i="2"/>
  <c r="AE117" i="2"/>
  <c r="AG117" i="2"/>
  <c r="AH117" i="2"/>
  <c r="K118" i="2"/>
  <c r="Y118" i="2" s="1"/>
  <c r="M118" i="2"/>
  <c r="O118" i="2"/>
  <c r="R118" i="2" s="1"/>
  <c r="S118" i="2"/>
  <c r="T118" i="2"/>
  <c r="U118" i="2" s="1"/>
  <c r="AI118" i="2" s="1"/>
  <c r="V118" i="2"/>
  <c r="W118" i="2"/>
  <c r="X118" i="2"/>
  <c r="AB118" i="2"/>
  <c r="AC118" i="2"/>
  <c r="AD118" i="2"/>
  <c r="AE118" i="2"/>
  <c r="AG118" i="2"/>
  <c r="AH118" i="2"/>
  <c r="K119" i="2"/>
  <c r="Y119" i="2" s="1"/>
  <c r="M119" i="2"/>
  <c r="O119" i="2"/>
  <c r="R119" i="2" s="1"/>
  <c r="S119" i="2"/>
  <c r="T119" i="2"/>
  <c r="U119" i="2" s="1"/>
  <c r="AI119" i="2" s="1"/>
  <c r="V119" i="2"/>
  <c r="W119" i="2"/>
  <c r="X119" i="2"/>
  <c r="AB119" i="2"/>
  <c r="AC119" i="2"/>
  <c r="AD119" i="2"/>
  <c r="AE119" i="2"/>
  <c r="AG119" i="2"/>
  <c r="AH119" i="2"/>
  <c r="K120" i="2"/>
  <c r="Y120" i="2" s="1"/>
  <c r="M120" i="2"/>
  <c r="O120" i="2"/>
  <c r="S120" i="2"/>
  <c r="T120" i="2"/>
  <c r="U120" i="2" s="1"/>
  <c r="AI120" i="2" s="1"/>
  <c r="V120" i="2"/>
  <c r="W120" i="2"/>
  <c r="X120" i="2"/>
  <c r="AB120" i="2"/>
  <c r="AC120" i="2"/>
  <c r="AD120" i="2"/>
  <c r="AE120" i="2"/>
  <c r="AG120" i="2"/>
  <c r="AH120" i="2"/>
  <c r="K121" i="2"/>
  <c r="M121" i="2"/>
  <c r="O121" i="2"/>
  <c r="P121" i="2" s="1"/>
  <c r="Q121" i="2" s="1"/>
  <c r="S121" i="2"/>
  <c r="T121" i="2"/>
  <c r="U121" i="2" s="1"/>
  <c r="AI121" i="2" s="1"/>
  <c r="V121" i="2"/>
  <c r="W121" i="2"/>
  <c r="X121" i="2"/>
  <c r="AB121" i="2"/>
  <c r="AC121" i="2"/>
  <c r="AD121" i="2"/>
  <c r="AE121" i="2"/>
  <c r="AG121" i="2"/>
  <c r="AH121" i="2"/>
  <c r="K122" i="2"/>
  <c r="M122" i="2"/>
  <c r="O122" i="2"/>
  <c r="R122" i="2" s="1"/>
  <c r="S122" i="2"/>
  <c r="T122" i="2"/>
  <c r="U122" i="2" s="1"/>
  <c r="AI122" i="2" s="1"/>
  <c r="V122" i="2"/>
  <c r="W122" i="2"/>
  <c r="X122" i="2"/>
  <c r="AB122" i="2"/>
  <c r="AC122" i="2"/>
  <c r="AD122" i="2"/>
  <c r="AE122" i="2"/>
  <c r="AG122" i="2"/>
  <c r="AH122" i="2"/>
  <c r="K123" i="2"/>
  <c r="M123" i="2"/>
  <c r="O123" i="2"/>
  <c r="P123" i="2" s="1"/>
  <c r="Q123" i="2" s="1"/>
  <c r="S123" i="2"/>
  <c r="T123" i="2"/>
  <c r="U123" i="2" s="1"/>
  <c r="AI123" i="2" s="1"/>
  <c r="V123" i="2"/>
  <c r="W123" i="2"/>
  <c r="X123" i="2"/>
  <c r="AB123" i="2"/>
  <c r="AC123" i="2"/>
  <c r="AD123" i="2"/>
  <c r="AE123" i="2"/>
  <c r="AG123" i="2"/>
  <c r="AH123" i="2"/>
  <c r="K124" i="2"/>
  <c r="Y124" i="2" s="1"/>
  <c r="M124" i="2"/>
  <c r="O124" i="2"/>
  <c r="S124" i="2"/>
  <c r="T124" i="2"/>
  <c r="U124" i="2" s="1"/>
  <c r="AI124" i="2" s="1"/>
  <c r="V124" i="2"/>
  <c r="W124" i="2"/>
  <c r="X124" i="2"/>
  <c r="AB124" i="2"/>
  <c r="AC124" i="2"/>
  <c r="AD124" i="2"/>
  <c r="AE124" i="2"/>
  <c r="AG124" i="2"/>
  <c r="AH124" i="2"/>
  <c r="K125" i="2"/>
  <c r="Y125" i="2" s="1"/>
  <c r="M125" i="2"/>
  <c r="O125" i="2"/>
  <c r="R125" i="2" s="1"/>
  <c r="S125" i="2"/>
  <c r="T125" i="2"/>
  <c r="U125" i="2" s="1"/>
  <c r="AI125" i="2" s="1"/>
  <c r="V125" i="2"/>
  <c r="W125" i="2"/>
  <c r="X125" i="2"/>
  <c r="AB125" i="2"/>
  <c r="AC125" i="2"/>
  <c r="AD125" i="2"/>
  <c r="AE125" i="2"/>
  <c r="AG125" i="2"/>
  <c r="AH125" i="2"/>
  <c r="K126" i="2"/>
  <c r="Y126" i="2" s="1"/>
  <c r="M126" i="2"/>
  <c r="O126" i="2"/>
  <c r="R126" i="2" s="1"/>
  <c r="S126" i="2"/>
  <c r="T126" i="2"/>
  <c r="U126" i="2" s="1"/>
  <c r="AI126" i="2" s="1"/>
  <c r="V126" i="2"/>
  <c r="W126" i="2"/>
  <c r="X126" i="2"/>
  <c r="AB126" i="2"/>
  <c r="AC126" i="2"/>
  <c r="AD126" i="2"/>
  <c r="AE126" i="2"/>
  <c r="AG126" i="2"/>
  <c r="AH126" i="2"/>
  <c r="K127" i="2"/>
  <c r="Y127" i="2" s="1"/>
  <c r="M127" i="2"/>
  <c r="O127" i="2"/>
  <c r="P127" i="2" s="1"/>
  <c r="Q127" i="2" s="1"/>
  <c r="S127" i="2"/>
  <c r="T127" i="2"/>
  <c r="U127" i="2" s="1"/>
  <c r="AI127" i="2" s="1"/>
  <c r="V127" i="2"/>
  <c r="W127" i="2"/>
  <c r="X127" i="2"/>
  <c r="AB127" i="2"/>
  <c r="AC127" i="2"/>
  <c r="AD127" i="2"/>
  <c r="AE127" i="2"/>
  <c r="AG127" i="2"/>
  <c r="AH127" i="2"/>
  <c r="K128" i="2"/>
  <c r="Y128" i="2" s="1"/>
  <c r="M128" i="2"/>
  <c r="O128" i="2"/>
  <c r="R128" i="2" s="1"/>
  <c r="S128" i="2"/>
  <c r="T128" i="2"/>
  <c r="U128" i="2" s="1"/>
  <c r="AI128" i="2" s="1"/>
  <c r="V128" i="2"/>
  <c r="W128" i="2"/>
  <c r="X128" i="2"/>
  <c r="AB128" i="2"/>
  <c r="AC128" i="2"/>
  <c r="AD128" i="2"/>
  <c r="AE128" i="2"/>
  <c r="AG128" i="2"/>
  <c r="AH128" i="2"/>
  <c r="K129" i="2"/>
  <c r="M129" i="2"/>
  <c r="O129" i="2"/>
  <c r="P129" i="2" s="1"/>
  <c r="Q129" i="2" s="1"/>
  <c r="S129" i="2"/>
  <c r="T129" i="2"/>
  <c r="U129" i="2" s="1"/>
  <c r="AI129" i="2" s="1"/>
  <c r="V129" i="2"/>
  <c r="W129" i="2"/>
  <c r="X129" i="2"/>
  <c r="AB129" i="2"/>
  <c r="AC129" i="2"/>
  <c r="AD129" i="2"/>
  <c r="AE129" i="2"/>
  <c r="AG129" i="2"/>
  <c r="AH129" i="2"/>
  <c r="K130" i="2"/>
  <c r="M130" i="2"/>
  <c r="O130" i="2"/>
  <c r="P130" i="2" s="1"/>
  <c r="Q130" i="2" s="1"/>
  <c r="S130" i="2"/>
  <c r="T130" i="2"/>
  <c r="U130" i="2" s="1"/>
  <c r="AI130" i="2" s="1"/>
  <c r="V130" i="2"/>
  <c r="W130" i="2"/>
  <c r="X130" i="2"/>
  <c r="AB130" i="2"/>
  <c r="AC130" i="2"/>
  <c r="AD130" i="2"/>
  <c r="AE130" i="2"/>
  <c r="AG130" i="2"/>
  <c r="AH130" i="2"/>
  <c r="K131" i="2"/>
  <c r="M131" i="2"/>
  <c r="O131" i="2"/>
  <c r="P131" i="2" s="1"/>
  <c r="Q131" i="2" s="1"/>
  <c r="S131" i="2"/>
  <c r="T131" i="2"/>
  <c r="U131" i="2" s="1"/>
  <c r="AI131" i="2" s="1"/>
  <c r="V131" i="2"/>
  <c r="W131" i="2"/>
  <c r="X131" i="2"/>
  <c r="AB131" i="2"/>
  <c r="AC131" i="2"/>
  <c r="AD131" i="2"/>
  <c r="AE131" i="2"/>
  <c r="AG131" i="2"/>
  <c r="AH131" i="2"/>
  <c r="K132" i="2"/>
  <c r="Y132" i="2" s="1"/>
  <c r="M132" i="2"/>
  <c r="O132" i="2"/>
  <c r="S132" i="2"/>
  <c r="T132" i="2"/>
  <c r="U132" i="2" s="1"/>
  <c r="AI132" i="2" s="1"/>
  <c r="V132" i="2"/>
  <c r="W132" i="2"/>
  <c r="X132" i="2"/>
  <c r="AB132" i="2"/>
  <c r="AC132" i="2"/>
  <c r="AD132" i="2"/>
  <c r="AE132" i="2"/>
  <c r="AG132" i="2"/>
  <c r="AH132" i="2"/>
  <c r="K133" i="2"/>
  <c r="Y133" i="2" s="1"/>
  <c r="M133" i="2"/>
  <c r="O133" i="2"/>
  <c r="R133" i="2" s="1"/>
  <c r="S133" i="2"/>
  <c r="T133" i="2"/>
  <c r="U133" i="2" s="1"/>
  <c r="AI133" i="2" s="1"/>
  <c r="V133" i="2"/>
  <c r="W133" i="2"/>
  <c r="X133" i="2"/>
  <c r="AB133" i="2"/>
  <c r="AC133" i="2"/>
  <c r="AD133" i="2"/>
  <c r="AE133" i="2"/>
  <c r="AG133" i="2"/>
  <c r="AH133" i="2"/>
  <c r="K134" i="2"/>
  <c r="Y134" i="2" s="1"/>
  <c r="M134" i="2"/>
  <c r="O134" i="2"/>
  <c r="R134" i="2" s="1"/>
  <c r="S134" i="2"/>
  <c r="T134" i="2"/>
  <c r="U134" i="2" s="1"/>
  <c r="AI134" i="2" s="1"/>
  <c r="V134" i="2"/>
  <c r="W134" i="2"/>
  <c r="X134" i="2"/>
  <c r="AB134" i="2"/>
  <c r="AC134" i="2"/>
  <c r="AD134" i="2"/>
  <c r="AE134" i="2"/>
  <c r="AG134" i="2"/>
  <c r="AH134" i="2"/>
  <c r="K135" i="2"/>
  <c r="M135" i="2"/>
  <c r="O135" i="2"/>
  <c r="R135" i="2" s="1"/>
  <c r="S135" i="2"/>
  <c r="T135" i="2"/>
  <c r="U135" i="2" s="1"/>
  <c r="AI135" i="2" s="1"/>
  <c r="V135" i="2"/>
  <c r="W135" i="2"/>
  <c r="X135" i="2"/>
  <c r="AB135" i="2"/>
  <c r="AC135" i="2"/>
  <c r="AD135" i="2"/>
  <c r="AE135" i="2"/>
  <c r="AG135" i="2"/>
  <c r="AH135" i="2"/>
  <c r="K136" i="2"/>
  <c r="M136" i="2"/>
  <c r="O136" i="2"/>
  <c r="R136" i="2" s="1"/>
  <c r="S136" i="2"/>
  <c r="T136" i="2"/>
  <c r="U136" i="2" s="1"/>
  <c r="AI136" i="2" s="1"/>
  <c r="V136" i="2"/>
  <c r="W136" i="2"/>
  <c r="X136" i="2"/>
  <c r="AB136" i="2"/>
  <c r="AC136" i="2"/>
  <c r="AD136" i="2"/>
  <c r="AE136" i="2"/>
  <c r="AG136" i="2"/>
  <c r="AH136" i="2"/>
  <c r="K137" i="2"/>
  <c r="M137" i="2"/>
  <c r="O137" i="2"/>
  <c r="R137" i="2" s="1"/>
  <c r="S137" i="2"/>
  <c r="T137" i="2"/>
  <c r="U137" i="2" s="1"/>
  <c r="AI137" i="2" s="1"/>
  <c r="V137" i="2"/>
  <c r="W137" i="2"/>
  <c r="X137" i="2"/>
  <c r="AB137" i="2"/>
  <c r="AC137" i="2"/>
  <c r="AD137" i="2"/>
  <c r="AE137" i="2"/>
  <c r="AG137" i="2"/>
  <c r="AH137" i="2"/>
  <c r="K138" i="2"/>
  <c r="M138" i="2"/>
  <c r="O138" i="2"/>
  <c r="R138" i="2" s="1"/>
  <c r="S138" i="2"/>
  <c r="T138" i="2"/>
  <c r="U138" i="2" s="1"/>
  <c r="AI138" i="2" s="1"/>
  <c r="V138" i="2"/>
  <c r="W138" i="2"/>
  <c r="X138" i="2"/>
  <c r="AB138" i="2"/>
  <c r="AC138" i="2"/>
  <c r="AD138" i="2"/>
  <c r="AE138" i="2"/>
  <c r="AG138" i="2"/>
  <c r="AH138" i="2"/>
  <c r="K139" i="2"/>
  <c r="M139" i="2"/>
  <c r="O139" i="2"/>
  <c r="P139" i="2" s="1"/>
  <c r="Q139" i="2" s="1"/>
  <c r="S139" i="2"/>
  <c r="T139" i="2"/>
  <c r="U139" i="2" s="1"/>
  <c r="AI139" i="2" s="1"/>
  <c r="V139" i="2"/>
  <c r="W139" i="2"/>
  <c r="X139" i="2"/>
  <c r="AB139" i="2"/>
  <c r="AC139" i="2"/>
  <c r="AD139" i="2"/>
  <c r="AE139" i="2"/>
  <c r="AG139" i="2"/>
  <c r="AH139" i="2"/>
  <c r="K140" i="2"/>
  <c r="Y140" i="2" s="1"/>
  <c r="M140" i="2"/>
  <c r="O140" i="2"/>
  <c r="S140" i="2"/>
  <c r="T140" i="2"/>
  <c r="U140" i="2" s="1"/>
  <c r="AI140" i="2" s="1"/>
  <c r="V140" i="2"/>
  <c r="W140" i="2"/>
  <c r="X140" i="2"/>
  <c r="AB140" i="2"/>
  <c r="AC140" i="2"/>
  <c r="AD140" i="2"/>
  <c r="AE140" i="2"/>
  <c r="AG140" i="2"/>
  <c r="AH140" i="2"/>
  <c r="K141" i="2"/>
  <c r="Y141" i="2" s="1"/>
  <c r="M141" i="2"/>
  <c r="O141" i="2"/>
  <c r="R141" i="2" s="1"/>
  <c r="P141" i="2"/>
  <c r="Q141" i="2" s="1"/>
  <c r="S141" i="2"/>
  <c r="T141" i="2"/>
  <c r="U141" i="2" s="1"/>
  <c r="AI141" i="2" s="1"/>
  <c r="V141" i="2"/>
  <c r="W141" i="2"/>
  <c r="X141" i="2"/>
  <c r="AB141" i="2"/>
  <c r="AC141" i="2"/>
  <c r="AD141" i="2"/>
  <c r="AE141" i="2"/>
  <c r="AG141" i="2"/>
  <c r="AH141" i="2"/>
  <c r="K142" i="2"/>
  <c r="Y142" i="2" s="1"/>
  <c r="M142" i="2"/>
  <c r="O142" i="2"/>
  <c r="R142" i="2" s="1"/>
  <c r="P142" i="2"/>
  <c r="Q142" i="2" s="1"/>
  <c r="S142" i="2"/>
  <c r="T142" i="2"/>
  <c r="U142" i="2" s="1"/>
  <c r="AI142" i="2" s="1"/>
  <c r="V142" i="2"/>
  <c r="W142" i="2"/>
  <c r="X142" i="2"/>
  <c r="AB142" i="2"/>
  <c r="AC142" i="2"/>
  <c r="AD142" i="2"/>
  <c r="AE142" i="2"/>
  <c r="AG142" i="2"/>
  <c r="AH142" i="2"/>
  <c r="K143" i="2"/>
  <c r="M143" i="2"/>
  <c r="O143" i="2"/>
  <c r="P143" i="2" s="1"/>
  <c r="Q143" i="2" s="1"/>
  <c r="S143" i="2"/>
  <c r="T143" i="2"/>
  <c r="U143" i="2" s="1"/>
  <c r="AI143" i="2" s="1"/>
  <c r="V143" i="2"/>
  <c r="W143" i="2"/>
  <c r="X143" i="2"/>
  <c r="AB143" i="2"/>
  <c r="AC143" i="2"/>
  <c r="AD143" i="2"/>
  <c r="AE143" i="2"/>
  <c r="AG143" i="2"/>
  <c r="AH143" i="2"/>
  <c r="K144" i="2"/>
  <c r="Y144" i="2" s="1"/>
  <c r="M144" i="2"/>
  <c r="O144" i="2"/>
  <c r="P144" i="2" s="1"/>
  <c r="Q144" i="2" s="1"/>
  <c r="S144" i="2"/>
  <c r="T144" i="2"/>
  <c r="U144" i="2" s="1"/>
  <c r="AI144" i="2" s="1"/>
  <c r="V144" i="2"/>
  <c r="W144" i="2"/>
  <c r="X144" i="2"/>
  <c r="AB144" i="2"/>
  <c r="AC144" i="2"/>
  <c r="AD144" i="2"/>
  <c r="AE144" i="2"/>
  <c r="AG144" i="2"/>
  <c r="AH144" i="2"/>
  <c r="K145" i="2"/>
  <c r="M145" i="2"/>
  <c r="O145" i="2"/>
  <c r="S145" i="2"/>
  <c r="T145" i="2"/>
  <c r="U145" i="2" s="1"/>
  <c r="AI145" i="2" s="1"/>
  <c r="V145" i="2"/>
  <c r="W145" i="2"/>
  <c r="X145" i="2"/>
  <c r="AB145" i="2"/>
  <c r="AC145" i="2"/>
  <c r="AD145" i="2"/>
  <c r="AE145" i="2"/>
  <c r="AG145" i="2"/>
  <c r="AH145" i="2"/>
  <c r="K146" i="2"/>
  <c r="Y146" i="2" s="1"/>
  <c r="M146" i="2"/>
  <c r="O146" i="2"/>
  <c r="R146" i="2" s="1"/>
  <c r="S146" i="2"/>
  <c r="T146" i="2"/>
  <c r="U146" i="2" s="1"/>
  <c r="AI146" i="2" s="1"/>
  <c r="V146" i="2"/>
  <c r="W146" i="2"/>
  <c r="X146" i="2"/>
  <c r="AB146" i="2"/>
  <c r="AC146" i="2"/>
  <c r="AD146" i="2"/>
  <c r="AE146" i="2"/>
  <c r="AG146" i="2"/>
  <c r="AH146" i="2"/>
  <c r="K147" i="2"/>
  <c r="M147" i="2"/>
  <c r="O147" i="2"/>
  <c r="P147" i="2" s="1"/>
  <c r="Q147" i="2" s="1"/>
  <c r="S147" i="2"/>
  <c r="T147" i="2"/>
  <c r="U147" i="2" s="1"/>
  <c r="AI147" i="2" s="1"/>
  <c r="V147" i="2"/>
  <c r="W147" i="2"/>
  <c r="X147" i="2"/>
  <c r="AB147" i="2"/>
  <c r="AC147" i="2"/>
  <c r="AD147" i="2"/>
  <c r="AE147" i="2"/>
  <c r="AG147" i="2"/>
  <c r="AH147" i="2"/>
  <c r="K148" i="2"/>
  <c r="Y148" i="2" s="1"/>
  <c r="M148" i="2"/>
  <c r="O148" i="2"/>
  <c r="R148" i="2" s="1"/>
  <c r="S148" i="2"/>
  <c r="T148" i="2"/>
  <c r="U148" i="2" s="1"/>
  <c r="AI148" i="2" s="1"/>
  <c r="V148" i="2"/>
  <c r="W148" i="2"/>
  <c r="X148" i="2"/>
  <c r="AB148" i="2"/>
  <c r="AC148" i="2"/>
  <c r="AD148" i="2"/>
  <c r="AE148" i="2"/>
  <c r="AG148" i="2"/>
  <c r="AH148" i="2"/>
  <c r="K149" i="2"/>
  <c r="Y149" i="2" s="1"/>
  <c r="M149" i="2"/>
  <c r="O149" i="2"/>
  <c r="S149" i="2"/>
  <c r="T149" i="2"/>
  <c r="U149" i="2" s="1"/>
  <c r="AI149" i="2" s="1"/>
  <c r="V149" i="2"/>
  <c r="W149" i="2"/>
  <c r="X149" i="2"/>
  <c r="AB149" i="2"/>
  <c r="AC149" i="2"/>
  <c r="AD149" i="2"/>
  <c r="AE149" i="2"/>
  <c r="AG149" i="2"/>
  <c r="AH149" i="2"/>
  <c r="K150" i="2"/>
  <c r="Y150" i="2" s="1"/>
  <c r="M150" i="2"/>
  <c r="O150" i="2"/>
  <c r="P150" i="2" s="1"/>
  <c r="Q150" i="2" s="1"/>
  <c r="S150" i="2"/>
  <c r="T150" i="2"/>
  <c r="U150" i="2" s="1"/>
  <c r="AI150" i="2" s="1"/>
  <c r="V150" i="2"/>
  <c r="W150" i="2"/>
  <c r="X150" i="2"/>
  <c r="AB150" i="2"/>
  <c r="AC150" i="2"/>
  <c r="AD150" i="2"/>
  <c r="AE150" i="2"/>
  <c r="AG150" i="2"/>
  <c r="AH150" i="2"/>
  <c r="K151" i="2"/>
  <c r="Y151" i="2" s="1"/>
  <c r="M151" i="2"/>
  <c r="O151" i="2"/>
  <c r="R151" i="2" s="1"/>
  <c r="S151" i="2"/>
  <c r="T151" i="2"/>
  <c r="U151" i="2" s="1"/>
  <c r="AI151" i="2" s="1"/>
  <c r="V151" i="2"/>
  <c r="W151" i="2"/>
  <c r="X151" i="2"/>
  <c r="AB151" i="2"/>
  <c r="AC151" i="2"/>
  <c r="AD151" i="2"/>
  <c r="AE151" i="2"/>
  <c r="AG151" i="2"/>
  <c r="AH151" i="2"/>
  <c r="K152" i="2"/>
  <c r="M152" i="2"/>
  <c r="O152" i="2"/>
  <c r="P152" i="2" s="1"/>
  <c r="Q152" i="2" s="1"/>
  <c r="S152" i="2"/>
  <c r="T152" i="2"/>
  <c r="U152" i="2" s="1"/>
  <c r="AI152" i="2" s="1"/>
  <c r="V152" i="2"/>
  <c r="W152" i="2"/>
  <c r="X152" i="2"/>
  <c r="AB152" i="2"/>
  <c r="AC152" i="2"/>
  <c r="AD152" i="2"/>
  <c r="AE152" i="2"/>
  <c r="AG152" i="2"/>
  <c r="AH152" i="2"/>
  <c r="K153" i="2"/>
  <c r="M153" i="2"/>
  <c r="O153" i="2"/>
  <c r="S153" i="2"/>
  <c r="T153" i="2"/>
  <c r="U153" i="2" s="1"/>
  <c r="AI153" i="2" s="1"/>
  <c r="V153" i="2"/>
  <c r="W153" i="2"/>
  <c r="X153" i="2"/>
  <c r="AB153" i="2"/>
  <c r="AC153" i="2"/>
  <c r="AD153" i="2"/>
  <c r="AE153" i="2"/>
  <c r="AG153" i="2"/>
  <c r="AH153" i="2"/>
  <c r="K154" i="2"/>
  <c r="Y154" i="2" s="1"/>
  <c r="M154" i="2"/>
  <c r="O154" i="2"/>
  <c r="R154" i="2" s="1"/>
  <c r="S154" i="2"/>
  <c r="T154" i="2"/>
  <c r="U154" i="2" s="1"/>
  <c r="AI154" i="2" s="1"/>
  <c r="V154" i="2"/>
  <c r="W154" i="2"/>
  <c r="X154" i="2"/>
  <c r="AB154" i="2"/>
  <c r="AC154" i="2"/>
  <c r="AD154" i="2"/>
  <c r="AE154" i="2"/>
  <c r="AG154" i="2"/>
  <c r="AH154" i="2"/>
  <c r="K155" i="2"/>
  <c r="Y155" i="2" s="1"/>
  <c r="M155" i="2"/>
  <c r="O155" i="2"/>
  <c r="R155" i="2" s="1"/>
  <c r="S155" i="2"/>
  <c r="T155" i="2"/>
  <c r="U155" i="2" s="1"/>
  <c r="AI155" i="2" s="1"/>
  <c r="V155" i="2"/>
  <c r="W155" i="2"/>
  <c r="X155" i="2"/>
  <c r="AB155" i="2"/>
  <c r="AC155" i="2"/>
  <c r="AD155" i="2"/>
  <c r="AE155" i="2"/>
  <c r="AG155" i="2"/>
  <c r="AH155" i="2"/>
  <c r="K156" i="2"/>
  <c r="Y156" i="2" s="1"/>
  <c r="M156" i="2"/>
  <c r="O156" i="2"/>
  <c r="P156" i="2" s="1"/>
  <c r="Q156" i="2" s="1"/>
  <c r="S156" i="2"/>
  <c r="T156" i="2"/>
  <c r="U156" i="2" s="1"/>
  <c r="AI156" i="2" s="1"/>
  <c r="V156" i="2"/>
  <c r="W156" i="2"/>
  <c r="X156" i="2"/>
  <c r="AB156" i="2"/>
  <c r="AC156" i="2"/>
  <c r="AD156" i="2"/>
  <c r="AE156" i="2"/>
  <c r="AG156" i="2"/>
  <c r="AH156" i="2"/>
  <c r="K157" i="2"/>
  <c r="M157" i="2"/>
  <c r="O157" i="2"/>
  <c r="P157" i="2" s="1"/>
  <c r="Q157" i="2" s="1"/>
  <c r="S157" i="2"/>
  <c r="T157" i="2"/>
  <c r="U157" i="2" s="1"/>
  <c r="AI157" i="2" s="1"/>
  <c r="V157" i="2"/>
  <c r="W157" i="2"/>
  <c r="X157" i="2"/>
  <c r="AB157" i="2"/>
  <c r="AC157" i="2"/>
  <c r="AD157" i="2"/>
  <c r="AE157" i="2"/>
  <c r="AG157" i="2"/>
  <c r="AH157" i="2"/>
  <c r="K158" i="2"/>
  <c r="Y158" i="2" s="1"/>
  <c r="M158" i="2"/>
  <c r="O158" i="2"/>
  <c r="P158" i="2" s="1"/>
  <c r="Q158" i="2" s="1"/>
  <c r="S158" i="2"/>
  <c r="T158" i="2"/>
  <c r="U158" i="2" s="1"/>
  <c r="AI158" i="2" s="1"/>
  <c r="V158" i="2"/>
  <c r="W158" i="2"/>
  <c r="X158" i="2"/>
  <c r="AB158" i="2"/>
  <c r="AC158" i="2"/>
  <c r="AD158" i="2"/>
  <c r="AE158" i="2"/>
  <c r="AG158" i="2"/>
  <c r="AH158" i="2"/>
  <c r="K159" i="2"/>
  <c r="M159" i="2"/>
  <c r="O159" i="2"/>
  <c r="P159" i="2" s="1"/>
  <c r="Q159" i="2" s="1"/>
  <c r="S159" i="2"/>
  <c r="T159" i="2"/>
  <c r="U159" i="2" s="1"/>
  <c r="AI159" i="2" s="1"/>
  <c r="V159" i="2"/>
  <c r="W159" i="2"/>
  <c r="X159" i="2"/>
  <c r="AB159" i="2"/>
  <c r="AC159" i="2"/>
  <c r="AD159" i="2"/>
  <c r="AE159" i="2"/>
  <c r="AG159" i="2"/>
  <c r="AH159" i="2"/>
  <c r="K160" i="2"/>
  <c r="M160" i="2"/>
  <c r="O160" i="2"/>
  <c r="P160" i="2" s="1"/>
  <c r="Q160" i="2" s="1"/>
  <c r="S160" i="2"/>
  <c r="T160" i="2"/>
  <c r="U160" i="2" s="1"/>
  <c r="AI160" i="2" s="1"/>
  <c r="V160" i="2"/>
  <c r="W160" i="2"/>
  <c r="X160" i="2"/>
  <c r="AB160" i="2"/>
  <c r="AC160" i="2"/>
  <c r="AD160" i="2"/>
  <c r="AE160" i="2"/>
  <c r="AG160" i="2"/>
  <c r="AH160" i="2"/>
  <c r="K161" i="2"/>
  <c r="M161" i="2"/>
  <c r="O161" i="2"/>
  <c r="S161" i="2"/>
  <c r="T161" i="2"/>
  <c r="U161" i="2" s="1"/>
  <c r="AI161" i="2" s="1"/>
  <c r="V161" i="2"/>
  <c r="W161" i="2"/>
  <c r="X161" i="2"/>
  <c r="AB161" i="2"/>
  <c r="AC161" i="2"/>
  <c r="AD161" i="2"/>
  <c r="AE161" i="2"/>
  <c r="AG161" i="2"/>
  <c r="AH161" i="2"/>
  <c r="K162" i="2"/>
  <c r="Y162" i="2" s="1"/>
  <c r="M162" i="2"/>
  <c r="O162" i="2"/>
  <c r="R162" i="2" s="1"/>
  <c r="S162" i="2"/>
  <c r="T162" i="2"/>
  <c r="U162" i="2" s="1"/>
  <c r="AI162" i="2" s="1"/>
  <c r="V162" i="2"/>
  <c r="W162" i="2"/>
  <c r="X162" i="2"/>
  <c r="AB162" i="2"/>
  <c r="AC162" i="2"/>
  <c r="AD162" i="2"/>
  <c r="AE162" i="2"/>
  <c r="AG162" i="2"/>
  <c r="AH162" i="2"/>
  <c r="K163" i="2"/>
  <c r="Y163" i="2" s="1"/>
  <c r="M163" i="2"/>
  <c r="O163" i="2"/>
  <c r="R163" i="2" s="1"/>
  <c r="S163" i="2"/>
  <c r="T163" i="2"/>
  <c r="U163" i="2" s="1"/>
  <c r="AI163" i="2" s="1"/>
  <c r="V163" i="2"/>
  <c r="W163" i="2"/>
  <c r="X163" i="2"/>
  <c r="AB163" i="2"/>
  <c r="AC163" i="2"/>
  <c r="AD163" i="2"/>
  <c r="AE163" i="2"/>
  <c r="AG163" i="2"/>
  <c r="AH163" i="2"/>
  <c r="K164" i="2"/>
  <c r="M164" i="2"/>
  <c r="O164" i="2"/>
  <c r="P164" i="2" s="1"/>
  <c r="Q164" i="2" s="1"/>
  <c r="S164" i="2"/>
  <c r="T164" i="2"/>
  <c r="U164" i="2" s="1"/>
  <c r="AI164" i="2" s="1"/>
  <c r="V164" i="2"/>
  <c r="W164" i="2"/>
  <c r="X164" i="2"/>
  <c r="AB164" i="2"/>
  <c r="AC164" i="2"/>
  <c r="AD164" i="2"/>
  <c r="AE164" i="2"/>
  <c r="AG164" i="2"/>
  <c r="AH164" i="2"/>
  <c r="K165" i="2"/>
  <c r="Y165" i="2" s="1"/>
  <c r="M165" i="2"/>
  <c r="O165" i="2"/>
  <c r="P165" i="2" s="1"/>
  <c r="Q165" i="2" s="1"/>
  <c r="S165" i="2"/>
  <c r="T165" i="2"/>
  <c r="U165" i="2" s="1"/>
  <c r="AI165" i="2" s="1"/>
  <c r="V165" i="2"/>
  <c r="W165" i="2"/>
  <c r="X165" i="2"/>
  <c r="AB165" i="2"/>
  <c r="AC165" i="2"/>
  <c r="AD165" i="2"/>
  <c r="AE165" i="2"/>
  <c r="AG165" i="2"/>
  <c r="AH165" i="2"/>
  <c r="K166" i="2"/>
  <c r="Y166" i="2" s="1"/>
  <c r="M166" i="2"/>
  <c r="O166" i="2"/>
  <c r="R166" i="2" s="1"/>
  <c r="S166" i="2"/>
  <c r="T166" i="2"/>
  <c r="U166" i="2" s="1"/>
  <c r="AI166" i="2" s="1"/>
  <c r="V166" i="2"/>
  <c r="W166" i="2"/>
  <c r="X166" i="2"/>
  <c r="AB166" i="2"/>
  <c r="AC166" i="2"/>
  <c r="AD166" i="2"/>
  <c r="AE166" i="2"/>
  <c r="AG166" i="2"/>
  <c r="AH166" i="2"/>
  <c r="K167" i="2"/>
  <c r="Y167" i="2" s="1"/>
  <c r="M167" i="2"/>
  <c r="O167" i="2"/>
  <c r="P167" i="2" s="1"/>
  <c r="Q167" i="2" s="1"/>
  <c r="S167" i="2"/>
  <c r="T167" i="2"/>
  <c r="U167" i="2" s="1"/>
  <c r="AI167" i="2" s="1"/>
  <c r="V167" i="2"/>
  <c r="W167" i="2"/>
  <c r="X167" i="2"/>
  <c r="AB167" i="2"/>
  <c r="AC167" i="2"/>
  <c r="AD167" i="2"/>
  <c r="AE167" i="2"/>
  <c r="AG167" i="2"/>
  <c r="AH167" i="2"/>
  <c r="K168" i="2"/>
  <c r="M168" i="2"/>
  <c r="O168" i="2"/>
  <c r="P168" i="2" s="1"/>
  <c r="Q168" i="2" s="1"/>
  <c r="S168" i="2"/>
  <c r="T168" i="2"/>
  <c r="U168" i="2" s="1"/>
  <c r="AI168" i="2" s="1"/>
  <c r="V168" i="2"/>
  <c r="W168" i="2"/>
  <c r="X168" i="2"/>
  <c r="AB168" i="2"/>
  <c r="AC168" i="2"/>
  <c r="AD168" i="2"/>
  <c r="AE168" i="2"/>
  <c r="AG168" i="2"/>
  <c r="AH168" i="2"/>
  <c r="K169" i="2"/>
  <c r="M169" i="2"/>
  <c r="O169" i="2"/>
  <c r="S169" i="2"/>
  <c r="T169" i="2"/>
  <c r="U169" i="2" s="1"/>
  <c r="AI169" i="2" s="1"/>
  <c r="V169" i="2"/>
  <c r="W169" i="2"/>
  <c r="X169" i="2"/>
  <c r="AB169" i="2"/>
  <c r="AC169" i="2"/>
  <c r="AD169" i="2"/>
  <c r="AE169" i="2"/>
  <c r="AG169" i="2"/>
  <c r="AH169" i="2"/>
  <c r="K170" i="2"/>
  <c r="Y170" i="2" s="1"/>
  <c r="M170" i="2"/>
  <c r="O170" i="2"/>
  <c r="R170" i="2" s="1"/>
  <c r="S170" i="2"/>
  <c r="T170" i="2"/>
  <c r="U170" i="2" s="1"/>
  <c r="AI170" i="2" s="1"/>
  <c r="V170" i="2"/>
  <c r="W170" i="2"/>
  <c r="X170" i="2"/>
  <c r="AB170" i="2"/>
  <c r="AC170" i="2"/>
  <c r="AD170" i="2"/>
  <c r="AE170" i="2"/>
  <c r="AG170" i="2"/>
  <c r="AH170" i="2"/>
  <c r="K171" i="2"/>
  <c r="Y171" i="2" s="1"/>
  <c r="M171" i="2"/>
  <c r="O171" i="2"/>
  <c r="R171" i="2" s="1"/>
  <c r="S171" i="2"/>
  <c r="T171" i="2"/>
  <c r="U171" i="2" s="1"/>
  <c r="AI171" i="2" s="1"/>
  <c r="V171" i="2"/>
  <c r="W171" i="2"/>
  <c r="X171" i="2"/>
  <c r="AB171" i="2"/>
  <c r="AC171" i="2"/>
  <c r="AD171" i="2"/>
  <c r="AE171" i="2"/>
  <c r="AG171" i="2"/>
  <c r="AH171" i="2"/>
  <c r="K172" i="2"/>
  <c r="Y172" i="2" s="1"/>
  <c r="M172" i="2"/>
  <c r="O172" i="2"/>
  <c r="P172" i="2" s="1"/>
  <c r="Q172" i="2" s="1"/>
  <c r="S172" i="2"/>
  <c r="T172" i="2"/>
  <c r="U172" i="2" s="1"/>
  <c r="AI172" i="2" s="1"/>
  <c r="V172" i="2"/>
  <c r="W172" i="2"/>
  <c r="X172" i="2"/>
  <c r="AB172" i="2"/>
  <c r="AC172" i="2"/>
  <c r="AD172" i="2"/>
  <c r="AE172" i="2"/>
  <c r="AG172" i="2"/>
  <c r="AH172" i="2"/>
  <c r="K173" i="2"/>
  <c r="Y173" i="2" s="1"/>
  <c r="M173" i="2"/>
  <c r="O173" i="2"/>
  <c r="R173" i="2" s="1"/>
  <c r="S173" i="2"/>
  <c r="T173" i="2"/>
  <c r="U173" i="2" s="1"/>
  <c r="AI173" i="2" s="1"/>
  <c r="V173" i="2"/>
  <c r="W173" i="2"/>
  <c r="X173" i="2"/>
  <c r="AB173" i="2"/>
  <c r="AC173" i="2"/>
  <c r="AD173" i="2"/>
  <c r="AE173" i="2"/>
  <c r="AG173" i="2"/>
  <c r="AH173" i="2"/>
  <c r="K174" i="2"/>
  <c r="M174" i="2"/>
  <c r="O174" i="2"/>
  <c r="P174" i="2" s="1"/>
  <c r="Q174" i="2" s="1"/>
  <c r="S174" i="2"/>
  <c r="T174" i="2"/>
  <c r="U174" i="2" s="1"/>
  <c r="AI174" i="2" s="1"/>
  <c r="V174" i="2"/>
  <c r="W174" i="2"/>
  <c r="X174" i="2"/>
  <c r="AB174" i="2"/>
  <c r="AC174" i="2"/>
  <c r="AD174" i="2"/>
  <c r="AE174" i="2"/>
  <c r="AG174" i="2"/>
  <c r="AH174" i="2"/>
  <c r="K175" i="2"/>
  <c r="M175" i="2"/>
  <c r="O175" i="2"/>
  <c r="P175" i="2" s="1"/>
  <c r="Q175" i="2" s="1"/>
  <c r="S175" i="2"/>
  <c r="T175" i="2"/>
  <c r="U175" i="2" s="1"/>
  <c r="AI175" i="2" s="1"/>
  <c r="V175" i="2"/>
  <c r="W175" i="2"/>
  <c r="X175" i="2"/>
  <c r="AB175" i="2"/>
  <c r="AC175" i="2"/>
  <c r="AD175" i="2"/>
  <c r="AE175" i="2"/>
  <c r="AG175" i="2"/>
  <c r="AH175" i="2"/>
  <c r="K176" i="2"/>
  <c r="M176" i="2"/>
  <c r="O176" i="2"/>
  <c r="P176" i="2" s="1"/>
  <c r="Q176" i="2" s="1"/>
  <c r="S176" i="2"/>
  <c r="T176" i="2"/>
  <c r="U176" i="2" s="1"/>
  <c r="AI176" i="2" s="1"/>
  <c r="V176" i="2"/>
  <c r="W176" i="2"/>
  <c r="X176" i="2"/>
  <c r="AB176" i="2"/>
  <c r="AC176" i="2"/>
  <c r="AD176" i="2"/>
  <c r="AE176" i="2"/>
  <c r="AG176" i="2"/>
  <c r="AH176" i="2"/>
  <c r="K177" i="2"/>
  <c r="M177" i="2"/>
  <c r="O177" i="2"/>
  <c r="S177" i="2"/>
  <c r="T177" i="2"/>
  <c r="U177" i="2" s="1"/>
  <c r="AI177" i="2" s="1"/>
  <c r="V177" i="2"/>
  <c r="W177" i="2"/>
  <c r="X177" i="2"/>
  <c r="AB177" i="2"/>
  <c r="AC177" i="2"/>
  <c r="AD177" i="2"/>
  <c r="AE177" i="2"/>
  <c r="AG177" i="2"/>
  <c r="AH177" i="2"/>
  <c r="K178" i="2"/>
  <c r="Y178" i="2" s="1"/>
  <c r="M178" i="2"/>
  <c r="O178" i="2"/>
  <c r="R178" i="2" s="1"/>
  <c r="S178" i="2"/>
  <c r="T178" i="2"/>
  <c r="U178" i="2" s="1"/>
  <c r="AI178" i="2" s="1"/>
  <c r="V178" i="2"/>
  <c r="W178" i="2"/>
  <c r="X178" i="2"/>
  <c r="AB178" i="2"/>
  <c r="AC178" i="2"/>
  <c r="AD178" i="2"/>
  <c r="AE178" i="2"/>
  <c r="AG178" i="2"/>
  <c r="AH178" i="2"/>
  <c r="K179" i="2"/>
  <c r="Y179" i="2" s="1"/>
  <c r="M179" i="2"/>
  <c r="O179" i="2"/>
  <c r="R179" i="2" s="1"/>
  <c r="S179" i="2"/>
  <c r="T179" i="2"/>
  <c r="U179" i="2" s="1"/>
  <c r="AI179" i="2" s="1"/>
  <c r="V179" i="2"/>
  <c r="W179" i="2"/>
  <c r="X179" i="2"/>
  <c r="AB179" i="2"/>
  <c r="AC179" i="2"/>
  <c r="AD179" i="2"/>
  <c r="AE179" i="2"/>
  <c r="AG179" i="2"/>
  <c r="AH179" i="2"/>
  <c r="K180" i="2"/>
  <c r="Y180" i="2" s="1"/>
  <c r="M180" i="2"/>
  <c r="O180" i="2"/>
  <c r="P180" i="2" s="1"/>
  <c r="Q180" i="2" s="1"/>
  <c r="S180" i="2"/>
  <c r="T180" i="2"/>
  <c r="U180" i="2" s="1"/>
  <c r="AI180" i="2" s="1"/>
  <c r="V180" i="2"/>
  <c r="W180" i="2"/>
  <c r="X180" i="2"/>
  <c r="AB180" i="2"/>
  <c r="AC180" i="2"/>
  <c r="AD180" i="2"/>
  <c r="AE180" i="2"/>
  <c r="AG180" i="2"/>
  <c r="AH180" i="2"/>
  <c r="K181" i="2"/>
  <c r="Y181" i="2" s="1"/>
  <c r="M181" i="2"/>
  <c r="O181" i="2"/>
  <c r="R181" i="2" s="1"/>
  <c r="S181" i="2"/>
  <c r="T181" i="2"/>
  <c r="U181" i="2" s="1"/>
  <c r="AI181" i="2" s="1"/>
  <c r="V181" i="2"/>
  <c r="W181" i="2"/>
  <c r="X181" i="2"/>
  <c r="AB181" i="2"/>
  <c r="AC181" i="2"/>
  <c r="AD181" i="2"/>
  <c r="AE181" i="2"/>
  <c r="AG181" i="2"/>
  <c r="AH181" i="2"/>
  <c r="K182" i="2"/>
  <c r="M182" i="2"/>
  <c r="O182" i="2"/>
  <c r="P182" i="2" s="1"/>
  <c r="Q182" i="2" s="1"/>
  <c r="S182" i="2"/>
  <c r="T182" i="2"/>
  <c r="U182" i="2" s="1"/>
  <c r="AI182" i="2" s="1"/>
  <c r="V182" i="2"/>
  <c r="W182" i="2"/>
  <c r="X182" i="2"/>
  <c r="AB182" i="2"/>
  <c r="AC182" i="2"/>
  <c r="AD182" i="2"/>
  <c r="AE182" i="2"/>
  <c r="AG182" i="2"/>
  <c r="AH182" i="2"/>
  <c r="K183" i="2"/>
  <c r="M183" i="2"/>
  <c r="O183" i="2"/>
  <c r="P183" i="2" s="1"/>
  <c r="Q183" i="2" s="1"/>
  <c r="S183" i="2"/>
  <c r="T183" i="2"/>
  <c r="U183" i="2" s="1"/>
  <c r="AI183" i="2" s="1"/>
  <c r="V183" i="2"/>
  <c r="W183" i="2"/>
  <c r="X183" i="2"/>
  <c r="AB183" i="2"/>
  <c r="AC183" i="2"/>
  <c r="AD183" i="2"/>
  <c r="AE183" i="2"/>
  <c r="AG183" i="2"/>
  <c r="AH183" i="2"/>
  <c r="K184" i="2"/>
  <c r="M184" i="2"/>
  <c r="O184" i="2"/>
  <c r="P184" i="2" s="1"/>
  <c r="Q184" i="2" s="1"/>
  <c r="S184" i="2"/>
  <c r="T184" i="2"/>
  <c r="U184" i="2" s="1"/>
  <c r="AI184" i="2" s="1"/>
  <c r="V184" i="2"/>
  <c r="W184" i="2"/>
  <c r="X184" i="2"/>
  <c r="AB184" i="2"/>
  <c r="AC184" i="2"/>
  <c r="AD184" i="2"/>
  <c r="AE184" i="2"/>
  <c r="AG184" i="2"/>
  <c r="AH184" i="2"/>
  <c r="K185" i="2"/>
  <c r="Y185" i="2" s="1"/>
  <c r="M185" i="2"/>
  <c r="O185" i="2"/>
  <c r="R185" i="2" s="1"/>
  <c r="S185" i="2"/>
  <c r="T185" i="2"/>
  <c r="U185" i="2" s="1"/>
  <c r="AI185" i="2" s="1"/>
  <c r="V185" i="2"/>
  <c r="W185" i="2"/>
  <c r="X185" i="2"/>
  <c r="AB185" i="2"/>
  <c r="AC185" i="2"/>
  <c r="AD185" i="2"/>
  <c r="AE185" i="2"/>
  <c r="AG185" i="2"/>
  <c r="AH185" i="2"/>
  <c r="K186" i="2"/>
  <c r="Y186" i="2" s="1"/>
  <c r="M186" i="2"/>
  <c r="O186" i="2"/>
  <c r="R186" i="2" s="1"/>
  <c r="S186" i="2"/>
  <c r="T186" i="2"/>
  <c r="U186" i="2" s="1"/>
  <c r="AI186" i="2" s="1"/>
  <c r="V186" i="2"/>
  <c r="W186" i="2"/>
  <c r="X186" i="2"/>
  <c r="AB186" i="2"/>
  <c r="AC186" i="2"/>
  <c r="AD186" i="2"/>
  <c r="AE186" i="2"/>
  <c r="AG186" i="2"/>
  <c r="AH186" i="2"/>
  <c r="K187" i="2"/>
  <c r="Y187" i="2" s="1"/>
  <c r="M187" i="2"/>
  <c r="O187" i="2"/>
  <c r="R187" i="2" s="1"/>
  <c r="S187" i="2"/>
  <c r="T187" i="2"/>
  <c r="U187" i="2"/>
  <c r="AI187" i="2" s="1"/>
  <c r="V187" i="2"/>
  <c r="W187" i="2"/>
  <c r="X187" i="2"/>
  <c r="AB187" i="2"/>
  <c r="AC187" i="2"/>
  <c r="AD187" i="2"/>
  <c r="AE187" i="2"/>
  <c r="AG187" i="2"/>
  <c r="AH187" i="2"/>
  <c r="K188" i="2"/>
  <c r="Y188" i="2" s="1"/>
  <c r="M188" i="2"/>
  <c r="O188" i="2"/>
  <c r="P188" i="2" s="1"/>
  <c r="Q188" i="2" s="1"/>
  <c r="S188" i="2"/>
  <c r="T188" i="2"/>
  <c r="U188" i="2" s="1"/>
  <c r="AI188" i="2" s="1"/>
  <c r="V188" i="2"/>
  <c r="W188" i="2"/>
  <c r="X188" i="2"/>
  <c r="AB188" i="2"/>
  <c r="AC188" i="2"/>
  <c r="AD188" i="2"/>
  <c r="AE188" i="2"/>
  <c r="AG188" i="2"/>
  <c r="AH188" i="2"/>
  <c r="K189" i="2"/>
  <c r="Y189" i="2" s="1"/>
  <c r="M189" i="2"/>
  <c r="O189" i="2"/>
  <c r="P189" i="2" s="1"/>
  <c r="Q189" i="2" s="1"/>
  <c r="S189" i="2"/>
  <c r="T189" i="2"/>
  <c r="U189" i="2" s="1"/>
  <c r="AI189" i="2" s="1"/>
  <c r="V189" i="2"/>
  <c r="W189" i="2"/>
  <c r="X189" i="2"/>
  <c r="AB189" i="2"/>
  <c r="AC189" i="2"/>
  <c r="AD189" i="2"/>
  <c r="AE189" i="2"/>
  <c r="AG189" i="2"/>
  <c r="AH189" i="2"/>
  <c r="K190" i="2"/>
  <c r="M190" i="2"/>
  <c r="O190" i="2"/>
  <c r="R190" i="2" s="1"/>
  <c r="S190" i="2"/>
  <c r="T190" i="2"/>
  <c r="U190" i="2" s="1"/>
  <c r="AI190" i="2" s="1"/>
  <c r="V190" i="2"/>
  <c r="W190" i="2"/>
  <c r="X190" i="2"/>
  <c r="AB190" i="2"/>
  <c r="AC190" i="2"/>
  <c r="AD190" i="2"/>
  <c r="AE190" i="2"/>
  <c r="AG190" i="2"/>
  <c r="AH190" i="2"/>
  <c r="K191" i="2"/>
  <c r="M191" i="2"/>
  <c r="O191" i="2"/>
  <c r="P191" i="2" s="1"/>
  <c r="Q191" i="2" s="1"/>
  <c r="S191" i="2"/>
  <c r="T191" i="2"/>
  <c r="U191" i="2" s="1"/>
  <c r="AI191" i="2" s="1"/>
  <c r="V191" i="2"/>
  <c r="W191" i="2"/>
  <c r="X191" i="2"/>
  <c r="AB191" i="2"/>
  <c r="AC191" i="2"/>
  <c r="AD191" i="2"/>
  <c r="AE191" i="2"/>
  <c r="AG191" i="2"/>
  <c r="AH191" i="2"/>
  <c r="K192" i="2"/>
  <c r="M192" i="2"/>
  <c r="O192" i="2"/>
  <c r="P192" i="2" s="1"/>
  <c r="Q192" i="2" s="1"/>
  <c r="S192" i="2"/>
  <c r="T192" i="2"/>
  <c r="U192" i="2" s="1"/>
  <c r="AI192" i="2" s="1"/>
  <c r="V192" i="2"/>
  <c r="W192" i="2"/>
  <c r="X192" i="2"/>
  <c r="AB192" i="2"/>
  <c r="AC192" i="2"/>
  <c r="AD192" i="2"/>
  <c r="AE192" i="2"/>
  <c r="AG192" i="2"/>
  <c r="AH192" i="2"/>
  <c r="K193" i="2"/>
  <c r="Y193" i="2" s="1"/>
  <c r="M193" i="2"/>
  <c r="O193" i="2"/>
  <c r="R193" i="2" s="1"/>
  <c r="S193" i="2"/>
  <c r="T193" i="2"/>
  <c r="U193" i="2" s="1"/>
  <c r="AI193" i="2" s="1"/>
  <c r="V193" i="2"/>
  <c r="W193" i="2"/>
  <c r="X193" i="2"/>
  <c r="AB193" i="2"/>
  <c r="AC193" i="2"/>
  <c r="AD193" i="2"/>
  <c r="AE193" i="2"/>
  <c r="AG193" i="2"/>
  <c r="AH193" i="2"/>
  <c r="K194" i="2"/>
  <c r="M194" i="2"/>
  <c r="O194" i="2"/>
  <c r="R194" i="2" s="1"/>
  <c r="S194" i="2"/>
  <c r="T194" i="2"/>
  <c r="U194" i="2" s="1"/>
  <c r="AI194" i="2" s="1"/>
  <c r="V194" i="2"/>
  <c r="W194" i="2"/>
  <c r="X194" i="2"/>
  <c r="AB194" i="2"/>
  <c r="AC194" i="2"/>
  <c r="AD194" i="2"/>
  <c r="AE194" i="2"/>
  <c r="AG194" i="2"/>
  <c r="AH194" i="2"/>
  <c r="K195" i="2"/>
  <c r="Y195" i="2" s="1"/>
  <c r="M195" i="2"/>
  <c r="O195" i="2"/>
  <c r="R195" i="2" s="1"/>
  <c r="S195" i="2"/>
  <c r="T195" i="2"/>
  <c r="U195" i="2" s="1"/>
  <c r="AI195" i="2" s="1"/>
  <c r="V195" i="2"/>
  <c r="W195" i="2"/>
  <c r="X195" i="2"/>
  <c r="AB195" i="2"/>
  <c r="AC195" i="2"/>
  <c r="AD195" i="2"/>
  <c r="AE195" i="2"/>
  <c r="AG195" i="2"/>
  <c r="AH195" i="2"/>
  <c r="K196" i="2"/>
  <c r="Y196" i="2" s="1"/>
  <c r="M196" i="2"/>
  <c r="O196" i="2"/>
  <c r="P196" i="2" s="1"/>
  <c r="Q196" i="2" s="1"/>
  <c r="S196" i="2"/>
  <c r="T196" i="2"/>
  <c r="U196" i="2" s="1"/>
  <c r="AI196" i="2" s="1"/>
  <c r="V196" i="2"/>
  <c r="W196" i="2"/>
  <c r="X196" i="2"/>
  <c r="AB196" i="2"/>
  <c r="AC196" i="2"/>
  <c r="AD196" i="2"/>
  <c r="AE196" i="2"/>
  <c r="AG196" i="2"/>
  <c r="AH196" i="2"/>
  <c r="K72" i="2"/>
  <c r="M72" i="2"/>
  <c r="O72" i="2"/>
  <c r="P72" i="2" s="1"/>
  <c r="Q72" i="2" s="1"/>
  <c r="S72" i="2"/>
  <c r="T72" i="2"/>
  <c r="U72" i="2" s="1"/>
  <c r="AI72" i="2" s="1"/>
  <c r="V72" i="2"/>
  <c r="W72" i="2"/>
  <c r="X72" i="2"/>
  <c r="AB72" i="2"/>
  <c r="AC72" i="2"/>
  <c r="AD72" i="2"/>
  <c r="AE72" i="2"/>
  <c r="AG72" i="2"/>
  <c r="AH72" i="2"/>
  <c r="S911" i="2" l="1"/>
  <c r="T911" i="2" s="1"/>
  <c r="U911" i="2" s="1"/>
  <c r="AI911" i="2" s="1"/>
  <c r="S925" i="2"/>
  <c r="T925" i="2" s="1"/>
  <c r="U925" i="2" s="1"/>
  <c r="AI925" i="2" s="1"/>
  <c r="S1101" i="2"/>
  <c r="T1101" i="2" s="1"/>
  <c r="U1101" i="2" s="1"/>
  <c r="AI1101" i="2" s="1"/>
  <c r="S1124" i="2"/>
  <c r="T1124" i="2" s="1"/>
  <c r="U1124" i="2" s="1"/>
  <c r="AI1124" i="2" s="1"/>
  <c r="S1148" i="2"/>
  <c r="T1148" i="2" s="1"/>
  <c r="U1148" i="2" s="1"/>
  <c r="AI1148" i="2" s="1"/>
  <c r="S1190" i="2"/>
  <c r="T1190" i="2" s="1"/>
  <c r="U1190" i="2" s="1"/>
  <c r="AI1190" i="2" s="1"/>
  <c r="S864" i="2"/>
  <c r="T864" i="2" s="1"/>
  <c r="U864" i="2" s="1"/>
  <c r="AI864" i="2" s="1"/>
  <c r="S1215" i="2"/>
  <c r="T1215" i="2" s="1"/>
  <c r="U1215" i="2" s="1"/>
  <c r="AI1215" i="2" s="1"/>
  <c r="S1233" i="2"/>
  <c r="T1233" i="2" s="1"/>
  <c r="U1233" i="2" s="1"/>
  <c r="AI1233" i="2" s="1"/>
  <c r="S1241" i="2"/>
  <c r="T1241" i="2" s="1"/>
  <c r="U1241" i="2" s="1"/>
  <c r="AI1241" i="2" s="1"/>
  <c r="S1343" i="2"/>
  <c r="T1343" i="2" s="1"/>
  <c r="U1343" i="2" s="1"/>
  <c r="AI1343" i="2" s="1"/>
  <c r="S1321" i="2"/>
  <c r="T1321" i="2" s="1"/>
  <c r="U1321" i="2" s="1"/>
  <c r="AI1321" i="2" s="1"/>
  <c r="S1353" i="2"/>
  <c r="T1353" i="2" s="1"/>
  <c r="U1353" i="2" s="1"/>
  <c r="AI1353" i="2" s="1"/>
  <c r="S1404" i="2"/>
  <c r="T1404" i="2" s="1"/>
  <c r="U1404" i="2" s="1"/>
  <c r="AI1404" i="2" s="1"/>
  <c r="S1493" i="2"/>
  <c r="T1493" i="2" s="1"/>
  <c r="U1493" i="2" s="1"/>
  <c r="AI1493" i="2" s="1"/>
  <c r="S1501" i="2"/>
  <c r="T1501" i="2" s="1"/>
  <c r="U1501" i="2" s="1"/>
  <c r="AI1501" i="2" s="1"/>
  <c r="S1509" i="2"/>
  <c r="T1509" i="2" s="1"/>
  <c r="U1509" i="2" s="1"/>
  <c r="AI1509" i="2" s="1"/>
  <c r="S1517" i="2"/>
  <c r="T1517" i="2" s="1"/>
  <c r="U1517" i="2" s="1"/>
  <c r="AI1517" i="2" s="1"/>
  <c r="S1525" i="2"/>
  <c r="T1525" i="2" s="1"/>
  <c r="U1525" i="2" s="1"/>
  <c r="AI1525" i="2" s="1"/>
  <c r="S1567" i="2"/>
  <c r="T1567" i="2" s="1"/>
  <c r="U1567" i="2" s="1"/>
  <c r="AI1567" i="2" s="1"/>
  <c r="S1575" i="2"/>
  <c r="T1575" i="2" s="1"/>
  <c r="U1575" i="2" s="1"/>
  <c r="AI1575" i="2" s="1"/>
  <c r="S1607" i="2"/>
  <c r="T1607" i="2" s="1"/>
  <c r="U1607" i="2" s="1"/>
  <c r="AI1607" i="2" s="1"/>
  <c r="S949" i="2"/>
  <c r="T949" i="2" s="1"/>
  <c r="U949" i="2" s="1"/>
  <c r="AI949" i="2" s="1"/>
  <c r="S1063" i="2"/>
  <c r="T1063" i="2" s="1"/>
  <c r="U1063" i="2" s="1"/>
  <c r="AI1063" i="2" s="1"/>
  <c r="S1140" i="2"/>
  <c r="T1140" i="2" s="1"/>
  <c r="U1140" i="2" s="1"/>
  <c r="AI1140" i="2" s="1"/>
  <c r="S1036" i="2"/>
  <c r="T1036" i="2" s="1"/>
  <c r="U1036" i="2" s="1"/>
  <c r="AI1036" i="2" s="1"/>
  <c r="S1171" i="2"/>
  <c r="T1171" i="2" s="1"/>
  <c r="U1171" i="2" s="1"/>
  <c r="AI1171" i="2" s="1"/>
  <c r="S1087" i="2"/>
  <c r="T1087" i="2" s="1"/>
  <c r="U1087" i="2" s="1"/>
  <c r="AI1087" i="2" s="1"/>
  <c r="S1177" i="2"/>
  <c r="T1177" i="2" s="1"/>
  <c r="U1177" i="2" s="1"/>
  <c r="AI1177" i="2" s="1"/>
  <c r="S1070" i="2"/>
  <c r="T1070" i="2" s="1"/>
  <c r="U1070" i="2" s="1"/>
  <c r="AI1070" i="2" s="1"/>
  <c r="S910" i="2"/>
  <c r="T910" i="2" s="1"/>
  <c r="U910" i="2" s="1"/>
  <c r="AI910" i="2" s="1"/>
  <c r="S1289" i="2"/>
  <c r="T1289" i="2" s="1"/>
  <c r="U1289" i="2" s="1"/>
  <c r="AI1289" i="2" s="1"/>
  <c r="S1259" i="2"/>
  <c r="T1259" i="2" s="1"/>
  <c r="U1259" i="2" s="1"/>
  <c r="AI1259" i="2" s="1"/>
  <c r="S1291" i="2"/>
  <c r="T1291" i="2" s="1"/>
  <c r="U1291" i="2" s="1"/>
  <c r="AI1291" i="2" s="1"/>
  <c r="S1198" i="2"/>
  <c r="T1198" i="2" s="1"/>
  <c r="U1198" i="2" s="1"/>
  <c r="AI1198" i="2" s="1"/>
  <c r="S1327" i="2"/>
  <c r="T1327" i="2" s="1"/>
  <c r="U1327" i="2" s="1"/>
  <c r="AI1327" i="2" s="1"/>
  <c r="S1316" i="2"/>
  <c r="T1316" i="2" s="1"/>
  <c r="U1316" i="2" s="1"/>
  <c r="AI1316" i="2" s="1"/>
  <c r="S1285" i="2"/>
  <c r="T1285" i="2" s="1"/>
  <c r="U1285" i="2" s="1"/>
  <c r="AI1285" i="2" s="1"/>
  <c r="S1277" i="2"/>
  <c r="T1277" i="2" s="1"/>
  <c r="U1277" i="2" s="1"/>
  <c r="AI1277" i="2" s="1"/>
  <c r="S1440" i="2"/>
  <c r="T1440" i="2" s="1"/>
  <c r="U1440" i="2" s="1"/>
  <c r="AI1440" i="2" s="1"/>
  <c r="S1460" i="2"/>
  <c r="T1460" i="2" s="1"/>
  <c r="U1460" i="2" s="1"/>
  <c r="AI1460" i="2" s="1"/>
  <c r="S1629" i="2"/>
  <c r="T1629" i="2" s="1"/>
  <c r="U1629" i="2" s="1"/>
  <c r="AI1629" i="2" s="1"/>
  <c r="S1487" i="2"/>
  <c r="T1487" i="2" s="1"/>
  <c r="U1487" i="2" s="1"/>
  <c r="AI1487" i="2" s="1"/>
  <c r="S1551" i="2"/>
  <c r="T1551" i="2" s="1"/>
  <c r="U1551" i="2" s="1"/>
  <c r="AI1551" i="2" s="1"/>
  <c r="S1314" i="2"/>
  <c r="T1314" i="2" s="1"/>
  <c r="U1314" i="2" s="1"/>
  <c r="AI1314" i="2" s="1"/>
  <c r="S1322" i="2"/>
  <c r="T1322" i="2" s="1"/>
  <c r="U1322" i="2" s="1"/>
  <c r="AI1322" i="2" s="1"/>
  <c r="S1655" i="2"/>
  <c r="T1655" i="2" s="1"/>
  <c r="U1655" i="2" s="1"/>
  <c r="AI1655" i="2" s="1"/>
  <c r="S971" i="2"/>
  <c r="T971" i="2" s="1"/>
  <c r="U971" i="2" s="1"/>
  <c r="AI971" i="2" s="1"/>
  <c r="S915" i="2"/>
  <c r="T915" i="2" s="1"/>
  <c r="U915" i="2" s="1"/>
  <c r="AI915" i="2" s="1"/>
  <c r="S928" i="2"/>
  <c r="T928" i="2" s="1"/>
  <c r="U928" i="2" s="1"/>
  <c r="AI928" i="2" s="1"/>
  <c r="S1064" i="2"/>
  <c r="T1064" i="2" s="1"/>
  <c r="U1064" i="2" s="1"/>
  <c r="AI1064" i="2" s="1"/>
  <c r="S1001" i="2"/>
  <c r="T1001" i="2" s="1"/>
  <c r="U1001" i="2" s="1"/>
  <c r="AI1001" i="2" s="1"/>
  <c r="S1119" i="2"/>
  <c r="T1119" i="2" s="1"/>
  <c r="U1119" i="2" s="1"/>
  <c r="AI1119" i="2" s="1"/>
  <c r="S1245" i="2"/>
  <c r="T1245" i="2" s="1"/>
  <c r="U1245" i="2" s="1"/>
  <c r="AI1245" i="2" s="1"/>
  <c r="S1249" i="2"/>
  <c r="T1249" i="2" s="1"/>
  <c r="U1249" i="2" s="1"/>
  <c r="AI1249" i="2" s="1"/>
  <c r="S1223" i="2"/>
  <c r="T1223" i="2" s="1"/>
  <c r="U1223" i="2" s="1"/>
  <c r="AI1223" i="2" s="1"/>
  <c r="S1347" i="2"/>
  <c r="T1347" i="2" s="1"/>
  <c r="U1347" i="2" s="1"/>
  <c r="AI1347" i="2" s="1"/>
  <c r="S1380" i="2"/>
  <c r="T1380" i="2" s="1"/>
  <c r="U1380" i="2" s="1"/>
  <c r="AI1380" i="2" s="1"/>
  <c r="S1560" i="2"/>
  <c r="T1560" i="2" s="1"/>
  <c r="U1560" i="2" s="1"/>
  <c r="AI1560" i="2" s="1"/>
  <c r="S1674" i="2"/>
  <c r="T1674" i="2" s="1"/>
  <c r="U1674" i="2" s="1"/>
  <c r="AI1674" i="2" s="1"/>
  <c r="S902" i="2"/>
  <c r="T902" i="2" s="1"/>
  <c r="U902" i="2" s="1"/>
  <c r="AI902" i="2" s="1"/>
  <c r="S932" i="2"/>
  <c r="T932" i="2" s="1"/>
  <c r="U932" i="2" s="1"/>
  <c r="AI932" i="2" s="1"/>
  <c r="S1003" i="2"/>
  <c r="T1003" i="2" s="1"/>
  <c r="U1003" i="2" s="1"/>
  <c r="AI1003" i="2" s="1"/>
  <c r="S1069" i="2"/>
  <c r="T1069" i="2" s="1"/>
  <c r="U1069" i="2" s="1"/>
  <c r="AI1069" i="2" s="1"/>
  <c r="S1053" i="2"/>
  <c r="T1053" i="2" s="1"/>
  <c r="U1053" i="2" s="1"/>
  <c r="AI1053" i="2" s="1"/>
  <c r="S1137" i="2"/>
  <c r="T1137" i="2" s="1"/>
  <c r="U1137" i="2" s="1"/>
  <c r="AI1137" i="2" s="1"/>
  <c r="S1080" i="2"/>
  <c r="T1080" i="2" s="1"/>
  <c r="U1080" i="2" s="1"/>
  <c r="AI1080" i="2" s="1"/>
  <c r="S1329" i="2"/>
  <c r="T1329" i="2" s="1"/>
  <c r="U1329" i="2" s="1"/>
  <c r="AI1329" i="2" s="1"/>
  <c r="S1359" i="2"/>
  <c r="T1359" i="2" s="1"/>
  <c r="U1359" i="2" s="1"/>
  <c r="AI1359" i="2" s="1"/>
  <c r="S1396" i="2"/>
  <c r="T1396" i="2" s="1"/>
  <c r="U1396" i="2" s="1"/>
  <c r="AI1396" i="2" s="1"/>
  <c r="S1413" i="2"/>
  <c r="T1413" i="2" s="1"/>
  <c r="U1413" i="2" s="1"/>
  <c r="AI1413" i="2" s="1"/>
  <c r="S1421" i="2"/>
  <c r="T1421" i="2" s="1"/>
  <c r="U1421" i="2" s="1"/>
  <c r="AI1421" i="2" s="1"/>
  <c r="S1581" i="2"/>
  <c r="T1581" i="2" s="1"/>
  <c r="U1581" i="2" s="1"/>
  <c r="AI1581" i="2" s="1"/>
  <c r="S1491" i="2"/>
  <c r="T1491" i="2" s="1"/>
  <c r="U1491" i="2" s="1"/>
  <c r="AI1491" i="2" s="1"/>
  <c r="S1495" i="2"/>
  <c r="T1495" i="2" s="1"/>
  <c r="U1495" i="2" s="1"/>
  <c r="AI1495" i="2" s="1"/>
  <c r="S1499" i="2"/>
  <c r="T1499" i="2" s="1"/>
  <c r="U1499" i="2" s="1"/>
  <c r="AI1499" i="2" s="1"/>
  <c r="S1503" i="2"/>
  <c r="T1503" i="2" s="1"/>
  <c r="U1503" i="2" s="1"/>
  <c r="AI1503" i="2" s="1"/>
  <c r="S1507" i="2"/>
  <c r="T1507" i="2" s="1"/>
  <c r="U1507" i="2" s="1"/>
  <c r="AI1507" i="2" s="1"/>
  <c r="S1511" i="2"/>
  <c r="T1511" i="2" s="1"/>
  <c r="U1511" i="2" s="1"/>
  <c r="AI1511" i="2" s="1"/>
  <c r="S1515" i="2"/>
  <c r="T1515" i="2" s="1"/>
  <c r="U1515" i="2" s="1"/>
  <c r="AI1515" i="2" s="1"/>
  <c r="S1519" i="2"/>
  <c r="T1519" i="2" s="1"/>
  <c r="U1519" i="2" s="1"/>
  <c r="AI1519" i="2" s="1"/>
  <c r="S1523" i="2"/>
  <c r="T1523" i="2" s="1"/>
  <c r="U1523" i="2" s="1"/>
  <c r="AI1523" i="2" s="1"/>
  <c r="S1527" i="2"/>
  <c r="T1527" i="2" s="1"/>
  <c r="U1527" i="2" s="1"/>
  <c r="AI1527" i="2" s="1"/>
  <c r="S1591" i="2"/>
  <c r="T1591" i="2" s="1"/>
  <c r="U1591" i="2" s="1"/>
  <c r="AI1591" i="2" s="1"/>
  <c r="S1623" i="2"/>
  <c r="T1623" i="2" s="1"/>
  <c r="U1623" i="2" s="1"/>
  <c r="AI1623" i="2" s="1"/>
  <c r="S965" i="2"/>
  <c r="T965" i="2" s="1"/>
  <c r="U965" i="2" s="1"/>
  <c r="AI965" i="2" s="1"/>
  <c r="S941" i="2"/>
  <c r="T941" i="2" s="1"/>
  <c r="U941" i="2" s="1"/>
  <c r="AI941" i="2" s="1"/>
  <c r="S1030" i="2"/>
  <c r="T1030" i="2" s="1"/>
  <c r="U1030" i="2" s="1"/>
  <c r="AI1030" i="2" s="1"/>
  <c r="S1113" i="2"/>
  <c r="T1113" i="2" s="1"/>
  <c r="U1113" i="2" s="1"/>
  <c r="AI1113" i="2" s="1"/>
  <c r="S1100" i="2"/>
  <c r="T1100" i="2" s="1"/>
  <c r="U1100" i="2" s="1"/>
  <c r="AI1100" i="2" s="1"/>
  <c r="S1133" i="2"/>
  <c r="T1133" i="2" s="1"/>
  <c r="U1133" i="2" s="1"/>
  <c r="AI1133" i="2" s="1"/>
  <c r="S1184" i="2"/>
  <c r="T1184" i="2" s="1"/>
  <c r="U1184" i="2" s="1"/>
  <c r="AI1184" i="2" s="1"/>
  <c r="S1237" i="2"/>
  <c r="T1237" i="2" s="1"/>
  <c r="U1237" i="2" s="1"/>
  <c r="AI1237" i="2" s="1"/>
  <c r="S1120" i="2"/>
  <c r="T1120" i="2" s="1"/>
  <c r="U1120" i="2" s="1"/>
  <c r="AI1120" i="2" s="1"/>
  <c r="S1179" i="2"/>
  <c r="T1179" i="2" s="1"/>
  <c r="U1179" i="2" s="1"/>
  <c r="AI1179" i="2" s="1"/>
  <c r="S1219" i="2"/>
  <c r="T1219" i="2" s="1"/>
  <c r="U1219" i="2" s="1"/>
  <c r="AI1219" i="2" s="1"/>
  <c r="S1345" i="2"/>
  <c r="T1345" i="2" s="1"/>
  <c r="U1345" i="2" s="1"/>
  <c r="AI1345" i="2" s="1"/>
  <c r="S1535" i="2"/>
  <c r="T1535" i="2" s="1"/>
  <c r="U1535" i="2" s="1"/>
  <c r="AI1535" i="2" s="1"/>
  <c r="S1531" i="2"/>
  <c r="T1531" i="2" s="1"/>
  <c r="U1531" i="2" s="1"/>
  <c r="AI1531" i="2" s="1"/>
  <c r="S1555" i="2"/>
  <c r="T1555" i="2" s="1"/>
  <c r="U1555" i="2" s="1"/>
  <c r="AI1555" i="2" s="1"/>
  <c r="S1659" i="2"/>
  <c r="T1659" i="2" s="1"/>
  <c r="U1659" i="2" s="1"/>
  <c r="AI1659" i="2" s="1"/>
  <c r="S1370" i="2"/>
  <c r="T1370" i="2" s="1"/>
  <c r="U1370" i="2" s="1"/>
  <c r="AI1370" i="2" s="1"/>
  <c r="S1400" i="2"/>
  <c r="T1400" i="2" s="1"/>
  <c r="U1400" i="2" s="1"/>
  <c r="AI1400" i="2" s="1"/>
  <c r="S1639" i="2"/>
  <c r="T1639" i="2" s="1"/>
  <c r="U1639" i="2" s="1"/>
  <c r="AI1639" i="2" s="1"/>
  <c r="S855" i="2"/>
  <c r="T855" i="2" s="1"/>
  <c r="U855" i="2" s="1"/>
  <c r="AI855" i="2" s="1"/>
  <c r="S871" i="2"/>
  <c r="T871" i="2" s="1"/>
  <c r="U871" i="2" s="1"/>
  <c r="AI871" i="2" s="1"/>
  <c r="S920" i="2"/>
  <c r="T920" i="2" s="1"/>
  <c r="U920" i="2" s="1"/>
  <c r="AI920" i="2" s="1"/>
  <c r="S955" i="2"/>
  <c r="T955" i="2" s="1"/>
  <c r="U955" i="2" s="1"/>
  <c r="AI955" i="2" s="1"/>
  <c r="S940" i="2"/>
  <c r="T940" i="2" s="1"/>
  <c r="U940" i="2" s="1"/>
  <c r="AI940" i="2" s="1"/>
  <c r="S967" i="2"/>
  <c r="T967" i="2" s="1"/>
  <c r="U967" i="2" s="1"/>
  <c r="AI967" i="2" s="1"/>
  <c r="S1061" i="2"/>
  <c r="T1061" i="2" s="1"/>
  <c r="U1061" i="2" s="1"/>
  <c r="AI1061" i="2" s="1"/>
  <c r="S1048" i="2"/>
  <c r="T1048" i="2" s="1"/>
  <c r="U1048" i="2" s="1"/>
  <c r="AI1048" i="2" s="1"/>
  <c r="S1079" i="2"/>
  <c r="T1079" i="2" s="1"/>
  <c r="U1079" i="2" s="1"/>
  <c r="AI1079" i="2" s="1"/>
  <c r="S1163" i="2"/>
  <c r="T1163" i="2" s="1"/>
  <c r="U1163" i="2" s="1"/>
  <c r="AI1163" i="2" s="1"/>
  <c r="S1247" i="2"/>
  <c r="T1247" i="2" s="1"/>
  <c r="U1247" i="2" s="1"/>
  <c r="AI1247" i="2" s="1"/>
  <c r="S1384" i="2"/>
  <c r="T1384" i="2" s="1"/>
  <c r="U1384" i="2" s="1"/>
  <c r="AI1384" i="2" s="1"/>
  <c r="S1436" i="2"/>
  <c r="T1436" i="2" s="1"/>
  <c r="U1436" i="2" s="1"/>
  <c r="AI1436" i="2" s="1"/>
  <c r="S1468" i="2"/>
  <c r="T1468" i="2" s="1"/>
  <c r="U1468" i="2" s="1"/>
  <c r="AI1468" i="2" s="1"/>
  <c r="S1553" i="2"/>
  <c r="T1553" i="2" s="1"/>
  <c r="U1553" i="2" s="1"/>
  <c r="AI1553" i="2" s="1"/>
  <c r="AF764" i="2"/>
  <c r="AF804" i="2"/>
  <c r="AF760" i="2"/>
  <c r="AF773" i="2"/>
  <c r="R576" i="2"/>
  <c r="R575" i="2"/>
  <c r="R822" i="2"/>
  <c r="AF797" i="2"/>
  <c r="P823" i="2"/>
  <c r="Q823" i="2" s="1"/>
  <c r="P758" i="2"/>
  <c r="Q758" i="2" s="1"/>
  <c r="P735" i="2"/>
  <c r="Q735" i="2" s="1"/>
  <c r="AF695" i="2"/>
  <c r="AF708" i="2"/>
  <c r="AF819" i="2"/>
  <c r="AF795" i="2"/>
  <c r="P135" i="2"/>
  <c r="Q135" i="2" s="1"/>
  <c r="P252" i="2"/>
  <c r="Q252" i="2" s="1"/>
  <c r="P466" i="2"/>
  <c r="Q466" i="2" s="1"/>
  <c r="R846" i="2"/>
  <c r="R816" i="2"/>
  <c r="AF201" i="2"/>
  <c r="P656" i="2"/>
  <c r="Q656" i="2" s="1"/>
  <c r="P623" i="2"/>
  <c r="Q623" i="2" s="1"/>
  <c r="AF777" i="2"/>
  <c r="AF743" i="2"/>
  <c r="AF747" i="2"/>
  <c r="R800" i="2"/>
  <c r="P740" i="2"/>
  <c r="Q740" i="2" s="1"/>
  <c r="P739" i="2"/>
  <c r="Q739" i="2" s="1"/>
  <c r="AF846" i="2"/>
  <c r="AF800" i="2"/>
  <c r="R183" i="2"/>
  <c r="R283" i="2"/>
  <c r="R459" i="2"/>
  <c r="P418" i="2"/>
  <c r="Q418" i="2" s="1"/>
  <c r="R484" i="2"/>
  <c r="R724" i="2"/>
  <c r="P707" i="2"/>
  <c r="Q707" i="2" s="1"/>
  <c r="AF842" i="2"/>
  <c r="P813" i="2"/>
  <c r="Q813" i="2" s="1"/>
  <c r="P807" i="2"/>
  <c r="Q807" i="2" s="1"/>
  <c r="AF763" i="2"/>
  <c r="P757" i="2"/>
  <c r="Q757" i="2" s="1"/>
  <c r="AF756" i="2"/>
  <c r="P752" i="2"/>
  <c r="Q752" i="2" s="1"/>
  <c r="P747" i="2"/>
  <c r="Q747" i="2" s="1"/>
  <c r="AF733" i="2"/>
  <c r="AF656" i="2"/>
  <c r="AF832" i="2"/>
  <c r="AF813" i="2"/>
  <c r="AF774" i="2"/>
  <c r="AF624" i="2"/>
  <c r="AF822" i="2"/>
  <c r="P808" i="2"/>
  <c r="Q808" i="2" s="1"/>
  <c r="P783" i="2"/>
  <c r="Q783" i="2" s="1"/>
  <c r="AF776" i="2"/>
  <c r="P771" i="2"/>
  <c r="Q771" i="2" s="1"/>
  <c r="AF736" i="2"/>
  <c r="AF737" i="2"/>
  <c r="AF830" i="2"/>
  <c r="AF537" i="2"/>
  <c r="AF616" i="2"/>
  <c r="AF612" i="2"/>
  <c r="P843" i="2"/>
  <c r="Q843" i="2" s="1"/>
  <c r="R818" i="2"/>
  <c r="AF808" i="2"/>
  <c r="AF794" i="2"/>
  <c r="P785" i="2"/>
  <c r="Q785" i="2" s="1"/>
  <c r="AF765" i="2"/>
  <c r="R830" i="2"/>
  <c r="AF752" i="2"/>
  <c r="AF751" i="2"/>
  <c r="AF316" i="2"/>
  <c r="AF829" i="2"/>
  <c r="AF525" i="2"/>
  <c r="AF521" i="2"/>
  <c r="R174" i="2"/>
  <c r="R157" i="2"/>
  <c r="P148" i="2"/>
  <c r="Q148" i="2" s="1"/>
  <c r="R406" i="2"/>
  <c r="R389" i="2"/>
  <c r="P831" i="2"/>
  <c r="Q831" i="2" s="1"/>
  <c r="P829" i="2"/>
  <c r="Q829" i="2" s="1"/>
  <c r="AF779" i="2"/>
  <c r="AF767" i="2"/>
  <c r="AF758" i="2"/>
  <c r="AF741" i="2"/>
  <c r="AF739" i="2"/>
  <c r="R750" i="2"/>
  <c r="AF748" i="2"/>
  <c r="AF746" i="2"/>
  <c r="P396" i="2"/>
  <c r="Q396" i="2" s="1"/>
  <c r="AF472" i="2"/>
  <c r="AF724" i="2"/>
  <c r="AF720" i="2"/>
  <c r="R627" i="2"/>
  <c r="P622" i="2"/>
  <c r="Q622" i="2" s="1"/>
  <c r="P847" i="2"/>
  <c r="Q847" i="2" s="1"/>
  <c r="P845" i="2"/>
  <c r="Q845" i="2" s="1"/>
  <c r="AF844" i="2"/>
  <c r="AF843" i="2"/>
  <c r="AF834" i="2"/>
  <c r="AF824" i="2"/>
  <c r="R814" i="2"/>
  <c r="AF807" i="2"/>
  <c r="AF806" i="2"/>
  <c r="AF805" i="2"/>
  <c r="AF785" i="2"/>
  <c r="AF784" i="2"/>
  <c r="AF783" i="2"/>
  <c r="AF782" i="2"/>
  <c r="AF781" i="2"/>
  <c r="AF770" i="2"/>
  <c r="AF759" i="2"/>
  <c r="R754" i="2"/>
  <c r="P753" i="2"/>
  <c r="Q753" i="2" s="1"/>
  <c r="R741" i="2"/>
  <c r="AF735" i="2"/>
  <c r="AF565" i="2"/>
  <c r="AF732" i="2"/>
  <c r="AF657" i="2"/>
  <c r="AF847" i="2"/>
  <c r="AF845" i="2"/>
  <c r="AF835" i="2"/>
  <c r="AF755" i="2"/>
  <c r="AF753" i="2"/>
  <c r="AF750" i="2"/>
  <c r="AF390" i="2"/>
  <c r="AF557" i="2"/>
  <c r="AF768" i="2"/>
  <c r="AF401" i="2"/>
  <c r="AF526" i="2"/>
  <c r="AF510" i="2"/>
  <c r="AF502" i="2"/>
  <c r="AF576" i="2"/>
  <c r="AF696" i="2"/>
  <c r="AF848" i="2"/>
  <c r="AF815" i="2"/>
  <c r="AF792" i="2"/>
  <c r="AF790" i="2"/>
  <c r="R778" i="2"/>
  <c r="R176" i="2"/>
  <c r="R114" i="2"/>
  <c r="AF722" i="2"/>
  <c r="R732" i="2"/>
  <c r="R851" i="2"/>
  <c r="AF828" i="2"/>
  <c r="AF827" i="2"/>
  <c r="R803" i="2"/>
  <c r="R768" i="2"/>
  <c r="AF757" i="2"/>
  <c r="R746" i="2"/>
  <c r="AF851" i="2"/>
  <c r="AF787" i="2"/>
  <c r="P119" i="2"/>
  <c r="Q119" i="2" s="1"/>
  <c r="P272" i="2"/>
  <c r="Q272" i="2" s="1"/>
  <c r="P217" i="2"/>
  <c r="Q217" i="2" s="1"/>
  <c r="R429" i="2"/>
  <c r="R390" i="2"/>
  <c r="AF539" i="2"/>
  <c r="AF650" i="2"/>
  <c r="AF850" i="2"/>
  <c r="AF849" i="2"/>
  <c r="AF838" i="2"/>
  <c r="AF831" i="2"/>
  <c r="AF818" i="2"/>
  <c r="AF816" i="2"/>
  <c r="AF799" i="2"/>
  <c r="P787" i="2"/>
  <c r="Q787" i="2" s="1"/>
  <c r="P786" i="2"/>
  <c r="Q786" i="2" s="1"/>
  <c r="AF778" i="2"/>
  <c r="R769" i="2"/>
  <c r="P692" i="2"/>
  <c r="Q692" i="2" s="1"/>
  <c r="R692" i="2"/>
  <c r="R810" i="2"/>
  <c r="P810" i="2"/>
  <c r="Q810" i="2" s="1"/>
  <c r="P762" i="2"/>
  <c r="Q762" i="2" s="1"/>
  <c r="R762" i="2"/>
  <c r="R104" i="2"/>
  <c r="R402" i="2"/>
  <c r="AF726" i="2"/>
  <c r="P850" i="2"/>
  <c r="Q850" i="2" s="1"/>
  <c r="R826" i="2"/>
  <c r="AF826" i="2"/>
  <c r="AF825" i="2"/>
  <c r="P817" i="2"/>
  <c r="Q817" i="2" s="1"/>
  <c r="R817" i="2"/>
  <c r="P789" i="2"/>
  <c r="Q789" i="2" s="1"/>
  <c r="R789" i="2"/>
  <c r="AF789" i="2"/>
  <c r="AF762" i="2"/>
  <c r="R693" i="2"/>
  <c r="P693" i="2"/>
  <c r="Q693" i="2" s="1"/>
  <c r="AF817" i="2"/>
  <c r="P749" i="2"/>
  <c r="Q749" i="2" s="1"/>
  <c r="R749" i="2"/>
  <c r="P137" i="2"/>
  <c r="Q137" i="2" s="1"/>
  <c r="P110" i="2"/>
  <c r="Q110" i="2" s="1"/>
  <c r="P310" i="2"/>
  <c r="Q310" i="2" s="1"/>
  <c r="R294" i="2"/>
  <c r="P254" i="2"/>
  <c r="Q254" i="2" s="1"/>
  <c r="AF402" i="2"/>
  <c r="P316" i="2"/>
  <c r="Q316" i="2" s="1"/>
  <c r="R316" i="2"/>
  <c r="AF572" i="2"/>
  <c r="AF556" i="2"/>
  <c r="P715" i="2"/>
  <c r="Q715" i="2" s="1"/>
  <c r="R715" i="2"/>
  <c r="AF711" i="2"/>
  <c r="P663" i="2"/>
  <c r="Q663" i="2" s="1"/>
  <c r="AF653" i="2"/>
  <c r="AF640" i="2"/>
  <c r="AF636" i="2"/>
  <c r="AF840" i="2"/>
  <c r="P742" i="2"/>
  <c r="Q742" i="2" s="1"/>
  <c r="R742" i="2"/>
  <c r="P779" i="2"/>
  <c r="Q779" i="2" s="1"/>
  <c r="R779" i="2"/>
  <c r="P773" i="2"/>
  <c r="Q773" i="2" s="1"/>
  <c r="R773" i="2"/>
  <c r="P766" i="2"/>
  <c r="Q766" i="2" s="1"/>
  <c r="R766" i="2"/>
  <c r="AF524" i="2"/>
  <c r="AF520" i="2"/>
  <c r="AF496" i="2"/>
  <c r="AF488" i="2"/>
  <c r="P716" i="2"/>
  <c r="Q716" i="2" s="1"/>
  <c r="R716" i="2"/>
  <c r="AF694" i="2"/>
  <c r="AF841" i="2"/>
  <c r="R833" i="2"/>
  <c r="P833" i="2"/>
  <c r="Q833" i="2" s="1"/>
  <c r="P802" i="2"/>
  <c r="Q802" i="2" s="1"/>
  <c r="R802" i="2"/>
  <c r="AF333" i="2"/>
  <c r="AF329" i="2"/>
  <c r="P691" i="2"/>
  <c r="Q691" i="2" s="1"/>
  <c r="R691" i="2"/>
  <c r="P834" i="2"/>
  <c r="Q834" i="2" s="1"/>
  <c r="R834" i="2"/>
  <c r="AF833" i="2"/>
  <c r="AF802" i="2"/>
  <c r="AF749" i="2"/>
  <c r="R182" i="2"/>
  <c r="R172" i="2"/>
  <c r="P117" i="2"/>
  <c r="Q117" i="2" s="1"/>
  <c r="R626" i="2"/>
  <c r="P626" i="2"/>
  <c r="Q626" i="2" s="1"/>
  <c r="P809" i="2"/>
  <c r="Q809" i="2" s="1"/>
  <c r="AF766" i="2"/>
  <c r="AF742" i="2"/>
  <c r="AF809" i="2"/>
  <c r="AF801" i="2"/>
  <c r="AF771" i="2"/>
  <c r="AF761" i="2"/>
  <c r="AF418" i="2"/>
  <c r="AF392" i="2"/>
  <c r="AF597" i="2"/>
  <c r="AF718" i="2"/>
  <c r="AF664" i="2"/>
  <c r="AF663" i="2"/>
  <c r="AF836" i="2"/>
  <c r="AF820" i="2"/>
  <c r="R797" i="2"/>
  <c r="AF793" i="2"/>
  <c r="AF780" i="2"/>
  <c r="R763" i="2"/>
  <c r="P759" i="2"/>
  <c r="Q759" i="2" s="1"/>
  <c r="R744" i="2"/>
  <c r="P741" i="2"/>
  <c r="Q741" i="2" s="1"/>
  <c r="AF839" i="2"/>
  <c r="AF823" i="2"/>
  <c r="AF550" i="2"/>
  <c r="AF596" i="2"/>
  <c r="AF588" i="2"/>
  <c r="P672" i="2"/>
  <c r="Q672" i="2" s="1"/>
  <c r="R671" i="2"/>
  <c r="R666" i="2"/>
  <c r="AF665" i="2"/>
  <c r="P634" i="2"/>
  <c r="Q634" i="2" s="1"/>
  <c r="AF837" i="2"/>
  <c r="AF821" i="2"/>
  <c r="AF814" i="2"/>
  <c r="P812" i="2"/>
  <c r="Q812" i="2" s="1"/>
  <c r="AF803" i="2"/>
  <c r="AF798" i="2"/>
  <c r="AF796" i="2"/>
  <c r="AF791" i="2"/>
  <c r="AF769" i="2"/>
  <c r="P754" i="2"/>
  <c r="Q754" i="2" s="1"/>
  <c r="AF745" i="2"/>
  <c r="R733" i="2"/>
  <c r="AF439" i="2"/>
  <c r="AF434" i="2"/>
  <c r="AF389" i="2"/>
  <c r="AF547" i="2"/>
  <c r="AF697" i="2"/>
  <c r="AF672" i="2"/>
  <c r="AF634" i="2"/>
  <c r="AF812" i="2"/>
  <c r="AF811" i="2"/>
  <c r="R794" i="2"/>
  <c r="AF772" i="2"/>
  <c r="P791" i="2"/>
  <c r="Q791" i="2" s="1"/>
  <c r="P764" i="2"/>
  <c r="Q764" i="2" s="1"/>
  <c r="P756" i="2"/>
  <c r="Q756" i="2" s="1"/>
  <c r="P748" i="2"/>
  <c r="Q748" i="2" s="1"/>
  <c r="P841" i="2"/>
  <c r="Q841" i="2" s="1"/>
  <c r="P825" i="2"/>
  <c r="Q825" i="2" s="1"/>
  <c r="P815" i="2"/>
  <c r="Q815" i="2" s="1"/>
  <c r="P804" i="2"/>
  <c r="Q804" i="2" s="1"/>
  <c r="P780" i="2"/>
  <c r="Q780" i="2" s="1"/>
  <c r="P767" i="2"/>
  <c r="Q767" i="2" s="1"/>
  <c r="AF775" i="2"/>
  <c r="AF810" i="2"/>
  <c r="AF786" i="2"/>
  <c r="P849" i="2"/>
  <c r="Q849" i="2" s="1"/>
  <c r="P848" i="2"/>
  <c r="Q848" i="2" s="1"/>
  <c r="R848" i="2"/>
  <c r="P837" i="2"/>
  <c r="Q837" i="2" s="1"/>
  <c r="P821" i="2"/>
  <c r="Q821" i="2" s="1"/>
  <c r="P796" i="2"/>
  <c r="Q796" i="2" s="1"/>
  <c r="AF788" i="2"/>
  <c r="P772" i="2"/>
  <c r="Q772" i="2" s="1"/>
  <c r="AF740" i="2"/>
  <c r="P734" i="2"/>
  <c r="Q734" i="2" s="1"/>
  <c r="R734" i="2"/>
  <c r="AF734" i="2"/>
  <c r="R840" i="2"/>
  <c r="R832" i="2"/>
  <c r="AF738" i="2"/>
  <c r="R844" i="2"/>
  <c r="R836" i="2"/>
  <c r="R828" i="2"/>
  <c r="R824" i="2"/>
  <c r="R820" i="2"/>
  <c r="P738" i="2"/>
  <c r="Q738" i="2" s="1"/>
  <c r="R738" i="2"/>
  <c r="R413" i="2"/>
  <c r="AF382" i="2"/>
  <c r="AF378" i="2"/>
  <c r="AF366" i="2"/>
  <c r="P496" i="2"/>
  <c r="Q496" i="2" s="1"/>
  <c r="AF604" i="2"/>
  <c r="AF730" i="2"/>
  <c r="AF725" i="2"/>
  <c r="R712" i="2"/>
  <c r="R711" i="2"/>
  <c r="AF703" i="2"/>
  <c r="AF702" i="2"/>
  <c r="R667" i="2"/>
  <c r="AF645" i="2"/>
  <c r="R640" i="2"/>
  <c r="AF450" i="2"/>
  <c r="AF449" i="2"/>
  <c r="R517" i="2"/>
  <c r="P475" i="2"/>
  <c r="Q475" i="2" s="1"/>
  <c r="P713" i="2"/>
  <c r="Q713" i="2" s="1"/>
  <c r="P711" i="2"/>
  <c r="Q711" i="2" s="1"/>
  <c r="R680" i="2"/>
  <c r="P668" i="2"/>
  <c r="Q668" i="2" s="1"/>
  <c r="R631" i="2"/>
  <c r="AF619" i="2"/>
  <c r="AF451" i="2"/>
  <c r="AF89" i="2"/>
  <c r="AF532" i="2"/>
  <c r="AF522" i="2"/>
  <c r="AF505" i="2"/>
  <c r="AF497" i="2"/>
  <c r="R611" i="2"/>
  <c r="AF680" i="2"/>
  <c r="AF668" i="2"/>
  <c r="AF413" i="2"/>
  <c r="R237" i="2"/>
  <c r="P312" i="2"/>
  <c r="Q312" i="2" s="1"/>
  <c r="AF368" i="2"/>
  <c r="AF322" i="2"/>
  <c r="AF528" i="2"/>
  <c r="AF602" i="2"/>
  <c r="AF585" i="2"/>
  <c r="AF553" i="2"/>
  <c r="AF728" i="2"/>
  <c r="R723" i="2"/>
  <c r="AF721" i="2"/>
  <c r="AF715" i="2"/>
  <c r="R708" i="2"/>
  <c r="AF693" i="2"/>
  <c r="AF692" i="2"/>
  <c r="AF691" i="2"/>
  <c r="R643" i="2"/>
  <c r="P628" i="2"/>
  <c r="Q628" i="2" s="1"/>
  <c r="R702" i="2"/>
  <c r="AF104" i="2"/>
  <c r="R130" i="2"/>
  <c r="AF125" i="2"/>
  <c r="R82" i="2"/>
  <c r="R269" i="2"/>
  <c r="AF406" i="2"/>
  <c r="AF405" i="2"/>
  <c r="AF327" i="2"/>
  <c r="AF319" i="2"/>
  <c r="AF490" i="2"/>
  <c r="AF481" i="2"/>
  <c r="AF611" i="2"/>
  <c r="AF603" i="2"/>
  <c r="P555" i="2"/>
  <c r="Q555" i="2" s="1"/>
  <c r="AF729" i="2"/>
  <c r="AF701" i="2"/>
  <c r="R696" i="2"/>
  <c r="AF688" i="2"/>
  <c r="AF682" i="2"/>
  <c r="AF662" i="2"/>
  <c r="AF638" i="2"/>
  <c r="AF631" i="2"/>
  <c r="P453" i="2"/>
  <c r="Q453" i="2" s="1"/>
  <c r="P433" i="2"/>
  <c r="Q433" i="2" s="1"/>
  <c r="P426" i="2"/>
  <c r="Q426" i="2" s="1"/>
  <c r="P386" i="2"/>
  <c r="Q386" i="2" s="1"/>
  <c r="R381" i="2"/>
  <c r="P356" i="2"/>
  <c r="Q356" i="2" s="1"/>
  <c r="P355" i="2"/>
  <c r="Q355" i="2" s="1"/>
  <c r="AF354" i="2"/>
  <c r="P353" i="2"/>
  <c r="Q353" i="2" s="1"/>
  <c r="P352" i="2"/>
  <c r="Q352" i="2" s="1"/>
  <c r="R331" i="2"/>
  <c r="P492" i="2"/>
  <c r="Q492" i="2" s="1"/>
  <c r="P473" i="2"/>
  <c r="Q473" i="2" s="1"/>
  <c r="P595" i="2"/>
  <c r="Q595" i="2" s="1"/>
  <c r="P564" i="2"/>
  <c r="Q564" i="2" s="1"/>
  <c r="R559" i="2"/>
  <c r="AF731" i="2"/>
  <c r="AF727" i="2"/>
  <c r="P705" i="2"/>
  <c r="Q705" i="2" s="1"/>
  <c r="P687" i="2"/>
  <c r="Q687" i="2" s="1"/>
  <c r="R686" i="2"/>
  <c r="R682" i="2"/>
  <c r="R664" i="2"/>
  <c r="P652" i="2"/>
  <c r="Q652" i="2" s="1"/>
  <c r="P624" i="2"/>
  <c r="Q624" i="2" s="1"/>
  <c r="AF307" i="2"/>
  <c r="AF264" i="2"/>
  <c r="AF620" i="2"/>
  <c r="AF173" i="2"/>
  <c r="P98" i="2"/>
  <c r="Q98" i="2" s="1"/>
  <c r="AF81" i="2"/>
  <c r="R73" i="2"/>
  <c r="P278" i="2"/>
  <c r="Q278" i="2" s="1"/>
  <c r="AF433" i="2"/>
  <c r="AF411" i="2"/>
  <c r="AF386" i="2"/>
  <c r="R372" i="2"/>
  <c r="AF341" i="2"/>
  <c r="AF551" i="2"/>
  <c r="P544" i="2"/>
  <c r="Q544" i="2" s="1"/>
  <c r="P508" i="2"/>
  <c r="Q508" i="2" s="1"/>
  <c r="P483" i="2"/>
  <c r="Q483" i="2" s="1"/>
  <c r="AF478" i="2"/>
  <c r="AF600" i="2"/>
  <c r="AF595" i="2"/>
  <c r="AF707" i="2"/>
  <c r="AF704" i="2"/>
  <c r="AF690" i="2"/>
  <c r="AF686" i="2"/>
  <c r="AF683" i="2"/>
  <c r="P679" i="2"/>
  <c r="Q679" i="2" s="1"/>
  <c r="P664" i="2"/>
  <c r="Q664" i="2" s="1"/>
  <c r="P660" i="2"/>
  <c r="Q660" i="2" s="1"/>
  <c r="AF655" i="2"/>
  <c r="AF654" i="2"/>
  <c r="R647" i="2"/>
  <c r="R164" i="2"/>
  <c r="AF135" i="2"/>
  <c r="AF687" i="2"/>
  <c r="AF180" i="2"/>
  <c r="P138" i="2"/>
  <c r="Q138" i="2" s="1"/>
  <c r="AF109" i="2"/>
  <c r="R106" i="2"/>
  <c r="R79" i="2"/>
  <c r="P274" i="2"/>
  <c r="Q274" i="2" s="1"/>
  <c r="P268" i="2"/>
  <c r="Q268" i="2" s="1"/>
  <c r="AF204" i="2"/>
  <c r="AF467" i="2"/>
  <c r="AF438" i="2"/>
  <c r="AF492" i="2"/>
  <c r="R579" i="2"/>
  <c r="AF710" i="2"/>
  <c r="R646" i="2"/>
  <c r="P645" i="2"/>
  <c r="Q645" i="2" s="1"/>
  <c r="R636" i="2"/>
  <c r="R616" i="2"/>
  <c r="AF166" i="2"/>
  <c r="AF252" i="2"/>
  <c r="R451" i="2"/>
  <c r="AF430" i="2"/>
  <c r="P369" i="2"/>
  <c r="Q369" i="2" s="1"/>
  <c r="R368" i="2"/>
  <c r="R350" i="2"/>
  <c r="AF343" i="2"/>
  <c r="AF331" i="2"/>
  <c r="P329" i="2"/>
  <c r="Q329" i="2" s="1"/>
  <c r="R547" i="2"/>
  <c r="P520" i="2"/>
  <c r="Q520" i="2" s="1"/>
  <c r="AF519" i="2"/>
  <c r="R505" i="2"/>
  <c r="R604" i="2"/>
  <c r="R603" i="2"/>
  <c r="R580" i="2"/>
  <c r="P572" i="2"/>
  <c r="Q572" i="2" s="1"/>
  <c r="P567" i="2"/>
  <c r="Q567" i="2" s="1"/>
  <c r="AF555" i="2"/>
  <c r="R720" i="2"/>
  <c r="R719" i="2"/>
  <c r="AF714" i="2"/>
  <c r="AF713" i="2"/>
  <c r="AF712" i="2"/>
  <c r="R688" i="2"/>
  <c r="AF673" i="2"/>
  <c r="AF670" i="2"/>
  <c r="R635" i="2"/>
  <c r="AF623" i="2"/>
  <c r="P618" i="2"/>
  <c r="Q618" i="2" s="1"/>
  <c r="R615" i="2"/>
  <c r="R612" i="2"/>
  <c r="R150" i="2"/>
  <c r="P112" i="2"/>
  <c r="Q112" i="2" s="1"/>
  <c r="AF80" i="2"/>
  <c r="P307" i="2"/>
  <c r="Q307" i="2" s="1"/>
  <c r="AF268" i="2"/>
  <c r="R244" i="2"/>
  <c r="R238" i="2"/>
  <c r="R221" i="2"/>
  <c r="AF312" i="2"/>
  <c r="P445" i="2"/>
  <c r="Q445" i="2" s="1"/>
  <c r="AF384" i="2"/>
  <c r="R366" i="2"/>
  <c r="AF332" i="2"/>
  <c r="AF538" i="2"/>
  <c r="P605" i="2"/>
  <c r="Q605" i="2" s="1"/>
  <c r="AF569" i="2"/>
  <c r="R731" i="2"/>
  <c r="R728" i="2"/>
  <c r="R727" i="2"/>
  <c r="AF723" i="2"/>
  <c r="P721" i="2"/>
  <c r="Q721" i="2" s="1"/>
  <c r="AF716" i="2"/>
  <c r="R675" i="2"/>
  <c r="AF671" i="2"/>
  <c r="AF164" i="2"/>
  <c r="P299" i="2"/>
  <c r="Q299" i="2" s="1"/>
  <c r="P292" i="2"/>
  <c r="Q292" i="2" s="1"/>
  <c r="AF269" i="2"/>
  <c r="AF236" i="2"/>
  <c r="R222" i="2"/>
  <c r="P435" i="2"/>
  <c r="Q435" i="2" s="1"/>
  <c r="P434" i="2"/>
  <c r="Q434" i="2" s="1"/>
  <c r="P399" i="2"/>
  <c r="Q399" i="2" s="1"/>
  <c r="P393" i="2"/>
  <c r="Q393" i="2" s="1"/>
  <c r="P385" i="2"/>
  <c r="Q385" i="2" s="1"/>
  <c r="P380" i="2"/>
  <c r="Q380" i="2" s="1"/>
  <c r="P362" i="2"/>
  <c r="Q362" i="2" s="1"/>
  <c r="R354" i="2"/>
  <c r="AF351" i="2"/>
  <c r="P345" i="2"/>
  <c r="Q345" i="2" s="1"/>
  <c r="R493" i="2"/>
  <c r="R472" i="2"/>
  <c r="P731" i="2"/>
  <c r="Q731" i="2" s="1"/>
  <c r="P727" i="2"/>
  <c r="Q727" i="2" s="1"/>
  <c r="AF719" i="2"/>
  <c r="R704" i="2"/>
  <c r="R703" i="2"/>
  <c r="P684" i="2"/>
  <c r="Q684" i="2" s="1"/>
  <c r="R683" i="2"/>
  <c r="AF679" i="2"/>
  <c r="P676" i="2"/>
  <c r="Q676" i="2" s="1"/>
  <c r="AF660" i="2"/>
  <c r="R654" i="2"/>
  <c r="R653" i="2"/>
  <c r="R651" i="2"/>
  <c r="P650" i="2"/>
  <c r="Q650" i="2" s="1"/>
  <c r="R624" i="2"/>
  <c r="AF615" i="2"/>
  <c r="AF507" i="2"/>
  <c r="R507" i="2"/>
  <c r="P706" i="2"/>
  <c r="Q706" i="2" s="1"/>
  <c r="R706" i="2"/>
  <c r="R184" i="2"/>
  <c r="P181" i="2"/>
  <c r="Q181" i="2" s="1"/>
  <c r="AF179" i="2"/>
  <c r="P173" i="2"/>
  <c r="Q173" i="2" s="1"/>
  <c r="R168" i="2"/>
  <c r="R167" i="2"/>
  <c r="R159" i="2"/>
  <c r="AF141" i="2"/>
  <c r="AF133" i="2"/>
  <c r="AF111" i="2"/>
  <c r="Y111" i="2"/>
  <c r="R78" i="2"/>
  <c r="P78" i="2"/>
  <c r="Q78" i="2" s="1"/>
  <c r="P280" i="2"/>
  <c r="Q280" i="2" s="1"/>
  <c r="R280" i="2"/>
  <c r="P229" i="2"/>
  <c r="Q229" i="2" s="1"/>
  <c r="R229" i="2"/>
  <c r="R224" i="2"/>
  <c r="P224" i="2"/>
  <c r="Q224" i="2" s="1"/>
  <c r="AF394" i="2"/>
  <c r="R709" i="2"/>
  <c r="P709" i="2"/>
  <c r="Q709" i="2" s="1"/>
  <c r="AF709" i="2"/>
  <c r="AF706" i="2"/>
  <c r="P151" i="2"/>
  <c r="Q151" i="2" s="1"/>
  <c r="AF143" i="2"/>
  <c r="AF136" i="2"/>
  <c r="Y135" i="2"/>
  <c r="R129" i="2"/>
  <c r="P125" i="2"/>
  <c r="Q125" i="2" s="1"/>
  <c r="AF119" i="2"/>
  <c r="P115" i="2"/>
  <c r="Q115" i="2" s="1"/>
  <c r="R115" i="2"/>
  <c r="P102" i="2"/>
  <c r="Q102" i="2" s="1"/>
  <c r="R81" i="2"/>
  <c r="AF300" i="2"/>
  <c r="R288" i="2"/>
  <c r="AF234" i="2"/>
  <c r="R359" i="2"/>
  <c r="P359" i="2"/>
  <c r="Q359" i="2" s="1"/>
  <c r="P513" i="2"/>
  <c r="Q513" i="2" s="1"/>
  <c r="R513" i="2"/>
  <c r="P642" i="2"/>
  <c r="Q642" i="2" s="1"/>
  <c r="R642" i="2"/>
  <c r="Y109" i="2"/>
  <c r="Y88" i="2"/>
  <c r="AF88" i="2"/>
  <c r="AF181" i="2"/>
  <c r="AF174" i="2"/>
  <c r="P166" i="2"/>
  <c r="Q166" i="2" s="1"/>
  <c r="AF165" i="2"/>
  <c r="AF156" i="2"/>
  <c r="P146" i="2"/>
  <c r="Q146" i="2" s="1"/>
  <c r="P128" i="2"/>
  <c r="Q128" i="2" s="1"/>
  <c r="R127" i="2"/>
  <c r="P103" i="2"/>
  <c r="Q103" i="2" s="1"/>
  <c r="P80" i="2"/>
  <c r="Q80" i="2" s="1"/>
  <c r="AF73" i="2"/>
  <c r="AF310" i="2"/>
  <c r="AF292" i="2"/>
  <c r="P230" i="2"/>
  <c r="Q230" i="2" s="1"/>
  <c r="R230" i="2"/>
  <c r="R220" i="2"/>
  <c r="P220" i="2"/>
  <c r="Q220" i="2" s="1"/>
  <c r="P456" i="2"/>
  <c r="Q456" i="2" s="1"/>
  <c r="R456" i="2"/>
  <c r="AF698" i="2"/>
  <c r="P698" i="2"/>
  <c r="Q698" i="2" s="1"/>
  <c r="R698" i="2"/>
  <c r="R644" i="2"/>
  <c r="AF644" i="2"/>
  <c r="P644" i="2"/>
  <c r="Q644" i="2" s="1"/>
  <c r="P311" i="2"/>
  <c r="Q311" i="2" s="1"/>
  <c r="R311" i="2"/>
  <c r="R270" i="2"/>
  <c r="P270" i="2"/>
  <c r="Q270" i="2" s="1"/>
  <c r="R243" i="2"/>
  <c r="P243" i="2"/>
  <c r="Q243" i="2" s="1"/>
  <c r="R457" i="2"/>
  <c r="P457" i="2"/>
  <c r="Q457" i="2" s="1"/>
  <c r="P419" i="2"/>
  <c r="Q419" i="2" s="1"/>
  <c r="R419" i="2"/>
  <c r="P485" i="2"/>
  <c r="Q485" i="2" s="1"/>
  <c r="R485" i="2"/>
  <c r="P648" i="2"/>
  <c r="Q648" i="2" s="1"/>
  <c r="R648" i="2"/>
  <c r="P347" i="2"/>
  <c r="Q347" i="2" s="1"/>
  <c r="R347" i="2"/>
  <c r="AF72" i="2"/>
  <c r="P190" i="2"/>
  <c r="Q190" i="2" s="1"/>
  <c r="R189" i="2"/>
  <c r="R188" i="2"/>
  <c r="AF158" i="2"/>
  <c r="AF157" i="2"/>
  <c r="AF128" i="2"/>
  <c r="AF127" i="2"/>
  <c r="P120" i="2"/>
  <c r="Q120" i="2" s="1"/>
  <c r="R120" i="2"/>
  <c r="R88" i="2"/>
  <c r="R305" i="2"/>
  <c r="P305" i="2"/>
  <c r="Q305" i="2" s="1"/>
  <c r="AF232" i="2"/>
  <c r="R398" i="2"/>
  <c r="P398" i="2"/>
  <c r="Q398" i="2" s="1"/>
  <c r="P344" i="2"/>
  <c r="Q344" i="2" s="1"/>
  <c r="R344" i="2"/>
  <c r="AF182" i="2"/>
  <c r="AF187" i="2"/>
  <c r="AF159" i="2"/>
  <c r="R87" i="2"/>
  <c r="P246" i="2"/>
  <c r="Q246" i="2" s="1"/>
  <c r="R246" i="2"/>
  <c r="R240" i="2"/>
  <c r="P240" i="2"/>
  <c r="Q240" i="2" s="1"/>
  <c r="R325" i="2"/>
  <c r="P325" i="2"/>
  <c r="Q325" i="2" s="1"/>
  <c r="AF189" i="2"/>
  <c r="AF188" i="2"/>
  <c r="R143" i="2"/>
  <c r="P136" i="2"/>
  <c r="Q136" i="2" s="1"/>
  <c r="P134" i="2"/>
  <c r="Q134" i="2" s="1"/>
  <c r="P122" i="2"/>
  <c r="Q122" i="2" s="1"/>
  <c r="AF118" i="2"/>
  <c r="Y117" i="2"/>
  <c r="AF117" i="2"/>
  <c r="R111" i="2"/>
  <c r="P111" i="2"/>
  <c r="Q111" i="2" s="1"/>
  <c r="R97" i="2"/>
  <c r="AF94" i="2"/>
  <c r="R90" i="2"/>
  <c r="AF244" i="2"/>
  <c r="P228" i="2"/>
  <c r="Q228" i="2" s="1"/>
  <c r="R228" i="2"/>
  <c r="R437" i="2"/>
  <c r="P437" i="2"/>
  <c r="Q437" i="2" s="1"/>
  <c r="P421" i="2"/>
  <c r="Q421" i="2" s="1"/>
  <c r="R421" i="2"/>
  <c r="R415" i="2"/>
  <c r="P415" i="2"/>
  <c r="Q415" i="2" s="1"/>
  <c r="AF283" i="2"/>
  <c r="AF437" i="2"/>
  <c r="AF419" i="2"/>
  <c r="AF398" i="2"/>
  <c r="AF344" i="2"/>
  <c r="AF320" i="2"/>
  <c r="AF313" i="2"/>
  <c r="R532" i="2"/>
  <c r="AF513" i="2"/>
  <c r="AF498" i="2"/>
  <c r="R476" i="2"/>
  <c r="R593" i="2"/>
  <c r="R583" i="2"/>
  <c r="P583" i="2"/>
  <c r="Q583" i="2" s="1"/>
  <c r="AF717" i="2"/>
  <c r="P678" i="2"/>
  <c r="Q678" i="2" s="1"/>
  <c r="R678" i="2"/>
  <c r="AF648" i="2"/>
  <c r="AF103" i="2"/>
  <c r="AF87" i="2"/>
  <c r="R242" i="2"/>
  <c r="P201" i="2"/>
  <c r="Q201" i="2" s="1"/>
  <c r="AF453" i="2"/>
  <c r="AF445" i="2"/>
  <c r="AF422" i="2"/>
  <c r="AF399" i="2"/>
  <c r="P382" i="2"/>
  <c r="Q382" i="2" s="1"/>
  <c r="AF380" i="2"/>
  <c r="AF369" i="2"/>
  <c r="AF360" i="2"/>
  <c r="AF348" i="2"/>
  <c r="AF326" i="2"/>
  <c r="AF546" i="2"/>
  <c r="AF545" i="2"/>
  <c r="AF544" i="2"/>
  <c r="P537" i="2"/>
  <c r="Q537" i="2" s="1"/>
  <c r="AF531" i="2"/>
  <c r="AF508" i="2"/>
  <c r="R487" i="2"/>
  <c r="P487" i="2"/>
  <c r="Q487" i="2" s="1"/>
  <c r="R600" i="2"/>
  <c r="AF599" i="2"/>
  <c r="R588" i="2"/>
  <c r="P588" i="2"/>
  <c r="Q588" i="2" s="1"/>
  <c r="AF564" i="2"/>
  <c r="R560" i="2"/>
  <c r="P730" i="2"/>
  <c r="Q730" i="2" s="1"/>
  <c r="R730" i="2"/>
  <c r="P729" i="2"/>
  <c r="Q729" i="2" s="1"/>
  <c r="P700" i="2"/>
  <c r="Q700" i="2" s="1"/>
  <c r="R700" i="2"/>
  <c r="AF699" i="2"/>
  <c r="AF632" i="2"/>
  <c r="P632" i="2"/>
  <c r="Q632" i="2" s="1"/>
  <c r="AF241" i="2"/>
  <c r="AF435" i="2"/>
  <c r="R425" i="2"/>
  <c r="R317" i="2"/>
  <c r="P315" i="2"/>
  <c r="Q315" i="2" s="1"/>
  <c r="P539" i="2"/>
  <c r="Q539" i="2" s="1"/>
  <c r="P538" i="2"/>
  <c r="Q538" i="2" s="1"/>
  <c r="P525" i="2"/>
  <c r="Q525" i="2" s="1"/>
  <c r="P488" i="2"/>
  <c r="Q488" i="2" s="1"/>
  <c r="P601" i="2"/>
  <c r="Q601" i="2" s="1"/>
  <c r="AF589" i="2"/>
  <c r="R589" i="2"/>
  <c r="P726" i="2"/>
  <c r="Q726" i="2" s="1"/>
  <c r="R726" i="2"/>
  <c r="P725" i="2"/>
  <c r="Q725" i="2" s="1"/>
  <c r="P334" i="2"/>
  <c r="Q334" i="2" s="1"/>
  <c r="R334" i="2"/>
  <c r="AF527" i="2"/>
  <c r="R527" i="2"/>
  <c r="P722" i="2"/>
  <c r="Q722" i="2" s="1"/>
  <c r="R722" i="2"/>
  <c r="AF705" i="2"/>
  <c r="R659" i="2"/>
  <c r="AF658" i="2"/>
  <c r="P658" i="2"/>
  <c r="Q658" i="2" s="1"/>
  <c r="AF308" i="2"/>
  <c r="AF281" i="2"/>
  <c r="AF265" i="2"/>
  <c r="AF260" i="2"/>
  <c r="R236" i="2"/>
  <c r="R235" i="2"/>
  <c r="AF213" i="2"/>
  <c r="P204" i="2"/>
  <c r="Q204" i="2" s="1"/>
  <c r="R427" i="2"/>
  <c r="P377" i="2"/>
  <c r="Q377" i="2" s="1"/>
  <c r="R377" i="2"/>
  <c r="AF317" i="2"/>
  <c r="R551" i="2"/>
  <c r="P551" i="2"/>
  <c r="Q551" i="2" s="1"/>
  <c r="P542" i="2"/>
  <c r="Q542" i="2" s="1"/>
  <c r="P541" i="2"/>
  <c r="Q541" i="2" s="1"/>
  <c r="P528" i="2"/>
  <c r="Q528" i="2" s="1"/>
  <c r="AF500" i="2"/>
  <c r="AF608" i="2"/>
  <c r="AF601" i="2"/>
  <c r="P581" i="2"/>
  <c r="Q581" i="2" s="1"/>
  <c r="AF571" i="2"/>
  <c r="AF566" i="2"/>
  <c r="P718" i="2"/>
  <c r="Q718" i="2" s="1"/>
  <c r="R718" i="2"/>
  <c r="P717" i="2"/>
  <c r="Q717" i="2" s="1"/>
  <c r="AF661" i="2"/>
  <c r="P661" i="2"/>
  <c r="Q661" i="2" s="1"/>
  <c r="R661" i="2"/>
  <c r="R637" i="2"/>
  <c r="P637" i="2"/>
  <c r="Q637" i="2" s="1"/>
  <c r="AF220" i="2"/>
  <c r="AF393" i="2"/>
  <c r="R378" i="2"/>
  <c r="P378" i="2"/>
  <c r="Q378" i="2" s="1"/>
  <c r="AF372" i="2"/>
  <c r="AF350" i="2"/>
  <c r="R336" i="2"/>
  <c r="P336" i="2"/>
  <c r="Q336" i="2" s="1"/>
  <c r="AF529" i="2"/>
  <c r="P529" i="2"/>
  <c r="Q529" i="2" s="1"/>
  <c r="R609" i="2"/>
  <c r="AF609" i="2"/>
  <c r="P714" i="2"/>
  <c r="Q714" i="2" s="1"/>
  <c r="R714" i="2"/>
  <c r="R674" i="2"/>
  <c r="P674" i="2"/>
  <c r="Q674" i="2" s="1"/>
  <c r="R291" i="2"/>
  <c r="AF210" i="2"/>
  <c r="AF461" i="2"/>
  <c r="AF443" i="2"/>
  <c r="AF427" i="2"/>
  <c r="AF425" i="2"/>
  <c r="AF364" i="2"/>
  <c r="AF356" i="2"/>
  <c r="AF336" i="2"/>
  <c r="AF506" i="2"/>
  <c r="AF581" i="2"/>
  <c r="P710" i="2"/>
  <c r="Q710" i="2" s="1"/>
  <c r="R710" i="2"/>
  <c r="P694" i="2"/>
  <c r="Q694" i="2" s="1"/>
  <c r="R694" i="2"/>
  <c r="AF674" i="2"/>
  <c r="AF639" i="2"/>
  <c r="P639" i="2"/>
  <c r="Q639" i="2" s="1"/>
  <c r="R639" i="2"/>
  <c r="P619" i="2"/>
  <c r="Q619" i="2" s="1"/>
  <c r="R619" i="2"/>
  <c r="AF700" i="2"/>
  <c r="AF689" i="2"/>
  <c r="AF678" i="2"/>
  <c r="AF659" i="2"/>
  <c r="AF633" i="2"/>
  <c r="AF494" i="2"/>
  <c r="AF476" i="2"/>
  <c r="AF552" i="2"/>
  <c r="AF593" i="2"/>
  <c r="AF587" i="2"/>
  <c r="AF582" i="2"/>
  <c r="AF580" i="2"/>
  <c r="AF573" i="2"/>
  <c r="AF684" i="2"/>
  <c r="AF676" i="2"/>
  <c r="AF675" i="2"/>
  <c r="AF667" i="2"/>
  <c r="AF666" i="2"/>
  <c r="AF652" i="2"/>
  <c r="AF651" i="2"/>
  <c r="AF649" i="2"/>
  <c r="AF643" i="2"/>
  <c r="AF635" i="2"/>
  <c r="AF628" i="2"/>
  <c r="AF627" i="2"/>
  <c r="AF626" i="2"/>
  <c r="AF485" i="2"/>
  <c r="AF484" i="2"/>
  <c r="AF479" i="2"/>
  <c r="AF568" i="2"/>
  <c r="AF560" i="2"/>
  <c r="AF554" i="2"/>
  <c r="R685" i="2"/>
  <c r="R670" i="2"/>
  <c r="R669" i="2"/>
  <c r="R662" i="2"/>
  <c r="AF642" i="2"/>
  <c r="AF641" i="2"/>
  <c r="R620" i="2"/>
  <c r="AF618" i="2"/>
  <c r="AF614" i="2"/>
  <c r="AF396" i="2"/>
  <c r="P335" i="2"/>
  <c r="Q335" i="2" s="1"/>
  <c r="R333" i="2"/>
  <c r="P535" i="2"/>
  <c r="Q535" i="2" s="1"/>
  <c r="AF517" i="2"/>
  <c r="R512" i="2"/>
  <c r="P490" i="2"/>
  <c r="Q490" i="2" s="1"/>
  <c r="AF489" i="2"/>
  <c r="P701" i="2"/>
  <c r="Q701" i="2" s="1"/>
  <c r="AF681" i="2"/>
  <c r="P655" i="2"/>
  <c r="Q655" i="2" s="1"/>
  <c r="AF591" i="2"/>
  <c r="AF685" i="2"/>
  <c r="AF669" i="2"/>
  <c r="AF647" i="2"/>
  <c r="AF646" i="2"/>
  <c r="P630" i="2"/>
  <c r="Q630" i="2" s="1"/>
  <c r="AF622" i="2"/>
  <c r="R638" i="2"/>
  <c r="P633" i="2"/>
  <c r="Q633" i="2" s="1"/>
  <c r="R633" i="2"/>
  <c r="AF613" i="2"/>
  <c r="AF637" i="2"/>
  <c r="P673" i="2"/>
  <c r="Q673" i="2" s="1"/>
  <c r="R673" i="2"/>
  <c r="P629" i="2"/>
  <c r="Q629" i="2" s="1"/>
  <c r="R629" i="2"/>
  <c r="R690" i="2"/>
  <c r="P617" i="2"/>
  <c r="Q617" i="2" s="1"/>
  <c r="R617" i="2"/>
  <c r="P641" i="2"/>
  <c r="Q641" i="2" s="1"/>
  <c r="R641" i="2"/>
  <c r="P613" i="2"/>
  <c r="Q613" i="2" s="1"/>
  <c r="R613" i="2"/>
  <c r="P689" i="2"/>
  <c r="Q689" i="2" s="1"/>
  <c r="R689" i="2"/>
  <c r="P697" i="2"/>
  <c r="Q697" i="2" s="1"/>
  <c r="R697" i="2"/>
  <c r="R695" i="2"/>
  <c r="R677" i="2"/>
  <c r="P657" i="2"/>
  <c r="Q657" i="2" s="1"/>
  <c r="R657" i="2"/>
  <c r="P621" i="2"/>
  <c r="Q621" i="2" s="1"/>
  <c r="R621" i="2"/>
  <c r="AF617" i="2"/>
  <c r="AF677" i="2"/>
  <c r="P665" i="2"/>
  <c r="Q665" i="2" s="1"/>
  <c r="R665" i="2"/>
  <c r="P649" i="2"/>
  <c r="Q649" i="2" s="1"/>
  <c r="R649" i="2"/>
  <c r="AF629" i="2"/>
  <c r="P681" i="2"/>
  <c r="Q681" i="2" s="1"/>
  <c r="R681" i="2"/>
  <c r="AF621" i="2"/>
  <c r="P625" i="2"/>
  <c r="Q625" i="2" s="1"/>
  <c r="R625" i="2"/>
  <c r="P614" i="2"/>
  <c r="Q614" i="2" s="1"/>
  <c r="AF630" i="2"/>
  <c r="AF625" i="2"/>
  <c r="AF175" i="2"/>
  <c r="Y174" i="2"/>
  <c r="AF172" i="2"/>
  <c r="Y157" i="2"/>
  <c r="R156" i="2"/>
  <c r="AF134" i="2"/>
  <c r="AF120" i="2"/>
  <c r="Y307" i="2"/>
  <c r="AF298" i="2"/>
  <c r="Y292" i="2"/>
  <c r="AF276" i="2"/>
  <c r="R253" i="2"/>
  <c r="AF228" i="2"/>
  <c r="Y220" i="2"/>
  <c r="R202" i="2"/>
  <c r="P202" i="2"/>
  <c r="Q202" i="2" s="1"/>
  <c r="AF414" i="2"/>
  <c r="AF387" i="2"/>
  <c r="P387" i="2"/>
  <c r="Q387" i="2" s="1"/>
  <c r="R387" i="2"/>
  <c r="AF376" i="2"/>
  <c r="R549" i="2"/>
  <c r="P549" i="2"/>
  <c r="Q549" i="2" s="1"/>
  <c r="P501" i="2"/>
  <c r="Q501" i="2" s="1"/>
  <c r="R501" i="2"/>
  <c r="R607" i="2"/>
  <c r="AF607" i="2"/>
  <c r="P607" i="2"/>
  <c r="Q607" i="2" s="1"/>
  <c r="AF584" i="2"/>
  <c r="AF144" i="2"/>
  <c r="AF112" i="2"/>
  <c r="P75" i="2"/>
  <c r="Q75" i="2" s="1"/>
  <c r="R75" i="2"/>
  <c r="R376" i="2"/>
  <c r="P376" i="2"/>
  <c r="Q376" i="2" s="1"/>
  <c r="P349" i="2"/>
  <c r="Q349" i="2" s="1"/>
  <c r="R349" i="2"/>
  <c r="R330" i="2"/>
  <c r="P330" i="2"/>
  <c r="Q330" i="2" s="1"/>
  <c r="R324" i="2"/>
  <c r="P324" i="2"/>
  <c r="Q324" i="2" s="1"/>
  <c r="P584" i="2"/>
  <c r="Q584" i="2" s="1"/>
  <c r="R584" i="2"/>
  <c r="R180" i="2"/>
  <c r="Y164" i="2"/>
  <c r="Y143" i="2"/>
  <c r="R121" i="2"/>
  <c r="R113" i="2"/>
  <c r="R89" i="2"/>
  <c r="AF302" i="2"/>
  <c r="AF284" i="2"/>
  <c r="R260" i="2"/>
  <c r="Y204" i="2"/>
  <c r="R452" i="2"/>
  <c r="R379" i="2"/>
  <c r="P379" i="2"/>
  <c r="Q379" i="2" s="1"/>
  <c r="AF196" i="2"/>
  <c r="AF190" i="2"/>
  <c r="R160" i="2"/>
  <c r="AF155" i="2"/>
  <c r="AF151" i="2"/>
  <c r="AF150" i="2"/>
  <c r="Y136" i="2"/>
  <c r="R131" i="2"/>
  <c r="P126" i="2"/>
  <c r="Q126" i="2" s="1"/>
  <c r="P118" i="2"/>
  <c r="Q118" i="2" s="1"/>
  <c r="P109" i="2"/>
  <c r="Q109" i="2" s="1"/>
  <c r="P101" i="2"/>
  <c r="Q101" i="2" s="1"/>
  <c r="R99" i="2"/>
  <c r="R80" i="2"/>
  <c r="P77" i="2"/>
  <c r="Q77" i="2" s="1"/>
  <c r="P306" i="2"/>
  <c r="Q306" i="2" s="1"/>
  <c r="R304" i="2"/>
  <c r="AF290" i="2"/>
  <c r="Y283" i="2"/>
  <c r="P282" i="2"/>
  <c r="Q282" i="2" s="1"/>
  <c r="P273" i="2"/>
  <c r="Q273" i="2" s="1"/>
  <c r="P260" i="2"/>
  <c r="Q260" i="2" s="1"/>
  <c r="AF245" i="2"/>
  <c r="Y244" i="2"/>
  <c r="Y236" i="2"/>
  <c r="P232" i="2"/>
  <c r="Q232" i="2" s="1"/>
  <c r="AF221" i="2"/>
  <c r="AF212" i="2"/>
  <c r="P458" i="2"/>
  <c r="Q458" i="2" s="1"/>
  <c r="AF454" i="2"/>
  <c r="R417" i="2"/>
  <c r="R363" i="2"/>
  <c r="P363" i="2"/>
  <c r="Q363" i="2" s="1"/>
  <c r="AF362" i="2"/>
  <c r="R540" i="2"/>
  <c r="AF540" i="2"/>
  <c r="P592" i="2"/>
  <c r="Q592" i="2" s="1"/>
  <c r="R592" i="2"/>
  <c r="AF186" i="2"/>
  <c r="AF163" i="2"/>
  <c r="Y294" i="2"/>
  <c r="AF294" i="2"/>
  <c r="AF235" i="2"/>
  <c r="R209" i="2"/>
  <c r="P209" i="2"/>
  <c r="Q209" i="2" s="1"/>
  <c r="R465" i="2"/>
  <c r="R450" i="2"/>
  <c r="P450" i="2"/>
  <c r="Q450" i="2" s="1"/>
  <c r="AF410" i="2"/>
  <c r="P400" i="2"/>
  <c r="Q400" i="2" s="1"/>
  <c r="AF395" i="2"/>
  <c r="R395" i="2"/>
  <c r="AF383" i="2"/>
  <c r="P383" i="2"/>
  <c r="Q383" i="2" s="1"/>
  <c r="R374" i="2"/>
  <c r="P374" i="2"/>
  <c r="Q374" i="2" s="1"/>
  <c r="AF374" i="2"/>
  <c r="R364" i="2"/>
  <c r="P364" i="2"/>
  <c r="Q364" i="2" s="1"/>
  <c r="AF349" i="2"/>
  <c r="P342" i="2"/>
  <c r="Q342" i="2" s="1"/>
  <c r="R342" i="2"/>
  <c r="AF330" i="2"/>
  <c r="R447" i="2"/>
  <c r="P447" i="2"/>
  <c r="Q447" i="2" s="1"/>
  <c r="P412" i="2"/>
  <c r="Q412" i="2" s="1"/>
  <c r="R412" i="2"/>
  <c r="AF309" i="2"/>
  <c r="R256" i="2"/>
  <c r="P256" i="2"/>
  <c r="Q256" i="2" s="1"/>
  <c r="AF167" i="2"/>
  <c r="R165" i="2"/>
  <c r="Y159" i="2"/>
  <c r="Y310" i="2"/>
  <c r="AF267" i="2"/>
  <c r="R175" i="2"/>
  <c r="R158" i="2"/>
  <c r="R152" i="2"/>
  <c r="R144" i="2"/>
  <c r="P133" i="2"/>
  <c r="Q133" i="2" s="1"/>
  <c r="R96" i="2"/>
  <c r="R83" i="2"/>
  <c r="AF303" i="2"/>
  <c r="Y303" i="2"/>
  <c r="AF286" i="2"/>
  <c r="AF282" i="2"/>
  <c r="P276" i="2"/>
  <c r="Q276" i="2" s="1"/>
  <c r="AF273" i="2"/>
  <c r="R261" i="2"/>
  <c r="P259" i="2"/>
  <c r="Q259" i="2" s="1"/>
  <c r="R259" i="2"/>
  <c r="P258" i="2"/>
  <c r="Q258" i="2" s="1"/>
  <c r="AF253" i="2"/>
  <c r="R245" i="2"/>
  <c r="P241" i="2"/>
  <c r="Q241" i="2" s="1"/>
  <c r="R226" i="2"/>
  <c r="R214" i="2"/>
  <c r="R212" i="2"/>
  <c r="AF462" i="2"/>
  <c r="AF459" i="2"/>
  <c r="R443" i="2"/>
  <c r="AF409" i="2"/>
  <c r="R397" i="2"/>
  <c r="P397" i="2"/>
  <c r="Q397" i="2" s="1"/>
  <c r="P358" i="2"/>
  <c r="Q358" i="2" s="1"/>
  <c r="R358" i="2"/>
  <c r="AF358" i="2"/>
  <c r="P341" i="2"/>
  <c r="Q341" i="2" s="1"/>
  <c r="R341" i="2"/>
  <c r="P328" i="2"/>
  <c r="Q328" i="2" s="1"/>
  <c r="R543" i="2"/>
  <c r="P543" i="2"/>
  <c r="Q543" i="2" s="1"/>
  <c r="R191" i="2"/>
  <c r="P187" i="2"/>
  <c r="Q187" i="2" s="1"/>
  <c r="P186" i="2"/>
  <c r="Q186" i="2" s="1"/>
  <c r="Y175" i="2"/>
  <c r="AF171" i="2"/>
  <c r="AF95" i="2"/>
  <c r="AF79" i="2"/>
  <c r="R309" i="2"/>
  <c r="P309" i="2"/>
  <c r="Q309" i="2" s="1"/>
  <c r="R308" i="2"/>
  <c r="AF306" i="2"/>
  <c r="R284" i="2"/>
  <c r="Y275" i="2"/>
  <c r="AF275" i="2"/>
  <c r="P265" i="2"/>
  <c r="Q265" i="2" s="1"/>
  <c r="P264" i="2"/>
  <c r="Q264" i="2" s="1"/>
  <c r="P262" i="2"/>
  <c r="Q262" i="2" s="1"/>
  <c r="R250" i="2"/>
  <c r="AF243" i="2"/>
  <c r="R198" i="2"/>
  <c r="R464" i="2"/>
  <c r="AF452" i="2"/>
  <c r="P442" i="2"/>
  <c r="Q442" i="2" s="1"/>
  <c r="R441" i="2"/>
  <c r="R431" i="2"/>
  <c r="P431" i="2"/>
  <c r="Q431" i="2" s="1"/>
  <c r="R407" i="2"/>
  <c r="R401" i="2"/>
  <c r="P401" i="2"/>
  <c r="Q401" i="2" s="1"/>
  <c r="R375" i="2"/>
  <c r="P375" i="2"/>
  <c r="Q375" i="2" s="1"/>
  <c r="R365" i="2"/>
  <c r="P365" i="2"/>
  <c r="Q365" i="2" s="1"/>
  <c r="AF365" i="2"/>
  <c r="P533" i="2"/>
  <c r="Q533" i="2" s="1"/>
  <c r="R533" i="2"/>
  <c r="P516" i="2"/>
  <c r="Q516" i="2" s="1"/>
  <c r="R516" i="2"/>
  <c r="P85" i="2"/>
  <c r="Q85" i="2" s="1"/>
  <c r="P74" i="2"/>
  <c r="Q74" i="2" s="1"/>
  <c r="R74" i="2"/>
  <c r="P297" i="2"/>
  <c r="Q297" i="2" s="1"/>
  <c r="R267" i="2"/>
  <c r="P267" i="2"/>
  <c r="Q267" i="2" s="1"/>
  <c r="AF226" i="2"/>
  <c r="R206" i="2"/>
  <c r="P410" i="2"/>
  <c r="Q410" i="2" s="1"/>
  <c r="P408" i="2"/>
  <c r="Q408" i="2" s="1"/>
  <c r="P361" i="2"/>
  <c r="Q361" i="2" s="1"/>
  <c r="P337" i="2"/>
  <c r="Q337" i="2" s="1"/>
  <c r="AF370" i="2"/>
  <c r="R370" i="2"/>
  <c r="AF363" i="2"/>
  <c r="AF357" i="2"/>
  <c r="R357" i="2"/>
  <c r="AF337" i="2"/>
  <c r="AF335" i="2"/>
  <c r="AF328" i="2"/>
  <c r="P536" i="2"/>
  <c r="Q536" i="2" s="1"/>
  <c r="R536" i="2"/>
  <c r="P497" i="2"/>
  <c r="Q497" i="2" s="1"/>
  <c r="R497" i="2"/>
  <c r="P563" i="2"/>
  <c r="Q563" i="2" s="1"/>
  <c r="R563" i="2"/>
  <c r="P391" i="2"/>
  <c r="Q391" i="2" s="1"/>
  <c r="R391" i="2"/>
  <c r="AF346" i="2"/>
  <c r="P346" i="2"/>
  <c r="Q346" i="2" s="1"/>
  <c r="AF342" i="2"/>
  <c r="AF324" i="2"/>
  <c r="R548" i="2"/>
  <c r="P548" i="2"/>
  <c r="Q548" i="2" s="1"/>
  <c r="R565" i="2"/>
  <c r="P565" i="2"/>
  <c r="Q565" i="2" s="1"/>
  <c r="AF86" i="2"/>
  <c r="AF250" i="2"/>
  <c r="AF242" i="2"/>
  <c r="AF219" i="2"/>
  <c r="AF215" i="2"/>
  <c r="R210" i="2"/>
  <c r="P210" i="2"/>
  <c r="Q210" i="2" s="1"/>
  <c r="AF197" i="2"/>
  <c r="AF465" i="2"/>
  <c r="AF464" i="2"/>
  <c r="AF423" i="2"/>
  <c r="AF421" i="2"/>
  <c r="AF412" i="2"/>
  <c r="R392" i="2"/>
  <c r="P392" i="2"/>
  <c r="Q392" i="2" s="1"/>
  <c r="AF391" i="2"/>
  <c r="AF371" i="2"/>
  <c r="P326" i="2"/>
  <c r="Q326" i="2" s="1"/>
  <c r="R326" i="2"/>
  <c r="R320" i="2"/>
  <c r="P320" i="2"/>
  <c r="Q320" i="2" s="1"/>
  <c r="AF548" i="2"/>
  <c r="P509" i="2"/>
  <c r="Q509" i="2" s="1"/>
  <c r="R509" i="2"/>
  <c r="P504" i="2"/>
  <c r="Q504" i="2" s="1"/>
  <c r="R504" i="2"/>
  <c r="R477" i="2"/>
  <c r="AF477" i="2"/>
  <c r="P477" i="2"/>
  <c r="Q477" i="2" s="1"/>
  <c r="AF202" i="2"/>
  <c r="AF441" i="2"/>
  <c r="AF417" i="2"/>
  <c r="AF388" i="2"/>
  <c r="P388" i="2"/>
  <c r="Q388" i="2" s="1"/>
  <c r="AF379" i="2"/>
  <c r="AF375" i="2"/>
  <c r="AF373" i="2"/>
  <c r="P373" i="2"/>
  <c r="Q373" i="2" s="1"/>
  <c r="AF321" i="2"/>
  <c r="R321" i="2"/>
  <c r="AF549" i="2"/>
  <c r="P534" i="2"/>
  <c r="Q534" i="2" s="1"/>
  <c r="R534" i="2"/>
  <c r="R500" i="2"/>
  <c r="P500" i="2"/>
  <c r="Q500" i="2" s="1"/>
  <c r="AF495" i="2"/>
  <c r="R495" i="2"/>
  <c r="AF594" i="2"/>
  <c r="AF592" i="2"/>
  <c r="AF229" i="2"/>
  <c r="AF205" i="2"/>
  <c r="AF457" i="2"/>
  <c r="AF456" i="2"/>
  <c r="AF446" i="2"/>
  <c r="AF429" i="2"/>
  <c r="AF400" i="2"/>
  <c r="AF381" i="2"/>
  <c r="AF361" i="2"/>
  <c r="AF347" i="2"/>
  <c r="AF325" i="2"/>
  <c r="P546" i="2"/>
  <c r="Q546" i="2" s="1"/>
  <c r="R546" i="2"/>
  <c r="AF543" i="2"/>
  <c r="AF542" i="2"/>
  <c r="AF512" i="2"/>
  <c r="AF501" i="2"/>
  <c r="AF487" i="2"/>
  <c r="P596" i="2"/>
  <c r="Q596" i="2" s="1"/>
  <c r="R596" i="2"/>
  <c r="AF577" i="2"/>
  <c r="P577" i="2"/>
  <c r="Q577" i="2" s="1"/>
  <c r="P568" i="2"/>
  <c r="Q568" i="2" s="1"/>
  <c r="R568" i="2"/>
  <c r="AF534" i="2"/>
  <c r="AF605" i="2"/>
  <c r="R561" i="2"/>
  <c r="AF408" i="2"/>
  <c r="AF407" i="2"/>
  <c r="AF404" i="2"/>
  <c r="AF403" i="2"/>
  <c r="AF397" i="2"/>
  <c r="AF385" i="2"/>
  <c r="P340" i="2"/>
  <c r="Q340" i="2" s="1"/>
  <c r="AF339" i="2"/>
  <c r="AF334" i="2"/>
  <c r="P332" i="2"/>
  <c r="Q332" i="2" s="1"/>
  <c r="P323" i="2"/>
  <c r="Q323" i="2" s="1"/>
  <c r="R322" i="2"/>
  <c r="P319" i="2"/>
  <c r="Q319" i="2" s="1"/>
  <c r="AF536" i="2"/>
  <c r="AF518" i="2"/>
  <c r="AF516" i="2"/>
  <c r="AF509" i="2"/>
  <c r="AF504" i="2"/>
  <c r="AF499" i="2"/>
  <c r="R499" i="2"/>
  <c r="R494" i="2"/>
  <c r="P494" i="2"/>
  <c r="Q494" i="2" s="1"/>
  <c r="P480" i="2"/>
  <c r="Q480" i="2" s="1"/>
  <c r="R480" i="2"/>
  <c r="P521" i="2"/>
  <c r="Q521" i="2" s="1"/>
  <c r="R521" i="2"/>
  <c r="AF480" i="2"/>
  <c r="AF561" i="2"/>
  <c r="R529" i="2"/>
  <c r="AF515" i="2"/>
  <c r="AF514" i="2"/>
  <c r="AF511" i="2"/>
  <c r="R481" i="2"/>
  <c r="AF473" i="2"/>
  <c r="AF583" i="2"/>
  <c r="AF578" i="2"/>
  <c r="AF567" i="2"/>
  <c r="AF562" i="2"/>
  <c r="R557" i="2"/>
  <c r="AF530" i="2"/>
  <c r="R524" i="2"/>
  <c r="AF493" i="2"/>
  <c r="R491" i="2"/>
  <c r="P471" i="2"/>
  <c r="Q471" i="2" s="1"/>
  <c r="R469" i="2"/>
  <c r="R599" i="2"/>
  <c r="P591" i="2"/>
  <c r="Q591" i="2" s="1"/>
  <c r="AF590" i="2"/>
  <c r="P589" i="2"/>
  <c r="Q589" i="2" s="1"/>
  <c r="R587" i="2"/>
  <c r="AF579" i="2"/>
  <c r="AF574" i="2"/>
  <c r="P573" i="2"/>
  <c r="Q573" i="2" s="1"/>
  <c r="R571" i="2"/>
  <c r="AF563" i="2"/>
  <c r="AF558" i="2"/>
  <c r="R556" i="2"/>
  <c r="AF355" i="2"/>
  <c r="AF353" i="2"/>
  <c r="AF314" i="2"/>
  <c r="R313" i="2"/>
  <c r="R550" i="2"/>
  <c r="AF533" i="2"/>
  <c r="R489" i="2"/>
  <c r="R608" i="2"/>
  <c r="R597" i="2"/>
  <c r="R585" i="2"/>
  <c r="R569" i="2"/>
  <c r="R553" i="2"/>
  <c r="AF377" i="2"/>
  <c r="AF352" i="2"/>
  <c r="AF345" i="2"/>
  <c r="AF315" i="2"/>
  <c r="AF468" i="2"/>
  <c r="AF541" i="2"/>
  <c r="AF523" i="2"/>
  <c r="AF469" i="2"/>
  <c r="AF598" i="2"/>
  <c r="AF586" i="2"/>
  <c r="AF575" i="2"/>
  <c r="AF570" i="2"/>
  <c r="AF559" i="2"/>
  <c r="AF503" i="2"/>
  <c r="AF491" i="2"/>
  <c r="P610" i="2"/>
  <c r="Q610" i="2" s="1"/>
  <c r="R610" i="2"/>
  <c r="AF610" i="2"/>
  <c r="P606" i="2"/>
  <c r="Q606" i="2" s="1"/>
  <c r="R606" i="2"/>
  <c r="AF606" i="2"/>
  <c r="R598" i="2"/>
  <c r="R594" i="2"/>
  <c r="R582" i="2"/>
  <c r="R574" i="2"/>
  <c r="R566" i="2"/>
  <c r="R558" i="2"/>
  <c r="R554" i="2"/>
  <c r="R590" i="2"/>
  <c r="R586" i="2"/>
  <c r="R578" i="2"/>
  <c r="R570" i="2"/>
  <c r="R562" i="2"/>
  <c r="R602" i="2"/>
  <c r="R552" i="2"/>
  <c r="P530" i="2"/>
  <c r="Q530" i="2" s="1"/>
  <c r="R530" i="2"/>
  <c r="AF482" i="2"/>
  <c r="AF474" i="2"/>
  <c r="AF535" i="2"/>
  <c r="P522" i="2"/>
  <c r="Q522" i="2" s="1"/>
  <c r="R522" i="2"/>
  <c r="P506" i="2"/>
  <c r="Q506" i="2" s="1"/>
  <c r="R506" i="2"/>
  <c r="P498" i="2"/>
  <c r="Q498" i="2" s="1"/>
  <c r="R498" i="2"/>
  <c r="P482" i="2"/>
  <c r="Q482" i="2" s="1"/>
  <c r="R482" i="2"/>
  <c r="P474" i="2"/>
  <c r="Q474" i="2" s="1"/>
  <c r="R474" i="2"/>
  <c r="AF475" i="2"/>
  <c r="P540" i="2"/>
  <c r="Q540" i="2" s="1"/>
  <c r="P514" i="2"/>
  <c r="Q514" i="2" s="1"/>
  <c r="R514" i="2"/>
  <c r="P526" i="2"/>
  <c r="Q526" i="2" s="1"/>
  <c r="R526" i="2"/>
  <c r="P510" i="2"/>
  <c r="Q510" i="2" s="1"/>
  <c r="R510" i="2"/>
  <c r="P518" i="2"/>
  <c r="Q518" i="2" s="1"/>
  <c r="R518" i="2"/>
  <c r="P502" i="2"/>
  <c r="Q502" i="2" s="1"/>
  <c r="R502" i="2"/>
  <c r="AF483" i="2"/>
  <c r="P470" i="2"/>
  <c r="Q470" i="2" s="1"/>
  <c r="R470" i="2"/>
  <c r="P531" i="2"/>
  <c r="Q531" i="2" s="1"/>
  <c r="P527" i="2"/>
  <c r="Q527" i="2" s="1"/>
  <c r="P523" i="2"/>
  <c r="Q523" i="2" s="1"/>
  <c r="P519" i="2"/>
  <c r="Q519" i="2" s="1"/>
  <c r="P515" i="2"/>
  <c r="Q515" i="2" s="1"/>
  <c r="P511" i="2"/>
  <c r="Q511" i="2" s="1"/>
  <c r="P507" i="2"/>
  <c r="Q507" i="2" s="1"/>
  <c r="P503" i="2"/>
  <c r="Q503" i="2" s="1"/>
  <c r="P499" i="2"/>
  <c r="Q499" i="2" s="1"/>
  <c r="P495" i="2"/>
  <c r="Q495" i="2" s="1"/>
  <c r="P479" i="2"/>
  <c r="Q479" i="2" s="1"/>
  <c r="P478" i="2"/>
  <c r="Q478" i="2" s="1"/>
  <c r="R478" i="2"/>
  <c r="AF470" i="2"/>
  <c r="P486" i="2"/>
  <c r="Q486" i="2" s="1"/>
  <c r="R486" i="2"/>
  <c r="AF486" i="2"/>
  <c r="AF471" i="2"/>
  <c r="R467" i="2"/>
  <c r="R468" i="2"/>
  <c r="AF460" i="2"/>
  <c r="AF466" i="2"/>
  <c r="AF447" i="2"/>
  <c r="AF431" i="2"/>
  <c r="R404" i="2"/>
  <c r="R384" i="2"/>
  <c r="P371" i="2"/>
  <c r="Q371" i="2" s="1"/>
  <c r="R371" i="2"/>
  <c r="P367" i="2"/>
  <c r="Q367" i="2" s="1"/>
  <c r="R367" i="2"/>
  <c r="AF340" i="2"/>
  <c r="P338" i="2"/>
  <c r="Q338" i="2" s="1"/>
  <c r="R338" i="2"/>
  <c r="P424" i="2"/>
  <c r="Q424" i="2" s="1"/>
  <c r="AF424" i="2"/>
  <c r="AF415" i="2"/>
  <c r="R439" i="2"/>
  <c r="R423" i="2"/>
  <c r="R462" i="2"/>
  <c r="R454" i="2"/>
  <c r="P446" i="2"/>
  <c r="Q446" i="2" s="1"/>
  <c r="P444" i="2"/>
  <c r="Q444" i="2" s="1"/>
  <c r="AF444" i="2"/>
  <c r="P430" i="2"/>
  <c r="Q430" i="2" s="1"/>
  <c r="P428" i="2"/>
  <c r="Q428" i="2" s="1"/>
  <c r="AF428" i="2"/>
  <c r="P414" i="2"/>
  <c r="Q414" i="2" s="1"/>
  <c r="P370" i="2"/>
  <c r="Q370" i="2" s="1"/>
  <c r="R351" i="2"/>
  <c r="R343" i="2"/>
  <c r="P343" i="2"/>
  <c r="Q343" i="2" s="1"/>
  <c r="AF463" i="2"/>
  <c r="P454" i="2"/>
  <c r="Q454" i="2" s="1"/>
  <c r="AF442" i="2"/>
  <c r="P439" i="2"/>
  <c r="Q439" i="2" s="1"/>
  <c r="AF426" i="2"/>
  <c r="P423" i="2"/>
  <c r="Q423" i="2" s="1"/>
  <c r="P404" i="2"/>
  <c r="Q404" i="2" s="1"/>
  <c r="P384" i="2"/>
  <c r="Q384" i="2" s="1"/>
  <c r="P351" i="2"/>
  <c r="Q351" i="2" s="1"/>
  <c r="P348" i="2"/>
  <c r="Q348" i="2" s="1"/>
  <c r="R348" i="2"/>
  <c r="AF458" i="2"/>
  <c r="R463" i="2"/>
  <c r="R460" i="2"/>
  <c r="P448" i="2"/>
  <c r="Q448" i="2" s="1"/>
  <c r="AF448" i="2"/>
  <c r="P416" i="2"/>
  <c r="Q416" i="2" s="1"/>
  <c r="AF416" i="2"/>
  <c r="R327" i="2"/>
  <c r="P327" i="2"/>
  <c r="Q327" i="2" s="1"/>
  <c r="P411" i="2"/>
  <c r="Q411" i="2" s="1"/>
  <c r="R411" i="2"/>
  <c r="AF367" i="2"/>
  <c r="AF359" i="2"/>
  <c r="AF338" i="2"/>
  <c r="AF455" i="2"/>
  <c r="P440" i="2"/>
  <c r="Q440" i="2" s="1"/>
  <c r="AF440" i="2"/>
  <c r="R455" i="2"/>
  <c r="P432" i="2"/>
  <c r="Q432" i="2" s="1"/>
  <c r="AF432" i="2"/>
  <c r="R409" i="2"/>
  <c r="P394" i="2"/>
  <c r="Q394" i="2" s="1"/>
  <c r="R394" i="2"/>
  <c r="R440" i="2"/>
  <c r="P438" i="2"/>
  <c r="Q438" i="2" s="1"/>
  <c r="P436" i="2"/>
  <c r="Q436" i="2" s="1"/>
  <c r="AF436" i="2"/>
  <c r="R424" i="2"/>
  <c r="P422" i="2"/>
  <c r="Q422" i="2" s="1"/>
  <c r="P420" i="2"/>
  <c r="Q420" i="2" s="1"/>
  <c r="AF420" i="2"/>
  <c r="P403" i="2"/>
  <c r="Q403" i="2" s="1"/>
  <c r="R403" i="2"/>
  <c r="P318" i="2"/>
  <c r="Q318" i="2" s="1"/>
  <c r="R318" i="2"/>
  <c r="P314" i="2"/>
  <c r="Q314" i="2" s="1"/>
  <c r="R314" i="2"/>
  <c r="P395" i="2"/>
  <c r="Q395" i="2" s="1"/>
  <c r="R383" i="2"/>
  <c r="P354" i="2"/>
  <c r="Q354" i="2" s="1"/>
  <c r="P339" i="2"/>
  <c r="Q339" i="2" s="1"/>
  <c r="AF323" i="2"/>
  <c r="AF318" i="2"/>
  <c r="AF287" i="2"/>
  <c r="AF237" i="2"/>
  <c r="Y237" i="2"/>
  <c r="P298" i="2"/>
  <c r="Q298" i="2" s="1"/>
  <c r="P289" i="2"/>
  <c r="Q289" i="2" s="1"/>
  <c r="AF278" i="2"/>
  <c r="Y273" i="2"/>
  <c r="R266" i="2"/>
  <c r="Y241" i="2"/>
  <c r="AF218" i="2"/>
  <c r="AF246" i="2"/>
  <c r="Y246" i="2"/>
  <c r="P215" i="2"/>
  <c r="Q215" i="2" s="1"/>
  <c r="R215" i="2"/>
  <c r="AF299" i="2"/>
  <c r="AF297" i="2"/>
  <c r="AF296" i="2"/>
  <c r="Y296" i="2"/>
  <c r="P293" i="2"/>
  <c r="Q293" i="2" s="1"/>
  <c r="AF293" i="2"/>
  <c r="AF255" i="2"/>
  <c r="Y255" i="2"/>
  <c r="AF238" i="2"/>
  <c r="Y238" i="2"/>
  <c r="P234" i="2"/>
  <c r="Q234" i="2" s="1"/>
  <c r="R234" i="2"/>
  <c r="AF280" i="2"/>
  <c r="Y280" i="2"/>
  <c r="AF311" i="2"/>
  <c r="P277" i="2"/>
  <c r="Q277" i="2" s="1"/>
  <c r="AF277" i="2"/>
  <c r="R275" i="2"/>
  <c r="AF274" i="2"/>
  <c r="P271" i="2"/>
  <c r="Q271" i="2" s="1"/>
  <c r="R271" i="2"/>
  <c r="AF249" i="2"/>
  <c r="P211" i="2"/>
  <c r="Q211" i="2" s="1"/>
  <c r="AF211" i="2"/>
  <c r="R211" i="2"/>
  <c r="P208" i="2"/>
  <c r="Q208" i="2" s="1"/>
  <c r="R208" i="2"/>
  <c r="AF304" i="2"/>
  <c r="Y304" i="2"/>
  <c r="P301" i="2"/>
  <c r="Q301" i="2" s="1"/>
  <c r="AF301" i="2"/>
  <c r="R296" i="2"/>
  <c r="AF291" i="2"/>
  <c r="AF289" i="2"/>
  <c r="AF288" i="2"/>
  <c r="Y288" i="2"/>
  <c r="AF279" i="2"/>
  <c r="AF266" i="2"/>
  <c r="P263" i="2"/>
  <c r="Q263" i="2" s="1"/>
  <c r="R263" i="2"/>
  <c r="AF256" i="2"/>
  <c r="R248" i="2"/>
  <c r="P248" i="2"/>
  <c r="Q248" i="2" s="1"/>
  <c r="P247" i="2"/>
  <c r="Q247" i="2" s="1"/>
  <c r="R247" i="2"/>
  <c r="R233" i="2"/>
  <c r="AF233" i="2"/>
  <c r="Y224" i="2"/>
  <c r="AF224" i="2"/>
  <c r="AF223" i="2"/>
  <c r="Y223" i="2"/>
  <c r="AF217" i="2"/>
  <c r="P285" i="2"/>
  <c r="Q285" i="2" s="1"/>
  <c r="AF285" i="2"/>
  <c r="Y248" i="2"/>
  <c r="AF248" i="2"/>
  <c r="AF247" i="2"/>
  <c r="Y247" i="2"/>
  <c r="P239" i="2"/>
  <c r="Q239" i="2" s="1"/>
  <c r="R239" i="2"/>
  <c r="AF258" i="2"/>
  <c r="AF305" i="2"/>
  <c r="AF295" i="2"/>
  <c r="AF270" i="2"/>
  <c r="P290" i="2"/>
  <c r="Q290" i="2" s="1"/>
  <c r="Y287" i="2"/>
  <c r="P281" i="2"/>
  <c r="Q281" i="2" s="1"/>
  <c r="Y272" i="2"/>
  <c r="AF272" i="2"/>
  <c r="AF271" i="2"/>
  <c r="Y271" i="2"/>
  <c r="AF261" i="2"/>
  <c r="Y261" i="2"/>
  <c r="Y221" i="2"/>
  <c r="R218" i="2"/>
  <c r="AF216" i="2"/>
  <c r="R227" i="2"/>
  <c r="R219" i="2"/>
  <c r="AF208" i="2"/>
  <c r="P203" i="2"/>
  <c r="Q203" i="2" s="1"/>
  <c r="AF203" i="2"/>
  <c r="AF214" i="2"/>
  <c r="Y214" i="2"/>
  <c r="P200" i="2"/>
  <c r="Q200" i="2" s="1"/>
  <c r="R200" i="2"/>
  <c r="R303" i="2"/>
  <c r="R295" i="2"/>
  <c r="R287" i="2"/>
  <c r="R279" i="2"/>
  <c r="AF262" i="2"/>
  <c r="Y262" i="2"/>
  <c r="AF259" i="2"/>
  <c r="P257" i="2"/>
  <c r="Q257" i="2" s="1"/>
  <c r="R251" i="2"/>
  <c r="AF230" i="2"/>
  <c r="Y230" i="2"/>
  <c r="AF227" i="2"/>
  <c r="P225" i="2"/>
  <c r="Q225" i="2" s="1"/>
  <c r="AF207" i="2"/>
  <c r="AF200" i="2"/>
  <c r="AF239" i="2"/>
  <c r="Y239" i="2"/>
  <c r="P231" i="2"/>
  <c r="Q231" i="2" s="1"/>
  <c r="R231" i="2"/>
  <c r="AF206" i="2"/>
  <c r="Y206" i="2"/>
  <c r="AF254" i="2"/>
  <c r="Y254" i="2"/>
  <c r="AF251" i="2"/>
  <c r="P249" i="2"/>
  <c r="Q249" i="2" s="1"/>
  <c r="AF240" i="2"/>
  <c r="Y229" i="2"/>
  <c r="AF222" i="2"/>
  <c r="Y222" i="2"/>
  <c r="P216" i="2"/>
  <c r="Q216" i="2" s="1"/>
  <c r="AF199" i="2"/>
  <c r="AF263" i="2"/>
  <c r="Y263" i="2"/>
  <c r="AF257" i="2"/>
  <c r="P255" i="2"/>
  <c r="Q255" i="2" s="1"/>
  <c r="R255" i="2"/>
  <c r="AF231" i="2"/>
  <c r="Y231" i="2"/>
  <c r="AF225" i="2"/>
  <c r="P223" i="2"/>
  <c r="Q223" i="2" s="1"/>
  <c r="R223" i="2"/>
  <c r="AF209" i="2"/>
  <c r="AF198" i="2"/>
  <c r="Y198" i="2"/>
  <c r="R213" i="2"/>
  <c r="R205" i="2"/>
  <c r="R197" i="2"/>
  <c r="R207" i="2"/>
  <c r="R199" i="2"/>
  <c r="Y207" i="2"/>
  <c r="Y199" i="2"/>
  <c r="AF194" i="2"/>
  <c r="R196" i="2"/>
  <c r="AF195" i="2"/>
  <c r="P195" i="2"/>
  <c r="Q195" i="2" s="1"/>
  <c r="P194" i="2"/>
  <c r="Q194" i="2" s="1"/>
  <c r="AF191" i="2"/>
  <c r="AF185" i="2"/>
  <c r="AF183" i="2"/>
  <c r="P145" i="2"/>
  <c r="Q145" i="2" s="1"/>
  <c r="R145" i="2"/>
  <c r="AF140" i="2"/>
  <c r="R132" i="2"/>
  <c r="P132" i="2"/>
  <c r="Q132" i="2" s="1"/>
  <c r="AF124" i="2"/>
  <c r="R116" i="2"/>
  <c r="P116" i="2"/>
  <c r="Q116" i="2" s="1"/>
  <c r="AF108" i="2"/>
  <c r="P95" i="2"/>
  <c r="Q95" i="2" s="1"/>
  <c r="R86" i="2"/>
  <c r="P86" i="2"/>
  <c r="Q86" i="2" s="1"/>
  <c r="AF78" i="2"/>
  <c r="AF77" i="2"/>
  <c r="AF177" i="2"/>
  <c r="Y177" i="2"/>
  <c r="AF169" i="2"/>
  <c r="Y169" i="2"/>
  <c r="AF161" i="2"/>
  <c r="Y161" i="2"/>
  <c r="AF153" i="2"/>
  <c r="Y153" i="2"/>
  <c r="AF142" i="2"/>
  <c r="AF129" i="2"/>
  <c r="Y129" i="2"/>
  <c r="AF126" i="2"/>
  <c r="AF113" i="2"/>
  <c r="Y113" i="2"/>
  <c r="AF110" i="2"/>
  <c r="AF84" i="2"/>
  <c r="Y84" i="2"/>
  <c r="AF192" i="2"/>
  <c r="Y192" i="2"/>
  <c r="AF184" i="2"/>
  <c r="Y184" i="2"/>
  <c r="AF178" i="2"/>
  <c r="AF170" i="2"/>
  <c r="AF162" i="2"/>
  <c r="AF154" i="2"/>
  <c r="AF149" i="2"/>
  <c r="AF146" i="2"/>
  <c r="AF145" i="2"/>
  <c r="Y145" i="2"/>
  <c r="AF138" i="2"/>
  <c r="Y138" i="2"/>
  <c r="AF122" i="2"/>
  <c r="Y122" i="2"/>
  <c r="AF106" i="2"/>
  <c r="Y106" i="2"/>
  <c r="AF100" i="2"/>
  <c r="R93" i="2"/>
  <c r="P93" i="2"/>
  <c r="Q93" i="2" s="1"/>
  <c r="AF92" i="2"/>
  <c r="Y92" i="2"/>
  <c r="Y85" i="2"/>
  <c r="AF85" i="2"/>
  <c r="AF130" i="2"/>
  <c r="Y130" i="2"/>
  <c r="R192" i="2"/>
  <c r="P169" i="2"/>
  <c r="Q169" i="2" s="1"/>
  <c r="R169" i="2"/>
  <c r="P153" i="2"/>
  <c r="Q153" i="2" s="1"/>
  <c r="R153" i="2"/>
  <c r="AF147" i="2"/>
  <c r="P84" i="2"/>
  <c r="Q84" i="2" s="1"/>
  <c r="R84" i="2"/>
  <c r="AF74" i="2"/>
  <c r="Y74" i="2"/>
  <c r="Y190" i="2"/>
  <c r="Y182" i="2"/>
  <c r="R147" i="2"/>
  <c r="AF91" i="2"/>
  <c r="Y91" i="2"/>
  <c r="AF114" i="2"/>
  <c r="Y114" i="2"/>
  <c r="P177" i="2"/>
  <c r="Q177" i="2" s="1"/>
  <c r="R177" i="2"/>
  <c r="P161" i="2"/>
  <c r="Q161" i="2" s="1"/>
  <c r="R161" i="2"/>
  <c r="P193" i="2"/>
  <c r="Q193" i="2" s="1"/>
  <c r="Y191" i="2"/>
  <c r="P185" i="2"/>
  <c r="Q185" i="2" s="1"/>
  <c r="Y183" i="2"/>
  <c r="P179" i="2"/>
  <c r="Q179" i="2" s="1"/>
  <c r="AF176" i="2"/>
  <c r="Y176" i="2"/>
  <c r="P171" i="2"/>
  <c r="Q171" i="2" s="1"/>
  <c r="AF168" i="2"/>
  <c r="Y168" i="2"/>
  <c r="P163" i="2"/>
  <c r="Q163" i="2" s="1"/>
  <c r="AF160" i="2"/>
  <c r="Y160" i="2"/>
  <c r="P155" i="2"/>
  <c r="Q155" i="2" s="1"/>
  <c r="AF152" i="2"/>
  <c r="Y152" i="2"/>
  <c r="Y147" i="2"/>
  <c r="R140" i="2"/>
  <c r="P140" i="2"/>
  <c r="Q140" i="2" s="1"/>
  <c r="AF132" i="2"/>
  <c r="R124" i="2"/>
  <c r="P124" i="2"/>
  <c r="Q124" i="2" s="1"/>
  <c r="AF116" i="2"/>
  <c r="R108" i="2"/>
  <c r="P108" i="2"/>
  <c r="Q108" i="2" s="1"/>
  <c r="AF102" i="2"/>
  <c r="AF98" i="2"/>
  <c r="Y98" i="2"/>
  <c r="Y93" i="2"/>
  <c r="AF93" i="2"/>
  <c r="R100" i="2"/>
  <c r="P100" i="2"/>
  <c r="Q100" i="2" s="1"/>
  <c r="AF193" i="2"/>
  <c r="Y194" i="2"/>
  <c r="P178" i="2"/>
  <c r="Q178" i="2" s="1"/>
  <c r="P170" i="2"/>
  <c r="Q170" i="2" s="1"/>
  <c r="P162" i="2"/>
  <c r="Q162" i="2" s="1"/>
  <c r="P154" i="2"/>
  <c r="Q154" i="2" s="1"/>
  <c r="R149" i="2"/>
  <c r="P149" i="2"/>
  <c r="Q149" i="2" s="1"/>
  <c r="R139" i="2"/>
  <c r="AF137" i="2"/>
  <c r="Y137" i="2"/>
  <c r="R123" i="2"/>
  <c r="AF121" i="2"/>
  <c r="Y121" i="2"/>
  <c r="R107" i="2"/>
  <c r="AF105" i="2"/>
  <c r="Y105" i="2"/>
  <c r="AF97" i="2"/>
  <c r="Y97" i="2"/>
  <c r="P76" i="2"/>
  <c r="Q76" i="2" s="1"/>
  <c r="R76" i="2"/>
  <c r="AF83" i="2"/>
  <c r="Y83" i="2"/>
  <c r="AF76" i="2"/>
  <c r="Y76" i="2"/>
  <c r="AF139" i="2"/>
  <c r="Y139" i="2"/>
  <c r="AF131" i="2"/>
  <c r="Y131" i="2"/>
  <c r="AF123" i="2"/>
  <c r="Y123" i="2"/>
  <c r="AF115" i="2"/>
  <c r="Y115" i="2"/>
  <c r="AF107" i="2"/>
  <c r="Y107" i="2"/>
  <c r="AF99" i="2"/>
  <c r="Y99" i="2"/>
  <c r="AF90" i="2"/>
  <c r="Y90" i="2"/>
  <c r="AF148" i="2"/>
  <c r="AF96" i="2"/>
  <c r="P94" i="2"/>
  <c r="Q94" i="2" s="1"/>
  <c r="AF75" i="2"/>
  <c r="Y75" i="2"/>
  <c r="AF101" i="2"/>
  <c r="P92" i="2"/>
  <c r="Q92" i="2" s="1"/>
  <c r="R92" i="2"/>
  <c r="AF82" i="2"/>
  <c r="Y82" i="2"/>
  <c r="R91" i="2"/>
  <c r="R72" i="2"/>
  <c r="Y72" i="2"/>
  <c r="L3" i="2" l="1"/>
  <c r="L4" i="2"/>
  <c r="L5" i="2"/>
  <c r="AG5" i="2" s="1"/>
  <c r="L6" i="2"/>
  <c r="AG6" i="2" s="1"/>
  <c r="L7" i="2"/>
  <c r="AG7" i="2" s="1"/>
  <c r="L8" i="2"/>
  <c r="AG8" i="2" s="1"/>
  <c r="L9" i="2"/>
  <c r="AG9" i="2" s="1"/>
  <c r="L10" i="2"/>
  <c r="AG10" i="2" s="1"/>
  <c r="L11" i="2"/>
  <c r="L12" i="2"/>
  <c r="L13" i="2"/>
  <c r="AG13" i="2" s="1"/>
  <c r="L14" i="2"/>
  <c r="AG14" i="2" s="1"/>
  <c r="L15" i="2"/>
  <c r="AG15" i="2" s="1"/>
  <c r="L16" i="2"/>
  <c r="AG16" i="2" s="1"/>
  <c r="L17" i="2"/>
  <c r="AG17" i="2" s="1"/>
  <c r="L18" i="2"/>
  <c r="AG18" i="2" s="1"/>
  <c r="L19" i="2"/>
  <c r="L20" i="2"/>
  <c r="AG20" i="2" s="1"/>
  <c r="L21" i="2"/>
  <c r="AG21" i="2" s="1"/>
  <c r="L22" i="2"/>
  <c r="AG22" i="2" s="1"/>
  <c r="L23" i="2"/>
  <c r="AG23" i="2" s="1"/>
  <c r="L24" i="2"/>
  <c r="AG24" i="2" s="1"/>
  <c r="L25" i="2"/>
  <c r="AG25" i="2" s="1"/>
  <c r="L26" i="2"/>
  <c r="AG26" i="2" s="1"/>
  <c r="L27" i="2"/>
  <c r="L28" i="2"/>
  <c r="AG28" i="2" s="1"/>
  <c r="L29" i="2"/>
  <c r="AG29" i="2" s="1"/>
  <c r="L30" i="2"/>
  <c r="L31" i="2"/>
  <c r="AG31" i="2" s="1"/>
  <c r="L32" i="2"/>
  <c r="AG32" i="2" s="1"/>
  <c r="L33" i="2"/>
  <c r="AG33" i="2" s="1"/>
  <c r="L34" i="2"/>
  <c r="AG34" i="2" s="1"/>
  <c r="L35" i="2"/>
  <c r="L36" i="2"/>
  <c r="AG36" i="2" s="1"/>
  <c r="L37" i="2"/>
  <c r="AG37" i="2" s="1"/>
  <c r="L38" i="2"/>
  <c r="AG38" i="2" s="1"/>
  <c r="L39" i="2"/>
  <c r="AG39" i="2" s="1"/>
  <c r="L40" i="2"/>
  <c r="AG40" i="2" s="1"/>
  <c r="L41" i="2"/>
  <c r="AG41" i="2" s="1"/>
  <c r="L42" i="2"/>
  <c r="AG42" i="2" s="1"/>
  <c r="L43" i="2"/>
  <c r="L44" i="2"/>
  <c r="AG44" i="2" s="1"/>
  <c r="L45" i="2"/>
  <c r="AG45" i="2" s="1"/>
  <c r="L46" i="2"/>
  <c r="AG46" i="2" s="1"/>
  <c r="L47" i="2"/>
  <c r="AG47" i="2" s="1"/>
  <c r="L48" i="2"/>
  <c r="AG48" i="2" s="1"/>
  <c r="L49" i="2"/>
  <c r="AG49" i="2" s="1"/>
  <c r="L50" i="2"/>
  <c r="AG50" i="2" s="1"/>
  <c r="L51" i="2"/>
  <c r="L52" i="2"/>
  <c r="AG52" i="2" s="1"/>
  <c r="L53" i="2"/>
  <c r="AG53" i="2" s="1"/>
  <c r="L54" i="2"/>
  <c r="AG54" i="2" s="1"/>
  <c r="L55" i="2"/>
  <c r="AG55" i="2" s="1"/>
  <c r="L56" i="2"/>
  <c r="AG56" i="2" s="1"/>
  <c r="L57" i="2"/>
  <c r="AG57" i="2" s="1"/>
  <c r="L58" i="2"/>
  <c r="AG58" i="2" s="1"/>
  <c r="L59" i="2"/>
  <c r="L60" i="2"/>
  <c r="AG60" i="2" s="1"/>
  <c r="L61" i="2"/>
  <c r="L62" i="2"/>
  <c r="AG62" i="2" s="1"/>
  <c r="L63" i="2"/>
  <c r="AG63" i="2" s="1"/>
  <c r="AG64" i="2"/>
  <c r="AG65" i="2"/>
  <c r="AG66" i="2"/>
  <c r="L2" i="2"/>
  <c r="AG2" i="2" s="1"/>
  <c r="M3" i="2"/>
  <c r="O3" i="2"/>
  <c r="P3" i="2" s="1"/>
  <c r="Q3" i="2" s="1"/>
  <c r="S3" i="2"/>
  <c r="T3" i="2"/>
  <c r="U3" i="2" s="1"/>
  <c r="AI3" i="2" s="1"/>
  <c r="V3" i="2"/>
  <c r="W3" i="2"/>
  <c r="X3" i="2"/>
  <c r="AB3" i="2"/>
  <c r="AC3" i="2"/>
  <c r="AD3" i="2"/>
  <c r="AE3" i="2"/>
  <c r="AG3" i="2"/>
  <c r="AH3" i="2"/>
  <c r="M4" i="2"/>
  <c r="O4" i="2"/>
  <c r="S4" i="2"/>
  <c r="T4" i="2"/>
  <c r="U4" i="2" s="1"/>
  <c r="AI4" i="2" s="1"/>
  <c r="V4" i="2"/>
  <c r="W4" i="2"/>
  <c r="X4" i="2"/>
  <c r="AB4" i="2"/>
  <c r="AC4" i="2"/>
  <c r="AD4" i="2"/>
  <c r="AE4" i="2"/>
  <c r="AG4" i="2"/>
  <c r="AH4" i="2"/>
  <c r="M5" i="2"/>
  <c r="O5" i="2"/>
  <c r="P5" i="2" s="1"/>
  <c r="Q5" i="2" s="1"/>
  <c r="S5" i="2"/>
  <c r="T5" i="2"/>
  <c r="U5" i="2" s="1"/>
  <c r="AI5" i="2" s="1"/>
  <c r="V5" i="2"/>
  <c r="W5" i="2"/>
  <c r="X5" i="2"/>
  <c r="AB5" i="2"/>
  <c r="AC5" i="2"/>
  <c r="AD5" i="2"/>
  <c r="AE5" i="2"/>
  <c r="AH5" i="2"/>
  <c r="M6" i="2"/>
  <c r="O6" i="2"/>
  <c r="P6" i="2" s="1"/>
  <c r="Q6" i="2" s="1"/>
  <c r="S6" i="2"/>
  <c r="T6" i="2"/>
  <c r="U6" i="2" s="1"/>
  <c r="AI6" i="2" s="1"/>
  <c r="V6" i="2"/>
  <c r="W6" i="2"/>
  <c r="X6" i="2"/>
  <c r="AB6" i="2"/>
  <c r="AC6" i="2"/>
  <c r="AD6" i="2"/>
  <c r="AE6" i="2"/>
  <c r="AH6" i="2"/>
  <c r="M7" i="2"/>
  <c r="O7" i="2"/>
  <c r="P7" i="2" s="1"/>
  <c r="Q7" i="2" s="1"/>
  <c r="S7" i="2"/>
  <c r="T7" i="2"/>
  <c r="U7" i="2" s="1"/>
  <c r="AI7" i="2" s="1"/>
  <c r="V7" i="2"/>
  <c r="W7" i="2"/>
  <c r="X7" i="2"/>
  <c r="AB7" i="2"/>
  <c r="AC7" i="2"/>
  <c r="AD7" i="2"/>
  <c r="AE7" i="2"/>
  <c r="AH7" i="2"/>
  <c r="M8" i="2"/>
  <c r="O8" i="2"/>
  <c r="S8" i="2"/>
  <c r="T8" i="2"/>
  <c r="U8" i="2" s="1"/>
  <c r="AI8" i="2" s="1"/>
  <c r="V8" i="2"/>
  <c r="W8" i="2"/>
  <c r="X8" i="2"/>
  <c r="AB8" i="2"/>
  <c r="AC8" i="2"/>
  <c r="AD8" i="2"/>
  <c r="AE8" i="2"/>
  <c r="AH8" i="2"/>
  <c r="M9" i="2"/>
  <c r="O9" i="2"/>
  <c r="R9" i="2" s="1"/>
  <c r="S9" i="2"/>
  <c r="T9" i="2"/>
  <c r="U9" i="2" s="1"/>
  <c r="AI9" i="2" s="1"/>
  <c r="V9" i="2"/>
  <c r="W9" i="2"/>
  <c r="X9" i="2"/>
  <c r="AB9" i="2"/>
  <c r="AC9" i="2"/>
  <c r="AD9" i="2"/>
  <c r="AE9" i="2"/>
  <c r="AH9" i="2"/>
  <c r="M10" i="2"/>
  <c r="O10" i="2"/>
  <c r="P10" i="2" s="1"/>
  <c r="Q10" i="2" s="1"/>
  <c r="S10" i="2"/>
  <c r="T10" i="2"/>
  <c r="U10" i="2" s="1"/>
  <c r="AI10" i="2" s="1"/>
  <c r="V10" i="2"/>
  <c r="W10" i="2"/>
  <c r="X10" i="2"/>
  <c r="AB10" i="2"/>
  <c r="AC10" i="2"/>
  <c r="AD10" i="2"/>
  <c r="AE10" i="2"/>
  <c r="AH10" i="2"/>
  <c r="M11" i="2"/>
  <c r="O11" i="2"/>
  <c r="P11" i="2" s="1"/>
  <c r="Q11" i="2" s="1"/>
  <c r="S11" i="2"/>
  <c r="T11" i="2"/>
  <c r="U11" i="2" s="1"/>
  <c r="AI11" i="2" s="1"/>
  <c r="V11" i="2"/>
  <c r="W11" i="2"/>
  <c r="X11" i="2"/>
  <c r="AB11" i="2"/>
  <c r="AC11" i="2"/>
  <c r="AD11" i="2"/>
  <c r="AE11" i="2"/>
  <c r="AG11" i="2"/>
  <c r="AH11" i="2"/>
  <c r="M12" i="2"/>
  <c r="O12" i="2"/>
  <c r="S12" i="2"/>
  <c r="T12" i="2"/>
  <c r="U12" i="2" s="1"/>
  <c r="AI12" i="2" s="1"/>
  <c r="V12" i="2"/>
  <c r="W12" i="2"/>
  <c r="X12" i="2"/>
  <c r="AB12" i="2"/>
  <c r="AC12" i="2"/>
  <c r="AD12" i="2"/>
  <c r="AE12" i="2"/>
  <c r="AG12" i="2"/>
  <c r="AH12" i="2"/>
  <c r="M13" i="2"/>
  <c r="O13" i="2"/>
  <c r="R13" i="2" s="1"/>
  <c r="S13" i="2"/>
  <c r="T13" i="2"/>
  <c r="U13" i="2" s="1"/>
  <c r="AI13" i="2" s="1"/>
  <c r="V13" i="2"/>
  <c r="W13" i="2"/>
  <c r="X13" i="2"/>
  <c r="AB13" i="2"/>
  <c r="AC13" i="2"/>
  <c r="AD13" i="2"/>
  <c r="AE13" i="2"/>
  <c r="AH13" i="2"/>
  <c r="M14" i="2"/>
  <c r="O14" i="2"/>
  <c r="R14" i="2" s="1"/>
  <c r="P14" i="2"/>
  <c r="Q14" i="2" s="1"/>
  <c r="S14" i="2"/>
  <c r="T14" i="2"/>
  <c r="U14" i="2" s="1"/>
  <c r="AI14" i="2" s="1"/>
  <c r="V14" i="2"/>
  <c r="W14" i="2"/>
  <c r="X14" i="2"/>
  <c r="AB14" i="2"/>
  <c r="AC14" i="2"/>
  <c r="AD14" i="2"/>
  <c r="AE14" i="2"/>
  <c r="AH14" i="2"/>
  <c r="M15" i="2"/>
  <c r="O15" i="2"/>
  <c r="P15" i="2" s="1"/>
  <c r="Q15" i="2" s="1"/>
  <c r="S15" i="2"/>
  <c r="T15" i="2"/>
  <c r="U15" i="2" s="1"/>
  <c r="AI15" i="2" s="1"/>
  <c r="V15" i="2"/>
  <c r="W15" i="2"/>
  <c r="X15" i="2"/>
  <c r="AB15" i="2"/>
  <c r="AC15" i="2"/>
  <c r="AD15" i="2"/>
  <c r="AE15" i="2"/>
  <c r="AH15" i="2"/>
  <c r="M16" i="2"/>
  <c r="O16" i="2"/>
  <c r="S16" i="2"/>
  <c r="T16" i="2"/>
  <c r="U16" i="2" s="1"/>
  <c r="AI16" i="2" s="1"/>
  <c r="V16" i="2"/>
  <c r="W16" i="2"/>
  <c r="X16" i="2"/>
  <c r="AB16" i="2"/>
  <c r="AC16" i="2"/>
  <c r="AD16" i="2"/>
  <c r="AE16" i="2"/>
  <c r="AH16" i="2"/>
  <c r="M17" i="2"/>
  <c r="O17" i="2"/>
  <c r="R17" i="2" s="1"/>
  <c r="S17" i="2"/>
  <c r="T17" i="2"/>
  <c r="U17" i="2" s="1"/>
  <c r="AI17" i="2" s="1"/>
  <c r="V17" i="2"/>
  <c r="W17" i="2"/>
  <c r="X17" i="2"/>
  <c r="AB17" i="2"/>
  <c r="AC17" i="2"/>
  <c r="AD17" i="2"/>
  <c r="AE17" i="2"/>
  <c r="AH17" i="2"/>
  <c r="M18" i="2"/>
  <c r="O18" i="2"/>
  <c r="R18" i="2" s="1"/>
  <c r="S18" i="2"/>
  <c r="T18" i="2"/>
  <c r="U18" i="2" s="1"/>
  <c r="AI18" i="2" s="1"/>
  <c r="V18" i="2"/>
  <c r="W18" i="2"/>
  <c r="X18" i="2"/>
  <c r="AB18" i="2"/>
  <c r="AC18" i="2"/>
  <c r="AD18" i="2"/>
  <c r="AE18" i="2"/>
  <c r="AH18" i="2"/>
  <c r="M19" i="2"/>
  <c r="O19" i="2"/>
  <c r="P19" i="2" s="1"/>
  <c r="Q19" i="2" s="1"/>
  <c r="S19" i="2"/>
  <c r="T19" i="2"/>
  <c r="U19" i="2" s="1"/>
  <c r="AI19" i="2" s="1"/>
  <c r="V19" i="2"/>
  <c r="W19" i="2"/>
  <c r="X19" i="2"/>
  <c r="AB19" i="2"/>
  <c r="AC19" i="2"/>
  <c r="AD19" i="2"/>
  <c r="AE19" i="2"/>
  <c r="AG19" i="2"/>
  <c r="AH19" i="2"/>
  <c r="M20" i="2"/>
  <c r="O20" i="2"/>
  <c r="S20" i="2"/>
  <c r="T20" i="2"/>
  <c r="U20" i="2" s="1"/>
  <c r="AI20" i="2" s="1"/>
  <c r="V20" i="2"/>
  <c r="W20" i="2"/>
  <c r="X20" i="2"/>
  <c r="AB20" i="2"/>
  <c r="AC20" i="2"/>
  <c r="AD20" i="2"/>
  <c r="AE20" i="2"/>
  <c r="AH20" i="2"/>
  <c r="M21" i="2"/>
  <c r="O21" i="2"/>
  <c r="P21" i="2" s="1"/>
  <c r="Q21" i="2" s="1"/>
  <c r="S21" i="2"/>
  <c r="T21" i="2"/>
  <c r="U21" i="2" s="1"/>
  <c r="AI21" i="2" s="1"/>
  <c r="V21" i="2"/>
  <c r="W21" i="2"/>
  <c r="X21" i="2"/>
  <c r="AB21" i="2"/>
  <c r="AC21" i="2"/>
  <c r="AD21" i="2"/>
  <c r="AE21" i="2"/>
  <c r="AH21" i="2"/>
  <c r="M22" i="2"/>
  <c r="O22" i="2"/>
  <c r="P22" i="2" s="1"/>
  <c r="Q22" i="2" s="1"/>
  <c r="S22" i="2"/>
  <c r="T22" i="2"/>
  <c r="U22" i="2" s="1"/>
  <c r="AI22" i="2" s="1"/>
  <c r="V22" i="2"/>
  <c r="W22" i="2"/>
  <c r="X22" i="2"/>
  <c r="AB22" i="2"/>
  <c r="AC22" i="2"/>
  <c r="AD22" i="2"/>
  <c r="AE22" i="2"/>
  <c r="AH22" i="2"/>
  <c r="M23" i="2"/>
  <c r="O23" i="2"/>
  <c r="R23" i="2" s="1"/>
  <c r="S23" i="2"/>
  <c r="T23" i="2"/>
  <c r="U23" i="2" s="1"/>
  <c r="AI23" i="2" s="1"/>
  <c r="V23" i="2"/>
  <c r="W23" i="2"/>
  <c r="X23" i="2"/>
  <c r="AB23" i="2"/>
  <c r="AC23" i="2"/>
  <c r="AD23" i="2"/>
  <c r="AE23" i="2"/>
  <c r="AH23" i="2"/>
  <c r="M24" i="2"/>
  <c r="O24" i="2"/>
  <c r="S24" i="2"/>
  <c r="T24" i="2"/>
  <c r="U24" i="2" s="1"/>
  <c r="AI24" i="2" s="1"/>
  <c r="V24" i="2"/>
  <c r="W24" i="2"/>
  <c r="X24" i="2"/>
  <c r="AB24" i="2"/>
  <c r="AC24" i="2"/>
  <c r="AD24" i="2"/>
  <c r="AE24" i="2"/>
  <c r="AH24" i="2"/>
  <c r="M25" i="2"/>
  <c r="O25" i="2"/>
  <c r="P25" i="2" s="1"/>
  <c r="Q25" i="2" s="1"/>
  <c r="S25" i="2"/>
  <c r="T25" i="2"/>
  <c r="U25" i="2" s="1"/>
  <c r="AI25" i="2" s="1"/>
  <c r="V25" i="2"/>
  <c r="W25" i="2"/>
  <c r="X25" i="2"/>
  <c r="AB25" i="2"/>
  <c r="AC25" i="2"/>
  <c r="AD25" i="2"/>
  <c r="AE25" i="2"/>
  <c r="AH25" i="2"/>
  <c r="M26" i="2"/>
  <c r="O26" i="2"/>
  <c r="R26" i="2" s="1"/>
  <c r="S26" i="2"/>
  <c r="T26" i="2"/>
  <c r="U26" i="2" s="1"/>
  <c r="AI26" i="2" s="1"/>
  <c r="V26" i="2"/>
  <c r="W26" i="2"/>
  <c r="X26" i="2"/>
  <c r="AB26" i="2"/>
  <c r="AC26" i="2"/>
  <c r="AD26" i="2"/>
  <c r="AE26" i="2"/>
  <c r="AH26" i="2"/>
  <c r="M27" i="2"/>
  <c r="O27" i="2"/>
  <c r="P27" i="2" s="1"/>
  <c r="Q27" i="2" s="1"/>
  <c r="S27" i="2"/>
  <c r="T27" i="2"/>
  <c r="U27" i="2" s="1"/>
  <c r="AI27" i="2" s="1"/>
  <c r="V27" i="2"/>
  <c r="W27" i="2"/>
  <c r="X27" i="2"/>
  <c r="AB27" i="2"/>
  <c r="AC27" i="2"/>
  <c r="AD27" i="2"/>
  <c r="AE27" i="2"/>
  <c r="AG27" i="2"/>
  <c r="AH27" i="2"/>
  <c r="M28" i="2"/>
  <c r="O28" i="2"/>
  <c r="S28" i="2"/>
  <c r="T28" i="2"/>
  <c r="U28" i="2" s="1"/>
  <c r="AI28" i="2" s="1"/>
  <c r="V28" i="2"/>
  <c r="W28" i="2"/>
  <c r="X28" i="2"/>
  <c r="AB28" i="2"/>
  <c r="AC28" i="2"/>
  <c r="AD28" i="2"/>
  <c r="AE28" i="2"/>
  <c r="AH28" i="2"/>
  <c r="M29" i="2"/>
  <c r="O29" i="2"/>
  <c r="R29" i="2" s="1"/>
  <c r="S29" i="2"/>
  <c r="T29" i="2"/>
  <c r="U29" i="2" s="1"/>
  <c r="AI29" i="2" s="1"/>
  <c r="V29" i="2"/>
  <c r="W29" i="2"/>
  <c r="X29" i="2"/>
  <c r="AB29" i="2"/>
  <c r="AC29" i="2"/>
  <c r="AD29" i="2"/>
  <c r="AE29" i="2"/>
  <c r="AH29" i="2"/>
  <c r="M30" i="2"/>
  <c r="O30" i="2"/>
  <c r="P30" i="2" s="1"/>
  <c r="Q30" i="2" s="1"/>
  <c r="S30" i="2"/>
  <c r="T30" i="2"/>
  <c r="U30" i="2" s="1"/>
  <c r="AI30" i="2" s="1"/>
  <c r="V30" i="2"/>
  <c r="W30" i="2"/>
  <c r="X30" i="2"/>
  <c r="AB30" i="2"/>
  <c r="AC30" i="2"/>
  <c r="AD30" i="2"/>
  <c r="AE30" i="2"/>
  <c r="AG30" i="2"/>
  <c r="AH30" i="2"/>
  <c r="M31" i="2"/>
  <c r="O31" i="2"/>
  <c r="S31" i="2"/>
  <c r="T31" i="2"/>
  <c r="U31" i="2" s="1"/>
  <c r="AI31" i="2" s="1"/>
  <c r="V31" i="2"/>
  <c r="W31" i="2"/>
  <c r="X31" i="2"/>
  <c r="AB31" i="2"/>
  <c r="AC31" i="2"/>
  <c r="AD31" i="2"/>
  <c r="AE31" i="2"/>
  <c r="AH31" i="2"/>
  <c r="M32" i="2"/>
  <c r="O32" i="2"/>
  <c r="S32" i="2"/>
  <c r="T32" i="2"/>
  <c r="U32" i="2" s="1"/>
  <c r="AI32" i="2" s="1"/>
  <c r="V32" i="2"/>
  <c r="W32" i="2"/>
  <c r="X32" i="2"/>
  <c r="AB32" i="2"/>
  <c r="AC32" i="2"/>
  <c r="AD32" i="2"/>
  <c r="AE32" i="2"/>
  <c r="AH32" i="2"/>
  <c r="M33" i="2"/>
  <c r="O33" i="2"/>
  <c r="P33" i="2" s="1"/>
  <c r="Q33" i="2" s="1"/>
  <c r="S33" i="2"/>
  <c r="T33" i="2"/>
  <c r="U33" i="2" s="1"/>
  <c r="AI33" i="2" s="1"/>
  <c r="V33" i="2"/>
  <c r="W33" i="2"/>
  <c r="X33" i="2"/>
  <c r="AB33" i="2"/>
  <c r="AC33" i="2"/>
  <c r="AD33" i="2"/>
  <c r="AE33" i="2"/>
  <c r="AH33" i="2"/>
  <c r="M34" i="2"/>
  <c r="O34" i="2"/>
  <c r="P34" i="2" s="1"/>
  <c r="Q34" i="2" s="1"/>
  <c r="S34" i="2"/>
  <c r="T34" i="2"/>
  <c r="U34" i="2" s="1"/>
  <c r="AI34" i="2" s="1"/>
  <c r="V34" i="2"/>
  <c r="W34" i="2"/>
  <c r="X34" i="2"/>
  <c r="AB34" i="2"/>
  <c r="AC34" i="2"/>
  <c r="AD34" i="2"/>
  <c r="AE34" i="2"/>
  <c r="AH34" i="2"/>
  <c r="M35" i="2"/>
  <c r="O35" i="2"/>
  <c r="P35" i="2" s="1"/>
  <c r="Q35" i="2" s="1"/>
  <c r="S35" i="2"/>
  <c r="T35" i="2"/>
  <c r="U35" i="2" s="1"/>
  <c r="AI35" i="2" s="1"/>
  <c r="V35" i="2"/>
  <c r="W35" i="2"/>
  <c r="X35" i="2"/>
  <c r="AB35" i="2"/>
  <c r="AC35" i="2"/>
  <c r="AD35" i="2"/>
  <c r="AE35" i="2"/>
  <c r="AG35" i="2"/>
  <c r="AH35" i="2"/>
  <c r="M36" i="2"/>
  <c r="O36" i="2"/>
  <c r="S36" i="2"/>
  <c r="T36" i="2"/>
  <c r="U36" i="2" s="1"/>
  <c r="AI36" i="2" s="1"/>
  <c r="V36" i="2"/>
  <c r="W36" i="2"/>
  <c r="X36" i="2"/>
  <c r="AB36" i="2"/>
  <c r="AC36" i="2"/>
  <c r="AD36" i="2"/>
  <c r="AE36" i="2"/>
  <c r="AH36" i="2"/>
  <c r="M37" i="2"/>
  <c r="O37" i="2"/>
  <c r="P37" i="2" s="1"/>
  <c r="Q37" i="2" s="1"/>
  <c r="S37" i="2"/>
  <c r="T37" i="2"/>
  <c r="U37" i="2" s="1"/>
  <c r="AI37" i="2" s="1"/>
  <c r="V37" i="2"/>
  <c r="W37" i="2"/>
  <c r="X37" i="2"/>
  <c r="AB37" i="2"/>
  <c r="AC37" i="2"/>
  <c r="AD37" i="2"/>
  <c r="AE37" i="2"/>
  <c r="AH37" i="2"/>
  <c r="M38" i="2"/>
  <c r="O38" i="2"/>
  <c r="R38" i="2" s="1"/>
  <c r="S38" i="2"/>
  <c r="T38" i="2"/>
  <c r="U38" i="2" s="1"/>
  <c r="AI38" i="2" s="1"/>
  <c r="V38" i="2"/>
  <c r="W38" i="2"/>
  <c r="X38" i="2"/>
  <c r="AB38" i="2"/>
  <c r="AC38" i="2"/>
  <c r="AD38" i="2"/>
  <c r="AE38" i="2"/>
  <c r="AH38" i="2"/>
  <c r="M39" i="2"/>
  <c r="O39" i="2"/>
  <c r="R39" i="2" s="1"/>
  <c r="S39" i="2"/>
  <c r="T39" i="2"/>
  <c r="U39" i="2" s="1"/>
  <c r="AI39" i="2" s="1"/>
  <c r="V39" i="2"/>
  <c r="W39" i="2"/>
  <c r="X39" i="2"/>
  <c r="AB39" i="2"/>
  <c r="AC39" i="2"/>
  <c r="AD39" i="2"/>
  <c r="AE39" i="2"/>
  <c r="AH39" i="2"/>
  <c r="M40" i="2"/>
  <c r="O40" i="2"/>
  <c r="S40" i="2"/>
  <c r="T40" i="2"/>
  <c r="U40" i="2" s="1"/>
  <c r="AI40" i="2" s="1"/>
  <c r="V40" i="2"/>
  <c r="W40" i="2"/>
  <c r="X40" i="2"/>
  <c r="AB40" i="2"/>
  <c r="AC40" i="2"/>
  <c r="AD40" i="2"/>
  <c r="AE40" i="2"/>
  <c r="AH40" i="2"/>
  <c r="M41" i="2"/>
  <c r="O41" i="2"/>
  <c r="R41" i="2" s="1"/>
  <c r="S41" i="2"/>
  <c r="T41" i="2"/>
  <c r="U41" i="2" s="1"/>
  <c r="AI41" i="2" s="1"/>
  <c r="V41" i="2"/>
  <c r="W41" i="2"/>
  <c r="X41" i="2"/>
  <c r="AB41" i="2"/>
  <c r="AC41" i="2"/>
  <c r="AD41" i="2"/>
  <c r="AE41" i="2"/>
  <c r="AH41" i="2"/>
  <c r="M42" i="2"/>
  <c r="O42" i="2"/>
  <c r="P42" i="2" s="1"/>
  <c r="Q42" i="2" s="1"/>
  <c r="S42" i="2"/>
  <c r="T42" i="2"/>
  <c r="U42" i="2" s="1"/>
  <c r="AI42" i="2" s="1"/>
  <c r="V42" i="2"/>
  <c r="W42" i="2"/>
  <c r="X42" i="2"/>
  <c r="AB42" i="2"/>
  <c r="AC42" i="2"/>
  <c r="AD42" i="2"/>
  <c r="AE42" i="2"/>
  <c r="AH42" i="2"/>
  <c r="M43" i="2"/>
  <c r="O43" i="2"/>
  <c r="P43" i="2" s="1"/>
  <c r="Q43" i="2" s="1"/>
  <c r="S43" i="2"/>
  <c r="T43" i="2"/>
  <c r="U43" i="2" s="1"/>
  <c r="AI43" i="2" s="1"/>
  <c r="V43" i="2"/>
  <c r="W43" i="2"/>
  <c r="X43" i="2"/>
  <c r="AB43" i="2"/>
  <c r="AC43" i="2"/>
  <c r="AD43" i="2"/>
  <c r="AE43" i="2"/>
  <c r="AG43" i="2"/>
  <c r="AH43" i="2"/>
  <c r="M44" i="2"/>
  <c r="O44" i="2"/>
  <c r="S44" i="2"/>
  <c r="T44" i="2"/>
  <c r="U44" i="2" s="1"/>
  <c r="AI44" i="2" s="1"/>
  <c r="V44" i="2"/>
  <c r="W44" i="2"/>
  <c r="X44" i="2"/>
  <c r="AB44" i="2"/>
  <c r="AC44" i="2"/>
  <c r="AD44" i="2"/>
  <c r="AE44" i="2"/>
  <c r="AH44" i="2"/>
  <c r="M45" i="2"/>
  <c r="O45" i="2"/>
  <c r="P45" i="2" s="1"/>
  <c r="Q45" i="2" s="1"/>
  <c r="S45" i="2"/>
  <c r="T45" i="2"/>
  <c r="U45" i="2" s="1"/>
  <c r="AI45" i="2" s="1"/>
  <c r="V45" i="2"/>
  <c r="W45" i="2"/>
  <c r="X45" i="2"/>
  <c r="AB45" i="2"/>
  <c r="AC45" i="2"/>
  <c r="AD45" i="2"/>
  <c r="AE45" i="2"/>
  <c r="AH45" i="2"/>
  <c r="M46" i="2"/>
  <c r="O46" i="2"/>
  <c r="R46" i="2" s="1"/>
  <c r="S46" i="2"/>
  <c r="T46" i="2"/>
  <c r="U46" i="2" s="1"/>
  <c r="AI46" i="2" s="1"/>
  <c r="V46" i="2"/>
  <c r="W46" i="2"/>
  <c r="X46" i="2"/>
  <c r="AB46" i="2"/>
  <c r="AC46" i="2"/>
  <c r="AD46" i="2"/>
  <c r="AE46" i="2"/>
  <c r="AH46" i="2"/>
  <c r="M47" i="2"/>
  <c r="O47" i="2"/>
  <c r="P47" i="2" s="1"/>
  <c r="Q47" i="2" s="1"/>
  <c r="S47" i="2"/>
  <c r="T47" i="2"/>
  <c r="U47" i="2" s="1"/>
  <c r="AI47" i="2" s="1"/>
  <c r="V47" i="2"/>
  <c r="W47" i="2"/>
  <c r="X47" i="2"/>
  <c r="AB47" i="2"/>
  <c r="AC47" i="2"/>
  <c r="AD47" i="2"/>
  <c r="AE47" i="2"/>
  <c r="AH47" i="2"/>
  <c r="M48" i="2"/>
  <c r="O48" i="2"/>
  <c r="S48" i="2"/>
  <c r="T48" i="2"/>
  <c r="U48" i="2" s="1"/>
  <c r="AI48" i="2" s="1"/>
  <c r="V48" i="2"/>
  <c r="W48" i="2"/>
  <c r="X48" i="2"/>
  <c r="AB48" i="2"/>
  <c r="AC48" i="2"/>
  <c r="AD48" i="2"/>
  <c r="AE48" i="2"/>
  <c r="AH48" i="2"/>
  <c r="M49" i="2"/>
  <c r="O49" i="2"/>
  <c r="P49" i="2" s="1"/>
  <c r="Q49" i="2" s="1"/>
  <c r="S49" i="2"/>
  <c r="T49" i="2"/>
  <c r="U49" i="2" s="1"/>
  <c r="AI49" i="2" s="1"/>
  <c r="V49" i="2"/>
  <c r="W49" i="2"/>
  <c r="X49" i="2"/>
  <c r="AB49" i="2"/>
  <c r="AC49" i="2"/>
  <c r="AD49" i="2"/>
  <c r="AE49" i="2"/>
  <c r="AH49" i="2"/>
  <c r="M50" i="2"/>
  <c r="O50" i="2"/>
  <c r="P50" i="2" s="1"/>
  <c r="Q50" i="2" s="1"/>
  <c r="S50" i="2"/>
  <c r="T50" i="2"/>
  <c r="U50" i="2" s="1"/>
  <c r="AI50" i="2" s="1"/>
  <c r="V50" i="2"/>
  <c r="W50" i="2"/>
  <c r="X50" i="2"/>
  <c r="AB50" i="2"/>
  <c r="AC50" i="2"/>
  <c r="AD50" i="2"/>
  <c r="AE50" i="2"/>
  <c r="AH50" i="2"/>
  <c r="M51" i="2"/>
  <c r="O51" i="2"/>
  <c r="R51" i="2" s="1"/>
  <c r="S51" i="2"/>
  <c r="T51" i="2"/>
  <c r="U51" i="2" s="1"/>
  <c r="AI51" i="2" s="1"/>
  <c r="V51" i="2"/>
  <c r="W51" i="2"/>
  <c r="X51" i="2"/>
  <c r="AB51" i="2"/>
  <c r="AC51" i="2"/>
  <c r="AD51" i="2"/>
  <c r="AE51" i="2"/>
  <c r="AG51" i="2"/>
  <c r="AH51" i="2"/>
  <c r="M52" i="2"/>
  <c r="O52" i="2"/>
  <c r="S52" i="2"/>
  <c r="T52" i="2"/>
  <c r="U52" i="2" s="1"/>
  <c r="AI52" i="2" s="1"/>
  <c r="V52" i="2"/>
  <c r="W52" i="2"/>
  <c r="X52" i="2"/>
  <c r="AB52" i="2"/>
  <c r="AC52" i="2"/>
  <c r="AD52" i="2"/>
  <c r="AE52" i="2"/>
  <c r="AH52" i="2"/>
  <c r="M53" i="2"/>
  <c r="O53" i="2"/>
  <c r="P53" i="2" s="1"/>
  <c r="Q53" i="2" s="1"/>
  <c r="S53" i="2"/>
  <c r="T53" i="2"/>
  <c r="U53" i="2" s="1"/>
  <c r="AI53" i="2" s="1"/>
  <c r="V53" i="2"/>
  <c r="W53" i="2"/>
  <c r="X53" i="2"/>
  <c r="AB53" i="2"/>
  <c r="AC53" i="2"/>
  <c r="AD53" i="2"/>
  <c r="AE53" i="2"/>
  <c r="AH53" i="2"/>
  <c r="M54" i="2"/>
  <c r="O54" i="2"/>
  <c r="P54" i="2" s="1"/>
  <c r="Q54" i="2" s="1"/>
  <c r="S54" i="2"/>
  <c r="T54" i="2"/>
  <c r="U54" i="2" s="1"/>
  <c r="AI54" i="2" s="1"/>
  <c r="V54" i="2"/>
  <c r="W54" i="2"/>
  <c r="X54" i="2"/>
  <c r="AB54" i="2"/>
  <c r="AC54" i="2"/>
  <c r="AD54" i="2"/>
  <c r="AE54" i="2"/>
  <c r="AH54" i="2"/>
  <c r="M55" i="2"/>
  <c r="O55" i="2"/>
  <c r="P55" i="2" s="1"/>
  <c r="Q55" i="2" s="1"/>
  <c r="S55" i="2"/>
  <c r="T55" i="2"/>
  <c r="U55" i="2" s="1"/>
  <c r="AI55" i="2" s="1"/>
  <c r="V55" i="2"/>
  <c r="W55" i="2"/>
  <c r="X55" i="2"/>
  <c r="AB55" i="2"/>
  <c r="AC55" i="2"/>
  <c r="AD55" i="2"/>
  <c r="AE55" i="2"/>
  <c r="AH55" i="2"/>
  <c r="M56" i="2"/>
  <c r="O56" i="2"/>
  <c r="S56" i="2"/>
  <c r="T56" i="2"/>
  <c r="U56" i="2" s="1"/>
  <c r="AI56" i="2" s="1"/>
  <c r="V56" i="2"/>
  <c r="W56" i="2"/>
  <c r="X56" i="2"/>
  <c r="AB56" i="2"/>
  <c r="AC56" i="2"/>
  <c r="AD56" i="2"/>
  <c r="AE56" i="2"/>
  <c r="AH56" i="2"/>
  <c r="M57" i="2"/>
  <c r="O57" i="2"/>
  <c r="P57" i="2" s="1"/>
  <c r="Q57" i="2" s="1"/>
  <c r="S57" i="2"/>
  <c r="T57" i="2"/>
  <c r="U57" i="2" s="1"/>
  <c r="AI57" i="2" s="1"/>
  <c r="V57" i="2"/>
  <c r="W57" i="2"/>
  <c r="X57" i="2"/>
  <c r="AB57" i="2"/>
  <c r="AC57" i="2"/>
  <c r="AD57" i="2"/>
  <c r="AE57" i="2"/>
  <c r="AH57" i="2"/>
  <c r="M58" i="2"/>
  <c r="O58" i="2"/>
  <c r="R58" i="2" s="1"/>
  <c r="S58" i="2"/>
  <c r="T58" i="2"/>
  <c r="U58" i="2" s="1"/>
  <c r="AI58" i="2" s="1"/>
  <c r="V58" i="2"/>
  <c r="W58" i="2"/>
  <c r="X58" i="2"/>
  <c r="AB58" i="2"/>
  <c r="AC58" i="2"/>
  <c r="AD58" i="2"/>
  <c r="AE58" i="2"/>
  <c r="AH58" i="2"/>
  <c r="M59" i="2"/>
  <c r="O59" i="2"/>
  <c r="P59" i="2" s="1"/>
  <c r="Q59" i="2" s="1"/>
  <c r="S59" i="2"/>
  <c r="T59" i="2"/>
  <c r="U59" i="2" s="1"/>
  <c r="AI59" i="2" s="1"/>
  <c r="V59" i="2"/>
  <c r="W59" i="2"/>
  <c r="X59" i="2"/>
  <c r="AB59" i="2"/>
  <c r="AC59" i="2"/>
  <c r="AD59" i="2"/>
  <c r="AE59" i="2"/>
  <c r="AG59" i="2"/>
  <c r="AH59" i="2"/>
  <c r="M60" i="2"/>
  <c r="O60" i="2"/>
  <c r="S60" i="2"/>
  <c r="T60" i="2"/>
  <c r="U60" i="2" s="1"/>
  <c r="AI60" i="2" s="1"/>
  <c r="V60" i="2"/>
  <c r="W60" i="2"/>
  <c r="X60" i="2"/>
  <c r="AB60" i="2"/>
  <c r="AC60" i="2"/>
  <c r="AD60" i="2"/>
  <c r="AE60" i="2"/>
  <c r="AH60" i="2"/>
  <c r="M61" i="2"/>
  <c r="O61" i="2"/>
  <c r="P61" i="2" s="1"/>
  <c r="Q61" i="2" s="1"/>
  <c r="S61" i="2"/>
  <c r="T61" i="2"/>
  <c r="U61" i="2" s="1"/>
  <c r="AI61" i="2" s="1"/>
  <c r="V61" i="2"/>
  <c r="W61" i="2"/>
  <c r="X61" i="2"/>
  <c r="AB61" i="2"/>
  <c r="AC61" i="2"/>
  <c r="AD61" i="2"/>
  <c r="AE61" i="2"/>
  <c r="AG61" i="2"/>
  <c r="AH61" i="2"/>
  <c r="M62" i="2"/>
  <c r="O62" i="2"/>
  <c r="P62" i="2" s="1"/>
  <c r="Q62" i="2" s="1"/>
  <c r="S62" i="2"/>
  <c r="T62" i="2"/>
  <c r="U62" i="2" s="1"/>
  <c r="AI62" i="2" s="1"/>
  <c r="V62" i="2"/>
  <c r="W62" i="2"/>
  <c r="X62" i="2"/>
  <c r="AB62" i="2"/>
  <c r="AC62" i="2"/>
  <c r="AD62" i="2"/>
  <c r="AE62" i="2"/>
  <c r="AH62" i="2"/>
  <c r="M63" i="2"/>
  <c r="O63" i="2"/>
  <c r="P63" i="2" s="1"/>
  <c r="Q63" i="2" s="1"/>
  <c r="S63" i="2"/>
  <c r="T63" i="2"/>
  <c r="U63" i="2" s="1"/>
  <c r="AI63" i="2" s="1"/>
  <c r="V63" i="2"/>
  <c r="W63" i="2"/>
  <c r="X63" i="2"/>
  <c r="AB63" i="2"/>
  <c r="AC63" i="2"/>
  <c r="AD63" i="2"/>
  <c r="AE63" i="2"/>
  <c r="AH63" i="2"/>
  <c r="M64" i="2"/>
  <c r="O64" i="2"/>
  <c r="S64" i="2"/>
  <c r="T64" i="2"/>
  <c r="U64" i="2" s="1"/>
  <c r="AI64" i="2" s="1"/>
  <c r="V64" i="2"/>
  <c r="W64" i="2"/>
  <c r="X64" i="2"/>
  <c r="Y64" i="2"/>
  <c r="AB64" i="2"/>
  <c r="AC64" i="2"/>
  <c r="AD64" i="2"/>
  <c r="AE64" i="2"/>
  <c r="AH64" i="2"/>
  <c r="M65" i="2"/>
  <c r="O65" i="2"/>
  <c r="R65" i="2" s="1"/>
  <c r="S65" i="2"/>
  <c r="T65" i="2"/>
  <c r="U65" i="2" s="1"/>
  <c r="AI65" i="2" s="1"/>
  <c r="V65" i="2"/>
  <c r="W65" i="2"/>
  <c r="X65" i="2"/>
  <c r="Y65" i="2"/>
  <c r="AB65" i="2"/>
  <c r="AC65" i="2"/>
  <c r="AD65" i="2"/>
  <c r="AE65" i="2"/>
  <c r="AH65" i="2"/>
  <c r="M66" i="2"/>
  <c r="O66" i="2"/>
  <c r="P66" i="2" s="1"/>
  <c r="Q66" i="2" s="1"/>
  <c r="S66" i="2"/>
  <c r="T66" i="2"/>
  <c r="U66" i="2" s="1"/>
  <c r="AI66" i="2" s="1"/>
  <c r="V66" i="2"/>
  <c r="W66" i="2"/>
  <c r="X66" i="2"/>
  <c r="Y66" i="2"/>
  <c r="AB66" i="2"/>
  <c r="AC66" i="2"/>
  <c r="AD66" i="2"/>
  <c r="AE66" i="2"/>
  <c r="AH66" i="2"/>
  <c r="M67" i="2"/>
  <c r="O67" i="2"/>
  <c r="R67" i="2" s="1"/>
  <c r="S67" i="2"/>
  <c r="T67" i="2"/>
  <c r="U67" i="2" s="1"/>
  <c r="AI67" i="2" s="1"/>
  <c r="V67" i="2"/>
  <c r="W67" i="2"/>
  <c r="X67" i="2"/>
  <c r="Y67" i="2"/>
  <c r="AB67" i="2"/>
  <c r="AC67" i="2"/>
  <c r="AD67" i="2"/>
  <c r="AE67" i="2"/>
  <c r="AG67" i="2"/>
  <c r="AH67" i="2"/>
  <c r="M68" i="2"/>
  <c r="O68" i="2"/>
  <c r="S68" i="2"/>
  <c r="T68" i="2"/>
  <c r="U68" i="2" s="1"/>
  <c r="AI68" i="2" s="1"/>
  <c r="V68" i="2"/>
  <c r="W68" i="2"/>
  <c r="X68" i="2"/>
  <c r="Y68" i="2"/>
  <c r="AB68" i="2"/>
  <c r="AC68" i="2"/>
  <c r="AD68" i="2"/>
  <c r="AE68" i="2"/>
  <c r="AG68" i="2"/>
  <c r="AH68" i="2"/>
  <c r="M69" i="2"/>
  <c r="O69" i="2"/>
  <c r="P69" i="2" s="1"/>
  <c r="Q69" i="2" s="1"/>
  <c r="S69" i="2"/>
  <c r="T69" i="2"/>
  <c r="U69" i="2" s="1"/>
  <c r="AI69" i="2" s="1"/>
  <c r="V69" i="2"/>
  <c r="W69" i="2"/>
  <c r="X69" i="2"/>
  <c r="AB69" i="2"/>
  <c r="AC69" i="2"/>
  <c r="AD69" i="2"/>
  <c r="AE69" i="2"/>
  <c r="AG69" i="2"/>
  <c r="AH69" i="2"/>
  <c r="M70" i="2"/>
  <c r="O70" i="2"/>
  <c r="R70" i="2" s="1"/>
  <c r="S70" i="2"/>
  <c r="T70" i="2"/>
  <c r="U70" i="2" s="1"/>
  <c r="AI70" i="2" s="1"/>
  <c r="V70" i="2"/>
  <c r="W70" i="2"/>
  <c r="X70" i="2"/>
  <c r="Y70" i="2"/>
  <c r="AB70" i="2"/>
  <c r="AC70" i="2"/>
  <c r="AD70" i="2"/>
  <c r="AE70" i="2"/>
  <c r="AG70" i="2"/>
  <c r="AH70" i="2"/>
  <c r="M71" i="2"/>
  <c r="O71" i="2"/>
  <c r="R71" i="2" s="1"/>
  <c r="S71" i="2"/>
  <c r="T71" i="2"/>
  <c r="U71" i="2" s="1"/>
  <c r="AI71" i="2" s="1"/>
  <c r="V71" i="2"/>
  <c r="W71" i="2"/>
  <c r="X71" i="2"/>
  <c r="AB71" i="2"/>
  <c r="AC71" i="2"/>
  <c r="AD71" i="2"/>
  <c r="AE71" i="2"/>
  <c r="AG71" i="2"/>
  <c r="AH71" i="2"/>
  <c r="AH2" i="2"/>
  <c r="AE2" i="2"/>
  <c r="AD2" i="2"/>
  <c r="AC2" i="2"/>
  <c r="AB2" i="2"/>
  <c r="X2" i="2"/>
  <c r="W2" i="2"/>
  <c r="V2" i="2"/>
  <c r="T2" i="2"/>
  <c r="U2" i="2" s="1"/>
  <c r="AI2" i="2" s="1"/>
  <c r="S2" i="2"/>
  <c r="O2" i="2"/>
  <c r="R2" i="2" s="1"/>
  <c r="M2" i="2"/>
  <c r="K3" i="2"/>
  <c r="Y3" i="2" s="1"/>
  <c r="K4" i="2"/>
  <c r="Y4" i="2" s="1"/>
  <c r="K5" i="2"/>
  <c r="Y5" i="2" s="1"/>
  <c r="K6" i="2"/>
  <c r="K7" i="2"/>
  <c r="K8" i="2"/>
  <c r="Y8" i="2" s="1"/>
  <c r="K9" i="2"/>
  <c r="K10" i="2"/>
  <c r="K11" i="2"/>
  <c r="Y11" i="2" s="1"/>
  <c r="K12" i="2"/>
  <c r="Y12" i="2" s="1"/>
  <c r="K13" i="2"/>
  <c r="Y13" i="2" s="1"/>
  <c r="K14" i="2"/>
  <c r="K15" i="2"/>
  <c r="K16" i="2"/>
  <c r="Y16" i="2" s="1"/>
  <c r="K17" i="2"/>
  <c r="K18" i="2"/>
  <c r="K19" i="2"/>
  <c r="Y19" i="2" s="1"/>
  <c r="K20" i="2"/>
  <c r="Y20" i="2" s="1"/>
  <c r="K21" i="2"/>
  <c r="Y21" i="2" s="1"/>
  <c r="K22" i="2"/>
  <c r="Y22" i="2" s="1"/>
  <c r="K23" i="2"/>
  <c r="K24" i="2"/>
  <c r="Y24" i="2" s="1"/>
  <c r="K25" i="2"/>
  <c r="K26" i="2"/>
  <c r="Y26" i="2" s="1"/>
  <c r="K27" i="2"/>
  <c r="K28" i="2"/>
  <c r="Y28" i="2" s="1"/>
  <c r="K29" i="2"/>
  <c r="K30" i="2"/>
  <c r="Y30" i="2" s="1"/>
  <c r="K31" i="2"/>
  <c r="Y31" i="2" s="1"/>
  <c r="K32" i="2"/>
  <c r="Y32" i="2" s="1"/>
  <c r="K33" i="2"/>
  <c r="Y33" i="2" s="1"/>
  <c r="K34" i="2"/>
  <c r="Y34" i="2" s="1"/>
  <c r="K35" i="2"/>
  <c r="K36" i="2"/>
  <c r="Y36" i="2" s="1"/>
  <c r="K37" i="2"/>
  <c r="K38" i="2"/>
  <c r="Y38" i="2" s="1"/>
  <c r="K39" i="2"/>
  <c r="K40" i="2"/>
  <c r="Y40" i="2" s="1"/>
  <c r="K41" i="2"/>
  <c r="K42" i="2"/>
  <c r="Y42" i="2" s="1"/>
  <c r="K43" i="2"/>
  <c r="Y43" i="2" s="1"/>
  <c r="K44" i="2"/>
  <c r="Y44" i="2" s="1"/>
  <c r="K45" i="2"/>
  <c r="Y45" i="2" s="1"/>
  <c r="K46" i="2"/>
  <c r="Y46" i="2" s="1"/>
  <c r="K47" i="2"/>
  <c r="K48" i="2"/>
  <c r="Y48" i="2" s="1"/>
  <c r="K49" i="2"/>
  <c r="Y49" i="2" s="1"/>
  <c r="K50" i="2"/>
  <c r="Y50" i="2" s="1"/>
  <c r="K51" i="2"/>
  <c r="K52" i="2"/>
  <c r="Y52" i="2" s="1"/>
  <c r="K53" i="2"/>
  <c r="Y53" i="2" s="1"/>
  <c r="K54" i="2"/>
  <c r="Y54" i="2" s="1"/>
  <c r="K55" i="2"/>
  <c r="K56" i="2"/>
  <c r="Y56" i="2" s="1"/>
  <c r="K57" i="2"/>
  <c r="Y57" i="2" s="1"/>
  <c r="K58" i="2"/>
  <c r="Y58" i="2" s="1"/>
  <c r="K59" i="2"/>
  <c r="K60" i="2"/>
  <c r="Y60" i="2" s="1"/>
  <c r="K61" i="2"/>
  <c r="K62" i="2"/>
  <c r="Y62" i="2" s="1"/>
  <c r="K63" i="2"/>
  <c r="K69" i="2"/>
  <c r="K71" i="2"/>
  <c r="Y71" i="2" s="1"/>
  <c r="K2" i="2"/>
  <c r="Y2" i="2" s="1"/>
  <c r="P51" i="2" l="1"/>
  <c r="Q51" i="2" s="1"/>
  <c r="R25" i="2"/>
  <c r="P65" i="2"/>
  <c r="Q65" i="2" s="1"/>
  <c r="P39" i="2"/>
  <c r="Q39" i="2" s="1"/>
  <c r="R57" i="2"/>
  <c r="R7" i="2"/>
  <c r="R34" i="2"/>
  <c r="R35" i="2"/>
  <c r="P17" i="2"/>
  <c r="Q17" i="2" s="1"/>
  <c r="P41" i="2"/>
  <c r="Q41" i="2" s="1"/>
  <c r="Z4" i="2"/>
  <c r="Z3" i="2"/>
  <c r="P38" i="2"/>
  <c r="Q38" i="2" s="1"/>
  <c r="AF63" i="2"/>
  <c r="AF47" i="2"/>
  <c r="AF14" i="2"/>
  <c r="AF6" i="2"/>
  <c r="AF61" i="2"/>
  <c r="Z5" i="2"/>
  <c r="P31" i="2"/>
  <c r="Q31" i="2" s="1"/>
  <c r="R31" i="2"/>
  <c r="Z2" i="2"/>
  <c r="AF59" i="2"/>
  <c r="AF51" i="2"/>
  <c r="AF35" i="2"/>
  <c r="AF27" i="2"/>
  <c r="AF69" i="2"/>
  <c r="AF65" i="2"/>
  <c r="R49" i="2"/>
  <c r="P46" i="2"/>
  <c r="Q46" i="2" s="1"/>
  <c r="P26" i="2"/>
  <c r="Q26" i="2" s="1"/>
  <c r="P18" i="2"/>
  <c r="Q18" i="2" s="1"/>
  <c r="P58" i="2"/>
  <c r="Q58" i="2" s="1"/>
  <c r="AF39" i="2"/>
  <c r="R53" i="2"/>
  <c r="AF18" i="2"/>
  <c r="AF10" i="2"/>
  <c r="AF25" i="2"/>
  <c r="AF17" i="2"/>
  <c r="AF9" i="2"/>
  <c r="AF41" i="2"/>
  <c r="R61" i="2"/>
  <c r="R54" i="2"/>
  <c r="P13" i="2"/>
  <c r="Q13" i="2" s="1"/>
  <c r="AF55" i="2"/>
  <c r="AF23" i="2"/>
  <c r="AF15" i="2"/>
  <c r="AF7" i="2"/>
  <c r="R15" i="2"/>
  <c r="R27" i="2"/>
  <c r="AF71" i="2"/>
  <c r="R37" i="2"/>
  <c r="P23" i="2"/>
  <c r="Q23" i="2" s="1"/>
  <c r="Y39" i="2"/>
  <c r="Y63" i="2"/>
  <c r="Y23" i="2"/>
  <c r="Y7" i="2"/>
  <c r="R66" i="2"/>
  <c r="AF37" i="2"/>
  <c r="AF29" i="2"/>
  <c r="Y15" i="2"/>
  <c r="P9" i="2"/>
  <c r="Q9" i="2" s="1"/>
  <c r="R3" i="2"/>
  <c r="R55" i="2"/>
  <c r="R50" i="2"/>
  <c r="AF31" i="2"/>
  <c r="AF67" i="2"/>
  <c r="AF66" i="2"/>
  <c r="R11" i="2"/>
  <c r="R5" i="2"/>
  <c r="R33" i="2"/>
  <c r="R22" i="2"/>
  <c r="R6" i="2"/>
  <c r="R47" i="2"/>
  <c r="P29" i="2"/>
  <c r="Q29" i="2" s="1"/>
  <c r="P71" i="2"/>
  <c r="Q71" i="2" s="1"/>
  <c r="P70" i="2"/>
  <c r="Q70" i="2" s="1"/>
  <c r="R69" i="2"/>
  <c r="AF57" i="2"/>
  <c r="AF53" i="2"/>
  <c r="AF49" i="2"/>
  <c r="AF13" i="2"/>
  <c r="AF11" i="2"/>
  <c r="Y10" i="2"/>
  <c r="Z10" i="2" s="1"/>
  <c r="AF5" i="2"/>
  <c r="P67" i="2"/>
  <c r="Q67" i="2" s="1"/>
  <c r="R63" i="2"/>
  <c r="R62" i="2"/>
  <c r="R59" i="2"/>
  <c r="AF42" i="2"/>
  <c r="Y41" i="2"/>
  <c r="AF40" i="2"/>
  <c r="AF33" i="2"/>
  <c r="AF30" i="2"/>
  <c r="Y29" i="2"/>
  <c r="Y27" i="2"/>
  <c r="AF22" i="2"/>
  <c r="Y18" i="2"/>
  <c r="Y9" i="2"/>
  <c r="AF70" i="2"/>
  <c r="Y69" i="2"/>
  <c r="AF45" i="2"/>
  <c r="AF43" i="2"/>
  <c r="AF21" i="2"/>
  <c r="AF19" i="2"/>
  <c r="Y17" i="2"/>
  <c r="AF16" i="2"/>
  <c r="AF26" i="2"/>
  <c r="Y25" i="2"/>
  <c r="AF24" i="2"/>
  <c r="AF62" i="2"/>
  <c r="Y61" i="2"/>
  <c r="AF56" i="2"/>
  <c r="Y55" i="2"/>
  <c r="AF52" i="2"/>
  <c r="Y51" i="2"/>
  <c r="AF48" i="2"/>
  <c r="Y47" i="2"/>
  <c r="AF38" i="2"/>
  <c r="Y37" i="2"/>
  <c r="Y35" i="2"/>
  <c r="Y14" i="2"/>
  <c r="Y6" i="2"/>
  <c r="R21" i="2"/>
  <c r="AF12" i="2"/>
  <c r="AF3" i="2"/>
  <c r="AF60" i="2"/>
  <c r="Y59" i="2"/>
  <c r="AF58" i="2"/>
  <c r="AF54" i="2"/>
  <c r="AF50" i="2"/>
  <c r="R45" i="2"/>
  <c r="R43" i="2"/>
  <c r="R42" i="2"/>
  <c r="AF34" i="2"/>
  <c r="AF32" i="2"/>
  <c r="R30" i="2"/>
  <c r="R19" i="2"/>
  <c r="R10" i="2"/>
  <c r="AF46" i="2"/>
  <c r="AF20" i="2"/>
  <c r="AF2" i="2"/>
  <c r="P28" i="2"/>
  <c r="Q28" i="2" s="1"/>
  <c r="R28" i="2"/>
  <c r="P8" i="2"/>
  <c r="Q8" i="2" s="1"/>
  <c r="R8" i="2"/>
  <c r="P56" i="2"/>
  <c r="Q56" i="2" s="1"/>
  <c r="R56" i="2"/>
  <c r="AF44" i="2"/>
  <c r="AF36" i="2"/>
  <c r="AF28" i="2"/>
  <c r="P20" i="2"/>
  <c r="Q20" i="2" s="1"/>
  <c r="R20" i="2"/>
  <c r="AF8" i="2"/>
  <c r="P44" i="2"/>
  <c r="Q44" i="2" s="1"/>
  <c r="R44" i="2"/>
  <c r="P36" i="2"/>
  <c r="Q36" i="2" s="1"/>
  <c r="R36" i="2"/>
  <c r="P64" i="2"/>
  <c r="Q64" i="2" s="1"/>
  <c r="R64" i="2"/>
  <c r="AF64" i="2"/>
  <c r="P48" i="2"/>
  <c r="Q48" i="2" s="1"/>
  <c r="R48" i="2"/>
  <c r="P12" i="2"/>
  <c r="Q12" i="2" s="1"/>
  <c r="R12" i="2"/>
  <c r="P68" i="2"/>
  <c r="Q68" i="2" s="1"/>
  <c r="R68" i="2"/>
  <c r="AF68" i="2"/>
  <c r="P60" i="2"/>
  <c r="Q60" i="2" s="1"/>
  <c r="R60" i="2"/>
  <c r="P40" i="2"/>
  <c r="Q40" i="2" s="1"/>
  <c r="R40" i="2"/>
  <c r="P32" i="2"/>
  <c r="Q32" i="2" s="1"/>
  <c r="R32" i="2"/>
  <c r="P24" i="2"/>
  <c r="Q24" i="2" s="1"/>
  <c r="R24" i="2"/>
  <c r="P4" i="2"/>
  <c r="Q4" i="2" s="1"/>
  <c r="R4" i="2"/>
  <c r="P52" i="2"/>
  <c r="Q52" i="2" s="1"/>
  <c r="R52" i="2"/>
  <c r="P16" i="2"/>
  <c r="Q16" i="2" s="1"/>
  <c r="R16" i="2"/>
  <c r="AF4" i="2"/>
  <c r="P2" i="2"/>
  <c r="Q2" i="2" s="1"/>
  <c r="Z789" i="2" l="1"/>
  <c r="Z762" i="2"/>
  <c r="Z767" i="2"/>
  <c r="Z840" i="2"/>
  <c r="Z734" i="2"/>
  <c r="Z776" i="2"/>
  <c r="Z764" i="2"/>
  <c r="Z844" i="2"/>
  <c r="Z759" i="2"/>
  <c r="Z836" i="2"/>
  <c r="Z830" i="2"/>
  <c r="Z828" i="2"/>
  <c r="Z738" i="2"/>
  <c r="Z801" i="2"/>
  <c r="Z747" i="2"/>
  <c r="Z838" i="2"/>
  <c r="Z839" i="2"/>
  <c r="Z834" i="2"/>
  <c r="Z793" i="2"/>
  <c r="Z851" i="2"/>
  <c r="Z832" i="2"/>
  <c r="Z740" i="2"/>
  <c r="Z758" i="2"/>
  <c r="Z748" i="2"/>
  <c r="Z742" i="2"/>
  <c r="Z739" i="2"/>
  <c r="Z809" i="2"/>
  <c r="Z823" i="2"/>
  <c r="Z818" i="2"/>
  <c r="Z760" i="2"/>
  <c r="Z786" i="2"/>
  <c r="Z849" i="2"/>
  <c r="Z791" i="2"/>
  <c r="Z752" i="2"/>
  <c r="Z737" i="2"/>
  <c r="Z785" i="2"/>
  <c r="Z749" i="2"/>
  <c r="Z797" i="2"/>
  <c r="Z772" i="2"/>
  <c r="Z803" i="2"/>
  <c r="Z821" i="2"/>
  <c r="Z815" i="2"/>
  <c r="Z779" i="2"/>
  <c r="Z829" i="2"/>
  <c r="Z750" i="2"/>
  <c r="Z757" i="2"/>
  <c r="Z808" i="2"/>
  <c r="Z845" i="2"/>
  <c r="Z790" i="2"/>
  <c r="Z795" i="2"/>
  <c r="Z744" i="2"/>
  <c r="Z807" i="2"/>
  <c r="Z799" i="2"/>
  <c r="Z810" i="2"/>
  <c r="Z813" i="2"/>
  <c r="Z847" i="2"/>
  <c r="Z833" i="2"/>
  <c r="Z755" i="2"/>
  <c r="Z773" i="2"/>
  <c r="Z745" i="2"/>
  <c r="Z732" i="2"/>
  <c r="Z848" i="2"/>
  <c r="Z771" i="2"/>
  <c r="Z770" i="2"/>
  <c r="Z783" i="2"/>
  <c r="Z774" i="2"/>
  <c r="Z826" i="2"/>
  <c r="Z812" i="2"/>
  <c r="Z842" i="2"/>
  <c r="Z743" i="2"/>
  <c r="Z763" i="2"/>
  <c r="Z811" i="2"/>
  <c r="Z768" i="2"/>
  <c r="Z846" i="2"/>
  <c r="Z820" i="2"/>
  <c r="Z765" i="2"/>
  <c r="Z817" i="2"/>
  <c r="Z775" i="2"/>
  <c r="Z841" i="2"/>
  <c r="Z802" i="2"/>
  <c r="Z850" i="2"/>
  <c r="Z816" i="2"/>
  <c r="Z788" i="2"/>
  <c r="Z800" i="2"/>
  <c r="Z796" i="2"/>
  <c r="Z784" i="2"/>
  <c r="Z822" i="2"/>
  <c r="Z766" i="2"/>
  <c r="Z746" i="2"/>
  <c r="Z735" i="2"/>
  <c r="Z741" i="2"/>
  <c r="Z736" i="2"/>
  <c r="Z827" i="2"/>
  <c r="Z794" i="2"/>
  <c r="Z804" i="2"/>
  <c r="Z787" i="2"/>
  <c r="Z814" i="2"/>
  <c r="Z835" i="2"/>
  <c r="Z798" i="2"/>
  <c r="Z805" i="2"/>
  <c r="Z782" i="2"/>
  <c r="Z751" i="2"/>
  <c r="Z753" i="2"/>
  <c r="Z837" i="2"/>
  <c r="Z825" i="2"/>
  <c r="Z754" i="2"/>
  <c r="Z806" i="2"/>
  <c r="Z792" i="2"/>
  <c r="Z778" i="2"/>
  <c r="Z843" i="2"/>
  <c r="Z819" i="2"/>
  <c r="Z777" i="2"/>
  <c r="Z781" i="2"/>
  <c r="Z769" i="2"/>
  <c r="Z756" i="2"/>
  <c r="Z761" i="2"/>
  <c r="Z733" i="2"/>
  <c r="Z824" i="2"/>
  <c r="Z780" i="2"/>
  <c r="Z831" i="2"/>
  <c r="AA2" i="2"/>
  <c r="Z25" i="2"/>
  <c r="Z15" i="2"/>
  <c r="Z47" i="2"/>
  <c r="AA4" i="2"/>
  <c r="AA3" i="2"/>
  <c r="Z39" i="2"/>
  <c r="Z62" i="2"/>
  <c r="Z45" i="2"/>
  <c r="Z31" i="2"/>
  <c r="Z64" i="2"/>
  <c r="Z53" i="2"/>
  <c r="Z44" i="2"/>
  <c r="Z14" i="2"/>
  <c r="Z55" i="2"/>
  <c r="Z17" i="2"/>
  <c r="Z33" i="2"/>
  <c r="Z58" i="2"/>
  <c r="Z20" i="2"/>
  <c r="Z16" i="2"/>
  <c r="Z35" i="2"/>
  <c r="Z7" i="2"/>
  <c r="Z34" i="2"/>
  <c r="Z67" i="2"/>
  <c r="Z32" i="2"/>
  <c r="Z60" i="2"/>
  <c r="Z43" i="2"/>
  <c r="Z70" i="2"/>
  <c r="Z57" i="2"/>
  <c r="Z66" i="2"/>
  <c r="Z26" i="2"/>
  <c r="Z51" i="2"/>
  <c r="Z59" i="2"/>
  <c r="Z37" i="2"/>
  <c r="Z61" i="2"/>
  <c r="Z27" i="2"/>
  <c r="Z23" i="2"/>
  <c r="Z71" i="2"/>
  <c r="Z19" i="2"/>
  <c r="Z11" i="2"/>
  <c r="Z46" i="2"/>
  <c r="Z50" i="2"/>
  <c r="Z69" i="2"/>
  <c r="Z29" i="2"/>
  <c r="Z63" i="2"/>
  <c r="Z68" i="2"/>
  <c r="Z12" i="2"/>
  <c r="Z54" i="2"/>
  <c r="Z6" i="2"/>
  <c r="Z36" i="2"/>
  <c r="Z48" i="2"/>
  <c r="Z65" i="2"/>
  <c r="Z9" i="2"/>
  <c r="Z41" i="2"/>
  <c r="Z52" i="2"/>
  <c r="AA5" i="2"/>
  <c r="Z22" i="2"/>
  <c r="Z56" i="2"/>
  <c r="Z24" i="2"/>
  <c r="Z18" i="2"/>
  <c r="Z13" i="2"/>
  <c r="Z30" i="2"/>
  <c r="Z40" i="2"/>
  <c r="Z42" i="2"/>
  <c r="Z28" i="2"/>
  <c r="Z21" i="2"/>
  <c r="Z38" i="2"/>
  <c r="Z8" i="2"/>
  <c r="Z49" i="2"/>
  <c r="AA852" i="2" l="1"/>
  <c r="AA857" i="2"/>
  <c r="AA884" i="2"/>
  <c r="AA897" i="2"/>
  <c r="AA907" i="2"/>
  <c r="AA926" i="2"/>
  <c r="AA994" i="2"/>
  <c r="AA1063" i="2"/>
  <c r="AA1110" i="2"/>
  <c r="AA1247" i="2"/>
  <c r="AA1227" i="2"/>
  <c r="AA1168" i="2"/>
  <c r="AA1143" i="2"/>
  <c r="AA1056" i="2"/>
  <c r="AA973" i="2"/>
  <c r="AA898" i="2"/>
  <c r="AA1210" i="2"/>
  <c r="AA1228" i="2"/>
  <c r="AA1349" i="2"/>
  <c r="AA1310" i="2"/>
  <c r="AA1389" i="2"/>
  <c r="AA1412" i="2"/>
  <c r="AA1461" i="2"/>
  <c r="AA1446" i="2"/>
  <c r="AA1436" i="2"/>
  <c r="AA1467" i="2"/>
  <c r="AA1604" i="2"/>
  <c r="AA1472" i="2"/>
  <c r="AA1548" i="2"/>
  <c r="AA862" i="2"/>
  <c r="AA874" i="2"/>
  <c r="AA899" i="2"/>
  <c r="AA923" i="2"/>
  <c r="AA1006" i="2"/>
  <c r="AA1059" i="2"/>
  <c r="AA1148" i="2"/>
  <c r="AA1253" i="2"/>
  <c r="AA1079" i="2"/>
  <c r="AA1172" i="2"/>
  <c r="AA1088" i="2"/>
  <c r="AA1081" i="2"/>
  <c r="AA989" i="2"/>
  <c r="AA1206" i="2"/>
  <c r="AA1286" i="2"/>
  <c r="AA1249" i="2"/>
  <c r="AA1343" i="2"/>
  <c r="AA1346" i="2"/>
  <c r="AA1333" i="2"/>
  <c r="AA1416" i="2"/>
  <c r="AA1473" i="2"/>
  <c r="AA1448" i="2"/>
  <c r="AA1495" i="2"/>
  <c r="AA1506" i="2"/>
  <c r="AA1522" i="2"/>
  <c r="AA1568" i="2"/>
  <c r="AA1612" i="2"/>
  <c r="AA1588" i="2"/>
  <c r="AA1536" i="2"/>
  <c r="AA952" i="2"/>
  <c r="AA964" i="2"/>
  <c r="AA1043" i="2"/>
  <c r="AA1135" i="2"/>
  <c r="AA1195" i="2"/>
  <c r="AA1233" i="2"/>
  <c r="AA1201" i="2"/>
  <c r="AA1082" i="2"/>
  <c r="AA1025" i="2"/>
  <c r="AA982" i="2"/>
  <c r="AA1207" i="2"/>
  <c r="AA1280" i="2"/>
  <c r="AA1288" i="2"/>
  <c r="AA1318" i="2"/>
  <c r="AA1413" i="2"/>
  <c r="AA1482" i="2"/>
  <c r="AA1465" i="2"/>
  <c r="AA1434" i="2"/>
  <c r="AA1464" i="2"/>
  <c r="AA1632" i="2"/>
  <c r="AA1683" i="2"/>
  <c r="AA1679" i="2"/>
  <c r="AA880" i="2"/>
  <c r="AA935" i="2"/>
  <c r="AA859" i="2"/>
  <c r="AA882" i="2"/>
  <c r="AA1012" i="2"/>
  <c r="AA1036" i="2"/>
  <c r="AA1084" i="2"/>
  <c r="AA1149" i="2"/>
  <c r="AA1237" i="2"/>
  <c r="AA1089" i="2"/>
  <c r="AA974" i="2"/>
  <c r="AA978" i="2"/>
  <c r="AA870" i="2"/>
  <c r="AA1282" i="2"/>
  <c r="AA1258" i="2"/>
  <c r="AA1229" i="2"/>
  <c r="AA1342" i="2"/>
  <c r="AA1356" i="2"/>
  <c r="AA1460" i="2"/>
  <c r="AA1368" i="2"/>
  <c r="AA1398" i="2"/>
  <c r="AA1485" i="2"/>
  <c r="AA1578" i="2"/>
  <c r="AA1676" i="2"/>
  <c r="AA1654" i="2"/>
  <c r="AA895" i="2"/>
  <c r="AA878" i="2"/>
  <c r="AA931" i="2"/>
  <c r="AA954" i="2"/>
  <c r="AA1030" i="2"/>
  <c r="AA1052" i="2"/>
  <c r="AA1163" i="2"/>
  <c r="AA1238" i="2"/>
  <c r="AA1232" i="2"/>
  <c r="AA1136" i="2"/>
  <c r="AA1096" i="2"/>
  <c r="AA985" i="2"/>
  <c r="AA946" i="2"/>
  <c r="AA1219" i="2"/>
  <c r="AA1222" i="2"/>
  <c r="AA1230" i="2"/>
  <c r="AA1393" i="2"/>
  <c r="AA1388" i="2"/>
  <c r="AA1494" i="2"/>
  <c r="AA1510" i="2"/>
  <c r="AA1526" i="2"/>
  <c r="AA1636" i="2"/>
  <c r="AA1566" i="2"/>
  <c r="AA961" i="2"/>
  <c r="AA1010" i="2"/>
  <c r="AA1068" i="2"/>
  <c r="AA1114" i="2"/>
  <c r="AA1093" i="2"/>
  <c r="AA1115" i="2"/>
  <c r="AA1109" i="2"/>
  <c r="AA1066" i="2"/>
  <c r="AA966" i="2"/>
  <c r="AA937" i="2"/>
  <c r="AA1211" i="2"/>
  <c r="AA1260" i="2"/>
  <c r="AA1355" i="2"/>
  <c r="AA1319" i="2"/>
  <c r="AA1358" i="2"/>
  <c r="AA1327" i="2"/>
  <c r="AA1447" i="2"/>
  <c r="AA1576" i="2"/>
  <c r="AA1627" i="2"/>
  <c r="AA1573" i="2"/>
  <c r="AA1584" i="2"/>
  <c r="AA1634" i="2"/>
  <c r="AA1530" i="2"/>
  <c r="AA885" i="2"/>
  <c r="AA879" i="2"/>
  <c r="AA1027" i="2"/>
  <c r="AA1053" i="2"/>
  <c r="AA1086" i="2"/>
  <c r="AA1062" i="2"/>
  <c r="AA1185" i="2"/>
  <c r="AA1198" i="2"/>
  <c r="AA1070" i="2"/>
  <c r="AA1058" i="2"/>
  <c r="AA958" i="2"/>
  <c r="AA855" i="2"/>
  <c r="AA892" i="2"/>
  <c r="AA950" i="2"/>
  <c r="AA1001" i="2"/>
  <c r="AA988" i="2"/>
  <c r="AA1123" i="2"/>
  <c r="AA1122" i="2"/>
  <c r="AA1144" i="2"/>
  <c r="AA1097" i="2"/>
  <c r="AA1005" i="2"/>
  <c r="AA896" i="2"/>
  <c r="AA1204" i="2"/>
  <c r="AA1285" i="2"/>
  <c r="AA1383" i="2"/>
  <c r="AA1308" i="2"/>
  <c r="AA1378" i="2"/>
  <c r="AA1392" i="2"/>
  <c r="AA1425" i="2"/>
  <c r="AA1439" i="2"/>
  <c r="AA1432" i="2"/>
  <c r="AA1629" i="2"/>
  <c r="AA1648" i="2"/>
  <c r="AA1640" i="2"/>
  <c r="AA1558" i="2"/>
  <c r="AA1664" i="2"/>
  <c r="AA891" i="2"/>
  <c r="AA900" i="2"/>
  <c r="AA986" i="2"/>
  <c r="AA998" i="2"/>
  <c r="AA1158" i="2"/>
  <c r="AA1177" i="2"/>
  <c r="AA1159" i="2"/>
  <c r="AA1176" i="2"/>
  <c r="AA1048" i="2"/>
  <c r="AA1039" i="2"/>
  <c r="AA915" i="2"/>
  <c r="AA1314" i="2"/>
  <c r="AA1278" i="2"/>
  <c r="AA1257" i="2"/>
  <c r="AA1391" i="2"/>
  <c r="AA1317" i="2"/>
  <c r="AA1357" i="2"/>
  <c r="AA1421" i="2"/>
  <c r="AA1469" i="2"/>
  <c r="AA1453" i="2"/>
  <c r="AA1498" i="2"/>
  <c r="AA1514" i="2"/>
  <c r="AA1430" i="2"/>
  <c r="AA1575" i="2"/>
  <c r="AA1644" i="2"/>
  <c r="AA1624" i="2"/>
  <c r="AA1665" i="2"/>
  <c r="AA965" i="2"/>
  <c r="AA1035" i="2"/>
  <c r="AA1051" i="2"/>
  <c r="AA1239" i="2"/>
  <c r="AA1132" i="2"/>
  <c r="AA1105" i="2"/>
  <c r="AA1104" i="2"/>
  <c r="AA1018" i="2"/>
  <c r="AA1037" i="2"/>
  <c r="AA941" i="2"/>
  <c r="AA1287" i="2"/>
  <c r="AA1255" i="2"/>
  <c r="AA1330" i="2"/>
  <c r="AA1367" i="2"/>
  <c r="AA1385" i="2"/>
  <c r="AA1423" i="2"/>
  <c r="AA1369" i="2"/>
  <c r="AA1633" i="2"/>
  <c r="AA1499" i="2"/>
  <c r="AA1562" i="2"/>
  <c r="AA1619" i="2"/>
  <c r="AA1662" i="2"/>
  <c r="AA1671" i="2"/>
  <c r="AA901" i="2"/>
  <c r="AA858" i="2"/>
  <c r="AA1014" i="2"/>
  <c r="AA1118" i="2"/>
  <c r="AA1099" i="2"/>
  <c r="AA1270" i="2"/>
  <c r="AA1672" i="2"/>
  <c r="AA887" i="2"/>
  <c r="AA955" i="2"/>
  <c r="AA981" i="2"/>
  <c r="AA1021" i="2"/>
  <c r="AA1116" i="2"/>
  <c r="AA1155" i="2"/>
  <c r="AA1160" i="2"/>
  <c r="AA1191" i="2"/>
  <c r="AA1197" i="2"/>
  <c r="AA1080" i="2"/>
  <c r="AA1095" i="2"/>
  <c r="AA1049" i="2"/>
  <c r="AA919" i="2"/>
  <c r="AA1217" i="2"/>
  <c r="AA1171" i="2"/>
  <c r="AA1292" i="2"/>
  <c r="AA1337" i="2"/>
  <c r="AA1261" i="2"/>
  <c r="AA1303" i="2"/>
  <c r="AA1344" i="2"/>
  <c r="AA1429" i="2"/>
  <c r="AA1390" i="2"/>
  <c r="AA1493" i="2"/>
  <c r="AA1635" i="2"/>
  <c r="AA1622" i="2"/>
  <c r="AA1540" i="2"/>
  <c r="AA1583" i="2"/>
  <c r="AA893" i="2"/>
  <c r="AA875" i="2"/>
  <c r="AA916" i="2"/>
  <c r="AA930" i="2"/>
  <c r="AA1028" i="2"/>
  <c r="AA1094" i="2"/>
  <c r="AA1194" i="2"/>
  <c r="AA1102" i="2"/>
  <c r="AA1103" i="2"/>
  <c r="AA1045" i="2"/>
  <c r="AA979" i="2"/>
  <c r="AA888" i="2"/>
  <c r="AA1208" i="2"/>
  <c r="AA1279" i="2"/>
  <c r="AA1241" i="2"/>
  <c r="AA1339" i="2"/>
  <c r="AA1373" i="2"/>
  <c r="AA1350" i="2"/>
  <c r="AA1431" i="2"/>
  <c r="AA1407" i="2"/>
  <c r="AA1577" i="2"/>
  <c r="AA1502" i="2"/>
  <c r="AA1518" i="2"/>
  <c r="AA1567" i="2"/>
  <c r="AA1477" i="2"/>
  <c r="AA1650" i="2"/>
  <c r="AA1487" i="2"/>
  <c r="AA886" i="2"/>
  <c r="AA925" i="2"/>
  <c r="AA1046" i="2"/>
  <c r="AA1139" i="2"/>
  <c r="AA1169" i="2"/>
  <c r="AA1183" i="2"/>
  <c r="AA1178" i="2"/>
  <c r="AA1078" i="2"/>
  <c r="AA1050" i="2"/>
  <c r="AA940" i="2"/>
  <c r="AA913" i="2"/>
  <c r="AA1272" i="2"/>
  <c r="AA1300" i="2"/>
  <c r="AA1297" i="2"/>
  <c r="AA1347" i="2"/>
  <c r="AA1419" i="2"/>
  <c r="AA1455" i="2"/>
  <c r="AA1585" i="2"/>
  <c r="AA1611" i="2"/>
  <c r="AA1580" i="2"/>
  <c r="AA1534" i="2"/>
  <c r="AA1620" i="2"/>
  <c r="AA1554" i="2"/>
  <c r="AA927" i="2"/>
  <c r="AA868" i="2"/>
  <c r="AA943" i="2"/>
  <c r="AA1174" i="2"/>
  <c r="AA1101" i="2"/>
  <c r="AA1044" i="2"/>
  <c r="AA970" i="2"/>
  <c r="AA1212" i="2"/>
  <c r="AA1165" i="2"/>
  <c r="AA1140" i="2"/>
  <c r="AA1266" i="2"/>
  <c r="AA1293" i="2"/>
  <c r="AA1340" i="2"/>
  <c r="AA1334" i="2"/>
  <c r="AA1427" i="2"/>
  <c r="AA1445" i="2"/>
  <c r="AA1613" i="2"/>
  <c r="AA1565" i="2"/>
  <c r="AA1563" i="2"/>
  <c r="AA1628" i="2"/>
  <c r="AA1666" i="2"/>
  <c r="AA1680" i="2"/>
  <c r="AA865" i="2"/>
  <c r="AA853" i="2"/>
  <c r="AA1509" i="2"/>
  <c r="AA1517" i="2"/>
  <c r="AA1525" i="2"/>
  <c r="AA1553" i="2"/>
  <c r="AA1549" i="2"/>
  <c r="AA1535" i="2"/>
  <c r="AA1531" i="2"/>
  <c r="AA971" i="2"/>
  <c r="AA1019" i="2"/>
  <c r="AA976" i="2"/>
  <c r="AA1076" i="2"/>
  <c r="AA1133" i="2"/>
  <c r="AA1213" i="2"/>
  <c r="AA1209" i="2"/>
  <c r="AA1073" i="2"/>
  <c r="AA991" i="2"/>
  <c r="AA997" i="2"/>
  <c r="AA1187" i="2"/>
  <c r="AA1246" i="2"/>
  <c r="AA1273" i="2"/>
  <c r="AA1302" i="2"/>
  <c r="AA1304" i="2"/>
  <c r="AA1316" i="2"/>
  <c r="AA1402" i="2"/>
  <c r="AA1366" i="2"/>
  <c r="AA1474" i="2"/>
  <c r="AA1397" i="2"/>
  <c r="AA1601" i="2"/>
  <c r="AA1569" i="2"/>
  <c r="AA1670" i="2"/>
  <c r="AA1609" i="2"/>
  <c r="AA1560" i="2"/>
  <c r="AA889" i="2"/>
  <c r="AA910" i="2"/>
  <c r="AA1069" i="2"/>
  <c r="AA1077" i="2"/>
  <c r="AA1268" i="2"/>
  <c r="AA1007" i="2"/>
  <c r="AA999" i="2"/>
  <c r="AA1002" i="2"/>
  <c r="AA904" i="2"/>
  <c r="AA1301" i="2"/>
  <c r="AA1252" i="2"/>
  <c r="AA1312" i="2"/>
  <c r="AA1323" i="2"/>
  <c r="AA1352" i="2"/>
  <c r="AA1384" i="2"/>
  <c r="AA1406" i="2"/>
  <c r="AA1476" i="2"/>
  <c r="AA1457" i="2"/>
  <c r="AA1466" i="2"/>
  <c r="AA1450" i="2"/>
  <c r="AA1504" i="2"/>
  <c r="AA1520" i="2"/>
  <c r="AA1574" i="2"/>
  <c r="AA1598" i="2"/>
  <c r="AA1652" i="2"/>
  <c r="AA881" i="2"/>
  <c r="AA1000" i="2"/>
  <c r="AA1107" i="2"/>
  <c r="AA1141" i="2"/>
  <c r="AA1193" i="2"/>
  <c r="AA1254" i="2"/>
  <c r="AA1128" i="2"/>
  <c r="AA1121" i="2"/>
  <c r="AA1067" i="2"/>
  <c r="AA1098" i="2"/>
  <c r="AA1071" i="2"/>
  <c r="AA1013" i="2"/>
  <c r="AA975" i="2"/>
  <c r="AA1262" i="2"/>
  <c r="AA1364" i="2"/>
  <c r="AA1321" i="2"/>
  <c r="AA1420" i="2"/>
  <c r="AA1396" i="2"/>
  <c r="AA1399" i="2"/>
  <c r="AA1325" i="2"/>
  <c r="AA1451" i="2"/>
  <c r="AA1586" i="2"/>
  <c r="AA1587" i="2"/>
  <c r="AA1618" i="2"/>
  <c r="AA1489" i="2"/>
  <c r="AA1631" i="2"/>
  <c r="AA905" i="2"/>
  <c r="AA1503" i="2"/>
  <c r="AA1511" i="2"/>
  <c r="AA1519" i="2"/>
  <c r="AA1527" i="2"/>
  <c r="AA1543" i="2"/>
  <c r="AA1539" i="2"/>
  <c r="AA1551" i="2"/>
  <c r="AA1547" i="2"/>
  <c r="AA972" i="2"/>
  <c r="AA1060" i="2"/>
  <c r="AA1124" i="2"/>
  <c r="AA1153" i="2"/>
  <c r="AA1154" i="2"/>
  <c r="AA1156" i="2"/>
  <c r="AA949" i="2"/>
  <c r="AA968" i="2"/>
  <c r="AA1215" i="2"/>
  <c r="AA1170" i="2"/>
  <c r="AA1295" i="2"/>
  <c r="AA1199" i="2"/>
  <c r="AA1328" i="2"/>
  <c r="AA1437" i="2"/>
  <c r="AA1440" i="2"/>
  <c r="AA1645" i="2"/>
  <c r="AA1590" i="2"/>
  <c r="AA1646" i="2"/>
  <c r="AA1649" i="2"/>
  <c r="AA1625" i="2"/>
  <c r="AA1675" i="2"/>
  <c r="AA872" i="2"/>
  <c r="AA977" i="2"/>
  <c r="AA1008" i="2"/>
  <c r="AA1038" i="2"/>
  <c r="AA1061" i="2"/>
  <c r="AA1106" i="2"/>
  <c r="AA1221" i="2"/>
  <c r="AA1226" i="2"/>
  <c r="AA1090" i="2"/>
  <c r="AA1072" i="2"/>
  <c r="AA1017" i="2"/>
  <c r="AA948" i="2"/>
  <c r="AA1202" i="2"/>
  <c r="AA1182" i="2"/>
  <c r="AA1329" i="2"/>
  <c r="AA1331" i="2"/>
  <c r="AA1353" i="2"/>
  <c r="AA1475" i="2"/>
  <c r="AA1400" i="2"/>
  <c r="AA1581" i="2"/>
  <c r="AA1610" i="2"/>
  <c r="AA1492" i="2"/>
  <c r="AA1508" i="2"/>
  <c r="AA1524" i="2"/>
  <c r="AA1600" i="2"/>
  <c r="AA1678" i="2"/>
  <c r="AA1655" i="2"/>
  <c r="AA1552" i="2"/>
  <c r="AA911" i="2"/>
  <c r="AA902" i="2"/>
  <c r="AA1091" i="2"/>
  <c r="AA1055" i="2"/>
  <c r="AA1166" i="2"/>
  <c r="AA1083" i="2"/>
  <c r="AA1131" i="2"/>
  <c r="AA1138" i="2"/>
  <c r="AA957" i="2"/>
  <c r="AA962" i="2"/>
  <c r="AA1142" i="2"/>
  <c r="AA1112" i="2"/>
  <c r="AA1113" i="2"/>
  <c r="AA1074" i="2"/>
  <c r="AA1033" i="2"/>
  <c r="AA928" i="2"/>
  <c r="AA1245" i="2"/>
  <c r="AA1294" i="2"/>
  <c r="AA1259" i="2"/>
  <c r="AA1298" i="2"/>
  <c r="AA1395" i="2"/>
  <c r="AA1442" i="2"/>
  <c r="AA1456" i="2"/>
  <c r="AA1594" i="2"/>
  <c r="AA1605" i="2"/>
  <c r="AA1661" i="2"/>
  <c r="AA1614" i="2"/>
  <c r="AA1641" i="2"/>
  <c r="AA908" i="2"/>
  <c r="AA873" i="2"/>
  <c r="AA1505" i="2"/>
  <c r="AA1513" i="2"/>
  <c r="AA1521" i="2"/>
  <c r="AA1529" i="2"/>
  <c r="AA1559" i="2"/>
  <c r="AA1555" i="2"/>
  <c r="AA1541" i="2"/>
  <c r="AA1673" i="2"/>
  <c r="AA959" i="2"/>
  <c r="AA1085" i="2"/>
  <c r="AA1256" i="2"/>
  <c r="AA1157" i="2"/>
  <c r="AA1065" i="2"/>
  <c r="AA1026" i="2"/>
  <c r="AA921" i="2"/>
  <c r="AA1265" i="2"/>
  <c r="AA1267" i="2"/>
  <c r="AA1225" i="2"/>
  <c r="AA1243" i="2"/>
  <c r="AA1311" i="2"/>
  <c r="AA1305" i="2"/>
  <c r="AA1372" i="2"/>
  <c r="AA1422" i="2"/>
  <c r="AA1401" i="2"/>
  <c r="AA1454" i="2"/>
  <c r="AA1597" i="2"/>
  <c r="AA1579" i="2"/>
  <c r="AA1483" i="2"/>
  <c r="AA1435" i="2"/>
  <c r="AA1602" i="2"/>
  <c r="AA1556" i="2"/>
  <c r="AA1542" i="2"/>
  <c r="AA866" i="2"/>
  <c r="AA863" i="2"/>
  <c r="AA938" i="2"/>
  <c r="AA963" i="2"/>
  <c r="AA980" i="2"/>
  <c r="AA1047" i="2"/>
  <c r="AA1151" i="2"/>
  <c r="AA1175" i="2"/>
  <c r="AA1150" i="2"/>
  <c r="AA1129" i="2"/>
  <c r="AA1041" i="2"/>
  <c r="AA936" i="2"/>
  <c r="AA854" i="2"/>
  <c r="AA1283" i="2"/>
  <c r="AA1296" i="2"/>
  <c r="AA1277" i="2"/>
  <c r="AA1242" i="2"/>
  <c r="AA1382" i="2"/>
  <c r="AA1394" i="2"/>
  <c r="AA1405" i="2"/>
  <c r="AA1403" i="2"/>
  <c r="AA1623" i="2"/>
  <c r="AA1497" i="2"/>
  <c r="AA1496" i="2"/>
  <c r="AA1512" i="2"/>
  <c r="AA1528" i="2"/>
  <c r="AA1490" i="2"/>
  <c r="AA1674" i="2"/>
  <c r="AA1639" i="2"/>
  <c r="AA1682" i="2"/>
  <c r="AA860" i="2"/>
  <c r="AA1075" i="2"/>
  <c r="AA1130" i="2"/>
  <c r="AA1108" i="2"/>
  <c r="AA1203" i="2"/>
  <c r="AA1003" i="2"/>
  <c r="AA929" i="2"/>
  <c r="AA924" i="2"/>
  <c r="AA1291" i="2"/>
  <c r="AA1313" i="2"/>
  <c r="AA1338" i="2"/>
  <c r="AA1306" i="2"/>
  <c r="AA1362" i="2"/>
  <c r="AA1361" i="2"/>
  <c r="AA1365" i="2"/>
  <c r="AA1371" i="2"/>
  <c r="AA1564" i="2"/>
  <c r="AA1637" i="2"/>
  <c r="AA1681" i="2"/>
  <c r="AA909" i="2"/>
  <c r="AA871" i="2"/>
  <c r="AA1507" i="2"/>
  <c r="AA1515" i="2"/>
  <c r="AA1523" i="2"/>
  <c r="AA1537" i="2"/>
  <c r="AA1533" i="2"/>
  <c r="AA1545" i="2"/>
  <c r="AA1557" i="2"/>
  <c r="AA984" i="2"/>
  <c r="AA1020" i="2"/>
  <c r="AA1145" i="2"/>
  <c r="AA1186" i="2"/>
  <c r="AA1117" i="2"/>
  <c r="AA1024" i="2"/>
  <c r="AA1040" i="2"/>
  <c r="AA1016" i="2"/>
  <c r="AA932" i="2"/>
  <c r="AA1164" i="2"/>
  <c r="AA1251" i="2"/>
  <c r="AA1147" i="2"/>
  <c r="AA1218" i="2"/>
  <c r="AA1322" i="2"/>
  <c r="AA1381" i="2"/>
  <c r="AA1438" i="2"/>
  <c r="AA1443" i="2"/>
  <c r="AA1341" i="2"/>
  <c r="AA1462" i="2"/>
  <c r="AA1479" i="2"/>
  <c r="AA1441" i="2"/>
  <c r="AA1608" i="2"/>
  <c r="AA1593" i="2"/>
  <c r="AA1532" i="2"/>
  <c r="AA876" i="2"/>
  <c r="AA864" i="2"/>
  <c r="AA956" i="2"/>
  <c r="AA1023" i="2"/>
  <c r="AA1042" i="2"/>
  <c r="AA1100" i="2"/>
  <c r="AA1231" i="2"/>
  <c r="AA1119" i="2"/>
  <c r="AA1152" i="2"/>
  <c r="AA1054" i="2"/>
  <c r="AA987" i="2"/>
  <c r="AA918" i="2"/>
  <c r="AA1205" i="2"/>
  <c r="AA1244" i="2"/>
  <c r="AA1264" i="2"/>
  <c r="AA1299" i="2"/>
  <c r="AA1320" i="2"/>
  <c r="AA1404" i="2"/>
  <c r="AA1379" i="2"/>
  <c r="AA1452" i="2"/>
  <c r="AA1411" i="2"/>
  <c r="AA1653" i="2"/>
  <c r="AA1468" i="2"/>
  <c r="AA1500" i="2"/>
  <c r="AA1516" i="2"/>
  <c r="AA1488" i="2"/>
  <c r="AA1596" i="2"/>
  <c r="AA1561" i="2"/>
  <c r="AA1092" i="2"/>
  <c r="AA1179" i="2"/>
  <c r="AA1188" i="2"/>
  <c r="AA995" i="2"/>
  <c r="AA990" i="2"/>
  <c r="AA903" i="2"/>
  <c r="AA1248" i="2"/>
  <c r="AA1359" i="2"/>
  <c r="AA1290" i="2"/>
  <c r="AA1276" i="2"/>
  <c r="AA1433" i="2"/>
  <c r="AA1409" i="2"/>
  <c r="AA1458" i="2"/>
  <c r="AA1617" i="2"/>
  <c r="AA1484" i="2"/>
  <c r="AA1663" i="2"/>
  <c r="AA1651" i="2"/>
  <c r="AA1667" i="2"/>
  <c r="AA1677" i="2"/>
  <c r="AA992" i="2"/>
  <c r="AA890" i="2"/>
  <c r="AA951" i="2"/>
  <c r="AA996" i="2"/>
  <c r="AA1289" i="2"/>
  <c r="AA1192" i="2"/>
  <c r="AA1087" i="2"/>
  <c r="AA1120" i="2"/>
  <c r="AA1057" i="2"/>
  <c r="AA922" i="2"/>
  <c r="AA1173" i="2"/>
  <c r="AA1275" i="2"/>
  <c r="AA1307" i="2"/>
  <c r="AA1374" i="2"/>
  <c r="AA1376" i="2"/>
  <c r="AA1428" i="2"/>
  <c r="AA1363" i="2"/>
  <c r="AA1478" i="2"/>
  <c r="AA1571" i="2"/>
  <c r="AA1589" i="2"/>
  <c r="AA1486" i="2"/>
  <c r="AA1630" i="2"/>
  <c r="AA1668" i="2"/>
  <c r="AA1660" i="2"/>
  <c r="AA861" i="2"/>
  <c r="AA1031" i="2"/>
  <c r="AA1224" i="2"/>
  <c r="AA1200" i="2"/>
  <c r="AA1011" i="2"/>
  <c r="AA939" i="2"/>
  <c r="AA1220" i="2"/>
  <c r="AA1263" i="2"/>
  <c r="AA1315" i="2"/>
  <c r="AA1324" i="2"/>
  <c r="AA1370" i="2"/>
  <c r="AA1380" i="2"/>
  <c r="AA1417" i="2"/>
  <c r="AA1415" i="2"/>
  <c r="AA1424" i="2"/>
  <c r="AA1501" i="2"/>
  <c r="AA1603" i="2"/>
  <c r="AA1657" i="2"/>
  <c r="AA1647" i="2"/>
  <c r="AA1599" i="2"/>
  <c r="AA934" i="2"/>
  <c r="AA944" i="2"/>
  <c r="AA856" i="2"/>
  <c r="AA869" i="2"/>
  <c r="AA894" i="2"/>
  <c r="AA883" i="2"/>
  <c r="AA1022" i="2"/>
  <c r="AA1126" i="2"/>
  <c r="AA1196" i="2"/>
  <c r="AA1161" i="2"/>
  <c r="AA1146" i="2"/>
  <c r="AA1064" i="2"/>
  <c r="AA1032" i="2"/>
  <c r="AA912" i="2"/>
  <c r="AA1167" i="2"/>
  <c r="AA1240" i="2"/>
  <c r="AA1284" i="2"/>
  <c r="AA1332" i="2"/>
  <c r="AA1351" i="2"/>
  <c r="AA1354" i="2"/>
  <c r="AA1426" i="2"/>
  <c r="AA1444" i="2"/>
  <c r="AA1626" i="2"/>
  <c r="AA1621" i="2"/>
  <c r="AA1643" i="2"/>
  <c r="AA1582" i="2"/>
  <c r="AA942" i="2"/>
  <c r="AA1125" i="2"/>
  <c r="AA1180" i="2"/>
  <c r="AA1137" i="2"/>
  <c r="AA953" i="2"/>
  <c r="AA945" i="2"/>
  <c r="AA1214" i="2"/>
  <c r="AA1223" i="2"/>
  <c r="AA1335" i="2"/>
  <c r="AA1345" i="2"/>
  <c r="AA1336" i="2"/>
  <c r="AA1375" i="2"/>
  <c r="AA1481" i="2"/>
  <c r="AA1607" i="2"/>
  <c r="AA1470" i="2"/>
  <c r="AA1658" i="2"/>
  <c r="AA1656" i="2"/>
  <c r="AA1538" i="2"/>
  <c r="AA877" i="2"/>
  <c r="AA983" i="2"/>
  <c r="AA867" i="2"/>
  <c r="AA917" i="2"/>
  <c r="AA1236" i="2"/>
  <c r="AA1189" i="2"/>
  <c r="AA1127" i="2"/>
  <c r="AA960" i="2"/>
  <c r="AA993" i="2"/>
  <c r="AA920" i="2"/>
  <c r="AA1250" i="2"/>
  <c r="AA1271" i="2"/>
  <c r="AA1309" i="2"/>
  <c r="AA1234" i="2"/>
  <c r="AA1377" i="2"/>
  <c r="AA1387" i="2"/>
  <c r="AA1480" i="2"/>
  <c r="AA1459" i="2"/>
  <c r="AA1491" i="2"/>
  <c r="AA1659" i="2"/>
  <c r="AA1642" i="2"/>
  <c r="AA1572" i="2"/>
  <c r="AA1615" i="2"/>
  <c r="AA933" i="2"/>
  <c r="AA1235" i="2"/>
  <c r="AA1190" i="2"/>
  <c r="AA1029" i="2"/>
  <c r="AA967" i="2"/>
  <c r="AA914" i="2"/>
  <c r="AA1162" i="2"/>
  <c r="AA1269" i="2"/>
  <c r="AA1281" i="2"/>
  <c r="AA1326" i="2"/>
  <c r="AA1408" i="2"/>
  <c r="AA1410" i="2"/>
  <c r="AA1463" i="2"/>
  <c r="AA1414" i="2"/>
  <c r="AA1570" i="2"/>
  <c r="AA1606" i="2"/>
  <c r="AA1550" i="2"/>
  <c r="AA1592" i="2"/>
  <c r="AA1546" i="2"/>
  <c r="AA1544" i="2"/>
  <c r="AA1015" i="2"/>
  <c r="AA906" i="2"/>
  <c r="AA969" i="2"/>
  <c r="AA1004" i="2"/>
  <c r="AA1034" i="2"/>
  <c r="AA1181" i="2"/>
  <c r="AA1184" i="2"/>
  <c r="AA1111" i="2"/>
  <c r="AA1009" i="2"/>
  <c r="AA947" i="2"/>
  <c r="AA1216" i="2"/>
  <c r="AA1134" i="2"/>
  <c r="AA1348" i="2"/>
  <c r="AA1274" i="2"/>
  <c r="AA1386" i="2"/>
  <c r="AA1360" i="2"/>
  <c r="AA1471" i="2"/>
  <c r="AA1449" i="2"/>
  <c r="AA1418" i="2"/>
  <c r="AA1591" i="2"/>
  <c r="AA1595" i="2"/>
  <c r="AA1616" i="2"/>
  <c r="AA1638" i="2"/>
  <c r="AA1669" i="2"/>
  <c r="AA18" i="2"/>
  <c r="AA8" i="2"/>
  <c r="AA61" i="2"/>
  <c r="AA55" i="2"/>
  <c r="AA62" i="2"/>
  <c r="AA60" i="2"/>
  <c r="AA42" i="2"/>
  <c r="AA46" i="2"/>
  <c r="AA44" i="2"/>
  <c r="AA6" i="2"/>
  <c r="AA25" i="2"/>
  <c r="AA10" i="2"/>
  <c r="AA15" i="2"/>
  <c r="AA47" i="2"/>
  <c r="AA68" i="2"/>
  <c r="AA71" i="2"/>
  <c r="AA38" i="2"/>
  <c r="AA20" i="2"/>
  <c r="AA43" i="2"/>
  <c r="AA40" i="2"/>
  <c r="AA24" i="2"/>
  <c r="AA63" i="2"/>
  <c r="AA11" i="2"/>
  <c r="AA37" i="2"/>
  <c r="AA66" i="2"/>
  <c r="AA57" i="2"/>
  <c r="AA67" i="2"/>
  <c r="AA16" i="2"/>
  <c r="AA58" i="2"/>
  <c r="AA14" i="2"/>
  <c r="AA28" i="2"/>
  <c r="AA29" i="2"/>
  <c r="AA59" i="2"/>
  <c r="AA34" i="2"/>
  <c r="AA21" i="2"/>
  <c r="AA41" i="2"/>
  <c r="AA54" i="2"/>
  <c r="AA69" i="2"/>
  <c r="AA32" i="2"/>
  <c r="AA33" i="2"/>
  <c r="AA53" i="2"/>
  <c r="AA49" i="2"/>
  <c r="AA56" i="2"/>
  <c r="AA9" i="2"/>
  <c r="AA12" i="2"/>
  <c r="AA50" i="2"/>
  <c r="AA70" i="2"/>
  <c r="AA30" i="2"/>
  <c r="AA22" i="2"/>
  <c r="AA65" i="2"/>
  <c r="AA23" i="2"/>
  <c r="AA51" i="2"/>
  <c r="AA26" i="2"/>
  <c r="AA7" i="2"/>
  <c r="AA31" i="2"/>
  <c r="AA13" i="2"/>
  <c r="AA52" i="2"/>
  <c r="AA48" i="2"/>
  <c r="AA36" i="2"/>
  <c r="AA19" i="2"/>
  <c r="AA27" i="2"/>
  <c r="AA35" i="2"/>
  <c r="AA17" i="2"/>
  <c r="AA64" i="2"/>
  <c r="AA45" i="2"/>
  <c r="AA39" i="2"/>
  <c r="Z672" i="2" l="1"/>
  <c r="Z631" i="2" l="1"/>
  <c r="Z727" i="2"/>
  <c r="Z652" i="2"/>
  <c r="Z659" i="2"/>
  <c r="Z671" i="2"/>
  <c r="Z704" i="2"/>
  <c r="Z717" i="2"/>
  <c r="Z683" i="2"/>
  <c r="Z709" i="2"/>
  <c r="Z703" i="2"/>
  <c r="Z627" i="2"/>
  <c r="Z687" i="2"/>
  <c r="Z728" i="2"/>
  <c r="Z667" i="2"/>
  <c r="Z642" i="2"/>
  <c r="Z636" i="2"/>
  <c r="Z634" i="2"/>
  <c r="Z724" i="2"/>
  <c r="Z693" i="2"/>
  <c r="Z655" i="2"/>
  <c r="Z710" i="2"/>
  <c r="Z646" i="2"/>
  <c r="Z641" i="2"/>
  <c r="Z719" i="2"/>
  <c r="Z718" i="2"/>
  <c r="Z651" i="2"/>
  <c r="Z618" i="2"/>
  <c r="Z647" i="2"/>
  <c r="Z676" i="2"/>
  <c r="Z679" i="2"/>
  <c r="Z726" i="2"/>
  <c r="Z691" i="2"/>
  <c r="Z643" i="2"/>
  <c r="Z681" i="2"/>
  <c r="Z674" i="2"/>
  <c r="Z670" i="2"/>
  <c r="Z714" i="2"/>
  <c r="Z640" i="2"/>
  <c r="Z658" i="2"/>
  <c r="Z684" i="2"/>
  <c r="Z729" i="2"/>
  <c r="Z622" i="2"/>
  <c r="Z707" i="2"/>
  <c r="Z688" i="2"/>
  <c r="Z675" i="2"/>
  <c r="Z721" i="2"/>
  <c r="Z199" i="2"/>
  <c r="Z711" i="2"/>
  <c r="Z621" i="2"/>
  <c r="Z632" i="2"/>
  <c r="Z654" i="2"/>
  <c r="Z730" i="2"/>
  <c r="Z678" i="2"/>
  <c r="Z650" i="2"/>
  <c r="Z612" i="2"/>
  <c r="Z686" i="2"/>
  <c r="Z668" i="2"/>
  <c r="Z637" i="2"/>
  <c r="Z664" i="2"/>
  <c r="Z638" i="2"/>
  <c r="Z185" i="2"/>
  <c r="Z451" i="2"/>
  <c r="Z712" i="2"/>
  <c r="Z702" i="2"/>
  <c r="Z625" i="2"/>
  <c r="Z613" i="2"/>
  <c r="Z695" i="2"/>
  <c r="Z653" i="2"/>
  <c r="Z635" i="2"/>
  <c r="Z662" i="2"/>
  <c r="Z715" i="2"/>
  <c r="Z661" i="2"/>
  <c r="Z682" i="2"/>
  <c r="Z615" i="2"/>
  <c r="Z706" i="2"/>
  <c r="Z722" i="2"/>
  <c r="Z620" i="2"/>
  <c r="Z716" i="2"/>
  <c r="Z689" i="2"/>
  <c r="Z677" i="2"/>
  <c r="Z725" i="2"/>
  <c r="Z633" i="2"/>
  <c r="Z701" i="2"/>
  <c r="Z698" i="2"/>
  <c r="Z700" i="2"/>
  <c r="Z723" i="2"/>
  <c r="Z628" i="2"/>
  <c r="Z626" i="2"/>
  <c r="Z713" i="2"/>
  <c r="Z690" i="2"/>
  <c r="Z669" i="2"/>
  <c r="Z629" i="2"/>
  <c r="Z692" i="2"/>
  <c r="Z630" i="2"/>
  <c r="Z648" i="2"/>
  <c r="Z644" i="2"/>
  <c r="Z696" i="2"/>
  <c r="Z617" i="2"/>
  <c r="Z694" i="2"/>
  <c r="Z697" i="2"/>
  <c r="Z639" i="2"/>
  <c r="Z720" i="2"/>
  <c r="Z666" i="2"/>
  <c r="Z680" i="2"/>
  <c r="Z645" i="2"/>
  <c r="Z656" i="2"/>
  <c r="Z614" i="2"/>
  <c r="Z685" i="2"/>
  <c r="Z708" i="2"/>
  <c r="Z705" i="2"/>
  <c r="Z619" i="2"/>
  <c r="Z624" i="2"/>
  <c r="Z665" i="2"/>
  <c r="Z731" i="2"/>
  <c r="Z623" i="2"/>
  <c r="Z699" i="2"/>
  <c r="Z649" i="2"/>
  <c r="Z663" i="2"/>
  <c r="Z616" i="2"/>
  <c r="Z660" i="2"/>
  <c r="Z673" i="2"/>
  <c r="Z657" i="2"/>
  <c r="Z587" i="2"/>
  <c r="Z475" i="2"/>
  <c r="Z151" i="2"/>
  <c r="Z610" i="2"/>
  <c r="Z392" i="2"/>
  <c r="Z588" i="2"/>
  <c r="Z284" i="2"/>
  <c r="Z186" i="2"/>
  <c r="Z375" i="2"/>
  <c r="Z447" i="2"/>
  <c r="Z168" i="2"/>
  <c r="Z106" i="2"/>
  <c r="Z99" i="2"/>
  <c r="Z90" i="2"/>
  <c r="Z319" i="2"/>
  <c r="Z123" i="2"/>
  <c r="Z607" i="2"/>
  <c r="Z328" i="2"/>
  <c r="Z595" i="2"/>
  <c r="Z559" i="2"/>
  <c r="Z477" i="2"/>
  <c r="Z167" i="2"/>
  <c r="Z182" i="2"/>
  <c r="Z148" i="2"/>
  <c r="Z548" i="2"/>
  <c r="Z459" i="2"/>
  <c r="Z518" i="2"/>
  <c r="Z427" i="2"/>
  <c r="Z380" i="2"/>
  <c r="Z514" i="2"/>
  <c r="Z455" i="2"/>
  <c r="Z410" i="2"/>
  <c r="Z159" i="2"/>
  <c r="Z466" i="2"/>
  <c r="Z458" i="2"/>
  <c r="Z118" i="2"/>
  <c r="Z373" i="2"/>
  <c r="Z157" i="2"/>
  <c r="Z545" i="2"/>
  <c r="Z315" i="2"/>
  <c r="Z149" i="2"/>
  <c r="Z357" i="2"/>
  <c r="Z143" i="2"/>
  <c r="Z309" i="2"/>
  <c r="Z519" i="2"/>
  <c r="Z225" i="2"/>
  <c r="Z258" i="2"/>
  <c r="Z267" i="2"/>
  <c r="Z275" i="2"/>
  <c r="Z204" i="2"/>
  <c r="Z491" i="2"/>
  <c r="Z96" i="2"/>
  <c r="Z78" i="2"/>
  <c r="Z381" i="2"/>
  <c r="Z119" i="2"/>
  <c r="Z457" i="2"/>
  <c r="Z110" i="2"/>
  <c r="Z372" i="2"/>
  <c r="Z240" i="2"/>
  <c r="Z190" i="2"/>
  <c r="Z257" i="2"/>
  <c r="Z206" i="2"/>
  <c r="Z103" i="2"/>
  <c r="Z223" i="2"/>
  <c r="Z262" i="2"/>
  <c r="Z359" i="2"/>
  <c r="Z296" i="2"/>
  <c r="Z424" i="2"/>
  <c r="Z237" i="2"/>
  <c r="Z150" i="2"/>
  <c r="Z403" i="2"/>
  <c r="Z520" i="2"/>
  <c r="Z316" i="2"/>
  <c r="Z564" i="2"/>
  <c r="Z307" i="2"/>
  <c r="Z369" i="2"/>
  <c r="Z298" i="2"/>
  <c r="Z572" i="2"/>
  <c r="Z231" i="2"/>
  <c r="Z563" i="2"/>
  <c r="Z365" i="2"/>
  <c r="Z196" i="2"/>
  <c r="Z282" i="2"/>
  <c r="Z294" i="2"/>
  <c r="Z471" i="2"/>
  <c r="Z524" i="2"/>
  <c r="Z544" i="2"/>
  <c r="Z578" i="2"/>
  <c r="Z569" i="2"/>
  <c r="Z224" i="2"/>
  <c r="Z221" i="2"/>
  <c r="Z83" i="2"/>
  <c r="Z401" i="2"/>
  <c r="Z536" i="2"/>
  <c r="Z416" i="2"/>
  <c r="Z528" i="2"/>
  <c r="Z476" i="2"/>
  <c r="Z128" i="2"/>
  <c r="Z189" i="2"/>
  <c r="Z342" i="2"/>
  <c r="Z242" i="2"/>
  <c r="Z549" i="2"/>
  <c r="Z208" i="2"/>
  <c r="Z236" i="2"/>
  <c r="Z323" i="2"/>
  <c r="Z525" i="2"/>
  <c r="Z586" i="2"/>
  <c r="Z531" i="2"/>
  <c r="Z355" i="2"/>
  <c r="Z219" i="2"/>
  <c r="Z521" i="2"/>
  <c r="Z203" i="2"/>
  <c r="Z250" i="2"/>
  <c r="Z177" i="2"/>
  <c r="Z161" i="2"/>
  <c r="Z508" i="2"/>
  <c r="Z105" i="2"/>
  <c r="Z180" i="2"/>
  <c r="Z489" i="2"/>
  <c r="Z280" i="2"/>
  <c r="Z245" i="2"/>
  <c r="Z115" i="2"/>
  <c r="Z413" i="2"/>
  <c r="Z142" i="2"/>
  <c r="Z517" i="2"/>
  <c r="Z217" i="2"/>
  <c r="Z484" i="2"/>
  <c r="Z95" i="2"/>
  <c r="Z246" i="2"/>
  <c r="Z557" i="2"/>
  <c r="Z488" i="2"/>
  <c r="Z125" i="2"/>
  <c r="Z112" i="2"/>
  <c r="Z423" i="2"/>
  <c r="Z339" i="2"/>
  <c r="Z306" i="2"/>
  <c r="Z351" i="2"/>
  <c r="Z252" i="2"/>
  <c r="Z509" i="2"/>
  <c r="Z332" i="2"/>
  <c r="Z596" i="2"/>
  <c r="Z592" i="2"/>
  <c r="Z171" i="2"/>
  <c r="Z565" i="2"/>
  <c r="Z399" i="2"/>
  <c r="Z329" i="2"/>
  <c r="Z377" i="2"/>
  <c r="Z493" i="2"/>
  <c r="Z139" i="2"/>
  <c r="Z562" i="2"/>
  <c r="Z265" i="2"/>
  <c r="Z254" i="2"/>
  <c r="Z209" i="2"/>
  <c r="Z583" i="2"/>
  <c r="Z501" i="2"/>
  <c r="Z80" i="2"/>
  <c r="Z276" i="2"/>
  <c r="Z82" i="2"/>
  <c r="Z405" i="2"/>
  <c r="Z91" i="2"/>
  <c r="Z175" i="2"/>
  <c r="Z327" i="2"/>
  <c r="Z597" i="2"/>
  <c r="Z498" i="2"/>
  <c r="Z390" i="2"/>
  <c r="Z152" i="2"/>
  <c r="Z101" i="2"/>
  <c r="Z412" i="2"/>
  <c r="Z397" i="2"/>
  <c r="Z353" i="2"/>
  <c r="Z554" i="2"/>
  <c r="Z347" i="2"/>
  <c r="Z483" i="2"/>
  <c r="Z229" i="2"/>
  <c r="Z341" i="2"/>
  <c r="Z393" i="2"/>
  <c r="Z248" i="2"/>
  <c r="Z132" i="2"/>
  <c r="Z313" i="2"/>
  <c r="Z228" i="2"/>
  <c r="Z200" i="2"/>
  <c r="Z86" i="2"/>
  <c r="Z214" i="2"/>
  <c r="Z335" i="2"/>
  <c r="Z541" i="2"/>
  <c r="Z497" i="2"/>
  <c r="Z486" i="2"/>
  <c r="Z573" i="2"/>
  <c r="Z442" i="2"/>
  <c r="Z249" i="2"/>
  <c r="Z164" i="2"/>
  <c r="Z158" i="2"/>
  <c r="Z533" i="2"/>
  <c r="Z462" i="2"/>
  <c r="Z226" i="2"/>
  <c r="Z116" i="2"/>
  <c r="Z135" i="2"/>
  <c r="Z426" i="2"/>
  <c r="Z432" i="2"/>
  <c r="Z448" i="2"/>
  <c r="Z585" i="2"/>
  <c r="Z89" i="2"/>
  <c r="Z111" i="2"/>
  <c r="Z92" i="2"/>
  <c r="Z431" i="2"/>
  <c r="Z129" i="2"/>
  <c r="Z383" i="2"/>
  <c r="Z210" i="2"/>
  <c r="Z430" i="2"/>
  <c r="Z386" i="2"/>
  <c r="Z333" i="2"/>
  <c r="Z268" i="2"/>
  <c r="Z211" i="2"/>
  <c r="Z429" i="2"/>
  <c r="Z202" i="2"/>
  <c r="Z94" i="2"/>
  <c r="Z560" i="2"/>
  <c r="Z156" i="2"/>
  <c r="Z302" i="2"/>
  <c r="Z420" i="2"/>
  <c r="Z184" i="2"/>
  <c r="Z334" i="2"/>
  <c r="Z340" i="2"/>
  <c r="Z530" i="2"/>
  <c r="Z218" i="2"/>
  <c r="Z113" i="2"/>
  <c r="Z411" i="2"/>
  <c r="Z166" i="2"/>
  <c r="Z577" i="2"/>
  <c r="Z398" i="2"/>
  <c r="Z404" i="2"/>
  <c r="Z301" i="2"/>
  <c r="Z546" i="2"/>
  <c r="Z444" i="2"/>
  <c r="Z395" i="2"/>
  <c r="Z417" i="2"/>
  <c r="Z470" i="2"/>
  <c r="Z407" i="2"/>
  <c r="Z266" i="2"/>
  <c r="Z378" i="2"/>
  <c r="Z547" i="2"/>
  <c r="Z163" i="2"/>
  <c r="Z187" i="2"/>
  <c r="Z215" i="2"/>
  <c r="Z464" i="2"/>
  <c r="Z289" i="2"/>
  <c r="Z591" i="2"/>
  <c r="Z314" i="2"/>
  <c r="Z408" i="2"/>
  <c r="Z72" i="2"/>
  <c r="Z516" i="2"/>
  <c r="Z435" i="2"/>
  <c r="Z579" i="2"/>
  <c r="Z317" i="2"/>
  <c r="Z287" i="2"/>
  <c r="Z212" i="2"/>
  <c r="Z227" i="2"/>
  <c r="Z75" i="2"/>
  <c r="Z348" i="2"/>
  <c r="Z449" i="2"/>
  <c r="Z478" i="2"/>
  <c r="Z104" i="2"/>
  <c r="Z490" i="2"/>
  <c r="Z293" i="2"/>
  <c r="Z456" i="2"/>
  <c r="Z425" i="2"/>
  <c r="Z76" i="2"/>
  <c r="Z290" i="2"/>
  <c r="Z344" i="2"/>
  <c r="Z288" i="2"/>
  <c r="Z581" i="2"/>
  <c r="Z474" i="2"/>
  <c r="Z238" i="2"/>
  <c r="Z134" i="2"/>
  <c r="Z326" i="2"/>
  <c r="Z394" i="2"/>
  <c r="Z198" i="2"/>
  <c r="Z527" i="2"/>
  <c r="Z594" i="2"/>
  <c r="Z173" i="2"/>
  <c r="Z454" i="2"/>
  <c r="Z108" i="2"/>
  <c r="Z147" i="2"/>
  <c r="Z409" i="2"/>
  <c r="Z538" i="2"/>
  <c r="Z178" i="2"/>
  <c r="Z343" i="2"/>
  <c r="Z556" i="2"/>
  <c r="Z138" i="2"/>
  <c r="Z192" i="2"/>
  <c r="Z602" i="2"/>
  <c r="Z109" i="2"/>
  <c r="Z580" i="2"/>
  <c r="Z590" i="2"/>
  <c r="Z598" i="2"/>
  <c r="Z440" i="2"/>
  <c r="Z505" i="2"/>
  <c r="Z107" i="2"/>
  <c r="Z251" i="2"/>
  <c r="Z188" i="2"/>
  <c r="Z543" i="2"/>
  <c r="Z197" i="2"/>
  <c r="Z349" i="2"/>
  <c r="Z81" i="2"/>
  <c r="Z499" i="2"/>
  <c r="Z220" i="2"/>
  <c r="Z140" i="2"/>
  <c r="Z181" i="2"/>
  <c r="Z526" i="2"/>
  <c r="Z270" i="2"/>
  <c r="Z495" i="2"/>
  <c r="Z303" i="2"/>
  <c r="Z389" i="2"/>
  <c r="Z468" i="2"/>
  <c r="Z354" i="2"/>
  <c r="Z584" i="2"/>
  <c r="Z318" i="2"/>
  <c r="Z122" i="2"/>
  <c r="Z467" i="2"/>
  <c r="Z566" i="2"/>
  <c r="Z388" i="2"/>
  <c r="Z606" i="2"/>
  <c r="Z127" i="2"/>
  <c r="Z191" i="2"/>
  <c r="Z336" i="2"/>
  <c r="Z603" i="2"/>
  <c r="Z165" i="2"/>
  <c r="Z384" i="2"/>
  <c r="Z611" i="2"/>
  <c r="Z446" i="2"/>
  <c r="Z461" i="2"/>
  <c r="Z567" i="2"/>
  <c r="Z453" i="2"/>
  <c r="Z473" i="2"/>
  <c r="Z522" i="2"/>
  <c r="Z207" i="2"/>
  <c r="Z93" i="2"/>
  <c r="Z136" i="2"/>
  <c r="Z414" i="2"/>
  <c r="Z239" i="2"/>
  <c r="Z537" i="2"/>
  <c r="Z382" i="2"/>
  <c r="Z502" i="2"/>
  <c r="Z379" i="2"/>
  <c r="Z233" i="2"/>
  <c r="Z271" i="2"/>
  <c r="Z582" i="2"/>
  <c r="Z308" i="2"/>
  <c r="Z358" i="2"/>
  <c r="Z144" i="2"/>
  <c r="Z576" i="2"/>
  <c r="Z169" i="2"/>
  <c r="Z243" i="2"/>
  <c r="Z482" i="2"/>
  <c r="Z247" i="2"/>
  <c r="Z291" i="2"/>
  <c r="Z391" i="2"/>
  <c r="Z374" i="2"/>
  <c r="Z126" i="2"/>
  <c r="Z84" i="2"/>
  <c r="Z130" i="2"/>
  <c r="Z370" i="2"/>
  <c r="Z542" i="2"/>
  <c r="Z452" i="2"/>
  <c r="Z292" i="2"/>
  <c r="Z553" i="2"/>
  <c r="Z465" i="2"/>
  <c r="Z145" i="2"/>
  <c r="Z463" i="2"/>
  <c r="Z363" i="2"/>
  <c r="Z232" i="2"/>
  <c r="Z137" i="2"/>
  <c r="Z79" i="2"/>
  <c r="Z529" i="2"/>
  <c r="Z511" i="2"/>
  <c r="Z507" i="2"/>
  <c r="Z436" i="2"/>
  <c r="Z269" i="2"/>
  <c r="Z345" i="2"/>
  <c r="Z568" i="2"/>
  <c r="Z216" i="2"/>
  <c r="Z535" i="2"/>
  <c r="Z141" i="2"/>
  <c r="Z352" i="2"/>
  <c r="Z170" i="2"/>
  <c r="Z367" i="2"/>
  <c r="Z124" i="2"/>
  <c r="Z605" i="2"/>
  <c r="Z356" i="2"/>
  <c r="Z77" i="2"/>
  <c r="Z312" i="2"/>
  <c r="Z201" i="2"/>
  <c r="Z387" i="2"/>
  <c r="Z604" i="2"/>
  <c r="Z439" i="2"/>
  <c r="Z331" i="2"/>
  <c r="Z368" i="2"/>
  <c r="Z443" i="2"/>
  <c r="Z496" i="2"/>
  <c r="Z500" i="2"/>
  <c r="Z555" i="2"/>
  <c r="Z552" i="2"/>
  <c r="Z571" i="2"/>
  <c r="Z512" i="2"/>
  <c r="Z575" i="2"/>
  <c r="Z321" i="2"/>
  <c r="Z297" i="2"/>
  <c r="Z85" i="2"/>
  <c r="Z176" i="2"/>
  <c r="Z574" i="2"/>
  <c r="Z162" i="2"/>
  <c r="Z540" i="2"/>
  <c r="Z174" i="2"/>
  <c r="Z87" i="2"/>
  <c r="Z434" i="2"/>
  <c r="Z261" i="2"/>
  <c r="Z376" i="2"/>
  <c r="Z322" i="2"/>
  <c r="Z153" i="2"/>
  <c r="Z283" i="2"/>
  <c r="Z281" i="2"/>
  <c r="Z213" i="2"/>
  <c r="Z277" i="2"/>
  <c r="Z330" i="2"/>
  <c r="Z371" i="2"/>
  <c r="Z193" i="2"/>
  <c r="Z504" i="2"/>
  <c r="Z222" i="2"/>
  <c r="Z539" i="2"/>
  <c r="Z337" i="2"/>
  <c r="Z551" i="2"/>
  <c r="Z97" i="2"/>
  <c r="Z415" i="2"/>
  <c r="Z350" i="2"/>
  <c r="Z100" i="2"/>
  <c r="Z445" i="2"/>
  <c r="Z205" i="2"/>
  <c r="Z183" i="2"/>
  <c r="Z299" i="2"/>
  <c r="Z154" i="2"/>
  <c r="Z418" i="2"/>
  <c r="Z230" i="2"/>
  <c r="Z558" i="2"/>
  <c r="Z510" i="2"/>
  <c r="Z494" i="2"/>
  <c r="Z472" i="2"/>
  <c r="Z515" i="2"/>
  <c r="Z570" i="2"/>
  <c r="Z304" i="2"/>
  <c r="Z155" i="2"/>
  <c r="Z503" i="2"/>
  <c r="Z480" i="2"/>
  <c r="Z194" i="2"/>
  <c r="Z74" i="2"/>
  <c r="Z264" i="2"/>
  <c r="Z255" i="2"/>
  <c r="Z485" i="2"/>
  <c r="Z385" i="2"/>
  <c r="Z422" i="2"/>
  <c r="Z274" i="2"/>
  <c r="Z117" i="2"/>
  <c r="Z310" i="2"/>
  <c r="Z279" i="2"/>
  <c r="Z121" i="2"/>
  <c r="Z513" i="2"/>
  <c r="Z523" i="2"/>
  <c r="Z325" i="2"/>
  <c r="Z88" i="2"/>
  <c r="Z469" i="2"/>
  <c r="Z272" i="2"/>
  <c r="Z241" i="2"/>
  <c r="Z492" i="2"/>
  <c r="Z244" i="2"/>
  <c r="Z400" i="2"/>
  <c r="Z599" i="2"/>
  <c r="Z433" i="2"/>
  <c r="Z179" i="2"/>
  <c r="Z263" i="2"/>
  <c r="Z419" i="2"/>
  <c r="Z285" i="2"/>
  <c r="Z532" i="2"/>
  <c r="Z278" i="2"/>
  <c r="Z362" i="2"/>
  <c r="Z300" i="2"/>
  <c r="Z481" i="2"/>
  <c r="Z133" i="2"/>
  <c r="Z235" i="2"/>
  <c r="Z324" i="2"/>
  <c r="Z360" i="2"/>
  <c r="Z256" i="2"/>
  <c r="Z396" i="2"/>
  <c r="Z601" i="2"/>
  <c r="Z506" i="2"/>
  <c r="Z172" i="2"/>
  <c r="Z361" i="2"/>
  <c r="Z260" i="2"/>
  <c r="Z160" i="2"/>
  <c r="Z364" i="2"/>
  <c r="Z406" i="2"/>
  <c r="Z114" i="2"/>
  <c r="Z338" i="2"/>
  <c r="Z273" i="2"/>
  <c r="Z305" i="2"/>
  <c r="Z438" i="2"/>
  <c r="Z479" i="2"/>
  <c r="Z421" i="2"/>
  <c r="Z609" i="2"/>
  <c r="Z608" i="2"/>
  <c r="Z195" i="2"/>
  <c r="Z286" i="2"/>
  <c r="Z450" i="2"/>
  <c r="Z102" i="2"/>
  <c r="Z295" i="2"/>
  <c r="Z120" i="2"/>
  <c r="Z253" i="2"/>
  <c r="Z146" i="2"/>
  <c r="Z589" i="2"/>
  <c r="Z428" i="2"/>
  <c r="Z234" i="2"/>
  <c r="Z534" i="2"/>
  <c r="Z600" i="2"/>
  <c r="Z550" i="2"/>
  <c r="Z320" i="2"/>
  <c r="Z366" i="2"/>
  <c r="Z441" i="2"/>
  <c r="Z73" i="2"/>
  <c r="Z259" i="2"/>
  <c r="Z346" i="2"/>
  <c r="Z487" i="2"/>
  <c r="Z593" i="2"/>
  <c r="Z131" i="2"/>
  <c r="Z402" i="2"/>
  <c r="Z561" i="2"/>
  <c r="Z98" i="2"/>
  <c r="Z460" i="2"/>
  <c r="Z311" i="2"/>
  <c r="Z437" i="2"/>
  <c r="AA614" i="2" l="1"/>
  <c r="AA732" i="2"/>
  <c r="AA745" i="2"/>
  <c r="AA827" i="2"/>
  <c r="AA808" i="2"/>
  <c r="AA736" i="2"/>
  <c r="AA753" i="2"/>
  <c r="AA756" i="2"/>
  <c r="AA781" i="2"/>
  <c r="AA779" i="2"/>
  <c r="AA806" i="2"/>
  <c r="AA765" i="2"/>
  <c r="AA833" i="2"/>
  <c r="AA845" i="2"/>
  <c r="AA784" i="2"/>
  <c r="AA851" i="2"/>
  <c r="AA841" i="2"/>
  <c r="AA807" i="2"/>
  <c r="AA819" i="2"/>
  <c r="AA773" i="2"/>
  <c r="AA814" i="2"/>
  <c r="AA749" i="2"/>
  <c r="AA743" i="2"/>
  <c r="AA825" i="2"/>
  <c r="AA816" i="2"/>
  <c r="AA813" i="2"/>
  <c r="AA739" i="2"/>
  <c r="AA820" i="2"/>
  <c r="AA795" i="2"/>
  <c r="AA777" i="2"/>
  <c r="AA817" i="2"/>
  <c r="AA835" i="2"/>
  <c r="AA818" i="2"/>
  <c r="AA800" i="2"/>
  <c r="AA770" i="2"/>
  <c r="AA826" i="2"/>
  <c r="AA750" i="2"/>
  <c r="AA776" i="2"/>
  <c r="AA769" i="2"/>
  <c r="AA791" i="2"/>
  <c r="AA755" i="2"/>
  <c r="AA822" i="2"/>
  <c r="AA785" i="2"/>
  <c r="AA840" i="2"/>
  <c r="AA768" i="2"/>
  <c r="AA746" i="2"/>
  <c r="AA775" i="2"/>
  <c r="AA836" i="2"/>
  <c r="AA767" i="2"/>
  <c r="AA821" i="2"/>
  <c r="AA839" i="2"/>
  <c r="AA788" i="2"/>
  <c r="AA842" i="2"/>
  <c r="AA737" i="2"/>
  <c r="AA823" i="2"/>
  <c r="AA772" i="2"/>
  <c r="AA796" i="2"/>
  <c r="AA802" i="2"/>
  <c r="AA742" i="2"/>
  <c r="AA763" i="2"/>
  <c r="AA762" i="2"/>
  <c r="AA782" i="2"/>
  <c r="AA758" i="2"/>
  <c r="AA744" i="2"/>
  <c r="AA799" i="2"/>
  <c r="AA829" i="2"/>
  <c r="AA812" i="2"/>
  <c r="AA830" i="2"/>
  <c r="AA759" i="2"/>
  <c r="AA738" i="2"/>
  <c r="AA764" i="2"/>
  <c r="AA783" i="2"/>
  <c r="AA778" i="2"/>
  <c r="AA811" i="2"/>
  <c r="AA792" i="2"/>
  <c r="AA741" i="2"/>
  <c r="AA793" i="2"/>
  <c r="AA794" i="2"/>
  <c r="AA837" i="2"/>
  <c r="AA804" i="2"/>
  <c r="AA848" i="2"/>
  <c r="AA757" i="2"/>
  <c r="AA844" i="2"/>
  <c r="AA747" i="2"/>
  <c r="AA735" i="2"/>
  <c r="AA846" i="2"/>
  <c r="AA828" i="2"/>
  <c r="AA780" i="2"/>
  <c r="AA789" i="2"/>
  <c r="AA832" i="2"/>
  <c r="AA761" i="2"/>
  <c r="AA797" i="2"/>
  <c r="AA798" i="2"/>
  <c r="AA809" i="2"/>
  <c r="AA752" i="2"/>
  <c r="AA754" i="2"/>
  <c r="AA815" i="2"/>
  <c r="AA843" i="2"/>
  <c r="AA834" i="2"/>
  <c r="AA748" i="2"/>
  <c r="AA787" i="2"/>
  <c r="AA850" i="2"/>
  <c r="AA771" i="2"/>
  <c r="AA790" i="2"/>
  <c r="AA801" i="2"/>
  <c r="AA805" i="2"/>
  <c r="AA803" i="2"/>
  <c r="AA733" i="2"/>
  <c r="AA810" i="2"/>
  <c r="AA734" i="2"/>
  <c r="AA760" i="2"/>
  <c r="AA849" i="2"/>
  <c r="AA751" i="2"/>
  <c r="AA838" i="2"/>
  <c r="AA766" i="2"/>
  <c r="AA740" i="2"/>
  <c r="AA774" i="2"/>
  <c r="AA831" i="2"/>
  <c r="AA847" i="2"/>
  <c r="AA824" i="2"/>
  <c r="AA786" i="2"/>
  <c r="AA534" i="2"/>
  <c r="AA438" i="2"/>
  <c r="AA260" i="2"/>
  <c r="AA492" i="2"/>
  <c r="AA121" i="2"/>
  <c r="AA97" i="2"/>
  <c r="AA330" i="2"/>
  <c r="AA261" i="2"/>
  <c r="AA95" i="2"/>
  <c r="AA500" i="2"/>
  <c r="AA201" i="2"/>
  <c r="AA358" i="2"/>
  <c r="AA507" i="2"/>
  <c r="AA145" i="2"/>
  <c r="AA84" i="2"/>
  <c r="AA169" i="2"/>
  <c r="AA379" i="2"/>
  <c r="AA207" i="2"/>
  <c r="AA566" i="2"/>
  <c r="AA440" i="2"/>
  <c r="AA314" i="2"/>
  <c r="AA301" i="2"/>
  <c r="AA448" i="2"/>
  <c r="AA393" i="2"/>
  <c r="AA91" i="2"/>
  <c r="AA254" i="2"/>
  <c r="AA573" i="2"/>
  <c r="AA308" i="2"/>
  <c r="AA96" i="2"/>
  <c r="AA280" i="2"/>
  <c r="AA236" i="2"/>
  <c r="AA457" i="2"/>
  <c r="AA267" i="2"/>
  <c r="AA725" i="2"/>
  <c r="AA674" i="2"/>
  <c r="AA717" i="2"/>
  <c r="AA653" i="2"/>
  <c r="AA617" i="2"/>
  <c r="AA703" i="2"/>
  <c r="AA727" i="2"/>
  <c r="AA714" i="2"/>
  <c r="AA659" i="2"/>
  <c r="AA730" i="2"/>
  <c r="AA660" i="2"/>
  <c r="AA704" i="2"/>
  <c r="AA686" i="2"/>
  <c r="AA625" i="2"/>
  <c r="AA676" i="2"/>
  <c r="AA633" i="2"/>
  <c r="AA460" i="2"/>
  <c r="AA259" i="2"/>
  <c r="AA234" i="2"/>
  <c r="AA450" i="2"/>
  <c r="AA305" i="2"/>
  <c r="AA361" i="2"/>
  <c r="AA235" i="2"/>
  <c r="AA420" i="2"/>
  <c r="AA241" i="2"/>
  <c r="AA279" i="2"/>
  <c r="AA265" i="2"/>
  <c r="AA516" i="2"/>
  <c r="AA551" i="2"/>
  <c r="AA434" i="2"/>
  <c r="AA297" i="2"/>
  <c r="AA496" i="2"/>
  <c r="AA141" i="2"/>
  <c r="AA466" i="2"/>
  <c r="AA166" i="2"/>
  <c r="AA467" i="2"/>
  <c r="AA495" i="2"/>
  <c r="AA349" i="2"/>
  <c r="AA595" i="2"/>
  <c r="AA581" i="2"/>
  <c r="AA490" i="2"/>
  <c r="AA592" i="2"/>
  <c r="AA266" i="2"/>
  <c r="AA341" i="2"/>
  <c r="AA202" i="2"/>
  <c r="AA432" i="2"/>
  <c r="AA405" i="2"/>
  <c r="AA339" i="2"/>
  <c r="AA489" i="2"/>
  <c r="AA521" i="2"/>
  <c r="AA416" i="2"/>
  <c r="AA231" i="2"/>
  <c r="AA455" i="2"/>
  <c r="AA706" i="2"/>
  <c r="AA680" i="2"/>
  <c r="AA705" i="2"/>
  <c r="AA655" i="2"/>
  <c r="AA626" i="2"/>
  <c r="AA696" i="2"/>
  <c r="AA723" i="2"/>
  <c r="AA694" i="2"/>
  <c r="AA728" i="2"/>
  <c r="AA695" i="2"/>
  <c r="AA731" i="2"/>
  <c r="AA681" i="2"/>
  <c r="AA637" i="2"/>
  <c r="AA621" i="2"/>
  <c r="AA629" i="2"/>
  <c r="AA685" i="2"/>
  <c r="AA99" i="2"/>
  <c r="AA90" i="2"/>
  <c r="AA451" i="2"/>
  <c r="AA287" i="2"/>
  <c r="AA277" i="2"/>
  <c r="AA172" i="2"/>
  <c r="AA133" i="2"/>
  <c r="AA263" i="2"/>
  <c r="AA183" i="2"/>
  <c r="AA337" i="2"/>
  <c r="AA213" i="2"/>
  <c r="AA87" i="2"/>
  <c r="AA321" i="2"/>
  <c r="AA443" i="2"/>
  <c r="AA536" i="2"/>
  <c r="AA530" i="2"/>
  <c r="AA375" i="2"/>
  <c r="AA144" i="2"/>
  <c r="AA383" i="2"/>
  <c r="AA603" i="2"/>
  <c r="AA270" i="2"/>
  <c r="AA590" i="2"/>
  <c r="AA178" i="2"/>
  <c r="AA527" i="2"/>
  <c r="AA288" i="2"/>
  <c r="AA105" i="2"/>
  <c r="AA317" i="2"/>
  <c r="AA407" i="2"/>
  <c r="AA398" i="2"/>
  <c r="AA129" i="2"/>
  <c r="AA426" i="2"/>
  <c r="AA82" i="2"/>
  <c r="AA423" i="2"/>
  <c r="AA549" i="2"/>
  <c r="AA525" i="2"/>
  <c r="AA157" i="2"/>
  <c r="AA630" i="2"/>
  <c r="AA667" i="2"/>
  <c r="AA689" i="2"/>
  <c r="AA702" i="2"/>
  <c r="AA657" i="2"/>
  <c r="AA693" i="2"/>
  <c r="AA722" i="2"/>
  <c r="AA690" i="2"/>
  <c r="AA670" i="2"/>
  <c r="AA699" i="2"/>
  <c r="AA698" i="2"/>
  <c r="AA677" i="2"/>
  <c r="AA620" i="2"/>
  <c r="AA646" i="2"/>
  <c r="AA644" i="2"/>
  <c r="AA640" i="2"/>
  <c r="AA612" i="2"/>
  <c r="AA562" i="2"/>
  <c r="AA442" i="2"/>
  <c r="AA589" i="2"/>
  <c r="AA196" i="2"/>
  <c r="AA338" i="2"/>
  <c r="AA506" i="2"/>
  <c r="AA482" i="2"/>
  <c r="AA179" i="2"/>
  <c r="AA127" i="2"/>
  <c r="AA195" i="2"/>
  <c r="AA502" i="2"/>
  <c r="AA215" i="2"/>
  <c r="AA539" i="2"/>
  <c r="AA282" i="2"/>
  <c r="AA175" i="2"/>
  <c r="AA575" i="2"/>
  <c r="AA368" i="2"/>
  <c r="AA356" i="2"/>
  <c r="AA217" i="2"/>
  <c r="AA293" i="2"/>
  <c r="AA359" i="2"/>
  <c r="AA537" i="2"/>
  <c r="AA453" i="2"/>
  <c r="AA319" i="2"/>
  <c r="AA543" i="2"/>
  <c r="AA580" i="2"/>
  <c r="AA583" i="2"/>
  <c r="AA578" i="2"/>
  <c r="AA186" i="2"/>
  <c r="AA519" i="2"/>
  <c r="AA401" i="2"/>
  <c r="AA380" i="2"/>
  <c r="AA615" i="2"/>
  <c r="AA666" i="2"/>
  <c r="AA671" i="2"/>
  <c r="AA643" i="2"/>
  <c r="AA672" i="2"/>
  <c r="AA700" i="2"/>
  <c r="AA634" i="2"/>
  <c r="AA623" i="2"/>
  <c r="AA715" i="2"/>
  <c r="AA645" i="2"/>
  <c r="AA729" i="2"/>
  <c r="AA711" i="2"/>
  <c r="AA651" i="2"/>
  <c r="AA665" i="2"/>
  <c r="AA719" i="2"/>
  <c r="AA403" i="2"/>
  <c r="AA373" i="2"/>
  <c r="AA152" i="2"/>
  <c r="AA608" i="2"/>
  <c r="AA114" i="2"/>
  <c r="AA435" i="2"/>
  <c r="AA94" i="2"/>
  <c r="AA274" i="2"/>
  <c r="AA510" i="2"/>
  <c r="AA446" i="2"/>
  <c r="AA540" i="2"/>
  <c r="AA524" i="2"/>
  <c r="AA332" i="2"/>
  <c r="AA605" i="2"/>
  <c r="AA568" i="2"/>
  <c r="AA137" i="2"/>
  <c r="AA239" i="2"/>
  <c r="AA588" i="2"/>
  <c r="AA188" i="2"/>
  <c r="AA109" i="2"/>
  <c r="AA409" i="2"/>
  <c r="AA394" i="2"/>
  <c r="AA449" i="2"/>
  <c r="AA417" i="2"/>
  <c r="AA347" i="2"/>
  <c r="AA498" i="2"/>
  <c r="AA81" i="2"/>
  <c r="AA493" i="2"/>
  <c r="AA142" i="2"/>
  <c r="AA342" i="2"/>
  <c r="AA721" i="2"/>
  <c r="AA663" i="2"/>
  <c r="AA726" i="2"/>
  <c r="AA661" i="2"/>
  <c r="AA622" i="2"/>
  <c r="AA688" i="2"/>
  <c r="AA724" i="2"/>
  <c r="AA628" i="2"/>
  <c r="AA687" i="2"/>
  <c r="AA669" i="2"/>
  <c r="AA712" i="2"/>
  <c r="AA707" i="2"/>
  <c r="AA673" i="2"/>
  <c r="AA635" i="2"/>
  <c r="AA131" i="2"/>
  <c r="AA320" i="2"/>
  <c r="AA253" i="2"/>
  <c r="AA609" i="2"/>
  <c r="AA406" i="2"/>
  <c r="AA397" i="2"/>
  <c r="AA362" i="2"/>
  <c r="AA599" i="2"/>
  <c r="AA328" i="2"/>
  <c r="AA422" i="2"/>
  <c r="AA559" i="2"/>
  <c r="AA100" i="2"/>
  <c r="AA504" i="2"/>
  <c r="AA153" i="2"/>
  <c r="AA164" i="2"/>
  <c r="AA571" i="2"/>
  <c r="AA439" i="2"/>
  <c r="AA124" i="2"/>
  <c r="AA345" i="2"/>
  <c r="AA232" i="2"/>
  <c r="AA542" i="2"/>
  <c r="AA461" i="2"/>
  <c r="AA355" i="2"/>
  <c r="AA602" i="2"/>
  <c r="AA147" i="2"/>
  <c r="AA329" i="2"/>
  <c r="AA76" i="2"/>
  <c r="AA517" i="2"/>
  <c r="AA187" i="2"/>
  <c r="AA395" i="2"/>
  <c r="AA412" i="2"/>
  <c r="AA310" i="2"/>
  <c r="AA111" i="2"/>
  <c r="AA230" i="2"/>
  <c r="AA486" i="2"/>
  <c r="AA313" i="2"/>
  <c r="AA509" i="2"/>
  <c r="AA413" i="2"/>
  <c r="AA161" i="2"/>
  <c r="AA189" i="2"/>
  <c r="AA143" i="2"/>
  <c r="AA683" i="2"/>
  <c r="AA647" i="2"/>
  <c r="AA691" i="2"/>
  <c r="AA716" i="2"/>
  <c r="AA678" i="2"/>
  <c r="AA713" i="2"/>
  <c r="AA648" i="2"/>
  <c r="AA632" i="2"/>
  <c r="AA613" i="2"/>
  <c r="AA652" i="2"/>
  <c r="AA636" i="2"/>
  <c r="AA684" i="2"/>
  <c r="AA619" i="2"/>
  <c r="AA656" i="2"/>
  <c r="AA593" i="2"/>
  <c r="AA550" i="2"/>
  <c r="AA120" i="2"/>
  <c r="AA421" i="2"/>
  <c r="AA364" i="2"/>
  <c r="AA258" i="2"/>
  <c r="AA278" i="2"/>
  <c r="AA400" i="2"/>
  <c r="AA158" i="2"/>
  <c r="AA351" i="2"/>
  <c r="AA193" i="2"/>
  <c r="AA322" i="2"/>
  <c r="AA574" i="2"/>
  <c r="AA604" i="2"/>
  <c r="AA269" i="2"/>
  <c r="AA363" i="2"/>
  <c r="AA370" i="2"/>
  <c r="AA136" i="2"/>
  <c r="AA606" i="2"/>
  <c r="AA468" i="2"/>
  <c r="AA425" i="2"/>
  <c r="AA163" i="2"/>
  <c r="AA444" i="2"/>
  <c r="AA113" i="2"/>
  <c r="AA156" i="2"/>
  <c r="AA462" i="2"/>
  <c r="AA132" i="2"/>
  <c r="AA128" i="2"/>
  <c r="AA224" i="2"/>
  <c r="AA708" i="2"/>
  <c r="AA649" i="2"/>
  <c r="AA654" i="2"/>
  <c r="AA618" i="2"/>
  <c r="AA718" i="2"/>
  <c r="AA664" i="2"/>
  <c r="AA641" i="2"/>
  <c r="AA679" i="2"/>
  <c r="AA662" i="2"/>
  <c r="AA616" i="2"/>
  <c r="AA642" i="2"/>
  <c r="AA692" i="2"/>
  <c r="AA720" i="2"/>
  <c r="AA682" i="2"/>
  <c r="AA639" i="2"/>
  <c r="AA488" i="2"/>
  <c r="AA295" i="2"/>
  <c r="AA479" i="2"/>
  <c r="AA167" i="2"/>
  <c r="AA533" i="2"/>
  <c r="AA245" i="2"/>
  <c r="AA514" i="2"/>
  <c r="AA485" i="2"/>
  <c r="AA304" i="2"/>
  <c r="AA415" i="2"/>
  <c r="AA372" i="2"/>
  <c r="AA176" i="2"/>
  <c r="AA387" i="2"/>
  <c r="AA170" i="2"/>
  <c r="AA436" i="2"/>
  <c r="AA463" i="2"/>
  <c r="AA243" i="2"/>
  <c r="AA93" i="2"/>
  <c r="AA611" i="2"/>
  <c r="AA499" i="2"/>
  <c r="AA454" i="2"/>
  <c r="AA458" i="2"/>
  <c r="AA228" i="2"/>
  <c r="AA218" i="2"/>
  <c r="AA585" i="2"/>
  <c r="AA477" i="2"/>
  <c r="AA316" i="2"/>
  <c r="AA262" i="2"/>
  <c r="AA276" i="2"/>
  <c r="AA149" i="2"/>
  <c r="AA159" i="2"/>
  <c r="AA607" i="2"/>
  <c r="AA668" i="2"/>
  <c r="AA701" i="2"/>
  <c r="AA650" i="2"/>
  <c r="AA675" i="2"/>
  <c r="AA709" i="2"/>
  <c r="AA627" i="2"/>
  <c r="AA624" i="2"/>
  <c r="AA638" i="2"/>
  <c r="AA697" i="2"/>
  <c r="AA631" i="2"/>
  <c r="AA658" i="2"/>
  <c r="AA710" i="2"/>
  <c r="AA150" i="2"/>
  <c r="AA512" i="2"/>
  <c r="AA102" i="2"/>
  <c r="AA447" i="2"/>
  <c r="AA389" i="2"/>
  <c r="AA418" i="2"/>
  <c r="AA126" i="2"/>
  <c r="AA352" i="2"/>
  <c r="AA298" i="2"/>
  <c r="AA558" i="2"/>
  <c r="AA197" i="2"/>
  <c r="AA180" i="2"/>
  <c r="AA140" i="2"/>
  <c r="AA256" i="2"/>
  <c r="AA118" i="2"/>
  <c r="AA577" i="2"/>
  <c r="AA567" i="2"/>
  <c r="AA333" i="2"/>
  <c r="AA98" i="2"/>
  <c r="AA464" i="2"/>
  <c r="AA220" i="2"/>
  <c r="AA130" i="2"/>
  <c r="AA101" i="2"/>
  <c r="AA203" i="2"/>
  <c r="AA538" i="2"/>
  <c r="AA227" i="2"/>
  <c r="AA586" i="2"/>
  <c r="AA251" i="2"/>
  <c r="AA247" i="2"/>
  <c r="AA419" i="2"/>
  <c r="AA110" i="2"/>
  <c r="AA240" i="2"/>
  <c r="AA204" i="2"/>
  <c r="AA610" i="2"/>
  <c r="AA334" i="2"/>
  <c r="AA73" i="2"/>
  <c r="AA255" i="2"/>
  <c r="AA591" i="2"/>
  <c r="AA135" i="2"/>
  <c r="AA565" i="2"/>
  <c r="AA289" i="2"/>
  <c r="AA246" i="2"/>
  <c r="AA168" i="2"/>
  <c r="AA212" i="2"/>
  <c r="AA335" i="2"/>
  <c r="AA181" i="2"/>
  <c r="AA452" i="2"/>
  <c r="AA205" i="2"/>
  <c r="AA222" i="2"/>
  <c r="AA210" i="2"/>
  <c r="AA208" i="2"/>
  <c r="AA484" i="2"/>
  <c r="AA326" i="2"/>
  <c r="AA483" i="2"/>
  <c r="AA139" i="2"/>
  <c r="AA598" i="2"/>
  <c r="AA473" i="2"/>
  <c r="AA531" i="2"/>
  <c r="AA501" i="2"/>
  <c r="AA104" i="2"/>
  <c r="AA198" i="2"/>
  <c r="AA478" i="2"/>
  <c r="AA410" i="2"/>
  <c r="AA424" i="2"/>
  <c r="AA165" i="2"/>
  <c r="AA594" i="2"/>
  <c r="AA296" i="2"/>
  <c r="AA366" i="2"/>
  <c r="AA86" i="2"/>
  <c r="AA554" i="2"/>
  <c r="AA119" i="2"/>
  <c r="AA155" i="2"/>
  <c r="AA476" i="2"/>
  <c r="AA381" i="2"/>
  <c r="AA223" i="2"/>
  <c r="AA315" i="2"/>
  <c r="AA160" i="2"/>
  <c r="AA291" i="2"/>
  <c r="AA89" i="2"/>
  <c r="AA526" i="2"/>
  <c r="AA343" i="2"/>
  <c r="AA211" i="2"/>
  <c r="AA470" i="2"/>
  <c r="AA106" i="2"/>
  <c r="AA390" i="2"/>
  <c r="AA219" i="2"/>
  <c r="AA325" i="2"/>
  <c r="AA273" i="2"/>
  <c r="AA331" i="2"/>
  <c r="AA225" i="2"/>
  <c r="AA535" i="2"/>
  <c r="AA284" i="2"/>
  <c r="AA465" i="2"/>
  <c r="AA429" i="2"/>
  <c r="AA601" i="2"/>
  <c r="AA564" i="2"/>
  <c r="AA572" i="2"/>
  <c r="AA474" i="2"/>
  <c r="AA77" i="2"/>
  <c r="AA303" i="2"/>
  <c r="AA587" i="2"/>
  <c r="AA307" i="2"/>
  <c r="AA200" i="2"/>
  <c r="AA248" i="2"/>
  <c r="AA85" i="2"/>
  <c r="AA384" i="2"/>
  <c r="AA350" i="2"/>
  <c r="AA555" i="2"/>
  <c r="AA505" i="2"/>
  <c r="AA249" i="2"/>
  <c r="AA382" i="2"/>
  <c r="AA190" i="2"/>
  <c r="AA184" i="2"/>
  <c r="AA151" i="2"/>
  <c r="AA491" i="2"/>
  <c r="AA487" i="2"/>
  <c r="AA72" i="2"/>
  <c r="AA286" i="2"/>
  <c r="AA206" i="2"/>
  <c r="AA497" i="2"/>
  <c r="AA494" i="2"/>
  <c r="AA300" i="2"/>
  <c r="AA547" i="2"/>
  <c r="AA357" i="2"/>
  <c r="AA561" i="2"/>
  <c r="AA242" i="2"/>
  <c r="AA221" i="2"/>
  <c r="AA392" i="2"/>
  <c r="AA107" i="2"/>
  <c r="AA515" i="2"/>
  <c r="AA548" i="2"/>
  <c r="AA185" i="2"/>
  <c r="AA431" i="2"/>
  <c r="AA250" i="2"/>
  <c r="AA340" i="2"/>
  <c r="AA233" i="2"/>
  <c r="AA162" i="2"/>
  <c r="AA560" i="2"/>
  <c r="AA117" i="2"/>
  <c r="AA528" i="2"/>
  <c r="AA336" i="2"/>
  <c r="AA396" i="2"/>
  <c r="AA122" i="2"/>
  <c r="AA302" i="2"/>
  <c r="AA374" i="2"/>
  <c r="AA545" i="2"/>
  <c r="AA579" i="2"/>
  <c r="AA237" i="2"/>
  <c r="AA214" i="2"/>
  <c r="AA481" i="2"/>
  <c r="AA529" i="2"/>
  <c r="AA226" i="2"/>
  <c r="AA257" i="2"/>
  <c r="AA456" i="2"/>
  <c r="AA123" i="2"/>
  <c r="AA348" i="2"/>
  <c r="AA600" i="2"/>
  <c r="AA386" i="2"/>
  <c r="AA411" i="2"/>
  <c r="AA520" i="2"/>
  <c r="AA408" i="2"/>
  <c r="AA469" i="2"/>
  <c r="AA191" i="2"/>
  <c r="AA154" i="2"/>
  <c r="AA459" i="2"/>
  <c r="AA312" i="2"/>
  <c r="AA582" i="2"/>
  <c r="AA116" i="2"/>
  <c r="AA318" i="2"/>
  <c r="AA428" i="2"/>
  <c r="AA229" i="2"/>
  <c r="AA244" i="2"/>
  <c r="AA508" i="2"/>
  <c r="AA174" i="2"/>
  <c r="AA115" i="2"/>
  <c r="AA275" i="2"/>
  <c r="AA327" i="2"/>
  <c r="AA369" i="2"/>
  <c r="AA309" i="2"/>
  <c r="AA360" i="2"/>
  <c r="AA194" i="2"/>
  <c r="AA546" i="2"/>
  <c r="AA79" i="2"/>
  <c r="AA553" i="2"/>
  <c r="AA346" i="2"/>
  <c r="AA324" i="2"/>
  <c r="AA83" i="2"/>
  <c r="AA511" i="2"/>
  <c r="AA299" i="2"/>
  <c r="AA376" i="2"/>
  <c r="AA544" i="2"/>
  <c r="AA433" i="2"/>
  <c r="AA367" i="2"/>
  <c r="AA271" i="2"/>
  <c r="AA471" i="2"/>
  <c r="AA441" i="2"/>
  <c r="AA475" i="2"/>
  <c r="AA584" i="2"/>
  <c r="AA108" i="2"/>
  <c r="AA556" i="2"/>
  <c r="AA557" i="2"/>
  <c r="AA80" i="2"/>
  <c r="AA597" i="2"/>
  <c r="AA569" i="2"/>
  <c r="AA552" i="2"/>
  <c r="AA238" i="2"/>
  <c r="AA427" i="2"/>
  <c r="AA252" i="2"/>
  <c r="AA399" i="2"/>
  <c r="AA75" i="2"/>
  <c r="AA404" i="2"/>
  <c r="AA306" i="2"/>
  <c r="AA264" i="2"/>
  <c r="AA311" i="2"/>
  <c r="AA532" i="2"/>
  <c r="AA414" i="2"/>
  <c r="AA134" i="2"/>
  <c r="AA596" i="2"/>
  <c r="AA513" i="2"/>
  <c r="AA182" i="2"/>
  <c r="AA522" i="2"/>
  <c r="AA437" i="2"/>
  <c r="AA388" i="2"/>
  <c r="AA281" i="2"/>
  <c r="AA523" i="2"/>
  <c r="AA377" i="2"/>
  <c r="AA503" i="2"/>
  <c r="AA290" i="2"/>
  <c r="AA480" i="2"/>
  <c r="AA563" i="2"/>
  <c r="AA385" i="2"/>
  <c r="AA148" i="2"/>
  <c r="AA445" i="2"/>
  <c r="AA146" i="2"/>
  <c r="AA402" i="2"/>
  <c r="AA112" i="2"/>
  <c r="AA353" i="2"/>
  <c r="AA177" i="2"/>
  <c r="AA294" i="2"/>
  <c r="AA430" i="2"/>
  <c r="AA88" i="2"/>
  <c r="AA92" i="2"/>
  <c r="AA344" i="2"/>
  <c r="AA518" i="2"/>
  <c r="AA391" i="2"/>
  <c r="AA138" i="2"/>
  <c r="AA371" i="2"/>
  <c r="AA283" i="2"/>
  <c r="AA285" i="2"/>
  <c r="AA192" i="2"/>
  <c r="AA216" i="2"/>
  <c r="AA323" i="2"/>
  <c r="AA272" i="2"/>
  <c r="AA125" i="2"/>
  <c r="AA472" i="2"/>
  <c r="AA103" i="2"/>
  <c r="AA173" i="2"/>
  <c r="AA378" i="2"/>
  <c r="AA171" i="2"/>
  <c r="AA570" i="2"/>
  <c r="AA292" i="2"/>
  <c r="AA365" i="2"/>
  <c r="AA74" i="2"/>
  <c r="AA576" i="2"/>
  <c r="AA354" i="2"/>
  <c r="AA541" i="2"/>
  <c r="AA268" i="2"/>
  <c r="AA78" i="2"/>
  <c r="AA209" i="2"/>
  <c r="AA199" i="2"/>
  <c r="D18" i="52" l="1"/>
  <c r="E20" i="52"/>
  <c r="AI20" i="52" s="1"/>
  <c r="D22" i="52"/>
  <c r="D23" i="52"/>
  <c r="C25" i="52"/>
  <c r="C26" i="52"/>
  <c r="E18" i="52"/>
  <c r="AI18" i="52" s="1"/>
  <c r="B20" i="52"/>
  <c r="E23" i="52"/>
  <c r="AI23" i="52" s="1"/>
  <c r="B24" i="52"/>
  <c r="D25" i="52"/>
  <c r="D26" i="52"/>
  <c r="B19" i="52"/>
  <c r="C20" i="52"/>
  <c r="B22" i="52"/>
  <c r="B23" i="52"/>
  <c r="E25" i="52"/>
  <c r="E26" i="52"/>
  <c r="AI26" i="52" s="1"/>
  <c r="C18" i="52"/>
  <c r="C19" i="52"/>
  <c r="D20" i="52"/>
  <c r="C22" i="52"/>
  <c r="C23" i="52"/>
  <c r="B25" i="52"/>
  <c r="B26" i="52"/>
  <c r="D19" i="52"/>
  <c r="E24" i="52"/>
  <c r="E21" i="52"/>
  <c r="AI21" i="52" s="1"/>
  <c r="D21" i="52"/>
  <c r="B18" i="52"/>
  <c r="C24" i="52"/>
  <c r="B21" i="52"/>
  <c r="E22" i="52"/>
  <c r="AI22" i="52" s="1"/>
  <c r="D24" i="52"/>
  <c r="C21" i="52"/>
  <c r="E19" i="52"/>
  <c r="AI19" i="52" s="1"/>
  <c r="G3" i="71"/>
  <c r="G4" i="71"/>
  <c r="G5" i="71"/>
  <c r="G6" i="71"/>
  <c r="G7" i="71"/>
  <c r="G8" i="71"/>
  <c r="G9" i="71"/>
  <c r="G10" i="71"/>
  <c r="G11" i="71"/>
  <c r="G12" i="71"/>
  <c r="G13" i="71"/>
  <c r="G14" i="71"/>
  <c r="G15"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47" i="71"/>
  <c r="G48" i="71"/>
  <c r="G49" i="71"/>
  <c r="G50" i="71"/>
  <c r="G51" i="71"/>
  <c r="G52" i="71"/>
  <c r="G53" i="71"/>
  <c r="G54" i="71"/>
  <c r="G55" i="71"/>
  <c r="G56" i="71"/>
  <c r="G57" i="71"/>
  <c r="G58" i="71"/>
  <c r="G59" i="71"/>
  <c r="G60" i="71"/>
  <c r="G61" i="71"/>
  <c r="G62" i="71"/>
  <c r="G63" i="71"/>
  <c r="G64" i="71"/>
  <c r="G65" i="71"/>
  <c r="G66" i="71"/>
  <c r="G67" i="71"/>
  <c r="G68" i="71"/>
  <c r="G69" i="71"/>
  <c r="G70" i="71"/>
  <c r="G71" i="71"/>
  <c r="G72" i="71"/>
  <c r="G73" i="71"/>
  <c r="G74" i="71"/>
  <c r="G75" i="71"/>
  <c r="G76" i="71"/>
  <c r="G77" i="71"/>
  <c r="G78" i="71"/>
  <c r="G79" i="71"/>
  <c r="G80" i="71"/>
  <c r="G81" i="71"/>
  <c r="G82" i="71"/>
  <c r="G83" i="71"/>
  <c r="G84" i="71"/>
  <c r="G85" i="71"/>
  <c r="G86" i="71"/>
  <c r="G87" i="71"/>
  <c r="G88" i="71"/>
  <c r="G89" i="71"/>
  <c r="G90" i="71"/>
  <c r="G91" i="71"/>
  <c r="G92" i="71"/>
  <c r="G93" i="71"/>
  <c r="G94" i="71"/>
  <c r="G95" i="71"/>
  <c r="G96" i="71"/>
  <c r="G97" i="71"/>
  <c r="G98" i="71"/>
  <c r="G99" i="71"/>
  <c r="G100" i="71"/>
  <c r="G101" i="71"/>
  <c r="G102" i="71"/>
  <c r="G103" i="71"/>
  <c r="G104" i="71"/>
  <c r="G105" i="71"/>
  <c r="G106" i="71"/>
  <c r="G107" i="71"/>
  <c r="G108" i="71"/>
  <c r="G109" i="71"/>
  <c r="G110" i="71"/>
  <c r="G111" i="71"/>
  <c r="G112" i="71"/>
  <c r="G113" i="71"/>
  <c r="G114" i="71"/>
  <c r="G115" i="71"/>
  <c r="G116" i="71"/>
  <c r="G117" i="71"/>
  <c r="G118" i="71"/>
  <c r="G119" i="71"/>
  <c r="G120" i="71"/>
  <c r="G121" i="71"/>
  <c r="G122" i="71"/>
  <c r="G123" i="71"/>
  <c r="G124" i="71"/>
  <c r="G125" i="71"/>
  <c r="G126" i="71"/>
  <c r="G127" i="71"/>
  <c r="G128" i="71"/>
  <c r="G129" i="71"/>
  <c r="G130" i="71"/>
  <c r="G131" i="71"/>
  <c r="G132" i="71"/>
  <c r="G133" i="71"/>
  <c r="G134" i="71"/>
  <c r="G135" i="71"/>
  <c r="G136" i="71"/>
  <c r="G137" i="71"/>
  <c r="G138" i="71"/>
  <c r="G139" i="71"/>
  <c r="G140" i="71"/>
  <c r="G141" i="71"/>
  <c r="G142" i="71"/>
  <c r="G143" i="71"/>
  <c r="G144" i="71"/>
  <c r="G145" i="71"/>
  <c r="G146" i="71"/>
  <c r="G147" i="71"/>
  <c r="G148" i="71"/>
  <c r="G149" i="71"/>
  <c r="G150" i="71"/>
  <c r="G151" i="71"/>
  <c r="G152" i="71"/>
  <c r="G153" i="71"/>
  <c r="G154" i="71"/>
  <c r="G155" i="71"/>
  <c r="G156" i="71"/>
  <c r="G157" i="71"/>
  <c r="G158" i="71"/>
  <c r="G159" i="71"/>
  <c r="G160" i="71"/>
  <c r="G161" i="71"/>
  <c r="G162" i="71"/>
  <c r="G163" i="71"/>
  <c r="G164" i="71"/>
  <c r="G165" i="71"/>
  <c r="G166" i="71"/>
  <c r="G167" i="71"/>
  <c r="G168" i="71"/>
  <c r="G169" i="71"/>
  <c r="G170" i="71"/>
  <c r="G171" i="71"/>
  <c r="G172" i="71"/>
  <c r="G173" i="71"/>
  <c r="G174" i="71"/>
  <c r="G175" i="71"/>
  <c r="G176" i="71"/>
  <c r="G177" i="71"/>
  <c r="G178" i="71"/>
  <c r="G179" i="71"/>
  <c r="G180" i="71"/>
  <c r="G181" i="71"/>
  <c r="G182" i="71"/>
  <c r="G183" i="71"/>
  <c r="G184" i="71"/>
  <c r="G185" i="71"/>
  <c r="G186" i="71"/>
  <c r="G187" i="71"/>
  <c r="G188" i="71"/>
  <c r="G189" i="71"/>
  <c r="G190" i="71"/>
  <c r="G191" i="71"/>
  <c r="G192" i="71"/>
  <c r="G193" i="71"/>
  <c r="G194" i="71"/>
  <c r="G195" i="71"/>
  <c r="G196" i="71"/>
  <c r="G197" i="71"/>
  <c r="G198" i="71"/>
  <c r="G199" i="71"/>
  <c r="G200" i="71"/>
  <c r="G201" i="71"/>
  <c r="G202" i="71"/>
  <c r="G203" i="71"/>
  <c r="G204" i="71"/>
  <c r="G205" i="71"/>
  <c r="G206" i="71"/>
  <c r="G207" i="71"/>
  <c r="G208" i="71"/>
  <c r="G209" i="71"/>
  <c r="G210" i="71"/>
  <c r="G211" i="71"/>
  <c r="G212" i="71"/>
  <c r="G213" i="71"/>
  <c r="G214" i="71"/>
  <c r="G215" i="71"/>
  <c r="G216" i="71"/>
  <c r="G217" i="71"/>
  <c r="G218" i="71"/>
  <c r="G219" i="71"/>
  <c r="G220" i="71"/>
  <c r="G221" i="71"/>
  <c r="G222" i="71"/>
  <c r="G223" i="71"/>
  <c r="G224" i="71"/>
  <c r="G225" i="71"/>
  <c r="G226" i="71"/>
  <c r="G227" i="71"/>
  <c r="G228" i="71"/>
  <c r="G229" i="71"/>
  <c r="G230" i="71"/>
  <c r="G231" i="71"/>
  <c r="G232" i="71"/>
  <c r="G233" i="71"/>
  <c r="G234" i="71"/>
  <c r="G235" i="71"/>
  <c r="G236" i="71"/>
  <c r="G237" i="71"/>
  <c r="G238" i="71"/>
  <c r="G239" i="71"/>
  <c r="G240" i="71"/>
  <c r="G241" i="71"/>
  <c r="G242" i="71"/>
  <c r="G243" i="71"/>
  <c r="G244" i="71"/>
  <c r="G245" i="71"/>
  <c r="G246" i="71"/>
  <c r="G247" i="71"/>
  <c r="G248" i="71"/>
  <c r="G249" i="71"/>
  <c r="G250" i="71"/>
  <c r="G251" i="71"/>
  <c r="G252" i="71"/>
  <c r="G253" i="71"/>
  <c r="G254" i="71"/>
  <c r="G255" i="71"/>
  <c r="G256" i="71"/>
  <c r="G257" i="71"/>
  <c r="G258" i="71"/>
  <c r="G259" i="71"/>
  <c r="G260" i="71"/>
  <c r="G261" i="71"/>
  <c r="G262" i="71"/>
  <c r="G263" i="71"/>
  <c r="G264" i="71"/>
  <c r="G265" i="71"/>
  <c r="G266" i="71"/>
  <c r="G267" i="71"/>
  <c r="G268" i="71"/>
  <c r="G269" i="71"/>
  <c r="G270" i="71"/>
  <c r="G271" i="71"/>
  <c r="G272" i="71"/>
  <c r="G273" i="71"/>
  <c r="G274" i="71"/>
  <c r="G275" i="71"/>
  <c r="G276" i="71"/>
  <c r="G277" i="71"/>
  <c r="G278" i="71"/>
  <c r="G279" i="71"/>
  <c r="G280" i="71"/>
  <c r="G281" i="71"/>
  <c r="G282" i="71"/>
  <c r="G283" i="71"/>
  <c r="G284" i="71"/>
  <c r="G285" i="71"/>
  <c r="G286" i="71"/>
  <c r="G287" i="71"/>
  <c r="G288" i="71"/>
  <c r="G289" i="71"/>
  <c r="G290" i="71"/>
  <c r="G291" i="71"/>
  <c r="G292" i="71"/>
  <c r="G293" i="71"/>
  <c r="G294" i="71"/>
  <c r="G295" i="71"/>
  <c r="G296" i="71"/>
  <c r="G297" i="71"/>
  <c r="G298" i="71"/>
  <c r="G299" i="71"/>
  <c r="G300" i="71"/>
  <c r="G301" i="71"/>
  <c r="G302" i="71"/>
  <c r="G303" i="71"/>
  <c r="G304" i="71"/>
  <c r="G305" i="71"/>
  <c r="G306" i="71"/>
  <c r="G307" i="71"/>
  <c r="G308" i="71"/>
  <c r="G309" i="71"/>
  <c r="G310" i="71"/>
  <c r="G311" i="71"/>
  <c r="G312" i="71"/>
  <c r="G313" i="71"/>
  <c r="G314" i="71"/>
  <c r="G315" i="71"/>
  <c r="G316" i="71"/>
  <c r="G317" i="71"/>
  <c r="G318" i="71"/>
  <c r="G319" i="71"/>
  <c r="G320" i="71"/>
  <c r="G321" i="71"/>
  <c r="G322" i="71"/>
  <c r="G323" i="71"/>
  <c r="G324" i="71"/>
  <c r="G325" i="71"/>
  <c r="G326" i="71"/>
  <c r="G327" i="71"/>
  <c r="G328" i="71"/>
  <c r="G329" i="71"/>
  <c r="G330" i="71"/>
  <c r="G331" i="71"/>
  <c r="G332" i="71"/>
  <c r="G333" i="71"/>
  <c r="G334" i="71"/>
  <c r="G335" i="71"/>
  <c r="G336" i="71"/>
  <c r="G337" i="71"/>
  <c r="G338" i="71"/>
  <c r="G339" i="71"/>
  <c r="G340" i="71"/>
  <c r="G341" i="71"/>
  <c r="G342" i="71"/>
  <c r="G343" i="71"/>
  <c r="G344" i="71"/>
  <c r="G345" i="71"/>
  <c r="G346" i="71"/>
  <c r="G347" i="71"/>
  <c r="G348" i="71"/>
  <c r="G349" i="71"/>
  <c r="G350" i="71"/>
  <c r="G351" i="71"/>
  <c r="G352" i="71"/>
  <c r="G353" i="71"/>
  <c r="G354" i="71"/>
  <c r="G355" i="71"/>
  <c r="G356" i="71"/>
  <c r="G357" i="71"/>
  <c r="G358" i="71"/>
  <c r="G359" i="71"/>
  <c r="G360" i="71"/>
  <c r="G361" i="71"/>
  <c r="G362" i="71"/>
  <c r="G363" i="71"/>
  <c r="G364" i="71"/>
  <c r="G365" i="71"/>
  <c r="G366" i="71"/>
  <c r="G367" i="71"/>
  <c r="G368" i="71"/>
  <c r="G369" i="71"/>
  <c r="G370" i="71"/>
  <c r="G371" i="71"/>
  <c r="G372" i="71"/>
  <c r="G373" i="71"/>
  <c r="G374" i="71"/>
  <c r="G375" i="71"/>
  <c r="G376" i="71"/>
  <c r="G377" i="71"/>
  <c r="G378" i="71"/>
  <c r="G379" i="71"/>
  <c r="G380" i="71"/>
  <c r="G381" i="71"/>
  <c r="G382" i="71"/>
  <c r="G383" i="71"/>
  <c r="G384" i="71"/>
  <c r="G385" i="71"/>
  <c r="G386" i="71"/>
  <c r="G387" i="71"/>
  <c r="G388" i="71"/>
  <c r="G389" i="71"/>
  <c r="G390" i="71"/>
  <c r="G391" i="71"/>
  <c r="G392" i="71"/>
  <c r="G393" i="71"/>
  <c r="G394" i="71"/>
  <c r="G395" i="71"/>
  <c r="G396" i="71"/>
  <c r="G397" i="71"/>
  <c r="G398" i="71"/>
  <c r="G399" i="71"/>
  <c r="G400" i="71"/>
  <c r="G401" i="71"/>
  <c r="G402" i="71"/>
  <c r="G403" i="71"/>
  <c r="G404" i="71"/>
  <c r="G405" i="71"/>
  <c r="G406" i="71"/>
  <c r="G407" i="71"/>
  <c r="G408" i="71"/>
  <c r="G409" i="71"/>
  <c r="G410" i="71"/>
  <c r="G411" i="71"/>
  <c r="G412" i="71"/>
  <c r="G413" i="71"/>
  <c r="G414" i="71"/>
  <c r="G415" i="71"/>
  <c r="G416" i="71"/>
  <c r="G417" i="71"/>
  <c r="G418" i="71"/>
  <c r="G419" i="71"/>
  <c r="G420" i="71"/>
  <c r="G421" i="71"/>
  <c r="G422" i="71"/>
  <c r="G423" i="71"/>
  <c r="G424" i="71"/>
  <c r="G425" i="71"/>
  <c r="G426" i="71"/>
  <c r="G427" i="71"/>
  <c r="G428" i="71"/>
  <c r="G429" i="71"/>
  <c r="G430" i="71"/>
  <c r="G431" i="71"/>
  <c r="G432" i="71"/>
  <c r="G433" i="71"/>
  <c r="G434" i="71"/>
  <c r="G435" i="71"/>
  <c r="G436" i="71"/>
  <c r="G437" i="71"/>
  <c r="G438" i="71"/>
  <c r="G439" i="71"/>
  <c r="G440" i="71"/>
  <c r="G441" i="71"/>
  <c r="G442" i="71"/>
  <c r="G443" i="71"/>
  <c r="G444" i="71"/>
  <c r="G445" i="71"/>
  <c r="G446" i="71"/>
  <c r="G447" i="71"/>
  <c r="G448" i="71"/>
  <c r="G449" i="71"/>
  <c r="G450" i="71"/>
  <c r="G451" i="71"/>
  <c r="G452" i="71"/>
  <c r="G453" i="71"/>
  <c r="G454" i="71"/>
  <c r="G455" i="71"/>
  <c r="G456" i="71"/>
  <c r="G457" i="71"/>
  <c r="G458" i="71"/>
  <c r="G459" i="71"/>
  <c r="G460" i="71"/>
  <c r="G461" i="71"/>
  <c r="G462" i="71"/>
  <c r="G463" i="71"/>
  <c r="G464" i="71"/>
  <c r="G465" i="71"/>
  <c r="G466" i="71"/>
  <c r="G467" i="71"/>
  <c r="G468" i="71"/>
  <c r="G469" i="71"/>
  <c r="G470" i="71"/>
  <c r="G471" i="71"/>
  <c r="G472" i="71"/>
  <c r="G473" i="71"/>
  <c r="G474" i="71"/>
  <c r="G475" i="71"/>
  <c r="G476" i="71"/>
  <c r="G477" i="71"/>
  <c r="G478" i="71"/>
  <c r="G479" i="71"/>
  <c r="G480" i="71"/>
  <c r="G481" i="71"/>
  <c r="G482" i="71"/>
  <c r="G483" i="71"/>
  <c r="G484" i="71"/>
  <c r="G485" i="71"/>
  <c r="G486" i="71"/>
  <c r="G487" i="71"/>
  <c r="G488" i="71"/>
  <c r="G489" i="71"/>
  <c r="G490" i="71"/>
  <c r="G491" i="71"/>
  <c r="G492" i="71"/>
  <c r="G493" i="71"/>
  <c r="G494" i="71"/>
  <c r="G495" i="71"/>
  <c r="G496" i="71"/>
  <c r="G497" i="71"/>
  <c r="G498" i="71"/>
  <c r="G499" i="71"/>
  <c r="G500" i="71"/>
  <c r="G501" i="71"/>
  <c r="G502" i="71"/>
  <c r="G503" i="71"/>
  <c r="G504" i="71"/>
  <c r="G505" i="71"/>
  <c r="G506" i="71"/>
  <c r="G507" i="71"/>
  <c r="G508" i="71"/>
  <c r="G509" i="71"/>
  <c r="G510" i="71"/>
  <c r="G511" i="71"/>
  <c r="G512" i="71"/>
  <c r="G513" i="71"/>
  <c r="G514" i="71"/>
  <c r="G515" i="71"/>
  <c r="G516" i="71"/>
  <c r="G517" i="71"/>
  <c r="G518" i="71"/>
  <c r="G519" i="71"/>
  <c r="G520" i="71"/>
  <c r="G521" i="71"/>
  <c r="G522" i="71"/>
  <c r="G523" i="71"/>
  <c r="G524" i="71"/>
  <c r="G525" i="71"/>
  <c r="G526" i="71"/>
  <c r="G527" i="71"/>
  <c r="G528" i="71"/>
  <c r="G529" i="71"/>
  <c r="G530" i="71"/>
  <c r="G531" i="71"/>
  <c r="G532" i="71"/>
  <c r="G533" i="71"/>
  <c r="G534" i="71"/>
  <c r="G535" i="71"/>
  <c r="G536" i="71"/>
  <c r="G537" i="71"/>
  <c r="G538" i="71"/>
  <c r="G539" i="71"/>
  <c r="G540" i="71"/>
  <c r="G541" i="71"/>
  <c r="G542" i="71"/>
  <c r="G543" i="71"/>
  <c r="G544" i="71"/>
  <c r="G545" i="71"/>
  <c r="G546" i="71"/>
  <c r="G547" i="71"/>
  <c r="G548" i="71"/>
  <c r="G549" i="71"/>
  <c r="G550" i="71"/>
  <c r="G551" i="71"/>
  <c r="G552" i="71"/>
  <c r="G553" i="71"/>
  <c r="G554" i="71"/>
  <c r="G555" i="71"/>
  <c r="G556" i="71"/>
  <c r="G557" i="71"/>
  <c r="G558" i="71"/>
  <c r="G559" i="71"/>
  <c r="G560" i="71"/>
  <c r="G561" i="71"/>
  <c r="G562" i="71"/>
  <c r="G563" i="71"/>
  <c r="G564" i="71"/>
  <c r="G565" i="71"/>
  <c r="G566" i="71"/>
  <c r="G567" i="71"/>
  <c r="G568" i="71"/>
  <c r="G569" i="71"/>
  <c r="G570" i="71"/>
  <c r="G571" i="71"/>
  <c r="G572" i="71"/>
  <c r="G573" i="71"/>
  <c r="G574" i="71"/>
  <c r="G575" i="71"/>
  <c r="G576" i="71"/>
  <c r="G577" i="71"/>
  <c r="G578" i="71"/>
  <c r="G579" i="71"/>
  <c r="G580" i="71"/>
  <c r="G581" i="71"/>
  <c r="G582" i="71"/>
  <c r="G583" i="71"/>
  <c r="G584" i="71"/>
  <c r="G585" i="71"/>
  <c r="G586" i="71"/>
  <c r="G587" i="71"/>
  <c r="G588" i="71"/>
  <c r="G589" i="71"/>
  <c r="G590" i="71"/>
  <c r="G591" i="71"/>
  <c r="G592" i="71"/>
  <c r="G593" i="71"/>
  <c r="G594" i="71"/>
  <c r="G595" i="71"/>
  <c r="G596" i="71"/>
  <c r="G597" i="71"/>
  <c r="G598" i="71"/>
  <c r="G599" i="71"/>
  <c r="G600" i="71"/>
  <c r="G601" i="71"/>
  <c r="G602" i="71"/>
  <c r="G603" i="71"/>
  <c r="G604" i="71"/>
  <c r="G605" i="71"/>
  <c r="G606" i="71"/>
  <c r="G607" i="71"/>
  <c r="G608" i="71"/>
  <c r="G609" i="71"/>
  <c r="G610" i="71"/>
  <c r="G611" i="71"/>
  <c r="G612" i="71"/>
  <c r="G613" i="71"/>
  <c r="G614" i="71"/>
  <c r="G615" i="71"/>
  <c r="G616" i="71"/>
  <c r="G617" i="71"/>
  <c r="G618" i="71"/>
  <c r="G619" i="71"/>
  <c r="G620" i="71"/>
  <c r="G621" i="71"/>
  <c r="G622" i="71"/>
  <c r="G623" i="71"/>
  <c r="G624" i="71"/>
  <c r="G625" i="71"/>
  <c r="G626" i="71"/>
  <c r="G627" i="71"/>
  <c r="G628" i="71"/>
  <c r="G629" i="71"/>
  <c r="G630" i="71"/>
  <c r="G631" i="71"/>
  <c r="G632" i="71"/>
  <c r="G633" i="71"/>
  <c r="G634" i="71"/>
  <c r="G635" i="71"/>
  <c r="G636" i="71"/>
  <c r="G637" i="71"/>
  <c r="G638" i="71"/>
  <c r="G639" i="71"/>
  <c r="G640" i="71"/>
  <c r="G641" i="71"/>
  <c r="G642" i="71"/>
  <c r="G643" i="71"/>
  <c r="G644" i="71"/>
  <c r="G645" i="71"/>
  <c r="G646" i="71"/>
  <c r="G647" i="71"/>
  <c r="G648" i="71"/>
  <c r="G649" i="71"/>
  <c r="G650" i="71"/>
  <c r="G651" i="71"/>
  <c r="G652" i="71"/>
  <c r="G653" i="71"/>
  <c r="G654" i="71"/>
  <c r="G655" i="71"/>
  <c r="G656" i="71"/>
  <c r="G657" i="71"/>
  <c r="G658" i="71"/>
  <c r="G659" i="71"/>
  <c r="G660" i="71"/>
  <c r="G661" i="71"/>
  <c r="G662" i="71"/>
  <c r="G663" i="71"/>
  <c r="G664" i="71"/>
  <c r="G665" i="71"/>
  <c r="G666" i="71"/>
  <c r="G667" i="71"/>
  <c r="G668" i="71"/>
  <c r="G669" i="71"/>
  <c r="G670" i="71"/>
  <c r="G671" i="71"/>
  <c r="G672" i="71"/>
  <c r="G673" i="71"/>
  <c r="G674" i="71"/>
  <c r="G675" i="71"/>
  <c r="G676" i="71"/>
  <c r="G677" i="71"/>
  <c r="G678" i="71"/>
  <c r="G679" i="71"/>
  <c r="G680" i="71"/>
  <c r="G681" i="71"/>
  <c r="G682" i="71"/>
  <c r="G683" i="71"/>
  <c r="G684" i="71"/>
  <c r="G685" i="71"/>
  <c r="G686" i="71"/>
  <c r="G687" i="71"/>
  <c r="G688" i="71"/>
  <c r="G689" i="71"/>
  <c r="G690" i="71"/>
  <c r="G691" i="71"/>
  <c r="G692" i="71"/>
  <c r="G693" i="71"/>
  <c r="G694" i="71"/>
  <c r="G695" i="71"/>
  <c r="G696" i="71"/>
  <c r="G697" i="71"/>
  <c r="G698" i="71"/>
  <c r="G699" i="71"/>
  <c r="G700" i="71"/>
  <c r="G701" i="71"/>
  <c r="G702" i="71"/>
  <c r="G703" i="71"/>
  <c r="G704" i="71"/>
  <c r="G705" i="71"/>
  <c r="G706" i="71"/>
  <c r="G707" i="71"/>
  <c r="G708" i="71"/>
  <c r="G709" i="71"/>
  <c r="G710" i="71"/>
  <c r="G711" i="71"/>
  <c r="G712" i="71"/>
  <c r="G713" i="71"/>
  <c r="G714" i="71"/>
  <c r="G715" i="71"/>
  <c r="G716" i="71"/>
  <c r="G717" i="71"/>
  <c r="G718" i="71"/>
  <c r="G719" i="71"/>
  <c r="G720" i="71"/>
  <c r="G721" i="71"/>
  <c r="G722" i="71"/>
  <c r="G723" i="71"/>
  <c r="G724" i="71"/>
  <c r="G725" i="71"/>
  <c r="G726" i="71"/>
  <c r="G727" i="71"/>
  <c r="G728" i="71"/>
  <c r="G729" i="71"/>
  <c r="G730" i="71"/>
  <c r="G731" i="71"/>
  <c r="G732" i="71"/>
  <c r="G733" i="71"/>
  <c r="G734" i="71"/>
  <c r="G735" i="71"/>
  <c r="G736" i="71"/>
  <c r="G737" i="71"/>
  <c r="G738" i="71"/>
  <c r="G739" i="71"/>
  <c r="G740" i="71"/>
  <c r="G741" i="71"/>
  <c r="G742" i="71"/>
  <c r="G743" i="71"/>
  <c r="G744" i="71"/>
  <c r="G745" i="71"/>
  <c r="G746" i="71"/>
  <c r="G747" i="71"/>
  <c r="G748" i="71"/>
  <c r="G749" i="71"/>
  <c r="G750" i="71"/>
  <c r="G751" i="71"/>
  <c r="G752" i="71"/>
  <c r="G753" i="71"/>
  <c r="G754" i="71"/>
  <c r="G755" i="71"/>
  <c r="G756" i="71"/>
  <c r="G757" i="71"/>
  <c r="G758" i="71"/>
  <c r="G759" i="71"/>
  <c r="G760" i="71"/>
  <c r="G761" i="71"/>
  <c r="G762" i="71"/>
  <c r="G763" i="71"/>
  <c r="G764" i="71"/>
  <c r="G765" i="71"/>
  <c r="G766" i="71"/>
  <c r="G767" i="71"/>
  <c r="G768" i="71"/>
  <c r="G769" i="71"/>
  <c r="G770" i="71"/>
  <c r="G771" i="71"/>
  <c r="G772" i="71"/>
  <c r="G773" i="71"/>
  <c r="G774" i="71"/>
  <c r="G775" i="71"/>
  <c r="G776" i="71"/>
  <c r="G777" i="71"/>
  <c r="G778" i="71"/>
  <c r="G779" i="71"/>
  <c r="G780" i="71"/>
  <c r="G781" i="71"/>
  <c r="G782" i="71"/>
  <c r="G783" i="71"/>
  <c r="G784" i="71"/>
  <c r="G785" i="71"/>
  <c r="G786" i="71"/>
  <c r="G787" i="71"/>
  <c r="G788" i="71"/>
  <c r="G789" i="71"/>
  <c r="G790" i="71"/>
  <c r="G791" i="71"/>
  <c r="G792" i="71"/>
  <c r="G793" i="71"/>
  <c r="G794" i="71"/>
  <c r="G795" i="71"/>
  <c r="G796" i="71"/>
  <c r="G797" i="71"/>
  <c r="G798" i="71"/>
  <c r="G799" i="71"/>
  <c r="G800" i="71"/>
  <c r="G801" i="71"/>
  <c r="G802" i="71"/>
  <c r="G803" i="71"/>
  <c r="G804" i="71"/>
  <c r="G805" i="71"/>
  <c r="G806" i="71"/>
  <c r="G807" i="71"/>
  <c r="G808" i="71"/>
  <c r="G809" i="71"/>
  <c r="G810" i="71"/>
  <c r="G811" i="71"/>
  <c r="G812" i="71"/>
  <c r="G813" i="71"/>
  <c r="G814" i="71"/>
  <c r="G815" i="71"/>
  <c r="G816" i="71"/>
  <c r="G817" i="71"/>
  <c r="G818" i="71"/>
  <c r="G819" i="71"/>
  <c r="G820" i="71"/>
  <c r="G821" i="71"/>
  <c r="G822" i="71"/>
  <c r="G823" i="71"/>
  <c r="G824" i="71"/>
  <c r="G825" i="71"/>
  <c r="G826" i="71"/>
  <c r="G827" i="71"/>
  <c r="G828" i="71"/>
  <c r="G829" i="71"/>
  <c r="G830" i="71"/>
  <c r="G831" i="71"/>
  <c r="G832" i="71"/>
  <c r="G833" i="71"/>
  <c r="G834" i="71"/>
  <c r="G835" i="71"/>
  <c r="G836" i="71"/>
  <c r="G837" i="71"/>
  <c r="G838" i="71"/>
  <c r="G839" i="71"/>
  <c r="G840" i="71"/>
  <c r="G841" i="71"/>
  <c r="G842" i="71"/>
  <c r="G843" i="71"/>
  <c r="G844" i="71"/>
  <c r="G845" i="71"/>
  <c r="G846" i="71"/>
  <c r="G847" i="71"/>
  <c r="G848" i="71"/>
  <c r="G849" i="71"/>
  <c r="G850" i="71"/>
  <c r="G851" i="71"/>
  <c r="G852" i="71"/>
  <c r="G853" i="71"/>
  <c r="G854" i="71"/>
  <c r="G855" i="71"/>
  <c r="G856" i="71"/>
  <c r="G857" i="71"/>
  <c r="G858" i="71"/>
  <c r="G859" i="71"/>
  <c r="G860" i="71"/>
  <c r="G861" i="71"/>
  <c r="G862" i="71"/>
  <c r="G863" i="71"/>
  <c r="G864" i="71"/>
  <c r="G865" i="71"/>
  <c r="G866" i="71"/>
  <c r="G867" i="71"/>
  <c r="G868" i="71"/>
  <c r="G869" i="71"/>
  <c r="G870" i="71"/>
  <c r="G871" i="71"/>
  <c r="G872" i="71"/>
  <c r="G873" i="71"/>
  <c r="G874" i="71"/>
  <c r="G875" i="71"/>
  <c r="G876" i="71"/>
  <c r="G877" i="71"/>
  <c r="G878" i="71"/>
  <c r="G879" i="71"/>
  <c r="G880" i="71"/>
  <c r="G881" i="71"/>
  <c r="G882" i="71"/>
  <c r="G883" i="71"/>
  <c r="G884" i="71"/>
  <c r="G885" i="71"/>
  <c r="G886" i="71"/>
  <c r="G887" i="71"/>
  <c r="G888" i="71"/>
  <c r="G889" i="71"/>
  <c r="G890" i="71"/>
  <c r="G891" i="71"/>
  <c r="G892" i="71"/>
  <c r="G893" i="71"/>
  <c r="G894" i="71"/>
  <c r="G895" i="71"/>
  <c r="G896" i="71"/>
  <c r="G897" i="71"/>
  <c r="G898" i="71"/>
  <c r="G899" i="71"/>
  <c r="G900" i="71"/>
  <c r="G901" i="71"/>
  <c r="G902" i="71"/>
  <c r="G903" i="71"/>
  <c r="G904" i="71"/>
  <c r="G905" i="71"/>
  <c r="G906" i="71"/>
  <c r="G907" i="71"/>
  <c r="G908" i="71"/>
  <c r="G909" i="71"/>
  <c r="G910" i="71"/>
  <c r="G911" i="71"/>
  <c r="G912" i="71"/>
  <c r="G913" i="71"/>
  <c r="G914" i="71"/>
  <c r="G915" i="71"/>
  <c r="G916" i="71"/>
  <c r="G917" i="71"/>
  <c r="G918" i="71"/>
  <c r="G919" i="71"/>
  <c r="G920" i="71"/>
  <c r="G921" i="71"/>
  <c r="G922" i="71"/>
  <c r="G923" i="71"/>
  <c r="G924" i="71"/>
  <c r="G925" i="71"/>
  <c r="G926" i="71"/>
  <c r="G927" i="71"/>
  <c r="G928" i="71"/>
  <c r="G929" i="71"/>
  <c r="G930" i="71"/>
  <c r="G931" i="71"/>
  <c r="G932" i="71"/>
  <c r="G933" i="71"/>
  <c r="G934" i="71"/>
  <c r="G935" i="71"/>
  <c r="G936" i="71"/>
  <c r="G937" i="71"/>
  <c r="G938" i="71"/>
  <c r="G939" i="71"/>
  <c r="G940" i="71"/>
  <c r="G941" i="71"/>
  <c r="G942" i="71"/>
  <c r="G943" i="71"/>
  <c r="G944" i="71"/>
  <c r="G945" i="71"/>
  <c r="G946" i="71"/>
  <c r="G947" i="71"/>
  <c r="G948" i="71"/>
  <c r="G949" i="71"/>
  <c r="G950" i="71"/>
  <c r="G951" i="71"/>
  <c r="G952" i="71"/>
  <c r="G953" i="71"/>
  <c r="G954" i="71"/>
  <c r="G955" i="71"/>
  <c r="G956" i="71"/>
  <c r="G957" i="71"/>
  <c r="G958" i="71"/>
  <c r="G959" i="71"/>
  <c r="G960" i="71"/>
  <c r="G961" i="71"/>
  <c r="G962" i="71"/>
  <c r="G963" i="71"/>
  <c r="G964" i="71"/>
  <c r="G965" i="71"/>
  <c r="G966" i="71"/>
  <c r="G967" i="71"/>
  <c r="G968" i="71"/>
  <c r="G969" i="71"/>
  <c r="G970" i="71"/>
  <c r="G971" i="71"/>
  <c r="G972" i="71"/>
  <c r="G973" i="71"/>
  <c r="G974" i="71"/>
  <c r="G975" i="71"/>
  <c r="G976" i="71"/>
  <c r="G977" i="71"/>
  <c r="G978" i="71"/>
  <c r="G979" i="71"/>
  <c r="G980" i="71"/>
  <c r="G981" i="71"/>
  <c r="G982" i="71"/>
  <c r="G983" i="71"/>
  <c r="G984" i="71"/>
  <c r="G985" i="71"/>
  <c r="G986" i="71"/>
  <c r="G987" i="71"/>
  <c r="G988" i="71"/>
  <c r="G989" i="71"/>
  <c r="G990" i="71"/>
  <c r="G991" i="71"/>
  <c r="G992" i="71"/>
  <c r="G993" i="71"/>
  <c r="G994" i="71"/>
  <c r="G995" i="71"/>
  <c r="G996" i="71"/>
  <c r="G997" i="71"/>
  <c r="G998" i="71"/>
  <c r="G999" i="71"/>
  <c r="G1000" i="71"/>
  <c r="G1001" i="71"/>
  <c r="G1002" i="71"/>
  <c r="G1003" i="71"/>
  <c r="G1004" i="71"/>
  <c r="G1005" i="71"/>
  <c r="G1006" i="71"/>
  <c r="G1007" i="71"/>
  <c r="G1008" i="71"/>
  <c r="G1009" i="71"/>
  <c r="G1010" i="71"/>
  <c r="G1011" i="71"/>
  <c r="G1012" i="71"/>
  <c r="G1013" i="71"/>
  <c r="G1014" i="71"/>
  <c r="G1015" i="71"/>
  <c r="G1016" i="71"/>
  <c r="G1017" i="71"/>
  <c r="G1018" i="71"/>
  <c r="G1019" i="71"/>
  <c r="G1020" i="71"/>
  <c r="G1021" i="71"/>
  <c r="G1022" i="71"/>
  <c r="G1023" i="71"/>
  <c r="G1024" i="71"/>
  <c r="G1025" i="71"/>
  <c r="G1026" i="71"/>
  <c r="G1027" i="71"/>
  <c r="G1028" i="71"/>
  <c r="G1029" i="71"/>
  <c r="G1030" i="71"/>
  <c r="G1031" i="71"/>
  <c r="G1032" i="71"/>
  <c r="G1033" i="71"/>
  <c r="G1034" i="71"/>
  <c r="G1035" i="71"/>
  <c r="G1036" i="71"/>
  <c r="G1037" i="71"/>
  <c r="G1038" i="71"/>
  <c r="G1039" i="71"/>
  <c r="G1040" i="71"/>
  <c r="G1041" i="71"/>
  <c r="G1042" i="71"/>
  <c r="G1043" i="71"/>
  <c r="G1044" i="71"/>
  <c r="G1045" i="71"/>
  <c r="G1046" i="71"/>
  <c r="G1047" i="71"/>
  <c r="G1048" i="71"/>
  <c r="G1049" i="71"/>
  <c r="G1050" i="71"/>
  <c r="G1051" i="71"/>
  <c r="G1052" i="71"/>
  <c r="G1053" i="71"/>
  <c r="G1054" i="71"/>
  <c r="G1055" i="71"/>
  <c r="G1056" i="71"/>
  <c r="G1057" i="71"/>
  <c r="G1058" i="71"/>
  <c r="G1059" i="71"/>
  <c r="G1060" i="71"/>
  <c r="G1061" i="71"/>
  <c r="G1062" i="71"/>
  <c r="G1063" i="71"/>
  <c r="G1064" i="71"/>
  <c r="G1065" i="71"/>
  <c r="G1066" i="71"/>
  <c r="G1067" i="71"/>
  <c r="G1068" i="71"/>
  <c r="G1069" i="71"/>
  <c r="G1070" i="71"/>
  <c r="G1071" i="71"/>
  <c r="G1072" i="71"/>
  <c r="G1073" i="71"/>
  <c r="G1074" i="71"/>
  <c r="G1075" i="71"/>
  <c r="G1076" i="71"/>
  <c r="G1077" i="71"/>
  <c r="G1078" i="71"/>
  <c r="G1079" i="71"/>
  <c r="G1080" i="71"/>
  <c r="G1081" i="71"/>
  <c r="G1082" i="71"/>
  <c r="G1083" i="71"/>
  <c r="G1084" i="71"/>
  <c r="G1085" i="71"/>
  <c r="G1086" i="71"/>
  <c r="G1087" i="71"/>
  <c r="G1088" i="71"/>
  <c r="G1089" i="71"/>
  <c r="G1090" i="71"/>
  <c r="G1091" i="71"/>
  <c r="G1092" i="71"/>
  <c r="G1093" i="71"/>
  <c r="G1094" i="71"/>
  <c r="G1095" i="71"/>
  <c r="G1096" i="71"/>
  <c r="G1097" i="71"/>
  <c r="G1098" i="71"/>
  <c r="G1099" i="71"/>
  <c r="G1100" i="71"/>
  <c r="G1101" i="71"/>
  <c r="G1102" i="71"/>
  <c r="G1103" i="71"/>
  <c r="G1104" i="71"/>
  <c r="G1105" i="71"/>
  <c r="G1106" i="71"/>
  <c r="G1107" i="71"/>
  <c r="G1108" i="71"/>
  <c r="G1109" i="71"/>
  <c r="G1110" i="71"/>
  <c r="G1111" i="71"/>
  <c r="G1112" i="71"/>
  <c r="G1113" i="71"/>
  <c r="G1114" i="71"/>
  <c r="G1115" i="71"/>
  <c r="G1116" i="71"/>
  <c r="G1117" i="71"/>
  <c r="G1118" i="71"/>
  <c r="G1119" i="71"/>
  <c r="G1120" i="71"/>
  <c r="G1121" i="71"/>
  <c r="G1122" i="71"/>
  <c r="G1123" i="71"/>
  <c r="G1124" i="71"/>
  <c r="G1125" i="71"/>
  <c r="G1126" i="71"/>
  <c r="G1127" i="71"/>
  <c r="G1128" i="71"/>
  <c r="G1129" i="71"/>
  <c r="G1130" i="71"/>
  <c r="G1131" i="71"/>
  <c r="G1132" i="71"/>
  <c r="G1133" i="71"/>
  <c r="G1134" i="71"/>
  <c r="G1135" i="71"/>
  <c r="G1136" i="71"/>
  <c r="G1137" i="71"/>
  <c r="G1138" i="71"/>
  <c r="G1139" i="71"/>
  <c r="G1140" i="71"/>
  <c r="G1141" i="71"/>
  <c r="G1142" i="71"/>
  <c r="G1143" i="71"/>
  <c r="G1144" i="71"/>
  <c r="G1145" i="71"/>
  <c r="G1146" i="71"/>
  <c r="G1147" i="71"/>
  <c r="G1148" i="71"/>
  <c r="G1149" i="71"/>
  <c r="G1150" i="71"/>
  <c r="G1151" i="71"/>
  <c r="G1152" i="71"/>
  <c r="G1153" i="71"/>
  <c r="G1154" i="71"/>
  <c r="G1155" i="71"/>
  <c r="G1156" i="71"/>
  <c r="G1157" i="71"/>
  <c r="G1158" i="71"/>
  <c r="G1159" i="71"/>
  <c r="G1160" i="71"/>
  <c r="G1161" i="71"/>
  <c r="G1162" i="71"/>
  <c r="G1163" i="71"/>
  <c r="G1164" i="71"/>
  <c r="G1165" i="71"/>
  <c r="G1166" i="71"/>
  <c r="G1167" i="71"/>
  <c r="G1168" i="71"/>
  <c r="G1169" i="71"/>
  <c r="G1170" i="71"/>
  <c r="G1171" i="71"/>
  <c r="G1172" i="71"/>
  <c r="G1173" i="71"/>
  <c r="G1174" i="71"/>
  <c r="G1175" i="71"/>
  <c r="G1176" i="71"/>
  <c r="G1177" i="71"/>
  <c r="G1178" i="71"/>
  <c r="G1179" i="71"/>
  <c r="G1180" i="71"/>
  <c r="G1181" i="71"/>
  <c r="G1182" i="71"/>
  <c r="G1183" i="71"/>
  <c r="G1184" i="71"/>
  <c r="G1185" i="71"/>
  <c r="G1186" i="71"/>
  <c r="G1187" i="71"/>
  <c r="G1188" i="71"/>
  <c r="G1189" i="71"/>
  <c r="G1190" i="71"/>
  <c r="G1191" i="71"/>
  <c r="G1192" i="71"/>
  <c r="G1193" i="71"/>
  <c r="G1194" i="71"/>
  <c r="G1195" i="71"/>
  <c r="G1196" i="71"/>
  <c r="G1197" i="71"/>
  <c r="G1198" i="71"/>
  <c r="G1199" i="71"/>
  <c r="G1200" i="71"/>
  <c r="G1201" i="71"/>
  <c r="G1202" i="71"/>
  <c r="G1203" i="71"/>
  <c r="G1204" i="71"/>
  <c r="G1205" i="71"/>
  <c r="G1206" i="71"/>
  <c r="G1207" i="71"/>
  <c r="G1208" i="71"/>
  <c r="G1209" i="71"/>
  <c r="G1210" i="71"/>
  <c r="G1211" i="71"/>
  <c r="G1212" i="71"/>
  <c r="G1213" i="71"/>
  <c r="G1214" i="71"/>
  <c r="G1215" i="71"/>
  <c r="G1216" i="71"/>
  <c r="G1217" i="71"/>
  <c r="G1218" i="71"/>
  <c r="G1219" i="71"/>
  <c r="G1220" i="71"/>
  <c r="G1221" i="71"/>
  <c r="G1222" i="71"/>
  <c r="G1223" i="71"/>
  <c r="G1224" i="71"/>
  <c r="G1225" i="71"/>
  <c r="G1226" i="71"/>
  <c r="G1227" i="71"/>
  <c r="G1228" i="71"/>
  <c r="G1229" i="71"/>
  <c r="G1230" i="71"/>
  <c r="G1231" i="71"/>
  <c r="G1232" i="71"/>
  <c r="G1233" i="71"/>
  <c r="G1234" i="71"/>
  <c r="G1235" i="71"/>
  <c r="G1236" i="71"/>
  <c r="G1237" i="71"/>
  <c r="G1238" i="71"/>
  <c r="G1239" i="71"/>
  <c r="G1240" i="71"/>
  <c r="G1241" i="71"/>
  <c r="G1242" i="71"/>
  <c r="G1243" i="71"/>
  <c r="G1244" i="71"/>
  <c r="G1245" i="71"/>
  <c r="G1246" i="71"/>
  <c r="G1247" i="71"/>
  <c r="G1248" i="71"/>
  <c r="G1249" i="71"/>
  <c r="G1250" i="71"/>
  <c r="G1251" i="71"/>
  <c r="G1252" i="71"/>
  <c r="G1253" i="71"/>
  <c r="G1254" i="71"/>
  <c r="G1255" i="71"/>
  <c r="G1256" i="71"/>
  <c r="G1257" i="71"/>
  <c r="G1258" i="71"/>
  <c r="G1259" i="71"/>
  <c r="G1260" i="71"/>
  <c r="G1261" i="71"/>
  <c r="G1262" i="71"/>
  <c r="G1263" i="71"/>
  <c r="G1264" i="71"/>
  <c r="G1265" i="71"/>
  <c r="G1266" i="71"/>
  <c r="G1267" i="71"/>
  <c r="G1268" i="71"/>
  <c r="G1269" i="71"/>
  <c r="G1270" i="71"/>
  <c r="G1271" i="71"/>
  <c r="G1272" i="71"/>
  <c r="G1273" i="71"/>
  <c r="G1274" i="71"/>
  <c r="G1275" i="71"/>
  <c r="G1276" i="71"/>
  <c r="G1277" i="71"/>
  <c r="G1278" i="71"/>
  <c r="G1279" i="71"/>
  <c r="G1280" i="71"/>
  <c r="G1281" i="71"/>
  <c r="G1282" i="71"/>
  <c r="G1283" i="71"/>
  <c r="G1284" i="71"/>
  <c r="G1285" i="71"/>
  <c r="G1286" i="71"/>
  <c r="G1287" i="71"/>
  <c r="G1288" i="71"/>
  <c r="G1289" i="71"/>
  <c r="G1290" i="71"/>
  <c r="G1291" i="71"/>
  <c r="G1292" i="71"/>
  <c r="G1293" i="71"/>
  <c r="G1294" i="71"/>
  <c r="G1295" i="71"/>
  <c r="G1296" i="71"/>
  <c r="G1297" i="71"/>
  <c r="G1298" i="71"/>
  <c r="G1299" i="71"/>
  <c r="G1300" i="71"/>
  <c r="G1301" i="71"/>
  <c r="G1302" i="71"/>
  <c r="G1303" i="71"/>
  <c r="G1304" i="71"/>
  <c r="G1305" i="71"/>
  <c r="G1306" i="71"/>
  <c r="G1307" i="71"/>
  <c r="G1308" i="71"/>
  <c r="G1309" i="71"/>
  <c r="G1310" i="71"/>
  <c r="G1311" i="71"/>
  <c r="G1312" i="71"/>
  <c r="G1313" i="71"/>
  <c r="G1314" i="71"/>
  <c r="G1315" i="71"/>
  <c r="G1316" i="71"/>
  <c r="G1317" i="71"/>
  <c r="G1318" i="71"/>
  <c r="G1319" i="71"/>
  <c r="G1320" i="71"/>
  <c r="G1321" i="71"/>
  <c r="G1322" i="71"/>
  <c r="G1323" i="71"/>
  <c r="G1324" i="71"/>
  <c r="G1325" i="71"/>
  <c r="G1326" i="71"/>
  <c r="G1327" i="71"/>
  <c r="G1328" i="71"/>
  <c r="G1329" i="71"/>
  <c r="G1330" i="71"/>
  <c r="G1331" i="71"/>
  <c r="G1332" i="71"/>
  <c r="G1333" i="71"/>
  <c r="G1334" i="71"/>
  <c r="G1335" i="71"/>
  <c r="G1336" i="71"/>
  <c r="G1337" i="71"/>
  <c r="G1338" i="71"/>
  <c r="G1339" i="71"/>
  <c r="G1340" i="71"/>
  <c r="G1341" i="71"/>
  <c r="G1342" i="71"/>
  <c r="G1343" i="71"/>
  <c r="G1344" i="71"/>
  <c r="G1345" i="71"/>
  <c r="G1346" i="71"/>
  <c r="G1347" i="71"/>
  <c r="G1348" i="71"/>
  <c r="G1349" i="71"/>
  <c r="G1350" i="71"/>
  <c r="G1351" i="71"/>
  <c r="G1352" i="71"/>
  <c r="G1353" i="71"/>
  <c r="G1354" i="71"/>
  <c r="G1355" i="71"/>
  <c r="G1356" i="71"/>
  <c r="G1357" i="71"/>
  <c r="G1358" i="71"/>
  <c r="G1359" i="71"/>
  <c r="G1360" i="71"/>
  <c r="G1361" i="71"/>
  <c r="G1362" i="71"/>
  <c r="G1363" i="71"/>
  <c r="G1364" i="71"/>
  <c r="G1365" i="71"/>
  <c r="G1366" i="71"/>
  <c r="G1367" i="71"/>
  <c r="G1368" i="71"/>
  <c r="G1369" i="71"/>
  <c r="G1370" i="71"/>
  <c r="G1371" i="71"/>
  <c r="G1372" i="71"/>
  <c r="G1373" i="71"/>
  <c r="G1374" i="71"/>
  <c r="G1375" i="71"/>
  <c r="G1376" i="71"/>
  <c r="G1377" i="71"/>
  <c r="G1378" i="71"/>
  <c r="G1379" i="71"/>
  <c r="G1380" i="71"/>
  <c r="G1381" i="71"/>
  <c r="G1382" i="71"/>
  <c r="G1383" i="71"/>
  <c r="G1384" i="71"/>
  <c r="G1385" i="71"/>
  <c r="G1386" i="71"/>
  <c r="G1387" i="71"/>
  <c r="G1388" i="71"/>
  <c r="G1389" i="71"/>
  <c r="G1390" i="71"/>
  <c r="G1391" i="71"/>
  <c r="G1392" i="71"/>
  <c r="G1393" i="71"/>
  <c r="G1394" i="71"/>
  <c r="G1395" i="71"/>
  <c r="G1396" i="71"/>
  <c r="G1397" i="71"/>
  <c r="G1398" i="71"/>
  <c r="G1399" i="71"/>
  <c r="G1400" i="71"/>
  <c r="G1401" i="71"/>
  <c r="G1402" i="71"/>
  <c r="G1403" i="71"/>
  <c r="G1404" i="71"/>
  <c r="G1405" i="71"/>
  <c r="G1406" i="71"/>
  <c r="G1407" i="71"/>
  <c r="G1408" i="71"/>
  <c r="G1409" i="71"/>
  <c r="G1410" i="71"/>
  <c r="G1411" i="71"/>
  <c r="G1412" i="71"/>
  <c r="G1413" i="71"/>
  <c r="G1414" i="71"/>
  <c r="G1415" i="71"/>
  <c r="G1416" i="71"/>
  <c r="G1417" i="71"/>
  <c r="G1418" i="71"/>
  <c r="G1419" i="71"/>
  <c r="G1420" i="71"/>
  <c r="G1421" i="71"/>
  <c r="G1422" i="71"/>
  <c r="G1423" i="71"/>
  <c r="G1424" i="71"/>
  <c r="G1425" i="71"/>
  <c r="G1426" i="71"/>
  <c r="G1427" i="71"/>
  <c r="G1428" i="71"/>
  <c r="G1429" i="71"/>
  <c r="G1430" i="71"/>
  <c r="G1431" i="71"/>
  <c r="G1432" i="71"/>
  <c r="G1433" i="71"/>
  <c r="G1434" i="71"/>
  <c r="G1435" i="71"/>
  <c r="G1436" i="71"/>
  <c r="G1437" i="71"/>
  <c r="G1438" i="71"/>
  <c r="G1439" i="71"/>
  <c r="G1440" i="71"/>
  <c r="G1441" i="71"/>
  <c r="G1442" i="71"/>
  <c r="G1443" i="71"/>
  <c r="G1444" i="71"/>
  <c r="G1445" i="71"/>
  <c r="G1446" i="71"/>
  <c r="G1447" i="71"/>
  <c r="G1448" i="71"/>
  <c r="G1449" i="71"/>
  <c r="G1450" i="71"/>
  <c r="G1451" i="71"/>
  <c r="G1452" i="71"/>
  <c r="G1453" i="71"/>
  <c r="G1454" i="71"/>
  <c r="G1455" i="71"/>
  <c r="G1456" i="71"/>
  <c r="G1457" i="71"/>
  <c r="G1458" i="71"/>
  <c r="G1459" i="71"/>
  <c r="G1460" i="71"/>
  <c r="G1461" i="71"/>
  <c r="G1462" i="71"/>
  <c r="G1463" i="71"/>
  <c r="G1464" i="71"/>
  <c r="G1465" i="71"/>
  <c r="G1466" i="71"/>
  <c r="G1467" i="71"/>
  <c r="G1468" i="71"/>
  <c r="G1469" i="71"/>
  <c r="G1470" i="71"/>
  <c r="G1471" i="71"/>
  <c r="G1472" i="71"/>
  <c r="G1473" i="71"/>
  <c r="G1474" i="71"/>
  <c r="G1475" i="71"/>
  <c r="G1476" i="71"/>
  <c r="G1477" i="71"/>
  <c r="G1478" i="71"/>
  <c r="G1479" i="71"/>
  <c r="G1480" i="71"/>
  <c r="G1481" i="71"/>
  <c r="G1482" i="71"/>
  <c r="G1483" i="71"/>
  <c r="G1484" i="71"/>
  <c r="G1485" i="71"/>
  <c r="G1486" i="71"/>
  <c r="G1487" i="71"/>
  <c r="G1488" i="71"/>
  <c r="G1489" i="71"/>
  <c r="G1490" i="71"/>
  <c r="G1491" i="71"/>
  <c r="G1492" i="71"/>
  <c r="G1493" i="71"/>
  <c r="G1494" i="71"/>
  <c r="G1495" i="71"/>
  <c r="G1496" i="71"/>
  <c r="G1497" i="71"/>
  <c r="G1498" i="71"/>
  <c r="G1499" i="71"/>
  <c r="G1500" i="71"/>
  <c r="G1501" i="71"/>
  <c r="G1502" i="71"/>
  <c r="G1503" i="71"/>
  <c r="G1504" i="71"/>
  <c r="G1505" i="71"/>
  <c r="G1506" i="71"/>
  <c r="G1507" i="71"/>
  <c r="G1508" i="71"/>
  <c r="G1509" i="71"/>
  <c r="G1510" i="71"/>
  <c r="G1511" i="71"/>
  <c r="G1512" i="71"/>
  <c r="G1513" i="71"/>
  <c r="G1514" i="71"/>
  <c r="G1515" i="71"/>
  <c r="G1516" i="71"/>
  <c r="G1517" i="71"/>
  <c r="G1518" i="71"/>
  <c r="G1519" i="71"/>
  <c r="G1520" i="71"/>
  <c r="G1521" i="71"/>
  <c r="G1522" i="71"/>
  <c r="G1523" i="71"/>
  <c r="G1524" i="71"/>
  <c r="G1525" i="71"/>
  <c r="G1526" i="71"/>
  <c r="G1527" i="71"/>
  <c r="G1528" i="71"/>
  <c r="G1529" i="71"/>
  <c r="G1530" i="71"/>
  <c r="G1531" i="71"/>
  <c r="G1532" i="71"/>
  <c r="G1533" i="71"/>
  <c r="G1534" i="71"/>
  <c r="G1535" i="71"/>
  <c r="G1536" i="71"/>
  <c r="G1537" i="71"/>
  <c r="G1538" i="71"/>
  <c r="G1539" i="71"/>
  <c r="G1540" i="71"/>
  <c r="G1541" i="71"/>
  <c r="G1542" i="71"/>
  <c r="G1543" i="71"/>
  <c r="G1544" i="71"/>
  <c r="G1545" i="71"/>
  <c r="G1546" i="71"/>
  <c r="G1547" i="71"/>
  <c r="G1548" i="71"/>
  <c r="G1549" i="71"/>
  <c r="G1550" i="71"/>
  <c r="G1551" i="71"/>
  <c r="G1552" i="71"/>
  <c r="G1553" i="71"/>
  <c r="G1554" i="71"/>
  <c r="G1555" i="71"/>
  <c r="G1556" i="71"/>
  <c r="G1557" i="71"/>
  <c r="G1558" i="71"/>
  <c r="G1559" i="71"/>
  <c r="G1560" i="71"/>
  <c r="G1561" i="71"/>
  <c r="G1562" i="71"/>
  <c r="G1563" i="71"/>
  <c r="G1564" i="71"/>
  <c r="G1565" i="71"/>
  <c r="G1566" i="71"/>
  <c r="G1567" i="71"/>
  <c r="G1568" i="71"/>
  <c r="G1569" i="71"/>
  <c r="G1570" i="71"/>
  <c r="G1571" i="71"/>
  <c r="G1572" i="71"/>
  <c r="G1573" i="71"/>
  <c r="G1574" i="71"/>
  <c r="G1575" i="71"/>
  <c r="G1576" i="71"/>
  <c r="G1577" i="71"/>
  <c r="G1578" i="71"/>
  <c r="G1579" i="71"/>
  <c r="G1580" i="71"/>
  <c r="G1581" i="71"/>
  <c r="G1582" i="71"/>
  <c r="G1583" i="71"/>
  <c r="G1584" i="71"/>
  <c r="G1585" i="71"/>
  <c r="AJ23" i="52" l="1"/>
  <c r="AK23" i="52"/>
  <c r="F24" i="52"/>
  <c r="AI24" i="52" s="1"/>
  <c r="AJ25" i="52"/>
  <c r="AK25" i="52"/>
  <c r="AJ22" i="52"/>
  <c r="AK22" i="52"/>
  <c r="AJ26" i="52"/>
  <c r="AK26" i="52"/>
  <c r="AJ24" i="52"/>
  <c r="AK24" i="52"/>
  <c r="AJ19" i="52"/>
  <c r="AK19" i="52"/>
  <c r="AJ21" i="52"/>
  <c r="AK21" i="52"/>
  <c r="AK20" i="52"/>
  <c r="AJ20" i="52"/>
  <c r="F25" i="52"/>
  <c r="AI25" i="52" s="1"/>
  <c r="AJ18" i="52"/>
  <c r="AK18" i="52"/>
  <c r="G55" i="69"/>
  <c r="AL21" i="52" l="1"/>
  <c r="AM21" i="52"/>
  <c r="AN21" i="52"/>
  <c r="AL24" i="52"/>
  <c r="AM24" i="52"/>
  <c r="AN24" i="52"/>
  <c r="AN22" i="52"/>
  <c r="AL22" i="52"/>
  <c r="AM22" i="52"/>
  <c r="AL19" i="52"/>
  <c r="AN19" i="52"/>
  <c r="AM19" i="52"/>
  <c r="AL26" i="52"/>
  <c r="AM26" i="52"/>
  <c r="AN26" i="52"/>
  <c r="AM25" i="52"/>
  <c r="AN25" i="52"/>
  <c r="AL25" i="52"/>
  <c r="AL23" i="52"/>
  <c r="AM23" i="52"/>
  <c r="AN23" i="52"/>
  <c r="AL18" i="52"/>
  <c r="AM18" i="52"/>
  <c r="AN18" i="52"/>
  <c r="AM20" i="52"/>
  <c r="AL20" i="52"/>
  <c r="AN20" i="52"/>
  <c r="R6" i="17"/>
  <c r="Q6" i="17"/>
  <c r="I2026" i="10"/>
  <c r="G40" i="69"/>
  <c r="G43" i="69"/>
  <c r="A17" i="34" l="1"/>
  <c r="A18" i="34"/>
  <c r="A19" i="34"/>
  <c r="A20" i="34"/>
  <c r="A21" i="34"/>
  <c r="A22" i="34"/>
  <c r="A23" i="34"/>
  <c r="A12" i="34"/>
  <c r="A16" i="34"/>
  <c r="G54" i="69"/>
  <c r="G53" i="69"/>
  <c r="G52" i="69"/>
  <c r="G51" i="69"/>
  <c r="G50" i="69"/>
  <c r="G49" i="69"/>
  <c r="G48" i="69"/>
  <c r="A7" i="61" l="1"/>
  <c r="A6" i="61"/>
  <c r="E70" i="74"/>
  <c r="F70" i="74"/>
  <c r="G70" i="74"/>
  <c r="H70" i="74"/>
  <c r="I70" i="74"/>
  <c r="J70" i="74"/>
  <c r="K70" i="74"/>
  <c r="L70" i="74"/>
  <c r="M70" i="74"/>
  <c r="N70" i="74"/>
  <c r="D70" i="74"/>
  <c r="N73" i="74"/>
  <c r="M73" i="74"/>
  <c r="L73" i="74"/>
  <c r="K73" i="74"/>
  <c r="J73" i="74"/>
  <c r="I73" i="74"/>
  <c r="H73" i="74"/>
  <c r="G73" i="74"/>
  <c r="F73" i="74"/>
  <c r="E73" i="74"/>
  <c r="D73" i="74"/>
  <c r="N71" i="74"/>
  <c r="N72" i="74" s="1"/>
  <c r="M71" i="74"/>
  <c r="M72" i="74" s="1"/>
  <c r="M74" i="74" s="1"/>
  <c r="L71" i="74"/>
  <c r="L72" i="74" s="1"/>
  <c r="L74" i="74" s="1"/>
  <c r="K71" i="74"/>
  <c r="K72" i="74" s="1"/>
  <c r="K74" i="74" s="1"/>
  <c r="J71" i="74"/>
  <c r="J72" i="74" s="1"/>
  <c r="J74" i="74" s="1"/>
  <c r="I71" i="74"/>
  <c r="I72" i="74" s="1"/>
  <c r="I74" i="74" s="1"/>
  <c r="H71" i="74"/>
  <c r="H72" i="74" s="1"/>
  <c r="G71" i="74"/>
  <c r="G72" i="74" s="1"/>
  <c r="G74" i="74" s="1"/>
  <c r="F71" i="74"/>
  <c r="F72" i="74" s="1"/>
  <c r="E71" i="74"/>
  <c r="E72" i="74" s="1"/>
  <c r="E74" i="74" s="1"/>
  <c r="C76" i="74" s="1"/>
  <c r="D71" i="74"/>
  <c r="D72" i="74" s="1"/>
  <c r="D74" i="74" s="1"/>
  <c r="F74" i="74" l="1"/>
  <c r="H74" i="74"/>
  <c r="N74" i="74"/>
  <c r="N78" i="74" s="1"/>
  <c r="O68" i="17" s="1"/>
  <c r="G78" i="74"/>
  <c r="H68" i="17" s="1"/>
  <c r="F78" i="74"/>
  <c r="G68" i="17" s="1"/>
  <c r="L78" i="74"/>
  <c r="M68" i="17" s="1"/>
  <c r="D78" i="74"/>
  <c r="E68" i="17" s="1"/>
  <c r="J78" i="74"/>
  <c r="K68" i="17" s="1"/>
  <c r="H78" i="74"/>
  <c r="I68" i="17" s="1"/>
  <c r="M78" i="74"/>
  <c r="N68" i="17" s="1"/>
  <c r="E78" i="74"/>
  <c r="K78" i="74"/>
  <c r="L68" i="17" s="1"/>
  <c r="I78" i="74"/>
  <c r="J68" i="17" s="1"/>
  <c r="E80" i="74" l="1"/>
  <c r="F68" i="17"/>
  <c r="AA2" i="17"/>
  <c r="C6" i="17" s="1"/>
  <c r="I1" i="71"/>
  <c r="G1" i="71" s="1"/>
  <c r="G2" i="71"/>
  <c r="O69" i="17"/>
  <c r="N69" i="17"/>
  <c r="M69" i="17"/>
  <c r="L69" i="17"/>
  <c r="K69" i="17"/>
  <c r="J69" i="17"/>
  <c r="I69" i="17"/>
  <c r="H69" i="17"/>
  <c r="G69" i="17"/>
  <c r="F69" i="17"/>
  <c r="E69" i="17"/>
  <c r="G47" i="69"/>
  <c r="E2" i="60" l="1"/>
  <c r="D2" i="60"/>
  <c r="C2" i="60"/>
  <c r="B2" i="60"/>
  <c r="G46" i="69"/>
  <c r="G45" i="69"/>
  <c r="G44" i="69"/>
  <c r="G42" i="69"/>
  <c r="G39" i="69"/>
  <c r="G41" i="69"/>
  <c r="A8" i="61"/>
  <c r="A9" i="61"/>
  <c r="A10" i="61"/>
  <c r="A11" i="61"/>
  <c r="A12" i="61"/>
  <c r="A13" i="61"/>
  <c r="A14" i="61"/>
  <c r="A15" i="61"/>
  <c r="A16" i="61"/>
  <c r="A17" i="61"/>
  <c r="A18" i="61"/>
  <c r="A19" i="61"/>
  <c r="A4" i="61"/>
  <c r="G38" i="69"/>
  <c r="G37" i="69" l="1"/>
  <c r="G32" i="69" l="1"/>
  <c r="G31" i="69"/>
  <c r="G30" i="69"/>
  <c r="AO3" i="52"/>
  <c r="AO4" i="52"/>
  <c r="AO5" i="52"/>
  <c r="AO6" i="52"/>
  <c r="AQ6" i="52" s="1"/>
  <c r="AO7" i="52"/>
  <c r="AO8" i="52"/>
  <c r="AO9" i="52"/>
  <c r="AO10" i="52"/>
  <c r="AO11" i="52"/>
  <c r="AO12" i="52"/>
  <c r="AO13" i="52"/>
  <c r="AO14" i="52"/>
  <c r="AQ14" i="52" s="1"/>
  <c r="AO15" i="52"/>
  <c r="AO16" i="52"/>
  <c r="AO17" i="52"/>
  <c r="AO2" i="52"/>
  <c r="AP3" i="52"/>
  <c r="AP4" i="52"/>
  <c r="AP5" i="52"/>
  <c r="AP6" i="52"/>
  <c r="AP7" i="52"/>
  <c r="AP8" i="52"/>
  <c r="AP9" i="52"/>
  <c r="AP10" i="52"/>
  <c r="AP11" i="52"/>
  <c r="AP12" i="52"/>
  <c r="AP13" i="52"/>
  <c r="AP14" i="52"/>
  <c r="AP15" i="52"/>
  <c r="AP16" i="52"/>
  <c r="AP17" i="52"/>
  <c r="AP2" i="52"/>
  <c r="B5" i="17"/>
  <c r="AL1" i="52" s="1"/>
  <c r="AU1" i="52"/>
  <c r="E73" i="17"/>
  <c r="G36" i="69"/>
  <c r="G35" i="69"/>
  <c r="G34" i="69"/>
  <c r="G33" i="69"/>
  <c r="AQ12" i="52" l="1"/>
  <c r="AQ4" i="52"/>
  <c r="AQ13" i="52"/>
  <c r="AQ5" i="52"/>
  <c r="AQ16" i="52"/>
  <c r="AQ8" i="52"/>
  <c r="AQ10" i="52"/>
  <c r="AQ2" i="52"/>
  <c r="AQ17" i="52"/>
  <c r="AQ15" i="52"/>
  <c r="AQ11" i="52"/>
  <c r="AQ9" i="52"/>
  <c r="AQ7" i="52"/>
  <c r="AQ3" i="52"/>
  <c r="AK1" i="52"/>
  <c r="AM1" i="52"/>
  <c r="AJ1" i="52"/>
  <c r="AN1" i="52"/>
  <c r="AQ1" i="52"/>
  <c r="AG3" i="52"/>
  <c r="AG4" i="52"/>
  <c r="AG5" i="52"/>
  <c r="AG6" i="52"/>
  <c r="AG7" i="52"/>
  <c r="AG8" i="52"/>
  <c r="AG9" i="52"/>
  <c r="AG10" i="52"/>
  <c r="AG11" i="52"/>
  <c r="AG12" i="52"/>
  <c r="AG13" i="52"/>
  <c r="AG14" i="52"/>
  <c r="AG15" i="52"/>
  <c r="AG16" i="52"/>
  <c r="AG17" i="52"/>
  <c r="AG2" i="52"/>
  <c r="A3" i="52"/>
  <c r="A4" i="52"/>
  <c r="A5" i="52"/>
  <c r="A6" i="52"/>
  <c r="A7" i="52"/>
  <c r="A8" i="52"/>
  <c r="A9" i="52"/>
  <c r="A10" i="52"/>
  <c r="A11" i="52"/>
  <c r="A12" i="52"/>
  <c r="A13" i="52"/>
  <c r="A14" i="52"/>
  <c r="A15" i="52"/>
  <c r="A16" i="52"/>
  <c r="A17" i="52"/>
  <c r="A2" i="52"/>
  <c r="E77" i="17" l="1"/>
  <c r="G29" i="69"/>
  <c r="B7" i="60" l="1"/>
  <c r="F7" i="60"/>
  <c r="E7" i="60"/>
  <c r="D7" i="60"/>
  <c r="C7" i="60"/>
  <c r="A7" i="60"/>
  <c r="A2" i="60"/>
  <c r="E7" i="19" l="1"/>
  <c r="G21" i="69"/>
  <c r="G20" i="69"/>
  <c r="G19" i="69"/>
  <c r="G28" i="69"/>
  <c r="G27" i="69" l="1"/>
  <c r="D3" i="60" l="1"/>
  <c r="A32" i="34"/>
  <c r="A31" i="34"/>
  <c r="A35" i="34"/>
  <c r="A38" i="34" l="1"/>
  <c r="A37" i="34"/>
  <c r="A24" i="34"/>
  <c r="G7" i="69"/>
  <c r="G25" i="69"/>
  <c r="G22" i="69"/>
  <c r="G17" i="69"/>
  <c r="G18" i="69"/>
  <c r="G16" i="69"/>
  <c r="G14" i="69"/>
  <c r="I660" i="10" l="1"/>
  <c r="I166" i="10"/>
  <c r="I167" i="10"/>
  <c r="I334" i="10"/>
  <c r="I168" i="10"/>
  <c r="I169" i="10"/>
  <c r="I170" i="10"/>
  <c r="I171" i="10"/>
  <c r="I206" i="10"/>
  <c r="I172" i="10"/>
  <c r="I173" i="10"/>
  <c r="I174" i="10"/>
  <c r="I175" i="10"/>
  <c r="I176" i="10"/>
  <c r="I177" i="10"/>
  <c r="I178" i="10"/>
  <c r="I179" i="10"/>
  <c r="I180" i="10"/>
  <c r="I1384" i="10"/>
  <c r="I181" i="10"/>
  <c r="I182" i="10"/>
  <c r="I664" i="10"/>
  <c r="I207" i="10"/>
  <c r="I335" i="10"/>
  <c r="I183" i="10"/>
  <c r="I218" i="10"/>
  <c r="I792" i="10"/>
  <c r="I793" i="10"/>
  <c r="I794" i="10"/>
  <c r="I665" i="10"/>
  <c r="I184" i="10"/>
  <c r="I1385" i="10"/>
  <c r="I208" i="10"/>
  <c r="I209" i="10"/>
  <c r="I1386" i="10"/>
  <c r="I210" i="10"/>
  <c r="I185" i="10"/>
  <c r="I1387" i="10"/>
  <c r="I1388" i="10"/>
  <c r="I1139" i="10"/>
  <c r="I1890" i="10"/>
  <c r="I1389" i="10"/>
  <c r="I1891" i="10"/>
  <c r="I1892" i="10"/>
  <c r="I1390" i="10"/>
  <c r="I1391" i="10"/>
  <c r="I1893" i="10"/>
  <c r="I1894" i="10"/>
  <c r="I186" i="10"/>
  <c r="I211" i="10"/>
  <c r="I666" i="10"/>
  <c r="I187" i="10"/>
  <c r="I188" i="10"/>
  <c r="I189" i="10"/>
  <c r="I190" i="10"/>
  <c r="I1392" i="10"/>
  <c r="I1114" i="10"/>
  <c r="I1393" i="10"/>
  <c r="I1394" i="10"/>
  <c r="I1395" i="10"/>
  <c r="I1396" i="10"/>
  <c r="I667" i="10"/>
  <c r="I336" i="10"/>
  <c r="I1397" i="10"/>
  <c r="I1398" i="10"/>
  <c r="I219" i="10"/>
  <c r="I337" i="10"/>
  <c r="I1115" i="10"/>
  <c r="I1399" i="10"/>
  <c r="I1895" i="10"/>
  <c r="I668" i="10"/>
  <c r="I669" i="10"/>
  <c r="I1116" i="10"/>
  <c r="I670" i="10"/>
  <c r="I795" i="10"/>
  <c r="I1400" i="10"/>
  <c r="I1401" i="10"/>
  <c r="I1402" i="10"/>
  <c r="I671" i="10"/>
  <c r="I672" i="10"/>
  <c r="I1896" i="10"/>
  <c r="I1897" i="10"/>
  <c r="I1403" i="10"/>
  <c r="I1140" i="10"/>
  <c r="I1898" i="10"/>
  <c r="I338" i="10"/>
  <c r="I339" i="10"/>
  <c r="I1117" i="10"/>
  <c r="I1899" i="10"/>
  <c r="I1900" i="10"/>
  <c r="I1404" i="10"/>
  <c r="I1901" i="10"/>
  <c r="I1902" i="10"/>
  <c r="I1405" i="10"/>
  <c r="I1406" i="10"/>
  <c r="I1903" i="10"/>
  <c r="I1407" i="10"/>
  <c r="I340" i="10"/>
  <c r="I1408" i="10"/>
  <c r="I1409" i="10"/>
  <c r="I1410" i="10"/>
  <c r="I1904" i="10"/>
  <c r="I1905" i="10"/>
  <c r="I1906" i="10"/>
  <c r="I1907" i="10"/>
  <c r="I1908" i="10"/>
  <c r="I1909" i="10"/>
  <c r="I1910" i="10"/>
  <c r="I1911" i="10"/>
  <c r="I1912" i="10"/>
  <c r="I1913" i="10"/>
  <c r="I1411" i="10"/>
  <c r="I1914" i="10"/>
  <c r="I341" i="10"/>
  <c r="I212" i="10"/>
  <c r="I1915" i="10"/>
  <c r="I1916" i="10"/>
  <c r="I1412" i="10"/>
  <c r="I1917" i="10"/>
  <c r="I1413" i="10"/>
  <c r="I213" i="10"/>
  <c r="I1414" i="10"/>
  <c r="I1918" i="10"/>
  <c r="I1919" i="10"/>
  <c r="I1920" i="10"/>
  <c r="I1415" i="10"/>
  <c r="I1416" i="10"/>
  <c r="I1417" i="10"/>
  <c r="I959" i="10"/>
  <c r="I1418" i="10"/>
  <c r="I1419" i="10"/>
  <c r="I1921" i="10"/>
  <c r="I220" i="10"/>
  <c r="I1922" i="10"/>
  <c r="I221" i="10"/>
  <c r="I342" i="10"/>
  <c r="I191" i="10"/>
  <c r="I1923" i="10"/>
  <c r="I734" i="10"/>
  <c r="I343" i="10"/>
  <c r="I222" i="10"/>
  <c r="I1420" i="10"/>
  <c r="I673" i="10"/>
  <c r="I674" i="10"/>
  <c r="I675" i="10"/>
  <c r="I1421" i="10"/>
  <c r="I1422" i="10"/>
  <c r="I1423" i="10"/>
  <c r="I1424" i="10"/>
  <c r="I1425" i="10"/>
  <c r="I1924" i="10"/>
  <c r="I1925" i="10"/>
  <c r="I1426" i="10"/>
  <c r="I1926" i="10"/>
  <c r="I1427" i="10"/>
  <c r="I676" i="10"/>
  <c r="I677" i="10"/>
  <c r="I1927" i="10"/>
  <c r="I1928" i="10"/>
  <c r="I1929" i="10"/>
  <c r="I1930" i="10"/>
  <c r="I678" i="10"/>
  <c r="I1931" i="10"/>
  <c r="I1932" i="10"/>
  <c r="I679" i="10"/>
  <c r="I680" i="10"/>
  <c r="I1428" i="10"/>
  <c r="I214" i="10"/>
  <c r="I1429" i="10"/>
  <c r="I1430" i="10"/>
  <c r="I1933" i="10"/>
  <c r="I1934" i="10"/>
  <c r="I1431" i="10"/>
  <c r="I1141" i="10"/>
  <c r="I1142" i="10"/>
  <c r="I735" i="10"/>
  <c r="I681" i="10"/>
  <c r="I807" i="10"/>
  <c r="I682" i="10"/>
  <c r="I683" i="10"/>
  <c r="I684" i="10"/>
  <c r="I685" i="10"/>
  <c r="I686" i="10"/>
  <c r="I687" i="10"/>
  <c r="I688" i="10"/>
  <c r="I736" i="10"/>
  <c r="I689" i="10"/>
  <c r="I1143" i="10"/>
  <c r="I690" i="10"/>
  <c r="I737" i="10"/>
  <c r="I344" i="10"/>
  <c r="I345" i="10"/>
  <c r="I1432" i="10"/>
  <c r="I346" i="10"/>
  <c r="I1433" i="10"/>
  <c r="I347" i="10"/>
  <c r="I1935" i="10"/>
  <c r="I1936" i="10"/>
  <c r="I1937" i="10"/>
  <c r="I348" i="10"/>
  <c r="I1938" i="10"/>
  <c r="I1434" i="10"/>
  <c r="I349" i="10"/>
  <c r="I350" i="10"/>
  <c r="I351" i="10"/>
  <c r="I691" i="10"/>
  <c r="I692" i="10"/>
  <c r="I352" i="10"/>
  <c r="I223" i="10"/>
  <c r="I224" i="10"/>
  <c r="I693" i="10"/>
  <c r="I694" i="10"/>
  <c r="I1939" i="10"/>
  <c r="I1435" i="10"/>
  <c r="I1940" i="10"/>
  <c r="I1941" i="10"/>
  <c r="I695" i="10"/>
  <c r="I696" i="10"/>
  <c r="I1144" i="10"/>
  <c r="I1942" i="10"/>
  <c r="I1118" i="10"/>
  <c r="I1436" i="10"/>
  <c r="I1145" i="10"/>
  <c r="I353" i="10"/>
  <c r="I354" i="10"/>
  <c r="I355" i="10"/>
  <c r="I356" i="10"/>
  <c r="I357" i="10"/>
  <c r="I1943" i="10"/>
  <c r="I1437" i="10"/>
  <c r="I738" i="10"/>
  <c r="I808" i="10"/>
  <c r="I739" i="10"/>
  <c r="I740" i="10"/>
  <c r="I741" i="10"/>
  <c r="I742" i="10"/>
  <c r="I1944" i="10"/>
  <c r="I358" i="10"/>
  <c r="I1119" i="10"/>
  <c r="I225" i="10"/>
  <c r="I359" i="10"/>
  <c r="I360" i="10"/>
  <c r="I1438" i="10"/>
  <c r="I1120" i="10"/>
  <c r="I1439" i="10"/>
  <c r="I1945" i="10"/>
  <c r="I1440" i="10"/>
  <c r="I11" i="10"/>
  <c r="I361" i="10"/>
  <c r="I1226" i="10"/>
  <c r="I1946" i="10"/>
  <c r="I362" i="10"/>
  <c r="I226" i="10"/>
  <c r="I743" i="10"/>
  <c r="I744" i="10"/>
  <c r="I745" i="10"/>
  <c r="I1441" i="10"/>
  <c r="I12" i="10"/>
  <c r="I363" i="10"/>
  <c r="I364" i="10"/>
  <c r="I746" i="10"/>
  <c r="I1947" i="10"/>
  <c r="I1442" i="10"/>
  <c r="I796" i="10"/>
  <c r="I365" i="10"/>
  <c r="I747" i="10"/>
  <c r="I227" i="10"/>
  <c r="I748" i="10"/>
  <c r="I749" i="10"/>
  <c r="I1121" i="10"/>
  <c r="I1443" i="10"/>
  <c r="I750" i="10"/>
  <c r="I751" i="10"/>
  <c r="I215" i="10"/>
  <c r="I366" i="10"/>
  <c r="I1444" i="10"/>
  <c r="I1445" i="10"/>
  <c r="I13" i="10"/>
  <c r="I960" i="10"/>
  <c r="I961" i="10"/>
  <c r="I962" i="10"/>
  <c r="I1948" i="10"/>
  <c r="I1122" i="10"/>
  <c r="I1446" i="10"/>
  <c r="I1447" i="10"/>
  <c r="I1448" i="10"/>
  <c r="I1146" i="10"/>
  <c r="I752" i="10"/>
  <c r="I228" i="10"/>
  <c r="I753" i="10"/>
  <c r="I229" i="10"/>
  <c r="I754" i="10"/>
  <c r="I1123" i="10"/>
  <c r="I230" i="10"/>
  <c r="I755" i="10"/>
  <c r="I231" i="10"/>
  <c r="I232" i="10"/>
  <c r="I1949" i="10"/>
  <c r="I756" i="10"/>
  <c r="I697" i="10"/>
  <c r="I698" i="10"/>
  <c r="I699" i="10"/>
  <c r="I700" i="10"/>
  <c r="I757" i="10"/>
  <c r="I367" i="10"/>
  <c r="I701" i="10"/>
  <c r="I702" i="10"/>
  <c r="I703" i="10"/>
  <c r="I1950" i="10"/>
  <c r="I14" i="10"/>
  <c r="I1951" i="10"/>
  <c r="I233" i="10"/>
  <c r="I758" i="10"/>
  <c r="I759" i="10"/>
  <c r="I809" i="10"/>
  <c r="I760" i="10"/>
  <c r="I234" i="10"/>
  <c r="I704" i="10"/>
  <c r="I235" i="10"/>
  <c r="I236" i="10"/>
  <c r="I237" i="10"/>
  <c r="I761" i="10"/>
  <c r="I705" i="10"/>
  <c r="I762" i="10"/>
  <c r="I192" i="10"/>
  <c r="I1449" i="10"/>
  <c r="I706" i="10"/>
  <c r="I763" i="10"/>
  <c r="I764" i="10"/>
  <c r="I765" i="10"/>
  <c r="I707" i="10"/>
  <c r="I766" i="10"/>
  <c r="I767" i="10"/>
  <c r="I768" i="10"/>
  <c r="I708" i="10"/>
  <c r="I709" i="10"/>
  <c r="I1952" i="10"/>
  <c r="I710" i="10"/>
  <c r="I711" i="10"/>
  <c r="I769" i="10"/>
  <c r="I238" i="10"/>
  <c r="I770" i="10"/>
  <c r="I712" i="10"/>
  <c r="I713" i="10"/>
  <c r="I714" i="10"/>
  <c r="I368" i="10"/>
  <c r="I1450" i="10"/>
  <c r="I715" i="10"/>
  <c r="I716" i="10"/>
  <c r="I15" i="10"/>
  <c r="I1953" i="10"/>
  <c r="I1451" i="10"/>
  <c r="I717" i="10"/>
  <c r="I771" i="10"/>
  <c r="I772" i="10"/>
  <c r="I773" i="10"/>
  <c r="I718" i="10"/>
  <c r="I810" i="10"/>
  <c r="I774" i="10"/>
  <c r="I1147" i="10"/>
  <c r="I1954" i="10"/>
  <c r="I775" i="10"/>
  <c r="I1955" i="10"/>
  <c r="I1956" i="10"/>
  <c r="I1957" i="10"/>
  <c r="I776" i="10"/>
  <c r="I1227" i="10"/>
  <c r="I719" i="10"/>
  <c r="I1124" i="10"/>
  <c r="I369" i="10"/>
  <c r="I1958" i="10"/>
  <c r="I720" i="10"/>
  <c r="I1959" i="10"/>
  <c r="I1960" i="10"/>
  <c r="I370" i="10"/>
  <c r="I1452" i="10"/>
  <c r="I1453" i="10"/>
  <c r="I1454" i="10"/>
  <c r="I1455" i="10"/>
  <c r="I1456" i="10"/>
  <c r="I1148" i="10"/>
  <c r="I1149" i="10"/>
  <c r="I371" i="10"/>
  <c r="I372" i="10"/>
  <c r="I373" i="10"/>
  <c r="I239" i="10"/>
  <c r="I1125" i="10"/>
  <c r="I16" i="10"/>
  <c r="I240" i="10"/>
  <c r="I241" i="10"/>
  <c r="I374" i="10"/>
  <c r="I1150" i="10"/>
  <c r="I375" i="10"/>
  <c r="I1961" i="10"/>
  <c r="I721" i="10"/>
  <c r="I722" i="10"/>
  <c r="I777" i="10"/>
  <c r="I1457" i="10"/>
  <c r="I242" i="10"/>
  <c r="I243" i="10"/>
  <c r="I1962" i="10"/>
  <c r="I244" i="10"/>
  <c r="I1126" i="10"/>
  <c r="I376" i="10"/>
  <c r="I1963" i="10"/>
  <c r="I17" i="10"/>
  <c r="I377" i="10"/>
  <c r="I378" i="10"/>
  <c r="I379" i="10"/>
  <c r="I18" i="10"/>
  <c r="I19" i="10"/>
  <c r="I1228" i="10"/>
  <c r="I245" i="10"/>
  <c r="I1458" i="10"/>
  <c r="I1459" i="10"/>
  <c r="I1460" i="10"/>
  <c r="I1461" i="10"/>
  <c r="I1151" i="10"/>
  <c r="I1152" i="10"/>
  <c r="I1964" i="10"/>
  <c r="I1965" i="10"/>
  <c r="I1229" i="10"/>
  <c r="I20" i="10"/>
  <c r="I380" i="10"/>
  <c r="I21" i="10"/>
  <c r="I1230" i="10"/>
  <c r="I193" i="10"/>
  <c r="I216" i="10"/>
  <c r="I1966" i="10"/>
  <c r="I246" i="10"/>
  <c r="I1967" i="10"/>
  <c r="I1968" i="10"/>
  <c r="I1462" i="10"/>
  <c r="I22" i="10"/>
  <c r="I247" i="10"/>
  <c r="I248" i="10"/>
  <c r="I381" i="10"/>
  <c r="I1463" i="10"/>
  <c r="I23" i="10"/>
  <c r="I1231" i="10"/>
  <c r="I24" i="10"/>
  <c r="I1232" i="10"/>
  <c r="I382" i="10"/>
  <c r="I778" i="10"/>
  <c r="I779" i="10"/>
  <c r="I780" i="10"/>
  <c r="I249" i="10"/>
  <c r="I25" i="10"/>
  <c r="I26" i="10"/>
  <c r="I1153" i="10"/>
  <c r="I1154" i="10"/>
  <c r="I781" i="10"/>
  <c r="I782" i="10"/>
  <c r="I1233" i="10"/>
  <c r="I250" i="10"/>
  <c r="I383" i="10"/>
  <c r="I1234" i="10"/>
  <c r="I27" i="10"/>
  <c r="I1235" i="10"/>
  <c r="I1236" i="10"/>
  <c r="I1969" i="10"/>
  <c r="I783" i="10"/>
  <c r="I784" i="10"/>
  <c r="I251" i="10"/>
  <c r="I785" i="10"/>
  <c r="I28" i="10"/>
  <c r="I1237" i="10"/>
  <c r="I1238" i="10"/>
  <c r="I1970" i="10"/>
  <c r="I29" i="10"/>
  <c r="I1464" i="10"/>
  <c r="I1239" i="10"/>
  <c r="I252" i="10"/>
  <c r="I797" i="10"/>
  <c r="I798" i="10"/>
  <c r="I1240"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971" i="10"/>
  <c r="I1972"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963" i="10"/>
  <c r="I964" i="10"/>
  <c r="I1516" i="10"/>
  <c r="I1517" i="10"/>
  <c r="I1518" i="10"/>
  <c r="I1519" i="10"/>
  <c r="I1520" i="10"/>
  <c r="I1521" i="10"/>
  <c r="I1522" i="10"/>
  <c r="I1523" i="10"/>
  <c r="I1524" i="10"/>
  <c r="I1525" i="10"/>
  <c r="I1526" i="10"/>
  <c r="I1527" i="10"/>
  <c r="I30" i="10"/>
  <c r="I1528" i="10"/>
  <c r="I1529" i="10"/>
  <c r="I1530" i="10"/>
  <c r="I1531" i="10"/>
  <c r="I1532" i="10"/>
  <c r="I1533" i="10"/>
  <c r="I1534" i="10"/>
  <c r="I1535" i="10"/>
  <c r="I1536" i="10"/>
  <c r="I1155" i="10"/>
  <c r="I1156" i="10"/>
  <c r="I1157" i="10"/>
  <c r="I1158" i="10"/>
  <c r="I1973" i="10"/>
  <c r="I1974" i="10"/>
  <c r="I1537" i="10"/>
  <c r="I1538" i="10"/>
  <c r="I1975" i="10"/>
  <c r="I1976" i="10"/>
  <c r="I253" i="10"/>
  <c r="I254" i="10"/>
  <c r="I1539" i="10"/>
  <c r="I1540" i="10"/>
  <c r="I1977" i="10"/>
  <c r="I1978" i="10"/>
  <c r="I1541" i="10"/>
  <c r="I31" i="10"/>
  <c r="I32" i="10"/>
  <c r="I1241" i="10"/>
  <c r="I1542" i="10"/>
  <c r="I1543" i="10"/>
  <c r="I1979" i="10"/>
  <c r="I1544" i="10"/>
  <c r="I1545" i="10"/>
  <c r="I1980" i="10"/>
  <c r="I1546" i="10"/>
  <c r="I1981" i="10"/>
  <c r="I1242" i="10"/>
  <c r="I384" i="10"/>
  <c r="I385" i="10"/>
  <c r="I255" i="10"/>
  <c r="I1547" i="10"/>
  <c r="I1548" i="10"/>
  <c r="I256" i="10"/>
  <c r="I1982" i="10"/>
  <c r="I1243" i="10"/>
  <c r="I1244" i="10"/>
  <c r="I1983" i="10"/>
  <c r="I1245" i="10"/>
  <c r="I1984" i="10"/>
  <c r="I1985" i="10"/>
  <c r="I1549" i="10"/>
  <c r="I1550" i="10"/>
  <c r="I1551" i="10"/>
  <c r="I1552" i="10"/>
  <c r="I1986" i="10"/>
  <c r="I1553" i="10"/>
  <c r="I1554" i="10"/>
  <c r="I1555" i="10"/>
  <c r="I1127" i="10"/>
  <c r="I1159" i="10"/>
  <c r="I1246" i="10"/>
  <c r="I1247" i="10"/>
  <c r="I1248" i="10"/>
  <c r="I1556" i="10"/>
  <c r="I386" i="10"/>
  <c r="I387" i="10"/>
  <c r="I388" i="10"/>
  <c r="I1128" i="10"/>
  <c r="I1557" i="10"/>
  <c r="I1160" i="10"/>
  <c r="I1558" i="10"/>
  <c r="I1559" i="10"/>
  <c r="I33" i="10"/>
  <c r="I1987" i="10"/>
  <c r="I1249" i="10"/>
  <c r="I1560" i="10"/>
  <c r="I1129" i="10"/>
  <c r="I1250" i="10"/>
  <c r="I34" i="10"/>
  <c r="I1251" i="10"/>
  <c r="I1130" i="10"/>
  <c r="I1252" i="10"/>
  <c r="I1253" i="10"/>
  <c r="I1002" i="10"/>
  <c r="I35" i="10"/>
  <c r="I1254" i="10"/>
  <c r="I1255" i="10"/>
  <c r="I1561" i="10"/>
  <c r="I1562" i="10"/>
  <c r="I36" i="10"/>
  <c r="I1563" i="10"/>
  <c r="I37" i="10"/>
  <c r="I1564" i="10"/>
  <c r="I1256" i="10"/>
  <c r="I1988" i="10"/>
  <c r="I1257" i="10"/>
  <c r="I1989" i="10"/>
  <c r="I257" i="10"/>
  <c r="I1258" i="10"/>
  <c r="I1259" i="10"/>
  <c r="I1565" i="10"/>
  <c r="I258" i="10"/>
  <c r="I1990" i="10"/>
  <c r="I1260" i="10"/>
  <c r="I1566" i="10"/>
  <c r="I1161" i="10"/>
  <c r="I1261" i="10"/>
  <c r="I38" i="10"/>
  <c r="I1991" i="10"/>
  <c r="I1162" i="10"/>
  <c r="I39" i="10"/>
  <c r="I259" i="10"/>
  <c r="I40" i="10"/>
  <c r="I1131" i="10"/>
  <c r="I1567" i="10"/>
  <c r="I1568" i="10"/>
  <c r="I1569" i="10"/>
  <c r="I1570" i="10"/>
  <c r="I1992" i="10"/>
  <c r="I1571" i="10"/>
  <c r="I1572" i="10"/>
  <c r="I1573" i="10"/>
  <c r="I1574" i="10"/>
  <c r="I1575" i="10"/>
  <c r="I1576" i="10"/>
  <c r="I1163" i="10"/>
  <c r="I1164" i="10"/>
  <c r="I1165" i="10"/>
  <c r="I1166" i="10"/>
  <c r="I1167" i="10"/>
  <c r="I1168" i="10"/>
  <c r="I1169" i="10"/>
  <c r="I1170" i="10"/>
  <c r="I1171" i="10"/>
  <c r="I389" i="10"/>
  <c r="I260" i="10"/>
  <c r="I390" i="10"/>
  <c r="I1993" i="10"/>
  <c r="I1577" i="10"/>
  <c r="I1262" i="10"/>
  <c r="I1263" i="10"/>
  <c r="I1994" i="10"/>
  <c r="I1578" i="10"/>
  <c r="I1579" i="10"/>
  <c r="I1172" i="10"/>
  <c r="I1173" i="10"/>
  <c r="I261" i="10"/>
  <c r="I1264" i="10"/>
  <c r="I1265" i="10"/>
  <c r="I391" i="10"/>
  <c r="I41" i="10"/>
  <c r="I1266" i="10"/>
  <c r="I42" i="10"/>
  <c r="I1580" i="10"/>
  <c r="I1581" i="10"/>
  <c r="I43" i="10"/>
  <c r="I1174" i="10"/>
  <c r="I392" i="10"/>
  <c r="I1582" i="10"/>
  <c r="I1583" i="10"/>
  <c r="I1995" i="10"/>
  <c r="I811" i="10"/>
  <c r="I1996" i="10"/>
  <c r="I1584" i="10"/>
  <c r="I1997" i="10"/>
  <c r="I393" i="10"/>
  <c r="I44" i="10"/>
  <c r="I723" i="10"/>
  <c r="I1267" i="10"/>
  <c r="I1268" i="10"/>
  <c r="I1269" i="10"/>
  <c r="I1270" i="10"/>
  <c r="I1585" i="10"/>
  <c r="I1586" i="10"/>
  <c r="I1175" i="10"/>
  <c r="I1271" i="10"/>
  <c r="I1998" i="10"/>
  <c r="I262" i="10"/>
  <c r="I1999" i="10"/>
  <c r="I1272" i="10"/>
  <c r="I1587" i="10"/>
  <c r="I1588" i="10"/>
  <c r="I2000" i="10"/>
  <c r="I1176" i="10"/>
  <c r="I45" i="10"/>
  <c r="I1273" i="10"/>
  <c r="I1274" i="10"/>
  <c r="I1589" i="10"/>
  <c r="I263" i="10"/>
  <c r="I1275" i="10"/>
  <c r="I1177" i="10"/>
  <c r="I46" i="10"/>
  <c r="I47" i="10"/>
  <c r="I2001" i="10"/>
  <c r="I264" i="10"/>
  <c r="I1590" i="10"/>
  <c r="I1591" i="10"/>
  <c r="I2002" i="10"/>
  <c r="I1178" i="10"/>
  <c r="I2003" i="10"/>
  <c r="I394" i="10"/>
  <c r="I2004" i="10"/>
  <c r="I1276" i="10"/>
  <c r="I2005" i="10"/>
  <c r="I724" i="10"/>
  <c r="I725" i="10"/>
  <c r="I395" i="10"/>
  <c r="I1592" i="10"/>
  <c r="I1593" i="10"/>
  <c r="I1277" i="10"/>
  <c r="I396" i="10"/>
  <c r="I2006" i="10"/>
  <c r="I48" i="10"/>
  <c r="I397" i="10"/>
  <c r="I398" i="10"/>
  <c r="I399" i="10"/>
  <c r="I1594" i="10"/>
  <c r="I1595" i="10"/>
  <c r="I1596" i="10"/>
  <c r="I1597" i="10"/>
  <c r="I1598" i="10"/>
  <c r="I1599" i="10"/>
  <c r="I1600" i="10"/>
  <c r="I1601" i="10"/>
  <c r="I1602" i="10"/>
  <c r="I1603" i="10"/>
  <c r="I49" i="10"/>
  <c r="I1278" i="10"/>
  <c r="I1604" i="10"/>
  <c r="I1605" i="10"/>
  <c r="I50" i="10"/>
  <c r="I1279" i="10"/>
  <c r="I1606" i="10"/>
  <c r="I1179" i="10"/>
  <c r="I1180" i="10"/>
  <c r="I1181" i="10"/>
  <c r="I1182" i="10"/>
  <c r="I51" i="10"/>
  <c r="I1280" i="10"/>
  <c r="I1607" i="10"/>
  <c r="I1281" i="10"/>
  <c r="I52" i="10"/>
  <c r="I2007" i="10"/>
  <c r="I265" i="10"/>
  <c r="I53" i="10"/>
  <c r="I2008" i="10"/>
  <c r="I1282" i="10"/>
  <c r="I1283" i="10"/>
  <c r="I54" i="10"/>
  <c r="I55" i="10"/>
  <c r="I56" i="10"/>
  <c r="I57" i="10"/>
  <c r="I1284" i="10"/>
  <c r="I1608" i="10"/>
  <c r="I400" i="10"/>
  <c r="I2009" i="10"/>
  <c r="I1609" i="10"/>
  <c r="I2010" i="10"/>
  <c r="I1183" i="10"/>
  <c r="I1184" i="10"/>
  <c r="I1285" i="10"/>
  <c r="I58" i="10"/>
  <c r="I401" i="10"/>
  <c r="I59" i="10"/>
  <c r="I60" i="10"/>
  <c r="I402" i="10"/>
  <c r="I1610" i="10"/>
  <c r="I1286" i="10"/>
  <c r="I1287" i="10"/>
  <c r="I61" i="10"/>
  <c r="I62" i="10"/>
  <c r="I1288" i="10"/>
  <c r="I1611" i="10"/>
  <c r="I1612" i="10"/>
  <c r="I1613" i="10"/>
  <c r="I1614" i="10"/>
  <c r="I1615" i="10"/>
  <c r="I2011" i="10"/>
  <c r="I1289" i="10"/>
  <c r="I63" i="10"/>
  <c r="I403" i="10"/>
  <c r="I1290" i="10"/>
  <c r="I1291" i="10"/>
  <c r="I404" i="10"/>
  <c r="I64" i="10"/>
  <c r="I405" i="10"/>
  <c r="I406" i="10"/>
  <c r="I1292" i="10"/>
  <c r="I1293" i="10"/>
  <c r="I1616" i="10"/>
  <c r="I1617" i="10"/>
  <c r="I1618" i="10"/>
  <c r="I1619" i="10"/>
  <c r="I1620" i="10"/>
  <c r="I2012" i="10"/>
  <c r="I2013" i="10"/>
  <c r="I65" i="10"/>
  <c r="I1621" i="10"/>
  <c r="I1622" i="10"/>
  <c r="I2014" i="10"/>
  <c r="I1623" i="10"/>
  <c r="I1624" i="10"/>
  <c r="I1294" i="10"/>
  <c r="I1185" i="10"/>
  <c r="I1625" i="10"/>
  <c r="I407" i="10"/>
  <c r="I408" i="10"/>
  <c r="I66" i="10"/>
  <c r="I1295" i="10"/>
  <c r="I1186" i="10"/>
  <c r="I2015" i="10"/>
  <c r="I67" i="10"/>
  <c r="I68" i="10"/>
  <c r="I1296" i="10"/>
  <c r="I409" i="10"/>
  <c r="I410" i="10"/>
  <c r="I1297" i="10"/>
  <c r="I1626" i="10"/>
  <c r="I1627" i="10"/>
  <c r="I1628" i="10"/>
  <c r="I1629" i="10"/>
  <c r="I69" i="10"/>
  <c r="I1630" i="10"/>
  <c r="I1631" i="10"/>
  <c r="I70" i="10"/>
  <c r="I1632" i="10"/>
  <c r="I1187" i="10"/>
  <c r="I1633" i="10"/>
  <c r="I1634" i="10"/>
  <c r="I1298" i="10"/>
  <c r="I71" i="10"/>
  <c r="I72" i="10"/>
  <c r="I1299" i="10"/>
  <c r="I411" i="10"/>
  <c r="I73" i="10"/>
  <c r="I1635" i="10"/>
  <c r="I2016" i="10"/>
  <c r="I2017" i="10"/>
  <c r="I74" i="10"/>
  <c r="I412" i="10"/>
  <c r="I413" i="10"/>
  <c r="I75" i="10"/>
  <c r="I76" i="10"/>
  <c r="I1300" i="10"/>
  <c r="I1301" i="10"/>
  <c r="I1302" i="10"/>
  <c r="I1303" i="10"/>
  <c r="I1304" i="10"/>
  <c r="I1636" i="10"/>
  <c r="I1637" i="10"/>
  <c r="I1638" i="10"/>
  <c r="I1639" i="10"/>
  <c r="I1640" i="10"/>
  <c r="I1641" i="10"/>
  <c r="I1642" i="10"/>
  <c r="I1643" i="10"/>
  <c r="I1644" i="10"/>
  <c r="I1645" i="10"/>
  <c r="I1646" i="10"/>
  <c r="I1647" i="10"/>
  <c r="I1648" i="10"/>
  <c r="I1649" i="10"/>
  <c r="I1650" i="10"/>
  <c r="I1305" i="10"/>
  <c r="I1651" i="10"/>
  <c r="I1652" i="10"/>
  <c r="I1653" i="10"/>
  <c r="I1654" i="10"/>
  <c r="I1655" i="10"/>
  <c r="I1656" i="10"/>
  <c r="I1657" i="10"/>
  <c r="I1658" i="10"/>
  <c r="I1188" i="10"/>
  <c r="I1189" i="10"/>
  <c r="I1190" i="10"/>
  <c r="I414" i="10"/>
  <c r="I1191" i="10"/>
  <c r="I1192" i="10"/>
  <c r="I1193" i="10"/>
  <c r="I1194" i="10"/>
  <c r="I1195" i="10"/>
  <c r="I415" i="10"/>
  <c r="I1659" i="10"/>
  <c r="I1660" i="10"/>
  <c r="I416" i="10"/>
  <c r="I417" i="10"/>
  <c r="I1661" i="10"/>
  <c r="I1662" i="10"/>
  <c r="I1663" i="10"/>
  <c r="I1664" i="10"/>
  <c r="I1665" i="10"/>
  <c r="I1666" i="10"/>
  <c r="I1196" i="10"/>
  <c r="I418" i="10"/>
  <c r="I419" i="10"/>
  <c r="I420" i="10"/>
  <c r="I2018" i="10"/>
  <c r="I1306" i="10"/>
  <c r="I421" i="10"/>
  <c r="I422" i="10"/>
  <c r="I77" i="10"/>
  <c r="I1307" i="10"/>
  <c r="I1667" i="10"/>
  <c r="I423" i="10"/>
  <c r="I78" i="10"/>
  <c r="I79" i="10"/>
  <c r="I1308"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80"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81" i="10"/>
  <c r="I82" i="10"/>
  <c r="I83" i="10"/>
  <c r="I84" i="10"/>
  <c r="I1309" i="10"/>
  <c r="I1755" i="10"/>
  <c r="I1756" i="10"/>
  <c r="I1757" i="10"/>
  <c r="I1758" i="10"/>
  <c r="I1759" i="10"/>
  <c r="I85" i="10"/>
  <c r="I1760" i="10"/>
  <c r="I1761" i="10"/>
  <c r="I1762" i="10"/>
  <c r="I1763" i="10"/>
  <c r="I1764" i="10"/>
  <c r="I1765" i="10"/>
  <c r="I1197" i="10"/>
  <c r="I1766" i="10"/>
  <c r="I1767" i="10"/>
  <c r="I1768" i="10"/>
  <c r="I1769" i="10"/>
  <c r="I1770" i="10"/>
  <c r="I1310" i="10"/>
  <c r="I1771" i="10"/>
  <c r="I1772" i="10"/>
  <c r="I1773" i="10"/>
  <c r="I86" i="10"/>
  <c r="I87" i="10"/>
  <c r="I1774" i="10"/>
  <c r="I1311" i="10"/>
  <c r="I1775" i="10"/>
  <c r="I1198" i="10"/>
  <c r="I424" i="10"/>
  <c r="I1776" i="10"/>
  <c r="I2019" i="10"/>
  <c r="I425" i="10"/>
  <c r="I1312" i="10"/>
  <c r="I1777" i="10"/>
  <c r="I1199" i="10"/>
  <c r="I1200" i="10"/>
  <c r="I1201" i="10"/>
  <c r="I1202" i="10"/>
  <c r="I1203" i="10"/>
  <c r="I1204" i="10"/>
  <c r="I1205" i="10"/>
  <c r="I1206" i="10"/>
  <c r="I1778" i="10"/>
  <c r="I426" i="10"/>
  <c r="I266" i="10"/>
  <c r="I427" i="10"/>
  <c r="I428" i="10"/>
  <c r="I1779" i="10"/>
  <c r="I1780" i="10"/>
  <c r="I1781" i="10"/>
  <c r="I1313" i="10"/>
  <c r="I1782" i="10"/>
  <c r="I1783" i="10"/>
  <c r="I1784" i="10"/>
  <c r="I1785" i="10"/>
  <c r="I1786" i="10"/>
  <c r="I1207" i="10"/>
  <c r="I1787" i="10"/>
  <c r="I1208" i="10"/>
  <c r="I1788" i="10"/>
  <c r="I429" i="10"/>
  <c r="I1314" i="10"/>
  <c r="I88" i="10"/>
  <c r="I430" i="10"/>
  <c r="I1315" i="10"/>
  <c r="I1789" i="10"/>
  <c r="I431" i="10"/>
  <c r="I432" i="10"/>
  <c r="I433" i="10"/>
  <c r="I434" i="10"/>
  <c r="I267" i="10"/>
  <c r="I435" i="10"/>
  <c r="I1316" i="10"/>
  <c r="I1317" i="10"/>
  <c r="I1790" i="10"/>
  <c r="I1791" i="10"/>
  <c r="I1792" i="10"/>
  <c r="I1318"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209" i="10"/>
  <c r="I1210" i="10"/>
  <c r="I1821" i="10"/>
  <c r="I1822" i="10"/>
  <c r="I1823" i="10"/>
  <c r="I1824" i="10"/>
  <c r="I1825" i="10"/>
  <c r="I1826" i="10"/>
  <c r="I1827" i="10"/>
  <c r="I1828" i="10"/>
  <c r="I1829" i="10"/>
  <c r="I1319" i="10"/>
  <c r="I1830" i="10"/>
  <c r="I1320" i="10"/>
  <c r="I1321" i="10"/>
  <c r="I1322" i="10"/>
  <c r="I436" i="10"/>
  <c r="I1323" i="10"/>
  <c r="I1831" i="10"/>
  <c r="I1324" i="10"/>
  <c r="I1325" i="10"/>
  <c r="I1326" i="10"/>
  <c r="I1832" i="10"/>
  <c r="I1833" i="10"/>
  <c r="I1834" i="10"/>
  <c r="I1835" i="10"/>
  <c r="I1836" i="10"/>
  <c r="I1837" i="10"/>
  <c r="I1327" i="10"/>
  <c r="I1328" i="10"/>
  <c r="I89" i="10"/>
  <c r="I1838" i="10"/>
  <c r="I1211" i="10"/>
  <c r="I1329" i="10"/>
  <c r="I1330" i="10"/>
  <c r="I1839" i="10"/>
  <c r="I1212" i="10"/>
  <c r="I1213" i="10"/>
  <c r="I90" i="10"/>
  <c r="I1840" i="10"/>
  <c r="I1841" i="10"/>
  <c r="I1842" i="10"/>
  <c r="I1843" i="10"/>
  <c r="I1844" i="10"/>
  <c r="I1331" i="10"/>
  <c r="I1845" i="10"/>
  <c r="I2020" i="10"/>
  <c r="I1132" i="10"/>
  <c r="I1846" i="10"/>
  <c r="I1214" i="10"/>
  <c r="I1133" i="10"/>
  <c r="I1332" i="10"/>
  <c r="I1215" i="10"/>
  <c r="I437" i="10"/>
  <c r="I438" i="10"/>
  <c r="I91" i="10"/>
  <c r="I1333" i="10"/>
  <c r="I1334" i="10"/>
  <c r="I92" i="10"/>
  <c r="I1335" i="10"/>
  <c r="I1847" i="10"/>
  <c r="I93" i="10"/>
  <c r="I1216" i="10"/>
  <c r="I439" i="10"/>
  <c r="I1336" i="10"/>
  <c r="I1337" i="10"/>
  <c r="I1848" i="10"/>
  <c r="I440" i="10"/>
  <c r="I441" i="10"/>
  <c r="I1338" i="10"/>
  <c r="I1849" i="10"/>
  <c r="I1850" i="10"/>
  <c r="I1851" i="10"/>
  <c r="I1852" i="10"/>
  <c r="I1853" i="10"/>
  <c r="I1854" i="10"/>
  <c r="I1855" i="10"/>
  <c r="I1856" i="10"/>
  <c r="I1857" i="10"/>
  <c r="I1858" i="10"/>
  <c r="I1339" i="10"/>
  <c r="I1217" i="10"/>
  <c r="I1340" i="10"/>
  <c r="I1341" i="10"/>
  <c r="I1342" i="10"/>
  <c r="I1343" i="10"/>
  <c r="I1344" i="10"/>
  <c r="I442" i="10"/>
  <c r="I1345" i="10"/>
  <c r="I1346" i="10"/>
  <c r="I1347" i="10"/>
  <c r="I1859" i="10"/>
  <c r="I1348" i="10"/>
  <c r="I1349" i="10"/>
  <c r="I1860" i="10"/>
  <c r="I1350" i="10"/>
  <c r="I1351" i="10"/>
  <c r="I1352" i="10"/>
  <c r="I443" i="10"/>
  <c r="I94" i="10"/>
  <c r="I1353" i="10"/>
  <c r="I1354" i="10"/>
  <c r="I1355" i="10"/>
  <c r="I1861" i="10"/>
  <c r="I1356" i="10"/>
  <c r="I1357" i="10"/>
  <c r="I1862" i="10"/>
  <c r="I1863" i="10"/>
  <c r="I1864" i="10"/>
  <c r="I1865" i="10"/>
  <c r="I1358" i="10"/>
  <c r="I1359" i="10"/>
  <c r="I1360" i="10"/>
  <c r="I1866" i="10"/>
  <c r="I1867" i="10"/>
  <c r="I1361" i="10"/>
  <c r="I1362" i="10"/>
  <c r="I1868" i="10"/>
  <c r="I1363" i="10"/>
  <c r="I1364" i="10"/>
  <c r="I1365" i="10"/>
  <c r="I1366" i="10"/>
  <c r="I1367" i="10"/>
  <c r="I1869" i="10"/>
  <c r="I1870" i="10"/>
  <c r="I1871" i="10"/>
  <c r="I1872" i="10"/>
  <c r="I1368" i="10"/>
  <c r="I1369" i="10"/>
  <c r="I95" i="10"/>
  <c r="I1218" i="10"/>
  <c r="I1370" i="10"/>
  <c r="I1371" i="10"/>
  <c r="I1372" i="10"/>
  <c r="I1373" i="10"/>
  <c r="I96" i="10"/>
  <c r="I1873" i="10"/>
  <c r="I1374" i="10"/>
  <c r="I1874" i="10"/>
  <c r="I1875" i="10"/>
  <c r="I2021" i="10"/>
  <c r="I1876" i="10"/>
  <c r="I1219" i="10"/>
  <c r="I1877" i="10"/>
  <c r="I1375" i="10"/>
  <c r="I1878" i="10"/>
  <c r="I1879" i="10"/>
  <c r="I1376" i="10"/>
  <c r="I1377" i="10"/>
  <c r="I1880" i="10"/>
  <c r="I1378" i="10"/>
  <c r="I1220" i="10"/>
  <c r="I1379" i="10"/>
  <c r="I2022" i="10"/>
  <c r="I1881" i="10"/>
  <c r="I1882" i="10"/>
  <c r="I268" i="10"/>
  <c r="I444" i="10"/>
  <c r="I269" i="10"/>
  <c r="I786" i="10"/>
  <c r="I270" i="10"/>
  <c r="I271" i="10"/>
  <c r="I1003" i="10"/>
  <c r="I1004" i="10"/>
  <c r="I217" i="10"/>
  <c r="I787" i="10"/>
  <c r="I272" i="10"/>
  <c r="I273" i="10"/>
  <c r="I788" i="10"/>
  <c r="I274" i="10"/>
  <c r="I275" i="10"/>
  <c r="I276" i="10"/>
  <c r="I277" i="10"/>
  <c r="I661" i="10"/>
  <c r="I445" i="10"/>
  <c r="I97" i="10"/>
  <c r="I1380" i="10"/>
  <c r="I1381" i="10"/>
  <c r="I1382" i="10"/>
  <c r="I1883" i="10"/>
  <c r="I1383" i="10"/>
  <c r="I1884" i="10"/>
  <c r="I1221" i="10"/>
  <c r="I2023" i="10"/>
  <c r="I2024" i="10"/>
  <c r="I1222" i="10"/>
  <c r="I1223" i="10"/>
  <c r="I1224" i="10"/>
  <c r="I194" i="10"/>
  <c r="I726" i="10"/>
  <c r="I195" i="10"/>
  <c r="I196" i="10"/>
  <c r="I727" i="10"/>
  <c r="I197" i="10"/>
  <c r="I728" i="10"/>
  <c r="I198" i="10"/>
  <c r="I126" i="10"/>
  <c r="I300" i="10"/>
  <c r="I301" i="10"/>
  <c r="I302" i="10"/>
  <c r="I303" i="10"/>
  <c r="I304" i="10"/>
  <c r="I305" i="10"/>
  <c r="I306" i="10"/>
  <c r="I815" i="10"/>
  <c r="I1034" i="10"/>
  <c r="I816" i="10"/>
  <c r="I1035" i="10"/>
  <c r="I817" i="10"/>
  <c r="I1036" i="10"/>
  <c r="I818" i="10"/>
  <c r="I1037" i="10"/>
  <c r="I1038" i="10"/>
  <c r="I1039" i="10"/>
  <c r="I819" i="10"/>
  <c r="I820" i="10"/>
  <c r="I1040" i="10"/>
  <c r="I821" i="10"/>
  <c r="I1041" i="10"/>
  <c r="I822" i="10"/>
  <c r="I823" i="10"/>
  <c r="I1042" i="10"/>
  <c r="I1043" i="10"/>
  <c r="I1044" i="10"/>
  <c r="I824" i="10"/>
  <c r="I825" i="10"/>
  <c r="I1045" i="10"/>
  <c r="I826" i="10"/>
  <c r="I1046" i="10"/>
  <c r="I827" i="10"/>
  <c r="I828" i="10"/>
  <c r="I829" i="10"/>
  <c r="I1047" i="10"/>
  <c r="I1048" i="10"/>
  <c r="I830" i="10"/>
  <c r="I1049" i="10"/>
  <c r="I831" i="10"/>
  <c r="I1050" i="10"/>
  <c r="I1051" i="10"/>
  <c r="I832" i="10"/>
  <c r="I833" i="10"/>
  <c r="I1052" i="10"/>
  <c r="I834" i="10"/>
  <c r="I1053" i="10"/>
  <c r="I835" i="10"/>
  <c r="I1054" i="10"/>
  <c r="I1055" i="10"/>
  <c r="I1056" i="10"/>
  <c r="I1057" i="10"/>
  <c r="I1058" i="10"/>
  <c r="I836" i="10"/>
  <c r="I837" i="10"/>
  <c r="I838" i="10"/>
  <c r="I839" i="10"/>
  <c r="I1059" i="10"/>
  <c r="I1060" i="10"/>
  <c r="I1061" i="10"/>
  <c r="I1062" i="10"/>
  <c r="I1063" i="10"/>
  <c r="I1064" i="10"/>
  <c r="I1065" i="10"/>
  <c r="I99" i="10"/>
  <c r="I333" i="10"/>
  <c r="I100" i="10"/>
  <c r="I840" i="10"/>
  <c r="I1066" i="10"/>
  <c r="I1888" i="10"/>
  <c r="I1885" i="10"/>
  <c r="I1886" i="10"/>
  <c r="I98" i="10"/>
  <c r="I1887" i="10"/>
  <c r="I1889" i="10"/>
  <c r="I101" i="10"/>
  <c r="I127" i="10"/>
  <c r="I128" i="10"/>
  <c r="I199" i="10"/>
  <c r="I296" i="10"/>
  <c r="I278" i="10"/>
  <c r="I729" i="10"/>
  <c r="I298" i="10"/>
  <c r="I307" i="10"/>
  <c r="I446" i="10"/>
  <c r="I447" i="10"/>
  <c r="I448" i="10"/>
  <c r="I812" i="10"/>
  <c r="I662" i="10"/>
  <c r="I799" i="10"/>
  <c r="I841" i="10"/>
  <c r="I842" i="10"/>
  <c r="I843" i="10"/>
  <c r="I844" i="10"/>
  <c r="I1023" i="10"/>
  <c r="I1031" i="10"/>
  <c r="I1067" i="10"/>
  <c r="I965" i="10"/>
  <c r="I966" i="10"/>
  <c r="I967" i="10"/>
  <c r="I968" i="10"/>
  <c r="I969" i="10"/>
  <c r="I970" i="10"/>
  <c r="I971" i="10"/>
  <c r="I972" i="10"/>
  <c r="I973" i="10"/>
  <c r="I974" i="10"/>
  <c r="I975" i="10"/>
  <c r="I976" i="10"/>
  <c r="I977" i="10"/>
  <c r="I978" i="10"/>
  <c r="I979" i="10"/>
  <c r="I653" i="10"/>
  <c r="I654" i="10"/>
  <c r="I655" i="10"/>
  <c r="I656" i="10"/>
  <c r="I657" i="10"/>
  <c r="I658" i="10"/>
  <c r="I1005" i="10"/>
  <c r="I1006" i="10"/>
  <c r="I980" i="10"/>
  <c r="I1007" i="10"/>
  <c r="I1008" i="10"/>
  <c r="I1009" i="10"/>
  <c r="I1010" i="10"/>
  <c r="I800" i="10"/>
  <c r="I981" i="10"/>
  <c r="I200" i="10"/>
  <c r="I982" i="10"/>
  <c r="I1011" i="10"/>
  <c r="I1012" i="10"/>
  <c r="I1013" i="10"/>
  <c r="I1014" i="10"/>
  <c r="I983" i="10"/>
  <c r="I984" i="10"/>
  <c r="I845" i="10"/>
  <c r="I985" i="10"/>
  <c r="I986" i="10"/>
  <c r="I1015" i="10"/>
  <c r="I1016" i="10"/>
  <c r="I449" i="10"/>
  <c r="I558" i="10"/>
  <c r="I846" i="10"/>
  <c r="I1017" i="10"/>
  <c r="I1018" i="10"/>
  <c r="I1019" i="10"/>
  <c r="I1020" i="10"/>
  <c r="I987" i="10"/>
  <c r="I847" i="10"/>
  <c r="I848" i="10"/>
  <c r="I849" i="10"/>
  <c r="I850" i="10"/>
  <c r="I851" i="10"/>
  <c r="I852" i="10"/>
  <c r="I853" i="10"/>
  <c r="I854" i="10"/>
  <c r="I855" i="10"/>
  <c r="I856" i="10"/>
  <c r="I857" i="10"/>
  <c r="I858" i="10"/>
  <c r="I859" i="10"/>
  <c r="I988" i="10"/>
  <c r="I860" i="10"/>
  <c r="I989" i="10"/>
  <c r="I1068" i="10"/>
  <c r="I861" i="10"/>
  <c r="I1069" i="10"/>
  <c r="I1070" i="10"/>
  <c r="I862" i="10"/>
  <c r="I863" i="10"/>
  <c r="I990" i="10"/>
  <c r="I1021" i="10"/>
  <c r="I991" i="10"/>
  <c r="I1071" i="10"/>
  <c r="I730" i="10"/>
  <c r="I1072" i="10"/>
  <c r="I864" i="10"/>
  <c r="I1073" i="10"/>
  <c r="I1022" i="10"/>
  <c r="I1074" i="10"/>
  <c r="I865" i="10"/>
  <c r="I1136" i="10"/>
  <c r="I1137" i="10"/>
  <c r="I1138" i="10"/>
  <c r="I866" i="10"/>
  <c r="I1075" i="10"/>
  <c r="I867" i="10"/>
  <c r="I868" i="10"/>
  <c r="I992" i="10"/>
  <c r="I789" i="10"/>
  <c r="I308" i="10"/>
  <c r="I309" i="10"/>
  <c r="I310" i="10"/>
  <c r="I311" i="10"/>
  <c r="I312" i="10"/>
  <c r="I313" i="10"/>
  <c r="I314" i="10"/>
  <c r="I315" i="10"/>
  <c r="I1135" i="10"/>
  <c r="I869" i="10"/>
  <c r="I316" i="10"/>
  <c r="I1076" i="10"/>
  <c r="I870" i="10"/>
  <c r="I317" i="10"/>
  <c r="I318" i="10"/>
  <c r="I450" i="10"/>
  <c r="I451" i="10"/>
  <c r="I319" i="10"/>
  <c r="I320" i="10"/>
  <c r="I452" i="10"/>
  <c r="I993" i="10"/>
  <c r="I994" i="10"/>
  <c r="I995" i="10"/>
  <c r="I1077" i="10"/>
  <c r="I871" i="10"/>
  <c r="I731" i="10"/>
  <c r="I1078" i="10"/>
  <c r="I1079" i="10"/>
  <c r="I1080" i="10"/>
  <c r="I872" i="10"/>
  <c r="I559" i="10"/>
  <c r="I996" i="10"/>
  <c r="I1081" i="10"/>
  <c r="I321" i="10"/>
  <c r="I322" i="10"/>
  <c r="I323" i="10"/>
  <c r="I324" i="10"/>
  <c r="I873" i="10"/>
  <c r="I279" i="10"/>
  <c r="I325" i="10"/>
  <c r="I1082" i="10"/>
  <c r="I326" i="10"/>
  <c r="I874" i="10"/>
  <c r="I129" i="10"/>
  <c r="I1083" i="10"/>
  <c r="I280" i="10"/>
  <c r="I1084" i="10"/>
  <c r="I453" i="10"/>
  <c r="I875" i="10"/>
  <c r="I130" i="10"/>
  <c r="I1085" i="10"/>
  <c r="I1086" i="10"/>
  <c r="I131" i="10"/>
  <c r="I1087" i="10"/>
  <c r="I1088" i="10"/>
  <c r="I876" i="10"/>
  <c r="I877" i="10"/>
  <c r="I878" i="10"/>
  <c r="I879" i="10"/>
  <c r="I880" i="10"/>
  <c r="I881" i="10"/>
  <c r="I882" i="10"/>
  <c r="I883" i="10"/>
  <c r="I884" i="10"/>
  <c r="I885" i="10"/>
  <c r="I886" i="10"/>
  <c r="I560" i="10"/>
  <c r="I887" i="10"/>
  <c r="I888" i="10"/>
  <c r="I889" i="10"/>
  <c r="I890" i="10"/>
  <c r="I891" i="10"/>
  <c r="I132" i="10"/>
  <c r="I892" i="10"/>
  <c r="I893" i="10"/>
  <c r="I997" i="10"/>
  <c r="I103" i="10"/>
  <c r="I1089" i="10"/>
  <c r="I1090" i="10"/>
  <c r="I894" i="10"/>
  <c r="I454" i="10"/>
  <c r="I133" i="10"/>
  <c r="I1091" i="10"/>
  <c r="I1092" i="10"/>
  <c r="I1093" i="10"/>
  <c r="I895" i="10"/>
  <c r="I790" i="10"/>
  <c r="I134" i="10"/>
  <c r="I896" i="10"/>
  <c r="I327" i="10"/>
  <c r="I897" i="10"/>
  <c r="I898" i="10"/>
  <c r="I899" i="10"/>
  <c r="I900" i="10"/>
  <c r="I455" i="10"/>
  <c r="I456" i="10"/>
  <c r="I135" i="10"/>
  <c r="I457" i="10"/>
  <c r="I1094" i="10"/>
  <c r="I458" i="10"/>
  <c r="I901" i="10"/>
  <c r="I732" i="10"/>
  <c r="I1095" i="10"/>
  <c r="I459" i="10"/>
  <c r="I328" i="10"/>
  <c r="I329" i="10"/>
  <c r="I460" i="10"/>
  <c r="I461" i="10"/>
  <c r="I330" i="10"/>
  <c r="I1096" i="10"/>
  <c r="I1097" i="10"/>
  <c r="I902" i="10"/>
  <c r="I561" i="10"/>
  <c r="I562" i="10"/>
  <c r="I563" i="10"/>
  <c r="I462" i="10"/>
  <c r="I564" i="10"/>
  <c r="I565" i="10"/>
  <c r="I1098" i="10"/>
  <c r="I463" i="10"/>
  <c r="I1099" i="10"/>
  <c r="I1100" i="10"/>
  <c r="I464" i="10"/>
  <c r="I465" i="10"/>
  <c r="I903" i="10"/>
  <c r="I466" i="10"/>
  <c r="I904" i="10"/>
  <c r="I467" i="10"/>
  <c r="I468" i="10"/>
  <c r="I136" i="10"/>
  <c r="I104" i="10"/>
  <c r="I566" i="10"/>
  <c r="I1101" i="10"/>
  <c r="I469" i="10"/>
  <c r="I567" i="10"/>
  <c r="I281" i="10"/>
  <c r="I105" i="10"/>
  <c r="I470" i="10"/>
  <c r="I471" i="10"/>
  <c r="I106" i="10"/>
  <c r="I472" i="10"/>
  <c r="I473" i="10"/>
  <c r="I1102" i="10"/>
  <c r="I905" i="10"/>
  <c r="I474" i="10"/>
  <c r="I1103" i="10"/>
  <c r="I475" i="10"/>
  <c r="I282" i="10"/>
  <c r="I1104" i="10"/>
  <c r="I476" i="10"/>
  <c r="I137" i="10"/>
  <c r="I477" i="10"/>
  <c r="I906" i="10"/>
  <c r="I478" i="10"/>
  <c r="I479" i="10"/>
  <c r="I907" i="10"/>
  <c r="I1105" i="10"/>
  <c r="I908" i="10"/>
  <c r="I998" i="10"/>
  <c r="I999" i="10"/>
  <c r="I1000" i="10"/>
  <c r="I1001" i="10"/>
  <c r="I909" i="10"/>
  <c r="I568" i="10"/>
  <c r="I1106" i="10"/>
  <c r="I1107" i="10"/>
  <c r="I480" i="10"/>
  <c r="I2" i="10"/>
  <c r="I481" i="10"/>
  <c r="I482" i="10"/>
  <c r="I1108" i="10"/>
  <c r="I791" i="10"/>
  <c r="I910" i="10"/>
  <c r="I283" i="10"/>
  <c r="I284" i="10"/>
  <c r="I1109" i="10"/>
  <c r="I107" i="10"/>
  <c r="I483" i="10"/>
  <c r="I911" i="10"/>
  <c r="I285" i="10"/>
  <c r="I108" i="10"/>
  <c r="I138" i="10"/>
  <c r="I912" i="10"/>
  <c r="I484" i="10"/>
  <c r="I1110" i="10"/>
  <c r="I485" i="10"/>
  <c r="I1134" i="10"/>
  <c r="I486" i="10"/>
  <c r="I487" i="10"/>
  <c r="I139" i="10"/>
  <c r="I140" i="10"/>
  <c r="I913" i="10"/>
  <c r="I569" i="10"/>
  <c r="I914" i="10"/>
  <c r="I915" i="10"/>
  <c r="I916" i="10"/>
  <c r="I917" i="10"/>
  <c r="I918" i="10"/>
  <c r="I3" i="10"/>
  <c r="I919" i="10"/>
  <c r="I488" i="10"/>
  <c r="I141" i="10"/>
  <c r="I920" i="10"/>
  <c r="I921" i="10"/>
  <c r="I922" i="10"/>
  <c r="I109" i="10"/>
  <c r="I923" i="10"/>
  <c r="I110" i="10"/>
  <c r="I142" i="10"/>
  <c r="I489" i="10"/>
  <c r="I490" i="10"/>
  <c r="I491" i="10"/>
  <c r="I492" i="10"/>
  <c r="I493" i="10"/>
  <c r="I494" i="10"/>
  <c r="I495" i="10"/>
  <c r="I496" i="10"/>
  <c r="I497" i="10"/>
  <c r="I498" i="10"/>
  <c r="I499" i="10"/>
  <c r="I500" i="10"/>
  <c r="I501" i="10"/>
  <c r="I502" i="10"/>
  <c r="I924" i="10"/>
  <c r="I925" i="10"/>
  <c r="I503" i="10"/>
  <c r="I926" i="10"/>
  <c r="I504" i="10"/>
  <c r="I143" i="10"/>
  <c r="I144" i="10"/>
  <c r="I111" i="10"/>
  <c r="I505" i="10"/>
  <c r="I506" i="10"/>
  <c r="I507" i="10"/>
  <c r="I508" i="10"/>
  <c r="I509" i="10"/>
  <c r="I510" i="10"/>
  <c r="I511" i="10"/>
  <c r="I512" i="10"/>
  <c r="I513" i="10"/>
  <c r="I927" i="10"/>
  <c r="I928" i="10"/>
  <c r="I4" i="10"/>
  <c r="I929" i="10"/>
  <c r="I570" i="10"/>
  <c r="I112" i="10"/>
  <c r="I145" i="10"/>
  <c r="I514" i="10"/>
  <c r="I515" i="10"/>
  <c r="I516" i="10"/>
  <c r="I146" i="10"/>
  <c r="I571" i="10"/>
  <c r="I517" i="10"/>
  <c r="I930" i="10"/>
  <c r="I147" i="10"/>
  <c r="I148" i="10"/>
  <c r="I149" i="10"/>
  <c r="I113" i="10"/>
  <c r="I114" i="10"/>
  <c r="I150" i="10"/>
  <c r="I151" i="10"/>
  <c r="I152" i="10"/>
  <c r="I518" i="10"/>
  <c r="I519" i="10"/>
  <c r="I520" i="10"/>
  <c r="I931" i="10"/>
  <c r="I932" i="10"/>
  <c r="I933" i="10"/>
  <c r="I934" i="10"/>
  <c r="I935" i="10"/>
  <c r="I936" i="10"/>
  <c r="I153" i="10"/>
  <c r="I937" i="10"/>
  <c r="I938" i="10"/>
  <c r="I939" i="10"/>
  <c r="I154" i="10"/>
  <c r="I940" i="10"/>
  <c r="I521" i="10"/>
  <c r="I286" i="10"/>
  <c r="I522" i="10"/>
  <c r="I523" i="10"/>
  <c r="I524" i="10"/>
  <c r="I525" i="10"/>
  <c r="I526" i="10"/>
  <c r="I527" i="10"/>
  <c r="I528" i="10"/>
  <c r="I529" i="10"/>
  <c r="I530" i="10"/>
  <c r="I531" i="10"/>
  <c r="I532" i="10"/>
  <c r="I533" i="10"/>
  <c r="I534" i="10"/>
  <c r="I155" i="10"/>
  <c r="I156" i="10"/>
  <c r="I535" i="10"/>
  <c r="I814" i="10"/>
  <c r="I287" i="10"/>
  <c r="I536" i="10"/>
  <c r="I537" i="10"/>
  <c r="I115" i="10"/>
  <c r="I116" i="10"/>
  <c r="I538" i="10"/>
  <c r="I539" i="10"/>
  <c r="I572" i="10"/>
  <c r="I941" i="10"/>
  <c r="I117" i="10"/>
  <c r="I942" i="10"/>
  <c r="I943" i="10"/>
  <c r="I118" i="10"/>
  <c r="I119" i="10"/>
  <c r="I540" i="10"/>
  <c r="I944" i="10"/>
  <c r="I120" i="10"/>
  <c r="I157" i="10"/>
  <c r="I288" i="10"/>
  <c r="I289" i="10"/>
  <c r="I290" i="10"/>
  <c r="I291" i="10"/>
  <c r="I541" i="10"/>
  <c r="I945" i="10"/>
  <c r="I542" i="10"/>
  <c r="I121" i="10"/>
  <c r="I158" i="10"/>
  <c r="I5" i="10"/>
  <c r="I122" i="10"/>
  <c r="I123" i="10"/>
  <c r="I124" i="10"/>
  <c r="I125" i="10"/>
  <c r="I159" i="10"/>
  <c r="I160" i="10"/>
  <c r="I543" i="10"/>
  <c r="I544" i="10"/>
  <c r="I545" i="10"/>
  <c r="I546" i="10"/>
  <c r="I547" i="10"/>
  <c r="I548" i="10"/>
  <c r="I292" i="10"/>
  <c r="I161" i="10"/>
  <c r="I549" i="10"/>
  <c r="I550" i="10"/>
  <c r="I293" i="10"/>
  <c r="I294" i="10"/>
  <c r="I551" i="10"/>
  <c r="I552" i="10"/>
  <c r="I162" i="10"/>
  <c r="I163" i="10"/>
  <c r="I553" i="10"/>
  <c r="I554" i="10"/>
  <c r="I331" i="10"/>
  <c r="I103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201" i="10"/>
  <c r="I202" i="10"/>
  <c r="I801" i="10"/>
  <c r="I802" i="10"/>
  <c r="I1024" i="10"/>
  <c r="I1025" i="10"/>
  <c r="I1026" i="10"/>
  <c r="I1027" i="10"/>
  <c r="I1028" i="10"/>
  <c r="I1029" i="10"/>
  <c r="I946" i="10"/>
  <c r="I803" i="10"/>
  <c r="I804" i="10"/>
  <c r="I947" i="10"/>
  <c r="I948" i="10"/>
  <c r="I949" i="10"/>
  <c r="I950" i="10"/>
  <c r="I1111" i="10"/>
  <c r="I805" i="10"/>
  <c r="I951" i="10"/>
  <c r="I952" i="10"/>
  <c r="I203" i="10"/>
  <c r="I204" i="10"/>
  <c r="I1112" i="10"/>
  <c r="I953" i="10"/>
  <c r="I954" i="10"/>
  <c r="I6" i="10"/>
  <c r="I7" i="10"/>
  <c r="I8" i="10"/>
  <c r="I9" i="10"/>
  <c r="I10" i="10"/>
  <c r="I1225" i="10"/>
  <c r="I2025" i="10"/>
  <c r="I102" i="10"/>
  <c r="I164" i="10"/>
  <c r="I165" i="10"/>
  <c r="I205" i="10"/>
  <c r="I297" i="10"/>
  <c r="I295" i="10"/>
  <c r="I733" i="10"/>
  <c r="I299" i="10"/>
  <c r="I332" i="10"/>
  <c r="I555" i="10"/>
  <c r="I556" i="10"/>
  <c r="I557" i="10"/>
  <c r="I813" i="10"/>
  <c r="I663" i="10"/>
  <c r="I806" i="10"/>
  <c r="I955" i="10"/>
  <c r="I956" i="10"/>
  <c r="I957" i="10"/>
  <c r="I958" i="10"/>
  <c r="I1030" i="10"/>
  <c r="I1033" i="10"/>
  <c r="I1113" i="10"/>
  <c r="I659" i="10"/>
  <c r="G23" i="69" l="1"/>
  <c r="G9" i="69" l="1"/>
  <c r="G13" i="69" l="1"/>
  <c r="G12" i="69"/>
  <c r="G10" i="69"/>
  <c r="G11" i="69"/>
  <c r="G26" i="69"/>
  <c r="G24" i="69"/>
  <c r="G8" i="69"/>
  <c r="G15" i="69"/>
  <c r="AH3" i="52" l="1"/>
  <c r="AH4" i="52"/>
  <c r="AH5" i="52"/>
  <c r="AH6" i="52"/>
  <c r="AH7" i="52"/>
  <c r="AH8" i="52"/>
  <c r="AH9" i="52"/>
  <c r="AH10" i="52"/>
  <c r="AH11" i="52"/>
  <c r="AH12" i="52"/>
  <c r="AH13" i="52"/>
  <c r="AH14" i="52"/>
  <c r="AH15" i="52"/>
  <c r="AH16" i="52"/>
  <c r="AH17" i="52"/>
  <c r="AH2" i="52"/>
  <c r="D7" i="19"/>
  <c r="A28" i="34"/>
  <c r="C3" i="60" l="1"/>
  <c r="D8" i="19"/>
  <c r="C7" i="19"/>
  <c r="H3" i="19"/>
  <c r="G3" i="19"/>
  <c r="E3" i="19"/>
  <c r="D3" i="19"/>
  <c r="Y3" i="52"/>
  <c r="Z3" i="52"/>
  <c r="AA3" i="52"/>
  <c r="AB3" i="52"/>
  <c r="AC3" i="52"/>
  <c r="AD3" i="52"/>
  <c r="AE3" i="52"/>
  <c r="AF3" i="52"/>
  <c r="Y4" i="52"/>
  <c r="Z4" i="52"/>
  <c r="AA4" i="52"/>
  <c r="AB4" i="52"/>
  <c r="AC4" i="52"/>
  <c r="AD4" i="52"/>
  <c r="AE4" i="52"/>
  <c r="AF4" i="52"/>
  <c r="Y5" i="52"/>
  <c r="Z5" i="52"/>
  <c r="AA5" i="52"/>
  <c r="AB5" i="52"/>
  <c r="AC5" i="52"/>
  <c r="AD5" i="52"/>
  <c r="AE5" i="52"/>
  <c r="AF5" i="52"/>
  <c r="Y6" i="52"/>
  <c r="Z6" i="52"/>
  <c r="AA6" i="52"/>
  <c r="AB6" i="52"/>
  <c r="AC6" i="52"/>
  <c r="AD6" i="52"/>
  <c r="AE6" i="52"/>
  <c r="AF6" i="52"/>
  <c r="Y7" i="52"/>
  <c r="Z7" i="52"/>
  <c r="AA7" i="52"/>
  <c r="AB7" i="52"/>
  <c r="AC7" i="52"/>
  <c r="AD7" i="52"/>
  <c r="AE7" i="52"/>
  <c r="AF7" i="52"/>
  <c r="Y8" i="52"/>
  <c r="Z8" i="52"/>
  <c r="AA8" i="52"/>
  <c r="AB8" i="52"/>
  <c r="AC8" i="52"/>
  <c r="AD8" i="52"/>
  <c r="AE8" i="52"/>
  <c r="AF8" i="52"/>
  <c r="Y9" i="52"/>
  <c r="Z9" i="52"/>
  <c r="AA9" i="52"/>
  <c r="AB9" i="52"/>
  <c r="AC9" i="52"/>
  <c r="AD9" i="52"/>
  <c r="AE9" i="52"/>
  <c r="AF9" i="52"/>
  <c r="Y10" i="52"/>
  <c r="Z10" i="52"/>
  <c r="AA10" i="52"/>
  <c r="AB10" i="52"/>
  <c r="AC10" i="52"/>
  <c r="AD10" i="52"/>
  <c r="AE10" i="52"/>
  <c r="AF10" i="52"/>
  <c r="Y11" i="52"/>
  <c r="Z11" i="52"/>
  <c r="AA11" i="52"/>
  <c r="AB11" i="52"/>
  <c r="AC11" i="52"/>
  <c r="AD11" i="52"/>
  <c r="AE11" i="52"/>
  <c r="AF11" i="52"/>
  <c r="Y12" i="52"/>
  <c r="Z12" i="52"/>
  <c r="AA12" i="52"/>
  <c r="AB12" i="52"/>
  <c r="AC12" i="52"/>
  <c r="AD12" i="52"/>
  <c r="AE12" i="52"/>
  <c r="AF12" i="52"/>
  <c r="Y13" i="52"/>
  <c r="Z13" i="52"/>
  <c r="AA13" i="52"/>
  <c r="AB13" i="52"/>
  <c r="AC13" i="52"/>
  <c r="AD13" i="52"/>
  <c r="AE13" i="52"/>
  <c r="AF13" i="52"/>
  <c r="Y14" i="52"/>
  <c r="Z14" i="52"/>
  <c r="AA14" i="52"/>
  <c r="AB14" i="52"/>
  <c r="AC14" i="52"/>
  <c r="AD14" i="52"/>
  <c r="AE14" i="52"/>
  <c r="AF14" i="52"/>
  <c r="Y15" i="52"/>
  <c r="Z15" i="52"/>
  <c r="AA15" i="52"/>
  <c r="AB15" i="52"/>
  <c r="AC15" i="52"/>
  <c r="AD15" i="52"/>
  <c r="AE15" i="52"/>
  <c r="AF15" i="52"/>
  <c r="Y16" i="52"/>
  <c r="Z16" i="52"/>
  <c r="AA16" i="52"/>
  <c r="AB16" i="52"/>
  <c r="AC16" i="52"/>
  <c r="AD16" i="52"/>
  <c r="AE16" i="52"/>
  <c r="AF16" i="52"/>
  <c r="Y17" i="52"/>
  <c r="Z17" i="52"/>
  <c r="AA17" i="52"/>
  <c r="AB17" i="52"/>
  <c r="AC17" i="52"/>
  <c r="AD17" i="52"/>
  <c r="AE17" i="52"/>
  <c r="AF17" i="52"/>
  <c r="AF2" i="52"/>
  <c r="AE2" i="52"/>
  <c r="A15" i="34"/>
  <c r="A42" i="34"/>
  <c r="A41" i="34"/>
  <c r="A40" i="34"/>
  <c r="A39" i="34"/>
  <c r="A36" i="34"/>
  <c r="A34" i="34"/>
  <c r="A33" i="34"/>
  <c r="A30" i="34"/>
  <c r="A29" i="34"/>
  <c r="A27" i="34"/>
  <c r="A26" i="34"/>
  <c r="A25" i="34"/>
  <c r="A14" i="34"/>
  <c r="A11" i="34"/>
  <c r="A13" i="34"/>
  <c r="A8" i="34"/>
  <c r="A10" i="34"/>
  <c r="A9" i="34"/>
  <c r="A7" i="34"/>
  <c r="A6" i="34"/>
  <c r="A5" i="34"/>
  <c r="A4" i="34"/>
  <c r="A3" i="34"/>
  <c r="D4" i="19" l="1"/>
  <c r="A2" i="66"/>
  <c r="A3" i="66" s="1"/>
  <c r="A4" i="66" s="1"/>
  <c r="A5" i="66" s="1"/>
  <c r="A6" i="66" s="1"/>
  <c r="A7" i="66" s="1"/>
  <c r="A8" i="66" s="1"/>
  <c r="A9" i="66" s="1"/>
  <c r="A10" i="66" s="1"/>
  <c r="A11" i="66" s="1"/>
  <c r="A12" i="66" s="1"/>
  <c r="AD2" i="52" l="1"/>
  <c r="AC2" i="52"/>
  <c r="AB2" i="52"/>
  <c r="AA2" i="52"/>
  <c r="Z2" i="52"/>
  <c r="Y2" i="52"/>
  <c r="A3" i="60" l="1"/>
  <c r="AF1" i="52" l="1"/>
  <c r="AE1" i="52"/>
  <c r="A7" i="19" l="1"/>
  <c r="A8" i="19"/>
  <c r="B7" i="19"/>
  <c r="B8" i="19"/>
  <c r="E5" i="52" l="1"/>
  <c r="E4" i="52"/>
  <c r="E3" i="52"/>
  <c r="E6" i="52"/>
  <c r="E2" i="52"/>
  <c r="D6" i="52"/>
  <c r="B2" i="52"/>
  <c r="M2" i="52" s="1"/>
  <c r="B3" i="52"/>
  <c r="M3" i="52" s="1"/>
  <c r="D2" i="52"/>
  <c r="D3" i="52"/>
  <c r="C2" i="52"/>
  <c r="C3" i="52"/>
  <c r="B4" i="52"/>
  <c r="M4" i="52" s="1"/>
  <c r="B5" i="52"/>
  <c r="M5" i="52" s="1"/>
  <c r="C5" i="52"/>
  <c r="C4" i="52"/>
  <c r="D5" i="52"/>
  <c r="D4" i="52"/>
  <c r="B6" i="52" l="1"/>
  <c r="M6" i="52" s="1"/>
  <c r="F2" i="52"/>
  <c r="F3" i="52"/>
  <c r="F4" i="52"/>
  <c r="F6" i="52"/>
  <c r="F5" i="52"/>
  <c r="O6" i="52"/>
  <c r="P6" i="52"/>
  <c r="Q6" i="52"/>
  <c r="R6" i="52"/>
  <c r="P5" i="52"/>
  <c r="Q5" i="52"/>
  <c r="R5" i="52"/>
  <c r="O5" i="52"/>
  <c r="P2" i="52"/>
  <c r="O2" i="52"/>
  <c r="R2" i="52"/>
  <c r="Q2" i="52"/>
  <c r="Q3" i="52"/>
  <c r="R3" i="52"/>
  <c r="O3" i="52"/>
  <c r="P3" i="52"/>
  <c r="O4" i="52"/>
  <c r="P4" i="52"/>
  <c r="R4" i="52"/>
  <c r="Q4" i="52"/>
  <c r="C6" i="52"/>
  <c r="E7" i="52"/>
  <c r="O7" i="52" s="1"/>
  <c r="F7" i="52" l="1"/>
  <c r="Q7" i="52"/>
  <c r="R7" i="52"/>
  <c r="P7" i="52"/>
  <c r="AI5" i="52"/>
  <c r="AI4" i="52"/>
  <c r="AI2" i="52"/>
  <c r="AI6" i="52"/>
  <c r="AI3" i="52"/>
  <c r="E8" i="52"/>
  <c r="D7" i="52"/>
  <c r="C7" i="52"/>
  <c r="B7" i="52"/>
  <c r="M7" i="52" s="1"/>
  <c r="F8" i="52" l="1"/>
  <c r="O8" i="52"/>
  <c r="Q8" i="52"/>
  <c r="R8" i="52"/>
  <c r="P8" i="52"/>
  <c r="AI7" i="52"/>
  <c r="E9" i="52"/>
  <c r="D8" i="52"/>
  <c r="C8" i="52"/>
  <c r="B8" i="52"/>
  <c r="AG1" i="2"/>
  <c r="F3" i="19" s="1"/>
  <c r="AD1" i="2"/>
  <c r="AC1" i="2"/>
  <c r="AB1" i="2"/>
  <c r="AI8" i="52" l="1"/>
  <c r="P9" i="52"/>
  <c r="Q9" i="52"/>
  <c r="R9" i="52"/>
  <c r="O9" i="52"/>
  <c r="F9" i="52"/>
  <c r="E10" i="52"/>
  <c r="F10" i="52" s="1"/>
  <c r="D9" i="52"/>
  <c r="C9" i="52"/>
  <c r="B9" i="52"/>
  <c r="M9" i="52" s="1"/>
  <c r="B4" i="19"/>
  <c r="B3" i="19"/>
  <c r="A3" i="19"/>
  <c r="A4" i="19"/>
  <c r="C3" i="19"/>
  <c r="C4" i="19"/>
  <c r="G4" i="19"/>
  <c r="C1" i="17"/>
  <c r="E66" i="17" l="1"/>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B3" i="60"/>
  <c r="AV1" i="52"/>
  <c r="E67" i="17"/>
  <c r="E70" i="17" s="1"/>
  <c r="AI9" i="52"/>
  <c r="R10" i="52"/>
  <c r="Q10" i="52"/>
  <c r="O10" i="52"/>
  <c r="P10" i="52"/>
  <c r="E11" i="52"/>
  <c r="F11" i="52" s="1"/>
  <c r="D10" i="52"/>
  <c r="C10" i="52"/>
  <c r="B10" i="52"/>
  <c r="AJ4" i="52" l="1"/>
  <c r="AJ5" i="52"/>
  <c r="AJ3" i="52"/>
  <c r="AJ2" i="52"/>
  <c r="AJ6" i="52"/>
  <c r="AJ9" i="52"/>
  <c r="AJ8" i="52"/>
  <c r="AJ7" i="52"/>
  <c r="AK10" i="52"/>
  <c r="AK8" i="52"/>
  <c r="AN8" i="52" s="1"/>
  <c r="AK4" i="52"/>
  <c r="AL4" i="52" s="1"/>
  <c r="AK3" i="52"/>
  <c r="AL3" i="52" s="1"/>
  <c r="AK7" i="52"/>
  <c r="AN7" i="52" s="1"/>
  <c r="AK9" i="52"/>
  <c r="AM9" i="52" s="1"/>
  <c r="AK6" i="52"/>
  <c r="AL6" i="52" s="1"/>
  <c r="AK2" i="52"/>
  <c r="AK5" i="52"/>
  <c r="AM5" i="52" s="1"/>
  <c r="AJ10" i="52"/>
  <c r="AI10" i="52"/>
  <c r="Q11" i="52"/>
  <c r="O11" i="52"/>
  <c r="R11" i="52"/>
  <c r="P11" i="52"/>
  <c r="E12" i="52"/>
  <c r="D11" i="52"/>
  <c r="AK11" i="52" s="1"/>
  <c r="C11" i="52"/>
  <c r="B11" i="52"/>
  <c r="F4" i="19"/>
  <c r="F6" i="17"/>
  <c r="AL2" i="52" l="1"/>
  <c r="AM4" i="52"/>
  <c r="AL8" i="52"/>
  <c r="AM7" i="52"/>
  <c r="AM8" i="52"/>
  <c r="AM3" i="52"/>
  <c r="AN3" i="52"/>
  <c r="AN9" i="52"/>
  <c r="AL9" i="52"/>
  <c r="AM2" i="52"/>
  <c r="AN2" i="52"/>
  <c r="AN4" i="52"/>
  <c r="AN6" i="52"/>
  <c r="AM6" i="52"/>
  <c r="AL5" i="52"/>
  <c r="AL7" i="52"/>
  <c r="AN5" i="52"/>
  <c r="AN10" i="52"/>
  <c r="AM10" i="52"/>
  <c r="AL10" i="52"/>
  <c r="AJ11" i="52"/>
  <c r="AI11" i="52"/>
  <c r="E13" i="52"/>
  <c r="D12" i="52"/>
  <c r="AK12" i="52" s="1"/>
  <c r="C12" i="52"/>
  <c r="B12" i="52"/>
  <c r="M12" i="52" s="1"/>
  <c r="G6" i="17"/>
  <c r="AM11" i="52" l="1"/>
  <c r="AN11" i="52"/>
  <c r="AL11" i="52"/>
  <c r="AJ12" i="52"/>
  <c r="AI12" i="52"/>
  <c r="E14" i="52"/>
  <c r="D13" i="52"/>
  <c r="AK13" i="52" s="1"/>
  <c r="C13" i="52"/>
  <c r="B13" i="52"/>
  <c r="M13" i="52" s="1"/>
  <c r="H6" i="17"/>
  <c r="H66" i="17" l="1"/>
  <c r="H58" i="17"/>
  <c r="H50" i="17"/>
  <c r="H42" i="17"/>
  <c r="H34" i="17"/>
  <c r="H26" i="17"/>
  <c r="H18" i="17"/>
  <c r="H10" i="17"/>
  <c r="H65" i="17"/>
  <c r="H57" i="17"/>
  <c r="H49" i="17"/>
  <c r="H41" i="17"/>
  <c r="H33" i="17"/>
  <c r="H25" i="17"/>
  <c r="H17" i="17"/>
  <c r="H9" i="17"/>
  <c r="H64" i="17"/>
  <c r="H56" i="17"/>
  <c r="H48" i="17"/>
  <c r="H40" i="17"/>
  <c r="H32" i="17"/>
  <c r="H24" i="17"/>
  <c r="H16" i="17"/>
  <c r="H8" i="17"/>
  <c r="H63" i="17"/>
  <c r="H55" i="17"/>
  <c r="H47" i="17"/>
  <c r="H39" i="17"/>
  <c r="H31" i="17"/>
  <c r="H23" i="17"/>
  <c r="H15" i="17"/>
  <c r="H7" i="17"/>
  <c r="H62" i="17"/>
  <c r="H54" i="17"/>
  <c r="H46" i="17"/>
  <c r="H38" i="17"/>
  <c r="H30" i="17"/>
  <c r="H22" i="17"/>
  <c r="H14" i="17"/>
  <c r="H61" i="17"/>
  <c r="H53" i="17"/>
  <c r="H45" i="17"/>
  <c r="H37" i="17"/>
  <c r="H29" i="17"/>
  <c r="H21" i="17"/>
  <c r="H13" i="17"/>
  <c r="H60" i="17"/>
  <c r="H52" i="17"/>
  <c r="H44" i="17"/>
  <c r="H36" i="17"/>
  <c r="H28" i="17"/>
  <c r="H20" i="17"/>
  <c r="H12" i="17"/>
  <c r="H59" i="17"/>
  <c r="H51" i="17"/>
  <c r="H43" i="17"/>
  <c r="H35" i="17"/>
  <c r="H27" i="17"/>
  <c r="H19" i="17"/>
  <c r="H11" i="17"/>
  <c r="H67" i="17"/>
  <c r="H70" i="17" s="1"/>
  <c r="AM12" i="52"/>
  <c r="AN12" i="52"/>
  <c r="AL12" i="52"/>
  <c r="AJ13" i="52"/>
  <c r="AI13" i="52"/>
  <c r="E15" i="52"/>
  <c r="D14" i="52"/>
  <c r="AK14" i="52" s="1"/>
  <c r="C14" i="52"/>
  <c r="B14" i="52"/>
  <c r="M14" i="52" s="1"/>
  <c r="I6" i="17"/>
  <c r="I62" i="17" l="1"/>
  <c r="I54" i="17"/>
  <c r="I46" i="17"/>
  <c r="I38" i="17"/>
  <c r="I30" i="17"/>
  <c r="I22" i="17"/>
  <c r="I14" i="17"/>
  <c r="I66" i="17"/>
  <c r="I58" i="17"/>
  <c r="I34" i="17"/>
  <c r="I10" i="17"/>
  <c r="I41" i="17"/>
  <c r="I17" i="17"/>
  <c r="I32" i="17"/>
  <c r="I23" i="17"/>
  <c r="I61" i="17"/>
  <c r="I53" i="17"/>
  <c r="I45" i="17"/>
  <c r="I37" i="17"/>
  <c r="I29" i="17"/>
  <c r="I21" i="17"/>
  <c r="I13" i="17"/>
  <c r="I60" i="17"/>
  <c r="I52" i="17"/>
  <c r="I44" i="17"/>
  <c r="I36" i="17"/>
  <c r="I28" i="17"/>
  <c r="I20" i="17"/>
  <c r="I12" i="17"/>
  <c r="I65" i="17"/>
  <c r="I9" i="17"/>
  <c r="I48" i="17"/>
  <c r="I16" i="17"/>
  <c r="I59" i="17"/>
  <c r="I51" i="17"/>
  <c r="I43" i="17"/>
  <c r="I35" i="17"/>
  <c r="I27" i="17"/>
  <c r="I19" i="17"/>
  <c r="I11" i="17"/>
  <c r="I42" i="17"/>
  <c r="I26" i="17"/>
  <c r="I33" i="17"/>
  <c r="I40" i="17"/>
  <c r="I7" i="17"/>
  <c r="I50" i="17"/>
  <c r="I18" i="17"/>
  <c r="I49" i="17"/>
  <c r="I25" i="17"/>
  <c r="I64" i="17"/>
  <c r="I24" i="17"/>
  <c r="I31" i="17"/>
  <c r="I57" i="17"/>
  <c r="I39" i="17"/>
  <c r="I56" i="17"/>
  <c r="I8" i="17"/>
  <c r="I63" i="17"/>
  <c r="I55" i="17"/>
  <c r="I47" i="17"/>
  <c r="I15" i="17"/>
  <c r="I67" i="17"/>
  <c r="I70" i="17" s="1"/>
  <c r="AM13" i="52"/>
  <c r="AN13" i="52"/>
  <c r="AL13" i="52"/>
  <c r="AJ14" i="52"/>
  <c r="AI14" i="52"/>
  <c r="E16" i="52"/>
  <c r="F16" i="52" s="1"/>
  <c r="D15" i="52"/>
  <c r="AK15" i="52" s="1"/>
  <c r="C15" i="52"/>
  <c r="B15" i="52"/>
  <c r="M15" i="52" s="1"/>
  <c r="J6" i="17"/>
  <c r="J66" i="17" l="1"/>
  <c r="J58" i="17"/>
  <c r="J50" i="17"/>
  <c r="J42" i="17"/>
  <c r="J34" i="17"/>
  <c r="J26" i="17"/>
  <c r="J18" i="17"/>
  <c r="J10" i="17"/>
  <c r="J38" i="17"/>
  <c r="J61" i="17"/>
  <c r="J21" i="17"/>
  <c r="J12" i="17"/>
  <c r="J65" i="17"/>
  <c r="J57" i="17"/>
  <c r="J49" i="17"/>
  <c r="J41" i="17"/>
  <c r="J33" i="17"/>
  <c r="J25" i="17"/>
  <c r="J17" i="17"/>
  <c r="J9" i="17"/>
  <c r="J64" i="17"/>
  <c r="J56" i="17"/>
  <c r="J48" i="17"/>
  <c r="J40" i="17"/>
  <c r="J32" i="17"/>
  <c r="J24" i="17"/>
  <c r="J16" i="17"/>
  <c r="J8" i="17"/>
  <c r="J63" i="17"/>
  <c r="J55" i="17"/>
  <c r="J47" i="17"/>
  <c r="J39" i="17"/>
  <c r="J31" i="17"/>
  <c r="J23" i="17"/>
  <c r="J15" i="17"/>
  <c r="J7" i="17"/>
  <c r="J22" i="17"/>
  <c r="J45" i="17"/>
  <c r="J13" i="17"/>
  <c r="J62" i="17"/>
  <c r="J54" i="17"/>
  <c r="J46" i="17"/>
  <c r="J30" i="17"/>
  <c r="J14" i="17"/>
  <c r="J29" i="17"/>
  <c r="J53" i="17"/>
  <c r="J37" i="17"/>
  <c r="J60" i="17"/>
  <c r="J52" i="17"/>
  <c r="J44" i="17"/>
  <c r="J36" i="17"/>
  <c r="J28" i="17"/>
  <c r="J20" i="17"/>
  <c r="J59" i="17"/>
  <c r="J51" i="17"/>
  <c r="J43" i="17"/>
  <c r="J35" i="17"/>
  <c r="J27" i="17"/>
  <c r="J19" i="17"/>
  <c r="J11" i="17"/>
  <c r="J67" i="17"/>
  <c r="J70" i="17" s="1"/>
  <c r="AN14" i="52"/>
  <c r="AM14" i="52"/>
  <c r="AL14" i="52"/>
  <c r="AJ15" i="52"/>
  <c r="AI15" i="52"/>
  <c r="R16" i="52"/>
  <c r="O16" i="52"/>
  <c r="P16" i="52"/>
  <c r="Q16" i="52"/>
  <c r="E17" i="52"/>
  <c r="F17" i="52" s="1"/>
  <c r="D16" i="52"/>
  <c r="AK16" i="52" s="1"/>
  <c r="C16" i="52"/>
  <c r="B16" i="52"/>
  <c r="K6" i="17"/>
  <c r="K62" i="17" l="1"/>
  <c r="K54" i="17"/>
  <c r="K46" i="17"/>
  <c r="K38" i="17"/>
  <c r="K30" i="17"/>
  <c r="K22" i="17"/>
  <c r="K14" i="17"/>
  <c r="K61" i="17"/>
  <c r="K53" i="17"/>
  <c r="K45" i="17"/>
  <c r="K37" i="17"/>
  <c r="K29" i="17"/>
  <c r="K21" i="17"/>
  <c r="K13" i="17"/>
  <c r="K60" i="17"/>
  <c r="K52" i="17"/>
  <c r="K44" i="17"/>
  <c r="K36" i="17"/>
  <c r="K28" i="17"/>
  <c r="K20" i="17"/>
  <c r="K12" i="17"/>
  <c r="K59" i="17"/>
  <c r="K51" i="17"/>
  <c r="K43" i="17"/>
  <c r="K35" i="17"/>
  <c r="K27" i="17"/>
  <c r="K19" i="17"/>
  <c r="K11" i="17"/>
  <c r="K66" i="17"/>
  <c r="K58" i="17"/>
  <c r="K50" i="17"/>
  <c r="K42" i="17"/>
  <c r="K34" i="17"/>
  <c r="K26" i="17"/>
  <c r="K18" i="17"/>
  <c r="K10" i="17"/>
  <c r="K65" i="17"/>
  <c r="K57" i="17"/>
  <c r="K49" i="17"/>
  <c r="K41" i="17"/>
  <c r="K33" i="17"/>
  <c r="K25" i="17"/>
  <c r="K17" i="17"/>
  <c r="K9" i="17"/>
  <c r="K64" i="17"/>
  <c r="K56" i="17"/>
  <c r="K48" i="17"/>
  <c r="K40" i="17"/>
  <c r="K32" i="17"/>
  <c r="K24" i="17"/>
  <c r="K16" i="17"/>
  <c r="K8" i="17"/>
  <c r="K63" i="17"/>
  <c r="K55" i="17"/>
  <c r="K47" i="17"/>
  <c r="K39" i="17"/>
  <c r="K31" i="17"/>
  <c r="K23" i="17"/>
  <c r="K15" i="17"/>
  <c r="K7" i="17"/>
  <c r="K67" i="17"/>
  <c r="K70" i="17" s="1"/>
  <c r="AN15" i="52"/>
  <c r="AM15" i="52"/>
  <c r="AL15" i="52"/>
  <c r="AJ16" i="52"/>
  <c r="AI16" i="52"/>
  <c r="O17" i="52"/>
  <c r="P17" i="52"/>
  <c r="R17" i="52"/>
  <c r="Q17" i="52"/>
  <c r="D17" i="52"/>
  <c r="AK17" i="52" s="1"/>
  <c r="C17" i="52"/>
  <c r="B17" i="52"/>
  <c r="L6" i="17"/>
  <c r="L66" i="17" l="1"/>
  <c r="L58" i="17"/>
  <c r="L50" i="17"/>
  <c r="L42" i="17"/>
  <c r="L34" i="17"/>
  <c r="L26" i="17"/>
  <c r="L18" i="17"/>
  <c r="L10" i="17"/>
  <c r="L65" i="17"/>
  <c r="L57" i="17"/>
  <c r="L49" i="17"/>
  <c r="L41" i="17"/>
  <c r="L33" i="17"/>
  <c r="L25" i="17"/>
  <c r="L17" i="17"/>
  <c r="L9" i="17"/>
  <c r="L64" i="17"/>
  <c r="L56" i="17"/>
  <c r="L48" i="17"/>
  <c r="L40" i="17"/>
  <c r="L32" i="17"/>
  <c r="L24" i="17"/>
  <c r="L16" i="17"/>
  <c r="L8" i="17"/>
  <c r="L63" i="17"/>
  <c r="L55" i="17"/>
  <c r="L47" i="17"/>
  <c r="L39" i="17"/>
  <c r="L31" i="17"/>
  <c r="L23" i="17"/>
  <c r="L15" i="17"/>
  <c r="L7" i="17"/>
  <c r="L62" i="17"/>
  <c r="L54" i="17"/>
  <c r="L46" i="17"/>
  <c r="L38" i="17"/>
  <c r="L30" i="17"/>
  <c r="L22" i="17"/>
  <c r="L14" i="17"/>
  <c r="L61" i="17"/>
  <c r="L53" i="17"/>
  <c r="L45" i="17"/>
  <c r="L37" i="17"/>
  <c r="L29" i="17"/>
  <c r="L21" i="17"/>
  <c r="L13" i="17"/>
  <c r="L60" i="17"/>
  <c r="L52" i="17"/>
  <c r="L44" i="17"/>
  <c r="L36" i="17"/>
  <c r="L28" i="17"/>
  <c r="L20" i="17"/>
  <c r="L12" i="17"/>
  <c r="L59" i="17"/>
  <c r="L51" i="17"/>
  <c r="L43" i="17"/>
  <c r="L35" i="17"/>
  <c r="L27" i="17"/>
  <c r="L19" i="17"/>
  <c r="L11" i="17"/>
  <c r="L67" i="17"/>
  <c r="L70" i="17" s="1"/>
  <c r="AM16" i="52"/>
  <c r="AN16" i="52"/>
  <c r="AL16" i="52"/>
  <c r="AJ17" i="52"/>
  <c r="AI17" i="52"/>
  <c r="M6" i="17"/>
  <c r="M62" i="17" l="1"/>
  <c r="M54" i="17"/>
  <c r="M46" i="17"/>
  <c r="M38" i="17"/>
  <c r="M30" i="17"/>
  <c r="M22" i="17"/>
  <c r="M14" i="17"/>
  <c r="M61" i="17"/>
  <c r="M53" i="17"/>
  <c r="M45" i="17"/>
  <c r="M37" i="17"/>
  <c r="M29" i="17"/>
  <c r="M21" i="17"/>
  <c r="M13" i="17"/>
  <c r="M60" i="17"/>
  <c r="M52" i="17"/>
  <c r="M44" i="17"/>
  <c r="M36" i="17"/>
  <c r="M28" i="17"/>
  <c r="M20" i="17"/>
  <c r="M12" i="17"/>
  <c r="M59" i="17"/>
  <c r="M51" i="17"/>
  <c r="M43" i="17"/>
  <c r="M35" i="17"/>
  <c r="M27" i="17"/>
  <c r="M19" i="17"/>
  <c r="M11" i="17"/>
  <c r="M66" i="17"/>
  <c r="M58" i="17"/>
  <c r="M50" i="17"/>
  <c r="M42" i="17"/>
  <c r="M34" i="17"/>
  <c r="M26" i="17"/>
  <c r="M18" i="17"/>
  <c r="M10" i="17"/>
  <c r="M65" i="17"/>
  <c r="M57" i="17"/>
  <c r="M49" i="17"/>
  <c r="M41" i="17"/>
  <c r="M33" i="17"/>
  <c r="M25" i="17"/>
  <c r="M17" i="17"/>
  <c r="M9" i="17"/>
  <c r="M64" i="17"/>
  <c r="M56" i="17"/>
  <c r="M48" i="17"/>
  <c r="M40" i="17"/>
  <c r="M32" i="17"/>
  <c r="M24" i="17"/>
  <c r="M16" i="17"/>
  <c r="M8" i="17"/>
  <c r="M63" i="17"/>
  <c r="M55" i="17"/>
  <c r="M47" i="17"/>
  <c r="M39" i="17"/>
  <c r="M31" i="17"/>
  <c r="M23" i="17"/>
  <c r="M15" i="17"/>
  <c r="M7" i="17"/>
  <c r="M67" i="17"/>
  <c r="M70" i="17" s="1"/>
  <c r="AN17" i="52"/>
  <c r="AM17" i="52"/>
  <c r="AL17" i="52"/>
  <c r="N6" i="17"/>
  <c r="N66" i="17" l="1"/>
  <c r="N58" i="17"/>
  <c r="N50" i="17"/>
  <c r="N42" i="17"/>
  <c r="N34" i="17"/>
  <c r="N26" i="17"/>
  <c r="N18" i="17"/>
  <c r="N10" i="17"/>
  <c r="N65" i="17"/>
  <c r="N57" i="17"/>
  <c r="N49" i="17"/>
  <c r="N41" i="17"/>
  <c r="N33" i="17"/>
  <c r="N25" i="17"/>
  <c r="N17" i="17"/>
  <c r="N9" i="17"/>
  <c r="N64" i="17"/>
  <c r="N56" i="17"/>
  <c r="N48" i="17"/>
  <c r="N40" i="17"/>
  <c r="N32" i="17"/>
  <c r="N24" i="17"/>
  <c r="N16" i="17"/>
  <c r="N8" i="17"/>
  <c r="N63" i="17"/>
  <c r="N55" i="17"/>
  <c r="N47" i="17"/>
  <c r="N39" i="17"/>
  <c r="N31" i="17"/>
  <c r="N23" i="17"/>
  <c r="N15" i="17"/>
  <c r="N7" i="17"/>
  <c r="N62" i="17"/>
  <c r="N54" i="17"/>
  <c r="N46" i="17"/>
  <c r="N38" i="17"/>
  <c r="N30" i="17"/>
  <c r="N22" i="17"/>
  <c r="N14" i="17"/>
  <c r="N61" i="17"/>
  <c r="N53" i="17"/>
  <c r="N45" i="17"/>
  <c r="N37" i="17"/>
  <c r="N29" i="17"/>
  <c r="N21" i="17"/>
  <c r="N13" i="17"/>
  <c r="N60" i="17"/>
  <c r="N52" i="17"/>
  <c r="N44" i="17"/>
  <c r="N36" i="17"/>
  <c r="N28" i="17"/>
  <c r="N20" i="17"/>
  <c r="N12" i="17"/>
  <c r="N59" i="17"/>
  <c r="N51" i="17"/>
  <c r="N43" i="17"/>
  <c r="N35" i="17"/>
  <c r="N27" i="17"/>
  <c r="N19" i="17"/>
  <c r="N11" i="17"/>
  <c r="N67" i="17"/>
  <c r="N70" i="17" s="1"/>
  <c r="O6" i="17"/>
  <c r="O58" i="17" l="1"/>
  <c r="O26" i="17"/>
  <c r="O59" i="17"/>
  <c r="O30" i="17"/>
  <c r="O28" i="17"/>
  <c r="O51" i="17"/>
  <c r="O21" i="17"/>
  <c r="O66" i="17"/>
  <c r="O10" i="17"/>
  <c r="O47" i="17"/>
  <c r="O64" i="17"/>
  <c r="O44" i="17"/>
  <c r="O56" i="17"/>
  <c r="O19" i="17"/>
  <c r="O7" i="17"/>
  <c r="O23" i="17"/>
  <c r="O57" i="17"/>
  <c r="O55" i="17"/>
  <c r="O18" i="17"/>
  <c r="O24" i="17"/>
  <c r="O12" i="17"/>
  <c r="O11" i="17"/>
  <c r="O61" i="17"/>
  <c r="O49" i="17"/>
  <c r="O45" i="17"/>
  <c r="O62" i="17"/>
  <c r="O9" i="17"/>
  <c r="O53" i="17"/>
  <c r="O16" i="17"/>
  <c r="O54" i="17"/>
  <c r="O60" i="17"/>
  <c r="O50" i="17"/>
  <c r="O22" i="17"/>
  <c r="O27" i="17"/>
  <c r="O15" i="17"/>
  <c r="O20" i="17"/>
  <c r="O8" i="17"/>
  <c r="O13" i="17"/>
  <c r="O46" i="17"/>
  <c r="O43" i="17"/>
  <c r="O29" i="17"/>
  <c r="O25" i="17"/>
  <c r="O65" i="17"/>
  <c r="O17" i="17"/>
  <c r="O48" i="17"/>
  <c r="O52" i="17"/>
  <c r="O14" i="17"/>
  <c r="O63" i="17"/>
  <c r="O67" i="17"/>
  <c r="O70" i="17" s="1"/>
  <c r="D8" i="60" l="1"/>
  <c r="F8" i="60"/>
  <c r="E8" i="60"/>
  <c r="A8" i="60"/>
  <c r="E8" i="19" l="1"/>
  <c r="B8" i="60"/>
  <c r="C8" i="19"/>
  <c r="C8" i="60" l="1"/>
  <c r="E3" i="60" l="1"/>
  <c r="T10" i="17" s="1"/>
  <c r="O36" i="17"/>
  <c r="O41" i="17"/>
  <c r="O40" i="17"/>
  <c r="O33" i="17"/>
  <c r="O38" i="17"/>
  <c r="O37" i="17"/>
  <c r="O35" i="17"/>
  <c r="O34" i="17"/>
  <c r="O31" i="17"/>
  <c r="O42" i="17"/>
  <c r="O39" i="17"/>
  <c r="O32" i="17"/>
  <c r="G27" i="17" l="1"/>
  <c r="Q7" i="17"/>
  <c r="G36" i="17"/>
  <c r="G24" i="17"/>
  <c r="G29" i="17"/>
  <c r="G28" i="17"/>
  <c r="G26" i="17"/>
  <c r="G19" i="17"/>
  <c r="G20" i="17"/>
  <c r="G23" i="17"/>
  <c r="G39" i="17"/>
  <c r="G21" i="17"/>
  <c r="G16" i="17"/>
  <c r="G15" i="17"/>
  <c r="G37" i="17"/>
  <c r="G59" i="17"/>
  <c r="G67" i="17"/>
  <c r="G70" i="17" s="1"/>
  <c r="G31" i="17"/>
  <c r="G17" i="17"/>
  <c r="G55" i="17"/>
  <c r="G30" i="17"/>
  <c r="G11" i="17"/>
  <c r="G56" i="17"/>
  <c r="G43" i="17"/>
  <c r="G64" i="17"/>
  <c r="G58" i="17"/>
  <c r="G44" i="17"/>
  <c r="G12" i="17"/>
  <c r="G42" i="17"/>
  <c r="G22" i="17"/>
  <c r="G18" i="17"/>
  <c r="G63" i="17"/>
  <c r="G9" i="17"/>
  <c r="G61" i="17"/>
  <c r="G13" i="17"/>
  <c r="G65" i="17"/>
  <c r="G50" i="17"/>
  <c r="G34" i="17"/>
  <c r="G49" i="17"/>
  <c r="G60" i="17"/>
  <c r="G46" i="17"/>
  <c r="G47" i="17"/>
  <c r="G10" i="17"/>
  <c r="G66" i="17"/>
  <c r="G54" i="17"/>
  <c r="G45" i="17"/>
  <c r="G32" i="17"/>
  <c r="G53" i="17"/>
  <c r="G41" i="17"/>
  <c r="G48" i="17"/>
  <c r="G33" i="17"/>
  <c r="G52" i="17"/>
  <c r="G14" i="17"/>
  <c r="G57" i="17"/>
  <c r="G7" i="17"/>
  <c r="G38" i="17"/>
  <c r="G51" i="17"/>
  <c r="G40" i="17"/>
  <c r="G8" i="17"/>
  <c r="G62" i="17"/>
  <c r="G25" i="17"/>
  <c r="G35" i="17"/>
  <c r="F36" i="17"/>
  <c r="F32" i="17"/>
  <c r="F62" i="17"/>
  <c r="F46" i="17"/>
  <c r="F15" i="17"/>
  <c r="F11" i="17"/>
  <c r="F27" i="17" l="1"/>
  <c r="F37" i="17"/>
  <c r="F61" i="17"/>
  <c r="F50" i="17"/>
  <c r="F63" i="17"/>
  <c r="F56" i="17"/>
  <c r="F29" i="17"/>
  <c r="F14" i="17"/>
  <c r="F43" i="17"/>
  <c r="F44" i="17"/>
  <c r="F48" i="17"/>
  <c r="F39" i="17"/>
  <c r="F41" i="17"/>
  <c r="F58" i="17"/>
  <c r="F35" i="17"/>
  <c r="F57" i="17"/>
  <c r="F40" i="17"/>
  <c r="F19" i="17"/>
  <c r="F25" i="17"/>
  <c r="F30" i="17"/>
  <c r="F12" i="17"/>
  <c r="F52" i="17"/>
  <c r="F51" i="17"/>
  <c r="F45" i="17"/>
  <c r="F49" i="17"/>
  <c r="F53" i="17"/>
  <c r="F54" i="17"/>
  <c r="F47" i="17"/>
  <c r="F59" i="17"/>
  <c r="F55" i="17"/>
  <c r="F34" i="17"/>
  <c r="F64" i="17"/>
  <c r="F33" i="17"/>
  <c r="F66" i="17"/>
  <c r="F42" i="17"/>
  <c r="F65" i="17"/>
  <c r="F60" i="17"/>
  <c r="F31" i="17"/>
  <c r="F67" i="17"/>
  <c r="F70" i="17" s="1"/>
  <c r="F38" i="17"/>
  <c r="F7" i="17"/>
  <c r="F17" i="17"/>
  <c r="F23" i="17"/>
  <c r="F28" i="17"/>
  <c r="F26" i="17"/>
  <c r="F20" i="17"/>
  <c r="F24" i="17"/>
  <c r="F9" i="17"/>
  <c r="F18" i="17"/>
  <c r="F21" i="17"/>
  <c r="H4" i="19"/>
  <c r="F22" i="17"/>
  <c r="F13" i="17"/>
  <c r="F16" i="17"/>
  <c r="F8" i="17"/>
  <c r="F10" i="17"/>
  <c r="E4" i="19"/>
  <c r="R7" i="17" l="1"/>
  <c r="S7" i="17" s="1"/>
  <c r="T7" i="17" s="1"/>
  <c r="E75" i="17"/>
  <c r="E76" i="17"/>
  <c r="E74" i="17"/>
  <c r="E78" i="17" l="1"/>
  <c r="T7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800-000001000000}">
      <text>
        <r>
          <rPr>
            <b/>
            <sz val="9"/>
            <color indexed="81"/>
            <rFont val="Tahoma"/>
            <family val="2"/>
          </rPr>
          <t>Author:</t>
        </r>
        <r>
          <rPr>
            <sz val="9"/>
            <color indexed="81"/>
            <rFont val="Tahoma"/>
            <family val="2"/>
          </rPr>
          <t xml:space="preserve">
Changed from "baseline" to "physical" for clarity</t>
        </r>
      </text>
    </comment>
    <comment ref="A4" authorId="0" shapeId="0" xr:uid="{00000000-0006-0000-0800-000002000000}">
      <text>
        <r>
          <rPr>
            <b/>
            <sz val="9"/>
            <color indexed="81"/>
            <rFont val="Tahoma"/>
            <family val="2"/>
          </rPr>
          <t>Author:</t>
        </r>
        <r>
          <rPr>
            <sz val="9"/>
            <color indexed="81"/>
            <rFont val="Tahoma"/>
            <family val="2"/>
          </rPr>
          <t xml:space="preserve">
changed from generic_existing to existing_generic</t>
        </r>
      </text>
    </comment>
    <comment ref="A5" authorId="0" shapeId="0" xr:uid="{00000000-0006-0000-0800-000003000000}">
      <text>
        <r>
          <rPr>
            <b/>
            <sz val="9"/>
            <color indexed="81"/>
            <rFont val="Tahoma"/>
            <family val="2"/>
          </rPr>
          <t>Author:</t>
        </r>
        <r>
          <rPr>
            <sz val="9"/>
            <color indexed="81"/>
            <rFont val="Tahoma"/>
            <family val="2"/>
          </rPr>
          <t xml:space="preserve">
Changed from "new" to "new_resolve"</t>
        </r>
      </text>
    </comment>
    <comment ref="A6" authorId="0" shapeId="0" xr:uid="{00000000-0006-0000-0800-000004000000}">
      <text>
        <r>
          <rPr>
            <b/>
            <sz val="9"/>
            <color indexed="81"/>
            <rFont val="Tahoma"/>
            <family val="2"/>
          </rPr>
          <t>Author:</t>
        </r>
        <r>
          <rPr>
            <sz val="9"/>
            <color indexed="81"/>
            <rFont val="Tahoma"/>
            <family val="2"/>
          </rPr>
          <t xml:space="preserve">
changed from generic_new to new_generic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8" authorId="0" shapeId="0" xr:uid="{00000000-0006-0000-0E00-000001000000}">
      <text>
        <r>
          <rPr>
            <b/>
            <sz val="9"/>
            <color indexed="81"/>
            <rFont val="Tahoma"/>
            <family val="2"/>
          </rPr>
          <t>Author:</t>
        </r>
        <r>
          <rPr>
            <sz val="9"/>
            <color indexed="81"/>
            <rFont val="Tahoma"/>
            <family val="2"/>
          </rPr>
          <t xml:space="preserve">
1000 is here as a placeholder; enter your value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tc={F7C88947-097A-40B0-AA3B-3904F589D860}</author>
    <author>tc={E6151B94-A0B1-4D87-B28F-ECF1A2D9AF9F}</author>
    <author>tc={E742695C-26D8-4859-A2C2-718556252F34}</author>
  </authors>
  <commentList>
    <comment ref="A1" authorId="0" shapeId="0" xr:uid="{00000000-0006-0000-0F00-000001000000}">
      <text>
        <r>
          <rPr>
            <b/>
            <sz val="9"/>
            <color indexed="81"/>
            <rFont val="Tahoma"/>
            <family val="2"/>
          </rPr>
          <t>Author:</t>
        </r>
        <r>
          <rPr>
            <sz val="9"/>
            <color indexed="81"/>
            <rFont val="Tahoma"/>
            <family val="2"/>
          </rPr>
          <t xml:space="preserve">
Enter monthly contract data in blue columns. Each contract must have an energy value and a capacity value. This value can be zero depending on if the contract is energy only or capacity only.</t>
        </r>
      </text>
    </comment>
    <comment ref="I1" authorId="0" shapeId="0" xr:uid="{00000000-0006-0000-0F00-000002000000}">
      <text>
        <r>
          <rPr>
            <b/>
            <sz val="9"/>
            <color indexed="81"/>
            <rFont val="Tahoma"/>
            <family val="2"/>
          </rPr>
          <t>Author:</t>
        </r>
        <r>
          <rPr>
            <sz val="9"/>
            <color indexed="81"/>
            <rFont val="Tahoma"/>
            <family val="2"/>
          </rPr>
          <t xml:space="preserve">
LSE must now populate contract_status manually.</t>
        </r>
      </text>
    </comment>
    <comment ref="K1" authorId="0" shapeId="0" xr:uid="{00000000-0006-0000-0F00-000003000000}">
      <text>
        <r>
          <rPr>
            <b/>
            <sz val="9"/>
            <color indexed="81"/>
            <rFont val="Tahoma"/>
            <family val="2"/>
          </rPr>
          <t>Author:</t>
        </r>
        <r>
          <rPr>
            <sz val="9"/>
            <color indexed="81"/>
            <rFont val="Tahoma"/>
            <family val="2"/>
          </rPr>
          <t xml:space="preserve">
Once you have entered data in the blue columns, copy down the purple columns. Manually overwrite "fillme" values.
</t>
        </r>
      </text>
    </comment>
    <comment ref="T1" authorId="0" shapeId="0" xr:uid="{00000000-0006-0000-0F00-000004000000}">
      <text>
        <r>
          <rPr>
            <b/>
            <sz val="9"/>
            <color indexed="81"/>
            <rFont val="Tahoma"/>
            <family val="2"/>
          </rPr>
          <t>If the NQC value is reported, use it. Else, estimate it based on resource type.</t>
        </r>
      </text>
    </comment>
    <comment ref="Y1" authorId="0" shapeId="0" xr:uid="{00000000-0006-0000-0F00-000005000000}">
      <text>
        <r>
          <rPr>
            <b/>
            <sz val="9"/>
            <color indexed="81"/>
            <rFont val="Tahoma"/>
            <family val="2"/>
          </rPr>
          <t>This is the unique identifier for the contract.</t>
        </r>
      </text>
    </comment>
    <comment ref="AB1" authorId="0" shapeId="0" xr:uid="{00000000-0006-0000-0F00-000006000000}">
      <text>
        <r>
          <rPr>
            <b/>
            <sz val="9"/>
            <color indexed="81"/>
            <rFont val="Tahoma"/>
            <family val="2"/>
          </rPr>
          <t>Author:</t>
        </r>
        <r>
          <rPr>
            <sz val="9"/>
            <color indexed="81"/>
            <rFont val="Tahoma"/>
            <family val="2"/>
          </rPr>
          <t xml:space="preserve">
Resource should be in the list provided.</t>
        </r>
      </text>
    </comment>
    <comment ref="K852" authorId="1" shapeId="0" xr:uid="{F7C88947-097A-40B0-AA3B-3904F589D860}">
      <text>
        <t>[Threaded comment]
Your version of Excel allows you to read this threaded comment; however, any edits to it will get removed if the file is opened in a newer version of Excel. Learn more: https://go.microsoft.com/fwlink/?linkid=870924
Comment:
    These formulas flag whether the resource requires a note or not. "None" means no note is required. Note the user has manually overwritten certain entries.</t>
      </text>
    </comment>
    <comment ref="K953" authorId="2" shapeId="0" xr:uid="{E6151B94-A0B1-4D87-B28F-ECF1A2D9AF9F}">
      <text>
        <t>[Threaded comment]
Your version of Excel allows you to read this threaded comment; however, any edits to it will get removed if the file is opened in a newer version of Excel. Learn more: https://go.microsoft.com/fwlink/?linkid=870924
Comment:
    These formulas flag whether the resource requires a note or not. "None" means no note is required. Note the user has manually overwritten certain entries.</t>
      </text>
    </comment>
    <comment ref="K954" authorId="3" shapeId="0" xr:uid="{E742695C-26D8-4859-A2C2-718556252F34}">
      <text>
        <t>[Threaded comment]
Your version of Excel allows you to read this threaded comment; however, any edits to it will get removed if the file is opened in a newer version of Excel. Learn more: https://go.microsoft.com/fwlink/?linkid=870924
Comment:
    These formulas flag whether the resource requires a note or not. "None" means no note is required. Note the user has manually overwritten certain entries.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1000-000001000000}">
      <text>
        <r>
          <rPr>
            <b/>
            <sz val="12"/>
            <color indexed="81"/>
            <rFont val="Tahoma"/>
            <family val="2"/>
          </rPr>
          <t>Author:</t>
        </r>
        <r>
          <rPr>
            <sz val="12"/>
            <color indexed="81"/>
            <rFont val="Tahoma"/>
            <family val="2"/>
          </rPr>
          <t xml:space="preserve">
This is the unique ID for a contract. There should be no duplicates in this column.</t>
        </r>
      </text>
    </comment>
    <comment ref="E1" authorId="0" shapeId="0" xr:uid="{00000000-0006-0000-1000-000002000000}">
      <text>
        <r>
          <rPr>
            <b/>
            <sz val="12"/>
            <color indexed="81"/>
            <rFont val="Tahoma"/>
            <family val="2"/>
          </rPr>
          <t>Author:</t>
        </r>
        <r>
          <rPr>
            <sz val="12"/>
            <color indexed="81"/>
            <rFont val="Tahoma"/>
            <family val="2"/>
          </rPr>
          <t xml:space="preserve">
Note that this column is gray, meaning it should not be modified directly. If this shows "fillme," do not fix in this tab, fix in monthly_gwh_mw, and this will automatically update.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1300-000001000000}">
      <text>
        <r>
          <rPr>
            <b/>
            <sz val="9"/>
            <color indexed="81"/>
            <rFont val="Tahoma"/>
            <family val="2"/>
          </rPr>
          <t>You can change the month for which you are viewing total capacity. The table will automatically update</t>
        </r>
      </text>
    </comment>
    <comment ref="B2" authorId="0" shapeId="0" xr:uid="{00000000-0006-0000-1300-000002000000}">
      <text>
        <r>
          <rPr>
            <b/>
            <sz val="9"/>
            <color indexed="81"/>
            <rFont val="Tahoma"/>
            <family val="2"/>
          </rPr>
          <t>This is the year that the Incremental Procurement table will use to display NQC MW. You can enter a year into this field and the table below will automatically populate.</t>
        </r>
      </text>
    </comment>
  </commentList>
</comments>
</file>

<file path=xl/sharedStrings.xml><?xml version="1.0" encoding="utf-8"?>
<sst xmlns="http://schemas.openxmlformats.org/spreadsheetml/2006/main" count="30850" uniqueCount="6294">
  <si>
    <t>Date</t>
  </si>
  <si>
    <t>Version</t>
  </si>
  <si>
    <t>Change type</t>
  </si>
  <si>
    <t>Release notes</t>
  </si>
  <si>
    <t>Tab Name</t>
  </si>
  <si>
    <t>Cell Reference</t>
  </si>
  <si>
    <t>Link</t>
  </si>
  <si>
    <t>Initial release</t>
  </si>
  <si>
    <t>Initial public release of template. Emailed to service list and posted to https://www.cpuc.ca.gov/General.aspx?id=6442459770</t>
  </si>
  <si>
    <t>N/A</t>
  </si>
  <si>
    <t>General</t>
  </si>
  <si>
    <t>Added version_notes tab for documenting changes between versions.</t>
  </si>
  <si>
    <t>This tab</t>
  </si>
  <si>
    <t>Highlighted changes since v1 in yellow for ease of finding.</t>
  </si>
  <si>
    <t>Throughout workbook; see below.</t>
  </si>
  <si>
    <t>Added hyperlinks to new changes for ease of finding (see columns to the right of this table).</t>
  </si>
  <si>
    <t>Instructions</t>
  </si>
  <si>
    <t>General update to instructions tabs to reflect new changes listed below, and questions from the 1/16 webinar.</t>
  </si>
  <si>
    <t>New deadline of July 1st, 2020 for submitting this workbook.</t>
  </si>
  <si>
    <t>instructions_3_high_level_steps</t>
  </si>
  <si>
    <t>D15</t>
  </si>
  <si>
    <t>Instructions now specify a cutoff date of 4/30/2020 for determining the set of contracts that are planned, online, or under development.</t>
  </si>
  <si>
    <t>D4</t>
  </si>
  <si>
    <r>
      <t xml:space="preserve">Changed instructions to clarify, for storage_max_discharge: If the resource is a storage </t>
    </r>
    <r>
      <rPr>
        <b/>
        <sz val="11"/>
        <rFont val="Calibri"/>
        <family val="2"/>
        <scheme val="minor"/>
      </rPr>
      <t xml:space="preserve">or hybrid </t>
    </r>
    <r>
      <rPr>
        <sz val="11"/>
        <rFont val="Calibri"/>
        <family val="2"/>
        <scheme val="minor"/>
      </rPr>
      <t>resource, report</t>
    </r>
    <r>
      <rPr>
        <b/>
        <sz val="11"/>
        <rFont val="Calibri"/>
        <family val="2"/>
        <scheme val="minor"/>
      </rPr>
      <t xml:space="preserve"> the battery's</t>
    </r>
    <r>
      <rPr>
        <sz val="11"/>
        <rFont val="Calibri"/>
        <family val="2"/>
        <scheme val="minor"/>
      </rPr>
      <t xml:space="preserve"> maximum rate of discharge in MW here.</t>
    </r>
  </si>
  <si>
    <t>instructions_7_data_dict</t>
  </si>
  <si>
    <t>D31</t>
  </si>
  <si>
    <t>Hybrid / storage accounting</t>
  </si>
  <si>
    <t>Reordered columns in unique_contracts to group the hybrid-resource related items together. All variables related to hybrids now have "hybrid" in the name.</t>
  </si>
  <si>
    <t>unique_contracts</t>
  </si>
  <si>
    <t>U:X</t>
  </si>
  <si>
    <r>
      <t xml:space="preserve">Added </t>
    </r>
    <r>
      <rPr>
        <b/>
        <sz val="11"/>
        <color theme="1"/>
        <rFont val="Calibri"/>
        <family val="2"/>
        <scheme val="minor"/>
      </rPr>
      <t>is_hybrid</t>
    </r>
    <r>
      <rPr>
        <sz val="11"/>
        <color theme="1"/>
        <rFont val="Calibri"/>
        <family val="2"/>
        <scheme val="minor"/>
      </rPr>
      <t xml:space="preserve"> field (1 or 0) to clearly identify hybrid resources.</t>
    </r>
  </si>
  <si>
    <t>U1</t>
  </si>
  <si>
    <r>
      <t xml:space="preserve">Add a new hybrid resource variable: </t>
    </r>
    <r>
      <rPr>
        <b/>
        <sz val="11"/>
        <color theme="1"/>
        <rFont val="Calibri"/>
        <family val="2"/>
        <scheme val="minor"/>
      </rPr>
      <t>hybrid_combined_max_mw</t>
    </r>
    <r>
      <rPr>
        <sz val="11"/>
        <color theme="1"/>
        <rFont val="Calibri"/>
        <family val="2"/>
        <scheme val="minor"/>
      </rPr>
      <t xml:space="preserve"> . This is the maximum rate of discharge of the hybrid resource (including generator + battery). E.g. a hybrid could be 100 MW solar, 20 MW 4-hr battery, but only have a max total MW of 110 MW. This field would contain 110.</t>
    </r>
  </si>
  <si>
    <t>W1</t>
  </si>
  <si>
    <r>
      <t xml:space="preserve">Add new var, </t>
    </r>
    <r>
      <rPr>
        <b/>
        <sz val="11"/>
        <color theme="1"/>
        <rFont val="Calibri"/>
        <family val="2"/>
        <scheme val="minor"/>
      </rPr>
      <t>hybrid_can_charge_from_grid</t>
    </r>
    <r>
      <rPr>
        <sz val="11"/>
        <color theme="1"/>
        <rFont val="Calibri"/>
        <family val="2"/>
        <scheme val="minor"/>
      </rPr>
      <t xml:space="preserve"> : 1/0 variable. 1 means can charge from grid as well as the resource to which it is paired, 0 means it can only charge from the paired resource.</t>
    </r>
  </si>
  <si>
    <t>X1</t>
  </si>
  <si>
    <t>Accounting for incremental resources per D. 19-11-016</t>
  </si>
  <si>
    <t>Added instructions for the following special case resources counting towards the D.19-11-016 procurement requirement: new build resources that are energy-only in 2021, demand side resources, and upgrades to existing resources (including capacity increases or adding a battery to an existing resource to make a hybrid resouce).</t>
  </si>
  <si>
    <t>instructions_10_incrementality</t>
  </si>
  <si>
    <t>A1</t>
  </si>
  <si>
    <t>Contract Types</t>
  </si>
  <si>
    <t>The "planned" contract type is now split into planned_existing and planned_new. Definitions are provided in the contract_status tab.</t>
  </si>
  <si>
    <t>contract_status</t>
  </si>
  <si>
    <t>A5</t>
  </si>
  <si>
    <t>monthly_gwh_mw tab</t>
  </si>
  <si>
    <t>Template now prompts users to fill out a MW amount for ALL imports, unspecified and specified.</t>
  </si>
  <si>
    <t>resources</t>
  </si>
  <si>
    <t>D:D</t>
  </si>
  <si>
    <t>For transfer_purchase and transfer_sale, template now asks for approximate resource mix in note.</t>
  </si>
  <si>
    <t>B:B</t>
  </si>
  <si>
    <t>Resource list</t>
  </si>
  <si>
    <t>Updated baseline resources list in "resources" tab to reflect 1/3/2020 ALJ ruling finalizing baseline, available at https://www.cpuc.ca.gov/General.aspx?id=6442463413 . Staff crosswalked and combined this new list, the list included in v1, and the latest CAISO NQC list to get the most complete set of resource names possible. Note that some of these identifiers from these two datasets might be redundant and "point" to the same resource; LSEs can use whichever one they prefer. For resources in the baseline list with no CAISO ID, staff used the generator name as the identifier.</t>
  </si>
  <si>
    <t>A:I</t>
  </si>
  <si>
    <t>Corrected note types for unspecified_imports</t>
  </si>
  <si>
    <t>Corrected note type for unbundled_rec</t>
  </si>
  <si>
    <t>Corrected note type for unspecified_non_import</t>
  </si>
  <si>
    <t>Changed supertype names for clarity.</t>
  </si>
  <si>
    <t>instructions_8_supertypes</t>
  </si>
  <si>
    <t>A:A</t>
  </si>
  <si>
    <t>Added "sellers_choice" contract option for resource ("special" supertype).</t>
  </si>
  <si>
    <t>instructions_9_special_notes</t>
  </si>
  <si>
    <t>A9</t>
  </si>
  <si>
    <t>unique_contracts tab</t>
  </si>
  <si>
    <t>The unique_contracts tab now asks for online_date for new resources.</t>
  </si>
  <si>
    <t>F:F</t>
  </si>
  <si>
    <t xml:space="preserve">Added columns to account for incrementality of resources per CPUC Decision 19-11-016. </t>
  </si>
  <si>
    <t>M:N</t>
  </si>
  <si>
    <t>Template now requests contract execution date.</t>
  </si>
  <si>
    <t>G:G</t>
  </si>
  <si>
    <t>Contract status is now a blue field rather than a purple one, meaning it is NOT auto-populated and the LSE must fill it out.</t>
  </si>
  <si>
    <t>monthly_gwh_mw</t>
  </si>
  <si>
    <t>I:I</t>
  </si>
  <si>
    <t>Added currently_online field in purple.</t>
  </si>
  <si>
    <t>N:N</t>
  </si>
  <si>
    <t>Added language to clarify the purpose of notes and why they are needed for staff to uniquely identify contracts</t>
  </si>
  <si>
    <t>instructions_5_notes_explained</t>
  </si>
  <si>
    <t>2a</t>
  </si>
  <si>
    <t>Contracts tab</t>
  </si>
  <si>
    <t>Added lookup formulas to show max MW (nameplate for physical resources) and NQC MW in the contracts tab. These are used 1) for LSE data checking and 2) summed up in the new incremental procurement dashboard in the "dashboard" tab.</t>
  </si>
  <si>
    <t>AJ:AQ</t>
  </si>
  <si>
    <t>Dashboard tab</t>
  </si>
  <si>
    <t>Added table to calculate incremental procurement per D.19-11-016 to "dashboard" tab.</t>
  </si>
  <si>
    <t>dashboard</t>
  </si>
  <si>
    <t>B15</t>
  </si>
  <si>
    <t>monthly_gwh_mw tab and unique_contracts tab</t>
  </si>
  <si>
    <t>Added some example data to demonstrate new incremental procurement counting functionality, lines 49-51 in the monthly_gwh_mw tab</t>
  </si>
  <si>
    <t>49:51</t>
  </si>
  <si>
    <t>Added language to clarify that "baseline" refers to baseline in D.19-11-016 against which incremental procurement will be measured, not baseline for capacity expansion modeling purposes.</t>
  </si>
  <si>
    <t>instructions_1_general</t>
  </si>
  <si>
    <t>unspecified_import resource type is no longer counted as incremental for purposes of D.19-11-016.</t>
  </si>
  <si>
    <t>H1888</t>
  </si>
  <si>
    <t>Clarified language around contract time frames to report.</t>
  </si>
  <si>
    <t>Corrected language around "new" contracts and RESOLVE-selected resources in instructions_8.</t>
  </si>
  <si>
    <t>B5:B6</t>
  </si>
  <si>
    <t>2b</t>
  </si>
  <si>
    <t>Wording tweaks to definition of "development" resources</t>
  </si>
  <si>
    <t>B3</t>
  </si>
  <si>
    <t>Updated due date for this data template to September 1, 2020.</t>
  </si>
  <si>
    <t>Cutoff for determining contract status is now June 30th, 2020.</t>
  </si>
  <si>
    <t>D8</t>
  </si>
  <si>
    <t>Added instructions for "opt-out" LSEs as identified in D.19-11-016.</t>
  </si>
  <si>
    <t>Per Ordering Paragraphs (OPs) 2 and 3 of D.20-03-028 and the latest Narrative Template, LSEs must now submit at least two data templates, one "preferred conforming" for a 46 MMT portfolio and another "preferred conforming" for a 38 MMT portfolio (and more than two if the LSE plans on submitting multiple conforming or alternative portfolios). Instructions are updated to reflect this.</t>
  </si>
  <si>
    <t>D3</t>
  </si>
  <si>
    <t>Updated submission instructions, including new rules on naming conventions for multiple conforming/preferred/alternative portfolios.</t>
  </si>
  <si>
    <t>D19</t>
  </si>
  <si>
    <t>Updated data dictionary to include fields added to template since v2.</t>
  </si>
  <si>
    <t>C17</t>
  </si>
  <si>
    <t>Dashboard now contains a System Reliability Progress Tracking Table, displaying estimated NQC by resource type and planned/existing status for a given month. This table now uses the CPUC’s currently adopted monthly average ELCC in the short term (2020-2023), and RESOLVE-calculated average ELCC in the long term (2024-2030). Wind has different ELCC values, a "high" and a "low" depending on its capacity factor; see the "resources" tab for an assignment of wind resources to ELCC values. Note that this table is different from the D.19-11-016 incremental procurement NQC, because that decision specifies different counting rules than the "standard" NQC used in PRM calculations.</t>
  </si>
  <si>
    <t>C6</t>
  </si>
  <si>
    <t>ELCC types are now assigned on a by-resource level, rather than by RESOLVE categories. This change was implemented to allow the updated NQC counting functionality described above.</t>
  </si>
  <si>
    <t>K:K</t>
  </si>
  <si>
    <t>ELCC calculation logic is changed in monthly_gwh_mw to accommodate the changes above. This includes formulas for calculating storage NQC. If a battery resource is less than four hour duration, its NQC is derated by [duration in hours / 4 hours]. All storage of 4 hour or more duration has an NQC equal to 100% of its nameplate capacity.</t>
  </si>
  <si>
    <t>O:U</t>
  </si>
  <si>
    <t>Added cns_mapping tab to allow users of this data template to map individual resources to categories in the CNS tool. This tab is for information only and is intended to help LSEs cross-reference their data in the CNS tool with their data in this template.</t>
  </si>
  <si>
    <t>cns_mapping</t>
  </si>
  <si>
    <t>elcc</t>
  </si>
  <si>
    <t>Updated ELCC values. ELCC is now dependent on the MMT of the portfolio (38 vs 46) and varies by both year and month. This tab assumes 0% NQC for unknown resources (i.e. the template cannot map a type) by default. If type is unknown and you want to get NQC from a resource, you must provide a contracted NQC value. Otherwise the template will estimate zero by default.</t>
  </si>
  <si>
    <t>38 vs 46 MMT portfolio</t>
  </si>
  <si>
    <t>You must now select 38 or 46 MMT in the portfolio_toggle tab, depending on which portfolio you are entering into this data template.</t>
  </si>
  <si>
    <t>portfolio_toggle</t>
  </si>
  <si>
    <t>Reliability</t>
  </si>
  <si>
    <t>The template now estimates a system RA obligation through 2030, based on a user-entered 2021 RA obligation. This will be kept confidential.</t>
  </si>
  <si>
    <t>estimate_system_ra_requirement</t>
  </si>
  <si>
    <t>B68</t>
  </si>
  <si>
    <t>Error checking</t>
  </si>
  <si>
    <t>Added formulas in Column T of the dashboard tab to test to see if there is a mismatch between the totals of the various tables. This is caused by improper data entry. All of the values here should read "TRUE." If you see FALSE, please correct underlying data. This is often caused by the template being unable to assign an ELCC type to a resource--a formula flags this.</t>
  </si>
  <si>
    <t>T:T</t>
  </si>
  <si>
    <t>Summary table in dashboard can now display NQC MW for the System Reliability Progress Tracking Table. It will compare this to the RA obligation estimated in the estimate_system_ra_requirement tab.
Note that this table can also display GWh by using the toggle in Cell A1.</t>
  </si>
  <si>
    <t>67:70</t>
  </si>
  <si>
    <t>List of LSEs</t>
  </si>
  <si>
    <t>Updated list of filing LSEs to match new IRP OIR, available here: http://docs.cpuc.ca.gov/PublishedDocs/Published/G000/M333/K039/333039523.PDF</t>
  </si>
  <si>
    <t>lse_names</t>
  </si>
  <si>
    <t>Q and A</t>
  </si>
  <si>
    <t>Added link to CPUC Q&amp;A on this workbook. Please review the Q&amp;A after reviewing the instructions.</t>
  </si>
  <si>
    <t>instructions_11_q_and_a</t>
  </si>
  <si>
    <t>Added new instructions tab for dealing with special case resources: CAM, PCIA, D.19-11-016 optout resources</t>
  </si>
  <si>
    <t>instructions_12_cam_pcia_optout</t>
  </si>
  <si>
    <t>General instructions for Load Serving Entities (LSEs):</t>
  </si>
  <si>
    <t>PURPOSE: This workbook is for reporting your existing and planned energy and capacity contracts in the context of Integrated Resource Planning (IRP).</t>
  </si>
  <si>
    <t>Please review all the tabs in this workbook carefully before entering data. Follow all instructions.</t>
  </si>
  <si>
    <t>Once you understand the structure of the workbook, please review the Q&amp;A posted here for more detailed technical questions: ftp://ftp.cpuc.ca.gov/energy/modeling/Filling%20Requirement%20QA%20_%2004232020.pdf</t>
  </si>
  <si>
    <t>Please send this Resource Data Template to irpdatarequest@cpuc.ca.gov via the CPUC's secure FTP application, following the instructions in Part 3. More information on using the FTP can be found in the Filing Requirements Standards document. You must submit at least two "preferred conforming" portfolios, one corresponding to your 38 MMT portfolio, the other to your 46 MMT portfolio. See instructions_3 for more detail on naming conventions and instructions for submitting optional additional portfolios.</t>
  </si>
  <si>
    <t>Additional documentation can be found in the Glossary section of the Narrative Template.</t>
  </si>
  <si>
    <t>Please reach out to IRPDataRequest@cpuc.ca.gov with any questions on the template. Write "2020 Data Template Question" in the subject line.</t>
  </si>
  <si>
    <t>All numbers should be entered as zero or positive numbers. Do not enter negative numbers.</t>
  </si>
  <si>
    <t>Only modify the four blue tabs: "portfolio_toggle","monthly_gwh_mw","unique_contracts","estimate_system_ra_requirement". More detailed instructions for using these tabs follows.</t>
  </si>
  <si>
    <t>Note: all rererences in this template to "baseline" refer to the baseline in D.19-11-016 against which incremental procurement will be measured. It does NOT refer to the RESOLVE baseline, or, more generally, any other baseline used for capacity expansion modeling purposes.</t>
  </si>
  <si>
    <r>
      <t xml:space="preserve">Review, but </t>
    </r>
    <r>
      <rPr>
        <b/>
        <u/>
        <sz val="12"/>
        <color theme="1"/>
        <rFont val="Calibri"/>
        <family val="2"/>
        <scheme val="minor"/>
      </rPr>
      <t>do not</t>
    </r>
    <r>
      <rPr>
        <b/>
        <sz val="12"/>
        <color theme="1"/>
        <rFont val="Calibri"/>
        <family val="2"/>
        <scheme val="minor"/>
      </rPr>
      <t xml:space="preserve"> </t>
    </r>
    <r>
      <rPr>
        <sz val="12"/>
        <color theme="1"/>
        <rFont val="Calibri"/>
        <family val="2"/>
        <scheme val="minor"/>
      </rPr>
      <t xml:space="preserve">modify, the </t>
    </r>
    <r>
      <rPr>
        <sz val="12"/>
        <color theme="9" tint="-0.249977111117893"/>
        <rFont val="Calibri"/>
        <family val="2"/>
        <scheme val="minor"/>
      </rPr>
      <t xml:space="preserve">orange,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t>
    </r>
  </si>
  <si>
    <t>Do not change the position or text of any of the column headers in any tab (i.e. do not insert rows above the headers; do not insert columns between existing headers). Do not change any of the tab names, or the order in which they appear. There is no need to mark this data as confidential; staff will treat it as confidential.</t>
  </si>
  <si>
    <r>
      <t xml:space="preserve">NOTE ON COLOR CODING: Tabs in this spreadsheet are color-coded to help the user understand and use them effectively. 
-Broadly speaking, the </t>
    </r>
    <r>
      <rPr>
        <sz val="12"/>
        <color theme="9"/>
        <rFont val="Calibri"/>
        <family val="2"/>
        <scheme val="minor"/>
      </rPr>
      <t>orange</t>
    </r>
    <r>
      <rPr>
        <sz val="12"/>
        <color theme="1"/>
        <rFont val="Calibri"/>
        <family val="2"/>
        <scheme val="minor"/>
      </rPr>
      <t xml:space="preserve"> </t>
    </r>
    <r>
      <rPr>
        <sz val="12"/>
        <rFont val="Calibri"/>
        <family val="2"/>
        <scheme val="minor"/>
      </rPr>
      <t xml:space="preserve">tabs are instructions, the </t>
    </r>
    <r>
      <rPr>
        <sz val="12"/>
        <color rgb="FF00B0F0"/>
        <rFont val="Calibri"/>
        <family val="2"/>
        <scheme val="minor"/>
      </rPr>
      <t>blue</t>
    </r>
    <r>
      <rPr>
        <sz val="12"/>
        <color theme="1"/>
        <rFont val="Calibri"/>
        <family val="2"/>
        <scheme val="minor"/>
      </rPr>
      <t xml:space="preserve"> tabs are for inputting and validating procurement data, the </t>
    </r>
    <r>
      <rPr>
        <sz val="12"/>
        <color rgb="FF00B050"/>
        <rFont val="Calibri"/>
        <family val="2"/>
        <scheme val="minor"/>
      </rPr>
      <t>green</t>
    </r>
    <r>
      <rPr>
        <sz val="12"/>
        <color theme="1"/>
        <rFont val="Calibri"/>
        <family val="2"/>
        <scheme val="minor"/>
      </rPr>
      <t xml:space="preserve"> tabs are standardized lists of acceptable values that can be entered into the </t>
    </r>
    <r>
      <rPr>
        <sz val="12"/>
        <color rgb="FF00B0F0"/>
        <rFont val="Calibri"/>
        <family val="2"/>
        <scheme val="minor"/>
      </rPr>
      <t>blue</t>
    </r>
    <r>
      <rPr>
        <sz val="12"/>
        <color theme="1"/>
        <rFont val="Calibri"/>
        <family val="2"/>
        <scheme val="minor"/>
      </rPr>
      <t xml:space="preserve"> tab, and the </t>
    </r>
    <r>
      <rPr>
        <sz val="12"/>
        <color rgb="FF7030A0"/>
        <rFont val="Calibri"/>
        <family val="2"/>
        <scheme val="minor"/>
      </rPr>
      <t>purple</t>
    </r>
    <r>
      <rPr>
        <sz val="12"/>
        <color theme="1"/>
        <rFont val="Calibri"/>
        <family val="2"/>
        <scheme val="minor"/>
      </rPr>
      <t xml:space="preserve"> tabs are for error checking and creating summary statistics. 
-The </t>
    </r>
    <r>
      <rPr>
        <sz val="12"/>
        <color theme="9"/>
        <rFont val="Calibri"/>
        <family val="2"/>
        <scheme val="minor"/>
      </rPr>
      <t>orange,</t>
    </r>
    <r>
      <rPr>
        <sz val="12"/>
        <color theme="1"/>
        <rFont val="Calibri"/>
        <family val="2"/>
        <scheme val="minor"/>
      </rPr>
      <t xml:space="preserv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should be reviewed, but not modified directly; LSEs should enter their data ONLY in the </t>
    </r>
    <r>
      <rPr>
        <sz val="12"/>
        <color rgb="FF00B0F0"/>
        <rFont val="Calibri"/>
        <family val="2"/>
        <scheme val="minor"/>
      </rPr>
      <t>blue</t>
    </r>
    <r>
      <rPr>
        <sz val="12"/>
        <color theme="1"/>
        <rFont val="Calibri"/>
        <family val="2"/>
        <scheme val="minor"/>
      </rPr>
      <t xml:space="preserve"> tabs, and use the </t>
    </r>
    <r>
      <rPr>
        <sz val="12"/>
        <color rgb="FF00B050"/>
        <rFont val="Calibri"/>
        <family val="2"/>
        <scheme val="minor"/>
      </rPr>
      <t>green</t>
    </r>
    <r>
      <rPr>
        <sz val="12"/>
        <color theme="1"/>
        <rFont val="Calibri"/>
        <family val="2"/>
        <scheme val="minor"/>
      </rPr>
      <t xml:space="preserve"> and </t>
    </r>
    <r>
      <rPr>
        <sz val="12"/>
        <color theme="7"/>
        <rFont val="Calibri"/>
        <family val="2"/>
        <scheme val="minor"/>
      </rPr>
      <t>purple</t>
    </r>
    <r>
      <rPr>
        <sz val="12"/>
        <color theme="1"/>
        <rFont val="Calibri"/>
        <family val="2"/>
        <scheme val="minor"/>
      </rPr>
      <t xml:space="preserve"> tabs to ensure data quality. 
-More detail on how to use each tab is provided in the instructions.</t>
    </r>
  </si>
  <si>
    <t>description</t>
  </si>
  <si>
    <t>Year</t>
  </si>
  <si>
    <t>Please review the instructions below to determine how to use the tabs of this workbook.</t>
  </si>
  <si>
    <t>Tab name</t>
  </si>
  <si>
    <t>Purpose</t>
  </si>
  <si>
    <t>Description</t>
  </si>
  <si>
    <t>Instructions to LSE</t>
  </si>
  <si>
    <t>version_notes</t>
  </si>
  <si>
    <t>Documentation</t>
  </si>
  <si>
    <t>Description of v2,v2a,v2b,and v3 changes since initial informal release of workbook on Dec 26, 2019</t>
  </si>
  <si>
    <t>Review; do not modify</t>
  </si>
  <si>
    <t>General instructions; Overview of purpose and structure of this workbook.</t>
  </si>
  <si>
    <t>instructions_2_tab_overview</t>
  </si>
  <si>
    <t>Tab-specific documentation.</t>
  </si>
  <si>
    <t>Instructions for entering data into this workbook.</t>
  </si>
  <si>
    <t>instructions_4_cell_color_codes</t>
  </si>
  <si>
    <t>Describes the purpose and use of color-coding of cells.</t>
  </si>
  <si>
    <t>Describes the purpose of the "notes" column and how notes should be used when entering data.</t>
  </si>
  <si>
    <t>instructions_6_types_of_notes</t>
  </si>
  <si>
    <t>Describes specific types of notes to be used.</t>
  </si>
  <si>
    <t>Technical information on data fields.</t>
  </si>
  <si>
    <t>Documentation on the different "supertypes" of resources in the "resources" tab. A supertype concerns whether a resource is new or baseline, physical or nonphysical, etc.</t>
  </si>
  <si>
    <t>Documentation on different nonstandard resource types.</t>
  </si>
  <si>
    <t>Instructions for how to enter certain nonstandard resources as being incremental to the procurement mandate in D.19-11-016</t>
  </si>
  <si>
    <t>Link to Q&amp;A doc</t>
  </si>
  <si>
    <t>Click the link and review the document that appears.</t>
  </si>
  <si>
    <t>Instructions for special case resouces such as PCIA, CAM, and D.19-11-016 opt-out</t>
  </si>
  <si>
    <t>Data input</t>
  </si>
  <si>
    <t>Sheet for LSE to choose whether they are entering information for a 38 or 46 MMT portfolio</t>
  </si>
  <si>
    <t>Select 38 or 46 MMT using the dropdown menu in Cell A1.</t>
  </si>
  <si>
    <t>Sheet for estimating the LSE's system RA requirement through 2030.</t>
  </si>
  <si>
    <t>Please input your LSE's 2021 System RA allocation, NQC MW in Cell B68. This will be kept confidential.</t>
  </si>
  <si>
    <t>Data input &amp; automatic validation</t>
  </si>
  <si>
    <t>Sheet for LSE to enter their monthly procurement data. Contains pre-written formulas for error checking and validation.</t>
  </si>
  <si>
    <t>Enter data and copy down formulas here, per Part 3 of the instructions.</t>
  </si>
  <si>
    <t>Sheet for LSE to enter data about unique contracts. Contains pre-written formulas for error checking and validation.</t>
  </si>
  <si>
    <t>Enter data and copy down formulas here, per Part 3 of the instructions. As is described in Part 3, you must populate monthly_gwh_mw FIRST.</t>
  </si>
  <si>
    <t>errors</t>
  </si>
  <si>
    <t>Error checking dashboard</t>
  </si>
  <si>
    <t>Automatically summarizes data errors from the blue data input tabs.</t>
  </si>
  <si>
    <t>Review to ensure your portfolio is accurately entered. Do not modify this tab directly. Fix errors in blue data input tabs data where an error is identified.</t>
  </si>
  <si>
    <t>fillmes</t>
  </si>
  <si>
    <t>Shows the LSE where they need to provide more information in cells containing "fillme."</t>
  </si>
  <si>
    <t>Review to ensure your portfolio is accurately entered. Do not modify this tab directly. If you see errors, go back to the blue tab data and fill in cells marked "fillme."</t>
  </si>
  <si>
    <t>Automatically generates a summary of the LSE's portfolio.</t>
  </si>
  <si>
    <t>Review to ensure your portfolio is accurately entered. Do not modify this tab directly (you can, however, use the dropdown menus in Column B). Fix errors in blue tab data where an error is identified.</t>
  </si>
  <si>
    <t>List of acceptable values</t>
  </si>
  <si>
    <t>List of  acceptable generating resources, and supporting info</t>
  </si>
  <si>
    <t>When entering data into the blue tabs, only use resource identifiers from Col A of this tab.</t>
  </si>
  <si>
    <t>List of acceptable LSE names, and supporting info</t>
  </si>
  <si>
    <t>When entering data into the blue tabs, only use LSE names from Col A of this tab.</t>
  </si>
  <si>
    <t>ELCC value lookup table</t>
  </si>
  <si>
    <t>Used to assign an estimate of the NQC value of new resources</t>
  </si>
  <si>
    <t>List of acceptable contract statuses, and supporting info</t>
  </si>
  <si>
    <t>When entering data into the blue tabs, only use contract statuses from Col A of this tab.</t>
  </si>
  <si>
    <t>month_map</t>
  </si>
  <si>
    <t>Month string to numeric lookup table</t>
  </si>
  <si>
    <t>Map of month numbers to names</t>
  </si>
  <si>
    <t>caiso_interconnection_queue</t>
  </si>
  <si>
    <t>CAISO interconnection queue for assessing viability of new projects</t>
  </si>
  <si>
    <t>Allow LSEs to identify where their project is in the CAISO queue.</t>
  </si>
  <si>
    <t>Use Col A of this tab to identify where a new resource is in the interconnection queue.</t>
  </si>
  <si>
    <t>Information</t>
  </si>
  <si>
    <t>Information-only table to help LSE's map the resources they have entered here to the resources in the CNS tool.</t>
  </si>
  <si>
    <t>Review this table and use it to make sure your portfolios match between the CNS tool and this Resource Data Template.</t>
  </si>
  <si>
    <t>The following is a summary list of high-level steps for using this workbook. Please review and understand the steps below. More documentation and detail is provided in the other "instructions" tabs.</t>
  </si>
  <si>
    <t>Step number</t>
  </si>
  <si>
    <t>Action</t>
  </si>
  <si>
    <t>Note: Per Decision 20-03-028 and the Narrative Template, LSEs are required to file at least two data templates, a preferred conforming 38 MMT version and a preferred conforming 46 MMT version (and more if they wish to do multiple conforming or alternative portfolios). The instructions below describe the preparation of one data template, so LSEs should follow them for each template. Note that the instructions are effectively the same for each individual template, except for the file naming convention in the last step.</t>
  </si>
  <si>
    <t>All</t>
  </si>
  <si>
    <t>Review</t>
  </si>
  <si>
    <t>Review all tabs in this workbook to ensure that you understand the instructions. Sample data is provided for illustrative purposes--you can clear it before you enter your data, but make sure you keep the first row of the pre-written formulas, as you will be copying these later. Note the error flagging formulas and understand why they are doing so.</t>
  </si>
  <si>
    <t>Review the CPUC Q&amp;A for the Resource Data Template and Narrative Template, available here: ftp://ftp.cpuc.ca.gov/energy/modeling/Filling%20Requirement%20QA%20_%2004232020.pdf</t>
  </si>
  <si>
    <t>Enter Data</t>
  </si>
  <si>
    <t>Select 38 or 46 MMT using the dropdown menu in Cell A1, as appropriate for the resources you are entering in this template.</t>
  </si>
  <si>
    <t>Enter data</t>
  </si>
  <si>
    <t>Copy formulas</t>
  </si>
  <si>
    <t>To the right of the data just entered, in purple and gray columns, you will see some pre-written formulas in the first row. Copy these formulas down to the last row of data.</t>
  </si>
  <si>
    <t xml:space="preserve">Review the formulas' results. </t>
  </si>
  <si>
    <t>Correct</t>
  </si>
  <si>
    <r>
      <t xml:space="preserve">Correct any data errors in the data you entered in Step 2 that was caught by the formulas. It is OK to overwrite default values in the </t>
    </r>
    <r>
      <rPr>
        <sz val="11"/>
        <color theme="7"/>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t>
    </r>
    <r>
      <rPr>
        <sz val="11"/>
        <color rgb="FF7030A0"/>
        <rFont val="Calibri"/>
        <family val="2"/>
        <scheme val="minor"/>
      </rPr>
      <t>purple</t>
    </r>
    <r>
      <rPr>
        <sz val="11"/>
        <color theme="1"/>
        <rFont val="Calibri"/>
        <family val="2"/>
        <scheme val="minor"/>
      </rPr>
      <t xml:space="preserve"> cell, overwrite it with the correct value.</t>
    </r>
  </si>
  <si>
    <t xml:space="preserve">In Columns B-E, copy down formulas in unique_contracts until all the unique contracts listed in monthly_gwh_mw are displayed. The template will automatically generate a list of unique contracts from the monthly data. Note this will only work if steps 1-5 are complete. </t>
  </si>
  <si>
    <t>Enter contract data into the light blue columns.</t>
  </si>
  <si>
    <t>Adjacent to the data just entered, you will see some pre-written formulas in the first row, in purple and gray. Copy these formulas down to the last row of data.</t>
  </si>
  <si>
    <r>
      <t xml:space="preserve">Correct any data errors caught by the formulas. It is OK to overwrite default values in the </t>
    </r>
    <r>
      <rPr>
        <sz val="11"/>
        <color rgb="FF7030A0"/>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cell, overwrite it with the correct value.</t>
    </r>
  </si>
  <si>
    <t>Review. Where there are errors in the previous tabs, they are flagged here. Trace the errors and correct as needed in monthly_gwh_mw and unique_contracts.</t>
  </si>
  <si>
    <t>Review. Where there are values that you need to populate in the previous tabs, they are flagged here. Trace the errors and populate values as needed in monthly_gwh_mw and unique_contracts.</t>
  </si>
  <si>
    <t>Review and ensure your procurement is accurately reflected.</t>
  </si>
  <si>
    <t>None</t>
  </si>
  <si>
    <t>Submit</t>
  </si>
  <si>
    <r>
      <t xml:space="preserve">Send completed workbooks (using the CPUC's secure FTP application) to IRPDataRequest@cpuc.ca.gov by September 1st, 2020.
NOTE: Per the Narrative Template, LSEs may study and report multiple “Conforming Portfolios” for each GHG target. LSEs are </t>
    </r>
    <r>
      <rPr>
        <b/>
        <u/>
        <sz val="11"/>
        <color rgb="FFFF0000"/>
        <rFont val="Calibri"/>
        <family val="2"/>
        <scheme val="minor"/>
      </rPr>
      <t>required</t>
    </r>
    <r>
      <rPr>
        <sz val="11"/>
        <color rgb="FFFF0000"/>
        <rFont val="Calibri"/>
        <family val="2"/>
        <scheme val="minor"/>
      </rPr>
      <t xml:space="preserve"> to select two "Preferred Conforming Portfolios" among all "Conforming Portfolios" developed and submitted: one "Preferred Conforming Portfolio" to the 46 MMT GHG target, and a second "Preferred Conforming Portfolio" to the 38 MMT GHG target. LSE may also study and report additional "Alternative Portfolios" developed from different assumptions (including different load and load modifier assumptions) from the Reference System Plan. 
Before submitting, please change this template's file name using the following naming convention. The file name must contain the seven elements below, in the order provided. Use an underscore to separate each element (i.e. the final file name should have six underscores in it). All letters should be lower-case.
1) your lse's abbrevation, provided in this workbook in the "lse" tab
2) the letters "rdt" (denoting this Resource Data Template)
3) "38mmt" or "46mmt", as appropriate, depending on the carbon target corresponding to the portfolio.
4) if portfolio is preferred, write "preferred", else write "na"
5) if portfolio is conforming, write "conforming", else write "na"
6) if portfolio is alternative, write "alternative," else write "na"
7) version number, written as the letter "v", followed by a number. If you have to re-submit a file for any reason, increase this number by 1.
For example, Southern California Edison could send the following five workbooks (although,at a minimum, they are only required to send the first two, a preferred conforming each for 38 and 46 MMT): 
sce_rdt_38mmt_preferred_conforming_na_v1.xlsx 
sce_rdt_46mmt_preferred_conforming_na_v1.xlsx 
sce_rdt_46mmt_na_conforming_na_v1.xlsx (this portfolio is conforming, but not preferred)
sce_rdt_38mmt_na_na_alternative_v1.xlsx 
sce_rdt_46mmt_na_na_alternative_v1.xlsx 
</t>
    </r>
  </si>
  <si>
    <t xml:space="preserve">This tab contains a description of the meanings of color coding in different cells. Please enter data into the blue tabs according to the instructions below. </t>
  </si>
  <si>
    <t>Step</t>
  </si>
  <si>
    <t>Color</t>
  </si>
  <si>
    <t>Light Blue</t>
  </si>
  <si>
    <t xml:space="preserve">LSE Data entry </t>
  </si>
  <si>
    <r>
      <t xml:space="preserve">Columns for LSE entry of procurement data (blank fields, </t>
    </r>
    <r>
      <rPr>
        <b/>
        <u/>
        <sz val="14"/>
        <color theme="1"/>
        <rFont val="Calibri"/>
        <family val="2"/>
        <scheme val="minor"/>
      </rPr>
      <t>not</t>
    </r>
    <r>
      <rPr>
        <sz val="14"/>
        <color theme="1"/>
        <rFont val="Calibri"/>
        <family val="2"/>
        <scheme val="minor"/>
      </rPr>
      <t xml:space="preserve"> pre-populated)</t>
    </r>
  </si>
  <si>
    <t>Enter procurement data here. You must do this first for the formulas to work.</t>
  </si>
  <si>
    <t>Purple</t>
  </si>
  <si>
    <r>
      <t xml:space="preserve">Columns for LSE entry of procurement data (with </t>
    </r>
    <r>
      <rPr>
        <b/>
        <u/>
        <sz val="14"/>
        <color theme="1"/>
        <rFont val="Calibri"/>
        <family val="2"/>
        <scheme val="minor"/>
      </rPr>
      <t>pre-populated</t>
    </r>
    <r>
      <rPr>
        <sz val="14"/>
        <color theme="1"/>
        <rFont val="Calibri"/>
        <family val="2"/>
        <scheme val="minor"/>
      </rPr>
      <t xml:space="preserve"> default values). To reduce redundant data entry and the probability of error, staff has created lookup formulas to pre-populate certain fields with default values.</t>
    </r>
  </si>
  <si>
    <r>
      <t xml:space="preserve">0) Ensure that you have entered correct data in the light blue columns, per Step 1.
1) Note the formulas adjacent to the light blue column data, which point to the first row of this data. Copy these formulas down from the first row all the way to the last row of the dataset.
2) Review the resultant values, and confirm that they are correct. 
3) If you see a value that is incorrect, enter the correct data into the cell. It is OK to overwrite the formula with your values.
</t>
    </r>
    <r>
      <rPr>
        <b/>
        <sz val="14"/>
        <color theme="1"/>
        <rFont val="Calibri"/>
        <family val="2"/>
        <scheme val="minor"/>
      </rPr>
      <t xml:space="preserve">4) If you see a value of "fillme", this means the template cannot populate the value by default, and you need to enter the correct value. Enter the correct data into the cell. It is OK to overwrite the formula with your values.
Note that these formulas are provided for your convenience and to demonstrate how staff plans to classify and aggregate the data. If you are manually entering data, it is probably easier to individually overwrite each "fillme" sell. If you are generating your data programatically, it might be easier to overwrite the purple columns wholesale.
</t>
    </r>
    <r>
      <rPr>
        <sz val="14"/>
        <color theme="1"/>
        <rFont val="Calibri"/>
        <family val="2"/>
        <scheme val="minor"/>
      </rPr>
      <t xml:space="preserve">
5) Review the resultant values, and confirm that they are correct. 
 </t>
    </r>
  </si>
  <si>
    <t>Gray</t>
  </si>
  <si>
    <t>Data Validation</t>
  </si>
  <si>
    <t>Columns with pre-written formulas that perform testing, data validation (i.e. ensure that the data is in the range of acceptable values), and other calculations</t>
  </si>
  <si>
    <r>
      <t xml:space="preserve">1) Formulas are already populated in the first row of the data. Copy these formulas down from the first row all the way to the last row of the dataset.
</t>
    </r>
    <r>
      <rPr>
        <sz val="14"/>
        <color rgb="FFFF0000"/>
        <rFont val="Calibri"/>
        <family val="2"/>
        <scheme val="minor"/>
      </rPr>
      <t xml:space="preserve">DO NOT overwrite these formulas.
</t>
    </r>
    <r>
      <rPr>
        <sz val="14"/>
        <color theme="1"/>
        <rFont val="Calibri"/>
        <family val="2"/>
        <scheme val="minor"/>
      </rPr>
      <t xml:space="preserve">
2) Review the resultant values, and confirm that they are correct. 
3) If you see a value that is incorrect, correct the data in the column that the cell is pointing to, but do not correct the gray cell itself. 
4) If you see a value of 0 in the TEST column, that means that an invalid data point was supplied. Correct that data point so that the value = 1.</t>
    </r>
  </si>
  <si>
    <t>Resources that do not correspond to existing physical resources require a special note when reporting them. Please review the information below and follow the guidance below for these resources.</t>
  </si>
  <si>
    <t>For the purposes of this template, a contract is defined as a unique combination of three columns: resource, cpuc_contract_id, and notes.</t>
  </si>
  <si>
    <t>For the majority of existing physical resources or specified imports (i.e. has a CAISO ID), the resource and cpuc_contract_id alone will allow staff to uniquely identify a contract, so there is no need to provide a note.</t>
  </si>
  <si>
    <t>However, staff requires an explanatory note to distinguish between different contracts for resources where the name and contract_id alone are not sufficient to identify the resource.</t>
  </si>
  <si>
    <t>This is often the case for contract types such as unspecified power, behind-the-meter resources, new resources which do not exist yet, or very small or very recently online resources that do not appear in the CAISO generator list.</t>
  </si>
  <si>
    <r>
      <t xml:space="preserve">The template will automatically flag these as requiring a note. </t>
    </r>
    <r>
      <rPr>
        <b/>
        <sz val="11"/>
        <color theme="1"/>
        <rFont val="Calibri"/>
        <family val="2"/>
        <scheme val="minor"/>
      </rPr>
      <t>Where you see the text "fillme", please provide a note following the guidance in the next tab.</t>
    </r>
  </si>
  <si>
    <t>Important: The resource_contract_note column D in unique_contracts should reflect the set of contracts you are planning or have executed.</t>
  </si>
  <si>
    <t>This column should NOT contain duplicates. If it does, this means you need to write a note in monthly_gwh_mw to distinguish between resources.</t>
  </si>
  <si>
    <t>The calculator will then AUTOMATICALLY label these as two separate contracts, which should be reflected in the unique_contracts tab.</t>
  </si>
  <si>
    <t>Review the table below to determine what type of note you should write if the UI prompts you to do so with "fillme" in a cell.</t>
  </si>
  <si>
    <t>Item in note</t>
  </si>
  <si>
    <t>Example</t>
  </si>
  <si>
    <t>approximate resource mix</t>
  </si>
  <si>
    <t>Approximate mix of resources in a contract. One decimal place is sufficient.</t>
  </si>
  <si>
    <t>90% solar, 10% firming natural gas</t>
  </si>
  <si>
    <t>carbon content</t>
  </si>
  <si>
    <t>Carbon content of this resource. Provide units, e.g. 0.428 MT CO2 / MWh</t>
  </si>
  <si>
    <t>0.39 MT CO2/MWh</t>
  </si>
  <si>
    <t>buyer</t>
  </si>
  <si>
    <t>If you are selling energy, this is the name of the buyer.</t>
  </si>
  <si>
    <t>Marin Clean Energy</t>
  </si>
  <si>
    <t>seller</t>
  </si>
  <si>
    <t>If you are buying energy, this is the name of the seller.</t>
  </si>
  <si>
    <t>Pacific Gas and Electric</t>
  </si>
  <si>
    <t>intertie</t>
  </si>
  <si>
    <t>Name of the intertie over which you are importing power.</t>
  </si>
  <si>
    <t>Malin Intertie</t>
  </si>
  <si>
    <t>name</t>
  </si>
  <si>
    <t>Resource name.</t>
  </si>
  <si>
    <t>Iron Sun Solar</t>
  </si>
  <si>
    <t>type</t>
  </si>
  <si>
    <t>Type: solar, battery, wind, geothermal, etc.</t>
  </si>
  <si>
    <t>Dual-axis solar PV</t>
  </si>
  <si>
    <t>mw</t>
  </si>
  <si>
    <t>MW. Please write the number of MW followed by "MW"</t>
  </si>
  <si>
    <t>200 MW</t>
  </si>
  <si>
    <t xml:space="preserve">For example, if you plan to build a a Gold Coast Solar Unit in an area corresponding to RESOLVE's Greater Imperial Solar area, </t>
  </si>
  <si>
    <t xml:space="preserve">and a Silver Star Solar Unit also in the same area, these would both be listed as Greater_Imperial_Solar for the resource name, but they considered are two separate contracts. </t>
  </si>
  <si>
    <t>You need to supply a note to help staff distinguish between these two, and to make sure that unique_contracts shows them as two separate resources.</t>
  </si>
  <si>
    <r>
      <t xml:space="preserve">The template will prompt you to do so by displaying "fillme_name,type,mw" in the "notes" column. Please fill out </t>
    </r>
    <r>
      <rPr>
        <b/>
        <u/>
        <sz val="11"/>
        <color theme="1"/>
        <rFont val="Calibri"/>
        <family val="2"/>
        <scheme val="minor"/>
      </rPr>
      <t>at least</t>
    </r>
    <r>
      <rPr>
        <sz val="11"/>
        <color theme="1"/>
        <rFont val="Calibri"/>
        <family val="2"/>
        <scheme val="minor"/>
      </rPr>
      <t xml:space="preserve"> this information in-cell,</t>
    </r>
  </si>
  <si>
    <t>And anything else that will help staff understand the nature of the resource.</t>
  </si>
  <si>
    <t>For example, the cell could read "Silver Star Solar, 100 MW dual-axis tracking PV, COD Nov 2021 in Sun County" or "Gold Coast Solar, 200 MW fixed PV, COD Dec 2022 in Moon County"</t>
  </si>
  <si>
    <t>The table below explains the fields in the data template in more detail. Please review these definitions and the Acceptable Values carefully before entering data.</t>
  </si>
  <si>
    <t>tab</t>
  </si>
  <si>
    <t>Field</t>
  </si>
  <si>
    <t>data type</t>
  </si>
  <si>
    <t>units</t>
  </si>
  <si>
    <t>Acceptable Values</t>
  </si>
  <si>
    <t>lse</t>
  </si>
  <si>
    <t>Standardized abbreviation for the LSE. Where possible, please use names from Col A of lse_names tab</t>
  </si>
  <si>
    <t>text string</t>
  </si>
  <si>
    <t>na</t>
  </si>
  <si>
    <t>Col A of lse_names tab</t>
  </si>
  <si>
    <t>resource</t>
  </si>
  <si>
    <t>Canonical name for a specific generating resource. Where possible, please use names from the "resource" column in Column A of the "resources" tab.</t>
  </si>
  <si>
    <t>Col A of resources tab</t>
  </si>
  <si>
    <t>cpuc_contract_id</t>
  </si>
  <si>
    <t>Contract ID matching Contract ID in CPUC Contracts Database</t>
  </si>
  <si>
    <t>Year of the energy/capacity procured</t>
  </si>
  <si>
    <t>integer</t>
  </si>
  <si>
    <t>Integers 2020 to 2030</t>
  </si>
  <si>
    <t>Month</t>
  </si>
  <si>
    <t>Month of the energy/capacity procured</t>
  </si>
  <si>
    <t>Integers 1 through 12</t>
  </si>
  <si>
    <t>contract_gwh</t>
  </si>
  <si>
    <r>
      <t xml:space="preserve">Enter the amount of energy contracted for, in GWh. If this is an RA only contract, enter zero here. </t>
    </r>
    <r>
      <rPr>
        <b/>
        <sz val="12"/>
        <color theme="1"/>
        <rFont val="Calibri"/>
        <family val="2"/>
        <scheme val="minor"/>
      </rPr>
      <t>Do not leave this blank.</t>
    </r>
  </si>
  <si>
    <t>numeric</t>
  </si>
  <si>
    <t>GWh</t>
  </si>
  <si>
    <t>Any number greater than or equal to zero</t>
  </si>
  <si>
    <t>contracted_nqc_mw_if_known</t>
  </si>
  <si>
    <r>
      <t xml:space="preserve">If the contract for this resource in this year and month contains an Net Qualifying Capacity (NQC) value that counts for Resource Adequacy (RA) credit, report it here in MW. </t>
    </r>
    <r>
      <rPr>
        <sz val="12"/>
        <color rgb="FFFF0000"/>
        <rFont val="Calibri"/>
        <family val="2"/>
        <scheme val="minor"/>
      </rPr>
      <t xml:space="preserve">DO NOT estimate this value if it is not explicitly reported in the contract. </t>
    </r>
    <r>
      <rPr>
        <sz val="12"/>
        <color theme="1"/>
        <rFont val="Calibri"/>
        <family val="2"/>
        <scheme val="minor"/>
      </rPr>
      <t>If the contract is energy only, enter 0 here. If you plan to buy capacity value but do not know the NQC (for example, because this is a to-be-built future resource), leave this column blank and use the nqc_fraction_if_nqc_not_known instead to report capacity.</t>
    </r>
  </si>
  <si>
    <t>MW (NQC)</t>
  </si>
  <si>
    <t>nqc_fraction_if_nqc_not_known</t>
  </si>
  <si>
    <t>The purpose of this field is to allow LSEs to report that they are buying RA capacity for a resource that either does not exist yet, or does not have a known NQC value. In this field, please enter a fraction between 0 and 1, where 0 means completely energy-only, and 1 means that the LSE plans to purchase all available RA capacity value from the resource. 0.5 means that the LSE is planning to purchase capacity value corresponding to half of total capacity value that is available. ONLY fill this field out if you plan on purchasing capacity value, but have not filled out the contracted_nqc_mw_if_known column. If you filled out contracted_nqc_mw already, leave this blank.</t>
  </si>
  <si>
    <t>Decimal between 0 and 1. Do not enter a percent.</t>
  </si>
  <si>
    <t xml:space="preserve">Status showing maturity of contracting process for this resource. Where possible, please match one of the entries in the "contract_status" column in the contract_status tab. </t>
  </si>
  <si>
    <t>Col A of contract_status tab</t>
  </si>
  <si>
    <t>storage_duration_hours</t>
  </si>
  <si>
    <t>Storage duration in hours.</t>
  </si>
  <si>
    <t>hours</t>
  </si>
  <si>
    <t>Positive integers</t>
  </si>
  <si>
    <t>notes</t>
  </si>
  <si>
    <t>Notes explaining nonstandard resources. The UI will prompt you with "fillme" if you need to fill this out.</t>
  </si>
  <si>
    <t>See other parts of instruction for guidance.</t>
  </si>
  <si>
    <t>max_mw</t>
  </si>
  <si>
    <t>If this is a physical resource, this is the resource's nameplate in MW. If it is not, enter the maximum MW it can deliver at any given time. The UI will prompt you with "fillme" if you need to fill this out.</t>
  </si>
  <si>
    <t>MW (nameplate)</t>
  </si>
  <si>
    <t>resource_type</t>
  </si>
  <si>
    <t>Type of the resource (solar, wind, etc). Use types in Column E of resources to fill out "fillmes"</t>
  </si>
  <si>
    <t>Column E of "resources" tab</t>
  </si>
  <si>
    <t>currently_online</t>
  </si>
  <si>
    <t>Indicator variable if unit is currently online or not. Automatically calculated for resources with a known ID, but the UI will prompt you with "fillme" if you need to fill this out.</t>
  </si>
  <si>
    <t>1 or 0</t>
  </si>
  <si>
    <t>elcc_type</t>
  </si>
  <si>
    <t>ELCC type of the resource (solar, wind, etc), used to estimate nqc. Use the types in Column A of the "elcc" tab to fill out "fillmes"</t>
  </si>
  <si>
    <t>Column A of elcc tab</t>
  </si>
  <si>
    <t>elcc_type_year_month</t>
  </si>
  <si>
    <t>A string that consists of the ELCC Type, the year, and the month, separated by underscores. This is the key that is used to look up an ELCC % in the "elcc" tab</t>
  </si>
  <si>
    <t>Column D of elcc tab</t>
  </si>
  <si>
    <t>elcc_percent</t>
  </si>
  <si>
    <t>The resource's Effective Load Carrying Capability, expressed as a percent. ELCC times a given resource's nameplate equals its NQC value in a given year and month.</t>
  </si>
  <si>
    <t>percent</t>
  </si>
  <si>
    <t>0 - 100%</t>
  </si>
  <si>
    <t>battery_multiplier</t>
  </si>
  <si>
    <t>This is the template's method for derating the NQC of storage resources with durations of less than 4 hours. For example, a 3-hour resource gets an multiplier of 3/4 = 75%.</t>
  </si>
  <si>
    <t>calculated_nqc_mw_for_resources_with_no_contracted_nqc</t>
  </si>
  <si>
    <r>
      <t xml:space="preserve">If the LSE wishes to buy capacity from a certain resource, but they do not have a </t>
    </r>
    <r>
      <rPr>
        <b/>
        <u/>
        <sz val="12"/>
        <color rgb="FFFF0000"/>
        <rFont val="Calibri"/>
        <family val="2"/>
        <scheme val="minor"/>
      </rPr>
      <t>contracted</t>
    </r>
    <r>
      <rPr>
        <sz val="12"/>
        <color rgb="FFFF0000"/>
        <rFont val="Calibri"/>
        <family val="2"/>
        <scheme val="minor"/>
      </rPr>
      <t xml:space="preserve"> NQC value (often the case for resources that are not built yet), the template will estimate an NQC value based on the ELCC fields described above.</t>
    </r>
  </si>
  <si>
    <t>final_nqc_mw</t>
  </si>
  <si>
    <t>The NQC MW value that will be used for capacity counting. If the LSE reports a contracted NQC value, the template will use that as-is; else, the template will use the calculated estimate.</t>
  </si>
  <si>
    <t>test_nqc</t>
  </si>
  <si>
    <t>Ensures that NQC values are properly estimated. Flags errors.</t>
  </si>
  <si>
    <t>string</t>
  </si>
  <si>
    <t>Will display "OK" or "error"</t>
  </si>
  <si>
    <t>online_date_for_new_resources</t>
  </si>
  <si>
    <t>Date the resource comes online. You only need this for resources that are not online as of this filing. NOTE: In Excel, dates are actually numbers that are formatted to be displayed as dates. This should be displayed in "Short Date" format (in Excel, go to Home-&gt;Number and display as Short Date)</t>
  </si>
  <si>
    <t>Excel date</t>
  </si>
  <si>
    <t>Dates; see note to left of this</t>
  </si>
  <si>
    <t>contract_execution_date</t>
  </si>
  <si>
    <t>Date the contract was executed. NOTE: In Excel, dates are actually numbers that are formatted to be displayed as dates. This should be displayed in "Short Date" format (in Excel, go to Home-&gt;Number and display as Short Date)</t>
  </si>
  <si>
    <t>contract_start</t>
  </si>
  <si>
    <t>Date energy/capacity deliveries are contracted to start. NOTE: In Excel, dates are actually numbers that are formatted to be displayed as dates. This should be displayed in "Short Date" format (in Excel, go to Home-&gt;Number and display as Short Date)</t>
  </si>
  <si>
    <t>contract_end</t>
  </si>
  <si>
    <t>Date energy/capacity deliveries are contracted to end. NOTE: In Excel, dates are actually numbers that are formatted to be displayed as dates. This should be displayed in "Short Date" format (in Excel, go to Home-&gt;Number and display as Short Date)</t>
  </si>
  <si>
    <t>interconnection_queue_position</t>
  </si>
  <si>
    <t xml:space="preserve">Queue position assigned by CAISO, ISO, or Utility. Enter "TBD" if developer hasn't
applied yet. Enter "N/A" if a project never needed a queue position (e.g. Legacy QF
contracts, REC only), if the queue position is unknown as the contract is already online or
if project is out of CAISO area.
</t>
  </si>
  <si>
    <t>Col A in caiso_interconnection_queue tab, TBD, N/A</t>
  </si>
  <si>
    <t>lse_owned</t>
  </si>
  <si>
    <t>Is the resource owned by the LSE? 1 = Yes, 0 or blank = no</t>
  </si>
  <si>
    <t>1,0</t>
  </si>
  <si>
    <t>cam</t>
  </si>
  <si>
    <t>Is the resource a Capacity Allocation Mechanism (CAM) resource? 1 = Yes, 0 or blank = no</t>
  </si>
  <si>
    <t>is_incremental</t>
  </si>
  <si>
    <t>Is the resource incremental to the baseline established in D.19-11-016? 1=yes, 0=no. Note that this column is pre-populated via a formula.</t>
  </si>
  <si>
    <t>incremental_explanation</t>
  </si>
  <si>
    <t>Explanation for why special case resources should be counted as incremental. See instructions_10_incrementality for guidance on filling this out.</t>
  </si>
  <si>
    <t>See instructions_10_incrementality for guidance</t>
  </si>
  <si>
    <t>viability_cod_reasonableness</t>
  </si>
  <si>
    <r>
      <t xml:space="preserve">Choose 1,2, or 3 below to report on project viability. </t>
    </r>
    <r>
      <rPr>
        <b/>
        <sz val="12"/>
        <color theme="1"/>
        <rFont val="Calibri"/>
        <family val="2"/>
        <scheme val="minor"/>
      </rPr>
      <t>This is only necessary for projects not online yet.</t>
    </r>
    <r>
      <rPr>
        <sz val="12"/>
        <color theme="1"/>
        <rFont val="Calibri"/>
        <family val="2"/>
        <scheme val="minor"/>
      </rPr>
      <t xml:space="preserve">
• 1 - Interconnection Phase II study complete; permitting application approved; these support reported COD.
• 2 - Interconnection Phase II study in progress; permitting application in progress; LSE has plan that supports reported COD.
• 3 - One or more of criteria for rating "2" not in place.</t>
    </r>
  </si>
  <si>
    <t>Categorical</t>
  </si>
  <si>
    <t>1,2,3</t>
  </si>
  <si>
    <t>viability_technical_feasibility</t>
  </si>
  <si>
    <r>
      <t xml:space="preserve">Choose 1 or 2 below to report on technical feasibility. </t>
    </r>
    <r>
      <rPr>
        <b/>
        <sz val="12"/>
        <color theme="1"/>
        <rFont val="Calibri"/>
        <family val="2"/>
        <scheme val="minor"/>
      </rPr>
      <t>This is only necessary for resources not yet online.</t>
    </r>
    <r>
      <rPr>
        <sz val="12"/>
        <color theme="1"/>
        <rFont val="Calibri"/>
        <family val="2"/>
        <scheme val="minor"/>
      </rPr>
      <t xml:space="preserve">
• 1 - Project will use a commercialized technology solution that is currently in use at a minimum of two operating facilities of similar or larger size.
• 2 – Criteria for rating 1 not in place.</t>
    </r>
  </si>
  <si>
    <t>1,2</t>
  </si>
  <si>
    <t>viability_resource_sufficiency</t>
  </si>
  <si>
    <r>
      <t xml:space="preserve">Choose 1 or 2 below to report on resource sufficiency. </t>
    </r>
    <r>
      <rPr>
        <b/>
        <sz val="12"/>
        <color theme="1"/>
        <rFont val="Calibri"/>
        <family val="2"/>
        <scheme val="minor"/>
      </rPr>
      <t>This is only necessary for resources not yet online.</t>
    </r>
    <r>
      <rPr>
        <sz val="12"/>
        <color theme="1"/>
        <rFont val="Calibri"/>
        <family val="2"/>
        <scheme val="minor"/>
      </rPr>
      <t xml:space="preserve">
• 1 - Project-specific independent engineering assessment is complete and supports the delivery profile (capacity and/or production).
• 2 – Criteria for rating 1 not in place.
</t>
    </r>
  </si>
  <si>
    <t>viability_financing</t>
  </si>
  <si>
    <r>
      <t xml:space="preserve">Choose 1,2,3,4 or N/A below to report on financing. </t>
    </r>
    <r>
      <rPr>
        <b/>
        <sz val="12"/>
        <color theme="1"/>
        <rFont val="Calibri"/>
        <family val="2"/>
        <scheme val="minor"/>
      </rPr>
      <t>This is only necessary for resources not yet online.</t>
    </r>
    <r>
      <rPr>
        <sz val="12"/>
        <color theme="1"/>
        <rFont val="Calibri"/>
        <family val="2"/>
        <scheme val="minor"/>
      </rPr>
      <t xml:space="preserve">
• 1 - All Financing Secured.
• 2 - Partial Financing Secured.
• 3 - Seeking Financing.
• 4 - Not Yet Seeking Financing.
• N/A-No Financing Required.</t>
    </r>
  </si>
  <si>
    <t>1,2,3,4,n/a</t>
  </si>
  <si>
    <t>storage_max_discharge_mw</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</si>
  <si>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maximum rate of discharge in MW</t>
    </r>
    <r>
      <rPr>
        <sz val="12"/>
        <color theme="1"/>
        <rFont val="Calibri"/>
        <family val="2"/>
        <scheme val="minor"/>
      </rPr>
      <t xml:space="preserve"> here.</t>
    </r>
  </si>
  <si>
    <t>MW nameplate</t>
  </si>
  <si>
    <t>storage_depth_mwh</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</si>
  <si>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total depth in MWh </t>
    </r>
    <r>
      <rPr>
        <sz val="12"/>
        <color theme="1"/>
        <rFont val="Calibri"/>
        <family val="2"/>
        <scheme val="minor"/>
      </rPr>
      <t>here.</t>
    </r>
  </si>
  <si>
    <t>MWh</t>
  </si>
  <si>
    <t>is_hybrid</t>
  </si>
  <si>
    <t>1 = resource is a hybrid, 0 = not (i.e. standalone storage is marked 0)</t>
  </si>
  <si>
    <t>hybrid_generator_mw</t>
  </si>
  <si>
    <r>
      <t xml:space="preserve">A hybrid resource consists of a generator and a battery. This is the nameplate of the </t>
    </r>
    <r>
      <rPr>
        <b/>
        <u/>
        <sz val="12"/>
        <color theme="1"/>
        <rFont val="Calibri"/>
        <family val="2"/>
        <scheme val="minor"/>
      </rPr>
      <t>generator</t>
    </r>
    <r>
      <rPr>
        <sz val="12"/>
        <color theme="1"/>
        <rFont val="Calibri"/>
        <family val="2"/>
        <scheme val="minor"/>
      </rPr>
      <t xml:space="preserve"> portion of the resource, in MW. Only report this for hybrid resources.</t>
    </r>
  </si>
  <si>
    <t>hybrid_combined_max_mw</t>
  </si>
  <si>
    <t>The maximum rate the hybrid resource can send energy to the grid. In most cases this will be close to the sum of the generator portion of the hybrid, plus the battery portion of the hybrid.</t>
  </si>
  <si>
    <t>hybrid_can_charge_from_grid</t>
  </si>
  <si>
    <t>1 = hybrid can charge from grid AND paired resource. 0 = hybrid can ONLY charge from paired resource</t>
  </si>
  <si>
    <t>The table below describes the different types of resources in the "resources" tab. Please review and use the table below to guide your entry of procurement data.</t>
  </si>
  <si>
    <t>resource_supertype</t>
  </si>
  <si>
    <t>physical</t>
  </si>
  <si>
    <t>Physical resources from CAISO, RPS, and WECC datasets. Includes both existing resources and resources that are already contracted but not yet online.</t>
  </si>
  <si>
    <t>existing_generic</t>
  </si>
  <si>
    <r>
      <t xml:space="preserve">Generic resource contract corresponding to a class of existing generators, but not any particular one. </t>
    </r>
    <r>
      <rPr>
        <b/>
        <sz val="11"/>
        <color theme="1"/>
        <rFont val="Calibri"/>
        <family val="2"/>
        <scheme val="minor"/>
      </rPr>
      <t>The UI will prompt you for a note with "fillme."</t>
    </r>
  </si>
  <si>
    <t>new_resolve</t>
  </si>
  <si>
    <r>
      <t xml:space="preserve">New resource that does not yet exist, corresponding to the set of physical candidate resources in RESOLVE. </t>
    </r>
    <r>
      <rPr>
        <sz val="11"/>
        <color rgb="FF00B050"/>
        <rFont val="Calibri"/>
        <family val="2"/>
        <scheme val="minor"/>
      </rPr>
      <t>Note that the resources tab provides a list of all of these candidate resources, not only the ones selected in the Reference System Plan--you can choose to enter any of the candidate resources regardless of whether or not it was selected in the Reference System Plan.</t>
    </r>
    <r>
      <rPr>
        <sz val="11"/>
        <color theme="1"/>
        <rFont val="Calibri"/>
        <family val="2"/>
        <scheme val="minor"/>
      </rPr>
      <t xml:space="preserve">You </t>
    </r>
    <r>
      <rPr>
        <b/>
        <u/>
        <sz val="11"/>
        <color theme="1"/>
        <rFont val="Calibri"/>
        <family val="2"/>
        <scheme val="minor"/>
      </rPr>
      <t xml:space="preserve">must </t>
    </r>
    <r>
      <rPr>
        <sz val="11"/>
        <color theme="1"/>
        <rFont val="Calibri"/>
        <family val="2"/>
        <scheme val="minor"/>
      </rPr>
      <t>use this category for all new resources whose commercial operating date (COD) is</t>
    </r>
    <r>
      <rPr>
        <b/>
        <u/>
        <sz val="11"/>
        <color theme="1"/>
        <rFont val="Calibri"/>
        <family val="2"/>
        <scheme val="minor"/>
      </rPr>
      <t xml:space="preserve"> on or before</t>
    </r>
    <r>
      <rPr>
        <sz val="11"/>
        <color theme="1"/>
        <rFont val="Calibri"/>
        <family val="2"/>
        <scheme val="minor"/>
      </rPr>
      <t xml:space="preserve"> Dec 31st, 2026. NOTE: for new resources whose COD is </t>
    </r>
    <r>
      <rPr>
        <b/>
        <u/>
        <sz val="11"/>
        <color theme="1"/>
        <rFont val="Calibri"/>
        <family val="2"/>
        <scheme val="minor"/>
      </rPr>
      <t>after</t>
    </r>
    <r>
      <rPr>
        <sz val="11"/>
        <color theme="1"/>
        <rFont val="Calibri"/>
        <family val="2"/>
        <scheme val="minor"/>
      </rPr>
      <t xml:space="preserve"> that date, you can also optionally specify the resource without a location, as new_generic (see definition below). The UI will prompt you for a note with "fillme."</t>
    </r>
  </si>
  <si>
    <t>new_generic</t>
  </si>
  <si>
    <r>
      <t xml:space="preserve">Generic resource contract corresponding to a class of new generators (have not been built yet), but not any particular one. You can use this category for all resources whose commercial operating date (COD) is </t>
    </r>
    <r>
      <rPr>
        <b/>
        <u/>
        <sz val="11"/>
        <color theme="1"/>
        <rFont val="Calibri"/>
        <family val="2"/>
        <scheme val="minor"/>
      </rPr>
      <t>on or after</t>
    </r>
    <r>
      <rPr>
        <sz val="11"/>
        <color theme="1"/>
        <rFont val="Calibri"/>
        <family val="2"/>
        <scheme val="minor"/>
      </rPr>
      <t xml:space="preserve"> January 1st, 2027 (or, optionally, you can use </t>
    </r>
    <r>
      <rPr>
        <sz val="11"/>
        <color rgb="FF00B050"/>
        <rFont val="Calibri"/>
        <family val="2"/>
        <scheme val="minor"/>
      </rPr>
      <t>"new_resolve"</t>
    </r>
    <r>
      <rPr>
        <sz val="11"/>
        <color theme="1"/>
        <rFont val="Calibri"/>
        <family val="2"/>
        <scheme val="minor"/>
      </rPr>
      <t xml:space="preserve"> above if desired). </t>
    </r>
    <r>
      <rPr>
        <b/>
        <sz val="11"/>
        <color theme="1"/>
        <rFont val="Calibri"/>
        <family val="2"/>
        <scheme val="minor"/>
      </rPr>
      <t>The UI will prompt you for a note with "fillme."</t>
    </r>
  </si>
  <si>
    <t>new_loadmod</t>
  </si>
  <si>
    <t>New load modifying resources procured as a result of the IRP procurement track decision. The UI will prompt you for a note with "fillme."</t>
  </si>
  <si>
    <t>specified_imports</t>
  </si>
  <si>
    <t>Specific resource with a CAISO ID that is imported from out of CAISO.</t>
  </si>
  <si>
    <t>special</t>
  </si>
  <si>
    <r>
      <t xml:space="preserve">Nonstandard contracts not corresponding to a physical resource. Please explain these with a note in the "notes" column so that CPUC staff can understand the nature of the contract. </t>
    </r>
    <r>
      <rPr>
        <b/>
        <sz val="11"/>
        <color theme="1"/>
        <rFont val="Calibri"/>
        <family val="2"/>
        <scheme val="minor"/>
      </rPr>
      <t>The UI will prompt you for a note with "fillme."</t>
    </r>
  </si>
  <si>
    <t>Please review the table below, which describes the miscellaneous resources that fall under the "special" supertype that can be entered into the template.</t>
  </si>
  <si>
    <t>unspecified_import</t>
  </si>
  <si>
    <t>Imports from out of CAISO, over an intertie. Resource mix not known.</t>
  </si>
  <si>
    <t>Unspecified power over MALIN500 Intertie</t>
  </si>
  <si>
    <t>transfer_purchase</t>
  </si>
  <si>
    <t>Your LSE is purchasing energy from another LSE.</t>
  </si>
  <si>
    <t>example_lse buying 500 MWh solar from PG&amp;E</t>
  </si>
  <si>
    <t>transfer_sale</t>
  </si>
  <si>
    <t>Your LSE is selling energy from another LSE.</t>
  </si>
  <si>
    <t>example_lse selling 200 MWh geothermal to SDG&amp;E</t>
  </si>
  <si>
    <t>blended</t>
  </si>
  <si>
    <t xml:space="preserve">Blended contracts, consisting of a mix of resources. </t>
  </si>
  <si>
    <t>90% solar with 10% firming natural gas</t>
  </si>
  <si>
    <t>unbundled_rec</t>
  </si>
  <si>
    <t>PCC only resources (NOT bundled with energy)</t>
  </si>
  <si>
    <t>PCC3, 60% solar 40% wind</t>
  </si>
  <si>
    <t>unspecified_non_import</t>
  </si>
  <si>
    <t>Unspecified System Power</t>
  </si>
  <si>
    <t>low-carbon CAISO system energy, resource mix unknown, 0.06 MT CO2/MWh</t>
  </si>
  <si>
    <t>sellers_choice</t>
  </si>
  <si>
    <t>RA contract in which the seller chooses the resources that will provide RA credit to the buyer. The buyer does not necessarily know in advance exactly which resources these comprise.</t>
  </si>
  <si>
    <t>Seller's choice contract between CCA and IOU for 100 NQC MW in March 2021</t>
  </si>
  <si>
    <r>
      <t xml:space="preserve">The instructions below pertain to filling out the "incremental_explanation" column in the unique_contracts tab, which is included in the template to allow LSEs to explain using nonstandard, special-case resources to count towards the incremental procurement requirement in D.19-11-016. </t>
    </r>
    <r>
      <rPr>
        <b/>
        <sz val="11"/>
        <color theme="1"/>
        <rFont val="Calibri"/>
        <family val="2"/>
        <scheme val="minor"/>
      </rPr>
      <t xml:space="preserve">Please follow the instructions below for entering notes into this field. </t>
    </r>
  </si>
  <si>
    <r>
      <t xml:space="preserve">1) If the contract is for a new supply-side resource (i.e. corresponds to resolve_new or generic_new, resource type), and that resource will be energy-only in 2021, please write </t>
    </r>
    <r>
      <rPr>
        <b/>
        <sz val="11"/>
        <color theme="1"/>
        <rFont val="Calibri"/>
        <family val="2"/>
        <scheme val="minor"/>
      </rPr>
      <t>“eo2021”</t>
    </r>
    <r>
      <rPr>
        <sz val="11"/>
        <color theme="1"/>
        <rFont val="Calibri"/>
        <family val="2"/>
        <scheme val="minor"/>
      </rPr>
      <t>. Otherwise you can leave this column blank.
For resources that fall into this category, please put a value of 1 in the nqc_fraction_if_nqc_not_known column in monthly_gwh_mw for the year 2021 ONLY. The purposes of this is to allow the NQC counting functions in unique_contracts to work.</t>
    </r>
  </si>
  <si>
    <r>
      <t xml:space="preserve">2) If the contract is for demand-side resources such as demand response or energy efficiency (corresponds to new_loadmod resource type), please affirm that the resource is NOT already accounted for in the utility’s IEPR demand forecast by writing </t>
    </r>
    <r>
      <rPr>
        <b/>
        <sz val="11"/>
        <color theme="1"/>
        <rFont val="Calibri"/>
        <family val="2"/>
        <scheme val="minor"/>
      </rPr>
      <t>“not in IEPR demand forecast”</t>
    </r>
    <r>
      <rPr>
        <sz val="11"/>
        <color theme="1"/>
        <rFont val="Calibri"/>
        <family val="2"/>
        <scheme val="minor"/>
      </rPr>
      <t xml:space="preserve">  If the resource is already accounted for in the IEPR forecast, the resource is not incremental.</t>
    </r>
  </si>
  <si>
    <r>
      <t xml:space="preserve">3) If you are upgrading an existing resource by adding capacity (for example, adding a battery to an existing resource to make a hybrid resource, or replacing a turbine to increase the nameplate of an existing gas-fired resource), please write </t>
    </r>
    <r>
      <rPr>
        <b/>
        <sz val="11"/>
        <color theme="1"/>
        <rFont val="Calibri"/>
        <family val="2"/>
        <scheme val="minor"/>
      </rPr>
      <t xml:space="preserve">“adding [x] MW to existing resource [y],” </t>
    </r>
    <r>
      <rPr>
        <sz val="11"/>
        <color theme="1"/>
        <rFont val="Calibri"/>
        <family val="2"/>
        <scheme val="minor"/>
      </rPr>
      <t xml:space="preserve">where X is the number of nameplate MW you are adding to the existing resource, and y is the name of the existing resource. Note that the template will label these as is_incremental = 0 (because the resource that the MW were added to is already in the baseline), but staff will treat the </t>
    </r>
    <r>
      <rPr>
        <b/>
        <u/>
        <sz val="11"/>
        <color theme="1"/>
        <rFont val="Calibri"/>
        <family val="2"/>
        <scheme val="minor"/>
      </rPr>
      <t xml:space="preserve">added </t>
    </r>
    <r>
      <rPr>
        <sz val="11"/>
        <color theme="1"/>
        <rFont val="Calibri"/>
        <family val="2"/>
        <scheme val="minor"/>
      </rPr>
      <t>MW as incremental.</t>
    </r>
  </si>
  <si>
    <t>4) If none of the special cases above apply, you can leave incremental_explanation blank.</t>
  </si>
  <si>
    <t>5) If they DO apply, you can overwrite is_incremental with a value of 1.</t>
  </si>
  <si>
    <t>ftp://ftp.cpuc.ca.gov/energy/modeling/Filling%20Requirement%20QA%20_%2004232020.pdf</t>
  </si>
  <si>
    <t>&lt;---Please review the information in this link before entering any data. It contains helpful Q&amp;A's, compiled from ED webinars with LSEs.</t>
  </si>
  <si>
    <r>
      <t xml:space="preserve">Each LSE should input any eligible resources that are currently subject to the cost allocation mechanism (CAM). In estimating its share of resources subject to the CAM, each LSE should refer to the most recent year-ahead CAM resource list available on the Commission’s Resource Adequacy Compliance Materials webpage. The year-ahead CAM list reflects the contract start and end dates of Commission approved CAM resources. The list itemizes the resource adequacy capacity value by month for each IOU service territory. An LSE’s proportional share is determined by its year-ahead share of the total coincident peak load for each IOU service territory, as assigned in the Commission’s annual resource adequacy process. The LSE’s proportional share of that resource is assumed static through the IRP planning horizon, but it will be updated each IRP cycle based on the current proportional share assignment from the Commission’s annual resource adequacy process. LSEs should not make assumptions or predictions on what resources may be procured on behalf of all load and subject to the CAM in the future beyond what is already included in the most recent year-ahead CAM resource list. </t>
    </r>
    <r>
      <rPr>
        <b/>
        <sz val="11"/>
        <color theme="1"/>
        <rFont val="Calibri"/>
        <family val="2"/>
        <scheme val="minor"/>
      </rPr>
      <t>Note that, in the unique_contracts tab, an LSE labels resources as CAM in the "cam" column.</t>
    </r>
  </si>
  <si>
    <t>PCIA resources must be included in the IOU baseline of resources in this template. Other LSEs should not include PCIA resources in their baseline resources, unless otherwise directed by the Commission in the PCIA proceeding or another venue.</t>
  </si>
  <si>
    <t xml:space="preserve">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</si>
  <si>
    <t>&lt;--- Select your MMT here using the dropdown.</t>
  </si>
  <si>
    <t>MMT Portfolio</t>
  </si>
  <si>
    <t>Do not change other cells in this tab.</t>
  </si>
  <si>
    <t>Form 1.5b - STATEWIDE</t>
  </si>
  <si>
    <t>California Energy Demand 2019-2030 Managed Forecast - Mid Demand / Mid AAEE Case</t>
  </si>
  <si>
    <t>1-in-2 Net Electricity Peak Demand by Agency and Balancing Authority (MW)</t>
  </si>
  <si>
    <t>Balancing Authority</t>
  </si>
  <si>
    <t>Agency</t>
  </si>
  <si>
    <t>Average Annual  Growth 
(2019-2030)</t>
  </si>
  <si>
    <t>CAISO area Non-IOU,CCA,ESP demand flag</t>
  </si>
  <si>
    <t>PG&amp;E Service Area - Greater Bay Area</t>
  </si>
  <si>
    <t>NCPA - Greater Bay Area</t>
  </si>
  <si>
    <t>Power Enterprise of the San Francisco PUC</t>
  </si>
  <si>
    <t>Silicon Valley Power</t>
  </si>
  <si>
    <t>Other NP15 LSEs - Bay Area</t>
  </si>
  <si>
    <t>CDWR - Greater Bay Area</t>
  </si>
  <si>
    <t>WAPA - Greater Bay Area</t>
  </si>
  <si>
    <t>Greater Bay Area Subtotal</t>
  </si>
  <si>
    <t>PG&amp;E Service Area - Non Bay Area</t>
  </si>
  <si>
    <t>NCPA - Non Bay Area</t>
  </si>
  <si>
    <t>Other NP15 LSEs - Non Bay Area</t>
  </si>
  <si>
    <t>CDWR - Non Bay Area</t>
  </si>
  <si>
    <t>WAPA - Non Bay Area</t>
  </si>
  <si>
    <t>Total North of Path 15</t>
  </si>
  <si>
    <t>PG&amp;E Service Area - ZP26</t>
  </si>
  <si>
    <t>CDWR - ZP26</t>
  </si>
  <si>
    <t>WAPA - ZP26</t>
  </si>
  <si>
    <t>Total Zone Path 26</t>
  </si>
  <si>
    <t>Total Valley</t>
  </si>
  <si>
    <t>Total North of Path 26 (Total PG&amp;E TAC Area)</t>
  </si>
  <si>
    <t>Turlock Irrigation District</t>
  </si>
  <si>
    <t>Merced</t>
  </si>
  <si>
    <t>Total Turlock Irrigation District Control Area</t>
  </si>
  <si>
    <t>SMUD</t>
  </si>
  <si>
    <t>Modesto Irrigation District</t>
  </si>
  <si>
    <t>Roseville</t>
  </si>
  <si>
    <t>Redding</t>
  </si>
  <si>
    <t>City of Shasta Lake</t>
  </si>
  <si>
    <t>WAPA (BANC)</t>
  </si>
  <si>
    <t>Total Balancing Authority of Northern California Control Area</t>
  </si>
  <si>
    <t>SCE Service Area - LA Basin</t>
  </si>
  <si>
    <t>Anaheim</t>
  </si>
  <si>
    <t>Pasadena Water and Power</t>
  </si>
  <si>
    <t>Riverside</t>
  </si>
  <si>
    <t>Vernon</t>
  </si>
  <si>
    <t>Other SP15 LSEs - LA Basin</t>
  </si>
  <si>
    <t>MWD - LA Basin</t>
  </si>
  <si>
    <t>LA Basin Subtotal</t>
  </si>
  <si>
    <t>SCE Service Area - Big Creek/Ventura</t>
  </si>
  <si>
    <t>CDWR - Big Creek/Ventura</t>
  </si>
  <si>
    <t>Big Creek/Ventura Subtotal</t>
  </si>
  <si>
    <t>SCE Service Area - Other</t>
  </si>
  <si>
    <t>Other SP15 LSEs - Other</t>
  </si>
  <si>
    <t>CDWR - Other</t>
  </si>
  <si>
    <t>MWD - Other</t>
  </si>
  <si>
    <t>Total SCE TAC Area</t>
  </si>
  <si>
    <t>SDG&amp;E TAC Area</t>
  </si>
  <si>
    <t>Valley Electric Association (CA + NV Territory)</t>
  </si>
  <si>
    <t>Total South of Path 26</t>
  </si>
  <si>
    <t>LADWP</t>
  </si>
  <si>
    <t>Burbank</t>
  </si>
  <si>
    <t>Glendale</t>
  </si>
  <si>
    <t>Total LADWP Control Area</t>
  </si>
  <si>
    <t>Imperial Irrigation District Control Area</t>
  </si>
  <si>
    <t>Total California ISO Noncoincident Peak</t>
  </si>
  <si>
    <t>Total California ISO Coincident Peak</t>
  </si>
  <si>
    <t>Total STATEWIDE Noncoincident Peak</t>
  </si>
  <si>
    <t>Total STATEWIDE Coincident Peak</t>
  </si>
  <si>
    <t>Table developed using weather normalized 2019 net peak demand values for each BA area. Inlcudes the impact of IOU load-modifying demand response programs.</t>
  </si>
  <si>
    <t>Agency peak demand within a BA area is adjusted to be coincident with the respective BA area net peak demand total.</t>
  </si>
  <si>
    <t>Please input your LSE's 2021 System RA allocation, NQC MW here. This will be kept confidential.</t>
  </si>
  <si>
    <t>CAISO area Non-IOU,CCA,ESP non-coincident demand</t>
  </si>
  <si>
    <t>CAISO area IOU,CCA,ESP non-coincident demand</t>
  </si>
  <si>
    <t>coincident adjustment</t>
  </si>
  <si>
    <t>CAISO area IOU,CCA,ESP coincident demand</t>
  </si>
  <si>
    <t>Your LSE'S estimated percent of CAISO area IOU,CCA,ESP coincident demand</t>
  </si>
  <si>
    <t>Your LSE's estimated system RA requirement, NQC MW</t>
  </si>
  <si>
    <t>Test</t>
  </si>
  <si>
    <t>supertype</t>
  </si>
  <si>
    <t>LSE is buying energy from resource</t>
  </si>
  <si>
    <t>LSE is buying capacity from resource</t>
  </si>
  <si>
    <t>resource_contract_note</t>
  </si>
  <si>
    <t>is_first_occurrence</t>
  </si>
  <si>
    <t>create_unique_contract_index</t>
  </si>
  <si>
    <t>TEST: No blanks in energy and capacity data</t>
  </si>
  <si>
    <t>TEST: No missing data</t>
  </si>
  <si>
    <t>TEST: NQC provided only once</t>
  </si>
  <si>
    <t>TEST: Working ELCC type</t>
  </si>
  <si>
    <t>generic_example</t>
  </si>
  <si>
    <t>DELTA_2_PL1X4</t>
  </si>
  <si>
    <t>online</t>
  </si>
  <si>
    <t>development</t>
  </si>
  <si>
    <t>review</t>
  </si>
  <si>
    <t>MESAP_1_QF</t>
  </si>
  <si>
    <t>BIGSKY_2_SOLAR4</t>
  </si>
  <si>
    <t>TRNQL8_2_VERSR1</t>
  </si>
  <si>
    <t>CROKET_7_UNIT</t>
  </si>
  <si>
    <t>KERNFT_1_UNITS</t>
  </si>
  <si>
    <t>GOLETA_6_EXGEN</t>
  </si>
  <si>
    <t>SIERRA_1_UNITS</t>
  </si>
  <si>
    <t>NIMTG_6_NIQF</t>
  </si>
  <si>
    <t>DEVERS_1_QF</t>
  </si>
  <si>
    <t>BigBeau Solar</t>
  </si>
  <si>
    <t>planned_existing</t>
  </si>
  <si>
    <t>RE Slate (Stanford)</t>
  </si>
  <si>
    <t>ELECTR_7_PL1X3</t>
  </si>
  <si>
    <t>ELKCRK_6_STONYG</t>
  </si>
  <si>
    <t>ELNIDP_6_BIOMAS</t>
  </si>
  <si>
    <t>ELSEGN_2_UN1011</t>
  </si>
  <si>
    <t>ELSEGN_2_UN2021</t>
  </si>
  <si>
    <t>ENCINA_7_EA2</t>
  </si>
  <si>
    <t>ENCINA_7_EA4</t>
  </si>
  <si>
    <t>ENCINA_7_GT1</t>
  </si>
  <si>
    <t>ENERSJ_2_WIND</t>
  </si>
  <si>
    <t>ENWIND_2_WIND1</t>
  </si>
  <si>
    <t>ENWIND_2_WIND2</t>
  </si>
  <si>
    <t>ESCNDO_6_EB1BT1</t>
  </si>
  <si>
    <t>ESCNDO_6_EB3BT3</t>
  </si>
  <si>
    <t>DINUBA_6_UNIT</t>
  </si>
  <si>
    <t>DIXNLD_1_LNDFL</t>
  </si>
  <si>
    <t>DONNLS_7_UNIT</t>
  </si>
  <si>
    <t>DOUBLC_1_UNITS</t>
  </si>
  <si>
    <t>DRACKR_2_SOLAR1</t>
  </si>
  <si>
    <t>DRACKR_2_SOLAR2</t>
  </si>
  <si>
    <t>DREWS_6_PL1X4</t>
  </si>
  <si>
    <t>DRUM_7_PL1X2</t>
  </si>
  <si>
    <t>New_Mexico_Wind</t>
  </si>
  <si>
    <t>New_Li_Battery</t>
  </si>
  <si>
    <t>planned_new</t>
  </si>
  <si>
    <t>existing_generic_solar_2axis</t>
  </si>
  <si>
    <t>Southern_Nevada_Solar</t>
  </si>
  <si>
    <t>new_dg</t>
  </si>
  <si>
    <t>resource_num</t>
  </si>
  <si>
    <t>note</t>
  </si>
  <si>
    <t>execution_year</t>
  </si>
  <si>
    <t>execution_month</t>
  </si>
  <si>
    <t>start_year</t>
  </si>
  <si>
    <t>start_month</t>
  </si>
  <si>
    <t>end_year</t>
  </si>
  <si>
    <t>end_month</t>
  </si>
  <si>
    <t>Test:All data provided for hybrid</t>
  </si>
  <si>
    <t>TEST: All data provided for contract</t>
  </si>
  <si>
    <t>TEST: No fillmes</t>
  </si>
  <si>
    <t>find_position_of_adding</t>
  </si>
  <si>
    <t>find_position_of_mw</t>
  </si>
  <si>
    <t>Show NQC for this month in System Reliability Progress Tracking Table-&gt;</t>
  </si>
  <si>
    <t>September</t>
  </si>
  <si>
    <t>item</t>
  </si>
  <si>
    <t>col</t>
  </si>
  <si>
    <t>Show D.19-11-016 incremental procurement in this year --&gt;</t>
  </si>
  <si>
    <t>NQC MW</t>
  </si>
  <si>
    <t>monthly_gwh_mw!$T:$T</t>
  </si>
  <si>
    <t>Display NQC MW or GWh in System Reliability Progress Tracking Table?</t>
  </si>
  <si>
    <t>monthly_gwh_mw!$F:$F</t>
  </si>
  <si>
    <t>Annual GWh by resource type</t>
  </si>
  <si>
    <t>ELCC type</t>
  </si>
  <si>
    <t>difference (absolute)</t>
  </si>
  <si>
    <t>match?</t>
  </si>
  <si>
    <t>wind_low_cf</t>
  </si>
  <si>
    <t>wind_high_cf</t>
  </si>
  <si>
    <t>biomass</t>
  </si>
  <si>
    <t>cogen</t>
  </si>
  <si>
    <t>&lt;---Number of resources with an ELCC type of "fillme". If this is nonzero, it can cause a mismatch above.</t>
  </si>
  <si>
    <t>geothermal</t>
  </si>
  <si>
    <t>hydro</t>
  </si>
  <si>
    <t>thermal</t>
  </si>
  <si>
    <t>battery</t>
  </si>
  <si>
    <t>nuclear</t>
  </si>
  <si>
    <t>solar</t>
  </si>
  <si>
    <t>psh</t>
  </si>
  <si>
    <t>unknown</t>
  </si>
  <si>
    <t>TOTAL supply, NQC MW</t>
  </si>
  <si>
    <t>Load (MW)</t>
  </si>
  <si>
    <t>Load +15% PRM (MW)</t>
  </si>
  <si>
    <t>Supply minus load: Shortfall (-) or Surplus (+), in MW</t>
  </si>
  <si>
    <t>Incremental Procurement for D.19-11-016, NQC MW</t>
  </si>
  <si>
    <t>Supply-side resource is incremental</t>
  </si>
  <si>
    <t>Check match of incremental procurement data</t>
  </si>
  <si>
    <t>New resource that is energy only in 2021</t>
  </si>
  <si>
    <t>Demand-side resource is not in IEPR demand forecast (and therefore incremental)</t>
  </si>
  <si>
    <t>MW added to existing resource</t>
  </si>
  <si>
    <t>Total NQC MW</t>
  </si>
  <si>
    <t>data_source</t>
  </si>
  <si>
    <t>generator_name</t>
  </si>
  <si>
    <t>MAXGEN</t>
  </si>
  <si>
    <t>resolve_final_group</t>
  </si>
  <si>
    <t>note_required</t>
  </si>
  <si>
    <t>is_baseline</t>
  </si>
  <si>
    <t>template_list</t>
  </si>
  <si>
    <t>CAPMAD_1_UNIT 1</t>
  </si>
  <si>
    <t>none</t>
  </si>
  <si>
    <t>PIUTE_6_GNBSR1</t>
  </si>
  <si>
    <t>PRCTVY_1_MIGBT1</t>
  </si>
  <si>
    <t>RECTOR_2_TFDBM1</t>
  </si>
  <si>
    <t>TULARE_2_TULBM1</t>
  </si>
  <si>
    <t>Tulare BioMAT Fuel Cell</t>
  </si>
  <si>
    <t>GUERNS_6_HD3BM3</t>
  </si>
  <si>
    <t>Hanford Digester Genset 3</t>
  </si>
  <si>
    <t>CAISO_Biogas</t>
  </si>
  <si>
    <t>GUERNS_6_VH2BM1</t>
  </si>
  <si>
    <t>Hanford Digester Genset 2</t>
  </si>
  <si>
    <t>KYCORA_6_KMSBT1</t>
  </si>
  <si>
    <t>Kearny Mesa Storage</t>
  </si>
  <si>
    <t>CAISO_Li_Battery</t>
  </si>
  <si>
    <t>SANLOB_1_OSFBM1</t>
  </si>
  <si>
    <t>HZIU Kompogas SLO</t>
  </si>
  <si>
    <t>ruling_list</t>
  </si>
  <si>
    <t>SPIAND_1_ANDSN2</t>
  </si>
  <si>
    <t>SPI Biomass Portfolio</t>
  </si>
  <si>
    <t>CAISO_Biomass</t>
  </si>
  <si>
    <t>WSENGY_1_UNIT 1</t>
  </si>
  <si>
    <t>Wheelabrator Shasta</t>
  </si>
  <si>
    <t>WALNUT_6_HILLGEN</t>
  </si>
  <si>
    <t>L.A. Co. Sanitation Dist (Puente Hills)</t>
  </si>
  <si>
    <t>PANDOL_6_UNIT</t>
  </si>
  <si>
    <t>Covanta Delano Inc (formerly AES Delano)</t>
  </si>
  <si>
    <t>COGNAT_1_UNIT</t>
  </si>
  <si>
    <t>DTE Stockton</t>
  </si>
  <si>
    <t>MESAS_2_QF</t>
  </si>
  <si>
    <t>Total Energy Facilities</t>
  </si>
  <si>
    <t>OLINDA_2_LNDFL2</t>
  </si>
  <si>
    <t xml:space="preserve">Brea Expansion Plant </t>
  </si>
  <si>
    <t>HL Power</t>
  </si>
  <si>
    <t>BURNYF_2_UNIT 1</t>
  </si>
  <si>
    <t>Burney Forest Products</t>
  </si>
  <si>
    <t>WADHAM_6_UNIT</t>
  </si>
  <si>
    <t>Wadham Energy LP</t>
  </si>
  <si>
    <t>PACLUM_6_UNIT</t>
  </si>
  <si>
    <t>Eel River Power LLC</t>
  </si>
  <si>
    <t>ULTPFR_1_UNIT 1</t>
  </si>
  <si>
    <t>Rio Bravo Fresno</t>
  </si>
  <si>
    <t>H.W. Hill Landfill Gas Power Plant AKA ROOSEVELT BIOGAS</t>
  </si>
  <si>
    <t>BIOMAS_1_UNIT 1</t>
  </si>
  <si>
    <t>Woodland Biomass</t>
  </si>
  <si>
    <t>MENBIO_6_UNIT</t>
  </si>
  <si>
    <t>Covanta Mendota L. P.</t>
  </si>
  <si>
    <t>ULTRCK_2_UNIT</t>
  </si>
  <si>
    <t>Rio Bravo Rocklin</t>
  </si>
  <si>
    <t>STNRES_1_UNIT</t>
  </si>
  <si>
    <t>Stanislaus Resource Recovery Facility</t>
  </si>
  <si>
    <t>ULTPCH_1_UNIT 1</t>
  </si>
  <si>
    <t>Pacific-Ultrapower Chinese Station</t>
  </si>
  <si>
    <t>THMENG_1_UNIT 1</t>
  </si>
  <si>
    <t>Thermal Energy Dev. Corp.</t>
  </si>
  <si>
    <t>SANTGO_6_COYOTE</t>
  </si>
  <si>
    <t>Coyote Canyon</t>
  </si>
  <si>
    <t>SUNSHN_2_LNDFL</t>
  </si>
  <si>
    <t>Sunshine Landfill</t>
  </si>
  <si>
    <t>FAIRHV_6_UNIT</t>
  </si>
  <si>
    <t>DG Fairhaven Power, LLC</t>
  </si>
  <si>
    <t>MOORPK_2_CALABS</t>
  </si>
  <si>
    <t>Calabasas Gas-to-Energy</t>
  </si>
  <si>
    <t>USWND4_2_UNITS</t>
  </si>
  <si>
    <t>Waste Management Renewable Energy</t>
  </si>
  <si>
    <t>COLPIN_6_COLLNS</t>
  </si>
  <si>
    <t>Collins Pine</t>
  </si>
  <si>
    <t>Orange County Sanitation District (f/k/a 1098)</t>
  </si>
  <si>
    <t>BLULKE_6_BLUELK</t>
  </si>
  <si>
    <t>Blue Lake Power</t>
  </si>
  <si>
    <t>CHWCHL_1_BIOMAS</t>
  </si>
  <si>
    <t>Chowchilla Biomass Facility</t>
  </si>
  <si>
    <t>OXMTN_6_LNDFIL</t>
  </si>
  <si>
    <t>Ox Mountain Landfill aka Half Moon Bay</t>
  </si>
  <si>
    <t>El Nido Biomass Facility</t>
  </si>
  <si>
    <t>PEABDY_2_LNDFL1</t>
  </si>
  <si>
    <t>Potrero Hills Landfill</t>
  </si>
  <si>
    <t>CHINO_2_QF</t>
  </si>
  <si>
    <t>L.A. Co. Sanitation Dist  Spadra</t>
  </si>
  <si>
    <t>SAUGUS_7_CHIQCN</t>
  </si>
  <si>
    <t>Chiquita Canyon</t>
  </si>
  <si>
    <t>WALNUT_7_WCOVST</t>
  </si>
  <si>
    <t>MM West Covina LLC, Gen 2</t>
  </si>
  <si>
    <t>OAK L_7_EBMUD</t>
  </si>
  <si>
    <t>EBMUD WWTP Power Generation Station</t>
  </si>
  <si>
    <t>CPSTNO_7_PRMADS</t>
  </si>
  <si>
    <t>MM Prima Deshecha</t>
  </si>
  <si>
    <t>SAUGUS_7_LOPEZ</t>
  </si>
  <si>
    <t>MM Lopez Energy LLC</t>
  </si>
  <si>
    <t>CSTRVL_7_PL1X2</t>
  </si>
  <si>
    <t>Marina Landfill Gas (Monterey Regional Waste Management Dst)</t>
  </si>
  <si>
    <t>MSHGTS_6_MMARLF</t>
  </si>
  <si>
    <t>MM San Diego-Miramar (RAM)</t>
  </si>
  <si>
    <t>SNMALF_6_UNITS</t>
  </si>
  <si>
    <t>Sonoma County Landfill LFGTE Project</t>
  </si>
  <si>
    <t>PLSNTG_7_LNCLND</t>
  </si>
  <si>
    <t>Lincoln Landfill - WPWMA</t>
  </si>
  <si>
    <t>CBRLLO_6_PLSTP1</t>
  </si>
  <si>
    <t>City of San Diego - Point Loma</t>
  </si>
  <si>
    <t>OAK L_1_GTG1</t>
  </si>
  <si>
    <t>EBMUD WWTP Digester Gas Turbine</t>
  </si>
  <si>
    <t>CORRAL_6_SJOAQN</t>
  </si>
  <si>
    <t xml:space="preserve">Ameresco San Joaquin LLC </t>
  </si>
  <si>
    <t>CAYTNO_2_VASCO</t>
  </si>
  <si>
    <t xml:space="preserve">Ameresco Vasco Road LLC </t>
  </si>
  <si>
    <t>WEBER_6_FORWRD</t>
  </si>
  <si>
    <t>Ameresco Forward LLC</t>
  </si>
  <si>
    <t>Gas Recovery Sys. (Newby Island 2)</t>
  </si>
  <si>
    <t>RHONDO_6_PUENTE</t>
  </si>
  <si>
    <t>L.A. Co. Sanitation Dist CSD 2610</t>
  </si>
  <si>
    <t>OTAY_7_UNITC1</t>
  </si>
  <si>
    <t>Otay Landfill 3</t>
  </si>
  <si>
    <t>VALLEY_7_UNITA1</t>
  </si>
  <si>
    <t>WMES El Sobrante</t>
  </si>
  <si>
    <t>KIRKER_7_KELCYN</t>
  </si>
  <si>
    <t>Keller Canyon Landfill (Pittsburg)</t>
  </si>
  <si>
    <t>WHEATL_6_LNDFIL</t>
  </si>
  <si>
    <t>Ostrom Road aka G2 Energy Project</t>
  </si>
  <si>
    <t>TRANS JORDAN</t>
  </si>
  <si>
    <t>GRNVLY_7_SCLAND</t>
  </si>
  <si>
    <t>Ameresco Santa Cruz Energy</t>
  </si>
  <si>
    <t>OTAY_6_UNITB1</t>
  </si>
  <si>
    <t>Otay Landfill I</t>
  </si>
  <si>
    <t>GOLETA_6_TAJIGS</t>
  </si>
  <si>
    <t>MM Tajiguas Energy LLC</t>
  </si>
  <si>
    <t>CHINO_7_MILIKN</t>
  </si>
  <si>
    <t>MN Milliken Genco LLC, Unit 1-2</t>
  </si>
  <si>
    <t>ETIWND_7_MIDVLY</t>
  </si>
  <si>
    <t>MN Mid Valley Genco LLC, 1-2</t>
  </si>
  <si>
    <t>RICHMN_7_BAYENV</t>
  </si>
  <si>
    <t>Nove Power Plant</t>
  </si>
  <si>
    <t>MOORPK_7_UNITA1</t>
  </si>
  <si>
    <t>WMES Simi Valley</t>
  </si>
  <si>
    <t>CHILLS_7_UNITA1</t>
  </si>
  <si>
    <t>Sycamore Energy 2 LLC</t>
  </si>
  <si>
    <t>Salt Lake Landfill Gas Recovery</t>
  </si>
  <si>
    <t>ESQUON_6_LNDFIL</t>
  </si>
  <si>
    <t>Butte County Neal Road Landfill</t>
  </si>
  <si>
    <t>Southeast Digester Gas Cogen Plant</t>
  </si>
  <si>
    <t>CSTRVL_7_QFUNTS</t>
  </si>
  <si>
    <t>Monterey Regional Water</t>
  </si>
  <si>
    <t>OLDRIV_6_BIOGAS</t>
  </si>
  <si>
    <t>ABEC Bidart-Old River LLC</t>
  </si>
  <si>
    <t>PEABDY_2_LNDFIL</t>
  </si>
  <si>
    <t>Hay Road - Silicon Valley Biomass</t>
  </si>
  <si>
    <t>Gas Recovery Sys. (American Cyn)</t>
  </si>
  <si>
    <t>SANLOB_1_LNDFIL</t>
  </si>
  <si>
    <t>Toro SLO Landfill</t>
  </si>
  <si>
    <t>SAUGUS_2_TOLAND</t>
  </si>
  <si>
    <t>Toland Road Landfill</t>
  </si>
  <si>
    <t>CHILLS_1_SYCENG</t>
  </si>
  <si>
    <t>Sycamore Energy 1 LLC</t>
  </si>
  <si>
    <t>SMRCOS_6_LNDFIL</t>
  </si>
  <si>
    <t>San Marcos Energy</t>
  </si>
  <si>
    <t>OTAY_6_LNDFL5</t>
  </si>
  <si>
    <t>Otay Landfill V</t>
  </si>
  <si>
    <t>OTAY_6_LNDFL6</t>
  </si>
  <si>
    <t>Otay Landfill VI</t>
  </si>
  <si>
    <t>Central Valley Ag Power</t>
  </si>
  <si>
    <t>SISQUC_1_SMARIA</t>
  </si>
  <si>
    <t>Santa Maria II</t>
  </si>
  <si>
    <t>GONZLS_6_UNIT</t>
  </si>
  <si>
    <t xml:space="preserve">Ameresco Johnson Canyon </t>
  </si>
  <si>
    <t>VALLEY_7_BADLND</t>
  </si>
  <si>
    <t>Badlands Landfill (Riverside County San. District)</t>
  </si>
  <si>
    <t>CSTOGA_6_LNDFIL</t>
  </si>
  <si>
    <t>Clover Flat LFG</t>
  </si>
  <si>
    <t>Ortigalita Power Company (Madera Project)</t>
  </si>
  <si>
    <t>TUPMAN_1_BIOGAS</t>
  </si>
  <si>
    <t>ABEC Bidart-Stockdale LLC</t>
  </si>
  <si>
    <t>Inland Empire Utilities Agency</t>
  </si>
  <si>
    <t>City Of Watsonville</t>
  </si>
  <si>
    <t>Castelanelli Bros. Biogas</t>
  </si>
  <si>
    <t>Royal Farms #2</t>
  </si>
  <si>
    <t>Blake's Landing - 80kW Generator</t>
  </si>
  <si>
    <t>Sierra Pacific Industries (SPI) REC Purchase Amended &amp; Restated</t>
  </si>
  <si>
    <t>fillme_approximate resource mix, carbon content</t>
  </si>
  <si>
    <t>fillme</t>
  </si>
  <si>
    <t>CAISO_Battery</t>
  </si>
  <si>
    <t>fillme_name,type,mw</t>
  </si>
  <si>
    <t>New_Flow_Battery</t>
  </si>
  <si>
    <t>new_generic_battery_storage</t>
  </si>
  <si>
    <t>added</t>
  </si>
  <si>
    <t>existing_generic_battery_storage</t>
  </si>
  <si>
    <t>SANTGO_2_LNDFL1</t>
  </si>
  <si>
    <t>Bowerman Power</t>
  </si>
  <si>
    <t>SANITR_6_UNITS</t>
  </si>
  <si>
    <t>LACSD CARSON WATER POLLUTION AGGREGATE</t>
  </si>
  <si>
    <t>USWND4_2_UNIT2</t>
  </si>
  <si>
    <t>Altamont Landfill Gas to Energy</t>
  </si>
  <si>
    <t>OAK C_1_EBMUD</t>
  </si>
  <si>
    <t>MWWTP PGS 1 - ENGINES</t>
  </si>
  <si>
    <t>DAVIS_7_MNMETH</t>
  </si>
  <si>
    <t>MM Yolo Power LLC</t>
  </si>
  <si>
    <t>NOVATO_6_LNDFL</t>
  </si>
  <si>
    <t>Redwood Renewable Energy</t>
  </si>
  <si>
    <t>Central CA Fuel Cell 2</t>
  </si>
  <si>
    <t>Lakeside Biogas LLC</t>
  </si>
  <si>
    <t>Santa Barbara County Public Works Department</t>
  </si>
  <si>
    <t>Diamond H Dairy Power</t>
  </si>
  <si>
    <t>PSWEET_1_STCRUZ</t>
  </si>
  <si>
    <t>Santa Cruz Energy LLC</t>
  </si>
  <si>
    <t>Organic Energy Solutions</t>
  </si>
  <si>
    <t>Verwey-Hanford Dairy Digester Genset #2</t>
  </si>
  <si>
    <t>Verwey-Hanford Dairy Digester III</t>
  </si>
  <si>
    <t>GANSO_1_WSTBM1</t>
  </si>
  <si>
    <t>Weststar Dairy Biogas</t>
  </si>
  <si>
    <t>OLDRIV_6_CESDBM</t>
  </si>
  <si>
    <t>Ces Dairy Biogas</t>
  </si>
  <si>
    <t>OLDRIV_6_LKVBM1</t>
  </si>
  <si>
    <t>Lakeview Dairy Biogas</t>
  </si>
  <si>
    <t>David Tevelde Dairy Digester</t>
  </si>
  <si>
    <t>San Luis Obispo AD</t>
  </si>
  <si>
    <t>Open Sky Dairy Digester #2</t>
  </si>
  <si>
    <t>Van Der Kooi Dairy Digester</t>
  </si>
  <si>
    <t>Two Fiets</t>
  </si>
  <si>
    <t>SCHNDR_1_OS2BM2</t>
  </si>
  <si>
    <t>Verwey Madera Dairy Digester Genset #2</t>
  </si>
  <si>
    <t>InState_Biomass</t>
  </si>
  <si>
    <t>new_generic_biogas_landfillgas</t>
  </si>
  <si>
    <t>new_generic_biomass/wood</t>
  </si>
  <si>
    <t>LASSEN_6_UNITS</t>
  </si>
  <si>
    <t>Honey Lake Power</t>
  </si>
  <si>
    <t>SPQUIN_6_SRPCQU</t>
  </si>
  <si>
    <t>SPBURN_2_UNIT 1</t>
  </si>
  <si>
    <t>LAPAC_6_UNIT</t>
  </si>
  <si>
    <t>LOUISIANA PACIFIC SAMOA</t>
  </si>
  <si>
    <t>SPI LI_2_UNIT 1</t>
  </si>
  <si>
    <t>BiomassOneGE1</t>
  </si>
  <si>
    <t>Biomass One LP-GE</t>
  </si>
  <si>
    <t>SNCLRA_2_HOWLNG</t>
  </si>
  <si>
    <t>OLINDA_7_BLKSND</t>
  </si>
  <si>
    <t>BlackSand Generating Facility</t>
  </si>
  <si>
    <t>OLINDA_7_LNDFIL</t>
  </si>
  <si>
    <t>OtayLF3</t>
  </si>
  <si>
    <t>Otay-OTA3_22604</t>
  </si>
  <si>
    <t>Prima_Plant1</t>
  </si>
  <si>
    <t>Prima Plant-UNT1_22112</t>
  </si>
  <si>
    <t>Prima_Plant2</t>
  </si>
  <si>
    <t>Prima Plant-UNT2_22112</t>
  </si>
  <si>
    <t>Blue Mountain Electric Company</t>
  </si>
  <si>
    <t>Hat Creek Bioenergy, LLC</t>
  </si>
  <si>
    <t>PointLoma1</t>
  </si>
  <si>
    <t>Point Loma 1_POINT LOMA WASTEWATER TREATMENT PLANT-1_CABRILLO_Point Loma</t>
  </si>
  <si>
    <t>PointLoma2</t>
  </si>
  <si>
    <t>Point Loma 2_POINT LOMA WASTEWATER TREATMENT PLANT-1</t>
  </si>
  <si>
    <t>North Fork Community Power</t>
  </si>
  <si>
    <t>OtayLF1</t>
  </si>
  <si>
    <t>OTAY LANDFILL UNIT 1_22604</t>
  </si>
  <si>
    <t>MM_SD_Miramar2</t>
  </si>
  <si>
    <t>MM San Diego-Miramar-UNT2_22448</t>
  </si>
  <si>
    <t>DALYCT_1_FCELL</t>
  </si>
  <si>
    <t>Zero Waste Energy</t>
  </si>
  <si>
    <t>DoubleADigester1</t>
  </si>
  <si>
    <t>Double A Digester-1</t>
  </si>
  <si>
    <t>DoubleADigester2</t>
  </si>
  <si>
    <t>Double A Digester-2</t>
  </si>
  <si>
    <t>DoubleADigester3</t>
  </si>
  <si>
    <t>Double A Digester-3</t>
  </si>
  <si>
    <t>RECTOR_7_TULARE</t>
  </si>
  <si>
    <t xml:space="preserve">MM Tulare </t>
  </si>
  <si>
    <t>CASTVL_2_FCELL</t>
  </si>
  <si>
    <t>CargillB6Bio1</t>
  </si>
  <si>
    <t>Cargill B6 Biofactory-1</t>
  </si>
  <si>
    <t>CargillB6Bio2</t>
  </si>
  <si>
    <t>Cargill B6 Biofactory-2</t>
  </si>
  <si>
    <t>Napa Recycling Biomass Plant</t>
  </si>
  <si>
    <t>DAIRLD_1_MD2BM1</t>
  </si>
  <si>
    <t>BigSky1</t>
  </si>
  <si>
    <t>Big Sky Dairy Digester-GEN1</t>
  </si>
  <si>
    <t>BigSky2</t>
  </si>
  <si>
    <t>Big Sky Dairy Digester-GEN2</t>
  </si>
  <si>
    <t>Pocatello_Waste</t>
  </si>
  <si>
    <t>Pocatello Waste-1</t>
  </si>
  <si>
    <t>HooleyDigester1</t>
  </si>
  <si>
    <t>Hooley Digester-IC1</t>
  </si>
  <si>
    <t>HooleyDigester2</t>
  </si>
  <si>
    <t>Hooley Digester-IC2</t>
  </si>
  <si>
    <t>existing_generic_biogas_landfillgas</t>
  </si>
  <si>
    <t>existing_generic_biomass/wood</t>
  </si>
  <si>
    <t>HIDSRT_2_UNITS</t>
  </si>
  <si>
    <t>HIGH DESERT POWER PROJECT AGGREGATE</t>
  </si>
  <si>
    <t>CAISO_CCGT1</t>
  </si>
  <si>
    <t>DELTA ENERGY CENTER AGGREGATE</t>
  </si>
  <si>
    <t>LEBECS_2_UNITS</t>
  </si>
  <si>
    <t>Pastoria Energy Facility</t>
  </si>
  <si>
    <t>HuntBeachCC-Total</t>
  </si>
  <si>
    <t>Huntington Beach</t>
  </si>
  <si>
    <t>COLUSA_2_PL1X3</t>
  </si>
  <si>
    <t>Colusa Generating Station</t>
  </si>
  <si>
    <t>AlamitosCC-Total</t>
  </si>
  <si>
    <t>Alamitos</t>
  </si>
  <si>
    <t>OTMESA_2_PL1X3</t>
  </si>
  <si>
    <t>OTAY MESA ENERGY CENTER</t>
  </si>
  <si>
    <t>TERMEX_2_PL1X3</t>
  </si>
  <si>
    <t>TDM</t>
  </si>
  <si>
    <t>METEC_2_PL1X3</t>
  </si>
  <si>
    <t>Metcalf Energy Center</t>
  </si>
  <si>
    <t>SUNRIS_2_PL1X3</t>
  </si>
  <si>
    <t>Sunrise Power Project AGGREGATE II</t>
  </si>
  <si>
    <t>GATWAY_2_PL1X3</t>
  </si>
  <si>
    <t>GATEWAY GENERATING STATION</t>
  </si>
  <si>
    <t>LMEC_1_PL1X3</t>
  </si>
  <si>
    <t>Los Medanos Energy Center AGGREGATE</t>
  </si>
  <si>
    <t>PALOMR_2_PL1X3</t>
  </si>
  <si>
    <t>Palomar Energy Center</t>
  </si>
  <si>
    <t>SBERDO_2_PSP3</t>
  </si>
  <si>
    <t>Mountainview Gen Sta. Unit 3</t>
  </si>
  <si>
    <t>SBERDO_2_PSP4</t>
  </si>
  <si>
    <t>Mountainview Gen Sta. Unit 4</t>
  </si>
  <si>
    <t>MOSSLD_2_PSP1</t>
  </si>
  <si>
    <t>MOSS LANDING POWER BLOCK 1</t>
  </si>
  <si>
    <t>MOSSLD_2_PSP2</t>
  </si>
  <si>
    <t>MOSS LANDING POWER BLOCK 2</t>
  </si>
  <si>
    <t>MRCHNT_2_PL1X3</t>
  </si>
  <si>
    <t>Desert Star Energy Center</t>
  </si>
  <si>
    <t>ELKHIL_2_PL1X3</t>
  </si>
  <si>
    <t>ELK HILLS COMBINED CYCLE (AGGREGATE)</t>
  </si>
  <si>
    <t>LODIEC_2_PL1X2</t>
  </si>
  <si>
    <t>Lodi Energy Center</t>
  </si>
  <si>
    <t>El Segundo Energy Center 7/8</t>
  </si>
  <si>
    <t>LAPLMA_2_UNIT 2</t>
  </si>
  <si>
    <t>La Paloma Generating Plant Unit #2</t>
  </si>
  <si>
    <t>LAPLMA_2_UNIT 1</t>
  </si>
  <si>
    <t>La Paloma Generating Plant Unit #1</t>
  </si>
  <si>
    <t>LAPLMA_2_UNIT 3</t>
  </si>
  <si>
    <t>La Paloma Generating Plant Unit #3</t>
  </si>
  <si>
    <t>LAPLMA_2_UNIT 4</t>
  </si>
  <si>
    <t>LA PALOMA GENERATING PLANT, UNIT #4</t>
  </si>
  <si>
    <t>GILROY_1_UNIT</t>
  </si>
  <si>
    <t>GILROY COGEN AGGREGATE</t>
  </si>
  <si>
    <t>LGHTHP_6_ICEGEN</t>
  </si>
  <si>
    <t>CARSON COGENERATION</t>
  </si>
  <si>
    <t>CALPIN_1_AGNEW</t>
  </si>
  <si>
    <t>Agnews Power Plant</t>
  </si>
  <si>
    <t>Puente Power Project</t>
  </si>
  <si>
    <t>TBD (Alamitos)</t>
  </si>
  <si>
    <t>TBD (HuntingtonBeach)</t>
  </si>
  <si>
    <t>new_generic_combined_cycle</t>
  </si>
  <si>
    <t>INLDEM_5_UNIT 1</t>
  </si>
  <si>
    <t>Inland Empire Energy Center, Unit 1</t>
  </si>
  <si>
    <t>ALAMIT_2_PL1X3</t>
  </si>
  <si>
    <t>Alamitos Energy Center Unit 7</t>
  </si>
  <si>
    <t>HNTGBH_2_PL1X3</t>
  </si>
  <si>
    <t>Huntington Beach Energy</t>
  </si>
  <si>
    <t>MAGNLA_6_PASADENA</t>
  </si>
  <si>
    <t>Magnolia Power Plant - PASADENA</t>
  </si>
  <si>
    <t>MAGNLA_6_COLTON</t>
  </si>
  <si>
    <t>Magnolia Power Project</t>
  </si>
  <si>
    <t>existing_generic_combined_cycle</t>
  </si>
  <si>
    <t>RUSCTY_2_UNITS</t>
  </si>
  <si>
    <t>Russell City Energy Center</t>
  </si>
  <si>
    <t>CAISO_CCGT2</t>
  </si>
  <si>
    <t>BUCKBL_2_PL1X3</t>
  </si>
  <si>
    <t>Blythe Energy Center</t>
  </si>
  <si>
    <t>LAROA2_2_UNITA1</t>
  </si>
  <si>
    <t>LR2</t>
  </si>
  <si>
    <t>SCHLTE_1_PL1X3</t>
  </si>
  <si>
    <t>Tracy Combined Cycle Power Plant</t>
  </si>
  <si>
    <t>LECEF_1_UNITS</t>
  </si>
  <si>
    <t>LOS ESTEROS ENERGY FACILITY AGGREGATE</t>
  </si>
  <si>
    <t>El Segundo Energy Center 5/6</t>
  </si>
  <si>
    <t>DUANE_1_PL1X3</t>
  </si>
  <si>
    <t>DONALD VON RAESFELD POWER PROJECT</t>
  </si>
  <si>
    <t>VERNON_6_MALBRG</t>
  </si>
  <si>
    <t>Malburg Generating Station</t>
  </si>
  <si>
    <t>HARBGN_7_UNITS</t>
  </si>
  <si>
    <t>HARBOR COGEN COMBINED CYCLE</t>
  </si>
  <si>
    <t>AGRICO_7_UNIT</t>
  </si>
  <si>
    <t>Fresno Cogen</t>
  </si>
  <si>
    <t>CORONS_6_CLRWTR</t>
  </si>
  <si>
    <t>Clearwater Power Plant</t>
  </si>
  <si>
    <t>LAROA1_2_UNITA1</t>
  </si>
  <si>
    <t>LR1</t>
  </si>
  <si>
    <t>ARCOGN_2_UNITS</t>
  </si>
  <si>
    <t>WATSON COGENERATION</t>
  </si>
  <si>
    <t>CAISO_CHP</t>
  </si>
  <si>
    <t>CROCKETT COGEN</t>
  </si>
  <si>
    <t>CHEVMN_2_UNITS</t>
  </si>
  <si>
    <t>CHEVRON U.S.A. UNITS 1 &amp; 2 AGGREGATE</t>
  </si>
  <si>
    <t>BASICE_2_UNITS</t>
  </si>
  <si>
    <t>CALPINE  AMERICAN  I COGEN.</t>
  </si>
  <si>
    <t>TIDWTR_2_UNITS</t>
  </si>
  <si>
    <t>MARTINEZ COGEN LIMITED PARTNERSHIP</t>
  </si>
  <si>
    <t>SYCAMR_2_UNIT 1</t>
  </si>
  <si>
    <t>Sycamore Cogeneration Unit 1</t>
  </si>
  <si>
    <t>SYCAMR_2_UNIT 3</t>
  </si>
  <si>
    <t>Sycamore Cogeneration Unit 3</t>
  </si>
  <si>
    <t>STOILS_1_UNITS</t>
  </si>
  <si>
    <t>Chevron Richmond Refinery</t>
  </si>
  <si>
    <t>KERNRG_1_UNITS</t>
  </si>
  <si>
    <t>South Belridge Cogen Facility</t>
  </si>
  <si>
    <t>KERN FRONT LIMITED</t>
  </si>
  <si>
    <t>YUBACT_1_SUNSWT</t>
  </si>
  <si>
    <t>YUBA CITY COGEN</t>
  </si>
  <si>
    <t>ESCO_6_GLMQF</t>
  </si>
  <si>
    <t>Goal Line Cogen</t>
  </si>
  <si>
    <t>UNOCAL_1_UNITS</t>
  </si>
  <si>
    <t>TOSCO (RODEO PLANT)</t>
  </si>
  <si>
    <t>GRNLF2_1_UNIT</t>
  </si>
  <si>
    <t>GREENLEAF II COGEN</t>
  </si>
  <si>
    <t>SNCLRA_6_PROCGN</t>
  </si>
  <si>
    <t>PROCTER  AND  GAMBLE OXNARD II</t>
  </si>
  <si>
    <t>DISCOV_1_CHEVRN</t>
  </si>
  <si>
    <t>CHEVRON USA (EASTRIDGE)</t>
  </si>
  <si>
    <t>SNCLRA_6_OXGEN</t>
  </si>
  <si>
    <t>E.F. OXNARD INCORPORATED</t>
  </si>
  <si>
    <t>SGREGY_6_SANGER</t>
  </si>
  <si>
    <t>DYNAMIS COGEN</t>
  </si>
  <si>
    <t>EXXON COMPANY USA</t>
  </si>
  <si>
    <t>HOLGAT_1_BORAX</t>
  </si>
  <si>
    <t>U.S. Borax, Unit 1</t>
  </si>
  <si>
    <t>MTNPOS_1_UNIT</t>
  </si>
  <si>
    <t>MT.POSO COGENERATION CO.</t>
  </si>
  <si>
    <t>SALIRV_2_UNIT</t>
  </si>
  <si>
    <t>SALINAS RIVER COGEN CO.</t>
  </si>
  <si>
    <t>UNVRSY_1_UNIT 1</t>
  </si>
  <si>
    <t>Berry Cogen 38 - Unit 1</t>
  </si>
  <si>
    <t>TENGEN_2_PL1X2</t>
  </si>
  <si>
    <t>Berry Cogen 42</t>
  </si>
  <si>
    <t>KINGCO_1_KINGBR</t>
  </si>
  <si>
    <t>Kingsburg Cogen</t>
  </si>
  <si>
    <t>VEDDER_1_SEKERN</t>
  </si>
  <si>
    <t>TEXACO EXPLORATION &amp; PROD (SE KERN RIVER</t>
  </si>
  <si>
    <t>ETIWND_2_UNIT1</t>
  </si>
  <si>
    <t>New-Indy Ontario, LLC</t>
  </si>
  <si>
    <t>HINSON_6_CARBGN</t>
  </si>
  <si>
    <t>BP WILMINGTON CALCINER</t>
  </si>
  <si>
    <t>SNCLRA_2_UNIT1</t>
  </si>
  <si>
    <t xml:space="preserve">New Indy Oxnard </t>
  </si>
  <si>
    <t>GRZZLY_1_BERKLY</t>
  </si>
  <si>
    <t>PE - BERKELEY, INC.</t>
  </si>
  <si>
    <t>CHINO_6_CIMGEN</t>
  </si>
  <si>
    <t>O.L.S. ENERGY COMPANY -- CHINO</t>
  </si>
  <si>
    <t>SAMPSN_6_KELCO1</t>
  </si>
  <si>
    <t>KELCO QUALIFYING FACILITY</t>
  </si>
  <si>
    <t>CHEVCY_1_UNIT</t>
  </si>
  <si>
    <t>CHEVRON USA (CYMRIC)</t>
  </si>
  <si>
    <t>PTLOMA_6_NTCQF</t>
  </si>
  <si>
    <t>NTC/MCRD COGENERATION</t>
  </si>
  <si>
    <t>DEXZEL_1_UNIT</t>
  </si>
  <si>
    <t>Western Power and Steam Cogeneration</t>
  </si>
  <si>
    <t>SEARLS_7_ARGUS</t>
  </si>
  <si>
    <t>NORTH AMERICAN ARGUS</t>
  </si>
  <si>
    <t>UNCHEM_1_UNIT</t>
  </si>
  <si>
    <t>CONTRA COSTA CARBON PLANT</t>
  </si>
  <si>
    <t>TANHIL_6_SOLART</t>
  </si>
  <si>
    <t>BERRY PETROLEUM COGEN 18 AGGREGATE</t>
  </si>
  <si>
    <t>CHEVCO_6_UNIT 1</t>
  </si>
  <si>
    <t>CHEVRON USA (COALINGA)</t>
  </si>
  <si>
    <t>CHEVCD_6_UNIT</t>
  </si>
  <si>
    <t>CHEVRON USA (TAFT/CADET)</t>
  </si>
  <si>
    <t>TXMCKT_6_UNIT</t>
  </si>
  <si>
    <t>McKittrick Cogen</t>
  </si>
  <si>
    <t>SBERDO_2_QF</t>
  </si>
  <si>
    <t>SAN BERADINO QFS</t>
  </si>
  <si>
    <t>GOLETA_6_GAVOTA</t>
  </si>
  <si>
    <t>Point Arguello Pipeline Company</t>
  </si>
  <si>
    <t>CHEVCO_6_UNIT 2</t>
  </si>
  <si>
    <t>AERA ENERGY LLC. (COALINGA)</t>
  </si>
  <si>
    <t>SRINTL_6_UNIT</t>
  </si>
  <si>
    <t>SRI INTERNATIONAL</t>
  </si>
  <si>
    <t>FELLOW_7_QFUNTS</t>
  </si>
  <si>
    <t>Fellow QF Aggregate</t>
  </si>
  <si>
    <t>FRITO_1_LAY</t>
  </si>
  <si>
    <t>FRITO-LAY</t>
  </si>
  <si>
    <t>STAUFF_1_UNIT</t>
  </si>
  <si>
    <t>RHODIA INC. (RHONE-POULENC)</t>
  </si>
  <si>
    <t>CLRMTK_1_QF</t>
  </si>
  <si>
    <t>SMALL QF AGGREGATION - OAKLAND</t>
  </si>
  <si>
    <t>MISSIX_1_QF</t>
  </si>
  <si>
    <t>SMALL QF AGGREGATION - SAB FRABCUSCI</t>
  </si>
  <si>
    <t>GRNLF1_1_UNITS</t>
  </si>
  <si>
    <t>GREENLEAF #1 COGEN AGGREGATE</t>
  </si>
  <si>
    <t>CENTER_2_QF</t>
  </si>
  <si>
    <t>CENTER QFS</t>
  </si>
  <si>
    <t>COLGA1_6_SHELLW</t>
  </si>
  <si>
    <t>COALINGA COGENERATION COMPANY</t>
  </si>
  <si>
    <t>DIVSON_6_NSQF</t>
  </si>
  <si>
    <t>DIVISION NAVAL STATION COGEN</t>
  </si>
  <si>
    <t>MIDSET_1_UNIT 1</t>
  </si>
  <si>
    <t>MIDSET COGEN. CO.</t>
  </si>
  <si>
    <t>MIRLOM_6_DELGEN</t>
  </si>
  <si>
    <t>CORONA ENERGY PARTNERS LTD.</t>
  </si>
  <si>
    <t>NORTH ISLAND QF</t>
  </si>
  <si>
    <t>PTLOMA_6_NTCCGN</t>
  </si>
  <si>
    <t>AEI MCRD STEAM TURBINE</t>
  </si>
  <si>
    <t>SARGNT_2_UNIT</t>
  </si>
  <si>
    <t>SARGENT CANYON COGEN. COMPANY</t>
  </si>
  <si>
    <t>SAUGUS_6_PTCHGN</t>
  </si>
  <si>
    <t>COUNTY OF LOS ANGELES -- PITCHLE</t>
  </si>
  <si>
    <t>new_generic_cogen</t>
  </si>
  <si>
    <t>HINSON_6_SERRGN</t>
  </si>
  <si>
    <t>SNCLRA_2_UNIT</t>
  </si>
  <si>
    <t>Channel Islands Power</t>
  </si>
  <si>
    <t>SPIFBD_1_PL1X2</t>
  </si>
  <si>
    <t>PLMSSR_6_HISIER</t>
  </si>
  <si>
    <t>High Sierra Cogeneration Aggregate</t>
  </si>
  <si>
    <t>MURRAY_6_UNIT</t>
  </si>
  <si>
    <t>Grossmont Hospital</t>
  </si>
  <si>
    <t>NIMTG_6_NICOGN</t>
  </si>
  <si>
    <t>NORTH ISLAND COGEN</t>
  </si>
  <si>
    <t>CUMMNG_6_SUNCT1</t>
  </si>
  <si>
    <t>SunSelect 1</t>
  </si>
  <si>
    <t>VISTA_2_FCELL</t>
  </si>
  <si>
    <t>CSUSB fuel cell</t>
  </si>
  <si>
    <t>NEWARK_1_QF</t>
  </si>
  <si>
    <t>NEWARK 1 QF</t>
  </si>
  <si>
    <t>MOSSLD_1_QF</t>
  </si>
  <si>
    <t>SMALL QF AGGREGATION - SANTA CRUZ</t>
  </si>
  <si>
    <t>MLPTAS_7_QFUNTS</t>
  </si>
  <si>
    <t>PSWEET_7_QFUNTS</t>
  </si>
  <si>
    <t>CENTER_2_TECNG1</t>
  </si>
  <si>
    <t>TECHNICAST</t>
  </si>
  <si>
    <t>IGNACO_1_QF</t>
  </si>
  <si>
    <t>SMALL QF AGGREGATION - VALLEJO/DINSMORE</t>
  </si>
  <si>
    <t>LAGBEL_6_QF</t>
  </si>
  <si>
    <t>LAGUNA BELL QFS</t>
  </si>
  <si>
    <t>LAWRNC_7_SUNYVL</t>
  </si>
  <si>
    <t>City of Sunnyvale Unit 1 and 2</t>
  </si>
  <si>
    <t>existing_generic_cogen</t>
  </si>
  <si>
    <t>new_generic_coal</t>
  </si>
  <si>
    <t>CAISO_Coal</t>
  </si>
  <si>
    <t>existing_generic_coal</t>
  </si>
  <si>
    <t>new_generic_dr</t>
  </si>
  <si>
    <t>CAISO_DR</t>
  </si>
  <si>
    <t>existing_generic_dr</t>
  </si>
  <si>
    <t>Greater_Imperial_Geothermal</t>
  </si>
  <si>
    <t>CAISO_Geothermal</t>
  </si>
  <si>
    <t>Inyokern_North_Kramer_Geothermal</t>
  </si>
  <si>
    <t>Northern_California_Ex_Geothermal</t>
  </si>
  <si>
    <t>Pacific_Northwest_Geothermal</t>
  </si>
  <si>
    <t>Riverside_Palm_Springs_Geothermal</t>
  </si>
  <si>
    <t>Solano_Geothermal</t>
  </si>
  <si>
    <t>Southern_Nevada_Geothermal</t>
  </si>
  <si>
    <t>new_generic_geothermal</t>
  </si>
  <si>
    <t>GEYS13_7_UNIT13</t>
  </si>
  <si>
    <t>GEYSERS UNIT 13 (HEALDSBURG)</t>
  </si>
  <si>
    <t>SANTFG_7_UNITS</t>
  </si>
  <si>
    <t>GEYSERS CALISTOGA AGGREGATE</t>
  </si>
  <si>
    <t>NAVYII_2_UNITS</t>
  </si>
  <si>
    <t>COSO POWER DEVELOPER (NAVY II) AGGREGATE</t>
  </si>
  <si>
    <t>GEYS16_7_UNIT16</t>
  </si>
  <si>
    <t>GEYSERS UNIT 16 (HEALDSBURG)</t>
  </si>
  <si>
    <t>GYS7X8_7_UNITS</t>
  </si>
  <si>
    <t>GEYSERS UNITS 7 &amp; 8 AGGREGATE</t>
  </si>
  <si>
    <t>GEYS11_7_UNIT11</t>
  </si>
  <si>
    <t>GEYSERS UNIT 11 (HEALDSBURG)</t>
  </si>
  <si>
    <t>GEYS18_7_UNIT18</t>
  </si>
  <si>
    <t>GEYSERS UNIT 18 (HEALDSBURG)</t>
  </si>
  <si>
    <t>GEYS14_7_UNIT14</t>
  </si>
  <si>
    <t>GEYSERS UNIT 14 (HEALDSBURG)</t>
  </si>
  <si>
    <t>GEYS20_7_UNIT20</t>
  </si>
  <si>
    <t>GEYSERS UNIT 20 (HEALDSBURG)</t>
  </si>
  <si>
    <t>GEYS17_7_UNIT17</t>
  </si>
  <si>
    <t>GEYSERS UNIT 17 (HEALDSBURG)</t>
  </si>
  <si>
    <t>GEYS12_7_UNIT12</t>
  </si>
  <si>
    <t>GEYSERS UNIT 12 (HEALDSBURG)</t>
  </si>
  <si>
    <t>SMUDGO_7_UNIT 1</t>
  </si>
  <si>
    <t>SONOMA POWER PLANT</t>
  </si>
  <si>
    <t>NCPA_7_GP2UN4</t>
  </si>
  <si>
    <t>NCPA GEO PLANT 2 UNIT 4</t>
  </si>
  <si>
    <t>CerroPrieto1-1</t>
  </si>
  <si>
    <t>Cerro Prieto I-1</t>
  </si>
  <si>
    <t>CerroPrieto1-2</t>
  </si>
  <si>
    <t>Cerro Prieto I-2</t>
  </si>
  <si>
    <t>CerroPrieto1-3</t>
  </si>
  <si>
    <t>Cerro Prieto I-3</t>
  </si>
  <si>
    <t>CerroPrieto1-4</t>
  </si>
  <si>
    <t>Cerro Prieto I-4</t>
  </si>
  <si>
    <t>NCPA_7_GP1UN2</t>
  </si>
  <si>
    <t>NCPA GEO PLANT 1 UNIT 2</t>
  </si>
  <si>
    <t>MXI_GEO-U1-1</t>
  </si>
  <si>
    <t>Assume Geo unit</t>
  </si>
  <si>
    <t>ThermoNo1-2</t>
  </si>
  <si>
    <t>Thermo No 1-2</t>
  </si>
  <si>
    <t>NealHotSprings2</t>
  </si>
  <si>
    <t>Neal Hot Springs Geothermal Project-NHS2</t>
  </si>
  <si>
    <t>NealHotSprings3</t>
  </si>
  <si>
    <t>Neal Hot Springs Geothermal Project-NHS3</t>
  </si>
  <si>
    <t>GEYS17_2_BOTRCK</t>
  </si>
  <si>
    <t>Bottle Rock Geothermal</t>
  </si>
  <si>
    <t>WALNUT_7_WCOVCT</t>
  </si>
  <si>
    <t>existing_generic_geothermal</t>
  </si>
  <si>
    <t>New_Hybrid</t>
  </si>
  <si>
    <t>CAISO_Hybrid</t>
  </si>
  <si>
    <t>BIGCRK_2_EXESWD</t>
  </si>
  <si>
    <t>BIG CREEK HYDRO PROJECT PSP</t>
  </si>
  <si>
    <t>CAISO_Hydro</t>
  </si>
  <si>
    <t>HYTTHM_2_UNITS</t>
  </si>
  <si>
    <t>HYATT-THERMALITO PUMP-GEN (AGGREGATE)</t>
  </si>
  <si>
    <t>COLVIL_7_PL1X2</t>
  </si>
  <si>
    <t>COLLIERVILLE HYDRO UNIT 1 &amp; 2 AGGREGATE</t>
  </si>
  <si>
    <t>INTKEP_2_UNITS</t>
  </si>
  <si>
    <t>CCSF Hetch_Hetchy Hydro Aggregate</t>
  </si>
  <si>
    <t>COLGAT_7_UNIT 1</t>
  </si>
  <si>
    <t>Colgate Powerhouse Unit 1</t>
  </si>
  <si>
    <t>COLGAT_7_UNIT 2</t>
  </si>
  <si>
    <t>Colgate Powerhouse Unit 2</t>
  </si>
  <si>
    <t>KERKH2_7_UNIT 1</t>
  </si>
  <si>
    <t>KERKHOFF PH 2 UNIT #1</t>
  </si>
  <si>
    <t>HAASPH_7_PL1X2</t>
  </si>
  <si>
    <t>HAAS PH UNIT 1 &amp; 2 AGGREGATE</t>
  </si>
  <si>
    <t>CARBOU_7_PL4X5</t>
  </si>
  <si>
    <t>CARIBOU PH 2 UNIT 4 &amp; 5 AGGREGATE</t>
  </si>
  <si>
    <t>BELDEN_7_UNIT 1</t>
  </si>
  <si>
    <t>BELDEN HYDRO</t>
  </si>
  <si>
    <t>PIT4_7_PL1X2</t>
  </si>
  <si>
    <t>PIT PH 4 UNITS 1 &amp; 2 AGGREGATE</t>
  </si>
  <si>
    <t>EXCHEC_7_UNIT 1</t>
  </si>
  <si>
    <t>EXCHEQUER HYDRO</t>
  </si>
  <si>
    <t>ELECTRA PH UNIT 1 &amp; 2 AGGREGATE</t>
  </si>
  <si>
    <t>STANIS_7_UNIT 1</t>
  </si>
  <si>
    <t>STANISLAUS HYDRO</t>
  </si>
  <si>
    <t>BLACK_7_UNIT 1</t>
  </si>
  <si>
    <t>JAMES B. BLACK 1</t>
  </si>
  <si>
    <t>BLACK_7_UNIT 2</t>
  </si>
  <si>
    <t>JAMES B. BLACK 2</t>
  </si>
  <si>
    <t>PIT5_7_PL1X2</t>
  </si>
  <si>
    <t>PIT PH 5 UNITS 1 &amp; 2 AGGREGATE</t>
  </si>
  <si>
    <t>PIT5_7_PL3X4</t>
  </si>
  <si>
    <t>PIT PH 5 UNITS 3 &amp; 4 AGGREGATE</t>
  </si>
  <si>
    <t>DVLCYN_1_UNITS</t>
  </si>
  <si>
    <t>DEVIL CANYON HYDRO UNITS 1-4 AGGREGATE</t>
  </si>
  <si>
    <t>Donnells Hydro</t>
  </si>
  <si>
    <t>PIT3_7_PL1X3</t>
  </si>
  <si>
    <t>PIT PH 3 UNITS 1, 2 &amp; 3 AGGREGATE</t>
  </si>
  <si>
    <t>CRESTA_7_PL1X2</t>
  </si>
  <si>
    <t>CRESTA PH UNIT 1 &amp; 2 AGGREGATE</t>
  </si>
  <si>
    <t>POEPH_7_UNIT 1</t>
  </si>
  <si>
    <t>POE HYDRO UNIT 1</t>
  </si>
  <si>
    <t>POEPH_7_UNIT 2</t>
  </si>
  <si>
    <t>POE HYDRO UNIT 2</t>
  </si>
  <si>
    <t>PINFLT_7_UNITS</t>
  </si>
  <si>
    <t>PINE FLAT HYDRO AGGREGATE</t>
  </si>
  <si>
    <t>TIGRCK_7_UNITS</t>
  </si>
  <si>
    <t>TIGER CREEK HYDRO AGGREGATE</t>
  </si>
  <si>
    <t>WDLEAF_7_UNIT 1</t>
  </si>
  <si>
    <t>WOODLEAF HYDRO</t>
  </si>
  <si>
    <t>BUCKCK_7_PL1X2</t>
  </si>
  <si>
    <t>BUCKS CREEK AGGREGATE</t>
  </si>
  <si>
    <t>PIT7_7_UNIT 1</t>
  </si>
  <si>
    <t>PIT PH 7 UNIT 1</t>
  </si>
  <si>
    <t>BALCHS_7_UNIT 3</t>
  </si>
  <si>
    <t>BALCH 2 PH UNIT 3</t>
  </si>
  <si>
    <t>PIT7_7_UNIT 2</t>
  </si>
  <si>
    <t>PIT PH 7 UNIT 2</t>
  </si>
  <si>
    <t>BALCHS_7_UNIT 2</t>
  </si>
  <si>
    <t>BALCH 2 PH UNIT 2</t>
  </si>
  <si>
    <t>DRUM_7_UNIT 5</t>
  </si>
  <si>
    <t>DRUM PH 2 UNIT 5</t>
  </si>
  <si>
    <t>CARBOU_7_PL2X3</t>
  </si>
  <si>
    <t>CARIBOU PH 1 UNIT 2 &amp; 3 AGGREGATE</t>
  </si>
  <si>
    <t>SALTSP_7_UNITS</t>
  </si>
  <si>
    <t>SALT SPRINGS HYDRO AGGREGATE</t>
  </si>
  <si>
    <t>CHICPK_7_UNIT 1</t>
  </si>
  <si>
    <t>CHICAGO PARK 1, BEAR RIVER CA</t>
  </si>
  <si>
    <t>PIT6_7_UNIT 2</t>
  </si>
  <si>
    <t>PIT PH 6 UNIT 2</t>
  </si>
  <si>
    <t>BUTTVL_7_UNIT 1</t>
  </si>
  <si>
    <t>BUTT VALLEY HYDRO</t>
  </si>
  <si>
    <t>WARNE_2_UNIT</t>
  </si>
  <si>
    <t>WARNE HYDRO AGGREGATE</t>
  </si>
  <si>
    <t>PIT6_7_UNIT 1</t>
  </si>
  <si>
    <t>PIT PH 6 UNIT 1</t>
  </si>
  <si>
    <t>FORBST_7_UNIT 1</t>
  </si>
  <si>
    <t>FORBESTOWN HYDRO</t>
  </si>
  <si>
    <t>VESTAL_2_KERN</t>
  </si>
  <si>
    <t>KERN RIVER PH 3 UNITS 1 &amp; 2 AGGREGATE</t>
  </si>
  <si>
    <t>BALCHS_7_UNIT 1</t>
  </si>
  <si>
    <t>BALCH 1 PH UNIT 1</t>
  </si>
  <si>
    <t>MALCHQ_7_UNIT 1</t>
  </si>
  <si>
    <t>MALACHA HYDRO L.P.</t>
  </si>
  <si>
    <t>PIT1_7_UNIT 1</t>
  </si>
  <si>
    <t>PIT PH 1 UNIT 1</t>
  </si>
  <si>
    <t>PIT1_7_UNIT 2</t>
  </si>
  <si>
    <t>PIT PH 1 UNIT 2</t>
  </si>
  <si>
    <t>DRUM_7_PL3X4</t>
  </si>
  <si>
    <t>Drum PH 1 Units 3 &amp; 4 Aggregate</t>
  </si>
  <si>
    <t>Drum PH 1 Units 1 &amp; 2 Aggregate</t>
  </si>
  <si>
    <t>ONLLPP_6_UNITS</t>
  </si>
  <si>
    <t>O'NEILL PUMP-GEN (AGGREGATE)</t>
  </si>
  <si>
    <t>CARBOU_7_UNIT 1</t>
  </si>
  <si>
    <t>CARIBOU PH 1 UNIT 1</t>
  </si>
  <si>
    <t>ALAMO_6_UNIT</t>
  </si>
  <si>
    <t xml:space="preserve">ALAMO POWER PLANT </t>
  </si>
  <si>
    <t>RECTOR_2_QF</t>
  </si>
  <si>
    <t>RECTOR QFS</t>
  </si>
  <si>
    <t>MOJAVE_1_SIPHON</t>
  </si>
  <si>
    <t>MOJAVE SIPHON POWER PLANT</t>
  </si>
  <si>
    <t>FORKBU_6_UNIT</t>
  </si>
  <si>
    <t>HYPOWER, INC. (FORKS OF BUTTE)</t>
  </si>
  <si>
    <t>PARDEB_6_UNITS</t>
  </si>
  <si>
    <t>Pardee Power House</t>
  </si>
  <si>
    <t>LACIEN_2_VENICE</t>
  </si>
  <si>
    <t>MWD Venice Hydroelectric Recovery Plant</t>
  </si>
  <si>
    <t>PADUA_6_MWDSDM</t>
  </si>
  <si>
    <t>San Dimas Hydroelectric Recovery Plant</t>
  </si>
  <si>
    <t>CAMPFW_7_FARWST</t>
  </si>
  <si>
    <t>CAMP FAR WEST HYDRO</t>
  </si>
  <si>
    <t>VALLEY_5_PERRIS</t>
  </si>
  <si>
    <t>MWD Perris Hydroelectric Recovery Plant</t>
  </si>
  <si>
    <t>SOUTH_2_UNIT</t>
  </si>
  <si>
    <t>SOUTH HYDRO</t>
  </si>
  <si>
    <t>VALLEY_5_REDMTN</t>
  </si>
  <si>
    <t xml:space="preserve">MWD Red Mountain Hydroelectric Recovery </t>
  </si>
  <si>
    <t>KEKAWK_6_UNIT</t>
  </si>
  <si>
    <t>STS HYDROPOWER LTD. (KEKAWAKA)</t>
  </si>
  <si>
    <t>VILLPK_6_MWDYOR</t>
  </si>
  <si>
    <t>Yorba Linda Hydroelectric Recovery Plant</t>
  </si>
  <si>
    <t>GRSCRK_6_BGCKWW</t>
  </si>
  <si>
    <t>BIG CREEK WATER WORKS - CEDAR FLAT</t>
  </si>
  <si>
    <t>MIRLOM_7_MWDLKM</t>
  </si>
  <si>
    <t>Lake Mathews Hydroelectric Recovery Plan</t>
  </si>
  <si>
    <t>PLACVL_1_RCKCRE</t>
  </si>
  <si>
    <t>PLACER UNIT (ROCK CREEK)</t>
  </si>
  <si>
    <t>VILLPK_2_VALLYV</t>
  </si>
  <si>
    <t>MWD Valley View Hydroelectric Recovery P</t>
  </si>
  <si>
    <t>OILFLD_7_QFUNTS</t>
  </si>
  <si>
    <t>Nacimiento Hydroelectric Plant</t>
  </si>
  <si>
    <t>HILAND_7_YOLOWD</t>
  </si>
  <si>
    <t>CLEAR LAKE UNIT 1</t>
  </si>
  <si>
    <t>DMDVLY_1_UNITS</t>
  </si>
  <si>
    <t>DIAMOND VALLEY LAKE PUMP-GEN PLANT</t>
  </si>
  <si>
    <t>OLINDA_2_COYCRK</t>
  </si>
  <si>
    <t xml:space="preserve">MWD Coyote Creek Hydroelectric Recovery </t>
  </si>
  <si>
    <t>INDVLY_1_UNITS</t>
  </si>
  <si>
    <t>Indian Valley Hydro</t>
  </si>
  <si>
    <t>SPBURN_7_SNOWMT</t>
  </si>
  <si>
    <t>MIRLOM_2_CORONA</t>
  </si>
  <si>
    <t>MWD Corona Hydroelectric Recovery Plant</t>
  </si>
  <si>
    <t>MIRLOM_2_TEMESC</t>
  </si>
  <si>
    <t>MWD Temescal Hydroelectric Recovery Plan</t>
  </si>
  <si>
    <t>MCCALL_1_QF</t>
  </si>
  <si>
    <t>SMALL QF AGGREGATION - FRESNO</t>
  </si>
  <si>
    <t>WRGHTP_7_AMENGY</t>
  </si>
  <si>
    <t>SMALL QF AGGREGATION - LOS BANOS</t>
  </si>
  <si>
    <t>SAUGUS_6_QF</t>
  </si>
  <si>
    <t>SAUGUS QFS</t>
  </si>
  <si>
    <t>DEADCK_1_UNIT</t>
  </si>
  <si>
    <t>TESLA_1_QF</t>
  </si>
  <si>
    <t>SMALL QF AGGREGATION - STOCKTON</t>
  </si>
  <si>
    <t>PADUA_2_ONTARO</t>
  </si>
  <si>
    <t>ONTARIO/SIERRA HYDRO PSP</t>
  </si>
  <si>
    <t>CENTER_2_RHONDO</t>
  </si>
  <si>
    <t>MWD Rio Hondo Hydroelectric Recovery Pla</t>
  </si>
  <si>
    <t>STOREY_7_MDRCHW</t>
  </si>
  <si>
    <t>Madera Canal Site 980</t>
  </si>
  <si>
    <t>PADUA_6_QF</t>
  </si>
  <si>
    <t>PADUA QFS</t>
  </si>
  <si>
    <t>HATLOS_6_LSCRK</t>
  </si>
  <si>
    <t>Lost Creek 1 &amp; 2 Hydro Conversion</t>
  </si>
  <si>
    <t>RIOOSO_1_QF</t>
  </si>
  <si>
    <t>SMALL QF AGGREGATION - GRASS VALLEY</t>
  </si>
  <si>
    <t>TBLMTN_6_QF</t>
  </si>
  <si>
    <t>SMALL QF AGGREGATION - PARADISE</t>
  </si>
  <si>
    <t>FTSWRD_6_TRFORK</t>
  </si>
  <si>
    <t>Three Forks Water Power Project</t>
  </si>
  <si>
    <t>FTSWRD_7_QFUNTS</t>
  </si>
  <si>
    <t>HIGGNS_1_COMBIE</t>
  </si>
  <si>
    <t>Combie South</t>
  </si>
  <si>
    <t>LOWGAP_7_QFUNTS</t>
  </si>
  <si>
    <t>VOLTA_7_QFUNTS</t>
  </si>
  <si>
    <t>BIGCRK_7_MAMRES</t>
  </si>
  <si>
    <t>HUMBSB_1_QF</t>
  </si>
  <si>
    <t>SMALL QF AGGREGATION - TRINITY</t>
  </si>
  <si>
    <t>POTTER_7_VECINO</t>
  </si>
  <si>
    <t>Vecino Vineyards LLC</t>
  </si>
  <si>
    <t>PIT5_7_QFUNTS</t>
  </si>
  <si>
    <t>PIT 5 HYDRO QF UNITS</t>
  </si>
  <si>
    <t>PADUA_7_SDIMAS</t>
  </si>
  <si>
    <t>San Dimas Wash Hydro</t>
  </si>
  <si>
    <t>BANGOR_6_HYDRO</t>
  </si>
  <si>
    <t>Virginia Ranch Dam Powerplant</t>
  </si>
  <si>
    <t>FULTON_1_QF</t>
  </si>
  <si>
    <t>SMALL QF AGGREGATION - ZENIA</t>
  </si>
  <si>
    <t>GARNET_2_HYDRO</t>
  </si>
  <si>
    <t>Whitewater Hydro</t>
  </si>
  <si>
    <t>SMALL QF AGGREGATION - SAN LUIS OBISPO</t>
  </si>
  <si>
    <t>SNCLRA_2_SPRHYD</t>
  </si>
  <si>
    <t>Springville Hydroelectric Generator</t>
  </si>
  <si>
    <t>CEDRCK_6_UNIT</t>
  </si>
  <si>
    <t>Water Wheel Ranch</t>
  </si>
  <si>
    <t>VOLTA_6_BAILCK</t>
  </si>
  <si>
    <t>FMEADO_6_HELLHL</t>
  </si>
  <si>
    <t>ALLGNY_6_HYDRO1</t>
  </si>
  <si>
    <t>Salmon Creek Hydroelectric Project</t>
  </si>
  <si>
    <t>HIGGNS_7_QFUNTS</t>
  </si>
  <si>
    <t>ORLND_6_HIGHLI</t>
  </si>
  <si>
    <t>High Line Canal Hydro</t>
  </si>
  <si>
    <t>OLINDA_2_QF</t>
  </si>
  <si>
    <t>OLINDA QFS</t>
  </si>
  <si>
    <t>BIGCRK_7_DAM7</t>
  </si>
  <si>
    <t>BOWMN_6_UNIT</t>
  </si>
  <si>
    <t>BOWMAN</t>
  </si>
  <si>
    <t>n/a (Hoover share)</t>
  </si>
  <si>
    <t>Hoover (CAISO Share)</t>
  </si>
  <si>
    <t>new_generic_instate_small_hydro</t>
  </si>
  <si>
    <t>new_generic_instate_large_hydro</t>
  </si>
  <si>
    <t>new_generic_nw_hydro</t>
  </si>
  <si>
    <t>MDFKRL_2_PROJCT</t>
  </si>
  <si>
    <t>MIDDLE FORK AND RALSTON PSP</t>
  </si>
  <si>
    <t>RCKCRK_7_UNIT 1</t>
  </si>
  <si>
    <t>ROCK CREEK HYDRO UNIT 1</t>
  </si>
  <si>
    <t>NAROW2_2_UNIT</t>
  </si>
  <si>
    <t>Narrows Powerhouse Unit 2</t>
  </si>
  <si>
    <t>KINGRV_7_UNIT 1</t>
  </si>
  <si>
    <t>KINGS RIVER HYDRO UNIT 1</t>
  </si>
  <si>
    <t>TULLCK_7_UNITS</t>
  </si>
  <si>
    <t>Tullock Hydro</t>
  </si>
  <si>
    <t>WISHON_6_UNITS</t>
  </si>
  <si>
    <t>Wishon/San Joaquin  #1-A AGGREGATE</t>
  </si>
  <si>
    <t>ROLLIN_6_UNIT</t>
  </si>
  <si>
    <t>ROLLINS HYDRO</t>
  </si>
  <si>
    <t>SLYCRK_1_UNIT 1</t>
  </si>
  <si>
    <t>SLY CREEK HYDRO</t>
  </si>
  <si>
    <t>KERKH1_7_UNIT 3</t>
  </si>
  <si>
    <t>KERKHOFF PH 1 UNIT #3</t>
  </si>
  <si>
    <t>BlackCanyon3</t>
  </si>
  <si>
    <t>Black Canyon-3</t>
  </si>
  <si>
    <t>SPAULD_6_UNIT12</t>
  </si>
  <si>
    <t>SPAULDING HYDRO PH 1 &amp; 2 AGGREGATE</t>
  </si>
  <si>
    <t>ELDORO_7_UNIT 2</t>
  </si>
  <si>
    <t>El Dorado Unit 2</t>
  </si>
  <si>
    <t>POTTER_6_UNITS</t>
  </si>
  <si>
    <t>Potter Valley</t>
  </si>
  <si>
    <t>MCSWAN_6_UNITS</t>
  </si>
  <si>
    <t>MC SWAIN HYDRO</t>
  </si>
  <si>
    <t>CAMCHE_1_PL1X3</t>
  </si>
  <si>
    <t>CAMANCHE UNITS  1, 2 &amp;  3 AGGREGATE</t>
  </si>
  <si>
    <t>Ryan2_Upgrd</t>
  </si>
  <si>
    <t>Ryan (post-upgrade)-RYA2</t>
  </si>
  <si>
    <t>SAUGUS_6_MWDFTH</t>
  </si>
  <si>
    <t>Foothill Hydroelectric Recovery Plant</t>
  </si>
  <si>
    <t>HATCR2_7_UNIT</t>
  </si>
  <si>
    <t xml:space="preserve">Hat Creek  #2  </t>
  </si>
  <si>
    <t>LowerNo12</t>
  </si>
  <si>
    <t>Lower No 1-2</t>
  </si>
  <si>
    <t>UpperPwr4</t>
  </si>
  <si>
    <t>Upper Power Plant-4</t>
  </si>
  <si>
    <t>Turnbull2</t>
  </si>
  <si>
    <t>Turnbull Hydro-2</t>
  </si>
  <si>
    <t>WOODWR_1_HYDRO</t>
  </si>
  <si>
    <t>Quinten Luallen</t>
  </si>
  <si>
    <t>TietonDamHydroUNIT2</t>
  </si>
  <si>
    <t>Tieton Dam Hydro Electric Project-UNIT2</t>
  </si>
  <si>
    <t>COVERD_2_HCKHY1</t>
  </si>
  <si>
    <t>HATCHET CREEK</t>
  </si>
  <si>
    <t>RECTOR_2_KAWEAH</t>
  </si>
  <si>
    <t>KAWEAH PH 2 &amp; 3 PSP AGGREGATE</t>
  </si>
  <si>
    <t>Rush_Creek_2</t>
  </si>
  <si>
    <t>Rush Creek-2_24783</t>
  </si>
  <si>
    <t>SPICER_1_UNITS</t>
  </si>
  <si>
    <t>SPICER HYDRO UNITS 1-3 AGGREGATE</t>
  </si>
  <si>
    <t>OXBOW_6_DRUM</t>
  </si>
  <si>
    <t>OXBOW HYDRO</t>
  </si>
  <si>
    <t>Borel3</t>
  </si>
  <si>
    <t>Borel-3</t>
  </si>
  <si>
    <t>Turnbull1</t>
  </si>
  <si>
    <t>Turnbull Hydro-1</t>
  </si>
  <si>
    <t>COTTLE_2_FRNKNH</t>
  </si>
  <si>
    <t>Frankenheimer Power Plant</t>
  </si>
  <si>
    <t>Clark_Canyon</t>
  </si>
  <si>
    <t>Clark Canyon Dam-1</t>
  </si>
  <si>
    <t>FallsRiver_ID1</t>
  </si>
  <si>
    <t>Falls River Hydro-1</t>
  </si>
  <si>
    <t>FallsRiver_ID2</t>
  </si>
  <si>
    <t>Falls River Hydro-2</t>
  </si>
  <si>
    <t>NHOGAN_6_UNITS</t>
  </si>
  <si>
    <t>NEW HOGAN PH AGGREGATE</t>
  </si>
  <si>
    <t>FROGTN_1_UTICAM</t>
  </si>
  <si>
    <t>Murphys Powerhouse</t>
  </si>
  <si>
    <t>WISE_1_UNIT 2</t>
  </si>
  <si>
    <t>WISE HYDRO UNIT 2</t>
  </si>
  <si>
    <t>Hauser_HAU6</t>
  </si>
  <si>
    <t>Hauser-HAU6</t>
  </si>
  <si>
    <t>LowerNo21</t>
  </si>
  <si>
    <t>Lower No 2-1</t>
  </si>
  <si>
    <t>VLYHOM_7_SSJID</t>
  </si>
  <si>
    <t>Woodward Power Plant</t>
  </si>
  <si>
    <t>CRESSY_1_PARKER</t>
  </si>
  <si>
    <t>PARKER POWERHOUSE</t>
  </si>
  <si>
    <t>Hauser_HAU1</t>
  </si>
  <si>
    <t>Hauser-HAU1</t>
  </si>
  <si>
    <t>Hauser_HAU2</t>
  </si>
  <si>
    <t>Hauser-HAU2</t>
  </si>
  <si>
    <t>Hauser_HAU3</t>
  </si>
  <si>
    <t>Hauser-HAU3</t>
  </si>
  <si>
    <t>Hauser_HAU4</t>
  </si>
  <si>
    <t>Hauser-HAU4</t>
  </si>
  <si>
    <t>Hauser_HAU5</t>
  </si>
  <si>
    <t>Hauser-HAU5</t>
  </si>
  <si>
    <t>COVERD_2_MCKHY1</t>
  </si>
  <si>
    <t>Montgomery Creek Hydro</t>
  </si>
  <si>
    <t>BishopCreek3-3</t>
  </si>
  <si>
    <t>Bishop Creek 3-3</t>
  </si>
  <si>
    <t>Borel2</t>
  </si>
  <si>
    <t>Borel-2</t>
  </si>
  <si>
    <t>FeltHydro1</t>
  </si>
  <si>
    <t>Felt Hydroelectric Plant-GEN1</t>
  </si>
  <si>
    <t>FeltHydro2</t>
  </si>
  <si>
    <t>Felt Hydroelectric Plant-GEN2</t>
  </si>
  <si>
    <t>BishopCreek2-2</t>
  </si>
  <si>
    <t>Bishop Creek 2-2</t>
  </si>
  <si>
    <t>BishopCreek5-2</t>
  </si>
  <si>
    <t>Bishop Creek 5-2</t>
  </si>
  <si>
    <t>BirchCreek1</t>
  </si>
  <si>
    <t>Birch Creek-1</t>
  </si>
  <si>
    <t>BishopCreek2-3</t>
  </si>
  <si>
    <t>Bishop Creek 2-3</t>
  </si>
  <si>
    <t>BishopCreek3-2</t>
  </si>
  <si>
    <t>Bishop Creek 3-2</t>
  </si>
  <si>
    <t>Madison_MAD1</t>
  </si>
  <si>
    <t>Madison-MAD1</t>
  </si>
  <si>
    <t>Madison_MAD2</t>
  </si>
  <si>
    <t>Madison-MAD2</t>
  </si>
  <si>
    <t>Madison_MAD3</t>
  </si>
  <si>
    <t>Madison-MAD3</t>
  </si>
  <si>
    <t>Madison_MAD4</t>
  </si>
  <si>
    <t>Madison-MAD4</t>
  </si>
  <si>
    <t>BishopCreek5-1</t>
  </si>
  <si>
    <t>Bishop Creek 5-1</t>
  </si>
  <si>
    <t>Elk_Creek</t>
  </si>
  <si>
    <t>El Dorado Hydro Elk Creek-GEN1</t>
  </si>
  <si>
    <t>FlintCreek</t>
  </si>
  <si>
    <t>Flint Creek Hydroelectric-1</t>
  </si>
  <si>
    <t>COVERD_2_RCKHY1</t>
  </si>
  <si>
    <t>ROARING CREEK</t>
  </si>
  <si>
    <t>HATLOS_6_BWDHY1</t>
  </si>
  <si>
    <t>Bidwell Ditch</t>
  </si>
  <si>
    <t>BishopCreek4-3</t>
  </si>
  <si>
    <t>Bishop Creek 4-3</t>
  </si>
  <si>
    <t>BishopCreek4-4</t>
  </si>
  <si>
    <t>Bishop Creek 4-4</t>
  </si>
  <si>
    <t>BishopCreek4-5</t>
  </si>
  <si>
    <t>Bishop Creek 4-5</t>
  </si>
  <si>
    <t>BishopCreek6-1</t>
  </si>
  <si>
    <t>Bishop Creek 6-1</t>
  </si>
  <si>
    <t>Lundy2</t>
  </si>
  <si>
    <t>Lundy 2_LUNDY HYDRO PLANT (AGGREGATE)-1_24784</t>
  </si>
  <si>
    <t>Mile28Water1</t>
  </si>
  <si>
    <t>Mile 28 Water Power Project-1</t>
  </si>
  <si>
    <t>Mile28Water2</t>
  </si>
  <si>
    <t>Mile 28 Water Power Project-2</t>
  </si>
  <si>
    <t>FROGTN_1_UTICAA</t>
  </si>
  <si>
    <t>Angels Powerhouse</t>
  </si>
  <si>
    <t>PointLomaHY</t>
  </si>
  <si>
    <t>POINT LOMA WASTEWATER PERP HYDRO_POINT LOMA WASTEWATER TREATMENT PLANT-1</t>
  </si>
  <si>
    <t>FargoDrop</t>
  </si>
  <si>
    <t>Fargo Drop Hydro-1_Fargo Drop-GEN1</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</si>
  <si>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</si>
  <si>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</si>
  <si>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</si>
  <si>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</si>
  <si>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</si>
  <si>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</si>
  <si>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</si>
  <si>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</si>
  <si>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</si>
  <si>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</si>
  <si>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</si>
  <si>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</si>
  <si>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</si>
  <si>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</si>
  <si>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</si>
  <si>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</si>
  <si>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</si>
  <si>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</si>
  <si>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</si>
  <si>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</si>
  <si>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</si>
  <si>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</si>
  <si>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FeltHydro3</t>
  </si>
  <si>
    <t>Felt Hydroelectric Plant-GEN3</t>
  </si>
  <si>
    <t>BishopCreek4-1</t>
  </si>
  <si>
    <t>Bishop Creek 4-1</t>
  </si>
  <si>
    <t>BishopCreek4-2</t>
  </si>
  <si>
    <t>Bishop Creek 4-2</t>
  </si>
  <si>
    <t>Sullivan_9</t>
  </si>
  <si>
    <t>Sullivan-9</t>
  </si>
  <si>
    <t>APLHIL_1_SLABCK</t>
  </si>
  <si>
    <t>SLAB CREEK HYDRO</t>
  </si>
  <si>
    <t>SAUGUS_6_CREST</t>
  </si>
  <si>
    <t>NotchButteGeoBon2</t>
  </si>
  <si>
    <t>Notch Butte Hydro-HYD1 a.k.a. Geo Bon #2</t>
  </si>
  <si>
    <t>CURTIS_1_FARFLD</t>
  </si>
  <si>
    <t>Fairfield Powerhouse</t>
  </si>
  <si>
    <t>RNDMTN_2_SLSPHY1</t>
  </si>
  <si>
    <t>Silver Springs</t>
  </si>
  <si>
    <t>Bend3</t>
  </si>
  <si>
    <t>Bend-3</t>
  </si>
  <si>
    <t>Schaffner_1</t>
  </si>
  <si>
    <t>Schaffner-1</t>
  </si>
  <si>
    <t>StrawberryCreek1</t>
  </si>
  <si>
    <t>Strawberry Creek-1</t>
  </si>
  <si>
    <t>StrawberryCreek2</t>
  </si>
  <si>
    <t>Strawberry Creek-2</t>
  </si>
  <si>
    <t>StrawberryCreek3</t>
  </si>
  <si>
    <t>Strawberry Creek-3</t>
  </si>
  <si>
    <t>ArenaDrop</t>
  </si>
  <si>
    <t>Arena Drop-1</t>
  </si>
  <si>
    <t>Bend2</t>
  </si>
  <si>
    <t>Bend-2</t>
  </si>
  <si>
    <t>Reynolds</t>
  </si>
  <si>
    <t>Reynolds Irrigation-1</t>
  </si>
  <si>
    <t>Shingle_Creek_1</t>
  </si>
  <si>
    <t>Shingle Creek-1</t>
  </si>
  <si>
    <t>Rim_View_1</t>
  </si>
  <si>
    <t>Rim View-1</t>
  </si>
  <si>
    <t>BlackCanyon3MV</t>
  </si>
  <si>
    <t>Black Canyon #3-1</t>
  </si>
  <si>
    <t>existing_generic_instate_small_hydro</t>
  </si>
  <si>
    <t>existing_generic_instate_large_hydro</t>
  </si>
  <si>
    <t>existing_generic_nw_hydro</t>
  </si>
  <si>
    <t>DCI_Miles_City</t>
  </si>
  <si>
    <t>Miles City DC Intertie (Fictional Resource)-1</t>
  </si>
  <si>
    <t>CAISO_Imports</t>
  </si>
  <si>
    <t>VSTAES_6_VESBT1</t>
  </si>
  <si>
    <t>CHINO_2_APEBT1</t>
  </si>
  <si>
    <t>Pomona Energy Storage</t>
  </si>
  <si>
    <t>Escondido BESS 1</t>
  </si>
  <si>
    <t>ESCNDO_6_EB2BT2</t>
  </si>
  <si>
    <t>Escondido BESS 2</t>
  </si>
  <si>
    <t>Escondido BESS 3</t>
  </si>
  <si>
    <t>MIRLOM_2_MLBBTA</t>
  </si>
  <si>
    <t>Mira Loma BESS A</t>
  </si>
  <si>
    <t>MIRLOM_2_MLBBTB</t>
  </si>
  <si>
    <t>Mira Loma BESS B</t>
  </si>
  <si>
    <t>MONLTH_6_BATTRY</t>
  </si>
  <si>
    <t>ELCAJN_6_EB1BT1</t>
  </si>
  <si>
    <t>Eastern BESS 1</t>
  </si>
  <si>
    <t>SWIFT_1_NAS</t>
  </si>
  <si>
    <t>ELCAJN_6_DRGEN1</t>
  </si>
  <si>
    <t>SANTGO_2_MABBT1</t>
  </si>
  <si>
    <t>Millikan Avenue BESS</t>
  </si>
  <si>
    <t>VACADX_1_NAS</t>
  </si>
  <si>
    <t>VACA-DIXON BATTERY</t>
  </si>
  <si>
    <t>ELCAJN_6_DRGEN2</t>
  </si>
  <si>
    <t>Base_battery_PGE_Valley_dur_4_unit_1</t>
  </si>
  <si>
    <t>Base_battery_PGE_Valley_dur_4</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</si>
  <si>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</si>
  <si>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</si>
  <si>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</si>
  <si>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</si>
  <si>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</si>
  <si>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</si>
  <si>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</si>
  <si>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</si>
  <si>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</si>
  <si>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</si>
  <si>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</si>
  <si>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</si>
  <si>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</si>
  <si>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</si>
  <si>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</si>
  <si>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</si>
  <si>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</si>
  <si>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</si>
  <si>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</si>
  <si>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</si>
  <si>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</si>
  <si>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</si>
  <si>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</si>
  <si>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</si>
  <si>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</si>
  <si>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</si>
  <si>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</si>
  <si>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</si>
  <si>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</si>
  <si>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</si>
  <si>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</si>
  <si>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</si>
  <si>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</si>
  <si>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</si>
  <si>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</si>
  <si>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</si>
  <si>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</si>
  <si>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</si>
  <si>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</si>
  <si>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</si>
  <si>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</si>
  <si>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</si>
  <si>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</si>
  <si>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</si>
  <si>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</si>
  <si>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</si>
  <si>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</si>
  <si>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</si>
  <si>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</si>
  <si>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</si>
  <si>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</si>
  <si>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</si>
  <si>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</si>
  <si>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</si>
  <si>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</si>
  <si>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</si>
  <si>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</si>
  <si>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</si>
  <si>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</si>
  <si>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</si>
  <si>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</si>
  <si>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</si>
  <si>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</si>
  <si>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</si>
  <si>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</si>
  <si>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</si>
  <si>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</si>
  <si>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</si>
  <si>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</si>
  <si>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</si>
  <si>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</si>
  <si>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</si>
  <si>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</si>
  <si>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</si>
  <si>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</si>
  <si>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</si>
  <si>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</si>
  <si>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</si>
  <si>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</si>
  <si>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</si>
  <si>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</si>
  <si>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</si>
  <si>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</si>
  <si>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</si>
  <si>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</si>
  <si>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</si>
  <si>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new_btm_resource</t>
  </si>
  <si>
    <t>CAISO_Loadmod</t>
  </si>
  <si>
    <t>new_btm_ee</t>
  </si>
  <si>
    <t>new_btm_dr</t>
  </si>
  <si>
    <t>new_ev</t>
  </si>
  <si>
    <t>new_tou</t>
  </si>
  <si>
    <t>DIABLO_7_UNIT 1</t>
  </si>
  <si>
    <t>Diablo Canyon Unit 1</t>
  </si>
  <si>
    <t>CAISO_Nuclear</t>
  </si>
  <si>
    <t>DIABLO_7_UNIT 2</t>
  </si>
  <si>
    <t>Diablo Canyon Unit 2</t>
  </si>
  <si>
    <t>n/a (Palo Verde)</t>
  </si>
  <si>
    <t>Palo_Verde_1 (CAISO Share)</t>
  </si>
  <si>
    <t>new_generic_nuclear</t>
  </si>
  <si>
    <t>existing_generic_nuclear</t>
  </si>
  <si>
    <t>CARLS1_2_CARCT1</t>
  </si>
  <si>
    <t>Encina Gas Peaker</t>
  </si>
  <si>
    <t>CAISO_Peaker1</t>
  </si>
  <si>
    <t>PNCHEG_2_PL1X4</t>
  </si>
  <si>
    <t>PANOCHE ENERGY CENTER (Aggregated)</t>
  </si>
  <si>
    <t>TBD (Puente)</t>
  </si>
  <si>
    <t>SUNSET_2_UNITS</t>
  </si>
  <si>
    <t>MIDWAY SUNSET COGENERATION PLANT</t>
  </si>
  <si>
    <t>COCOPP_2_CTG4</t>
  </si>
  <si>
    <t>Marsh Landing 4</t>
  </si>
  <si>
    <t>COCOPP_2_CTG1</t>
  </si>
  <si>
    <t>Marsh Landing 1</t>
  </si>
  <si>
    <t>COCOPP_2_CTG2</t>
  </si>
  <si>
    <t>Marsh Landing 2</t>
  </si>
  <si>
    <t>KELSO_2_UNITS</t>
  </si>
  <si>
    <t>Mariposa Energy</t>
  </si>
  <si>
    <t>COCOPP_2_CTG3</t>
  </si>
  <si>
    <t>Marsh Landing 3</t>
  </si>
  <si>
    <t>PIOPIC_2_CTG2</t>
  </si>
  <si>
    <t>Pio Pico Unit 2</t>
  </si>
  <si>
    <t>PIOPIC_2_CTG3</t>
  </si>
  <si>
    <t>Pio Pico Unit 3</t>
  </si>
  <si>
    <t>PIOPIC_2_CTG1</t>
  </si>
  <si>
    <t>Pio Pico Unit 1</t>
  </si>
  <si>
    <t>SENTNL_2_CTG5</t>
  </si>
  <si>
    <t>Sentinel Unit 5</t>
  </si>
  <si>
    <t>SENTNL_2_CTG1</t>
  </si>
  <si>
    <t>Sentinel Unit 1</t>
  </si>
  <si>
    <t>SENTNL_2_CTG4</t>
  </si>
  <si>
    <t>Sentinel Unit 4</t>
  </si>
  <si>
    <t>SENTNL_2_CTG8</t>
  </si>
  <si>
    <t>Sentinel Unit 8</t>
  </si>
  <si>
    <t>SENTNL_2_CTG6</t>
  </si>
  <si>
    <t>Sentinel Unit 6</t>
  </si>
  <si>
    <t>TBD (Stanton)</t>
  </si>
  <si>
    <t>Stanton Peaker Facility</t>
  </si>
  <si>
    <t>SENTNL_2_CTG7</t>
  </si>
  <si>
    <t>Sentinel Unit 7</t>
  </si>
  <si>
    <t>WALCRK_2_CTG2</t>
  </si>
  <si>
    <t>Walnut Creek Energy Park Unit 2</t>
  </si>
  <si>
    <t>SENTNL_2_CTG3</t>
  </si>
  <si>
    <t>Sentinel Unit 3</t>
  </si>
  <si>
    <t>WALCRK_2_CTG3</t>
  </si>
  <si>
    <t>Walnut Creek Energy Park Unit 3</t>
  </si>
  <si>
    <t>WALCRK_2_CTG5</t>
  </si>
  <si>
    <t>Walnut Creek Energy Park Unit 5</t>
  </si>
  <si>
    <t>WALCRK_2_CTG4</t>
  </si>
  <si>
    <t>Walnut Creek Energy Park Unit 4</t>
  </si>
  <si>
    <t>WALCRK_2_CTG1</t>
  </si>
  <si>
    <t>Walnut Creek Energy Park Unit 1</t>
  </si>
  <si>
    <t>MALAGA_1_PL1X2</t>
  </si>
  <si>
    <t>Malaga Power Aggregate</t>
  </si>
  <si>
    <t>SENTNL_2_CTG2</t>
  </si>
  <si>
    <t>Sentinel Unit 2</t>
  </si>
  <si>
    <t>OMAR_2_UNIT 4</t>
  </si>
  <si>
    <t>KERN RIVER COGENERATION CO. UNIT 4</t>
  </si>
  <si>
    <t>OMAR_2_UNIT 3</t>
  </si>
  <si>
    <t>KERN RIVER COGENERATION CO. UNIT 3</t>
  </si>
  <si>
    <t>SYCAMR_2_UNIT 2</t>
  </si>
  <si>
    <t>Sycamore Cogeneration Unit 2</t>
  </si>
  <si>
    <t>SYCAMR_2_UNIT 4</t>
  </si>
  <si>
    <t>Sycamore Cogeneration Unit 4</t>
  </si>
  <si>
    <t>OMAR_2_UNIT 2</t>
  </si>
  <si>
    <t>KERN RIVER COGENERATION CO. UNIT 2</t>
  </si>
  <si>
    <t>OMAR_2_UNIT 1</t>
  </si>
  <si>
    <t>KERN RIVER COGENERATION CO. UNIT 1</t>
  </si>
  <si>
    <t>ANAHM_2_CANYN1</t>
  </si>
  <si>
    <t>CANYON POWER PLANT UNIT 1</t>
  </si>
  <si>
    <t>ANAHM_2_CANYN2</t>
  </si>
  <si>
    <t>CANYON POWER PLANT UNIT 2</t>
  </si>
  <si>
    <t>ANAHM_2_CANYN3</t>
  </si>
  <si>
    <t>CANYON POWER PLANT UNIT 3</t>
  </si>
  <si>
    <t>ANAHM_2_CANYN4</t>
  </si>
  <si>
    <t>CANYON POWER PLANT UNIT 4</t>
  </si>
  <si>
    <t>RVSIDE_2_RERCU3</t>
  </si>
  <si>
    <t>Riverside Energy Res. Ctr Unit 3</t>
  </si>
  <si>
    <t>RVSIDE_2_RERCU4</t>
  </si>
  <si>
    <t>Riverside Energy Res. Ctr Unit 4</t>
  </si>
  <si>
    <t>VESTAL_2_WELLHD</t>
  </si>
  <si>
    <t>Wellhead Power Delano</t>
  </si>
  <si>
    <t>RVSIDE_6_RERCU1</t>
  </si>
  <si>
    <t>Riverside Energy Res. Ctr Unit 1</t>
  </si>
  <si>
    <t>BDGRCK_1_UNITS</t>
  </si>
  <si>
    <t>BADGER CREEK LIMITED</t>
  </si>
  <si>
    <t>LARKSP_6_UNIT 2</t>
  </si>
  <si>
    <t>LARKSPUR PEAKER UNIT 2</t>
  </si>
  <si>
    <t>BOGUE_1_UNITA1</t>
  </si>
  <si>
    <t>Feather River Energy Center, Unit #1</t>
  </si>
  <si>
    <t>ETIWND_6_GRPLND</t>
  </si>
  <si>
    <t>Grapeland Peaker</t>
  </si>
  <si>
    <t>MNDALY_6_MCGRTH</t>
  </si>
  <si>
    <t>McGrath Beach Peaker</t>
  </si>
  <si>
    <t>CENTER_6_PEAKER</t>
  </si>
  <si>
    <t>Center Peaker</t>
  </si>
  <si>
    <t>BARRE_6_PEAKER</t>
  </si>
  <si>
    <t>Barre Peaker</t>
  </si>
  <si>
    <t>LARKSP_6_UNIT 1</t>
  </si>
  <si>
    <t>LARKSPUR PEAKER UNIT 1</t>
  </si>
  <si>
    <t>SMPRIP_1_SMPSON</t>
  </si>
  <si>
    <t>Ripon Cogeneration Unit 1</t>
  </si>
  <si>
    <t>MIRLOM_6_PEAKER</t>
  </si>
  <si>
    <t>Mira Loma Peaker</t>
  </si>
  <si>
    <t>ELCAJN_6_UNITA1</t>
  </si>
  <si>
    <t>Cuyamaca Peak Energy Plant</t>
  </si>
  <si>
    <t>MRGT_6_MMAREF</t>
  </si>
  <si>
    <t>Miramar Energy Facility</t>
  </si>
  <si>
    <t>GLNARM_7_UNIT 3</t>
  </si>
  <si>
    <t>GLEN ARM UNIT 3</t>
  </si>
  <si>
    <t>MRGT_6_MEF2</t>
  </si>
  <si>
    <t>Miramar Energy Facility II</t>
  </si>
  <si>
    <t>GLNARM_7_UNIT 4</t>
  </si>
  <si>
    <t>GLEN ARM UNIT 4</t>
  </si>
  <si>
    <t>CENTRY_6_PL1X4</t>
  </si>
  <si>
    <t>CENTURY GENERATING PLANT (AGGREGATE)</t>
  </si>
  <si>
    <t>RVSIDE_6_SPRING</t>
  </si>
  <si>
    <t>SPRINGS GENERATION PROJECT AGGREGATE</t>
  </si>
  <si>
    <t>DREWS UNIT AGGREGATE</t>
  </si>
  <si>
    <t>CSCCOG_1_UNIT 1</t>
  </si>
  <si>
    <t>SANTA CLARA CO-GEN</t>
  </si>
  <si>
    <t>VERNON_6_GONZL2</t>
  </si>
  <si>
    <t>H. Gonzales Unit #2</t>
  </si>
  <si>
    <t>VERNON_6_GONZL1</t>
  </si>
  <si>
    <t>H. Gonzales Unit #1</t>
  </si>
  <si>
    <t>TBD (Encina)</t>
  </si>
  <si>
    <t>new_generic_peaker</t>
  </si>
  <si>
    <t>CARLS2_1_CARCT1</t>
  </si>
  <si>
    <t>CHINO_6_SMPPAP</t>
  </si>
  <si>
    <t>AltaGas Pomona Energy</t>
  </si>
  <si>
    <t>ELLIS_2_QF</t>
  </si>
  <si>
    <t>ELLIS QFS</t>
  </si>
  <si>
    <t>existing_generic_peaker</t>
  </si>
  <si>
    <t>PNCHPP_1_PL1X2</t>
  </si>
  <si>
    <t>Midway Peaking Aggregate</t>
  </si>
  <si>
    <t>CAISO_Peaker2</t>
  </si>
  <si>
    <t>GWFPWR_1_UNITS</t>
  </si>
  <si>
    <t>HANFORD PEAKER PLANT</t>
  </si>
  <si>
    <t>OGROVE_6_PL1X2</t>
  </si>
  <si>
    <t>Orange Grove Energy Center</t>
  </si>
  <si>
    <t>GILRPP_1_PL1X2</t>
  </si>
  <si>
    <t>GILROY ENERGY CENTER UNITS 1&amp;2 AGGREGATE</t>
  </si>
  <si>
    <t>GLNARM_2_UNIT 5</t>
  </si>
  <si>
    <t>GLENARM UNIT 5</t>
  </si>
  <si>
    <t>HINSON_6_LBECH1</t>
  </si>
  <si>
    <t>HINSON_6_LBECH2</t>
  </si>
  <si>
    <t>HINSON_6_LBECH3</t>
  </si>
  <si>
    <t>HINSON_6_LBECH4</t>
  </si>
  <si>
    <t>OAK C_7_UNIT 1</t>
  </si>
  <si>
    <t>OAKLAND STATION C GT UNIT 1</t>
  </si>
  <si>
    <t>OAK C_7_UNIT 2</t>
  </si>
  <si>
    <t>OAKLAND STATION C GT UNIT 2</t>
  </si>
  <si>
    <t>OAK C_7_UNIT 3</t>
  </si>
  <si>
    <t>OAKLAND STATION C GT UNIT 3</t>
  </si>
  <si>
    <t>GOLETA_6_ELLWOD</t>
  </si>
  <si>
    <t>ELLWOOD ENERGY SUPPORT FACILITY</t>
  </si>
  <si>
    <t>HIGH SIERRA LIMITED</t>
  </si>
  <si>
    <t>DOUBLE "C" LIMITED</t>
  </si>
  <si>
    <t>PNOCHE_1_UNITA1</t>
  </si>
  <si>
    <t>CalPeak Power Panoche Unit 1</t>
  </si>
  <si>
    <t>BORDER_6_UNITA1</t>
  </si>
  <si>
    <t>CalPeak Power Border Unit 1</t>
  </si>
  <si>
    <t>VACADX_1_UNITA1</t>
  </si>
  <si>
    <t>CalPeak Power Vaca Dixon Unit 1</t>
  </si>
  <si>
    <t>HENRTA_6_UNITA1</t>
  </si>
  <si>
    <t>GWF HENRIETTA PEAKER PLANT UNIT 1</t>
  </si>
  <si>
    <t>PNOCHE_1_PL1X2</t>
  </si>
  <si>
    <t>Panoche Peaker</t>
  </si>
  <si>
    <t>STIGCT_2_LODI</t>
  </si>
  <si>
    <t>LODI STIG UNIT</t>
  </si>
  <si>
    <t>LIVOAK_1_UNIT 1</t>
  </si>
  <si>
    <t>LIVE OAK LIMITED</t>
  </si>
  <si>
    <t>HENRTA_6_UNITA2</t>
  </si>
  <si>
    <t>GWF HENRIETTA PEAKER PLANT UNIT 2</t>
  </si>
  <si>
    <t>BEARMT_1_UNIT</t>
  </si>
  <si>
    <t>Bear Mountain Limited</t>
  </si>
  <si>
    <t>ESCNDO_6_PL1X2</t>
  </si>
  <si>
    <t>MMC Escondido Aggregate</t>
  </si>
  <si>
    <t>CHALK_1_UNIT</t>
  </si>
  <si>
    <t>CHALK CLIFF LIMITED</t>
  </si>
  <si>
    <t>RVSIDE_6_RERCU2</t>
  </si>
  <si>
    <t>Riverside Energy Res. Ctr Unit 2</t>
  </si>
  <si>
    <t>ELCAJN_6_LM6K</t>
  </si>
  <si>
    <t>El Cajon Energy Center</t>
  </si>
  <si>
    <t>ESCNDO_6_UNITB1</t>
  </si>
  <si>
    <t>CalPeak Power Enterprise Unit 1</t>
  </si>
  <si>
    <t>RVRVEW_1_UNITA1</t>
  </si>
  <si>
    <t>Riverview Energy Center (GP Antioch)</t>
  </si>
  <si>
    <t>YUBACT_6_UNITA1</t>
  </si>
  <si>
    <t>Yuba City Energy Center (Calpine)</t>
  </si>
  <si>
    <t>LMBEPK_2_UNITA2</t>
  </si>
  <si>
    <t>Creed Energy Center, Unit #1</t>
  </si>
  <si>
    <t>LMBEPK_2_UNITA1</t>
  </si>
  <si>
    <t>Lambie Energy Center, Unit #1</t>
  </si>
  <si>
    <t>MKTRCK_1_UNIT 1</t>
  </si>
  <si>
    <t>MCKITTRICK LIMITED</t>
  </si>
  <si>
    <t>LMBEPK_2_UNITA3</t>
  </si>
  <si>
    <t>Goose Haven Energy Center, Unit #1</t>
  </si>
  <si>
    <t>WOLFSK_1_UNITA1</t>
  </si>
  <si>
    <t>Wolfskill Energy Center, Unit #1</t>
  </si>
  <si>
    <t>GILRPP_1_PL3X4</t>
  </si>
  <si>
    <t>GILROY ENERGY CENTER, UNIT #3</t>
  </si>
  <si>
    <t>KNGCTY_6_UNITA1</t>
  </si>
  <si>
    <t>King City Energy Center, Unit #1</t>
  </si>
  <si>
    <t>INDIGO_1_UNIT 2</t>
  </si>
  <si>
    <t>INDIGO PEAKER UNIT 2</t>
  </si>
  <si>
    <t>INDIGO_1_UNIT 1</t>
  </si>
  <si>
    <t>INDIGO PEAKER UNIT 1</t>
  </si>
  <si>
    <t>INDIGO_1_UNIT 3</t>
  </si>
  <si>
    <t>INDIGO PEAKER UNIT 3</t>
  </si>
  <si>
    <t>COLTON_6_AGUAM1</t>
  </si>
  <si>
    <t>AGUA MANSA UNIT 1 (CITY OF COLTON)</t>
  </si>
  <si>
    <t>ANAHM_7_CT</t>
  </si>
  <si>
    <t>ANAHEIM COMBUSTION TURBINE</t>
  </si>
  <si>
    <t>OTAY_6_PL1X2</t>
  </si>
  <si>
    <t>Chula Vista Energy Center, LLC</t>
  </si>
  <si>
    <t>ALMEGT_1_UNIT 1</t>
  </si>
  <si>
    <t>ALAMEDA GT UNIT 1</t>
  </si>
  <si>
    <t>LODI25_2_UNIT 1</t>
  </si>
  <si>
    <t>LODI GAS TURBINE</t>
  </si>
  <si>
    <t>ALMEGT_1_UNIT 2</t>
  </si>
  <si>
    <t>ALAMEDA GT UNIT 2</t>
  </si>
  <si>
    <t>CSCGNR_1_UNIT 1</t>
  </si>
  <si>
    <t>GIANERA PEAKER UNIT 1</t>
  </si>
  <si>
    <t>CSCGNR_1_UNIT 2</t>
  </si>
  <si>
    <t>GIANERA PEAKER UNIT 2</t>
  </si>
  <si>
    <t>AGRICO_6_PL3N5</t>
  </si>
  <si>
    <t>Fresno Peaker</t>
  </si>
  <si>
    <t>GLNARM_7_UNIT 2</t>
  </si>
  <si>
    <t>GLEN ARM UNIT 2</t>
  </si>
  <si>
    <t>GLNARM_7_UNIT 1</t>
  </si>
  <si>
    <t>GLEN ARM UNIT 1</t>
  </si>
  <si>
    <t>ELCAJN_7_GT1</t>
  </si>
  <si>
    <t>EL CAJON</t>
  </si>
  <si>
    <t>KEARNY_7_KY3</t>
  </si>
  <si>
    <t>KEARNY GT3 AGGREGATE</t>
  </si>
  <si>
    <t>MRGT_7_UNITS</t>
  </si>
  <si>
    <t>MIRAMAR COMBUSTION TURBINE AGGREGATE</t>
  </si>
  <si>
    <t>SHELRF_1_UNITS</t>
  </si>
  <si>
    <t>SHELL OIL REFINERY AGGREGATE</t>
  </si>
  <si>
    <t>PALALT_7_COBUG</t>
  </si>
  <si>
    <t>Cooperatively Owned Back Up Generator</t>
  </si>
  <si>
    <t>HELMPG_7_UNIT 1</t>
  </si>
  <si>
    <t>HELMS PUMP-GEN UNIT 1</t>
  </si>
  <si>
    <t>CAISO_Pumped_Hydro</t>
  </si>
  <si>
    <t>HELMPG_7_UNIT 2</t>
  </si>
  <si>
    <t>HELMS PUMP-GEN UNIT 2</t>
  </si>
  <si>
    <t>HELMPG_7_UNIT 3</t>
  </si>
  <si>
    <t>HELMS PUMP-GEN UNIT 3</t>
  </si>
  <si>
    <t>EASTWD_7_UNIT</t>
  </si>
  <si>
    <t>EASTWOOD PUMP-GEN</t>
  </si>
  <si>
    <t>SLUISP_2_UNITS</t>
  </si>
  <si>
    <t>SAN LUIS (GIANELLI) PUMP-GEN (AGGREGATE)</t>
  </si>
  <si>
    <t>LAKHDG_6_UNIT 1</t>
  </si>
  <si>
    <t>Lake Hodges Pumped Storage-Unit1</t>
  </si>
  <si>
    <t>LAKHDG_6_UNIT 2</t>
  </si>
  <si>
    <t>Lake Hodges Pumped Storage-Unit2</t>
  </si>
  <si>
    <t>new_generic_pumped_storage_hydro</t>
  </si>
  <si>
    <t>CDWR07_2_GEN</t>
  </si>
  <si>
    <t>WNDGPP_2_NSPIN</t>
  </si>
  <si>
    <t>EDMONS_2_NSPIN</t>
  </si>
  <si>
    <t>BANKPP_2_NSPIN</t>
  </si>
  <si>
    <t>DOSMGO_2_NSPIN</t>
  </si>
  <si>
    <t>PEARBL_2_NSPIN</t>
  </si>
  <si>
    <t>OSO_6_NSPIN</t>
  </si>
  <si>
    <t>existing_generic_pumped_storage_hydro</t>
  </si>
  <si>
    <t>HUMBPP_6_UNITS</t>
  </si>
  <si>
    <t>Humboldt Bay Generating Station 1</t>
  </si>
  <si>
    <t>CAISO_Reciprocating_Engine</t>
  </si>
  <si>
    <t>HUMBPP_1_UNITS3</t>
  </si>
  <si>
    <t>Humboldt Bay Generating Station 3</t>
  </si>
  <si>
    <t>CHWCHL_1_UNIT</t>
  </si>
  <si>
    <t>CHOW 2 PEAKER PLANT</t>
  </si>
  <si>
    <t>REDBLF_6_UNIT</t>
  </si>
  <si>
    <t>RED BLUFF PEAKER PLANT</t>
  </si>
  <si>
    <t>OROVIL_6_UNIT</t>
  </si>
  <si>
    <t>Oroville Cogeneration, LP</t>
  </si>
  <si>
    <t>new_generic_ice</t>
  </si>
  <si>
    <t>existing_generic_ice</t>
  </si>
  <si>
    <t>Grasshopper Flat</t>
  </si>
  <si>
    <t>CAISO_Small_Hydro</t>
  </si>
  <si>
    <t>Carrizo_Solar</t>
  </si>
  <si>
    <t>CAISO_Solar</t>
  </si>
  <si>
    <t>Central_Valley_North_Los_Banos_Solar</t>
  </si>
  <si>
    <t>Distributed_Solar</t>
  </si>
  <si>
    <t>Greater_Imperial_Solar</t>
  </si>
  <si>
    <t>Inyokern_North_Kramer_Solar</t>
  </si>
  <si>
    <t>Kern_Greater_Carrizo_Solar</t>
  </si>
  <si>
    <t>Kramer_Inyokern_Ex_Solar</t>
  </si>
  <si>
    <t>North_Victor_Solar</t>
  </si>
  <si>
    <t>Northern_California_Ex_Solar</t>
  </si>
  <si>
    <t>Riverside_Palm_Springs_Solar</t>
  </si>
  <si>
    <t>Sacramento_River_Solar</t>
  </si>
  <si>
    <t>Southern_CA_Desert_Southern_NV_Solar</t>
  </si>
  <si>
    <t>Solano_Solar</t>
  </si>
  <si>
    <t>Solano_subzone_Solar</t>
  </si>
  <si>
    <t>Greater_Kramer_Solar</t>
  </si>
  <si>
    <t>Southern_California_Desert_Ex_Solar</t>
  </si>
  <si>
    <t>Tehachapi_Solar</t>
  </si>
  <si>
    <t>Tehachapi_Ex_Solar</t>
  </si>
  <si>
    <t>Westlands_Ex_Solar</t>
  </si>
  <si>
    <t>Westlands_Solar</t>
  </si>
  <si>
    <t>Utah_Solar</t>
  </si>
  <si>
    <t>Arizona_Solar</t>
  </si>
  <si>
    <t>New_Mexico_Solar</t>
  </si>
  <si>
    <t>Baja_California_Solar</t>
  </si>
  <si>
    <t>SCADSNV_Solar</t>
  </si>
  <si>
    <t>new_generic_solar_1axis</t>
  </si>
  <si>
    <t>new_generic_solar_2axis</t>
  </si>
  <si>
    <t>new_generic_solar_fixed</t>
  </si>
  <si>
    <t>new_generic_solar_thermal</t>
  </si>
  <si>
    <t>SLRMS3_2_SRMSR1</t>
  </si>
  <si>
    <t>SILVER RIDGE MOUNT SIGNAL 3</t>
  </si>
  <si>
    <t>TRNQLT_2_SOLAR</t>
  </si>
  <si>
    <t>Tranquillity</t>
  </si>
  <si>
    <t>RATSKE_2_NROSR1</t>
  </si>
  <si>
    <t>North Rosamond Solar, LLC</t>
  </si>
  <si>
    <t>RE Slate 1-2</t>
  </si>
  <si>
    <t>CALFTS_2_CFSSR1</t>
  </si>
  <si>
    <t>SevenSisters</t>
  </si>
  <si>
    <t>Seven Sisters Solar</t>
  </si>
  <si>
    <t>Amercian Falls Solar II</t>
  </si>
  <si>
    <t>Clark Solar 1</t>
  </si>
  <si>
    <t>Clark Solar 2</t>
  </si>
  <si>
    <t>Clark Solar 3</t>
  </si>
  <si>
    <t>Clark Solar 4</t>
  </si>
  <si>
    <t>Orchard Ranch Solar</t>
  </si>
  <si>
    <t>Pocatello Solar 1</t>
  </si>
  <si>
    <t>Simco Solar</t>
  </si>
  <si>
    <t>PNCHVS_2_SOLAR</t>
  </si>
  <si>
    <t>PNCHVS_2_SOLARB</t>
  </si>
  <si>
    <t>CALFTN_2_SOLAR</t>
  </si>
  <si>
    <t>California Flats North</t>
  </si>
  <si>
    <t>Beacon Solar B</t>
  </si>
  <si>
    <t>Beacon Solar A|Beacon Solar|BCON18G</t>
  </si>
  <si>
    <t>Maverick Solar, LLC</t>
  </si>
  <si>
    <t>BGSKYN_2_AS2SR1</t>
  </si>
  <si>
    <t>MSOLAR_2_SOLAR2</t>
  </si>
  <si>
    <t>Mesquite Solar 2</t>
  </si>
  <si>
    <t>TRNQL8_2_ROJSR1</t>
  </si>
  <si>
    <t>Tranquillity 8 Rojo</t>
  </si>
  <si>
    <t>DSFLWR_2_WS2SR1</t>
  </si>
  <si>
    <t>WISTRA_2_WRSSR1</t>
  </si>
  <si>
    <t>Wistaria Ranch Solar</t>
  </si>
  <si>
    <t>Tranquillity 8 Verde</t>
  </si>
  <si>
    <t>CAMLOT_2_SOLAR1</t>
  </si>
  <si>
    <t>Camelot</t>
  </si>
  <si>
    <t>CUYAMS_6_CUYSR1</t>
  </si>
  <si>
    <t>CerroPrietoPV</t>
  </si>
  <si>
    <t>Planta Fotovoltaica Cerro Prieto-1</t>
  </si>
  <si>
    <t>KRAMER_1_KJ5SR5</t>
  </si>
  <si>
    <t>Kramer Junction 5</t>
  </si>
  <si>
    <t>VICTOR_1_CREST</t>
  </si>
  <si>
    <t>RE Gaskell West 3</t>
  </si>
  <si>
    <t>RE Gaskell West 4</t>
  </si>
  <si>
    <t>RE Gaskell West 5</t>
  </si>
  <si>
    <t>97WI8ME LLC (Midway Solar Farm III)</t>
  </si>
  <si>
    <t>ORNI33, LLC</t>
  </si>
  <si>
    <t>BIGSKY_2_BSKSR6</t>
  </si>
  <si>
    <t>Big Sky Solar 6</t>
  </si>
  <si>
    <t>BIGSKY_2_BSKSR7</t>
  </si>
  <si>
    <t>Big Sky Solar 7</t>
  </si>
  <si>
    <t>BIGSKY_2_BSKSR8</t>
  </si>
  <si>
    <t>Big Sky Solar 8</t>
  </si>
  <si>
    <t>BIGSKY_2_SOLAR3</t>
  </si>
  <si>
    <t xml:space="preserve">Big Sky Summer </t>
  </si>
  <si>
    <t>TRNQL8_2_AMASR1</t>
  </si>
  <si>
    <t>Tranquillity 8 Amarillo</t>
  </si>
  <si>
    <t>TRNQL8_2_AZUSR1</t>
  </si>
  <si>
    <t>Tranquillity 8 Azul</t>
  </si>
  <si>
    <t>FRNTBW_6_SOLAR1</t>
  </si>
  <si>
    <t>Frontier Solar</t>
  </si>
  <si>
    <t>GASKW1_2_GW1SR1</t>
  </si>
  <si>
    <t>Gaskell West 1</t>
  </si>
  <si>
    <t>GIFENS_6_BUGSL1</t>
  </si>
  <si>
    <t>Burford Giffen</t>
  </si>
  <si>
    <t>JACMSR_1_JACSR1</t>
  </si>
  <si>
    <t>Jacumba Solar Farm</t>
  </si>
  <si>
    <t>LAMONT_1_SOLAR2</t>
  </si>
  <si>
    <t>Redwood Solar Farm 4</t>
  </si>
  <si>
    <t>SEGS_1_SR2SL2</t>
  </si>
  <si>
    <t>Sunray 2</t>
  </si>
  <si>
    <t>WHITNY_6_SOLAR</t>
  </si>
  <si>
    <t>Whitney Point Solar</t>
  </si>
  <si>
    <t>SUMWHT_6_SWSSR1</t>
  </si>
  <si>
    <t>VALCNTR_22870_DG</t>
  </si>
  <si>
    <t>VALCNTR</t>
  </si>
  <si>
    <t>VEAVST_1_SOLAR</t>
  </si>
  <si>
    <t>Community Solar</t>
  </si>
  <si>
    <t>RECTOR_2_CREST</t>
  </si>
  <si>
    <t>SPRGVL_2_CREST</t>
  </si>
  <si>
    <t>GALE_1_SR3SR3</t>
  </si>
  <si>
    <t>Sunray 3</t>
  </si>
  <si>
    <t>OASIS_6_CREST</t>
  </si>
  <si>
    <t>BLCKWL_6_SOLAR1</t>
  </si>
  <si>
    <t>DELSUR_6_CREST</t>
  </si>
  <si>
    <t>DELSUR_6_CREST1</t>
  </si>
  <si>
    <t>GIFFEN_6_SOLAR1</t>
  </si>
  <si>
    <t>Aspiration Solar G</t>
  </si>
  <si>
    <t>RICHMN_1_CHVSR2</t>
  </si>
  <si>
    <t>Chevron 8.5</t>
  </si>
  <si>
    <t>RDWAY_1_CREST</t>
  </si>
  <si>
    <t>LNCSTR_6_CREST</t>
  </si>
  <si>
    <t>MAGUND_1_BKSSR2</t>
  </si>
  <si>
    <t>Bakersfield Solar 1</t>
  </si>
  <si>
    <t>VESTAL_2_UNIT1</t>
  </si>
  <si>
    <t>Energetics_PV</t>
  </si>
  <si>
    <t>Energetics Solar-PV(22,000)</t>
  </si>
  <si>
    <t>CRELMN_6_RAMSR3</t>
  </si>
  <si>
    <t>Ramona Solar Energy</t>
  </si>
  <si>
    <t>SHUTLE_6_CREST</t>
  </si>
  <si>
    <t>REDMAN_2_SOLAR</t>
  </si>
  <si>
    <t>Lancaster East Avenue F</t>
  </si>
  <si>
    <t>DELSUR_6_BSOLAR</t>
  </si>
  <si>
    <t>Central Antelope Dry Ranch B</t>
  </si>
  <si>
    <t>LITLRK_6_GBCSR1</t>
  </si>
  <si>
    <t>Green Beanworks C</t>
  </si>
  <si>
    <t>MIRLOM_2_LNDFL</t>
  </si>
  <si>
    <t>Milliken Landfill Solar</t>
  </si>
  <si>
    <t>OASIS_6_GBDSR4</t>
  </si>
  <si>
    <t>Green Beanworks D</t>
  </si>
  <si>
    <t>OASIS_6_SOLAR3</t>
  </si>
  <si>
    <t>Soccer Center</t>
  </si>
  <si>
    <t>ORTGA_6_ME1SL1</t>
  </si>
  <si>
    <t>Merced 1</t>
  </si>
  <si>
    <t>REDMAN_6_AVSSR1</t>
  </si>
  <si>
    <t>Antelope Valley Solar</t>
  </si>
  <si>
    <t>Eagle Solar</t>
  </si>
  <si>
    <t xml:space="preserve">NEENACH SOLAR </t>
  </si>
  <si>
    <t>CalCity Solar I, LLC</t>
  </si>
  <si>
    <t>Sheep Creek Road Solar Generation Facility Project</t>
  </si>
  <si>
    <t>VACADX_1_SOLAR</t>
  </si>
  <si>
    <t>VLCNTR_6_VCSLR1</t>
  </si>
  <si>
    <t>Valley Center 1</t>
  </si>
  <si>
    <t>Cameron</t>
  </si>
  <si>
    <t>HENRTA_6_SOLAR2</t>
  </si>
  <si>
    <t>Westside Solar Power PV1</t>
  </si>
  <si>
    <t>LITLRK_6_SOLAR3</t>
  </si>
  <si>
    <t>One Ten Partners</t>
  </si>
  <si>
    <t>RICHMN_1_SOLAR</t>
  </si>
  <si>
    <t>Chevron 2</t>
  </si>
  <si>
    <t>BellevueSolarINV1</t>
  </si>
  <si>
    <t>Bellevue Solar Project-INV-1</t>
  </si>
  <si>
    <t>DAIRLD_1_MD1SL1</t>
  </si>
  <si>
    <t>Madera 1</t>
  </si>
  <si>
    <t>DELSUR_6_SOLAR4</t>
  </si>
  <si>
    <t>DELSUR_6_SOLAR5</t>
  </si>
  <si>
    <t>MCARTH_6_FRIVRB</t>
  </si>
  <si>
    <t>Fall River Mills Project B</t>
  </si>
  <si>
    <t>ORLND_6_SOLAR1</t>
  </si>
  <si>
    <t>Enerparc California 2</t>
  </si>
  <si>
    <t>PIT1_6_FRIVRA</t>
  </si>
  <si>
    <t>Fall River Mills Project A</t>
  </si>
  <si>
    <t>STROUD_6_WWHSR1</t>
  </si>
  <si>
    <t>Winter Wheat Solar Farm</t>
  </si>
  <si>
    <t>CHINO_2_SOLAR2</t>
  </si>
  <si>
    <t>Kona Solar - Terra Francesca</t>
  </si>
  <si>
    <t>VALLEY_5_SOLAR1</t>
  </si>
  <si>
    <t>Kona Solar - Meridian #1</t>
  </si>
  <si>
    <t>DEVERS_2_DHSPG2</t>
  </si>
  <si>
    <t>Desert Hot Springs 2</t>
  </si>
  <si>
    <t>ETIWND_2_SOLAR1</t>
  </si>
  <si>
    <t>Dedeaux Ontario</t>
  </si>
  <si>
    <t>MAGUND_1_BKISR1</t>
  </si>
  <si>
    <t>Bakersfield Industrial 1</t>
  </si>
  <si>
    <t>MANTEC_1_ML1SR1</t>
  </si>
  <si>
    <t>Manteca  Land 1</t>
  </si>
  <si>
    <t>SMYRNA_1_DL1SR1</t>
  </si>
  <si>
    <t>Delano Land 1</t>
  </si>
  <si>
    <t>DEVERS_2_CS2SR4</t>
  </si>
  <si>
    <t>Caliente Solar 2</t>
  </si>
  <si>
    <t>WRGTSR_2_WSFSR1</t>
  </si>
  <si>
    <t>Wright Solar Freeman</t>
  </si>
  <si>
    <t>IVSLR2_2_SM2SR1</t>
  </si>
  <si>
    <t>Silver Ridge Mount Signal 2</t>
  </si>
  <si>
    <t>BGSKYN_2_ASPSR2</t>
  </si>
  <si>
    <t>Antelope Solar 2 San Pablo</t>
  </si>
  <si>
    <t>VALTNE_2_AVASR1</t>
  </si>
  <si>
    <t>Valentine Solar</t>
  </si>
  <si>
    <t>SUNSLR_1_SSVSR1</t>
  </si>
  <si>
    <t>Sunshine Valley Solar 1</t>
  </si>
  <si>
    <t>BGSKYN_2_BS3SR3</t>
  </si>
  <si>
    <t>Big Sky Solar 3</t>
  </si>
  <si>
    <t>SUNSPT_2_WNASR1</t>
  </si>
  <si>
    <t>Windhub Solar A</t>
  </si>
  <si>
    <t>TX-ELK_6_ECKSR2</t>
  </si>
  <si>
    <t>Eagle Creek</t>
  </si>
  <si>
    <t>RNDSBG_1_HZASR1</t>
  </si>
  <si>
    <t>Hazel A</t>
  </si>
  <si>
    <t>existing_generic_solar_1axis</t>
  </si>
  <si>
    <t>existing_generic_solar_fixed</t>
  </si>
  <si>
    <t>existing_generic_solar_thermal</t>
  </si>
  <si>
    <t>ARLVAL_5_SOLAR</t>
  </si>
  <si>
    <t>Arlington Valley Solar Energy II - AVS II</t>
  </si>
  <si>
    <t>CAISO_Specified_Imports</t>
  </si>
  <si>
    <t>ALHMBR_1_ALHSLR</t>
  </si>
  <si>
    <t>SG2 Imperial Valley</t>
  </si>
  <si>
    <t>ARKANS_1_ARKSLR</t>
  </si>
  <si>
    <t>SNORA_2_SNRSLR</t>
  </si>
  <si>
    <t>CALPSS_6_SOLAR1</t>
  </si>
  <si>
    <t>70SM1 8ME, LLC (Gestamp Calipatria)</t>
  </si>
  <si>
    <t>ANZA_6_SOLAR1</t>
  </si>
  <si>
    <t>TallBear Seville</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</si>
  <si>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</si>
  <si>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</si>
  <si>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</si>
  <si>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</si>
  <si>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</si>
  <si>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</si>
  <si>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</si>
  <si>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</si>
  <si>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</si>
  <si>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</si>
  <si>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</si>
  <si>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</si>
  <si>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</si>
  <si>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</si>
  <si>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</si>
  <si>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PVERDE_5_SCEDYN</t>
  </si>
  <si>
    <t>BCTSYS_5_PWXDYN</t>
  </si>
  <si>
    <t>RAMON_2_SCEDYN</t>
  </si>
  <si>
    <t>ELCABO_5_ECWSCEDYN</t>
  </si>
  <si>
    <t>El Cabo Wind</t>
  </si>
  <si>
    <t>SCEHOV_2_HOOVER</t>
  </si>
  <si>
    <t>MALIN_5_BPADYN</t>
  </si>
  <si>
    <t>INTMNT_3_ANAHEIM</t>
  </si>
  <si>
    <t>Intermountain Power Project</t>
  </si>
  <si>
    <t>BEJNLS_5_BV2SCEDYN</t>
  </si>
  <si>
    <t>Broadview 2</t>
  </si>
  <si>
    <t>INTMNT_3_RIVERSIDE</t>
  </si>
  <si>
    <t>IPPDYN</t>
  </si>
  <si>
    <t>BEKWJS_5_BV1SCEDYN</t>
  </si>
  <si>
    <t>Broadview 1</t>
  </si>
  <si>
    <t>MALIN_5_GCPDDYN</t>
  </si>
  <si>
    <t>Grant County Hydro Facilities</t>
  </si>
  <si>
    <t>INTMNT_3_PASADENA</t>
  </si>
  <si>
    <t>MALIN_5_IBERDR</t>
  </si>
  <si>
    <t>Iberdrola Centroid Sytem Resource</t>
  </si>
  <si>
    <t>MALIN_5_INHRED</t>
  </si>
  <si>
    <t>CSF Columbia Gorge</t>
  </si>
  <si>
    <t>MALIN_5_INHRPG</t>
  </si>
  <si>
    <t>BIGLOW CANYON</t>
  </si>
  <si>
    <t>MIDWYS_2_MIDSL1</t>
  </si>
  <si>
    <t>Midway Solar Farm</t>
  </si>
  <si>
    <t>AGCANA_X_HOOVER</t>
  </si>
  <si>
    <t>Hoover Power Plant</t>
  </si>
  <si>
    <t>MIDWY3_2_MDSSR1</t>
  </si>
  <si>
    <t>Midway South Solar Farm</t>
  </si>
  <si>
    <t>MILFRD_7_PASADENA</t>
  </si>
  <si>
    <t>Milford I</t>
  </si>
  <si>
    <t>WSNR_2_CVPDYN</t>
  </si>
  <si>
    <t>Central Valley 1</t>
  </si>
  <si>
    <t>WSNR_2_TESLADYN</t>
  </si>
  <si>
    <t>Central Valley Tesla</t>
  </si>
  <si>
    <t>WSNR_5_TRCYDYN</t>
  </si>
  <si>
    <t>Central Valley Tracy</t>
  </si>
  <si>
    <t>DINUBA GENERATION PROJECT</t>
  </si>
  <si>
    <t>CAISO_ST</t>
  </si>
  <si>
    <t>ETIWND_7_UNIT 3</t>
  </si>
  <si>
    <t>ETIWANDA GEN STA. UNIT 3</t>
  </si>
  <si>
    <t>ETIWND_7_UNIT 4</t>
  </si>
  <si>
    <t>ETIWANDA GEN STA. UNIT 4</t>
  </si>
  <si>
    <t>ORMOND_7_UNIT 2</t>
  </si>
  <si>
    <t>ORMOND BEACH GEN STA. UNIT 2</t>
  </si>
  <si>
    <t>ORMOND_7_UNIT 1</t>
  </si>
  <si>
    <t>ORMOND BEACH GEN STA. UNIT 1</t>
  </si>
  <si>
    <t>REDOND_7_UNIT 7</t>
  </si>
  <si>
    <t>REDONDO GEN STA. UNIT 7</t>
  </si>
  <si>
    <t>ALAMIT_7_UNIT 5</t>
  </si>
  <si>
    <t>ALAMITOS GEN STA. UNIT 5</t>
  </si>
  <si>
    <t>REDOND_7_UNIT 8</t>
  </si>
  <si>
    <t>REDONDO GEN STA. UNIT 8</t>
  </si>
  <si>
    <t>ALAMIT_7_UNIT 6</t>
  </si>
  <si>
    <t>ALAMITOS GEN STA. UNIT 6</t>
  </si>
  <si>
    <t>ALAMIT_7_UNIT 4</t>
  </si>
  <si>
    <t>ALAMITOS GEN STA. UNIT 4</t>
  </si>
  <si>
    <t>ALAMIT_7_UNIT 3</t>
  </si>
  <si>
    <t>ALAMITOS GEN STA. UNIT 3</t>
  </si>
  <si>
    <t>ENCINA_7_EA5</t>
  </si>
  <si>
    <t>HNTGBH_7_UNIT 2</t>
  </si>
  <si>
    <t>HUNTINGTON BEACH GEN STA. UNIT 2</t>
  </si>
  <si>
    <t>HNTGBH_7_UNIT 1</t>
  </si>
  <si>
    <t>HUNTINGTON BEACH GEN STA. UNIT 1</t>
  </si>
  <si>
    <t>REDOND_7_UNIT 5</t>
  </si>
  <si>
    <t>REDONDO GEN STA. UNIT 5</t>
  </si>
  <si>
    <t>ALAMIT_7_UNIT 2</t>
  </si>
  <si>
    <t>ALAMITOS GEN STA. UNIT 2</t>
  </si>
  <si>
    <t>REDOND_7_UNIT 6</t>
  </si>
  <si>
    <t>REDONDO GEN STA. UNIT 6</t>
  </si>
  <si>
    <t>ALAMIT_7_UNIT 1</t>
  </si>
  <si>
    <t>ALAMITOS GEN STA. UNIT 1</t>
  </si>
  <si>
    <t>ENCINA_7_EA3</t>
  </si>
  <si>
    <t>new_generic_steam</t>
  </si>
  <si>
    <t>CAISO_Steam</t>
  </si>
  <si>
    <t>ALAMIT_7_STG1S</t>
  </si>
  <si>
    <t>HNTGBH_7_STG1S</t>
  </si>
  <si>
    <t>ALAMIT_7_CTG1A</t>
  </si>
  <si>
    <t>HNTGBH_7_CTG1B</t>
  </si>
  <si>
    <t>HNTGBH_7_CTG1A</t>
  </si>
  <si>
    <t>ALAMIT_7_CTG1B</t>
  </si>
  <si>
    <t>existing_generic_steam</t>
  </si>
  <si>
    <t>new_generic_unknown</t>
  </si>
  <si>
    <t>CAISO_Unknown</t>
  </si>
  <si>
    <t>SONOMA_1_PN5SR1</t>
  </si>
  <si>
    <t>existing_generic_unknown</t>
  </si>
  <si>
    <t>Carrizo_Wind</t>
  </si>
  <si>
    <t>CAISO_Wind</t>
  </si>
  <si>
    <t>Central_Valley_North_Los_Banos_Wind</t>
  </si>
  <si>
    <t>Distributed_Wind</t>
  </si>
  <si>
    <t>Greater_Imperial_Wind</t>
  </si>
  <si>
    <t>Greater_Kramer_Wind</t>
  </si>
  <si>
    <t>Humboldt_Wind</t>
  </si>
  <si>
    <t>Kern_Greater_Carrizo_Wind</t>
  </si>
  <si>
    <t>Kramer_Inyokern_Ex_Wind</t>
  </si>
  <si>
    <t>Northern_California_Ex_Wind</t>
  </si>
  <si>
    <t>Diablo_Canyon_Offshore_Wind_Ext_Tx</t>
  </si>
  <si>
    <t>NW_Ext_Tx_Wind</t>
  </si>
  <si>
    <t>Sacramento_River_Wind</t>
  </si>
  <si>
    <t>Southern_CA_Desert_Southern_NV_Wind</t>
  </si>
  <si>
    <t>Solano_subzone_Wind</t>
  </si>
  <si>
    <t>Solano_Wind</t>
  </si>
  <si>
    <t>Southern_California_Desert_Ex_Wind</t>
  </si>
  <si>
    <t>Southern_Nevada_Wind</t>
  </si>
  <si>
    <t>SW_Ext_Tx_Wind</t>
  </si>
  <si>
    <t>Tehachapi_Wind</t>
  </si>
  <si>
    <t>Westlands_Ex_Wind</t>
  </si>
  <si>
    <t>Cape_Mendocino_Offshore_Wind</t>
  </si>
  <si>
    <t>Del_Norte_Offshore_Wind</t>
  </si>
  <si>
    <t>Diablo_Canyon_Offshore_Wind</t>
  </si>
  <si>
    <t>Humboldt_Bay_Offshore_Wind</t>
  </si>
  <si>
    <t>Morro_Bay_Offshore_Wind</t>
  </si>
  <si>
    <t>Baja_California_Wind</t>
  </si>
  <si>
    <t>Pacific_Northwest_Wind</t>
  </si>
  <si>
    <t>Idaho_Wind</t>
  </si>
  <si>
    <t>Utah_Wind</t>
  </si>
  <si>
    <t>Wyoming_Wind</t>
  </si>
  <si>
    <t>Arizona_Wind</t>
  </si>
  <si>
    <t>SCADSNV_Wind</t>
  </si>
  <si>
    <t>new_generic_wind</t>
  </si>
  <si>
    <t>VOYAGR_2_VOYWD2</t>
  </si>
  <si>
    <t>USWNDR_2_SMUD2</t>
  </si>
  <si>
    <t>Solano Wind Project Phase 3</t>
  </si>
  <si>
    <t>TULEWD_1_TULWD1</t>
  </si>
  <si>
    <t>Tule Wind</t>
  </si>
  <si>
    <t>Musselshell Wind Two</t>
  </si>
  <si>
    <t>Energia Sierra Juarez 2 US LLC</t>
  </si>
  <si>
    <t>WestButteWind</t>
  </si>
  <si>
    <t>West Butte Wind Power Project-WB-1</t>
  </si>
  <si>
    <t>USWNDR_2_SMUD</t>
  </si>
  <si>
    <t>SOLANO WIND FARM</t>
  </si>
  <si>
    <t>Three Mile Canyon</t>
  </si>
  <si>
    <t>WHTWTR_1_WINDA1</t>
  </si>
  <si>
    <t>Whitewater Hill Wind Project</t>
  </si>
  <si>
    <t>USWND2_1_WIND3</t>
  </si>
  <si>
    <t>Golden Hills C</t>
  </si>
  <si>
    <t>VOYAGR_2_VOYWD3</t>
  </si>
  <si>
    <t>CABZON_1_WINDA1</t>
  </si>
  <si>
    <t>Cabazon Wind Project</t>
  </si>
  <si>
    <t>TRANWND_25637_QF</t>
  </si>
  <si>
    <t>TRANWND_25637</t>
  </si>
  <si>
    <t>MORWD_6_QF</t>
  </si>
  <si>
    <t>SANWD_1_QF</t>
  </si>
  <si>
    <t>OAKWD_6_QF</t>
  </si>
  <si>
    <t>FLOWD_2_RT2WD2</t>
  </si>
  <si>
    <t>Ridgetop 2</t>
  </si>
  <si>
    <t>GARNET_1_WINDS</t>
  </si>
  <si>
    <t>Garnet Winds Aggregation</t>
  </si>
  <si>
    <t>MTWIND_1_UNIT 2</t>
  </si>
  <si>
    <t>Mountain View Power Project II</t>
  </si>
  <si>
    <t>VOYAGR_2_VOYWD4</t>
  </si>
  <si>
    <t>TEHAPI_2_WIND2</t>
  </si>
  <si>
    <t>Wind Wall Monolith 2</t>
  </si>
  <si>
    <t>VENWD_1_WIND3</t>
  </si>
  <si>
    <t>Painted Hills Windpark</t>
  </si>
  <si>
    <t>SpanishForkWind2</t>
  </si>
  <si>
    <t>Spanish Fork Wind Park 2 LLC-1</t>
  </si>
  <si>
    <t>BUCKWD_1_QF</t>
  </si>
  <si>
    <t>VENWD_1_WIND2</t>
  </si>
  <si>
    <t>Windpark Unlimited 2</t>
  </si>
  <si>
    <t>TEHAPI_2_WIND1</t>
  </si>
  <si>
    <t>Wind Wall Monolith 1</t>
  </si>
  <si>
    <t>GARNET_2_WIND3</t>
  </si>
  <si>
    <t>San Gorgonio East</t>
  </si>
  <si>
    <t>GARNET_2_WIND2</t>
  </si>
  <si>
    <t>Karen Avenue Wind Farm</t>
  </si>
  <si>
    <t>Fairfield_Wind</t>
  </si>
  <si>
    <t>Fairfield Wind-1</t>
  </si>
  <si>
    <t>ParqueEolico</t>
  </si>
  <si>
    <t>Parque Eolico Rumorosa-1</t>
  </si>
  <si>
    <t>RENWD_1_QF</t>
  </si>
  <si>
    <t>Graycliff Wind Prime</t>
  </si>
  <si>
    <t>VENWD_1_WIND1</t>
  </si>
  <si>
    <t>Windpark Unlimited 1</t>
  </si>
  <si>
    <t>GARNET_2_DIFWD1</t>
  </si>
  <si>
    <t>Difwind</t>
  </si>
  <si>
    <t>DTCHWD_2_BT4WND</t>
  </si>
  <si>
    <t>Brookfield Tehachapi 4</t>
  </si>
  <si>
    <t>NZWIND_2_WDSTR5</t>
  </si>
  <si>
    <t>Windstream 6111</t>
  </si>
  <si>
    <t>GARNET_2_WPMWD6</t>
  </si>
  <si>
    <t>WINTEC PALM</t>
  </si>
  <si>
    <t>MONLTS_2_MONWD6</t>
  </si>
  <si>
    <t>Monolith 6</t>
  </si>
  <si>
    <t>MONLTS_2_MONWD7</t>
  </si>
  <si>
    <t>Monolith 7</t>
  </si>
  <si>
    <t>MONLTS_2_MONWD4</t>
  </si>
  <si>
    <t>Monolith 4</t>
  </si>
  <si>
    <t>DTCHWD_2_BT3WND</t>
  </si>
  <si>
    <t>Brookfield Tehachapi 3</t>
  </si>
  <si>
    <t>MONLTS_2_MONWD5</t>
  </si>
  <si>
    <t>Monolith 5</t>
  </si>
  <si>
    <t>NZWIND_6_WDSTR</t>
  </si>
  <si>
    <t>Windstream 39</t>
  </si>
  <si>
    <t>WSTWND_2_M89WD1</t>
  </si>
  <si>
    <t>Mojave 89</t>
  </si>
  <si>
    <t>USWNDR_2_LABWD1</t>
  </si>
  <si>
    <t>LaBrisa Wind Project</t>
  </si>
  <si>
    <t>existing_generic_wind</t>
  </si>
  <si>
    <t>ADLIN_1_UNITS</t>
  </si>
  <si>
    <t>Geysers - 2010 - 50/250/425 MW</t>
  </si>
  <si>
    <t>GYS5X6_7_UNITS</t>
  </si>
  <si>
    <t>Geysers Power Company, LLC (f/k/a 3107)</t>
  </si>
  <si>
    <t>CALGEN_1_UNITS</t>
  </si>
  <si>
    <t>Coso Clean Power, LLC (f/k/a 3008,3029,3030)</t>
  </si>
  <si>
    <t>Geysers 2008 (175 MW)</t>
  </si>
  <si>
    <t>BLM_2_UNITS</t>
  </si>
  <si>
    <t>Coso Energy Developers (BLM)</t>
  </si>
  <si>
    <t>MIRAGE_2_COCHLA</t>
  </si>
  <si>
    <t>Ormesa Geothermal I, II, GEM</t>
  </si>
  <si>
    <t>CONTRL_1_OXBOW</t>
  </si>
  <si>
    <t>Terra-Gen Dixie Valley, LLC (f/k/a 3011)</t>
  </si>
  <si>
    <t>Heber Geothermal Company</t>
  </si>
  <si>
    <t>Geysers Power Company, LLC</t>
  </si>
  <si>
    <t>Salton Sea Unit 5</t>
  </si>
  <si>
    <t>NCPA_7_GP2UN3</t>
  </si>
  <si>
    <t>Geothermal 2</t>
  </si>
  <si>
    <t>NCPA_7_GP1UN1</t>
  </si>
  <si>
    <t>Geothermal 1</t>
  </si>
  <si>
    <t>ORNI 18, LLC</t>
  </si>
  <si>
    <t>Thermo No.1 BE-01</t>
  </si>
  <si>
    <t>CONTRL_1_CASAD3</t>
  </si>
  <si>
    <t>Mammoth G3  - RAM 1</t>
  </si>
  <si>
    <t>CONTRL_1_QF</t>
  </si>
  <si>
    <t>Mammoth Pacific L P II (MP2)</t>
  </si>
  <si>
    <t>Calpine Geysers</t>
  </si>
  <si>
    <t>CONTRL_1_CASAD1</t>
  </si>
  <si>
    <t>Mammoth G1 - RAM 2</t>
  </si>
  <si>
    <t>Wendel Energy Operations 1, LLC</t>
  </si>
  <si>
    <t>WINAMD_6_UNIT 1</t>
  </si>
  <si>
    <t>Amedee Geothermal Venture 1 PURPA</t>
  </si>
  <si>
    <t>V3 GEN</t>
  </si>
  <si>
    <t>SMALL GEN UNKNOWN</t>
  </si>
  <si>
    <t>IID_Solar</t>
  </si>
  <si>
    <t>Grayson CT8BC</t>
  </si>
  <si>
    <t>Grayson 8BC</t>
  </si>
  <si>
    <t>LDWP_Peaker</t>
  </si>
  <si>
    <t>Milford Wind 3</t>
  </si>
  <si>
    <t>Milford Wind Corridor Project III 1</t>
  </si>
  <si>
    <t>LDWP_Wind</t>
  </si>
  <si>
    <t>Milford Wind 4</t>
  </si>
  <si>
    <t>Milford Wind 5</t>
  </si>
  <si>
    <t>Vistra Moss Landing Energy Storage</t>
  </si>
  <si>
    <t>Moss Landing Energy Storage</t>
  </si>
  <si>
    <t>AES Alamitos ES</t>
  </si>
  <si>
    <t>Strata Saticoy, LLC</t>
  </si>
  <si>
    <t xml:space="preserve">SGIP-SCE </t>
  </si>
  <si>
    <t>Stem Energy DRES - 402040</t>
  </si>
  <si>
    <t>Hummingbird Energy Storage</t>
  </si>
  <si>
    <t>Diablo Energy Storage</t>
  </si>
  <si>
    <t>SGIP-PG&amp;E</t>
  </si>
  <si>
    <t>AltaGas Power Holdings (U.S.) Inc.</t>
  </si>
  <si>
    <t>Lake Hodges Contract</t>
  </si>
  <si>
    <t>expedited energy storage - distribution</t>
  </si>
  <si>
    <t>SGIPSGIP-SDGE</t>
  </si>
  <si>
    <t>Miramar BESS</t>
  </si>
  <si>
    <t>HEBT WLA1 DRES</t>
  </si>
  <si>
    <t>Cascade Energy Storage</t>
  </si>
  <si>
    <t>AltaGas Pomona Energy Inc. - Pomona battery storage 1 - ES004</t>
  </si>
  <si>
    <t>Tesla - Mira Loma</t>
  </si>
  <si>
    <t>Convergent OCES 1</t>
  </si>
  <si>
    <t>Llagas Energy Storage</t>
  </si>
  <si>
    <t>HEBT WLA2 DRES</t>
  </si>
  <si>
    <t>Swell Energy VPP Fund 2019-I LLC</t>
  </si>
  <si>
    <t>Silverstrand Grid, LLC</t>
  </si>
  <si>
    <t>2014 SGIP-SCE</t>
  </si>
  <si>
    <t>Powin SBI, LLC</t>
  </si>
  <si>
    <t>HEJF1</t>
  </si>
  <si>
    <t>SCE EGT - Grapeland</t>
  </si>
  <si>
    <t>SCE EGT - Center</t>
  </si>
  <si>
    <t>Painter Energy Storage, LLC</t>
  </si>
  <si>
    <t>Enel Bella Energy Storage, LLC</t>
  </si>
  <si>
    <t>Orni 34 LLC</t>
  </si>
  <si>
    <t>Henrietta D Energy Storage</t>
  </si>
  <si>
    <t>mNOC AERS Energy Storage</t>
  </si>
  <si>
    <t>Convergent OCES 2</t>
  </si>
  <si>
    <t>Fallbrook BESS</t>
  </si>
  <si>
    <t>Tehachapi Storage Project (TSP)</t>
  </si>
  <si>
    <t>Stem Energy DRES - 402039</t>
  </si>
  <si>
    <t>Don Lee BSS</t>
  </si>
  <si>
    <t>2012 GRC Energy storage - distribution</t>
  </si>
  <si>
    <t>Convergent OCES 3</t>
  </si>
  <si>
    <t>HEBT Irvine1 DRES</t>
  </si>
  <si>
    <t>HEBT Irvine2 DRES</t>
  </si>
  <si>
    <t>Swell Energy Fund 1</t>
  </si>
  <si>
    <t>HEJF2</t>
  </si>
  <si>
    <t>Yerba Buena Battery Energy Storage System</t>
  </si>
  <si>
    <t>Capristrano Energy Storage</t>
  </si>
  <si>
    <t>Pomerado energy storage</t>
  </si>
  <si>
    <t>Mercury 4</t>
  </si>
  <si>
    <t>Distribution Energy Storage Integration ("DESI") 1</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</si>
  <si>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</si>
  <si>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</si>
  <si>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</si>
  <si>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</si>
  <si>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</si>
  <si>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</si>
  <si>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</si>
  <si>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</si>
  <si>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Gonzales Bank 4</t>
  </si>
  <si>
    <t>PLS/TES - Mt San Antonio College</t>
  </si>
  <si>
    <t>Distribution Energy Storage Integration ("DESI") 2</t>
  </si>
  <si>
    <t>W Power - Stanton - 1</t>
  </si>
  <si>
    <t>Ice Bear PLS - 431145</t>
  </si>
  <si>
    <t>Ice Bear PLS - 431148</t>
  </si>
  <si>
    <t>Ice Bear PLS - 431151</t>
  </si>
  <si>
    <t>Ice Bear PLS - 431154</t>
  </si>
  <si>
    <t>Ice Bear PLS - 431157</t>
  </si>
  <si>
    <t>Ice Bear PLS - 431163</t>
  </si>
  <si>
    <t>Ice Bear PLS - 431166</t>
  </si>
  <si>
    <t>PLS/TES - Lockheed Martin</t>
  </si>
  <si>
    <t>PLS/TES - Molina Healthcare</t>
  </si>
  <si>
    <t>Catalina Island Battery Storage</t>
  </si>
  <si>
    <t>Gonzales Bank 3</t>
  </si>
  <si>
    <t>PLS/TES - Long Beach Convention Center</t>
  </si>
  <si>
    <t>PLS/TES - Golden West College</t>
  </si>
  <si>
    <t>PLS/TES - Chaffey College</t>
  </si>
  <si>
    <t>PLS/TES - Cypress College</t>
  </si>
  <si>
    <t>V2G-LA AFB</t>
  </si>
  <si>
    <t>PLS/TES - Santa Ana College Central</t>
  </si>
  <si>
    <t>Browns Valley Energy Storage</t>
  </si>
  <si>
    <t>Discovery Science Center</t>
  </si>
  <si>
    <t>Irvine Smart Grid- Residential ES Unit</t>
  </si>
  <si>
    <t>Irvine Smart Grid-Community Energy Storge</t>
  </si>
  <si>
    <t>Grayson 3-5</t>
  </si>
  <si>
    <t>LDWP_CCGT</t>
  </si>
  <si>
    <t>BRDWAY_7_UNIT 1</t>
  </si>
  <si>
    <t>Broadway Unit B-3</t>
  </si>
  <si>
    <t>Magnolia Power Project (Biomethane portion)</t>
  </si>
  <si>
    <t>VERNON_7_CTG1</t>
  </si>
  <si>
    <t>fillme_buyer, seller, approximate resource mix</t>
  </si>
  <si>
    <t>RCKCRK_7_UNIT 2</t>
  </si>
  <si>
    <t>Rock Creek Powerhouse</t>
  </si>
  <si>
    <t>DUTCH2_7_UNIT 1</t>
  </si>
  <si>
    <t>Nevada Irrigation District (NID) (RPS) - Dutch Flat / Rollins / Bowman</t>
  </si>
  <si>
    <t>FRIANT_6_UNITS</t>
  </si>
  <si>
    <t>Friant-Kern Hydro Facility (River Outlet, Madera Canal, F-K)</t>
  </si>
  <si>
    <t>DMDVLY_1_GEN 1</t>
  </si>
  <si>
    <t>Diamond Valley Lake</t>
  </si>
  <si>
    <t>Tieton</t>
  </si>
  <si>
    <t>KERRGN_1_UNIT 1</t>
  </si>
  <si>
    <t>Kern River No. 1</t>
  </si>
  <si>
    <t>KERKH1_7_UNIT 1</t>
  </si>
  <si>
    <t>Kerckhoff Powerhouse</t>
  </si>
  <si>
    <t>FMEADO_7_UNIT</t>
  </si>
  <si>
    <t>PCWA (RPS) - French Meadows / Oxbow / Hell Hole</t>
  </si>
  <si>
    <t>ETIWND_6_MWDETI</t>
  </si>
  <si>
    <t>Etiwanda - Metropolitan Water District (MWD)</t>
  </si>
  <si>
    <t>PARDEB_2_UNIT 1</t>
  </si>
  <si>
    <t>Pardee Power Plant</t>
  </si>
  <si>
    <t>KELYRG_6_UNIT</t>
  </si>
  <si>
    <t>SFWP (RPS) - Sly Creek / Kelly Ridge</t>
  </si>
  <si>
    <t>DUTCH1_7_UNIT 1</t>
  </si>
  <si>
    <t>Dutch Flat #1 Powerhouse</t>
  </si>
  <si>
    <t>ELDORO_7_UNIT 1</t>
  </si>
  <si>
    <t>El Dorado Irrigation District</t>
  </si>
  <si>
    <t>GRIZLY_1_UNIT 1</t>
  </si>
  <si>
    <t>Grizzly</t>
  </si>
  <si>
    <t>WISHON_6_UNIT 1</t>
  </si>
  <si>
    <t>Wishon Powerhouse</t>
  </si>
  <si>
    <t>DSABLA_7_UNIT</t>
  </si>
  <si>
    <t>DeSabla Powerhouse</t>
  </si>
  <si>
    <t>TULLCK_7_UNIT 1</t>
  </si>
  <si>
    <t>Tulloch</t>
  </si>
  <si>
    <t>SNDBAR_7_UNIT 1</t>
  </si>
  <si>
    <t>Tri-Dam Authority</t>
  </si>
  <si>
    <t>RIOBRV_6_UNIT 1</t>
  </si>
  <si>
    <t>Olcese Water District</t>
  </si>
  <si>
    <t>BISHOP_1_UNITS</t>
  </si>
  <si>
    <t>Bishop Creek No. 3</t>
  </si>
  <si>
    <t>HAYPRS_6_QFUNTS</t>
  </si>
  <si>
    <t>Eif Haypress, LLC (Lwr)</t>
  </si>
  <si>
    <t>WISE_1_UNIT 1</t>
  </si>
  <si>
    <t>Wise Powerhouse</t>
  </si>
  <si>
    <t>WESTPT_2_UNIT</t>
  </si>
  <si>
    <t>West Point Powerhouse</t>
  </si>
  <si>
    <t>HALSEY_6_UNIT</t>
  </si>
  <si>
    <t>Halsey Powerhouse</t>
  </si>
  <si>
    <t>BISHOP_1_ALAMO</t>
  </si>
  <si>
    <t>Bishop Creek No. 2</t>
  </si>
  <si>
    <t>COLEMN_2_UNIT</t>
  </si>
  <si>
    <t>Coleman Powerhouse</t>
  </si>
  <si>
    <t>MONTPH_7_UNITS</t>
  </si>
  <si>
    <t>Solano Irrigation District (SID)(ID/WA)</t>
  </si>
  <si>
    <t>VESTAL_6_QF</t>
  </si>
  <si>
    <t>Daniel M. Bates</t>
  </si>
  <si>
    <t>NAROW1_2_UNIT</t>
  </si>
  <si>
    <t>Narrows #1 Powerhouse</t>
  </si>
  <si>
    <t>NWCSTL_7_UNIT 1</t>
  </si>
  <si>
    <t>Newcastle Powerhouse</t>
  </si>
  <si>
    <t>CONTRL_1_RUSHCK</t>
  </si>
  <si>
    <t>Rush Creek</t>
  </si>
  <si>
    <t>MONTPH_7_UNIT 1</t>
  </si>
  <si>
    <t>KRNCNY_6_UNIT</t>
  </si>
  <si>
    <t>Kern Canyon Powerhouse</t>
  </si>
  <si>
    <t>BEARDS_7_UNIT 1</t>
  </si>
  <si>
    <t>Beardsley</t>
  </si>
  <si>
    <t>MONLTH_6_BOREL</t>
  </si>
  <si>
    <t>Borel</t>
  </si>
  <si>
    <t>CONTRL_1_POOLE</t>
  </si>
  <si>
    <t>Poole Plant</t>
  </si>
  <si>
    <t>POTTER_6_UNIT 1</t>
  </si>
  <si>
    <t>Potter Valley Powerhouse</t>
  </si>
  <si>
    <t>VOLTA_2_UNIT 1</t>
  </si>
  <si>
    <t>Volta 1 Powerhouse</t>
  </si>
  <si>
    <t>HATCR1_7_UNIT</t>
  </si>
  <si>
    <t>Hat Creek #1 Powerhouse</t>
  </si>
  <si>
    <t>PLACVL_1_CHILIB</t>
  </si>
  <si>
    <t>Chili Bar Powerhouse</t>
  </si>
  <si>
    <t>INSKIP_2_UNIT</t>
  </si>
  <si>
    <t>Inskip Powerhouse</t>
  </si>
  <si>
    <t>DEERCR_6_UNIT 1</t>
  </si>
  <si>
    <t>Deer Creek Powerhouse</t>
  </si>
  <si>
    <t>SPRGAP_1_UNIT 1</t>
  </si>
  <si>
    <t>Spring Gap Powerhouse</t>
  </si>
  <si>
    <t>SPAULD_6_UNIT 1</t>
  </si>
  <si>
    <t>Spaulding #1 Powerhouse</t>
  </si>
  <si>
    <t>COVERD_2_QFUNTS</t>
  </si>
  <si>
    <t>Mega Renewables (Hatchet Crk)</t>
  </si>
  <si>
    <t>SBERDO_2_SNTANA</t>
  </si>
  <si>
    <t>Santa Ana No. 1</t>
  </si>
  <si>
    <t>SPAULD_6_UNIT 3</t>
  </si>
  <si>
    <t>Spaulding #3 Powerhouse</t>
  </si>
  <si>
    <t>CNTRVL_6_UNIT</t>
  </si>
  <si>
    <t>Centerville Powerhouse</t>
  </si>
  <si>
    <t>SPRGVL_2_TULE</t>
  </si>
  <si>
    <t>Tule Powerhouse</t>
  </si>
  <si>
    <t>BLCKBT_2_STONEY</t>
  </si>
  <si>
    <t>Black Butte</t>
  </si>
  <si>
    <t>OLSEN_2_UNIT</t>
  </si>
  <si>
    <t>Olsen Power Partners</t>
  </si>
  <si>
    <t>CCRITA_7_RPPCHF</t>
  </si>
  <si>
    <t>SDCWA - Rancho Penasquitos Hydro</t>
  </si>
  <si>
    <t>Rugraw Inc.  (Lassen Lodge Hydro)</t>
  </si>
  <si>
    <t>Stony Gorge</t>
  </si>
  <si>
    <t>RHONDO_2_QF</t>
  </si>
  <si>
    <t>LA CO Flood Control District  **</t>
  </si>
  <si>
    <t>HMLTBR_6_UNITS</t>
  </si>
  <si>
    <t>Hamilton Branch Powerhouse</t>
  </si>
  <si>
    <t>FROGTN_7_UTICA</t>
  </si>
  <si>
    <t>Murphys</t>
  </si>
  <si>
    <t>SPAULD_6_UNIT 2</t>
  </si>
  <si>
    <t>Spaulding #2 Powerhouse</t>
  </si>
  <si>
    <t>CRNEVL_6_SJQN 3</t>
  </si>
  <si>
    <t>San Joaquin #3 Powerhouse</t>
  </si>
  <si>
    <t>SBERDO_6_MILLCK</t>
  </si>
  <si>
    <t>Mill Creek No. 1</t>
  </si>
  <si>
    <t>GYSRVL_7_WSPRNG</t>
  </si>
  <si>
    <t>Warm Springs</t>
  </si>
  <si>
    <t>BOWMN_6_HYDRO</t>
  </si>
  <si>
    <t>Nevada Irrigation District/Bowman Hyroelectric Project</t>
  </si>
  <si>
    <t>MERCFL_6_UNIT</t>
  </si>
  <si>
    <t>Merced Falls Powerhouse</t>
  </si>
  <si>
    <t>UKIAH_7_LAKEMN</t>
  </si>
  <si>
    <t>Lake Mendocino</t>
  </si>
  <si>
    <t>KILARC_2_UNIT 1</t>
  </si>
  <si>
    <t>Kilarc Powerhouse</t>
  </si>
  <si>
    <t>CRNEVL_6_SJQN 2</t>
  </si>
  <si>
    <t>San Joaquin #2 Powerhouse</t>
  </si>
  <si>
    <t>TKOPWR_2_UNIT</t>
  </si>
  <si>
    <t>Tko Power (South Bear Creek)</t>
  </si>
  <si>
    <t>CONTRL_1_LUNDY</t>
  </si>
  <si>
    <t>Lundy</t>
  </si>
  <si>
    <t>AZUSA_2_HYDRO</t>
  </si>
  <si>
    <t>Azusa</t>
  </si>
  <si>
    <t>TKOPWR_6_HYDRO</t>
  </si>
  <si>
    <t>TKO Power Inc. (South Bear Creek)</t>
  </si>
  <si>
    <t>ETIWND_2_FONTNA</t>
  </si>
  <si>
    <t>Fontana</t>
  </si>
  <si>
    <t>SPRGVL_2_TULESC</t>
  </si>
  <si>
    <t>Tule River</t>
  </si>
  <si>
    <t>RECTOR_2_KAWH 1</t>
  </si>
  <si>
    <t>Kaweah No. 1</t>
  </si>
  <si>
    <t>SPICER_1_UNIT 1</t>
  </si>
  <si>
    <t>Spicer</t>
  </si>
  <si>
    <t>LOWGAP_7_MATHEW</t>
  </si>
  <si>
    <t>Humboldt Bay MWD</t>
  </si>
  <si>
    <t>CLRKRD_6_LIMESD</t>
  </si>
  <si>
    <t>Lime Saddle Powerhouse</t>
  </si>
  <si>
    <t>COWCRK_2_UNIT</t>
  </si>
  <si>
    <t>Cow Creek Powerhouse</t>
  </si>
  <si>
    <t>PHOENX_1_UNIT</t>
  </si>
  <si>
    <t>Phoenix Powerhouse</t>
  </si>
  <si>
    <t>HATLOS_6_QFUNTS</t>
  </si>
  <si>
    <t>Mega Renewables (Bidwell Ditch)</t>
  </si>
  <si>
    <t>MSSION_2_QF</t>
  </si>
  <si>
    <t>Badger Filtration Plant</t>
  </si>
  <si>
    <t>SNCLRA_6_QF</t>
  </si>
  <si>
    <t>Camrosa County Water District</t>
  </si>
  <si>
    <t>Nimbus</t>
  </si>
  <si>
    <t>TOADTW_6_UNIT</t>
  </si>
  <si>
    <t>Toadtown Powerhouse</t>
  </si>
  <si>
    <t>City of Escondido - Bear Valley</t>
  </si>
  <si>
    <t>BRDGVL_7_BAKER</t>
  </si>
  <si>
    <t>Baker Creek Hydroelectric Project (SB32)</t>
  </si>
  <si>
    <t>SPRGVL_2_QF</t>
  </si>
  <si>
    <t>Lower Tule River Irrigation Dist. (f/k/a 4028)</t>
  </si>
  <si>
    <t>BUCKCK_7_OAKFLT</t>
  </si>
  <si>
    <t>Oak Flat Powerhouse</t>
  </si>
  <si>
    <t>Calleguas MWD (East Portal Hydroelectric Generating Station, f/k/a 4022)</t>
  </si>
  <si>
    <t>KANAKA_1_UNIT</t>
  </si>
  <si>
    <t>Sts Hydropower Ltd. (Kanaka)</t>
  </si>
  <si>
    <t>Browns Valley Irrigation District FiT</t>
  </si>
  <si>
    <t>BNNIEN_7_ALTAPH</t>
  </si>
  <si>
    <t>Alta Powerhouse</t>
  </si>
  <si>
    <t>VOLTA_2_UNIT 2</t>
  </si>
  <si>
    <t>Volta 2 Powerhouse</t>
  </si>
  <si>
    <t>Calleguas MWD (Springville Hydro) (f/k/a 4152)</t>
  </si>
  <si>
    <t>CLOVER_2_UNIT</t>
  </si>
  <si>
    <t>Hydro Partners (Clover Creek)</t>
  </si>
  <si>
    <t>Mill Sulphur Creek Project (SB32) (ReMAT)</t>
  </si>
  <si>
    <t>LOWGAP_1_SUPHR</t>
  </si>
  <si>
    <t>Mill &amp; Sulphur Creek</t>
  </si>
  <si>
    <t>BUCKCK_2_HYDRO</t>
  </si>
  <si>
    <t>Lassen Station Hydro (SB32)</t>
  </si>
  <si>
    <t>Wolfsen Bypass FiT</t>
  </si>
  <si>
    <t>STOREY_2_MDRCH4</t>
  </si>
  <si>
    <t>Site 1923 (Madera Chowchilla)</t>
  </si>
  <si>
    <t>CURTIS_1_CANLCK</t>
  </si>
  <si>
    <t>Canal Creek Power Plant (RETA)</t>
  </si>
  <si>
    <t>CRNEVL_6_CRNVA</t>
  </si>
  <si>
    <t>Crane Valley Powerhouse</t>
  </si>
  <si>
    <t>Monte Vista Water District (f/k/a 4147)</t>
  </si>
  <si>
    <t>Isabella Fishflow Hydroelectric Project LLC</t>
  </si>
  <si>
    <t>METCLF_1_QF</t>
  </si>
  <si>
    <t>Santa Clara Valley Water Dist.</t>
  </si>
  <si>
    <t>MOORPK_6_QF</t>
  </si>
  <si>
    <t>Calleguas MWD (Conejos, f/k/a 4010)</t>
  </si>
  <si>
    <t>Gibralter Conduit Hydroelectric Plant (f/k/a 4012)</t>
  </si>
  <si>
    <t>VOLTA_6_DIGHYD</t>
  </si>
  <si>
    <t>Digger Creek Hydro</t>
  </si>
  <si>
    <t>San Luis Bypass FiT</t>
  </si>
  <si>
    <t>Tunnel Hill Hydroelectric Project</t>
  </si>
  <si>
    <t>STOREY_2_MDRCH2</t>
  </si>
  <si>
    <t>Site 1174 (Madera Chowchilla)</t>
  </si>
  <si>
    <t>T&amp;G Hydro</t>
  </si>
  <si>
    <t>Three Valleys MWD (Miramar)</t>
  </si>
  <si>
    <t>CTNWDP_1_QF</t>
  </si>
  <si>
    <t>Hat Creek Hereford Ranch</t>
  </si>
  <si>
    <t>CSCHYD_2_UNIT 2</t>
  </si>
  <si>
    <t>High Line Canal</t>
  </si>
  <si>
    <t>Eagle Hydro</t>
  </si>
  <si>
    <t>Olivenhain Municipal Water District</t>
  </si>
  <si>
    <t>Graeagle</t>
  </si>
  <si>
    <t>Stampede</t>
  </si>
  <si>
    <t>STOREY_2_MDRCH3</t>
  </si>
  <si>
    <t>Site 1302 (Madera Chowchilla)</t>
  </si>
  <si>
    <t>CRNEVL_6_SJQN 1</t>
  </si>
  <si>
    <t>San Joaquin #1-A Powerhouse</t>
  </si>
  <si>
    <t>Buckeye Hydroelectric Project</t>
  </si>
  <si>
    <t>GOLETA_2_QF</t>
  </si>
  <si>
    <t>Montecito Water District</t>
  </si>
  <si>
    <t>McFadden Hydroelectric Facility (SB32)</t>
  </si>
  <si>
    <t>City of Oceanside - San Francisco Peak Hydro Plant</t>
  </si>
  <si>
    <t>Vecino Vineyards FiT</t>
  </si>
  <si>
    <t>California Water Service Company (PV Station 37)</t>
  </si>
  <si>
    <t>PCWA- Lincoln Metering and Hydroelectric Station</t>
  </si>
  <si>
    <t>Arbuckle Mountain Hydro</t>
  </si>
  <si>
    <t>Cedar Flat</t>
  </si>
  <si>
    <t>White Mountain Ranch LLC (f/k/a 4006)</t>
  </si>
  <si>
    <t>Goose Valley Hydro (SB32)</t>
  </si>
  <si>
    <t>Eric And Debbie Wattenburg</t>
  </si>
  <si>
    <t>Calleguas MWD - Unit 3 (Santa Rosa)</t>
  </si>
  <si>
    <t>Bishop Tungsten Development, LLC</t>
  </si>
  <si>
    <t>Goleta Water District (Van Horne) (f/k/a 4055)</t>
  </si>
  <si>
    <t>Clover Leaf</t>
  </si>
  <si>
    <t>BARRE_2_QF</t>
  </si>
  <si>
    <t>City of Santa Ana</t>
  </si>
  <si>
    <t>VISTA_6_QF</t>
  </si>
  <si>
    <t>San Bernardino MWD</t>
  </si>
  <si>
    <t>Richard Moss</t>
  </si>
  <si>
    <t>Mini Hydro</t>
  </si>
  <si>
    <t>Walnut Valley Water District</t>
  </si>
  <si>
    <t>Cox Ave Hydro</t>
  </si>
  <si>
    <t>Steve &amp; Bonnie Tetrick</t>
  </si>
  <si>
    <t>David O. Harde</t>
  </si>
  <si>
    <t>Calaveras PUD-Hydro #1</t>
  </si>
  <si>
    <t>Calaveras PUD-Hydro #2</t>
  </si>
  <si>
    <t>Calaveras PUD-Hydro #3</t>
  </si>
  <si>
    <t>John Neerhout Jr.</t>
  </si>
  <si>
    <t>San Bernardino MWD (Unit 3)</t>
  </si>
  <si>
    <t>Mesa Consolidated Water District</t>
  </si>
  <si>
    <t>LEWSTN_7_UNIT 1</t>
  </si>
  <si>
    <t>Lewiston</t>
  </si>
  <si>
    <t>Wright Ranch Hydroelectric (fka Bertha Wright Bertillion)</t>
  </si>
  <si>
    <t>SGE Site 1</t>
  </si>
  <si>
    <t>Walnut Valley Water District (#2)</t>
  </si>
  <si>
    <t>RECTOR_2_KAWH 2</t>
  </si>
  <si>
    <t>Kaweah No. 2</t>
  </si>
  <si>
    <t>RECTOR_2_KAWH 3</t>
  </si>
  <si>
    <t>Kaweah No. 3</t>
  </si>
  <si>
    <t>BGCRK1_7_PORTAL</t>
  </si>
  <si>
    <t>Portal Power Plant</t>
  </si>
  <si>
    <t>Desert Water Agency (Snow Creek)</t>
  </si>
  <si>
    <t>TOPAZ_2_SOLAR</t>
  </si>
  <si>
    <t>Topaz Solar Farm</t>
  </si>
  <si>
    <t>Tribal Solar, LLC</t>
  </si>
  <si>
    <t>SLSTR1_2_SOLAR1</t>
  </si>
  <si>
    <t>Solar Star California XIX, LLC (AVPV I)</t>
  </si>
  <si>
    <t>DSRTSN_2_SOLAR2</t>
  </si>
  <si>
    <t>Desert Center Solar Farm</t>
  </si>
  <si>
    <t>DSRTSL_2_SOLAR1</t>
  </si>
  <si>
    <t>Desert Stateline</t>
  </si>
  <si>
    <t>AGUCAL_5_SOLAR1</t>
  </si>
  <si>
    <t>Agua Caliente Solar Project</t>
  </si>
  <si>
    <t>SLSTR2_2_SOLAR2</t>
  </si>
  <si>
    <t>Solar Star California XX, LLC (AVPV II)</t>
  </si>
  <si>
    <t>SANDLT_2_SUNITS</t>
  </si>
  <si>
    <t>Mojave Solar Project</t>
  </si>
  <si>
    <t>93LF 8ME LLC (Mount Signal V)</t>
  </si>
  <si>
    <t>GENESI_2_STG</t>
  </si>
  <si>
    <t>Genesis Solar (Station) Energy Project</t>
  </si>
  <si>
    <t>DSRTSN_2_SOLAR1</t>
  </si>
  <si>
    <t>Desert Sunlight 250, LLC</t>
  </si>
  <si>
    <t>PRIMM_2_SOLAR1</t>
  </si>
  <si>
    <t>Silver State Solar Power, LLC</t>
  </si>
  <si>
    <t>BLKCRK_2_SOLAR1</t>
  </si>
  <si>
    <t>McCoy Solar, LLC</t>
  </si>
  <si>
    <t>Panoche Valley Solar, LLC</t>
  </si>
  <si>
    <t>AVSOLR_2_SOLAR</t>
  </si>
  <si>
    <t>AV Solar Ranch One</t>
  </si>
  <si>
    <t>CAVLSR_2_RSOLAR</t>
  </si>
  <si>
    <t>High Plains Ranch II</t>
  </si>
  <si>
    <t>IVSLRP_2_SOLAR1</t>
  </si>
  <si>
    <t>Imperial Valley Solar 1, LLC - Silver Ridge Mt. Signal</t>
  </si>
  <si>
    <t>RE: Tranquility 8</t>
  </si>
  <si>
    <t>Wright Solar Park</t>
  </si>
  <si>
    <t>GARLND_2_GASLR</t>
  </si>
  <si>
    <t>RE Garland, LLC</t>
  </si>
  <si>
    <t>MSOLAR_2_SOLAR1</t>
  </si>
  <si>
    <t>Mesquite Solar 1</t>
  </si>
  <si>
    <t>Sun Streams, LLC</t>
  </si>
  <si>
    <t>COPMT2_2_SOLAR2</t>
  </si>
  <si>
    <t>Copper Mountain Solar 2</t>
  </si>
  <si>
    <t>88FT 8ME LLC (Mount Signal II)</t>
  </si>
  <si>
    <t>MSOLAR_2_SOLAR3</t>
  </si>
  <si>
    <t>Mesquite Solar 3, LLC</t>
  </si>
  <si>
    <t>California Flats Solar Project</t>
  </si>
  <si>
    <t>IVWEST_2_SOLAR1</t>
  </si>
  <si>
    <t>CSolar IV West - Imperial Solar Energy Center-West</t>
  </si>
  <si>
    <t>CPVERD_2_SOLAR</t>
  </si>
  <si>
    <t>Campo Verde Solar</t>
  </si>
  <si>
    <t>Blythe Solar III, LLC</t>
  </si>
  <si>
    <t>IVANPA_1_UNIT2</t>
  </si>
  <si>
    <t>Solar Partners I, LLC (Ivanpah)</t>
  </si>
  <si>
    <t>Blythe Solar II, LLC</t>
  </si>
  <si>
    <t>CSLR4S_2_SOLAR</t>
  </si>
  <si>
    <t>CSolar IV South - Imperial Solar Energy Center-South</t>
  </si>
  <si>
    <t>American Kings Solar, LLC</t>
  </si>
  <si>
    <t>IVANPA_1_UNIT3</t>
  </si>
  <si>
    <t>Ivanpah Unit 3</t>
  </si>
  <si>
    <t>CNTNLA_2_SOLAR1</t>
  </si>
  <si>
    <t>Centinela Solar Energy Facility (Centinela I)</t>
  </si>
  <si>
    <t>IVANPA_1_UNIT1</t>
  </si>
  <si>
    <t>Ivanpah Unit 1</t>
  </si>
  <si>
    <t>Valentine Solar, LLC</t>
  </si>
  <si>
    <t>CATLNA_2_SOLAR</t>
  </si>
  <si>
    <t>Catalina Solar</t>
  </si>
  <si>
    <t>Dracker Solar Unit 1</t>
  </si>
  <si>
    <t>SLST13_2_SOLAR1</t>
  </si>
  <si>
    <t>Solar Star California XIII, LLC (Quinto)</t>
  </si>
  <si>
    <t>Willow Springs Solar, LLC</t>
  </si>
  <si>
    <t>Antelope II Expansion</t>
  </si>
  <si>
    <t>Sunshine Valley Solar, LLC</t>
  </si>
  <si>
    <t>HENRTS_1_SOLAR</t>
  </si>
  <si>
    <t>Henrietta Solar</t>
  </si>
  <si>
    <t>ASTORA_2_SOLAR1</t>
  </si>
  <si>
    <t>RE Astoria LLC</t>
  </si>
  <si>
    <t>Mustang 2</t>
  </si>
  <si>
    <t>COPMT4_2_SOLAR4</t>
  </si>
  <si>
    <t>Copper Mountain Solar 4, LLC</t>
  </si>
  <si>
    <t>KRAMER_2_SEGS89</t>
  </si>
  <si>
    <t>Luz Solar Partners Ltd. VIII</t>
  </si>
  <si>
    <t>BIGSKY_2_SOLAR6</t>
  </si>
  <si>
    <t>Solverde 1</t>
  </si>
  <si>
    <t>Desert Harvest</t>
  </si>
  <si>
    <t>ASTORA_2_SOLAR2</t>
  </si>
  <si>
    <t>Astoria 2</t>
  </si>
  <si>
    <t>NEENCH_6_SOLAR</t>
  </si>
  <si>
    <t>Alpine Solar Project</t>
  </si>
  <si>
    <t>MNDOTA_1_SOLAR1</t>
  </si>
  <si>
    <t>North Star Solar</t>
  </si>
  <si>
    <t>LAMONT_1_SOLAR1</t>
  </si>
  <si>
    <t>Regulus Solar, LLC</t>
  </si>
  <si>
    <t>EXCLSG_1_SOLAR</t>
  </si>
  <si>
    <t xml:space="preserve">Excelsior Solar </t>
  </si>
  <si>
    <t>RTEDDY_2_SOLAR2</t>
  </si>
  <si>
    <t>Rosamond West Solar 2</t>
  </si>
  <si>
    <t>RTEDDY_2_SOLAR1</t>
  </si>
  <si>
    <t>Rosamond West Solar 1</t>
  </si>
  <si>
    <t>41MB 8ME LLC</t>
  </si>
  <si>
    <t>ALPSLR_1_SPSSLR</t>
  </si>
  <si>
    <t>Alpaugh 50</t>
  </si>
  <si>
    <t>Midway Solar Farm I</t>
  </si>
  <si>
    <t>BIGSKY_2_SOLAR7</t>
  </si>
  <si>
    <t>Big Sky Solar 1</t>
  </si>
  <si>
    <t>Little Bear 4</t>
  </si>
  <si>
    <t>Little Bear 5</t>
  </si>
  <si>
    <t>COPMTN_2_SOLAR1</t>
  </si>
  <si>
    <t>CM48 (fka Sempra Copper Mountain 1)</t>
  </si>
  <si>
    <t>CNTNLA_2_SOLAR2</t>
  </si>
  <si>
    <t>Centinela Solar Energy Facility Expansion (Centinela II)</t>
  </si>
  <si>
    <t>Tierra del Sol  Solar Farm</t>
  </si>
  <si>
    <t>CAVLSR_2_BSOLAR</t>
  </si>
  <si>
    <t>High Plains Ranch III</t>
  </si>
  <si>
    <t>Cuyama Solar Array</t>
  </si>
  <si>
    <t>BIGSKY_2_SOLAR2</t>
  </si>
  <si>
    <t>Big Sky Solar 4</t>
  </si>
  <si>
    <t>MSTANG_2_SOLAR3</t>
  </si>
  <si>
    <t>Mustang 3</t>
  </si>
  <si>
    <t>Little Bear 1</t>
  </si>
  <si>
    <t>KRAMER_1_SEGS37</t>
  </si>
  <si>
    <t>Luz Solar Partners Ltd. VI</t>
  </si>
  <si>
    <t>KRAMER_1_SEGSR3</t>
  </si>
  <si>
    <t>Luz Solar Partners Ltd, III (SEGS III) (f/k/a 5017)</t>
  </si>
  <si>
    <t>KRAMER_1_SEGSR4</t>
  </si>
  <si>
    <t>Luz Solar Partners Ltd, IV (SEGS IV) (f/k/a 5018)</t>
  </si>
  <si>
    <t>MSTANG_2_SOLAR</t>
  </si>
  <si>
    <t>Mustang</t>
  </si>
  <si>
    <t>MSTANG_2_SOLAR4</t>
  </si>
  <si>
    <t>Mustang 4</t>
  </si>
  <si>
    <t>LAMONT_1_SOLAR4</t>
  </si>
  <si>
    <t>Hayworth Solar Farm</t>
  </si>
  <si>
    <t>BREGGO_6_SOLAR</t>
  </si>
  <si>
    <t>NRG Solar Borrego</t>
  </si>
  <si>
    <t>BLYTHE_1_SOLAR1</t>
  </si>
  <si>
    <t>NRG Solar Blythe LLC</t>
  </si>
  <si>
    <t>LHILLS_6_SOLAR1</t>
  </si>
  <si>
    <t>CED Lost Hills Solar, LLC (fka Blackwell Solar Park, LLC)  - RAM 4</t>
  </si>
  <si>
    <t>STROUD_6_SOLAR</t>
  </si>
  <si>
    <t>Stroud Solar Station</t>
  </si>
  <si>
    <t>CANTUA_1_SOLAR</t>
  </si>
  <si>
    <t>Cantua Solar Station</t>
  </si>
  <si>
    <t>HURON_6_SOLAR</t>
  </si>
  <si>
    <t>Huron Solar Station</t>
  </si>
  <si>
    <t>GATES_2_SOLAR</t>
  </si>
  <si>
    <t>Gates Solar Station</t>
  </si>
  <si>
    <t>GUERNS_6_SOLAR</t>
  </si>
  <si>
    <t>Guernsey Solar Station</t>
  </si>
  <si>
    <t>Maricopa West Solar PV 2, LLC</t>
  </si>
  <si>
    <t>OROLOM_1_SOLAR1</t>
  </si>
  <si>
    <t>Sunray 20</t>
  </si>
  <si>
    <t>KANSAS_6_SOLAR</t>
  </si>
  <si>
    <t>Kansas South - PV 1</t>
  </si>
  <si>
    <t>ALPSLR_1_NTHSLR</t>
  </si>
  <si>
    <t>Alpaugh North</t>
  </si>
  <si>
    <t>ATWELL_1_SOLAR</t>
  </si>
  <si>
    <t>Atwell Island</t>
  </si>
  <si>
    <t>WAUKNA_1_SOLAR</t>
  </si>
  <si>
    <t>Corcoran</t>
  </si>
  <si>
    <t>AVENAL_6_SUNCTY</t>
  </si>
  <si>
    <t>Sun City Project (Eurus)</t>
  </si>
  <si>
    <t>OLIVEP_1_SOLAR</t>
  </si>
  <si>
    <t>White River</t>
  </si>
  <si>
    <t>LEPRFD_1_KANSAS</t>
  </si>
  <si>
    <t>Kansas</t>
  </si>
  <si>
    <t>Lost Hills Solar</t>
  </si>
  <si>
    <t>ACACIA_6_SOLAR</t>
  </si>
  <si>
    <t>West Antelope - RAM 1</t>
  </si>
  <si>
    <t>PLAINV_6_BSOLAR</t>
  </si>
  <si>
    <t>Western Antelope Blue Sky Ranch A - RAM 1</t>
  </si>
  <si>
    <t>KNTSTH_6_SOLAR</t>
  </si>
  <si>
    <t>Kent South - PV 2</t>
  </si>
  <si>
    <t>SKERN_6_SOLAR1</t>
  </si>
  <si>
    <t>Algonquin SKIC 20 Solar - PV 2</t>
  </si>
  <si>
    <t>VICTOR_1_SOLAR2</t>
  </si>
  <si>
    <t>Alamo Solar, LLC - RAM 2</t>
  </si>
  <si>
    <t>CORCAN_1_SOLAR1</t>
  </si>
  <si>
    <t>CID Solar PV Project - RAM 2</t>
  </si>
  <si>
    <t>7STDRD_1_SOLAR1</t>
  </si>
  <si>
    <t>Shafter Solar - RAM 3</t>
  </si>
  <si>
    <t>OLDRV1_6_SOLAR</t>
  </si>
  <si>
    <t>RE Old River One - RAM 3</t>
  </si>
  <si>
    <t>RSMSLR_6_SOLAR2</t>
  </si>
  <si>
    <t>RE Rosamond Two, LLC</t>
  </si>
  <si>
    <t>GLOW_6_SOLAR</t>
  </si>
  <si>
    <t>TA - High Desert LLC (Antelope)</t>
  </si>
  <si>
    <t>ADOBEE_1_SOLAR</t>
  </si>
  <si>
    <t>Adobe Solar, LLC</t>
  </si>
  <si>
    <t>PLAINV_6_SOLARC</t>
  </si>
  <si>
    <t>Central Antelope Dry Ranch C, LLC (A&amp;R)</t>
  </si>
  <si>
    <t>PLAINV_6_NLRSR1</t>
  </si>
  <si>
    <t>North Lancaster Ranch, LLC (A&amp;R)</t>
  </si>
  <si>
    <t>PLAINV_6_SOLAR3</t>
  </si>
  <si>
    <t>Sierra Solar Greenworks, LLC (A&amp;R)</t>
  </si>
  <si>
    <t>VESTAL_2_SOLAR1</t>
  </si>
  <si>
    <t>Nicolis, LLC (Weldon Solar)</t>
  </si>
  <si>
    <t>VICTOR_1_LVSLR2</t>
  </si>
  <si>
    <t>Lone Valley Solar Park II, LLC (f/k/a Marathon)</t>
  </si>
  <si>
    <t>TWISSL_6_SOLAR1</t>
  </si>
  <si>
    <t>Coronal Lost Hills, LLC</t>
  </si>
  <si>
    <t>VEGA_6_SOLAR1</t>
  </si>
  <si>
    <t>Vega Solar, LLC</t>
  </si>
  <si>
    <t>PMPJCK_1_SOLAR1</t>
  </si>
  <si>
    <t>Pumpjack Solar I, LLC</t>
  </si>
  <si>
    <t>WLDWD_1_SOLAR1</t>
  </si>
  <si>
    <t>Wildwood Solar I, LLC</t>
  </si>
  <si>
    <t>VICTOR_1_SOLAR4</t>
  </si>
  <si>
    <t>Adelanto Solar, LLC</t>
  </si>
  <si>
    <t>OASIS_6_SOLAR2</t>
  </si>
  <si>
    <t>NRG Solar Oasis LLC</t>
  </si>
  <si>
    <t>ATWEL2_1_SOLAR1</t>
  </si>
  <si>
    <t>CED Atwell Island West, LLC</t>
  </si>
  <si>
    <t>MOJAVW_2_SOLAR</t>
  </si>
  <si>
    <t>SEPV Mojave West, LLC</t>
  </si>
  <si>
    <t>ADERA_1_SOLAR1</t>
  </si>
  <si>
    <t>Adera Solar</t>
  </si>
  <si>
    <t>TORTLA_1_SOLAR</t>
  </si>
  <si>
    <t>Longboat Solar, LLC</t>
  </si>
  <si>
    <t>GLDFGR_6_SOLAR1</t>
  </si>
  <si>
    <t>Portal Ridge Solar B, LLC</t>
  </si>
  <si>
    <t>PMPJCK_1_SOLAR2</t>
  </si>
  <si>
    <t>Rio Bravo Solar I, LLC</t>
  </si>
  <si>
    <t>PMPJCK_1_RB2SLR</t>
  </si>
  <si>
    <t>Rio Bravo Solar II, LLC</t>
  </si>
  <si>
    <t>Jacumba Solar, LLC</t>
  </si>
  <si>
    <t>GARLND_2_GASLRA</t>
  </si>
  <si>
    <t>RE Garland A, LLC</t>
  </si>
  <si>
    <t>CEDUCR_2_SOLAR1</t>
  </si>
  <si>
    <t>SR Solis Vestal Almond, LLC</t>
  </si>
  <si>
    <t>CEDUCR_2_SOLAR2</t>
  </si>
  <si>
    <t>SR Solis Vestal Herder, LLC</t>
  </si>
  <si>
    <t>CEDUCR_2_SOLAR4</t>
  </si>
  <si>
    <t>SR Solis Vestal Fireman, LLC</t>
  </si>
  <si>
    <t>Joshua Tree Solar Farm, LLC</t>
  </si>
  <si>
    <t>MARCPW_6_SOLAR1</t>
  </si>
  <si>
    <t>Maricopa West</t>
  </si>
  <si>
    <t>FRESHW_1_SOLAR1</t>
  </si>
  <si>
    <t>CED Corcoran Solar 3, LLC (PV 3 RFO)</t>
  </si>
  <si>
    <t>PAIGES_6_SOLAR</t>
  </si>
  <si>
    <t>Westside Solar, LLC (1) (PV 3 RFO)</t>
  </si>
  <si>
    <t>RE: Walker Pass</t>
  </si>
  <si>
    <t>Midway Solar Farm III</t>
  </si>
  <si>
    <t>Bayshore Solar A</t>
  </si>
  <si>
    <t>Bayshore Solar C</t>
  </si>
  <si>
    <t>Bayshore Solar B</t>
  </si>
  <si>
    <t>San Joaquin 1A</t>
  </si>
  <si>
    <t>Antelope DSR 3, LLC</t>
  </si>
  <si>
    <t>Windhub Solar A Solar Project</t>
  </si>
  <si>
    <t>EEKTMN_6_SOLAR1</t>
  </si>
  <si>
    <t>EE K Solar 1 - Kettleman Solar</t>
  </si>
  <si>
    <t>VALLEY_5_SOLAR2</t>
  </si>
  <si>
    <t>AP North Lake Solar - Diamond Valley Lake Solar</t>
  </si>
  <si>
    <t>RSMSLR_6_SOLAR1</t>
  </si>
  <si>
    <t>RE Rosamond One</t>
  </si>
  <si>
    <t>BIGSKY_2_SOLAR1</t>
  </si>
  <si>
    <t xml:space="preserve">Antelope Big Sky Ranch </t>
  </si>
  <si>
    <t>Western Antelope Blue Sky Ranch B</t>
  </si>
  <si>
    <t>BLYTHE_1_SOLAR2</t>
  </si>
  <si>
    <t>Blythe Green 1</t>
  </si>
  <si>
    <t>CRWCKS_1_SOLAR1</t>
  </si>
  <si>
    <t>Crow Creek Solar 1</t>
  </si>
  <si>
    <t>KNGBRD_2_SOLAR1</t>
  </si>
  <si>
    <t>Kingbird Solar A</t>
  </si>
  <si>
    <t>KNGBRD_2_SOLAR2</t>
  </si>
  <si>
    <t>Kingbird Solar B</t>
  </si>
  <si>
    <t>Little Bear 3</t>
  </si>
  <si>
    <t>OLIVEP_1_SOLAR2</t>
  </si>
  <si>
    <t>White River Solar 2 - RAM 2</t>
  </si>
  <si>
    <t>WAUKNA_1_SOLAR2</t>
  </si>
  <si>
    <t>CED Corcoran Solar 2, LLC</t>
  </si>
  <si>
    <t>AVENAL_6_SANDDG</t>
  </si>
  <si>
    <t>Sand Drag (Eurus)</t>
  </si>
  <si>
    <t>CUMBIA_1_SOLAR</t>
  </si>
  <si>
    <t>Columbia Solar Energy</t>
  </si>
  <si>
    <t>ADMEST_6_SOLAR</t>
  </si>
  <si>
    <t>RE Adams East</t>
  </si>
  <si>
    <t>DEVERS_1_SOLAR</t>
  </si>
  <si>
    <t>Cascade Solar</t>
  </si>
  <si>
    <t>JAYNE_6_WLSLR</t>
  </si>
  <si>
    <t>Westlands Solar Farms PV1</t>
  </si>
  <si>
    <t>CATLNA_2_SOLAR2</t>
  </si>
  <si>
    <t>Catalina Solar 2, LLC</t>
  </si>
  <si>
    <t>Maricopa East Solar PV2, LLC</t>
  </si>
  <si>
    <t>VICTOR_1_SOLAR1</t>
  </si>
  <si>
    <t>RE Victor Phelan Solar One, LLC</t>
  </si>
  <si>
    <t>SDG&amp;E Solar Energy Project</t>
  </si>
  <si>
    <t>LAMONT_1_SOLAR5</t>
  </si>
  <si>
    <t>67RK 8ME, LLC</t>
  </si>
  <si>
    <t>LAMONT_1_SOLAR3</t>
  </si>
  <si>
    <t>Woodmere Solar Farm - RAM 4</t>
  </si>
  <si>
    <t>SCHNDR_1_WSTSDE</t>
  </si>
  <si>
    <t>Westside Solar Station</t>
  </si>
  <si>
    <t>SCHNDR_1_FIVPTS</t>
  </si>
  <si>
    <t>Five Points Solar Station</t>
  </si>
  <si>
    <t>MRLSDS_6_SOLAR1</t>
  </si>
  <si>
    <t>Morelos Del Sol - RAM 3</t>
  </si>
  <si>
    <t>WLDWD_1_SOLAR2</t>
  </si>
  <si>
    <t>Wildwood Solar II, LLC</t>
  </si>
  <si>
    <t>CEDUCR_2_SOLAR3</t>
  </si>
  <si>
    <t>SR Solis Crown, LLC</t>
  </si>
  <si>
    <t>CAMLOT_2_SOLAR2</t>
  </si>
  <si>
    <t>Columbia Two, LLC</t>
  </si>
  <si>
    <t>San Jacinto Solar 14.5, LLC</t>
  </si>
  <si>
    <t>VESTAL_2_SOLAR2</t>
  </si>
  <si>
    <t>Tropico, LLC (Great Lakes)</t>
  </si>
  <si>
    <t>SEGS_1_SEGS2</t>
  </si>
  <si>
    <t>Sunray Energy, Inc.</t>
  </si>
  <si>
    <t>SUNRAY SEGS I</t>
  </si>
  <si>
    <t>Java Solar</t>
  </si>
  <si>
    <t>ARVINN_6_ORION1</t>
  </si>
  <si>
    <t>Orion Solar - PV 1</t>
  </si>
  <si>
    <t>Blackwell Solar</t>
  </si>
  <si>
    <t>DEVERS_1_SOLAR1</t>
  </si>
  <si>
    <t>SPVP008 - Ontario</t>
  </si>
  <si>
    <t>GOOSLK_1_SOLAR1</t>
  </si>
  <si>
    <t>Cottonwood Goose Lake LLC</t>
  </si>
  <si>
    <t>GLDFGR_6_SOLAR2</t>
  </si>
  <si>
    <t>Portal Ridge Solar C Project</t>
  </si>
  <si>
    <t>CORCAN_1_SOLAR2</t>
  </si>
  <si>
    <t>Corcoran City</t>
  </si>
  <si>
    <t>GIFFEN_6_SOLAR</t>
  </si>
  <si>
    <t>Giffen Solar Station</t>
  </si>
  <si>
    <t>GATES_2_WSOLAR</t>
  </si>
  <si>
    <t>West Gates Solar Station</t>
  </si>
  <si>
    <t>OROLOM_1_SOLAR2</t>
  </si>
  <si>
    <t>SR Solis Oro Loma Teresina, LLC- Project B</t>
  </si>
  <si>
    <t>COPMTN_2_CM10</t>
  </si>
  <si>
    <t>CM10 (fka Sempra El Dorado Solar)</t>
  </si>
  <si>
    <t>GLDTWN_6_COLUM3</t>
  </si>
  <si>
    <t>RE Columbia Three LLC</t>
  </si>
  <si>
    <t>VICTOR_1_LVSLR1</t>
  </si>
  <si>
    <t>Lone Valley Solar Park I, LLC (f/k/a Agincourt)</t>
  </si>
  <si>
    <t>PMDLET_6_SOLAR1</t>
  </si>
  <si>
    <t>SEPV Palmdale East, LLC</t>
  </si>
  <si>
    <t>SKERN_6_SOLAR2</t>
  </si>
  <si>
    <t>Algonquin SKIC 10 Solar, LLC</t>
  </si>
  <si>
    <t>Sun Edison Victorville Solar</t>
  </si>
  <si>
    <t>PLAINV_6_DSOLAR</t>
  </si>
  <si>
    <t xml:space="preserve">Western Antelope Dry Ranch </t>
  </si>
  <si>
    <t>PBLOSM_2_SOLAR</t>
  </si>
  <si>
    <t>PearBlossom</t>
  </si>
  <si>
    <t>DEVERS_1_SOLAR2</t>
  </si>
  <si>
    <t>SPVP009 - Ontario</t>
  </si>
  <si>
    <t>Aspiration Solar G LLC  (1) (PV 3 RFO)</t>
  </si>
  <si>
    <t>VALLEY_5_RTS044</t>
  </si>
  <si>
    <t>SPVP044 - Perris</t>
  </si>
  <si>
    <t>ARVINN_6_ORION2</t>
  </si>
  <si>
    <t>Orion Solar II, LLC</t>
  </si>
  <si>
    <t>AVENAL_6_AVSLR1</t>
  </si>
  <si>
    <t>SR Solis Rocket, LLC - Project A</t>
  </si>
  <si>
    <t>AVENAL_6_AVSLR2</t>
  </si>
  <si>
    <t>SR Solis Rocket, LLC - Project B</t>
  </si>
  <si>
    <t>RVSIDE_6_SOLAR1</t>
  </si>
  <si>
    <t>Tequesquite Landfill Solar Project</t>
  </si>
  <si>
    <t>VICTOR_1_SOLAR3</t>
  </si>
  <si>
    <t>Adelanto Solar 2</t>
  </si>
  <si>
    <t>50001 SCWA North and South Ponds</t>
  </si>
  <si>
    <t>American Solar Greenworks, LLC (A&amp;R)</t>
  </si>
  <si>
    <t>DELSUR_6_SOLAR1</t>
  </si>
  <si>
    <t>FTS Project Owner 1, LLC (Summer North)</t>
  </si>
  <si>
    <t>BREGGO_6_DEGRSL</t>
  </si>
  <si>
    <t>Desert Green Solar Farm</t>
  </si>
  <si>
    <t>AVENAL_6_AVPARK</t>
  </si>
  <si>
    <t>Avenal Park (Eurus)</t>
  </si>
  <si>
    <t>ETIWND_2_RTS026</t>
  </si>
  <si>
    <t>SPVP026 - Rialto</t>
  </si>
  <si>
    <t>MIRLOM_2_ONTARO</t>
  </si>
  <si>
    <t>SPVP006 - Ontario</t>
  </si>
  <si>
    <t>San Jacinto Solar 5.5, LLC</t>
  </si>
  <si>
    <t>MENBIO_6_RENEW1</t>
  </si>
  <si>
    <t>CalRENEW-1 (1st Amended &amp; Restated)</t>
  </si>
  <si>
    <t>VESTAL_2_RTS042</t>
  </si>
  <si>
    <t>SPVP042 - Porterville</t>
  </si>
  <si>
    <t>SBERDO_2_RTS048</t>
  </si>
  <si>
    <t>SPVP048 - Redlands</t>
  </si>
  <si>
    <t>GLDTWN_6_SOLAR</t>
  </si>
  <si>
    <t>RE Rio Grande, LLC</t>
  </si>
  <si>
    <t>DELSUR_6_DRYFRB</t>
  </si>
  <si>
    <t>Lancaster Dry Farm Ranch B, LLC</t>
  </si>
  <si>
    <t>VICTOR_1_VDRYFA</t>
  </si>
  <si>
    <t>Victor Dry Farm Ranch A, LLC</t>
  </si>
  <si>
    <t>VICTOR_1_VDRYFB</t>
  </si>
  <si>
    <t>Victor Dry Farm Ranch B, LLC</t>
  </si>
  <si>
    <t>MNDOTA_1_SOLAR2</t>
  </si>
  <si>
    <t>Citizen Solar B, LLC</t>
  </si>
  <si>
    <t>LITLRK_6_SOLAR1</t>
  </si>
  <si>
    <t>Lancaster Little Rock C LLC</t>
  </si>
  <si>
    <t>SunE- Victorville</t>
  </si>
  <si>
    <t>CRELMN_6_RAMON2</t>
  </si>
  <si>
    <t>Sol Orchard 21 - Ramona 2</t>
  </si>
  <si>
    <t>VLCNTR_6_VCSLR2</t>
  </si>
  <si>
    <t>Sol Orchard 23 - Valley Center 2</t>
  </si>
  <si>
    <t>BIGSKY_2_SOLAR5</t>
  </si>
  <si>
    <t>Big Sky Solar 2</t>
  </si>
  <si>
    <t>MARTIN_1_SUNSET</t>
  </si>
  <si>
    <t>Sunset Reservoir North Basin</t>
  </si>
  <si>
    <t>GARNET_1_SOLAR</t>
  </si>
  <si>
    <t>North Palm Springs #4A</t>
  </si>
  <si>
    <t>GARNET_1_SOLAR2</t>
  </si>
  <si>
    <t>Garnet Solar Power Generation Station, 1 LLC</t>
  </si>
  <si>
    <t>Lancaster Solar 1</t>
  </si>
  <si>
    <t>SBERDO_2_RTS011</t>
  </si>
  <si>
    <t>SPVP011 - Redlands</t>
  </si>
  <si>
    <t>SBERDO_2_RTS013</t>
  </si>
  <si>
    <t>SPVP013 - Redlands</t>
  </si>
  <si>
    <t>ETIWND_2_RTS017</t>
  </si>
  <si>
    <t>SPVP017 - Fontana</t>
  </si>
  <si>
    <t>VISTA_2_RTS028</t>
  </si>
  <si>
    <t>SPVP028 - San Bernardino</t>
  </si>
  <si>
    <t>SunE- Mission Pomona</t>
  </si>
  <si>
    <t>ETIWND_2_RTS015</t>
  </si>
  <si>
    <t>SPVP015 - Fontana</t>
  </si>
  <si>
    <t>LITLRK_6_SOLAR4</t>
  </si>
  <si>
    <t>Little Rock - Pham Solar PV, LLC</t>
  </si>
  <si>
    <t>US Topco Energy, Inc. (Soccer Center)</t>
  </si>
  <si>
    <t>PVNavitator, LLC</t>
  </si>
  <si>
    <t>ROSMND_6_SOLAR</t>
  </si>
  <si>
    <t>Lancaster WAD B, LLC</t>
  </si>
  <si>
    <t>LILIAC_6_SOLAR</t>
  </si>
  <si>
    <t>NLP Granger A82, LLC</t>
  </si>
  <si>
    <t>Central Antelope Dry Ranch B, LLC</t>
  </si>
  <si>
    <t>Oak Leaf Solar X (SB32)</t>
  </si>
  <si>
    <t>AVS Phase 2</t>
  </si>
  <si>
    <t>SEPV Boulevard 2</t>
  </si>
  <si>
    <t>SBERDO_2_RTS005</t>
  </si>
  <si>
    <t>SPVP005 - Redlands</t>
  </si>
  <si>
    <t>SBERDO_2_RTS007</t>
  </si>
  <si>
    <t>SPVP007 - Redlands</t>
  </si>
  <si>
    <t>ETIWND_2_RTS023</t>
  </si>
  <si>
    <t>SPVP023 - Fontana</t>
  </si>
  <si>
    <t>Sol Orchard 22 - Valley Center 1</t>
  </si>
  <si>
    <t>Colton Solar One LLC</t>
  </si>
  <si>
    <t>GRIDLY_6_SOLAR</t>
  </si>
  <si>
    <t>Gridley Main Two</t>
  </si>
  <si>
    <t>BUCKWD_1_NPALM1</t>
  </si>
  <si>
    <t>North Palm Springs #1A</t>
  </si>
  <si>
    <t>VLCNTR_6_VCSLR</t>
  </si>
  <si>
    <t>NLP Valley Center Solar, LLC</t>
  </si>
  <si>
    <t>Pristine Sun - 2245 Gentry (SB32)</t>
  </si>
  <si>
    <t>2241 Alavi (SB32)</t>
  </si>
  <si>
    <t>PUTHCR_1_SOLAR1</t>
  </si>
  <si>
    <t>Putah Creek Solar Farms (SB32)</t>
  </si>
  <si>
    <t>Peterson Rd. Solar I (SB32) (ReMAT)</t>
  </si>
  <si>
    <t>Camden 1 FIT (GASNA 30P)</t>
  </si>
  <si>
    <t>Gustine 1 FIT 2 (GASNA 60P)</t>
  </si>
  <si>
    <t>Vaca Dixon Solar Station</t>
  </si>
  <si>
    <t>SBERDO_2_REDLND</t>
  </si>
  <si>
    <t>SPVP022 - Redlands</t>
  </si>
  <si>
    <t>ETIWND_2_RTS027</t>
  </si>
  <si>
    <t>SPVP027 - Rialto</t>
  </si>
  <si>
    <t>LITLRK_6_SEPV01</t>
  </si>
  <si>
    <t>SEPV1, LLC</t>
  </si>
  <si>
    <t>DEVERS_1_SEPV05</t>
  </si>
  <si>
    <t>SEPV2, LLC</t>
  </si>
  <si>
    <t>VICTOR_1_EXSLRA</t>
  </si>
  <si>
    <t>Expressway Solar A</t>
  </si>
  <si>
    <t>VICTOR_1_EXSLRB</t>
  </si>
  <si>
    <t>Expressway Solar B</t>
  </si>
  <si>
    <t>LITLRK_6_SOLAR2</t>
  </si>
  <si>
    <t>FTS Master Tenant 2, LLC (SEPV18)</t>
  </si>
  <si>
    <t>CHINO_2_JURUPA</t>
  </si>
  <si>
    <t>California PV Energy, LLC (Jurupa Ave)</t>
  </si>
  <si>
    <t>DELAMO_2_SOLAR6</t>
  </si>
  <si>
    <t>Freeway Springs</t>
  </si>
  <si>
    <t>ETIWND_2_SOLAR5</t>
  </si>
  <si>
    <t>Dulles</t>
  </si>
  <si>
    <t>CRELMN_6_RAMON1</t>
  </si>
  <si>
    <t>Sol Orchard 20 - Ramona 1</t>
  </si>
  <si>
    <t>OCI Solar Lakeside</t>
  </si>
  <si>
    <t>Pala (SDG&amp;E Solar Energy Project)</t>
  </si>
  <si>
    <t>One Ten Partners, LLC</t>
  </si>
  <si>
    <t>Anaheim Solar Energy Plant</t>
  </si>
  <si>
    <t>Southeast Wastwater Treatment Plant/CCSF</t>
  </si>
  <si>
    <t>50002 SCWA R1 &amp; R2 Ponds</t>
  </si>
  <si>
    <t>50004 SCWA R5 Pond</t>
  </si>
  <si>
    <t>2275 Hattesen (SB32)</t>
  </si>
  <si>
    <t>SunE- Cucamonga Ontario West</t>
  </si>
  <si>
    <t>Boomer Solar 18</t>
  </si>
  <si>
    <t>RGA2 Solar (SB32) (ReMAT)</t>
  </si>
  <si>
    <t>PADUA_2_SOLAR1</t>
  </si>
  <si>
    <t>Rancho Cucamonga Distribution Center 1</t>
  </si>
  <si>
    <t>DELAMO_2_SOLAR2</t>
  </si>
  <si>
    <t>Golden Springs Bldg M</t>
  </si>
  <si>
    <t>SunE- Quarry Corona</t>
  </si>
  <si>
    <t>2235 Leong</t>
  </si>
  <si>
    <t>2184 Gruber (SB32)</t>
  </si>
  <si>
    <t>HENRTA_6_SOLAR1</t>
  </si>
  <si>
    <t>ImMODO- Lemoore 1</t>
  </si>
  <si>
    <t>S_RITA_6_SOLAR1</t>
  </si>
  <si>
    <t>NDP1 (SB32)</t>
  </si>
  <si>
    <t>PEORIA_1_SOLAR</t>
  </si>
  <si>
    <t>Fresh Air Energy IV, LLC - Sonora 1</t>
  </si>
  <si>
    <t>LOCKFD_1_BEARCK</t>
  </si>
  <si>
    <t>Bear Creek Solar Project</t>
  </si>
  <si>
    <t>Ignite Solar Holdings 1 - Achomawi</t>
  </si>
  <si>
    <t>Ignite Solar Holdings 1 - Ahjumawi</t>
  </si>
  <si>
    <t>KNGBRG_1_KBSLR1</t>
  </si>
  <si>
    <t>Kingsburg 1</t>
  </si>
  <si>
    <t>KNGBRG_1_KBSLR2</t>
  </si>
  <si>
    <t>Kingsburg 2</t>
  </si>
  <si>
    <t>WFRESN_1_SOLAR</t>
  </si>
  <si>
    <t>La Joya Del Sol #1</t>
  </si>
  <si>
    <t>TWISSL_6_SOLAR</t>
  </si>
  <si>
    <t>Nickel 1 (New)</t>
  </si>
  <si>
    <t>COCOSB_6_SOLAR</t>
  </si>
  <si>
    <t>Oakley Executive Solar Project</t>
  </si>
  <si>
    <t>ELCAP_1_SOLAR</t>
  </si>
  <si>
    <t>Pristine Sun Helton</t>
  </si>
  <si>
    <t>HOLSTR_1_SOLAR</t>
  </si>
  <si>
    <t>Enerparc CA1 (FKA San Benito Smart Park)</t>
  </si>
  <si>
    <t>TMPLTN_2_SOLAR</t>
  </si>
  <si>
    <t>Vintner Solar Project</t>
  </si>
  <si>
    <t>CLOVDL_1_SOLAR</t>
  </si>
  <si>
    <t>Cloverdale Solar FSEC 1</t>
  </si>
  <si>
    <t>HOLSTR_1_SOLAR2</t>
  </si>
  <si>
    <t>Ecos Energy - Hollister Project</t>
  </si>
  <si>
    <t>MERCED_1_SOLAR2</t>
  </si>
  <si>
    <t>Ecos Energy - Merced Solar Project</t>
  </si>
  <si>
    <t>MERCED_1_SOLAR1</t>
  </si>
  <si>
    <t>Ecos Energy - Mission Solar</t>
  </si>
  <si>
    <t>KERMAN_6_SOLAR1</t>
  </si>
  <si>
    <t>Fresno Cogeneration - Fresno Solar South</t>
  </si>
  <si>
    <t>KERMAN_6_SOLAR2</t>
  </si>
  <si>
    <t>Fresno Cogeneration - Fresno Solar West</t>
  </si>
  <si>
    <t>TX-ELK_6_SOLAR1</t>
  </si>
  <si>
    <t>Greenlight - Castor Solar Project</t>
  </si>
  <si>
    <t>ETIWND_2_RTS010</t>
  </si>
  <si>
    <t>SPVP010 - Fontana</t>
  </si>
  <si>
    <t>SBERDO_2_RTS016</t>
  </si>
  <si>
    <t>SPVP016 - Redlands</t>
  </si>
  <si>
    <t>ETIWND_2_RTS018</t>
  </si>
  <si>
    <t>SPVP018 - Fontana</t>
  </si>
  <si>
    <t>MIRLOM_2_RTS032</t>
  </si>
  <si>
    <t>SPVP032 - Ontario</t>
  </si>
  <si>
    <t>WALNUT_2_SOLAR</t>
  </si>
  <si>
    <t>Industry Metrolink PV 1</t>
  </si>
  <si>
    <t>CHINO_2_SASOLR</t>
  </si>
  <si>
    <t>SS San Antonio West LLC (Chino South Building E)</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</si>
  <si>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</si>
  <si>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</si>
  <si>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</si>
  <si>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</si>
  <si>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</si>
  <si>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</si>
  <si>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</si>
  <si>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</si>
  <si>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</si>
  <si>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</si>
  <si>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</si>
  <si>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</si>
  <si>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</si>
  <si>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</si>
  <si>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</si>
  <si>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</si>
  <si>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</si>
  <si>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</si>
  <si>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</si>
  <si>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</si>
  <si>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</si>
  <si>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</si>
  <si>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</si>
  <si>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</si>
  <si>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</si>
  <si>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</si>
  <si>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</si>
  <si>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</si>
  <si>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</si>
  <si>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</si>
  <si>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</si>
  <si>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</si>
  <si>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</si>
  <si>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</si>
  <si>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VICTOR_1_SLRHES</t>
  </si>
  <si>
    <t>DG Solar Lessee, LLC (Hesperia)</t>
  </si>
  <si>
    <t>DG Solar Lessee, LLC (Snowline-Duncan Road North)</t>
  </si>
  <si>
    <t>Victor Mesa Linda C2 LLC</t>
  </si>
  <si>
    <t>Victor Mesa Linda D2 LLC</t>
  </si>
  <si>
    <t>Victor Mesa Linda E2 LLC</t>
  </si>
  <si>
    <t>Sequoia PV2, LLC (Hanford 1)</t>
  </si>
  <si>
    <t>Sequoia PV2, LLC (Hanford 2)</t>
  </si>
  <si>
    <t>Coronus Joshua Tree East 5 LLC</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</si>
  <si>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</si>
  <si>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</si>
  <si>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</si>
  <si>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</si>
  <si>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</si>
  <si>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</si>
  <si>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</si>
  <si>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</si>
  <si>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</si>
  <si>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</si>
  <si>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</si>
  <si>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</si>
  <si>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</si>
  <si>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OASIS_6_SOLAR1</t>
  </si>
  <si>
    <t>Morgan Lancaster I, LLC</t>
  </si>
  <si>
    <t>SunE - Redlands</t>
  </si>
  <si>
    <t>DELAMO_2_SOLAR1</t>
  </si>
  <si>
    <t>Golden Springs Bldg H</t>
  </si>
  <si>
    <t>SunE- Elm Fontana</t>
  </si>
  <si>
    <t>Buckman Springs PV 1</t>
  </si>
  <si>
    <t>Buckman Springs PV 2</t>
  </si>
  <si>
    <t>Viejas Blvd PV 1</t>
  </si>
  <si>
    <t>Victor Mesa Linda B2 LLC</t>
  </si>
  <si>
    <t>Merced 2 - (SB32)</t>
  </si>
  <si>
    <t>Summer Solar E2, LLC</t>
  </si>
  <si>
    <t>Summer Solar F2, LLC</t>
  </si>
  <si>
    <t>Summer Solar G2, LLC</t>
  </si>
  <si>
    <t>Summer Solar H2, LLC</t>
  </si>
  <si>
    <t>50003 SCWA R4 Pond</t>
  </si>
  <si>
    <t>CORONS_2_SOLAR</t>
  </si>
  <si>
    <t>Temescal Canyon</t>
  </si>
  <si>
    <t>Powhatan Solar Power Generation Station 1, LLC</t>
  </si>
  <si>
    <t>Otoe Solar Power Generation Station 1, LLC</t>
  </si>
  <si>
    <t>Navajo Solar Power Generation Station 1, LLC</t>
  </si>
  <si>
    <t>Industry Solar Power Generation Station 1, LLC</t>
  </si>
  <si>
    <t>Newberry Solar 1, LLC</t>
  </si>
  <si>
    <t>Park Meridian 1</t>
  </si>
  <si>
    <t>Terra Francesco 1</t>
  </si>
  <si>
    <t>BKRFLD_2_SOLAR1</t>
  </si>
  <si>
    <t>Bakersfield 111</t>
  </si>
  <si>
    <t>SunE- Santa Ana</t>
  </si>
  <si>
    <t>DELAMO_2_SOLAR4</t>
  </si>
  <si>
    <t>Golden Springs Building F</t>
  </si>
  <si>
    <t>ETIWND_2_CHMPNE</t>
  </si>
  <si>
    <t>California PV Energy, LLC (Champagne Ave)</t>
  </si>
  <si>
    <t>DELAMO_2_SOLRD</t>
  </si>
  <si>
    <t>Golden Springs, LLC, (Building D)</t>
  </si>
  <si>
    <t>Pristine Sun - 2042 Baldwin (SB32)</t>
  </si>
  <si>
    <t>LIVEOK_6_SOLAR</t>
  </si>
  <si>
    <t>Pristine Sun Harris</t>
  </si>
  <si>
    <t>REEDLY_6_SOLAR</t>
  </si>
  <si>
    <t>Pristine Sun Terzian</t>
  </si>
  <si>
    <t>Diamond Valley Solar, LLC</t>
  </si>
  <si>
    <t>DELAMO_2_SOLAR3</t>
  </si>
  <si>
    <t>Golden Springs Building G</t>
  </si>
  <si>
    <t>Milestone Wildomar, LLC</t>
  </si>
  <si>
    <t>SunE- Jurupa Ontario</t>
  </si>
  <si>
    <t>Boomer Solar 7</t>
  </si>
  <si>
    <t>DELAMO_2_SOLRC1</t>
  </si>
  <si>
    <t>Golden Springs, LLC, (Building C1)</t>
  </si>
  <si>
    <t>SunE (Bell Tustin)</t>
  </si>
  <si>
    <t>SunE (Red Hill)</t>
  </si>
  <si>
    <t>LOCKFD_1_KSOLAR</t>
  </si>
  <si>
    <t>Kettleman Solar Project</t>
  </si>
  <si>
    <t>DAVIS_1_SOLAR1</t>
  </si>
  <si>
    <t>Yolo County Grassland #3</t>
  </si>
  <si>
    <t>DAVIS_1_SOLAR2</t>
  </si>
  <si>
    <t>Yolo County Grassland #4</t>
  </si>
  <si>
    <t>CHINO_2_SOLAR</t>
  </si>
  <si>
    <t>SPVP002 - Chino</t>
  </si>
  <si>
    <t>VISTA_2_RIALTO</t>
  </si>
  <si>
    <t>SPVP003 - Rialto</t>
  </si>
  <si>
    <t>MIRLOM_2_RTS033</t>
  </si>
  <si>
    <t>SPVP033 - Ontario</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</si>
  <si>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</si>
  <si>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</si>
  <si>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</si>
  <si>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</si>
  <si>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</si>
  <si>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</si>
  <si>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</si>
  <si>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</si>
  <si>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</si>
  <si>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</si>
  <si>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</si>
  <si>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</si>
  <si>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</si>
  <si>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</si>
  <si>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</si>
  <si>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</si>
  <si>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</si>
  <si>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ETIWND_2_SOLAR2</t>
  </si>
  <si>
    <t>SunE - Rochester</t>
  </si>
  <si>
    <t>SunE - E Philadelphia Ontario</t>
  </si>
  <si>
    <t>Boomer Solar 2</t>
  </si>
  <si>
    <t>DELAMO_2_SOLAR5</t>
  </si>
  <si>
    <t>Golden Springs Building L</t>
  </si>
  <si>
    <t>Calico Ranch Solar Project</t>
  </si>
  <si>
    <t>Mirasol Murrieta 1</t>
  </si>
  <si>
    <t>Freethy 1 (FIT)</t>
  </si>
  <si>
    <t>Freethy 2 (FIT)</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</si>
  <si>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</si>
  <si>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</si>
  <si>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</si>
  <si>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</si>
  <si>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</si>
  <si>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</si>
  <si>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</si>
  <si>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</si>
  <si>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</si>
  <si>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Colton Solar Two LLC</t>
  </si>
  <si>
    <t>Caliente Springs, LLC</t>
  </si>
  <si>
    <t>CENTER_2_SOLAR1</t>
  </si>
  <si>
    <t>SunE - Pico Rivera</t>
  </si>
  <si>
    <t>SunE- Fontana</t>
  </si>
  <si>
    <t>Boomer Solar 15</t>
  </si>
  <si>
    <t>CA - Port of Oakland - Site 1</t>
  </si>
  <si>
    <t>Boomer Solar 6</t>
  </si>
  <si>
    <t>Boomer Solar 17</t>
  </si>
  <si>
    <t>2126 Lovell (SB32)</t>
  </si>
  <si>
    <t>SunE- Cherry Fontana</t>
  </si>
  <si>
    <t>Pristine Sun - 2257 Campbell (SB32)</t>
  </si>
  <si>
    <t>Kingsburg 3</t>
  </si>
  <si>
    <t>Pristine Sun Hill</t>
  </si>
  <si>
    <t>Pristine Sun Stroing</t>
  </si>
  <si>
    <t>APEX 646-460</t>
  </si>
  <si>
    <t>One Miracle Property, LLC</t>
  </si>
  <si>
    <t>Boomer Solar 12</t>
  </si>
  <si>
    <t>Boomer Solar 22</t>
  </si>
  <si>
    <t>Innovative Cold Storage Enterprises (ICE)</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</si>
  <si>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</si>
  <si>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</si>
  <si>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</si>
  <si>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</si>
  <si>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</si>
  <si>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</si>
  <si>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</si>
  <si>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</si>
  <si>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</si>
  <si>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</si>
  <si>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Wilco Investments</t>
  </si>
  <si>
    <t>2207 Ritchie</t>
  </si>
  <si>
    <t>Marinos Ventures, LLC</t>
  </si>
  <si>
    <t>Pristine Sun- 2154 Foote</t>
  </si>
  <si>
    <t>Pristine Sun Alvares 2041</t>
  </si>
  <si>
    <t>Pristine Sun Rogers</t>
  </si>
  <si>
    <t>Pristine Sun Smotherman</t>
  </si>
  <si>
    <t>USFS San Dimas Technology and Development Center</t>
  </si>
  <si>
    <t>Sanford-Burnhan Medical Research Institute I</t>
  </si>
  <si>
    <t>Amylin Pharmaceuticals</t>
  </si>
  <si>
    <t>SF Service Center Solar Array 2</t>
  </si>
  <si>
    <t>SF Service Center Solar Array 1</t>
  </si>
  <si>
    <t>Pacific Station</t>
  </si>
  <si>
    <t>Hunter Industries</t>
  </si>
  <si>
    <t>Towers at Bressi Ranch</t>
  </si>
  <si>
    <t>SCAQMD Solar Port</t>
  </si>
  <si>
    <t>AT&amp;T Park Solar Arrays</t>
  </si>
  <si>
    <t>Fairfield Grossmont Trolley</t>
  </si>
  <si>
    <t>SDCCD - Skills Center</t>
  </si>
  <si>
    <t>Ladera Ranch I</t>
  </si>
  <si>
    <t>Del Sur Elementary School</t>
  </si>
  <si>
    <t>X-nth</t>
  </si>
  <si>
    <t>Villa Sorriso Solar</t>
  </si>
  <si>
    <t>Curtis, Edwin</t>
  </si>
  <si>
    <t>SPVP012 - Ontario</t>
  </si>
  <si>
    <t>Green Beanworks C, LLC</t>
  </si>
  <si>
    <t>fillme_approximate resource mix</t>
  </si>
  <si>
    <t>fillme_intertie, carbon content</t>
  </si>
  <si>
    <t>El Cabo Wind, LLC</t>
  </si>
  <si>
    <t>S. Hurlburt Wind, LLC</t>
  </si>
  <si>
    <t>Horseshoe Bend Wind, LLC</t>
  </si>
  <si>
    <t>N. Hurlburt Wind, LLC</t>
  </si>
  <si>
    <t>OCTILO_5_WIND</t>
  </si>
  <si>
    <t>Ocotillo Express Wind Project</t>
  </si>
  <si>
    <t>VINCNT_2_QF</t>
  </si>
  <si>
    <t>AES Tehachapi Wind, LLC     85-A</t>
  </si>
  <si>
    <t>NaturEner Rim Rock</t>
  </si>
  <si>
    <t>MANZNA_2_WIND</t>
  </si>
  <si>
    <t>Iberdrola - Manzana</t>
  </si>
  <si>
    <t>Broadview Energy JN, LLC</t>
  </si>
  <si>
    <t>ALTA3A_2_CPCE5</t>
  </si>
  <si>
    <t>Alta Windpower V</t>
  </si>
  <si>
    <t>ALT6DN_2_WIND7</t>
  </si>
  <si>
    <t>Pinyon Pines I</t>
  </si>
  <si>
    <t>JAWBNE_2_NSRWND</t>
  </si>
  <si>
    <t>North Sky River Energy Center</t>
  </si>
  <si>
    <t>BRDSLD_2_HIWIND</t>
  </si>
  <si>
    <t xml:space="preserve">High Winds              </t>
  </si>
  <si>
    <t>Energia Sierra Juarez</t>
  </si>
  <si>
    <t>Blackspring Ridge IA</t>
  </si>
  <si>
    <t>Blackspring Ridge IB</t>
  </si>
  <si>
    <t>Halkirk I Wind Project</t>
  </si>
  <si>
    <t>BRDSLD_2_SHILO2</t>
  </si>
  <si>
    <t>Shiloh II Wind Project</t>
  </si>
  <si>
    <t>BRDSLD_2_SHILO1</t>
  </si>
  <si>
    <t>Shiloh I Wind Project</t>
  </si>
  <si>
    <t>ALTA4A_2_CPCW1</t>
  </si>
  <si>
    <t>Alta Windpower I</t>
  </si>
  <si>
    <t>ALTA4B_2_CPCW2</t>
  </si>
  <si>
    <t>Alta Windpower II</t>
  </si>
  <si>
    <t>ALTA4B_2_CPCW3</t>
  </si>
  <si>
    <t>Alta Windpower III</t>
  </si>
  <si>
    <t>ALTA4B_2_CPCW6</t>
  </si>
  <si>
    <t>Mustang Hills, LLC</t>
  </si>
  <si>
    <t>ALTA3A_2_CPCE8</t>
  </si>
  <si>
    <t>Alta Windpower VIII</t>
  </si>
  <si>
    <t>Green Ridge Power LLC (110 MW)</t>
  </si>
  <si>
    <t>Broadview Energy KW, LLC</t>
  </si>
  <si>
    <t>ROSMDW_2_WIND1</t>
  </si>
  <si>
    <t>Pacific Wind Project</t>
  </si>
  <si>
    <t>ALTA6E_2_WIND10</t>
  </si>
  <si>
    <t>Alta Windpower X</t>
  </si>
  <si>
    <t>ALT6DS_2_WIND9</t>
  </si>
  <si>
    <t>Pinyon Pines II</t>
  </si>
  <si>
    <t>Voyager Wind I, LLC</t>
  </si>
  <si>
    <t>Los Banos Wind</t>
  </si>
  <si>
    <t>Goshen Phase II, LLC</t>
  </si>
  <si>
    <t>WNDSTR_2_WIND</t>
  </si>
  <si>
    <t>Windstar Energy, LLC</t>
  </si>
  <si>
    <t>NaturEner Glacier 1</t>
  </si>
  <si>
    <t xml:space="preserve">Big Horn 1 </t>
  </si>
  <si>
    <t xml:space="preserve">Palouse Wind </t>
  </si>
  <si>
    <t>NaturEner Glacier 2</t>
  </si>
  <si>
    <t>HATRDG_2_WIND</t>
  </si>
  <si>
    <t>Hatchet Ridge</t>
  </si>
  <si>
    <t>Rattlesnake Road (Arlington) Wind Power Project</t>
  </si>
  <si>
    <t>BRDSLD_2_SHLO3A</t>
  </si>
  <si>
    <t>Shiloh III Wind Project</t>
  </si>
  <si>
    <t>BRODIE_2_WIND</t>
  </si>
  <si>
    <t>Coram Brodie</t>
  </si>
  <si>
    <t>ALTA3A_2_CPCE4</t>
  </si>
  <si>
    <t>Alta Windpower IV</t>
  </si>
  <si>
    <t>BRDSLD_2_SHLO3B</t>
  </si>
  <si>
    <t>Shiloh IV</t>
  </si>
  <si>
    <t>RTREE_2_WIND3</t>
  </si>
  <si>
    <t>Rising Tree Wind Farm III, LLC (f/k/a Alta XIII)</t>
  </si>
  <si>
    <t>Vantage Wind Energy Center</t>
  </si>
  <si>
    <t>Klondike IIIA</t>
  </si>
  <si>
    <t>ALTA6B_2_WIND11</t>
  </si>
  <si>
    <t>Alta Windpower XI</t>
  </si>
  <si>
    <t>Klondike Wind Power Project III</t>
  </si>
  <si>
    <t>RTREE_2_WIND1</t>
  </si>
  <si>
    <t>Rising Tree Wind Farm, LLC</t>
  </si>
  <si>
    <t>USWPJR_2_UNITS</t>
  </si>
  <si>
    <t>Vasco Wind Energy Center</t>
  </si>
  <si>
    <t>BRDSLD_2_MTZUM2</t>
  </si>
  <si>
    <t>Montezuma II Wind Energy Center</t>
  </si>
  <si>
    <t>JAWBNE_2_SRWND</t>
  </si>
  <si>
    <t>Sky River Patnership (Wilderness I)</t>
  </si>
  <si>
    <t>MTWIND_1_UNIT 1</t>
  </si>
  <si>
    <t>Mountain View Power Partners, LLC</t>
  </si>
  <si>
    <t>Ridgetop Energy, LLC (I)</t>
  </si>
  <si>
    <t>VINCNT_2_WESTWD</t>
  </si>
  <si>
    <t>Oasis Power</t>
  </si>
  <si>
    <t>ANTLPE_2_QF</t>
  </si>
  <si>
    <t>Tehachapi Power Purchase Contract Trust</t>
  </si>
  <si>
    <t>Green Ridge Power LLC (70 MW)</t>
  </si>
  <si>
    <t>CRSTWD_6_KUMYAY</t>
  </si>
  <si>
    <t>Kumeyaay Wind Energy Facility</t>
  </si>
  <si>
    <t xml:space="preserve">San Gorgonio Wind   </t>
  </si>
  <si>
    <t>BLAST_1_WIND</t>
  </si>
  <si>
    <t>Mountain View Power Partners IV, LLC</t>
  </si>
  <si>
    <t>Altamont Midway Ltd.</t>
  </si>
  <si>
    <t>Cameron Ridge LLC (III)</t>
  </si>
  <si>
    <t>TIFFNY_1_DILLON</t>
  </si>
  <si>
    <t>Dillon Wind LLC (A&amp;R)</t>
  </si>
  <si>
    <t>Green Ridge Power LLC (100 MW - A)</t>
  </si>
  <si>
    <t>WNDMAS_2_UNIT 1</t>
  </si>
  <si>
    <t>Buena Vista</t>
  </si>
  <si>
    <t>USWND2_1_WIND2</t>
  </si>
  <si>
    <t>Golden Hills B</t>
  </si>
  <si>
    <t>USWND2_1_WIND1</t>
  </si>
  <si>
    <t>Golden Hills A</t>
  </si>
  <si>
    <t>Voyager Wind III</t>
  </si>
  <si>
    <t>Golden Hills North</t>
  </si>
  <si>
    <t>TRNSWD_1_QF</t>
  </si>
  <si>
    <t xml:space="preserve">Cabazon Wind Partners, LLC </t>
  </si>
  <si>
    <t>BRDSLD_2_MTZUMA</t>
  </si>
  <si>
    <t>Montezuma Wind Energy Center</t>
  </si>
  <si>
    <t>INTTRB_6_UNIT</t>
  </si>
  <si>
    <t>International Turbine Research</t>
  </si>
  <si>
    <t>Section 16-29  Trust  (Altech III)</t>
  </si>
  <si>
    <t>PANSEA_1_PANARO</t>
  </si>
  <si>
    <t xml:space="preserve">Mesa Wind Power Corporation </t>
  </si>
  <si>
    <t>Pleasant Valley (WEST Wyoming Wind Energy Center)</t>
  </si>
  <si>
    <t>Tres Vaqueros Wind Farms, LLC</t>
  </si>
  <si>
    <t>Northwind Energy</t>
  </si>
  <si>
    <t>Alta Mesa Pwr. Purch. Contract Trust</t>
  </si>
  <si>
    <t>MTWIND_1_UNIT 3</t>
  </si>
  <si>
    <t>Iberdrola - Mountain Wind</t>
  </si>
  <si>
    <t>Patterson Pass Wind Farm LLC</t>
  </si>
  <si>
    <t>Altech III - RAM 5</t>
  </si>
  <si>
    <t>Sand Hill Wind, LLC - RAM 3</t>
  </si>
  <si>
    <t>ARBWD_6_QF</t>
  </si>
  <si>
    <t>Wind Resource II - RAM 2</t>
  </si>
  <si>
    <t>RTREE_2_WIND2</t>
  </si>
  <si>
    <t>Rising Tree Wind Farm II LLC - RAM 4</t>
  </si>
  <si>
    <t>Pebble Springs</t>
  </si>
  <si>
    <t>CAPWD_1_QF</t>
  </si>
  <si>
    <t>Edom Hills Project 1, LLC</t>
  </si>
  <si>
    <t>Altamont Power LLC (4-4)</t>
  </si>
  <si>
    <t>Altamont Power LLC (6-4)</t>
  </si>
  <si>
    <t>FLOWD2_2_FPLWND</t>
  </si>
  <si>
    <t>Diablo Winds (2)</t>
  </si>
  <si>
    <t>ZOND_6_UNIT</t>
  </si>
  <si>
    <t xml:space="preserve">Santa Clara 85C    </t>
  </si>
  <si>
    <t>Big Horn 2</t>
  </si>
  <si>
    <t>GARNET_1_UNITS</t>
  </si>
  <si>
    <t>FPL Energy Green Power Wind</t>
  </si>
  <si>
    <t>Smoke Tree Wind, LLC</t>
  </si>
  <si>
    <t>Horse Butte Wind</t>
  </si>
  <si>
    <t>ALTWD_1_QF</t>
  </si>
  <si>
    <t>Difwind Partners</t>
  </si>
  <si>
    <t>Green Ridge Power LLC (100 MW - D)</t>
  </si>
  <si>
    <t>Section 20 Trust</t>
  </si>
  <si>
    <t>FLOWD_2_WIND1</t>
  </si>
  <si>
    <t>Cameron Ridge II, LLC (f/k/a 6091)</t>
  </si>
  <si>
    <t>Energy Development &amp; Const. Corp. (f/k/a 6062)</t>
  </si>
  <si>
    <t>GARNET_2_WIND1</t>
  </si>
  <si>
    <t>San Gorgonio</t>
  </si>
  <si>
    <t>Green Ridge Power LLC (23.8 MW)</t>
  </si>
  <si>
    <t>USWNDR_2_UNITS</t>
  </si>
  <si>
    <t>Edf Renewable Windfarm V, Inc. (10 MW)</t>
  </si>
  <si>
    <t>GARNET_2_WIND4</t>
  </si>
  <si>
    <t>San Gorgonio Westwinds II- Windustries, LLC (f/k/a 6058)</t>
  </si>
  <si>
    <t>NZWIND_6_CALWND</t>
  </si>
  <si>
    <t>Wind Resource I - RAM 1</t>
  </si>
  <si>
    <t>MIDWD_2_WIND1</t>
  </si>
  <si>
    <t>Windland Refresh 2, LLC (f/k/a 6097)</t>
  </si>
  <si>
    <t>MIDWD_7_CORAMB</t>
  </si>
  <si>
    <t>Coram Energy</t>
  </si>
  <si>
    <t>MIDWD_6_WNDLND</t>
  </si>
  <si>
    <t>Windland Refresh, LLC</t>
  </si>
  <si>
    <t>NZWIND_6_WDSTR2</t>
  </si>
  <si>
    <t>Wind Stream Operations, LLC (VG # 2)</t>
  </si>
  <si>
    <t>NZWIND_6_WDSTR4</t>
  </si>
  <si>
    <t>Wind Stream Operations, LLC (VG # 4)</t>
  </si>
  <si>
    <t>GARNET_1_WIND</t>
  </si>
  <si>
    <t xml:space="preserve">Garnet Wind Energy Center    </t>
  </si>
  <si>
    <t>NZWIND_6_WDSTR3</t>
  </si>
  <si>
    <t>Wind Stream Operations, LLC (VG # 3)</t>
  </si>
  <si>
    <t>GARNET_1_WT3WND</t>
  </si>
  <si>
    <t xml:space="preserve">WAGNER WIND, LLC   </t>
  </si>
  <si>
    <t>BNY Western Trust Company</t>
  </si>
  <si>
    <t>Green Ridge Power LLC (5.9 MW)</t>
  </si>
  <si>
    <t>Forebay Wind LLC - Altech</t>
  </si>
  <si>
    <t>Milford Wind WT11</t>
  </si>
  <si>
    <t>Juniper Canyon Wind Power</t>
  </si>
  <si>
    <t>Western Wind Energy Corp (Windridge)</t>
  </si>
  <si>
    <t>Altamont Power LLC (3-4 )</t>
  </si>
  <si>
    <t>Mogul Energy Partnership I</t>
  </si>
  <si>
    <t>OAKWD_6_ZEPHWD</t>
  </si>
  <si>
    <t>Oak Creek Wind - Zephyr</t>
  </si>
  <si>
    <t>MIDWD_2_WIND2</t>
  </si>
  <si>
    <t>Coram Energy, LLC</t>
  </si>
  <si>
    <t>Coram Energy LLC</t>
  </si>
  <si>
    <t>GARNET_2_WIND5</t>
  </si>
  <si>
    <t>Yavi Energy (f/k/a 6052)</t>
  </si>
  <si>
    <t>Forebay Wind LLC - Western</t>
  </si>
  <si>
    <t>Forebay Wind LLC - Cwes</t>
  </si>
  <si>
    <t>PWEST_1_UNIT</t>
  </si>
  <si>
    <t>Iberdrola - Phoenix West</t>
  </si>
  <si>
    <t>Forebay Wind LLC - Viking</t>
  </si>
  <si>
    <t>BUCKWD_7_WINTCV</t>
  </si>
  <si>
    <t xml:space="preserve">Wintec Energy #2-A </t>
  </si>
  <si>
    <t>Forebay Wind LLC - Taxvest</t>
  </si>
  <si>
    <t>Forebay Wind LLC - Seawest</t>
  </si>
  <si>
    <t>Donald R. Chenoweth</t>
  </si>
  <si>
    <t>Bennett Creek Windfarm, LLC</t>
  </si>
  <si>
    <t>Hot Springs Windfarm, LLC, Mountain Wind Power II; Nine Canyon Wind Project - Phase 3</t>
  </si>
  <si>
    <t>SutterEnergyCC-Total</t>
  </si>
  <si>
    <t>BANC_CCGT</t>
  </si>
  <si>
    <t>Mountain_Pass_El_Dorado_Solar</t>
  </si>
  <si>
    <t>NAME</t>
  </si>
  <si>
    <t>LSE 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</si>
  <si>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</si>
  <si>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</si>
  <si>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</si>
  <si>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</si>
  <si>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</si>
  <si>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</si>
  <si>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</si>
  <si>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</si>
  <si>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</si>
  <si>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</si>
  <si>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</si>
  <si>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</si>
  <si>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</si>
  <si>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</si>
  <si>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</si>
  <si>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</si>
  <si>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</si>
  <si>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</si>
  <si>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</si>
  <si>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</si>
  <si>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</si>
  <si>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</si>
  <si>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</si>
  <si>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</si>
  <si>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</si>
  <si>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</si>
  <si>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</si>
  <si>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</si>
  <si>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</si>
  <si>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</si>
  <si>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</si>
  <si>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</si>
  <si>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</si>
  <si>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</si>
  <si>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</si>
  <si>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</si>
  <si>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</si>
  <si>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</si>
  <si>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</si>
  <si>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</si>
  <si>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MBCPA</t>
  </si>
  <si>
    <t>Monterey Bay Community Power Authority</t>
  </si>
  <si>
    <t>MCE</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</si>
  <si>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</si>
  <si>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</si>
  <si>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</si>
  <si>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</si>
  <si>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</si>
  <si>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</si>
  <si>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</si>
  <si>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</si>
  <si>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</si>
  <si>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</si>
  <si>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</si>
  <si>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</si>
  <si>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</si>
  <si>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</si>
  <si>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</si>
  <si>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</si>
  <si>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</si>
  <si>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</si>
  <si>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</si>
  <si>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</si>
  <si>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</si>
  <si>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</si>
  <si>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</si>
  <si>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</si>
  <si>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</si>
  <si>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</si>
  <si>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</si>
  <si>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</si>
  <si>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</si>
  <si>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</si>
  <si>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</si>
  <si>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</si>
  <si>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</si>
  <si>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SVCEA</t>
  </si>
  <si>
    <t>Silicon Valley Clean Energy Authority</t>
  </si>
  <si>
    <t>TNG</t>
  </si>
  <si>
    <t>Tiger Natural Gas</t>
  </si>
  <si>
    <t>UCOP</t>
  </si>
  <si>
    <t>University of California</t>
  </si>
  <si>
    <t>VCEA</t>
  </si>
  <si>
    <t>Valley Clean Energy Alliance</t>
  </si>
  <si>
    <t>WCE</t>
  </si>
  <si>
    <t>Western Community Energy</t>
  </si>
  <si>
    <t>Example LSE for illustrative purposes</t>
  </si>
  <si>
    <t>PCORP</t>
  </si>
  <si>
    <t>PacifiCorp</t>
  </si>
  <si>
    <t>BEAR</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</si>
  <si>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</si>
  <si>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</si>
  <si>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</si>
  <si>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</si>
  <si>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</si>
  <si>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</si>
  <si>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</si>
  <si>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</si>
  <si>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</si>
  <si>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</si>
  <si>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</si>
  <si>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</si>
  <si>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</si>
  <si>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</si>
  <si>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</si>
  <si>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</si>
  <si>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</si>
  <si>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</si>
  <si>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</si>
  <si>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</si>
  <si>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</si>
  <si>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</si>
  <si>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</si>
  <si>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</si>
  <si>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</si>
  <si>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</si>
  <si>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</si>
  <si>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</si>
  <si>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</si>
  <si>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</si>
  <si>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</si>
  <si>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</si>
  <si>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</si>
  <si>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</si>
  <si>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</si>
  <si>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</si>
  <si>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year</t>
  </si>
  <si>
    <t>month</t>
  </si>
  <si>
    <t>elcc_percent_46mmt</t>
  </si>
  <si>
    <t>elcc_percent_38mmt</t>
  </si>
  <si>
    <t>&lt;- current portfolio</t>
  </si>
  <si>
    <t>wind_low_cf_2020_1</t>
  </si>
  <si>
    <t>wind_low_cf_2020_2</t>
  </si>
  <si>
    <t xml:space="preserve"> Values through 2023 from: https://www.cpuc.ca.gov/WorkArea/DownloadAsset.aspx?id=6442463337</t>
  </si>
  <si>
    <t>wind_low_cf_2020_3</t>
  </si>
  <si>
    <t>Values 2024 and after from RESOLVE.</t>
  </si>
  <si>
    <t>wind_low_cf_2020_4</t>
  </si>
  <si>
    <t>wind_low_cf_2020_5</t>
  </si>
  <si>
    <t>wind_low_cf_2020_6</t>
  </si>
  <si>
    <t>wind_low_cf_2020_7</t>
  </si>
  <si>
    <t>wind_low_cf_2020_8</t>
  </si>
  <si>
    <t>wind_low_cf_2020_9</t>
  </si>
  <si>
    <t>wind_low_cf_2020_10</t>
  </si>
  <si>
    <t>wind_low_cf_2020_11</t>
  </si>
  <si>
    <t>wind_low_cf_2020_12</t>
  </si>
  <si>
    <t>wind_low_cf_2021_1</t>
  </si>
  <si>
    <t>wind_low_cf_2021_2</t>
  </si>
  <si>
    <t>wind_low_cf_2021_3</t>
  </si>
  <si>
    <t>wind_low_cf_2021_4</t>
  </si>
  <si>
    <t>wind_low_cf_2021_5</t>
  </si>
  <si>
    <t>wind_low_cf_2021_6</t>
  </si>
  <si>
    <t>wind_low_cf_2021_7</t>
  </si>
  <si>
    <t>wind_low_cf_2021_8</t>
  </si>
  <si>
    <t>wind_low_cf_2021_9</t>
  </si>
  <si>
    <t>wind_low_cf_2021_10</t>
  </si>
  <si>
    <t>wind_low_cf_2021_11</t>
  </si>
  <si>
    <t>wind_low_cf_2021_12</t>
  </si>
  <si>
    <t>wind_low_cf_2022_1</t>
  </si>
  <si>
    <t>wind_low_cf_2022_2</t>
  </si>
  <si>
    <t>wind_low_cf_2022_3</t>
  </si>
  <si>
    <t>wind_low_cf_2022_4</t>
  </si>
  <si>
    <t>wind_low_cf_2022_5</t>
  </si>
  <si>
    <t>wind_low_cf_2022_6</t>
  </si>
  <si>
    <t>wind_low_cf_2022_7</t>
  </si>
  <si>
    <t>wind_low_cf_2022_8</t>
  </si>
  <si>
    <t>wind_low_cf_2022_9</t>
  </si>
  <si>
    <t>wind_low_cf_2022_10</t>
  </si>
  <si>
    <t>wind_low_cf_2022_11</t>
  </si>
  <si>
    <t>wind_low_cf_2022_12</t>
  </si>
  <si>
    <t>wind_low_cf_2023_1</t>
  </si>
  <si>
    <t>wind_low_cf_2023_2</t>
  </si>
  <si>
    <t>wind_low_cf_2023_3</t>
  </si>
  <si>
    <t>wind_low_cf_2023_4</t>
  </si>
  <si>
    <t>wind_low_cf_2023_5</t>
  </si>
  <si>
    <t>wind_low_cf_2023_6</t>
  </si>
  <si>
    <t>wind_low_cf_2023_7</t>
  </si>
  <si>
    <t>wind_low_cf_2023_8</t>
  </si>
  <si>
    <t>wind_low_cf_2023_9</t>
  </si>
  <si>
    <t>wind_low_cf_2023_10</t>
  </si>
  <si>
    <t>wind_low_cf_2023_11</t>
  </si>
  <si>
    <t>wind_low_cf_2023_12</t>
  </si>
  <si>
    <t>wind_low_cf_2024_1</t>
  </si>
  <si>
    <t>wind_low_cf_2024_2</t>
  </si>
  <si>
    <t>wind_low_cf_2024_3</t>
  </si>
  <si>
    <t>wind_low_cf_2024_4</t>
  </si>
  <si>
    <t>wind_low_cf_2024_5</t>
  </si>
  <si>
    <t>wind_low_cf_2024_6</t>
  </si>
  <si>
    <t>wind_low_cf_2024_7</t>
  </si>
  <si>
    <t>wind_low_cf_2024_8</t>
  </si>
  <si>
    <t>wind_low_cf_2024_9</t>
  </si>
  <si>
    <t>wind_low_cf_2024_10</t>
  </si>
  <si>
    <t>wind_low_cf_2024_11</t>
  </si>
  <si>
    <t>wind_low_cf_2024_12</t>
  </si>
  <si>
    <t>wind_low_cf_2025_1</t>
  </si>
  <si>
    <t>wind_low_cf_2025_2</t>
  </si>
  <si>
    <t>wind_low_cf_2025_3</t>
  </si>
  <si>
    <t>wind_low_cf_2025_4</t>
  </si>
  <si>
    <t>wind_low_cf_2025_5</t>
  </si>
  <si>
    <t>wind_low_cf_2025_6</t>
  </si>
  <si>
    <t>wind_low_cf_2025_7</t>
  </si>
  <si>
    <t>wind_low_cf_2025_8</t>
  </si>
  <si>
    <t>wind_low_cf_2025_9</t>
  </si>
  <si>
    <t>wind_low_cf_2025_10</t>
  </si>
  <si>
    <t>wind_low_cf_2025_11</t>
  </si>
  <si>
    <t>wind_low_cf_2025_12</t>
  </si>
  <si>
    <t>wind_low_cf_2026_1</t>
  </si>
  <si>
    <t>wind_low_cf_2026_2</t>
  </si>
  <si>
    <t>wind_low_cf_2026_3</t>
  </si>
  <si>
    <t>wind_low_cf_2026_4</t>
  </si>
  <si>
    <t>wind_low_cf_2026_5</t>
  </si>
  <si>
    <t>wind_low_cf_2026_6</t>
  </si>
  <si>
    <t>wind_low_cf_2026_7</t>
  </si>
  <si>
    <t>wind_low_cf_2026_8</t>
  </si>
  <si>
    <t>wind_low_cf_2026_9</t>
  </si>
  <si>
    <t>wind_low_cf_2026_10</t>
  </si>
  <si>
    <t>wind_low_cf_2026_11</t>
  </si>
  <si>
    <t>wind_low_cf_2026_12</t>
  </si>
  <si>
    <t>wind_high_cf_2026_1</t>
  </si>
  <si>
    <t>wind_high_cf_2026_2</t>
  </si>
  <si>
    <t>wind_high_cf_2026_3</t>
  </si>
  <si>
    <t>wind_high_cf_2026_4</t>
  </si>
  <si>
    <t>wind_high_cf_2026_5</t>
  </si>
  <si>
    <t>wind_high_cf_2026_6</t>
  </si>
  <si>
    <t>wind_high_cf_2026_7</t>
  </si>
  <si>
    <t>wind_high_cf_2026_8</t>
  </si>
  <si>
    <t>wind_high_cf_2026_9</t>
  </si>
  <si>
    <t>wind_high_cf_2026_10</t>
  </si>
  <si>
    <t>wind_high_cf_2026_11</t>
  </si>
  <si>
    <t>wind_high_cf_2026_12</t>
  </si>
  <si>
    <t>wind_low_cf_2027_1</t>
  </si>
  <si>
    <t>wind_low_cf_2027_2</t>
  </si>
  <si>
    <t>wind_low_cf_2027_3</t>
  </si>
  <si>
    <t>wind_low_cf_2027_4</t>
  </si>
  <si>
    <t>wind_low_cf_2027_5</t>
  </si>
  <si>
    <t>wind_low_cf_2027_6</t>
  </si>
  <si>
    <t>wind_low_cf_2027_7</t>
  </si>
  <si>
    <t>wind_low_cf_2027_8</t>
  </si>
  <si>
    <t>wind_low_cf_2027_9</t>
  </si>
  <si>
    <t>wind_low_cf_2027_10</t>
  </si>
  <si>
    <t>wind_low_cf_2027_11</t>
  </si>
  <si>
    <t>wind_low_cf_2027_12</t>
  </si>
  <si>
    <t>wind_high_cf_2027_1</t>
  </si>
  <si>
    <t>wind_high_cf_2027_2</t>
  </si>
  <si>
    <t>wind_high_cf_2027_3</t>
  </si>
  <si>
    <t>wind_high_cf_2027_4</t>
  </si>
  <si>
    <t>wind_high_cf_2027_5</t>
  </si>
  <si>
    <t>wind_high_cf_2027_6</t>
  </si>
  <si>
    <t>wind_high_cf_2027_7</t>
  </si>
  <si>
    <t>wind_high_cf_2027_8</t>
  </si>
  <si>
    <t>wind_high_cf_2027_9</t>
  </si>
  <si>
    <t>wind_high_cf_2027_10</t>
  </si>
  <si>
    <t>wind_high_cf_2027_11</t>
  </si>
  <si>
    <t>wind_high_cf_2027_12</t>
  </si>
  <si>
    <t>wind_low_cf_2028_1</t>
  </si>
  <si>
    <t>wind_low_cf_2028_2</t>
  </si>
  <si>
    <t>wind_low_cf_2028_3</t>
  </si>
  <si>
    <t>wind_low_cf_2028_4</t>
  </si>
  <si>
    <t>wind_low_cf_2028_5</t>
  </si>
  <si>
    <t>wind_low_cf_2028_6</t>
  </si>
  <si>
    <t>wind_low_cf_2028_7</t>
  </si>
  <si>
    <t>wind_low_cf_2028_8</t>
  </si>
  <si>
    <t>wind_low_cf_2028_9</t>
  </si>
  <si>
    <t>wind_low_cf_2028_10</t>
  </si>
  <si>
    <t>wind_low_cf_2028_11</t>
  </si>
  <si>
    <t>wind_low_cf_2028_12</t>
  </si>
  <si>
    <t>wind_high_cf_2028_1</t>
  </si>
  <si>
    <t>wind_high_cf_2028_2</t>
  </si>
  <si>
    <t>wind_high_cf_2028_3</t>
  </si>
  <si>
    <t>wind_high_cf_2028_4</t>
  </si>
  <si>
    <t>wind_high_cf_2028_5</t>
  </si>
  <si>
    <t>wind_high_cf_2028_6</t>
  </si>
  <si>
    <t>wind_high_cf_2028_7</t>
  </si>
  <si>
    <t>wind_high_cf_2028_8</t>
  </si>
  <si>
    <t>wind_high_cf_2028_9</t>
  </si>
  <si>
    <t>wind_high_cf_2028_10</t>
  </si>
  <si>
    <t>wind_high_cf_2028_11</t>
  </si>
  <si>
    <t>wind_high_cf_2028_12</t>
  </si>
  <si>
    <t>wind_low_cf_2029_1</t>
  </si>
  <si>
    <t>wind_low_cf_2029_2</t>
  </si>
  <si>
    <t>wind_low_cf_2029_3</t>
  </si>
  <si>
    <t>wind_low_cf_2029_4</t>
  </si>
  <si>
    <t>wind_low_cf_2029_5</t>
  </si>
  <si>
    <t>wind_low_cf_2029_6</t>
  </si>
  <si>
    <t>wind_low_cf_2029_7</t>
  </si>
  <si>
    <t>wind_low_cf_2029_8</t>
  </si>
  <si>
    <t>wind_low_cf_2029_9</t>
  </si>
  <si>
    <t>wind_low_cf_2029_10</t>
  </si>
  <si>
    <t>wind_low_cf_2029_11</t>
  </si>
  <si>
    <t>wind_low_cf_2029_12</t>
  </si>
  <si>
    <t>wind_high_cf_2029_1</t>
  </si>
  <si>
    <t>wind_high_cf_2029_2</t>
  </si>
  <si>
    <t>wind_high_cf_2029_3</t>
  </si>
  <si>
    <t>wind_high_cf_2029_4</t>
  </si>
  <si>
    <t>wind_high_cf_2029_5</t>
  </si>
  <si>
    <t>wind_high_cf_2029_6</t>
  </si>
  <si>
    <t>wind_high_cf_2029_7</t>
  </si>
  <si>
    <t>wind_high_cf_2029_8</t>
  </si>
  <si>
    <t>wind_high_cf_2029_9</t>
  </si>
  <si>
    <t>wind_high_cf_2029_10</t>
  </si>
  <si>
    <t>wind_high_cf_2029_11</t>
  </si>
  <si>
    <t>wind_high_cf_2029_12</t>
  </si>
  <si>
    <t>wind_low_cf_2030_1</t>
  </si>
  <si>
    <t>wind_low_cf_2030_2</t>
  </si>
  <si>
    <t>wind_low_cf_2030_3</t>
  </si>
  <si>
    <t>wind_low_cf_2030_4</t>
  </si>
  <si>
    <t>wind_low_cf_2030_5</t>
  </si>
  <si>
    <t>wind_low_cf_2030_6</t>
  </si>
  <si>
    <t>wind_low_cf_2030_7</t>
  </si>
  <si>
    <t>wind_low_cf_2030_8</t>
  </si>
  <si>
    <t>wind_low_cf_2030_9</t>
  </si>
  <si>
    <t>wind_low_cf_2030_10</t>
  </si>
  <si>
    <t>wind_low_cf_2030_11</t>
  </si>
  <si>
    <t>wind_low_cf_2030_12</t>
  </si>
  <si>
    <t>wind_high_cf_2030_1</t>
  </si>
  <si>
    <t>wind_high_cf_2030_2</t>
  </si>
  <si>
    <t>wind_high_cf_2030_3</t>
  </si>
  <si>
    <t>wind_high_cf_2030_4</t>
  </si>
  <si>
    <t>wind_high_cf_2030_5</t>
  </si>
  <si>
    <t>wind_high_cf_2030_6</t>
  </si>
  <si>
    <t>wind_high_cf_2030_7</t>
  </si>
  <si>
    <t>wind_high_cf_2030_8</t>
  </si>
  <si>
    <t>wind_high_cf_2030_9</t>
  </si>
  <si>
    <t>wind_high_cf_2030_10</t>
  </si>
  <si>
    <t>wind_high_cf_2030_11</t>
  </si>
  <si>
    <t>wind_high_cf_2030_12</t>
  </si>
  <si>
    <t>biomass_2020_1</t>
  </si>
  <si>
    <t>biomass_2020_2</t>
  </si>
  <si>
    <t>biomass_2020_3</t>
  </si>
  <si>
    <t>biomass_2020_4</t>
  </si>
  <si>
    <t>biomass_2020_5</t>
  </si>
  <si>
    <t>biomass_2020_6</t>
  </si>
  <si>
    <t>biomass_2020_7</t>
  </si>
  <si>
    <t>biomass_2020_8</t>
  </si>
  <si>
    <t>biomass_2020_9</t>
  </si>
  <si>
    <t>biomass_2020_10</t>
  </si>
  <si>
    <t>biomass_2020_11</t>
  </si>
  <si>
    <t>biomass_2020_12</t>
  </si>
  <si>
    <t>cogen_2020_1</t>
  </si>
  <si>
    <t>cogen_2020_2</t>
  </si>
  <si>
    <t>cogen_2020_3</t>
  </si>
  <si>
    <t>cogen_2020_4</t>
  </si>
  <si>
    <t>cogen_2020_5</t>
  </si>
  <si>
    <t>cogen_2020_6</t>
  </si>
  <si>
    <t>cogen_2020_7</t>
  </si>
  <si>
    <t>cogen_2020_8</t>
  </si>
  <si>
    <t>cogen_2020_9</t>
  </si>
  <si>
    <t>cogen_2020_10</t>
  </si>
  <si>
    <t>cogen_2020_11</t>
  </si>
  <si>
    <t>cogen_2020_12</t>
  </si>
  <si>
    <t>geothermal_2020_1</t>
  </si>
  <si>
    <t>geothermal_2020_2</t>
  </si>
  <si>
    <t>geothermal_2020_3</t>
  </si>
  <si>
    <t>geothermal_2020_4</t>
  </si>
  <si>
    <t>geothermal_2020_5</t>
  </si>
  <si>
    <t>geothermal_2020_6</t>
  </si>
  <si>
    <t>geothermal_2020_7</t>
  </si>
  <si>
    <t>geothermal_2020_8</t>
  </si>
  <si>
    <t>geothermal_2020_9</t>
  </si>
  <si>
    <t>geothermal_2020_10</t>
  </si>
  <si>
    <t>geothermal_2020_11</t>
  </si>
  <si>
    <t>geothermal_2020_12</t>
  </si>
  <si>
    <t>hydro_2020_1</t>
  </si>
  <si>
    <t>hydro_2020_2</t>
  </si>
  <si>
    <t>hydro_2020_3</t>
  </si>
  <si>
    <t>hydro_2020_4</t>
  </si>
  <si>
    <t>hydro_2020_5</t>
  </si>
  <si>
    <t>hydro_2020_6</t>
  </si>
  <si>
    <t>hydro_2020_7</t>
  </si>
  <si>
    <t>hydro_2020_8</t>
  </si>
  <si>
    <t>hydro_2020_9</t>
  </si>
  <si>
    <t>hydro_2020_10</t>
  </si>
  <si>
    <t>hydro_2020_11</t>
  </si>
  <si>
    <t>hydro_2020_12</t>
  </si>
  <si>
    <t>thermal_2020_1</t>
  </si>
  <si>
    <t>thermal_2020_2</t>
  </si>
  <si>
    <t>thermal_2020_3</t>
  </si>
  <si>
    <t>thermal_2020_4</t>
  </si>
  <si>
    <t>thermal_2020_5</t>
  </si>
  <si>
    <t>thermal_2020_6</t>
  </si>
  <si>
    <t>thermal_2020_7</t>
  </si>
  <si>
    <t>thermal_2020_8</t>
  </si>
  <si>
    <t>thermal_2020_9</t>
  </si>
  <si>
    <t>thermal_2020_10</t>
  </si>
  <si>
    <t>thermal_2020_11</t>
  </si>
  <si>
    <t>thermal_2020_12</t>
  </si>
  <si>
    <t>battery_2020_1</t>
  </si>
  <si>
    <t>battery_2020_2</t>
  </si>
  <si>
    <t>battery_2020_3</t>
  </si>
  <si>
    <t>battery_2020_4</t>
  </si>
  <si>
    <t>battery_2020_5</t>
  </si>
  <si>
    <t>battery_2020_6</t>
  </si>
  <si>
    <t>battery_2020_7</t>
  </si>
  <si>
    <t>battery_2020_8</t>
  </si>
  <si>
    <t>battery_2020_9</t>
  </si>
  <si>
    <t>battery_2020_10</t>
  </si>
  <si>
    <t>battery_2020_11</t>
  </si>
  <si>
    <t>battery_2020_12</t>
  </si>
  <si>
    <t>nuclear_2020_1</t>
  </si>
  <si>
    <t>nuclear_2020_2</t>
  </si>
  <si>
    <t>nuclear_2020_3</t>
  </si>
  <si>
    <t>nuclear_2020_4</t>
  </si>
  <si>
    <t>nuclear_2020_5</t>
  </si>
  <si>
    <t>nuclear_2020_6</t>
  </si>
  <si>
    <t>nuclear_2020_7</t>
  </si>
  <si>
    <t>nuclear_2020_8</t>
  </si>
  <si>
    <t>nuclear_2020_9</t>
  </si>
  <si>
    <t>nuclear_2020_10</t>
  </si>
  <si>
    <t>nuclear_2020_11</t>
  </si>
  <si>
    <t>nuclear_2020_12</t>
  </si>
  <si>
    <t>biomass_2021_1</t>
  </si>
  <si>
    <t>biomass_2021_2</t>
  </si>
  <si>
    <t>biomass_2021_3</t>
  </si>
  <si>
    <t>biomass_2021_4</t>
  </si>
  <si>
    <t>biomass_2021_5</t>
  </si>
  <si>
    <t>biomass_2021_6</t>
  </si>
  <si>
    <t>biomass_2021_7</t>
  </si>
  <si>
    <t>biomass_2021_8</t>
  </si>
  <si>
    <t>biomass_2021_9</t>
  </si>
  <si>
    <t>biomass_2021_10</t>
  </si>
  <si>
    <t>biomass_2021_11</t>
  </si>
  <si>
    <t>biomass_2021_12</t>
  </si>
  <si>
    <t>cogen_2021_1</t>
  </si>
  <si>
    <t>cogen_2021_2</t>
  </si>
  <si>
    <t>cogen_2021_3</t>
  </si>
  <si>
    <t>cogen_2021_4</t>
  </si>
  <si>
    <t>cogen_2021_5</t>
  </si>
  <si>
    <t>cogen_2021_6</t>
  </si>
  <si>
    <t>cogen_2021_7</t>
  </si>
  <si>
    <t>cogen_2021_8</t>
  </si>
  <si>
    <t>cogen_2021_9</t>
  </si>
  <si>
    <t>cogen_2021_10</t>
  </si>
  <si>
    <t>cogen_2021_11</t>
  </si>
  <si>
    <t>cogen_2021_12</t>
  </si>
  <si>
    <t>geothermal_2021_1</t>
  </si>
  <si>
    <t>geothermal_2021_2</t>
  </si>
  <si>
    <t>geothermal_2021_3</t>
  </si>
  <si>
    <t>geothermal_2021_4</t>
  </si>
  <si>
    <t>geothermal_2021_5</t>
  </si>
  <si>
    <t>geothermal_2021_6</t>
  </si>
  <si>
    <t>geothermal_2021_7</t>
  </si>
  <si>
    <t>geothermal_2021_8</t>
  </si>
  <si>
    <t>geothermal_2021_9</t>
  </si>
  <si>
    <t>geothermal_2021_10</t>
  </si>
  <si>
    <t>geothermal_2021_11</t>
  </si>
  <si>
    <t>geothermal_2021_12</t>
  </si>
  <si>
    <t>hydro_2021_1</t>
  </si>
  <si>
    <t>hydro_2021_2</t>
  </si>
  <si>
    <t>hydro_2021_3</t>
  </si>
  <si>
    <t>hydro_2021_4</t>
  </si>
  <si>
    <t>hydro_2021_5</t>
  </si>
  <si>
    <t>hydro_2021_6</t>
  </si>
  <si>
    <t>hydro_2021_7</t>
  </si>
  <si>
    <t>hydro_2021_8</t>
  </si>
  <si>
    <t>hydro_2021_9</t>
  </si>
  <si>
    <t>hydro_2021_10</t>
  </si>
  <si>
    <t>hydro_2021_11</t>
  </si>
  <si>
    <t>hydro_2021_12</t>
  </si>
  <si>
    <t>thermal_2021_1</t>
  </si>
  <si>
    <t>thermal_2021_2</t>
  </si>
  <si>
    <t>thermal_2021_3</t>
  </si>
  <si>
    <t>thermal_2021_4</t>
  </si>
  <si>
    <t>thermal_2021_5</t>
  </si>
  <si>
    <t>thermal_2021_6</t>
  </si>
  <si>
    <t>thermal_2021_7</t>
  </si>
  <si>
    <t>thermal_2021_8</t>
  </si>
  <si>
    <t>thermal_2021_9</t>
  </si>
  <si>
    <t>thermal_2021_10</t>
  </si>
  <si>
    <t>thermal_2021_11</t>
  </si>
  <si>
    <t>thermal_2021_12</t>
  </si>
  <si>
    <t>battery_2021_1</t>
  </si>
  <si>
    <t>battery_2021_2</t>
  </si>
  <si>
    <t>battery_2021_3</t>
  </si>
  <si>
    <t>battery_2021_4</t>
  </si>
  <si>
    <t>battery_2021_5</t>
  </si>
  <si>
    <t>battery_2021_6</t>
  </si>
  <si>
    <t>battery_2021_7</t>
  </si>
  <si>
    <t>battery_2021_8</t>
  </si>
  <si>
    <t>battery_2021_9</t>
  </si>
  <si>
    <t>battery_2021_10</t>
  </si>
  <si>
    <t>battery_2021_11</t>
  </si>
  <si>
    <t>battery_2021_12</t>
  </si>
  <si>
    <t>nuclear_2021_1</t>
  </si>
  <si>
    <t>nuclear_2021_2</t>
  </si>
  <si>
    <t>nuclear_2021_3</t>
  </si>
  <si>
    <t>nuclear_2021_4</t>
  </si>
  <si>
    <t>nuclear_2021_5</t>
  </si>
  <si>
    <t>nuclear_2021_6</t>
  </si>
  <si>
    <t>nuclear_2021_7</t>
  </si>
  <si>
    <t>nuclear_2021_8</t>
  </si>
  <si>
    <t>nuclear_2021_9</t>
  </si>
  <si>
    <t>nuclear_2021_10</t>
  </si>
  <si>
    <t>nuclear_2021_11</t>
  </si>
  <si>
    <t>nuclear_2021_12</t>
  </si>
  <si>
    <t>biomass_2022_1</t>
  </si>
  <si>
    <t>biomass_2022_2</t>
  </si>
  <si>
    <t>biomass_2022_3</t>
  </si>
  <si>
    <t>biomass_2022_4</t>
  </si>
  <si>
    <t>biomass_2022_5</t>
  </si>
  <si>
    <t>biomass_2022_6</t>
  </si>
  <si>
    <t>biomass_2022_7</t>
  </si>
  <si>
    <t>biomass_2022_8</t>
  </si>
  <si>
    <t>biomass_2022_9</t>
  </si>
  <si>
    <t>biomass_2022_10</t>
  </si>
  <si>
    <t>biomass_2022_11</t>
  </si>
  <si>
    <t>biomass_2022_12</t>
  </si>
  <si>
    <t>cogen_2022_1</t>
  </si>
  <si>
    <t>cogen_2022_2</t>
  </si>
  <si>
    <t>cogen_2022_3</t>
  </si>
  <si>
    <t>cogen_2022_4</t>
  </si>
  <si>
    <t>cogen_2022_5</t>
  </si>
  <si>
    <t>cogen_2022_6</t>
  </si>
  <si>
    <t>cogen_2022_7</t>
  </si>
  <si>
    <t>cogen_2022_8</t>
  </si>
  <si>
    <t>cogen_2022_9</t>
  </si>
  <si>
    <t>cogen_2022_10</t>
  </si>
  <si>
    <t>cogen_2022_11</t>
  </si>
  <si>
    <t>cogen_2022_12</t>
  </si>
  <si>
    <t>geothermal_2022_1</t>
  </si>
  <si>
    <t>geothermal_2022_2</t>
  </si>
  <si>
    <t>geothermal_2022_3</t>
  </si>
  <si>
    <t>geothermal_2022_4</t>
  </si>
  <si>
    <t>geothermal_2022_5</t>
  </si>
  <si>
    <t>geothermal_2022_6</t>
  </si>
  <si>
    <t>geothermal_2022_7</t>
  </si>
  <si>
    <t>geothermal_2022_8</t>
  </si>
  <si>
    <t>geothermal_2022_9</t>
  </si>
  <si>
    <t>geothermal_2022_10</t>
  </si>
  <si>
    <t>geothermal_2022_11</t>
  </si>
  <si>
    <t>geothermal_2022_12</t>
  </si>
  <si>
    <t>hydro_2022_1</t>
  </si>
  <si>
    <t>hydro_2022_2</t>
  </si>
  <si>
    <t>hydro_2022_3</t>
  </si>
  <si>
    <t>hydro_2022_4</t>
  </si>
  <si>
    <t>hydro_2022_5</t>
  </si>
  <si>
    <t>hydro_2022_6</t>
  </si>
  <si>
    <t>hydro_2022_7</t>
  </si>
  <si>
    <t>hydro_2022_8</t>
  </si>
  <si>
    <t>hydro_2022_9</t>
  </si>
  <si>
    <t>hydro_2022_10</t>
  </si>
  <si>
    <t>hydro_2022_11</t>
  </si>
  <si>
    <t>hydro_2022_12</t>
  </si>
  <si>
    <t>thermal_2022_1</t>
  </si>
  <si>
    <t>thermal_2022_2</t>
  </si>
  <si>
    <t>thermal_2022_3</t>
  </si>
  <si>
    <t>thermal_2022_4</t>
  </si>
  <si>
    <t>thermal_2022_5</t>
  </si>
  <si>
    <t>thermal_2022_6</t>
  </si>
  <si>
    <t>thermal_2022_7</t>
  </si>
  <si>
    <t>thermal_2022_8</t>
  </si>
  <si>
    <t>thermal_2022_9</t>
  </si>
  <si>
    <t>thermal_2022_10</t>
  </si>
  <si>
    <t>thermal_2022_11</t>
  </si>
  <si>
    <t>thermal_2022_12</t>
  </si>
  <si>
    <t>battery_2022_1</t>
  </si>
  <si>
    <t>battery_2022_2</t>
  </si>
  <si>
    <t>battery_2022_3</t>
  </si>
  <si>
    <t>battery_2022_4</t>
  </si>
  <si>
    <t>battery_2022_5</t>
  </si>
  <si>
    <t>battery_2022_6</t>
  </si>
  <si>
    <t>battery_2022_7</t>
  </si>
  <si>
    <t>battery_2022_8</t>
  </si>
  <si>
    <t>battery_2022_9</t>
  </si>
  <si>
    <t>battery_2022_10</t>
  </si>
  <si>
    <t>battery_2022_11</t>
  </si>
  <si>
    <t>battery_2022_12</t>
  </si>
  <si>
    <t>nuclear_2022_1</t>
  </si>
  <si>
    <t>nuclear_2022_2</t>
  </si>
  <si>
    <t>nuclear_2022_3</t>
  </si>
  <si>
    <t>nuclear_2022_4</t>
  </si>
  <si>
    <t>nuclear_2022_5</t>
  </si>
  <si>
    <t>nuclear_2022_6</t>
  </si>
  <si>
    <t>nuclear_2022_7</t>
  </si>
  <si>
    <t>nuclear_2022_8</t>
  </si>
  <si>
    <t>nuclear_2022_9</t>
  </si>
  <si>
    <t>nuclear_2022_10</t>
  </si>
  <si>
    <t>nuclear_2022_11</t>
  </si>
  <si>
    <t>nuclear_2022_12</t>
  </si>
  <si>
    <t>biomass_2023_1</t>
  </si>
  <si>
    <t>biomass_2023_2</t>
  </si>
  <si>
    <t>biomass_2023_3</t>
  </si>
  <si>
    <t>biomass_2023_4</t>
  </si>
  <si>
    <t>biomass_2023_5</t>
  </si>
  <si>
    <t>biomass_2023_6</t>
  </si>
  <si>
    <t>biomass_2023_7</t>
  </si>
  <si>
    <t>biomass_2023_8</t>
  </si>
  <si>
    <t>biomass_2023_9</t>
  </si>
  <si>
    <t>biomass_2023_10</t>
  </si>
  <si>
    <t>biomass_2023_11</t>
  </si>
  <si>
    <t>biomass_2023_12</t>
  </si>
  <si>
    <t>cogen_2023_1</t>
  </si>
  <si>
    <t>cogen_2023_2</t>
  </si>
  <si>
    <t>cogen_2023_3</t>
  </si>
  <si>
    <t>cogen_2023_4</t>
  </si>
  <si>
    <t>cogen_2023_5</t>
  </si>
  <si>
    <t>cogen_2023_6</t>
  </si>
  <si>
    <t>cogen_2023_7</t>
  </si>
  <si>
    <t>cogen_2023_8</t>
  </si>
  <si>
    <t>cogen_2023_9</t>
  </si>
  <si>
    <t>cogen_2023_10</t>
  </si>
  <si>
    <t>cogen_2023_11</t>
  </si>
  <si>
    <t>cogen_2023_12</t>
  </si>
  <si>
    <t>geothermal_2023_1</t>
  </si>
  <si>
    <t>geothermal_2023_2</t>
  </si>
  <si>
    <t>geothermal_2023_3</t>
  </si>
  <si>
    <t>geothermal_2023_4</t>
  </si>
  <si>
    <t>geothermal_2023_5</t>
  </si>
  <si>
    <t>geothermal_2023_6</t>
  </si>
  <si>
    <t>geothermal_2023_7</t>
  </si>
  <si>
    <t>geothermal_2023_8</t>
  </si>
  <si>
    <t>geothermal_2023_9</t>
  </si>
  <si>
    <t>geothermal_2023_10</t>
  </si>
  <si>
    <t>geothermal_2023_11</t>
  </si>
  <si>
    <t>geothermal_2023_12</t>
  </si>
  <si>
    <t>hydro_2023_1</t>
  </si>
  <si>
    <t>hydro_2023_2</t>
  </si>
  <si>
    <t>hydro_2023_3</t>
  </si>
  <si>
    <t>hydro_2023_4</t>
  </si>
  <si>
    <t>hydro_2023_5</t>
  </si>
  <si>
    <t>hydro_2023_6</t>
  </si>
  <si>
    <t>hydro_2023_7</t>
  </si>
  <si>
    <t>hydro_2023_8</t>
  </si>
  <si>
    <t>hydro_2023_9</t>
  </si>
  <si>
    <t>hydro_2023_10</t>
  </si>
  <si>
    <t>hydro_2023_11</t>
  </si>
  <si>
    <t>hydro_2023_12</t>
  </si>
  <si>
    <t>thermal_2023_1</t>
  </si>
  <si>
    <t>thermal_2023_2</t>
  </si>
  <si>
    <t>thermal_2023_3</t>
  </si>
  <si>
    <t>thermal_2023_4</t>
  </si>
  <si>
    <t>thermal_2023_5</t>
  </si>
  <si>
    <t>thermal_2023_6</t>
  </si>
  <si>
    <t>thermal_2023_7</t>
  </si>
  <si>
    <t>thermal_2023_8</t>
  </si>
  <si>
    <t>thermal_2023_9</t>
  </si>
  <si>
    <t>thermal_2023_10</t>
  </si>
  <si>
    <t>thermal_2023_11</t>
  </si>
  <si>
    <t>thermal_2023_12</t>
  </si>
  <si>
    <t>battery_2023_1</t>
  </si>
  <si>
    <t>battery_2023_2</t>
  </si>
  <si>
    <t>battery_2023_3</t>
  </si>
  <si>
    <t>battery_2023_4</t>
  </si>
  <si>
    <t>battery_2023_5</t>
  </si>
  <si>
    <t>battery_2023_6</t>
  </si>
  <si>
    <t>battery_2023_7</t>
  </si>
  <si>
    <t>battery_2023_8</t>
  </si>
  <si>
    <t>battery_2023_9</t>
  </si>
  <si>
    <t>battery_2023_10</t>
  </si>
  <si>
    <t>battery_2023_11</t>
  </si>
  <si>
    <t>battery_2023_12</t>
  </si>
  <si>
    <t>nuclear_2023_1</t>
  </si>
  <si>
    <t>nuclear_2023_2</t>
  </si>
  <si>
    <t>nuclear_2023_3</t>
  </si>
  <si>
    <t>nuclear_2023_4</t>
  </si>
  <si>
    <t>nuclear_2023_5</t>
  </si>
  <si>
    <t>nuclear_2023_6</t>
  </si>
  <si>
    <t>nuclear_2023_7</t>
  </si>
  <si>
    <t>nuclear_2023_8</t>
  </si>
  <si>
    <t>nuclear_2023_9</t>
  </si>
  <si>
    <t>nuclear_2023_10</t>
  </si>
  <si>
    <t>nuclear_2023_11</t>
  </si>
  <si>
    <t>nuclear_2023_12</t>
  </si>
  <si>
    <t>biomass_2024_1</t>
  </si>
  <si>
    <t>biomass_2024_2</t>
  </si>
  <si>
    <t>biomass_2024_3</t>
  </si>
  <si>
    <t>biomass_2024_4</t>
  </si>
  <si>
    <t>biomass_2024_5</t>
  </si>
  <si>
    <t>biomass_2024_6</t>
  </si>
  <si>
    <t>biomass_2024_7</t>
  </si>
  <si>
    <t>biomass_2024_8</t>
  </si>
  <si>
    <t>biomass_2024_9</t>
  </si>
  <si>
    <t>biomass_2024_10</t>
  </si>
  <si>
    <t>biomass_2024_11</t>
  </si>
  <si>
    <t>biomass_2024_12</t>
  </si>
  <si>
    <t>cogen_2024_1</t>
  </si>
  <si>
    <t>cogen_2024_2</t>
  </si>
  <si>
    <t>cogen_2024_3</t>
  </si>
  <si>
    <t>cogen_2024_4</t>
  </si>
  <si>
    <t>cogen_2024_5</t>
  </si>
  <si>
    <t>cogen_2024_6</t>
  </si>
  <si>
    <t>cogen_2024_7</t>
  </si>
  <si>
    <t>cogen_2024_8</t>
  </si>
  <si>
    <t>cogen_2024_9</t>
  </si>
  <si>
    <t>cogen_2024_10</t>
  </si>
  <si>
    <t>cogen_2024_11</t>
  </si>
  <si>
    <t>cogen_2024_12</t>
  </si>
  <si>
    <t>geothermal_2024_1</t>
  </si>
  <si>
    <t>geothermal_2024_2</t>
  </si>
  <si>
    <t>geothermal_2024_3</t>
  </si>
  <si>
    <t>geothermal_2024_4</t>
  </si>
  <si>
    <t>geothermal_2024_5</t>
  </si>
  <si>
    <t>geothermal_2024_6</t>
  </si>
  <si>
    <t>geothermal_2024_7</t>
  </si>
  <si>
    <t>geothermal_2024_8</t>
  </si>
  <si>
    <t>geothermal_2024_9</t>
  </si>
  <si>
    <t>geothermal_2024_10</t>
  </si>
  <si>
    <t>geothermal_2024_11</t>
  </si>
  <si>
    <t>geothermal_2024_12</t>
  </si>
  <si>
    <t>hydro_2024_1</t>
  </si>
  <si>
    <t>hydro_2024_2</t>
  </si>
  <si>
    <t>hydro_2024_3</t>
  </si>
  <si>
    <t>hydro_2024_4</t>
  </si>
  <si>
    <t>hydro_2024_5</t>
  </si>
  <si>
    <t>hydro_2024_6</t>
  </si>
  <si>
    <t>hydro_2024_7</t>
  </si>
  <si>
    <t>hydro_2024_8</t>
  </si>
  <si>
    <t>hydro_2024_9</t>
  </si>
  <si>
    <t>hydro_2024_10</t>
  </si>
  <si>
    <t>hydro_2024_11</t>
  </si>
  <si>
    <t>hydro_2024_12</t>
  </si>
  <si>
    <t>thermal_2024_1</t>
  </si>
  <si>
    <t>thermal_2024_2</t>
  </si>
  <si>
    <t>thermal_2024_3</t>
  </si>
  <si>
    <t>thermal_2024_4</t>
  </si>
  <si>
    <t>thermal_2024_5</t>
  </si>
  <si>
    <t>thermal_2024_6</t>
  </si>
  <si>
    <t>thermal_2024_7</t>
  </si>
  <si>
    <t>thermal_2024_8</t>
  </si>
  <si>
    <t>thermal_2024_9</t>
  </si>
  <si>
    <t>thermal_2024_10</t>
  </si>
  <si>
    <t>thermal_2024_11</t>
  </si>
  <si>
    <t>thermal_2024_12</t>
  </si>
  <si>
    <t>battery_2024_1</t>
  </si>
  <si>
    <t>battery_2024_2</t>
  </si>
  <si>
    <t>battery_2024_3</t>
  </si>
  <si>
    <t>battery_2024_4</t>
  </si>
  <si>
    <t>battery_2024_5</t>
  </si>
  <si>
    <t>battery_2024_6</t>
  </si>
  <si>
    <t>battery_2024_7</t>
  </si>
  <si>
    <t>battery_2024_8</t>
  </si>
  <si>
    <t>battery_2024_9</t>
  </si>
  <si>
    <t>battery_2024_10</t>
  </si>
  <si>
    <t>battery_2024_11</t>
  </si>
  <si>
    <t>battery_2024_12</t>
  </si>
  <si>
    <t>nuclear_2024_1</t>
  </si>
  <si>
    <t>nuclear_2024_2</t>
  </si>
  <si>
    <t>nuclear_2024_3</t>
  </si>
  <si>
    <t>nuclear_2024_4</t>
  </si>
  <si>
    <t>nuclear_2024_5</t>
  </si>
  <si>
    <t>nuclear_2024_6</t>
  </si>
  <si>
    <t>nuclear_2024_7</t>
  </si>
  <si>
    <t>nuclear_2024_8</t>
  </si>
  <si>
    <t>nuclear_2024_9</t>
  </si>
  <si>
    <t>nuclear_2024_10</t>
  </si>
  <si>
    <t>nuclear_2024_11</t>
  </si>
  <si>
    <t>nuclear_2024_12</t>
  </si>
  <si>
    <t>biomass_2025_1</t>
  </si>
  <si>
    <t>biomass_2025_2</t>
  </si>
  <si>
    <t>biomass_2025_3</t>
  </si>
  <si>
    <t>biomass_2025_4</t>
  </si>
  <si>
    <t>biomass_2025_5</t>
  </si>
  <si>
    <t>biomass_2025_6</t>
  </si>
  <si>
    <t>biomass_2025_7</t>
  </si>
  <si>
    <t>biomass_2025_8</t>
  </si>
  <si>
    <t>biomass_2025_9</t>
  </si>
  <si>
    <t>biomass_2025_10</t>
  </si>
  <si>
    <t>biomass_2025_11</t>
  </si>
  <si>
    <t>biomass_2025_12</t>
  </si>
  <si>
    <t>cogen_2025_1</t>
  </si>
  <si>
    <t>cogen_2025_2</t>
  </si>
  <si>
    <t>cogen_2025_3</t>
  </si>
  <si>
    <t>cogen_2025_4</t>
  </si>
  <si>
    <t>cogen_2025_5</t>
  </si>
  <si>
    <t>cogen_2025_6</t>
  </si>
  <si>
    <t>cogen_2025_7</t>
  </si>
  <si>
    <t>cogen_2025_8</t>
  </si>
  <si>
    <t>cogen_2025_9</t>
  </si>
  <si>
    <t>cogen_2025_10</t>
  </si>
  <si>
    <t>cogen_2025_11</t>
  </si>
  <si>
    <t>cogen_2025_12</t>
  </si>
  <si>
    <t>geothermal_2025_1</t>
  </si>
  <si>
    <t>geothermal_2025_2</t>
  </si>
  <si>
    <t>geothermal_2025_3</t>
  </si>
  <si>
    <t>geothermal_2025_4</t>
  </si>
  <si>
    <t>geothermal_2025_5</t>
  </si>
  <si>
    <t>geothermal_2025_6</t>
  </si>
  <si>
    <t>geothermal_2025_7</t>
  </si>
  <si>
    <t>geothermal_2025_8</t>
  </si>
  <si>
    <t>geothermal_2025_9</t>
  </si>
  <si>
    <t>geothermal_2025_10</t>
  </si>
  <si>
    <t>geothermal_2025_11</t>
  </si>
  <si>
    <t>geothermal_2025_12</t>
  </si>
  <si>
    <t>hydro_2025_1</t>
  </si>
  <si>
    <t>hydro_2025_2</t>
  </si>
  <si>
    <t>hydro_2025_3</t>
  </si>
  <si>
    <t>hydro_2025_4</t>
  </si>
  <si>
    <t>hydro_2025_5</t>
  </si>
  <si>
    <t>hydro_2025_6</t>
  </si>
  <si>
    <t>hydro_2025_7</t>
  </si>
  <si>
    <t>hydro_2025_8</t>
  </si>
  <si>
    <t>hydro_2025_9</t>
  </si>
  <si>
    <t>hydro_2025_10</t>
  </si>
  <si>
    <t>hydro_2025_11</t>
  </si>
  <si>
    <t>hydro_2025_12</t>
  </si>
  <si>
    <t>thermal_2025_1</t>
  </si>
  <si>
    <t>thermal_2025_2</t>
  </si>
  <si>
    <t>thermal_2025_3</t>
  </si>
  <si>
    <t>thermal_2025_4</t>
  </si>
  <si>
    <t>thermal_2025_5</t>
  </si>
  <si>
    <t>thermal_2025_6</t>
  </si>
  <si>
    <t>thermal_2025_7</t>
  </si>
  <si>
    <t>thermal_2025_8</t>
  </si>
  <si>
    <t>thermal_2025_9</t>
  </si>
  <si>
    <t>thermal_2025_10</t>
  </si>
  <si>
    <t>thermal_2025_11</t>
  </si>
  <si>
    <t>thermal_2025_12</t>
  </si>
  <si>
    <t>battery_2025_1</t>
  </si>
  <si>
    <t>battery_2025_2</t>
  </si>
  <si>
    <t>battery_2025_3</t>
  </si>
  <si>
    <t>battery_2025_4</t>
  </si>
  <si>
    <t>battery_2025_5</t>
  </si>
  <si>
    <t>battery_2025_6</t>
  </si>
  <si>
    <t>battery_2025_7</t>
  </si>
  <si>
    <t>battery_2025_8</t>
  </si>
  <si>
    <t>battery_2025_9</t>
  </si>
  <si>
    <t>battery_2025_10</t>
  </si>
  <si>
    <t>battery_2025_11</t>
  </si>
  <si>
    <t>battery_2025_12</t>
  </si>
  <si>
    <t>nuclear_2025_1</t>
  </si>
  <si>
    <t>nuclear_2025_2</t>
  </si>
  <si>
    <t>nuclear_2025_3</t>
  </si>
  <si>
    <t>nuclear_2025_4</t>
  </si>
  <si>
    <t>nuclear_2025_5</t>
  </si>
  <si>
    <t>nuclear_2025_6</t>
  </si>
  <si>
    <t>nuclear_2025_7</t>
  </si>
  <si>
    <t>nuclear_2025_8</t>
  </si>
  <si>
    <t>nuclear_2025_9</t>
  </si>
  <si>
    <t>nuclear_2025_10</t>
  </si>
  <si>
    <t>nuclear_2025_11</t>
  </si>
  <si>
    <t>nuclear_2025_12</t>
  </si>
  <si>
    <t>biomass_2026_1</t>
  </si>
  <si>
    <t>biomass_2026_2</t>
  </si>
  <si>
    <t>biomass_2026_3</t>
  </si>
  <si>
    <t>biomass_2026_4</t>
  </si>
  <si>
    <t>biomass_2026_5</t>
  </si>
  <si>
    <t>biomass_2026_6</t>
  </si>
  <si>
    <t>biomass_2026_7</t>
  </si>
  <si>
    <t>biomass_2026_8</t>
  </si>
  <si>
    <t>biomass_2026_9</t>
  </si>
  <si>
    <t>biomass_2026_10</t>
  </si>
  <si>
    <t>biomass_2026_11</t>
  </si>
  <si>
    <t>biomass_2026_12</t>
  </si>
  <si>
    <t>cogen_2026_1</t>
  </si>
  <si>
    <t>cogen_2026_2</t>
  </si>
  <si>
    <t>cogen_2026_3</t>
  </si>
  <si>
    <t>cogen_2026_4</t>
  </si>
  <si>
    <t>cogen_2026_5</t>
  </si>
  <si>
    <t>cogen_2026_6</t>
  </si>
  <si>
    <t>cogen_2026_7</t>
  </si>
  <si>
    <t>cogen_2026_8</t>
  </si>
  <si>
    <t>cogen_2026_9</t>
  </si>
  <si>
    <t>cogen_2026_10</t>
  </si>
  <si>
    <t>cogen_2026_11</t>
  </si>
  <si>
    <t>cogen_2026_12</t>
  </si>
  <si>
    <t>geothermal_2026_1</t>
  </si>
  <si>
    <t>geothermal_2026_2</t>
  </si>
  <si>
    <t>geothermal_2026_3</t>
  </si>
  <si>
    <t>geothermal_2026_4</t>
  </si>
  <si>
    <t>geothermal_2026_5</t>
  </si>
  <si>
    <t>geothermal_2026_6</t>
  </si>
  <si>
    <t>geothermal_2026_7</t>
  </si>
  <si>
    <t>geothermal_2026_8</t>
  </si>
  <si>
    <t>geothermal_2026_9</t>
  </si>
  <si>
    <t>geothermal_2026_10</t>
  </si>
  <si>
    <t>geothermal_2026_11</t>
  </si>
  <si>
    <t>geothermal_2026_12</t>
  </si>
  <si>
    <t>hydro_2026_1</t>
  </si>
  <si>
    <t>hydro_2026_2</t>
  </si>
  <si>
    <t>hydro_2026_3</t>
  </si>
  <si>
    <t>hydro_2026_4</t>
  </si>
  <si>
    <t>hydro_2026_5</t>
  </si>
  <si>
    <t>hydro_2026_6</t>
  </si>
  <si>
    <t>hydro_2026_7</t>
  </si>
  <si>
    <t>hydro_2026_8</t>
  </si>
  <si>
    <t>hydro_2026_9</t>
  </si>
  <si>
    <t>hydro_2026_10</t>
  </si>
  <si>
    <t>hydro_2026_11</t>
  </si>
  <si>
    <t>hydro_2026_12</t>
  </si>
  <si>
    <t>thermal_2026_1</t>
  </si>
  <si>
    <t>thermal_2026_2</t>
  </si>
  <si>
    <t>thermal_2026_3</t>
  </si>
  <si>
    <t>thermal_2026_4</t>
  </si>
  <si>
    <t>thermal_2026_5</t>
  </si>
  <si>
    <t>thermal_2026_6</t>
  </si>
  <si>
    <t>thermal_2026_7</t>
  </si>
  <si>
    <t>thermal_2026_8</t>
  </si>
  <si>
    <t>thermal_2026_9</t>
  </si>
  <si>
    <t>thermal_2026_10</t>
  </si>
  <si>
    <t>thermal_2026_11</t>
  </si>
  <si>
    <t>thermal_2026_12</t>
  </si>
  <si>
    <t>battery_2026_1</t>
  </si>
  <si>
    <t>battery_2026_2</t>
  </si>
  <si>
    <t>battery_2026_3</t>
  </si>
  <si>
    <t>battery_2026_4</t>
  </si>
  <si>
    <t>battery_2026_5</t>
  </si>
  <si>
    <t>battery_2026_6</t>
  </si>
  <si>
    <t>battery_2026_7</t>
  </si>
  <si>
    <t>battery_2026_8</t>
  </si>
  <si>
    <t>battery_2026_9</t>
  </si>
  <si>
    <t>battery_2026_10</t>
  </si>
  <si>
    <t>battery_2026_11</t>
  </si>
  <si>
    <t>battery_2026_12</t>
  </si>
  <si>
    <t>nuclear_2026_1</t>
  </si>
  <si>
    <t>nuclear_2026_2</t>
  </si>
  <si>
    <t>nuclear_2026_3</t>
  </si>
  <si>
    <t>nuclear_2026_4</t>
  </si>
  <si>
    <t>nuclear_2026_5</t>
  </si>
  <si>
    <t>nuclear_2026_6</t>
  </si>
  <si>
    <t>nuclear_2026_7</t>
  </si>
  <si>
    <t>nuclear_2026_8</t>
  </si>
  <si>
    <t>nuclear_2026_9</t>
  </si>
  <si>
    <t>nuclear_2026_10</t>
  </si>
  <si>
    <t>nuclear_2026_11</t>
  </si>
  <si>
    <t>nuclear_2026_12</t>
  </si>
  <si>
    <t>biomass_2027_1</t>
  </si>
  <si>
    <t>biomass_2027_2</t>
  </si>
  <si>
    <t>biomass_2027_3</t>
  </si>
  <si>
    <t>biomass_2027_4</t>
  </si>
  <si>
    <t>biomass_2027_5</t>
  </si>
  <si>
    <t>biomass_2027_6</t>
  </si>
  <si>
    <t>biomass_2027_7</t>
  </si>
  <si>
    <t>biomass_2027_8</t>
  </si>
  <si>
    <t>biomass_2027_9</t>
  </si>
  <si>
    <t>biomass_2027_10</t>
  </si>
  <si>
    <t>biomass_2027_11</t>
  </si>
  <si>
    <t>biomass_2027_12</t>
  </si>
  <si>
    <t>cogen_2027_1</t>
  </si>
  <si>
    <t>cogen_2027_2</t>
  </si>
  <si>
    <t>cogen_2027_3</t>
  </si>
  <si>
    <t>cogen_2027_4</t>
  </si>
  <si>
    <t>cogen_2027_5</t>
  </si>
  <si>
    <t>cogen_2027_6</t>
  </si>
  <si>
    <t>cogen_2027_7</t>
  </si>
  <si>
    <t>cogen_2027_8</t>
  </si>
  <si>
    <t>cogen_2027_9</t>
  </si>
  <si>
    <t>cogen_2027_10</t>
  </si>
  <si>
    <t>cogen_2027_11</t>
  </si>
  <si>
    <t>cogen_2027_12</t>
  </si>
  <si>
    <t>geothermal_2027_1</t>
  </si>
  <si>
    <t>geothermal_2027_2</t>
  </si>
  <si>
    <t>geothermal_2027_3</t>
  </si>
  <si>
    <t>geothermal_2027_4</t>
  </si>
  <si>
    <t>geothermal_2027_5</t>
  </si>
  <si>
    <t>geothermal_2027_6</t>
  </si>
  <si>
    <t>geothermal_2027_7</t>
  </si>
  <si>
    <t>geothermal_2027_8</t>
  </si>
  <si>
    <t>geothermal_2027_9</t>
  </si>
  <si>
    <t>geothermal_2027_10</t>
  </si>
  <si>
    <t>geothermal_2027_11</t>
  </si>
  <si>
    <t>geothermal_2027_12</t>
  </si>
  <si>
    <t>hydro_2027_1</t>
  </si>
  <si>
    <t>hydro_2027_2</t>
  </si>
  <si>
    <t>hydro_2027_3</t>
  </si>
  <si>
    <t>hydro_2027_4</t>
  </si>
  <si>
    <t>hydro_2027_5</t>
  </si>
  <si>
    <t>hydro_2027_6</t>
  </si>
  <si>
    <t>hydro_2027_7</t>
  </si>
  <si>
    <t>hydro_2027_8</t>
  </si>
  <si>
    <t>hydro_2027_9</t>
  </si>
  <si>
    <t>hydro_2027_10</t>
  </si>
  <si>
    <t>hydro_2027_11</t>
  </si>
  <si>
    <t>hydro_2027_12</t>
  </si>
  <si>
    <t>thermal_2027_1</t>
  </si>
  <si>
    <t>thermal_2027_2</t>
  </si>
  <si>
    <t>thermal_2027_3</t>
  </si>
  <si>
    <t>thermal_2027_4</t>
  </si>
  <si>
    <t>thermal_2027_5</t>
  </si>
  <si>
    <t>thermal_2027_6</t>
  </si>
  <si>
    <t>thermal_2027_7</t>
  </si>
  <si>
    <t>thermal_2027_8</t>
  </si>
  <si>
    <t>thermal_2027_9</t>
  </si>
  <si>
    <t>thermal_2027_10</t>
  </si>
  <si>
    <t>thermal_2027_11</t>
  </si>
  <si>
    <t>thermal_2027_12</t>
  </si>
  <si>
    <t>battery_2027_1</t>
  </si>
  <si>
    <t>battery_2027_2</t>
  </si>
  <si>
    <t>battery_2027_3</t>
  </si>
  <si>
    <t>battery_2027_4</t>
  </si>
  <si>
    <t>battery_2027_5</t>
  </si>
  <si>
    <t>battery_2027_6</t>
  </si>
  <si>
    <t>battery_2027_7</t>
  </si>
  <si>
    <t>battery_2027_8</t>
  </si>
  <si>
    <t>battery_2027_9</t>
  </si>
  <si>
    <t>battery_2027_10</t>
  </si>
  <si>
    <t>battery_2027_11</t>
  </si>
  <si>
    <t>battery_2027_12</t>
  </si>
  <si>
    <t>nuclear_2027_1</t>
  </si>
  <si>
    <t>nuclear_2027_2</t>
  </si>
  <si>
    <t>nuclear_2027_3</t>
  </si>
  <si>
    <t>nuclear_2027_4</t>
  </si>
  <si>
    <t>nuclear_2027_5</t>
  </si>
  <si>
    <t>nuclear_2027_6</t>
  </si>
  <si>
    <t>nuclear_2027_7</t>
  </si>
  <si>
    <t>nuclear_2027_8</t>
  </si>
  <si>
    <t>nuclear_2027_9</t>
  </si>
  <si>
    <t>nuclear_2027_10</t>
  </si>
  <si>
    <t>nuclear_2027_11</t>
  </si>
  <si>
    <t>nuclear_2027_12</t>
  </si>
  <si>
    <t>biomass_2028_1</t>
  </si>
  <si>
    <t>biomass_2028_2</t>
  </si>
  <si>
    <t>biomass_2028_3</t>
  </si>
  <si>
    <t>biomass_2028_4</t>
  </si>
  <si>
    <t>biomass_2028_5</t>
  </si>
  <si>
    <t>biomass_2028_6</t>
  </si>
  <si>
    <t>biomass_2028_7</t>
  </si>
  <si>
    <t>biomass_2028_8</t>
  </si>
  <si>
    <t>biomass_2028_9</t>
  </si>
  <si>
    <t>biomass_2028_10</t>
  </si>
  <si>
    <t>biomass_2028_11</t>
  </si>
  <si>
    <t>biomass_2028_12</t>
  </si>
  <si>
    <t>cogen_2028_1</t>
  </si>
  <si>
    <t>cogen_2028_2</t>
  </si>
  <si>
    <t>cogen_2028_3</t>
  </si>
  <si>
    <t>cogen_2028_4</t>
  </si>
  <si>
    <t>cogen_2028_5</t>
  </si>
  <si>
    <t>cogen_2028_6</t>
  </si>
  <si>
    <t>cogen_2028_7</t>
  </si>
  <si>
    <t>cogen_2028_8</t>
  </si>
  <si>
    <t>cogen_2028_9</t>
  </si>
  <si>
    <t>cogen_2028_10</t>
  </si>
  <si>
    <t>cogen_2028_11</t>
  </si>
  <si>
    <t>cogen_2028_12</t>
  </si>
  <si>
    <t>geothermal_2028_1</t>
  </si>
  <si>
    <t>geothermal_2028_2</t>
  </si>
  <si>
    <t>geothermal_2028_3</t>
  </si>
  <si>
    <t>geothermal_2028_4</t>
  </si>
  <si>
    <t>geothermal_2028_5</t>
  </si>
  <si>
    <t>geothermal_2028_6</t>
  </si>
  <si>
    <t>geothermal_2028_7</t>
  </si>
  <si>
    <t>geothermal_2028_8</t>
  </si>
  <si>
    <t>geothermal_2028_9</t>
  </si>
  <si>
    <t>geothermal_2028_10</t>
  </si>
  <si>
    <t>geothermal_2028_11</t>
  </si>
  <si>
    <t>geothermal_2028_12</t>
  </si>
  <si>
    <t>hydro_2028_1</t>
  </si>
  <si>
    <t>hydro_2028_2</t>
  </si>
  <si>
    <t>hydro_2028_3</t>
  </si>
  <si>
    <t>hydro_2028_4</t>
  </si>
  <si>
    <t>hydro_2028_5</t>
  </si>
  <si>
    <t>hydro_2028_6</t>
  </si>
  <si>
    <t>hydro_2028_7</t>
  </si>
  <si>
    <t>hydro_2028_8</t>
  </si>
  <si>
    <t>hydro_2028_9</t>
  </si>
  <si>
    <t>hydro_2028_10</t>
  </si>
  <si>
    <t>hydro_2028_11</t>
  </si>
  <si>
    <t>hydro_2028_12</t>
  </si>
  <si>
    <t>thermal_2028_1</t>
  </si>
  <si>
    <t>thermal_2028_2</t>
  </si>
  <si>
    <t>thermal_2028_3</t>
  </si>
  <si>
    <t>thermal_2028_4</t>
  </si>
  <si>
    <t>thermal_2028_5</t>
  </si>
  <si>
    <t>thermal_2028_6</t>
  </si>
  <si>
    <t>thermal_2028_7</t>
  </si>
  <si>
    <t>thermal_2028_8</t>
  </si>
  <si>
    <t>thermal_2028_9</t>
  </si>
  <si>
    <t>thermal_2028_10</t>
  </si>
  <si>
    <t>thermal_2028_11</t>
  </si>
  <si>
    <t>thermal_2028_12</t>
  </si>
  <si>
    <t>battery_2028_1</t>
  </si>
  <si>
    <t>battery_2028_2</t>
  </si>
  <si>
    <t>battery_2028_3</t>
  </si>
  <si>
    <t>battery_2028_4</t>
  </si>
  <si>
    <t>battery_2028_5</t>
  </si>
  <si>
    <t>battery_2028_6</t>
  </si>
  <si>
    <t>battery_2028_7</t>
  </si>
  <si>
    <t>battery_2028_8</t>
  </si>
  <si>
    <t>battery_2028_9</t>
  </si>
  <si>
    <t>battery_2028_10</t>
  </si>
  <si>
    <t>battery_2028_11</t>
  </si>
  <si>
    <t>battery_2028_12</t>
  </si>
  <si>
    <t>nuclear_2028_1</t>
  </si>
  <si>
    <t>nuclear_2028_2</t>
  </si>
  <si>
    <t>nuclear_2028_3</t>
  </si>
  <si>
    <t>nuclear_2028_4</t>
  </si>
  <si>
    <t>nuclear_2028_5</t>
  </si>
  <si>
    <t>nuclear_2028_6</t>
  </si>
  <si>
    <t>nuclear_2028_7</t>
  </si>
  <si>
    <t>nuclear_2028_8</t>
  </si>
  <si>
    <t>nuclear_2028_9</t>
  </si>
  <si>
    <t>nuclear_2028_10</t>
  </si>
  <si>
    <t>nuclear_2028_11</t>
  </si>
  <si>
    <t>nuclear_2028_12</t>
  </si>
  <si>
    <t>biomass_2029_1</t>
  </si>
  <si>
    <t>biomass_2029_2</t>
  </si>
  <si>
    <t>biomass_2029_3</t>
  </si>
  <si>
    <t>biomass_2029_4</t>
  </si>
  <si>
    <t>biomass_2029_5</t>
  </si>
  <si>
    <t>biomass_2029_6</t>
  </si>
  <si>
    <t>biomass_2029_7</t>
  </si>
  <si>
    <t>biomass_2029_8</t>
  </si>
  <si>
    <t>biomass_2029_9</t>
  </si>
  <si>
    <t>biomass_2029_10</t>
  </si>
  <si>
    <t>biomass_2029_11</t>
  </si>
  <si>
    <t>biomass_2029_12</t>
  </si>
  <si>
    <t>cogen_2029_1</t>
  </si>
  <si>
    <t>cogen_2029_2</t>
  </si>
  <si>
    <t>cogen_2029_3</t>
  </si>
  <si>
    <t>cogen_2029_4</t>
  </si>
  <si>
    <t>cogen_2029_5</t>
  </si>
  <si>
    <t>cogen_2029_6</t>
  </si>
  <si>
    <t>cogen_2029_7</t>
  </si>
  <si>
    <t>cogen_2029_8</t>
  </si>
  <si>
    <t>cogen_2029_9</t>
  </si>
  <si>
    <t>cogen_2029_10</t>
  </si>
  <si>
    <t>cogen_2029_11</t>
  </si>
  <si>
    <t>cogen_2029_12</t>
  </si>
  <si>
    <t>geothermal_2029_1</t>
  </si>
  <si>
    <t>geothermal_2029_2</t>
  </si>
  <si>
    <t>geothermal_2029_3</t>
  </si>
  <si>
    <t>geothermal_2029_4</t>
  </si>
  <si>
    <t>geothermal_2029_5</t>
  </si>
  <si>
    <t>geothermal_2029_6</t>
  </si>
  <si>
    <t>geothermal_2029_7</t>
  </si>
  <si>
    <t>geothermal_2029_8</t>
  </si>
  <si>
    <t>geothermal_2029_9</t>
  </si>
  <si>
    <t>geothermal_2029_10</t>
  </si>
  <si>
    <t>geothermal_2029_11</t>
  </si>
  <si>
    <t>geothermal_2029_12</t>
  </si>
  <si>
    <t>hydro_2029_1</t>
  </si>
  <si>
    <t>hydro_2029_2</t>
  </si>
  <si>
    <t>hydro_2029_3</t>
  </si>
  <si>
    <t>hydro_2029_4</t>
  </si>
  <si>
    <t>hydro_2029_5</t>
  </si>
  <si>
    <t>hydro_2029_6</t>
  </si>
  <si>
    <t>hydro_2029_7</t>
  </si>
  <si>
    <t>hydro_2029_8</t>
  </si>
  <si>
    <t>hydro_2029_9</t>
  </si>
  <si>
    <t>hydro_2029_10</t>
  </si>
  <si>
    <t>hydro_2029_11</t>
  </si>
  <si>
    <t>hydro_2029_12</t>
  </si>
  <si>
    <t>thermal_2029_1</t>
  </si>
  <si>
    <t>thermal_2029_2</t>
  </si>
  <si>
    <t>thermal_2029_3</t>
  </si>
  <si>
    <t>thermal_2029_4</t>
  </si>
  <si>
    <t>thermal_2029_5</t>
  </si>
  <si>
    <t>thermal_2029_6</t>
  </si>
  <si>
    <t>thermal_2029_7</t>
  </si>
  <si>
    <t>thermal_2029_8</t>
  </si>
  <si>
    <t>thermal_2029_9</t>
  </si>
  <si>
    <t>thermal_2029_10</t>
  </si>
  <si>
    <t>thermal_2029_11</t>
  </si>
  <si>
    <t>thermal_2029_12</t>
  </si>
  <si>
    <t>battery_2029_1</t>
  </si>
  <si>
    <t>battery_2029_2</t>
  </si>
  <si>
    <t>battery_2029_3</t>
  </si>
  <si>
    <t>battery_2029_4</t>
  </si>
  <si>
    <t>battery_2029_5</t>
  </si>
  <si>
    <t>battery_2029_6</t>
  </si>
  <si>
    <t>battery_2029_7</t>
  </si>
  <si>
    <t>battery_2029_8</t>
  </si>
  <si>
    <t>battery_2029_9</t>
  </si>
  <si>
    <t>battery_2029_10</t>
  </si>
  <si>
    <t>battery_2029_11</t>
  </si>
  <si>
    <t>battery_2029_12</t>
  </si>
  <si>
    <t>nuclear_2029_1</t>
  </si>
  <si>
    <t>nuclear_2029_2</t>
  </si>
  <si>
    <t>nuclear_2029_3</t>
  </si>
  <si>
    <t>nuclear_2029_4</t>
  </si>
  <si>
    <t>nuclear_2029_5</t>
  </si>
  <si>
    <t>nuclear_2029_6</t>
  </si>
  <si>
    <t>nuclear_2029_7</t>
  </si>
  <si>
    <t>nuclear_2029_8</t>
  </si>
  <si>
    <t>nuclear_2029_9</t>
  </si>
  <si>
    <t>nuclear_2029_10</t>
  </si>
  <si>
    <t>nuclear_2029_11</t>
  </si>
  <si>
    <t>nuclear_2029_12</t>
  </si>
  <si>
    <t>biomass_2030_1</t>
  </si>
  <si>
    <t>biomass_2030_2</t>
  </si>
  <si>
    <t>biomass_2030_3</t>
  </si>
  <si>
    <t>biomass_2030_4</t>
  </si>
  <si>
    <t>biomass_2030_5</t>
  </si>
  <si>
    <t>biomass_2030_6</t>
  </si>
  <si>
    <t>biomass_2030_7</t>
  </si>
  <si>
    <t>biomass_2030_8</t>
  </si>
  <si>
    <t>biomass_2030_9</t>
  </si>
  <si>
    <t>biomass_2030_10</t>
  </si>
  <si>
    <t>biomass_2030_11</t>
  </si>
  <si>
    <t>biomass_2030_12</t>
  </si>
  <si>
    <t>cogen_2030_1</t>
  </si>
  <si>
    <t>cogen_2030_2</t>
  </si>
  <si>
    <t>cogen_2030_3</t>
  </si>
  <si>
    <t>cogen_2030_4</t>
  </si>
  <si>
    <t>cogen_2030_5</t>
  </si>
  <si>
    <t>cogen_2030_6</t>
  </si>
  <si>
    <t>cogen_2030_7</t>
  </si>
  <si>
    <t>cogen_2030_8</t>
  </si>
  <si>
    <t>cogen_2030_9</t>
  </si>
  <si>
    <t>cogen_2030_10</t>
  </si>
  <si>
    <t>cogen_2030_11</t>
  </si>
  <si>
    <t>cogen_2030_12</t>
  </si>
  <si>
    <t>geothermal_2030_1</t>
  </si>
  <si>
    <t>geothermal_2030_2</t>
  </si>
  <si>
    <t>geothermal_2030_3</t>
  </si>
  <si>
    <t>geothermal_2030_4</t>
  </si>
  <si>
    <t>geothermal_2030_5</t>
  </si>
  <si>
    <t>geothermal_2030_6</t>
  </si>
  <si>
    <t>geothermal_2030_7</t>
  </si>
  <si>
    <t>geothermal_2030_8</t>
  </si>
  <si>
    <t>geothermal_2030_9</t>
  </si>
  <si>
    <t>geothermal_2030_10</t>
  </si>
  <si>
    <t>geothermal_2030_11</t>
  </si>
  <si>
    <t>geothermal_2030_12</t>
  </si>
  <si>
    <t>hydro_2030_1</t>
  </si>
  <si>
    <t>hydro_2030_2</t>
  </si>
  <si>
    <t>hydro_2030_3</t>
  </si>
  <si>
    <t>hydro_2030_4</t>
  </si>
  <si>
    <t>hydro_2030_5</t>
  </si>
  <si>
    <t>hydro_2030_6</t>
  </si>
  <si>
    <t>hydro_2030_7</t>
  </si>
  <si>
    <t>hydro_2030_8</t>
  </si>
  <si>
    <t>hydro_2030_9</t>
  </si>
  <si>
    <t>hydro_2030_10</t>
  </si>
  <si>
    <t>hydro_2030_11</t>
  </si>
  <si>
    <t>hydro_2030_12</t>
  </si>
  <si>
    <t>thermal_2030_1</t>
  </si>
  <si>
    <t>thermal_2030_2</t>
  </si>
  <si>
    <t>thermal_2030_3</t>
  </si>
  <si>
    <t>thermal_2030_4</t>
  </si>
  <si>
    <t>thermal_2030_5</t>
  </si>
  <si>
    <t>thermal_2030_6</t>
  </si>
  <si>
    <t>thermal_2030_7</t>
  </si>
  <si>
    <t>thermal_2030_8</t>
  </si>
  <si>
    <t>thermal_2030_9</t>
  </si>
  <si>
    <t>thermal_2030_10</t>
  </si>
  <si>
    <t>thermal_2030_11</t>
  </si>
  <si>
    <t>thermal_2030_12</t>
  </si>
  <si>
    <t>battery_2030_1</t>
  </si>
  <si>
    <t>battery_2030_2</t>
  </si>
  <si>
    <t>battery_2030_3</t>
  </si>
  <si>
    <t>battery_2030_4</t>
  </si>
  <si>
    <t>battery_2030_5</t>
  </si>
  <si>
    <t>battery_2030_6</t>
  </si>
  <si>
    <t>battery_2030_7</t>
  </si>
  <si>
    <t>battery_2030_8</t>
  </si>
  <si>
    <t>battery_2030_9</t>
  </si>
  <si>
    <t>battery_2030_10</t>
  </si>
  <si>
    <t>battery_2030_11</t>
  </si>
  <si>
    <t>battery_2030_12</t>
  </si>
  <si>
    <t>nuclear_2030_1</t>
  </si>
  <si>
    <t>nuclear_2030_2</t>
  </si>
  <si>
    <t>nuclear_2030_3</t>
  </si>
  <si>
    <t>nuclear_2030_4</t>
  </si>
  <si>
    <t>nuclear_2030_5</t>
  </si>
  <si>
    <t>nuclear_2030_6</t>
  </si>
  <si>
    <t>nuclear_2030_7</t>
  </si>
  <si>
    <t>nuclear_2030_8</t>
  </si>
  <si>
    <t>nuclear_2030_9</t>
  </si>
  <si>
    <t>nuclear_2030_10</t>
  </si>
  <si>
    <t>nuclear_2030_11</t>
  </si>
  <si>
    <t>nuclear_2030_12</t>
  </si>
  <si>
    <t>solar_2020_1</t>
  </si>
  <si>
    <t>solar_2020_2</t>
  </si>
  <si>
    <t>solar_2020_3</t>
  </si>
  <si>
    <t>solar_2020_4</t>
  </si>
  <si>
    <t>solar_2020_5</t>
  </si>
  <si>
    <t>solar_2020_6</t>
  </si>
  <si>
    <t>solar_2020_7</t>
  </si>
  <si>
    <t>solar_2020_8</t>
  </si>
  <si>
    <t>solar_2020_9</t>
  </si>
  <si>
    <t>solar_2020_10</t>
  </si>
  <si>
    <t>solar_2020_11</t>
  </si>
  <si>
    <t>solar_2020_12</t>
  </si>
  <si>
    <t>solar_2021_1</t>
  </si>
  <si>
    <t>solar_2021_2</t>
  </si>
  <si>
    <t>solar_2021_3</t>
  </si>
  <si>
    <t>solar_2021_4</t>
  </si>
  <si>
    <t>solar_2021_5</t>
  </si>
  <si>
    <t>solar_2021_6</t>
  </si>
  <si>
    <t>solar_2021_7</t>
  </si>
  <si>
    <t>solar_2021_8</t>
  </si>
  <si>
    <t>solar_2021_9</t>
  </si>
  <si>
    <t>solar_2021_10</t>
  </si>
  <si>
    <t>solar_2021_11</t>
  </si>
  <si>
    <t>solar_2021_12</t>
  </si>
  <si>
    <t>solar_2022_1</t>
  </si>
  <si>
    <t>solar_2022_2</t>
  </si>
  <si>
    <t>solar_2022_3</t>
  </si>
  <si>
    <t>solar_2022_4</t>
  </si>
  <si>
    <t>solar_2022_5</t>
  </si>
  <si>
    <t>solar_2022_6</t>
  </si>
  <si>
    <t>solar_2022_7</t>
  </si>
  <si>
    <t>solar_2022_8</t>
  </si>
  <si>
    <t>solar_2022_9</t>
  </si>
  <si>
    <t>solar_2022_10</t>
  </si>
  <si>
    <t>solar_2022_11</t>
  </si>
  <si>
    <t>solar_2022_12</t>
  </si>
  <si>
    <t>solar_2023_1</t>
  </si>
  <si>
    <t>solar_2023_2</t>
  </si>
  <si>
    <t>solar_2023_3</t>
  </si>
  <si>
    <t>solar_2023_4</t>
  </si>
  <si>
    <t>solar_2023_5</t>
  </si>
  <si>
    <t>solar_2023_6</t>
  </si>
  <si>
    <t>solar_2023_7</t>
  </si>
  <si>
    <t>solar_2023_8</t>
  </si>
  <si>
    <t>solar_2023_9</t>
  </si>
  <si>
    <t>solar_2023_10</t>
  </si>
  <si>
    <t>solar_2023_11</t>
  </si>
  <si>
    <t>solar_2023_12</t>
  </si>
  <si>
    <t>solar_2024_1</t>
  </si>
  <si>
    <t>solar_2024_2</t>
  </si>
  <si>
    <t>solar_2024_3</t>
  </si>
  <si>
    <t>solar_2024_4</t>
  </si>
  <si>
    <t>solar_2024_5</t>
  </si>
  <si>
    <t>solar_2024_6</t>
  </si>
  <si>
    <t>solar_2024_7</t>
  </si>
  <si>
    <t>solar_2024_8</t>
  </si>
  <si>
    <t>solar_2024_9</t>
  </si>
  <si>
    <t>solar_2024_10</t>
  </si>
  <si>
    <t>solar_2024_11</t>
  </si>
  <si>
    <t>solar_2024_12</t>
  </si>
  <si>
    <t>solar_2025_1</t>
  </si>
  <si>
    <t>solar_2025_2</t>
  </si>
  <si>
    <t>solar_2025_3</t>
  </si>
  <si>
    <t>solar_2025_4</t>
  </si>
  <si>
    <t>solar_2025_5</t>
  </si>
  <si>
    <t>solar_2025_6</t>
  </si>
  <si>
    <t>solar_2025_7</t>
  </si>
  <si>
    <t>solar_2025_8</t>
  </si>
  <si>
    <t>solar_2025_9</t>
  </si>
  <si>
    <t>solar_2025_10</t>
  </si>
  <si>
    <t>solar_2025_11</t>
  </si>
  <si>
    <t>solar_2025_12</t>
  </si>
  <si>
    <t>solar_2026_1</t>
  </si>
  <si>
    <t>solar_2026_2</t>
  </si>
  <si>
    <t>solar_2026_3</t>
  </si>
  <si>
    <t>solar_2026_4</t>
  </si>
  <si>
    <t>solar_2026_5</t>
  </si>
  <si>
    <t>solar_2026_6</t>
  </si>
  <si>
    <t>solar_2026_7</t>
  </si>
  <si>
    <t>solar_2026_8</t>
  </si>
  <si>
    <t>solar_2026_9</t>
  </si>
  <si>
    <t>solar_2026_10</t>
  </si>
  <si>
    <t>solar_2026_11</t>
  </si>
  <si>
    <t>solar_2026_12</t>
  </si>
  <si>
    <t>solar_2027_1</t>
  </si>
  <si>
    <t>solar_2027_2</t>
  </si>
  <si>
    <t>solar_2027_3</t>
  </si>
  <si>
    <t>solar_2027_4</t>
  </si>
  <si>
    <t>solar_2027_5</t>
  </si>
  <si>
    <t>solar_2027_6</t>
  </si>
  <si>
    <t>solar_2027_7</t>
  </si>
  <si>
    <t>solar_2027_8</t>
  </si>
  <si>
    <t>solar_2027_9</t>
  </si>
  <si>
    <t>solar_2027_10</t>
  </si>
  <si>
    <t>solar_2027_11</t>
  </si>
  <si>
    <t>solar_2027_12</t>
  </si>
  <si>
    <t>solar_2028_1</t>
  </si>
  <si>
    <t>solar_2028_2</t>
  </si>
  <si>
    <t>solar_2028_3</t>
  </si>
  <si>
    <t>solar_2028_4</t>
  </si>
  <si>
    <t>solar_2028_5</t>
  </si>
  <si>
    <t>solar_2028_6</t>
  </si>
  <si>
    <t>solar_2028_7</t>
  </si>
  <si>
    <t>solar_2028_8</t>
  </si>
  <si>
    <t>solar_2028_9</t>
  </si>
  <si>
    <t>solar_2028_10</t>
  </si>
  <si>
    <t>solar_2028_11</t>
  </si>
  <si>
    <t>solar_2028_12</t>
  </si>
  <si>
    <t>solar_2029_1</t>
  </si>
  <si>
    <t>solar_2029_2</t>
  </si>
  <si>
    <t>solar_2029_3</t>
  </si>
  <si>
    <t>solar_2029_4</t>
  </si>
  <si>
    <t>solar_2029_5</t>
  </si>
  <si>
    <t>solar_2029_6</t>
  </si>
  <si>
    <t>solar_2029_7</t>
  </si>
  <si>
    <t>solar_2029_8</t>
  </si>
  <si>
    <t>solar_2029_9</t>
  </si>
  <si>
    <t>solar_2029_10</t>
  </si>
  <si>
    <t>solar_2029_11</t>
  </si>
  <si>
    <t>solar_2029_12</t>
  </si>
  <si>
    <t>solar_2030_1</t>
  </si>
  <si>
    <t>solar_2030_2</t>
  </si>
  <si>
    <t>solar_2030_3</t>
  </si>
  <si>
    <t>solar_2030_4</t>
  </si>
  <si>
    <t>solar_2030_5</t>
  </si>
  <si>
    <t>solar_2030_6</t>
  </si>
  <si>
    <t>solar_2030_7</t>
  </si>
  <si>
    <t>solar_2030_8</t>
  </si>
  <si>
    <t>solar_2030_9</t>
  </si>
  <si>
    <t>solar_2030_10</t>
  </si>
  <si>
    <t>solar_2030_11</t>
  </si>
  <si>
    <t>solar_2030_12</t>
  </si>
  <si>
    <t>psh_2020_1</t>
  </si>
  <si>
    <t>psh_2020_2</t>
  </si>
  <si>
    <t>psh_2020_3</t>
  </si>
  <si>
    <t>psh_2020_4</t>
  </si>
  <si>
    <t>psh_2020_5</t>
  </si>
  <si>
    <t>psh_2020_6</t>
  </si>
  <si>
    <t>psh_2020_7</t>
  </si>
  <si>
    <t>psh_2020_8</t>
  </si>
  <si>
    <t>psh_2020_9</t>
  </si>
  <si>
    <t>psh_2020_10</t>
  </si>
  <si>
    <t>psh_2020_11</t>
  </si>
  <si>
    <t>psh_2020_12</t>
  </si>
  <si>
    <t>psh_2021_1</t>
  </si>
  <si>
    <t>psh_2021_2</t>
  </si>
  <si>
    <t>psh_2021_3</t>
  </si>
  <si>
    <t>psh_2021_4</t>
  </si>
  <si>
    <t>psh_2021_5</t>
  </si>
  <si>
    <t>psh_2021_6</t>
  </si>
  <si>
    <t>psh_2021_7</t>
  </si>
  <si>
    <t>psh_2021_8</t>
  </si>
  <si>
    <t>psh_2021_9</t>
  </si>
  <si>
    <t>psh_2021_10</t>
  </si>
  <si>
    <t>psh_2021_11</t>
  </si>
  <si>
    <t>psh_2021_12</t>
  </si>
  <si>
    <t>psh_2022_1</t>
  </si>
  <si>
    <t>psh_2022_2</t>
  </si>
  <si>
    <t>psh_2022_3</t>
  </si>
  <si>
    <t>psh_2022_4</t>
  </si>
  <si>
    <t>psh_2022_5</t>
  </si>
  <si>
    <t>psh_2022_6</t>
  </si>
  <si>
    <t>psh_2022_7</t>
  </si>
  <si>
    <t>psh_2022_8</t>
  </si>
  <si>
    <t>psh_2022_9</t>
  </si>
  <si>
    <t>psh_2022_10</t>
  </si>
  <si>
    <t>psh_2022_11</t>
  </si>
  <si>
    <t>psh_2022_12</t>
  </si>
  <si>
    <t>psh_2023_1</t>
  </si>
  <si>
    <t>psh_2023_2</t>
  </si>
  <si>
    <t>psh_2023_3</t>
  </si>
  <si>
    <t>psh_2023_4</t>
  </si>
  <si>
    <t>psh_2023_5</t>
  </si>
  <si>
    <t>psh_2023_6</t>
  </si>
  <si>
    <t>psh_2023_7</t>
  </si>
  <si>
    <t>psh_2023_8</t>
  </si>
  <si>
    <t>psh_2023_9</t>
  </si>
  <si>
    <t>psh_2023_10</t>
  </si>
  <si>
    <t>psh_2023_11</t>
  </si>
  <si>
    <t>psh_2023_12</t>
  </si>
  <si>
    <t>psh_2024_1</t>
  </si>
  <si>
    <t>psh_2024_2</t>
  </si>
  <si>
    <t>psh_2024_3</t>
  </si>
  <si>
    <t>psh_2024_4</t>
  </si>
  <si>
    <t>psh_2024_5</t>
  </si>
  <si>
    <t>psh_2024_6</t>
  </si>
  <si>
    <t>psh_2024_7</t>
  </si>
  <si>
    <t>psh_2024_8</t>
  </si>
  <si>
    <t>psh_2024_9</t>
  </si>
  <si>
    <t>psh_2024_10</t>
  </si>
  <si>
    <t>psh_2024_11</t>
  </si>
  <si>
    <t>psh_2024_12</t>
  </si>
  <si>
    <t>psh_2025_1</t>
  </si>
  <si>
    <t>psh_2025_2</t>
  </si>
  <si>
    <t>psh_2025_3</t>
  </si>
  <si>
    <t>psh_2025_4</t>
  </si>
  <si>
    <t>psh_2025_5</t>
  </si>
  <si>
    <t>psh_2025_6</t>
  </si>
  <si>
    <t>psh_2025_7</t>
  </si>
  <si>
    <t>psh_2025_8</t>
  </si>
  <si>
    <t>psh_2025_9</t>
  </si>
  <si>
    <t>psh_2025_10</t>
  </si>
  <si>
    <t>psh_2025_11</t>
  </si>
  <si>
    <t>psh_2025_12</t>
  </si>
  <si>
    <t>psh_2026_1</t>
  </si>
  <si>
    <t>psh_2026_2</t>
  </si>
  <si>
    <t>psh_2026_3</t>
  </si>
  <si>
    <t>psh_2026_4</t>
  </si>
  <si>
    <t>psh_2026_5</t>
  </si>
  <si>
    <t>psh_2026_6</t>
  </si>
  <si>
    <t>psh_2026_7</t>
  </si>
  <si>
    <t>psh_2026_8</t>
  </si>
  <si>
    <t>psh_2026_9</t>
  </si>
  <si>
    <t>psh_2026_10</t>
  </si>
  <si>
    <t>psh_2026_11</t>
  </si>
  <si>
    <t>psh_2026_12</t>
  </si>
  <si>
    <t>psh_2027_1</t>
  </si>
  <si>
    <t>psh_2027_2</t>
  </si>
  <si>
    <t>psh_2027_3</t>
  </si>
  <si>
    <t>psh_2027_4</t>
  </si>
  <si>
    <t>psh_2027_5</t>
  </si>
  <si>
    <t>psh_2027_6</t>
  </si>
  <si>
    <t>psh_2027_7</t>
  </si>
  <si>
    <t>psh_2027_8</t>
  </si>
  <si>
    <t>psh_2027_9</t>
  </si>
  <si>
    <t>psh_2027_10</t>
  </si>
  <si>
    <t>psh_2027_11</t>
  </si>
  <si>
    <t>psh_2027_12</t>
  </si>
  <si>
    <t>psh_2028_1</t>
  </si>
  <si>
    <t>psh_2028_2</t>
  </si>
  <si>
    <t>psh_2028_3</t>
  </si>
  <si>
    <t>psh_2028_4</t>
  </si>
  <si>
    <t>psh_2028_5</t>
  </si>
  <si>
    <t>psh_2028_6</t>
  </si>
  <si>
    <t>psh_2028_7</t>
  </si>
  <si>
    <t>psh_2028_8</t>
  </si>
  <si>
    <t>psh_2028_9</t>
  </si>
  <si>
    <t>psh_2028_10</t>
  </si>
  <si>
    <t>psh_2028_11</t>
  </si>
  <si>
    <t>psh_2028_12</t>
  </si>
  <si>
    <t>psh_2029_1</t>
  </si>
  <si>
    <t>psh_2029_2</t>
  </si>
  <si>
    <t>psh_2029_3</t>
  </si>
  <si>
    <t>psh_2029_4</t>
  </si>
  <si>
    <t>psh_2029_5</t>
  </si>
  <si>
    <t>psh_2029_6</t>
  </si>
  <si>
    <t>psh_2029_7</t>
  </si>
  <si>
    <t>psh_2029_8</t>
  </si>
  <si>
    <t>psh_2029_9</t>
  </si>
  <si>
    <t>psh_2029_10</t>
  </si>
  <si>
    <t>psh_2029_11</t>
  </si>
  <si>
    <t>psh_2029_12</t>
  </si>
  <si>
    <t>psh_2030_1</t>
  </si>
  <si>
    <t>psh_2030_2</t>
  </si>
  <si>
    <t>psh_2030_3</t>
  </si>
  <si>
    <t>psh_2030_4</t>
  </si>
  <si>
    <t>psh_2030_5</t>
  </si>
  <si>
    <t>psh_2030_6</t>
  </si>
  <si>
    <t>psh_2030_7</t>
  </si>
  <si>
    <t>psh_2030_8</t>
  </si>
  <si>
    <t>psh_2030_9</t>
  </si>
  <si>
    <t>psh_2030_10</t>
  </si>
  <si>
    <t>psh_2030_11</t>
  </si>
  <si>
    <t>psh_2030_12</t>
  </si>
  <si>
    <t>unknown_2020_1</t>
  </si>
  <si>
    <t>unknown_2020_2</t>
  </si>
  <si>
    <t>unknown_2020_3</t>
  </si>
  <si>
    <t>unknown_2020_4</t>
  </si>
  <si>
    <t>unknown_2020_5</t>
  </si>
  <si>
    <t>unknown_2020_6</t>
  </si>
  <si>
    <t>unknown_2020_7</t>
  </si>
  <si>
    <t>unknown_2020_8</t>
  </si>
  <si>
    <t>unknown_2020_9</t>
  </si>
  <si>
    <t>unknown_2020_10</t>
  </si>
  <si>
    <t>unknown_2020_11</t>
  </si>
  <si>
    <t>unknown_2020_12</t>
  </si>
  <si>
    <t>unknown_2021_1</t>
  </si>
  <si>
    <t>unknown_2021_2</t>
  </si>
  <si>
    <t>unknown_2021_3</t>
  </si>
  <si>
    <t>unknown_2021_4</t>
  </si>
  <si>
    <t>unknown_2021_5</t>
  </si>
  <si>
    <t>unknown_2021_6</t>
  </si>
  <si>
    <t>unknown_2021_7</t>
  </si>
  <si>
    <t>unknown_2021_8</t>
  </si>
  <si>
    <t>unknown_2021_9</t>
  </si>
  <si>
    <t>unknown_2021_10</t>
  </si>
  <si>
    <t>unknown_2021_11</t>
  </si>
  <si>
    <t>unknown_2021_12</t>
  </si>
  <si>
    <t>unknown_2022_1</t>
  </si>
  <si>
    <t>unknown_2022_2</t>
  </si>
  <si>
    <t>unknown_2022_3</t>
  </si>
  <si>
    <t>unknown_2022_4</t>
  </si>
  <si>
    <t>unknown_2022_5</t>
  </si>
  <si>
    <t>unknown_2022_6</t>
  </si>
  <si>
    <t>unknown_2022_7</t>
  </si>
  <si>
    <t>unknown_2022_8</t>
  </si>
  <si>
    <t>unknown_2022_9</t>
  </si>
  <si>
    <t>unknown_2022_10</t>
  </si>
  <si>
    <t>unknown_2022_11</t>
  </si>
  <si>
    <t>unknown_2022_12</t>
  </si>
  <si>
    <t>unknown_2023_1</t>
  </si>
  <si>
    <t>unknown_2023_2</t>
  </si>
  <si>
    <t>unknown_2023_3</t>
  </si>
  <si>
    <t>unknown_2023_4</t>
  </si>
  <si>
    <t>unknown_2023_5</t>
  </si>
  <si>
    <t>unknown_2023_6</t>
  </si>
  <si>
    <t>unknown_2023_7</t>
  </si>
  <si>
    <t>unknown_2023_8</t>
  </si>
  <si>
    <t>unknown_2023_9</t>
  </si>
  <si>
    <t>unknown_2023_10</t>
  </si>
  <si>
    <t>unknown_2023_11</t>
  </si>
  <si>
    <t>unknown_2023_12</t>
  </si>
  <si>
    <t>unknown_2024_1</t>
  </si>
  <si>
    <t>unknown_2024_2</t>
  </si>
  <si>
    <t>unknown_2024_3</t>
  </si>
  <si>
    <t>unknown_2024_4</t>
  </si>
  <si>
    <t>unknown_2024_5</t>
  </si>
  <si>
    <t>unknown_2024_6</t>
  </si>
  <si>
    <t>unknown_2024_7</t>
  </si>
  <si>
    <t>unknown_2024_8</t>
  </si>
  <si>
    <t>unknown_2024_9</t>
  </si>
  <si>
    <t>unknown_2024_10</t>
  </si>
  <si>
    <t>unknown_2024_11</t>
  </si>
  <si>
    <t>unknown_2024_12</t>
  </si>
  <si>
    <t>unknown_2025_1</t>
  </si>
  <si>
    <t>unknown_2025_2</t>
  </si>
  <si>
    <t>unknown_2025_3</t>
  </si>
  <si>
    <t>unknown_2025_4</t>
  </si>
  <si>
    <t>unknown_2025_5</t>
  </si>
  <si>
    <t>unknown_2025_6</t>
  </si>
  <si>
    <t>unknown_2025_7</t>
  </si>
  <si>
    <t>unknown_2025_8</t>
  </si>
  <si>
    <t>unknown_2025_9</t>
  </si>
  <si>
    <t>unknown_2025_10</t>
  </si>
  <si>
    <t>unknown_2025_11</t>
  </si>
  <si>
    <t>unknown_2025_12</t>
  </si>
  <si>
    <t>unknown_2026_1</t>
  </si>
  <si>
    <t>unknown_2026_2</t>
  </si>
  <si>
    <t>unknown_2026_3</t>
  </si>
  <si>
    <t>unknown_2026_4</t>
  </si>
  <si>
    <t>unknown_2026_5</t>
  </si>
  <si>
    <t>unknown_2026_6</t>
  </si>
  <si>
    <t>unknown_2026_7</t>
  </si>
  <si>
    <t>unknown_2026_8</t>
  </si>
  <si>
    <t>unknown_2026_9</t>
  </si>
  <si>
    <t>unknown_2026_10</t>
  </si>
  <si>
    <t>unknown_2026_11</t>
  </si>
  <si>
    <t>unknown_2026_12</t>
  </si>
  <si>
    <t>unknown_2027_1</t>
  </si>
  <si>
    <t>unknown_2027_2</t>
  </si>
  <si>
    <t>unknown_2027_3</t>
  </si>
  <si>
    <t>unknown_2027_4</t>
  </si>
  <si>
    <t>unknown_2027_5</t>
  </si>
  <si>
    <t>unknown_2027_6</t>
  </si>
  <si>
    <t>unknown_2027_7</t>
  </si>
  <si>
    <t>unknown_2027_8</t>
  </si>
  <si>
    <t>unknown_2027_9</t>
  </si>
  <si>
    <t>unknown_2027_10</t>
  </si>
  <si>
    <t>unknown_2027_11</t>
  </si>
  <si>
    <t>unknown_2027_12</t>
  </si>
  <si>
    <t>unknown_2028_1</t>
  </si>
  <si>
    <t>unknown_2028_2</t>
  </si>
  <si>
    <t>unknown_2028_3</t>
  </si>
  <si>
    <t>unknown_2028_4</t>
  </si>
  <si>
    <t>unknown_2028_5</t>
  </si>
  <si>
    <t>unknown_2028_6</t>
  </si>
  <si>
    <t>unknown_2028_7</t>
  </si>
  <si>
    <t>unknown_2028_8</t>
  </si>
  <si>
    <t>unknown_2028_9</t>
  </si>
  <si>
    <t>unknown_2028_10</t>
  </si>
  <si>
    <t>unknown_2028_11</t>
  </si>
  <si>
    <t>unknown_2028_12</t>
  </si>
  <si>
    <t>unknown_2029_1</t>
  </si>
  <si>
    <t>unknown_2029_2</t>
  </si>
  <si>
    <t>unknown_2029_3</t>
  </si>
  <si>
    <t>unknown_2029_4</t>
  </si>
  <si>
    <t>unknown_2029_5</t>
  </si>
  <si>
    <t>unknown_2029_6</t>
  </si>
  <si>
    <t>unknown_2029_7</t>
  </si>
  <si>
    <t>unknown_2029_8</t>
  </si>
  <si>
    <t>unknown_2029_9</t>
  </si>
  <si>
    <t>unknown_2029_10</t>
  </si>
  <si>
    <t>unknown_2029_11</t>
  </si>
  <si>
    <t>unknown_2029_12</t>
  </si>
  <si>
    <t>unknown_2030_1</t>
  </si>
  <si>
    <t>unknown_2030_2</t>
  </si>
  <si>
    <t>unknown_2030_3</t>
  </si>
  <si>
    <t>unknown_2030_4</t>
  </si>
  <si>
    <t>unknown_2030_5</t>
  </si>
  <si>
    <t>unknown_2030_6</t>
  </si>
  <si>
    <t>unknown_2030_7</t>
  </si>
  <si>
    <t>unknown_2030_8</t>
  </si>
  <si>
    <t>unknown_2030_9</t>
  </si>
  <si>
    <t>unknown_2030_10</t>
  </si>
  <si>
    <t>unknown_2030_11</t>
  </si>
  <si>
    <t>unknown_2030_12</t>
  </si>
  <si>
    <t>wind_high_cf_2020_1</t>
  </si>
  <si>
    <t>wind_high_cf_2020_2</t>
  </si>
  <si>
    <t>wind_high_cf_2020_3</t>
  </si>
  <si>
    <t>wind_high_cf_2020_4</t>
  </si>
  <si>
    <t>wind_high_cf_2020_5</t>
  </si>
  <si>
    <t>wind_high_cf_2020_6</t>
  </si>
  <si>
    <t>wind_high_cf_2020_7</t>
  </si>
  <si>
    <t>wind_high_cf_2020_8</t>
  </si>
  <si>
    <t>wind_high_cf_2020_9</t>
  </si>
  <si>
    <t>wind_high_cf_2020_10</t>
  </si>
  <si>
    <t>wind_high_cf_2020_11</t>
  </si>
  <si>
    <t>wind_high_cf_2020_12</t>
  </si>
  <si>
    <t>wind_high_cf_2021_1</t>
  </si>
  <si>
    <t>wind_high_cf_2021_2</t>
  </si>
  <si>
    <t>wind_high_cf_2021_3</t>
  </si>
  <si>
    <t>wind_high_cf_2021_4</t>
  </si>
  <si>
    <t>wind_high_cf_2021_5</t>
  </si>
  <si>
    <t>wind_high_cf_2021_6</t>
  </si>
  <si>
    <t>wind_high_cf_2021_7</t>
  </si>
  <si>
    <t>wind_high_cf_2021_8</t>
  </si>
  <si>
    <t>wind_high_cf_2021_9</t>
  </si>
  <si>
    <t>wind_high_cf_2021_10</t>
  </si>
  <si>
    <t>wind_high_cf_2021_11</t>
  </si>
  <si>
    <t>wind_high_cf_2021_12</t>
  </si>
  <si>
    <t>wind_high_cf_2022_1</t>
  </si>
  <si>
    <t>wind_high_cf_2022_2</t>
  </si>
  <si>
    <t>wind_high_cf_2022_3</t>
  </si>
  <si>
    <t>wind_high_cf_2022_4</t>
  </si>
  <si>
    <t>wind_high_cf_2022_5</t>
  </si>
  <si>
    <t>wind_high_cf_2022_6</t>
  </si>
  <si>
    <t>wind_high_cf_2022_7</t>
  </si>
  <si>
    <t>wind_high_cf_2022_8</t>
  </si>
  <si>
    <t>wind_high_cf_2022_9</t>
  </si>
  <si>
    <t>wind_high_cf_2022_10</t>
  </si>
  <si>
    <t>wind_high_cf_2022_11</t>
  </si>
  <si>
    <t>wind_high_cf_2022_12</t>
  </si>
  <si>
    <t>wind_high_cf_2023_1</t>
  </si>
  <si>
    <t>wind_high_cf_2023_2</t>
  </si>
  <si>
    <t>wind_high_cf_2023_3</t>
  </si>
  <si>
    <t>wind_high_cf_2023_4</t>
  </si>
  <si>
    <t>wind_high_cf_2023_5</t>
  </si>
  <si>
    <t>wind_high_cf_2023_6</t>
  </si>
  <si>
    <t>wind_high_cf_2023_7</t>
  </si>
  <si>
    <t>wind_high_cf_2023_8</t>
  </si>
  <si>
    <t>wind_high_cf_2023_9</t>
  </si>
  <si>
    <t>wind_high_cf_2023_10</t>
  </si>
  <si>
    <t>wind_high_cf_2023_11</t>
  </si>
  <si>
    <t>wind_high_cf_2023_12</t>
  </si>
  <si>
    <t>wind_high_cf_2024_1</t>
  </si>
  <si>
    <t>wind_high_cf_2024_2</t>
  </si>
  <si>
    <t>wind_high_cf_2024_3</t>
  </si>
  <si>
    <t>wind_high_cf_2024_4</t>
  </si>
  <si>
    <t>wind_high_cf_2024_5</t>
  </si>
  <si>
    <t>wind_high_cf_2024_6</t>
  </si>
  <si>
    <t>wind_high_cf_2024_7</t>
  </si>
  <si>
    <t>wind_high_cf_2024_8</t>
  </si>
  <si>
    <t>wind_high_cf_2024_9</t>
  </si>
  <si>
    <t>wind_high_cf_2024_10</t>
  </si>
  <si>
    <t>wind_high_cf_2024_11</t>
  </si>
  <si>
    <t>wind_high_cf_2024_12</t>
  </si>
  <si>
    <t>wind_high_cf_2025_1</t>
  </si>
  <si>
    <t>wind_high_cf_2025_2</t>
  </si>
  <si>
    <t>wind_high_cf_2025_3</t>
  </si>
  <si>
    <t>wind_high_cf_2025_4</t>
  </si>
  <si>
    <t>wind_high_cf_2025_5</t>
  </si>
  <si>
    <t>wind_high_cf_2025_6</t>
  </si>
  <si>
    <t>wind_high_cf_2025_7</t>
  </si>
  <si>
    <t>wind_high_cf_2025_8</t>
  </si>
  <si>
    <t>wind_high_cf_2025_9</t>
  </si>
  <si>
    <t>wind_high_cf_2025_10</t>
  </si>
  <si>
    <t>wind_high_cf_2025_11</t>
  </si>
  <si>
    <t>wind_high_cf_2025_12</t>
  </si>
  <si>
    <t>January</t>
  </si>
  <si>
    <t>February</t>
  </si>
  <si>
    <t>March</t>
  </si>
  <si>
    <t>April</t>
  </si>
  <si>
    <t>May</t>
  </si>
  <si>
    <t>June</t>
  </si>
  <si>
    <t>July</t>
  </si>
  <si>
    <t>August</t>
  </si>
  <si>
    <t>October</t>
  </si>
  <si>
    <t>November</t>
  </si>
  <si>
    <t>December</t>
  </si>
  <si>
    <t>Queue Position</t>
  </si>
  <si>
    <t>Project Name</t>
  </si>
  <si>
    <t>Interconnection Request
Receive Date</t>
  </si>
  <si>
    <t>Queue Date</t>
  </si>
  <si>
    <t>Application Status</t>
  </si>
  <si>
    <t>Study
Process</t>
  </si>
  <si>
    <t>Type-1</t>
  </si>
  <si>
    <t>Type-2</t>
  </si>
  <si>
    <t>Fuel-1</t>
  </si>
  <si>
    <t>Fuel-2</t>
  </si>
  <si>
    <t>MW-1</t>
  </si>
  <si>
    <t>MW-2</t>
  </si>
  <si>
    <t>MW Total</t>
  </si>
  <si>
    <t>Full Capacity, Partial or Energy Only (FC/P/EO)</t>
  </si>
  <si>
    <t>County</t>
  </si>
  <si>
    <t>State</t>
  </si>
  <si>
    <t>Utility</t>
  </si>
  <si>
    <t>Station or Transmission Line</t>
  </si>
  <si>
    <t>Proposed
On-line Date
(as filed with IR)</t>
  </si>
  <si>
    <t>Current
On-line Date</t>
  </si>
  <si>
    <t>Feasibility Study or Supplemental Review</t>
  </si>
  <si>
    <t>System Impact Study or 
Phase I Cluster Study</t>
  </si>
  <si>
    <t>Facilities Study (FAS) or 
Phase II Cluster Study</t>
  </si>
  <si>
    <t>Optional Study
(OS)</t>
  </si>
  <si>
    <t>Interconnection Agreement 
Status</t>
  </si>
  <si>
    <t>TULE WIND</t>
  </si>
  <si>
    <t>ACTIVE</t>
  </si>
  <si>
    <t>Serial LGIP</t>
  </si>
  <si>
    <t>Wind Turbine</t>
  </si>
  <si>
    <t>Partial Deliverability</t>
  </si>
  <si>
    <t>SAN DIEGO</t>
  </si>
  <si>
    <t>CA</t>
  </si>
  <si>
    <t>Boulevard East Substation 138kV</t>
  </si>
  <si>
    <t>Waived</t>
  </si>
  <si>
    <t>Complete</t>
  </si>
  <si>
    <t>Executed</t>
  </si>
  <si>
    <t>LAKE ELSINORE ADVANCED PUMPED STORAGE PROJECT</t>
  </si>
  <si>
    <t>Storage</t>
  </si>
  <si>
    <t>Pumped-Storage hydro</t>
  </si>
  <si>
    <t>Full Capacity</t>
  </si>
  <si>
    <t>RIVERSIDE</t>
  </si>
  <si>
    <t>Proposed Lee Lake Substation 500kV</t>
  </si>
  <si>
    <t>Re-Study</t>
  </si>
  <si>
    <t>VOYAGER WIND</t>
  </si>
  <si>
    <t>KERN</t>
  </si>
  <si>
    <t>Windhub Substation 220kV bus</t>
  </si>
  <si>
    <t>VOYAGER WIND 2</t>
  </si>
  <si>
    <t>Windhub Sub 230kV Bus</t>
  </si>
  <si>
    <t>Required</t>
  </si>
  <si>
    <t xml:space="preserve">SANDSTORM WIND POWER </t>
  </si>
  <si>
    <t>Devers-Vista #1 230kV</t>
  </si>
  <si>
    <t>159A</t>
  </si>
  <si>
    <t>ENERGIA SIERRA JUAREZ WIND</t>
  </si>
  <si>
    <t>BAJA CALIFORNIA</t>
  </si>
  <si>
    <t>MX</t>
  </si>
  <si>
    <t>East County (ECO) Substation 230kV</t>
  </si>
  <si>
    <t>AMERICAN KINGS SOLAR</t>
  </si>
  <si>
    <t>TC</t>
  </si>
  <si>
    <t>Photovoltaic</t>
  </si>
  <si>
    <t>Solar</t>
  </si>
  <si>
    <t>KINGS</t>
  </si>
  <si>
    <t>PGAE</t>
  </si>
  <si>
    <t>Henrietta Substation 70kV bus</t>
  </si>
  <si>
    <t>NA</t>
  </si>
  <si>
    <t>DRACKER SOLAR</t>
  </si>
  <si>
    <t>Colorado River Substation 500kV</t>
  </si>
  <si>
    <t>ALMASOL</t>
  </si>
  <si>
    <t>Battery</t>
  </si>
  <si>
    <t>Red Bluff Substation 230kV</t>
  </si>
  <si>
    <t xml:space="preserve">SLOTH </t>
  </si>
  <si>
    <t>Steam Turbine</t>
  </si>
  <si>
    <t>Red Bluff Substation 220kV</t>
  </si>
  <si>
    <t>ROSAMOND WEST SOLAR</t>
  </si>
  <si>
    <t>C01</t>
  </si>
  <si>
    <t>Whirlwind Substation 230kV</t>
  </si>
  <si>
    <t xml:space="preserve">ORD MOUNTAIN </t>
  </si>
  <si>
    <t>C02</t>
  </si>
  <si>
    <t>Energy Only</t>
  </si>
  <si>
    <t>SAN BERNARDINO</t>
  </si>
  <si>
    <t>Calcite Substation 220kV</t>
  </si>
  <si>
    <t>BLYTHE MESA SOLAR</t>
  </si>
  <si>
    <t>Colorado River Sub 230kV Bus</t>
  </si>
  <si>
    <t>CATALINA SOLAR</t>
  </si>
  <si>
    <t>643AE</t>
  </si>
  <si>
    <t xml:space="preserve">DESERT HARVEST </t>
  </si>
  <si>
    <t>C03</t>
  </si>
  <si>
    <t>Red Bluff Sub 230kV Bus</t>
  </si>
  <si>
    <t>653F</t>
  </si>
  <si>
    <t>APPARENT FIRST HYBRID</t>
  </si>
  <si>
    <t>SGIP-TC</t>
  </si>
  <si>
    <t>YOLO</t>
  </si>
  <si>
    <t>Woodland-Davis 115 kV</t>
  </si>
  <si>
    <t>LASSEN LODGE HYDROELECTRIC</t>
  </si>
  <si>
    <t>C04</t>
  </si>
  <si>
    <t>Hydro</t>
  </si>
  <si>
    <t>Water</t>
  </si>
  <si>
    <t>TEHAMA</t>
  </si>
  <si>
    <t>Vota - South 60 KV</t>
  </si>
  <si>
    <t>LOTUS SOLAR FARM</t>
  </si>
  <si>
    <t>MADERA</t>
  </si>
  <si>
    <t>Borden Sub 230 KV Bus</t>
  </si>
  <si>
    <t>REDWOOD SOLAR FARM</t>
  </si>
  <si>
    <t>Lamont Sub 115 KV Bus</t>
  </si>
  <si>
    <t>WRIGHT SOLAR</t>
  </si>
  <si>
    <t>MERCED</t>
  </si>
  <si>
    <t xml:space="preserve">Los Banos-Panoche #1 230kV </t>
  </si>
  <si>
    <t>RUGGED SOLAR FARM</t>
  </si>
  <si>
    <t>Boulevard East Substation 69 kV</t>
  </si>
  <si>
    <t>BLUE HORNET SOLAR</t>
  </si>
  <si>
    <t>IMPERIAL</t>
  </si>
  <si>
    <t>Imperial Valley Substation 230kV</t>
  </si>
  <si>
    <t>SORREL I SOLAR FARM</t>
  </si>
  <si>
    <t>C05</t>
  </si>
  <si>
    <t>Calcite Substation 220kV bus</t>
  </si>
  <si>
    <t>NORTHERN ORCHARD SOLAR</t>
  </si>
  <si>
    <t>C06</t>
  </si>
  <si>
    <t>Midway- Wheeler Ridge  #2 - 230 kV Line</t>
  </si>
  <si>
    <t>FIFTH STANDARD SOLAR</t>
  </si>
  <si>
    <t>FRESNO</t>
  </si>
  <si>
    <t>Gates Substation 230 kV</t>
  </si>
  <si>
    <t>ALGONQUIN POWER SANGER 2</t>
  </si>
  <si>
    <t>Combined Cycle</t>
  </si>
  <si>
    <t>Natural Gas</t>
  </si>
  <si>
    <t>Sanger Co-gen 115/13.8kV Sub</t>
  </si>
  <si>
    <t>JAVA SOLAR</t>
  </si>
  <si>
    <t>Henrietta-GWF 115 kV Line</t>
  </si>
  <si>
    <t>PALOMAR ENERGY CENTER 2</t>
  </si>
  <si>
    <t>Palomar Energy Substation 230kV</t>
  </si>
  <si>
    <t>LASSEN LODGE HYDROELECTRIC 2</t>
  </si>
  <si>
    <t>Volta-South 60 kV Line</t>
  </si>
  <si>
    <t>DYER SUMMIT WIND REPOWER</t>
  </si>
  <si>
    <t>C07</t>
  </si>
  <si>
    <t>SAN JOAQUIN</t>
  </si>
  <si>
    <t>Vasco-Herdlyn 60kV line</t>
  </si>
  <si>
    <t>COLINAS DE ORO</t>
  </si>
  <si>
    <t>ALAMEDA</t>
  </si>
  <si>
    <t>Tesla Substation 115kV</t>
  </si>
  <si>
    <t>BLACKBRIAR</t>
  </si>
  <si>
    <t>Gates Substation 230kV</t>
  </si>
  <si>
    <t>LITTLE BEAR SOLAR 1</t>
  </si>
  <si>
    <t>Mendota Substation 115 kV</t>
  </si>
  <si>
    <t>LITTLE BEAR SOLAR 2</t>
  </si>
  <si>
    <t>SOUTH LAKE SOLAR</t>
  </si>
  <si>
    <t xml:space="preserve">Schindler-Huron-Gates Tap 70kV </t>
  </si>
  <si>
    <t>MUSTANG 2</t>
  </si>
  <si>
    <t>Mustang Switchyard 230 kV</t>
  </si>
  <si>
    <t>CHULA VISTA ENERGY CENTER 2</t>
  </si>
  <si>
    <t>Otay Substation 69 kV</t>
  </si>
  <si>
    <t>In Progress</t>
  </si>
  <si>
    <t>NORTH JOHNSON ENERGY CENTER</t>
  </si>
  <si>
    <t>El Cajon Substation 69kV</t>
  </si>
  <si>
    <t>ESCONDIDO ENERGY CENTER 2</t>
  </si>
  <si>
    <t>Escondido Substation 69 kV</t>
  </si>
  <si>
    <t xml:space="preserve">WHITE WING RANCH SOLAR </t>
  </si>
  <si>
    <t>YUMA</t>
  </si>
  <si>
    <t>AZ</t>
  </si>
  <si>
    <t>Hoodoo Wash Switchyard 500 kV</t>
  </si>
  <si>
    <t xml:space="preserve">ARES NEVADA </t>
  </si>
  <si>
    <t>Gravity via Rail</t>
  </si>
  <si>
    <t>NYE</t>
  </si>
  <si>
    <t>NV</t>
  </si>
  <si>
    <t>GWT</t>
  </si>
  <si>
    <t>Gamebird Switchyard 230kV</t>
  </si>
  <si>
    <t>GASKELL WEST</t>
  </si>
  <si>
    <t>Whirlwind Substation 220 kV</t>
  </si>
  <si>
    <t>WILLOW SPRINGS SOLAR 3</t>
  </si>
  <si>
    <t>Whirlwind Substation 230 kV</t>
  </si>
  <si>
    <t>ALTAMONT MIDWAY LTD</t>
  </si>
  <si>
    <t>FT</t>
  </si>
  <si>
    <t xml:space="preserve">Altamont Midway Substation 230 kV </t>
  </si>
  <si>
    <t>BEAR CANYON ENERGY STORAGE</t>
  </si>
  <si>
    <t>C08</t>
  </si>
  <si>
    <t>LAKE</t>
  </si>
  <si>
    <t>Geysers #12-Fulton 230kV line</t>
  </si>
  <si>
    <t>CENTRAL 40</t>
  </si>
  <si>
    <t>STANISLAUS</t>
  </si>
  <si>
    <t>Miller #1 115 kV line</t>
  </si>
  <si>
    <t>FOUNTAIN WIND</t>
  </si>
  <si>
    <t>SHASTA</t>
  </si>
  <si>
    <t xml:space="preserve">Pit1-Cottonwood 230kV line </t>
  </si>
  <si>
    <t>NORTH CENTRAL VALLEY</t>
  </si>
  <si>
    <t>Belotta Substation 115 kV</t>
  </si>
  <si>
    <t>BLACK DIAMOND ENERGY STORAGE</t>
  </si>
  <si>
    <t>CONTRA COSTA</t>
  </si>
  <si>
    <t>Pittsburgh Substation 230kV</t>
  </si>
  <si>
    <t>ULTRAPOWER CHINESE STATION BESS</t>
  </si>
  <si>
    <t>TUOLUMNE</t>
  </si>
  <si>
    <t>Melones-Curtis 115kV line</t>
  </si>
  <si>
    <t>AQUAMARINE WESTSIDE</t>
  </si>
  <si>
    <t xml:space="preserve">CHESTNUT WESTSIDE </t>
  </si>
  <si>
    <t>LITTLE BEAR 3</t>
  </si>
  <si>
    <t>Mendota Substation 115kV</t>
  </si>
  <si>
    <t>LITTLE BEAR 4</t>
  </si>
  <si>
    <t>LUNA VALLEY SOLAR</t>
  </si>
  <si>
    <t>Tranquility Substation 230kV</t>
  </si>
  <si>
    <t>SCARLET</t>
  </si>
  <si>
    <t>Tranquillity Switching Station 230kV</t>
  </si>
  <si>
    <t>WESTLANDS ALMOND</t>
  </si>
  <si>
    <t>Kent SW STA 70 kV</t>
  </si>
  <si>
    <t>WESTLANDS SOLAR BLUE</t>
  </si>
  <si>
    <t>ALAMO SPRINGS SOLAR 1</t>
  </si>
  <si>
    <t>Arco Substation 70kV</t>
  </si>
  <si>
    <t>LAKE ALPAUGH BATTERY STORAGE</t>
  </si>
  <si>
    <t>TULARE</t>
  </si>
  <si>
    <t xml:space="preserve">Corcoran-Olive Switching Station 115 kV </t>
  </si>
  <si>
    <t xml:space="preserve">ALAMO SPRINGS SOLAR 2 </t>
  </si>
  <si>
    <t>SLATE</t>
  </si>
  <si>
    <t>Mustang Switching Station 230kV</t>
  </si>
  <si>
    <t>BIG ROCK SOLAR FARM</t>
  </si>
  <si>
    <t>Imperial Valley Substation 230 kV</t>
  </si>
  <si>
    <t>FALLBROOK ENERGY STORAGE</t>
  </si>
  <si>
    <t>Avocado Substation 69kV</t>
  </si>
  <si>
    <t>GATEWAY ENERGY STORAGE</t>
  </si>
  <si>
    <t>Otay Mesa Switchyard 230 kV</t>
  </si>
  <si>
    <t>MCFARLAND SOLAR</t>
  </si>
  <si>
    <t>LA CONTE ENERGY STORAGE</t>
  </si>
  <si>
    <t>SUN STREAMS SOLAR 2</t>
  </si>
  <si>
    <t>MARICOPA</t>
  </si>
  <si>
    <t>Hassayampa Switchyard 500 kV common bus</t>
  </si>
  <si>
    <t>VALLEY CENTER RENEWABLE</t>
  </si>
  <si>
    <t>Valley Center Substation 69kV</t>
  </si>
  <si>
    <t>CRIMSON</t>
  </si>
  <si>
    <t>Colorado River Substation 230kV</t>
  </si>
  <si>
    <t>ARLINGTON</t>
  </si>
  <si>
    <t>QUARTZITE SOLAR 8</t>
  </si>
  <si>
    <t>Colorado River Substation 220kV</t>
  </si>
  <si>
    <t>VICTORY PASS SOLAR</t>
  </si>
  <si>
    <t>PEAK VALLEY SOLAR FARM</t>
  </si>
  <si>
    <t>Kramer Substation 230kV</t>
  </si>
  <si>
    <t>SIENNA SOLAR FARM</t>
  </si>
  <si>
    <t>Calcite Substation 230kV</t>
  </si>
  <si>
    <t>ANTELOPE SOLAR 2</t>
  </si>
  <si>
    <t>LOS ANGELES</t>
  </si>
  <si>
    <t>Antelope Substation 220kV</t>
  </si>
  <si>
    <t>ROSAMOND SOUTH EAST</t>
  </si>
  <si>
    <t xml:space="preserve">GOLDEN FIELDS SOLAR </t>
  </si>
  <si>
    <t xml:space="preserve">Whirlwind Substation 230kV </t>
  </si>
  <si>
    <t>RABBITBRUSH SOLAR</t>
  </si>
  <si>
    <t>WILLOW SPRINGS SOLAR 4</t>
  </si>
  <si>
    <t>NEVADA MOHAVE SOLAR</t>
  </si>
  <si>
    <t>CLARK</t>
  </si>
  <si>
    <t xml:space="preserve">Jointly-owned Mohave Switchyard 500kV </t>
  </si>
  <si>
    <t>AGUA CALIENTE SOLAR 2</t>
  </si>
  <si>
    <t>ISP</t>
  </si>
  <si>
    <t>Hoodoo Wash Switchyard 500kV</t>
  </si>
  <si>
    <t>AMERICAN KINGS 9</t>
  </si>
  <si>
    <t>C09</t>
  </si>
  <si>
    <t>CINCO</t>
  </si>
  <si>
    <t>Five Points Substation 70 kV</t>
  </si>
  <si>
    <t>HUDSON SOLAR 1</t>
  </si>
  <si>
    <t>Panoche Substation 115 kV</t>
  </si>
  <si>
    <t>MEDEIROS SOLAR</t>
  </si>
  <si>
    <t>Los Banos - O'Neil PGP 70 kV Line</t>
  </si>
  <si>
    <t>PLUOT</t>
  </si>
  <si>
    <t>Gates 230 kV.</t>
  </si>
  <si>
    <t>POMEGRANATE</t>
  </si>
  <si>
    <t>PROXIMA SOLAR</t>
  </si>
  <si>
    <t>Quinto-Westley 230 kV line</t>
  </si>
  <si>
    <t>NORTHERN ORCHARD SOLAR 2</t>
  </si>
  <si>
    <t>Midway - Wheeler Ridge 230kV #2 line</t>
  </si>
  <si>
    <t>NORTHERN ORCHARD SOLAR 3</t>
  </si>
  <si>
    <t>CAPETOWN HYBRID</t>
  </si>
  <si>
    <t>HUMBOLDT</t>
  </si>
  <si>
    <t>Bridgeville 115 kV</t>
  </si>
  <si>
    <t>CORBY</t>
  </si>
  <si>
    <t>SOLANO</t>
  </si>
  <si>
    <t>Vaca-Dixon Substation 230kV</t>
  </si>
  <si>
    <t>CASCADE ENERGY STORAGE</t>
  </si>
  <si>
    <t xml:space="preserve">Weber Substation 60kV </t>
  </si>
  <si>
    <t>KOLA</t>
  </si>
  <si>
    <t>Tesla Substation 230kV</t>
  </si>
  <si>
    <t xml:space="preserve">MULQUEENEY RANCH WIND </t>
  </si>
  <si>
    <t>Tesla 230 kV Bus "C"</t>
  </si>
  <si>
    <t>WALKER RIDGE</t>
  </si>
  <si>
    <t>Cortina-Mendocino  and  Cortina-Eagle Rock 115kV Lines</t>
  </si>
  <si>
    <t>MESQUITE SOLAR 5</t>
  </si>
  <si>
    <t>Hassayampa Switchyard 500kV common bus</t>
  </si>
  <si>
    <t>SIGNAL PEAK</t>
  </si>
  <si>
    <t>MARVEL</t>
  </si>
  <si>
    <t>Devers Substation 230kV</t>
  </si>
  <si>
    <t>SOL CATCHER BESS</t>
  </si>
  <si>
    <t>Red Bluff 220 kV</t>
  </si>
  <si>
    <t>CALCITE SOLAR 1</t>
  </si>
  <si>
    <t>Calcite 230 kV Line</t>
  </si>
  <si>
    <t>DAGGETT SOLAR 1</t>
  </si>
  <si>
    <t>Coolwater Substation 115kV</t>
  </si>
  <si>
    <t>DAGGETT SOLAR 2</t>
  </si>
  <si>
    <t>DAGGETT SOLAR 3</t>
  </si>
  <si>
    <t>WILLY 9</t>
  </si>
  <si>
    <t>SOLAR STAR 3</t>
  </si>
  <si>
    <t>SOLAR STAR 4</t>
  </si>
  <si>
    <t>SAGEBRUSH SOLAR 3</t>
  </si>
  <si>
    <t>Windhub Substation 230kV</t>
  </si>
  <si>
    <t>SAGEBRUSH SOLAR 2</t>
  </si>
  <si>
    <t>Vincent Substation 230kV</t>
  </si>
  <si>
    <t>CYCLONE SOLAR</t>
  </si>
  <si>
    <t>TROPICO SOLAR</t>
  </si>
  <si>
    <t xml:space="preserve">Whirlwind Substation 230 kV </t>
  </si>
  <si>
    <t>CLOVER ENERGY STORAGE PLANT</t>
  </si>
  <si>
    <t>Antelope Substation 66kV</t>
  </si>
  <si>
    <t>PASTORIA SOLAR</t>
  </si>
  <si>
    <t>Pastoria Substation 230kV</t>
  </si>
  <si>
    <t>SOUTHLAND</t>
  </si>
  <si>
    <t>Mohave Substation 500kV</t>
  </si>
  <si>
    <t>TECHREN SOLAR</t>
  </si>
  <si>
    <t>SCE owned Eldorado Bus 230kV</t>
  </si>
  <si>
    <t>YELLOW PINE 2</t>
  </si>
  <si>
    <t>Crazy Eyes Substation 230kV</t>
  </si>
  <si>
    <t xml:space="preserve">CRESCENT PEAK </t>
  </si>
  <si>
    <t>Sloan Canyon Switching Station 230kV</t>
  </si>
  <si>
    <t>ARAMIS POWER PLANT</t>
  </si>
  <si>
    <t>C10</t>
  </si>
  <si>
    <t>Cayetano Substation 230kV</t>
  </si>
  <si>
    <t>BELTRAN CENTRAL SOLAR</t>
  </si>
  <si>
    <t>Crow Creek Switching Station 60kV</t>
  </si>
  <si>
    <t>EAST-BAY-WIND</t>
  </si>
  <si>
    <t>SAND HILL C</t>
  </si>
  <si>
    <t>Delta Switching Yard-Tesla 230kV line</t>
  </si>
  <si>
    <t>WEST FORD FLAT ENERGY STORAGE</t>
  </si>
  <si>
    <t>Fulton Substation 230kV</t>
  </si>
  <si>
    <t>WILBUR ENERGY STORAGE</t>
  </si>
  <si>
    <t>Contra Costa Switchyard 230kV</t>
  </si>
  <si>
    <t>ELKHORN ENERGY STORAGE</t>
  </si>
  <si>
    <t>MONTEREY</t>
  </si>
  <si>
    <t>Moss Landing Substation 115kV</t>
  </si>
  <si>
    <t>GONZAGA WIND FARM</t>
  </si>
  <si>
    <t>Los Banos Substation 70kV</t>
  </si>
  <si>
    <t>HEARTLAND 1</t>
  </si>
  <si>
    <t>Tranquility Switching Station 230kV</t>
  </si>
  <si>
    <t>HEARTLAND 2</t>
  </si>
  <si>
    <t>LAS CAMAS 1</t>
  </si>
  <si>
    <t>Los Banos Substation 230kV</t>
  </si>
  <si>
    <t>VANGUARD SOLAR BESS</t>
  </si>
  <si>
    <t>Mustang Switching Station 230 kV</t>
  </si>
  <si>
    <t>REDUX SOLAR</t>
  </si>
  <si>
    <t>SONRISA</t>
  </si>
  <si>
    <t>WARRIORS SOLAR</t>
  </si>
  <si>
    <t>Crescent Switching Station 70kV</t>
  </si>
  <si>
    <t>DRIFTWOOD STELLA</t>
  </si>
  <si>
    <t>Midway Substation 115kV</t>
  </si>
  <si>
    <t>SANDRINI SOL 1</t>
  </si>
  <si>
    <t>Wheeler Ridge Substation 70kV</t>
  </si>
  <si>
    <t>SANDRINI SOL 2</t>
  </si>
  <si>
    <t>Wheeler Ridge Substation 230kV</t>
  </si>
  <si>
    <t>ATLAS SOLAR</t>
  </si>
  <si>
    <t>LA PAZ</t>
  </si>
  <si>
    <t>DCRT</t>
  </si>
  <si>
    <t>Delaney-Colorado River 500kV</t>
  </si>
  <si>
    <t>HARQUAHALA FLATS</t>
  </si>
  <si>
    <t>Colorado River-Delaney 500kV</t>
  </si>
  <si>
    <t>ATHOS POWER PLANT</t>
  </si>
  <si>
    <t>MESAVILLE SOLAR</t>
  </si>
  <si>
    <t>BALDY MESA</t>
  </si>
  <si>
    <t>Roadway Substation 115kV bus</t>
  </si>
  <si>
    <t>HIGH 5 SOLAR</t>
  </si>
  <si>
    <t>Victor Substation 230kV</t>
  </si>
  <si>
    <t>RUBITA</t>
  </si>
  <si>
    <t>Kramer-Inyokern-Randsburg No.1 115kV</t>
  </si>
  <si>
    <t>CAMINO SOLAR</t>
  </si>
  <si>
    <t>SAGEBRUSH SOLAR 4</t>
  </si>
  <si>
    <t>DARLINGTON BALLEY SOLAR ENERGY 1</t>
  </si>
  <si>
    <t>Hassayampa Switchyard 500kV</t>
  </si>
  <si>
    <t>MAVERICK</t>
  </si>
  <si>
    <t>Miramar GT 69kV</t>
  </si>
  <si>
    <t>MOUNT LAGUNA WIND 2</t>
  </si>
  <si>
    <t>Suncrest-Ocotillo 500 kV Line</t>
  </si>
  <si>
    <t>ROSEBUD</t>
  </si>
  <si>
    <t>Kearny  69kV</t>
  </si>
  <si>
    <t>STARLIGHT SOLAR</t>
  </si>
  <si>
    <t>Boulevard Substation 69kV</t>
  </si>
  <si>
    <t>TOP GUN ENERGY STORAGE</t>
  </si>
  <si>
    <t>Mirmar GT Substation 69kV</t>
  </si>
  <si>
    <t>VIKTORIA SOLAR</t>
  </si>
  <si>
    <t>Hoodoo Wash Substation 500kV</t>
  </si>
  <si>
    <t>WESTSIDE CANAL ENERGY CENTER</t>
  </si>
  <si>
    <t>WIND WALL MONOLITH 1</t>
  </si>
  <si>
    <t>Vincent Substation 220kV</t>
  </si>
  <si>
    <t>Offered</t>
  </si>
  <si>
    <t>WIND WALL MONOLITH  2</t>
  </si>
  <si>
    <t>KERNRIDGE EXPANSION</t>
  </si>
  <si>
    <t>Kern Ridge Substation 115kV</t>
  </si>
  <si>
    <t>AJO POWER BANK</t>
  </si>
  <si>
    <t>C11</t>
  </si>
  <si>
    <t>SANTA CLARA</t>
  </si>
  <si>
    <t>Llagas-Gilroy Foods 115 kV line</t>
  </si>
  <si>
    <t>ANGELA</t>
  </si>
  <si>
    <t>Olive Switching Station 115kV</t>
  </si>
  <si>
    <t>BEAUCHAMP SOLAR</t>
  </si>
  <si>
    <t>COLUSA</t>
  </si>
  <si>
    <t>Cortina Substation 115kV</t>
  </si>
  <si>
    <t>HUMMINGBIRD ENERGY STORAGE</t>
  </si>
  <si>
    <t>Metcalf 115kV</t>
  </si>
  <si>
    <t>JANUS</t>
  </si>
  <si>
    <t>Cortina Substation 60kV</t>
  </si>
  <si>
    <t>LAS CAMAS 3</t>
  </si>
  <si>
    <t>Los Banos 230kV</t>
  </si>
  <si>
    <t>MILPA POWER BANK</t>
  </si>
  <si>
    <t>Los Esteros Substation 115kV</t>
  </si>
  <si>
    <t>MULQUEENEY RANCH WIND 2</t>
  </si>
  <si>
    <t>PINTO PASS</t>
  </si>
  <si>
    <t>Christie Substation 60kV</t>
  </si>
  <si>
    <t>RECLAIMED WIND</t>
  </si>
  <si>
    <t>Kelso - Tesla Tap 230kV</t>
  </si>
  <si>
    <t>SOLANO 4 WIND</t>
  </si>
  <si>
    <t>Birds Landing Switching Station 230kV</t>
  </si>
  <si>
    <t>CABALLERO STORAGE</t>
  </si>
  <si>
    <t>SAN LUIS OBISPO</t>
  </si>
  <si>
    <t>Mesa Substation 230kV</t>
  </si>
  <si>
    <t>DALLAS ENERGY STORAGE</t>
  </si>
  <si>
    <t>Moss Landing Substation 500kV</t>
  </si>
  <si>
    <t>KEY STORAGE 1</t>
  </si>
  <si>
    <t>Gates Sub 500kV</t>
  </si>
  <si>
    <t>PANOCHE ENERGY CENTER C11</t>
  </si>
  <si>
    <t>Gas Turbine</t>
  </si>
  <si>
    <t>Panoche Substation 230kV</t>
  </si>
  <si>
    <t>TEPONA OFF-SHORE WIND</t>
  </si>
  <si>
    <t>Humboldt Substation 115kV</t>
  </si>
  <si>
    <t>WINDCHARGER ESS</t>
  </si>
  <si>
    <t>Birds Landing Substation 230kV</t>
  </si>
  <si>
    <t>AZALEA</t>
  </si>
  <si>
    <t xml:space="preserve">Arco Substation 70kV </t>
  </si>
  <si>
    <t>CHALAN SOLAR</t>
  </si>
  <si>
    <t>Arco Substation 230kV</t>
  </si>
  <si>
    <t>DESCENDANT RANCH 1</t>
  </si>
  <si>
    <t>Delevan Sub 230kV</t>
  </si>
  <si>
    <t>JASMINE</t>
  </si>
  <si>
    <t>Lakeview Substation 70kV</t>
  </si>
  <si>
    <t>PROSPECT ENERGY STORAGE</t>
  </si>
  <si>
    <t>SACRAMENTO</t>
  </si>
  <si>
    <t>Gold Hill Substation 60kV</t>
  </si>
  <si>
    <t>BELLEFIELD SOLAR FARM</t>
  </si>
  <si>
    <t>REXFORD SOLAR FARM</t>
  </si>
  <si>
    <t>Vestal Substation 230kV</t>
  </si>
  <si>
    <t>SANBORN SOLAR 2</t>
  </si>
  <si>
    <t>BALDY MESA 2</t>
  </si>
  <si>
    <t>Roadway Substation 115kV</t>
  </si>
  <si>
    <t>ARIDA SOLAR FARM</t>
  </si>
  <si>
    <t>SUNVALE SOLAR FARM</t>
  </si>
  <si>
    <t>Eldorado Substation 500kV</t>
  </si>
  <si>
    <t>QUARTZITE SOLAR 11</t>
  </si>
  <si>
    <t>WINDY WASH SOLAR</t>
  </si>
  <si>
    <t>Devers Substation 220kV</t>
  </si>
  <si>
    <t>CENTENNIAL FLATS</t>
  </si>
  <si>
    <t>Delaney-Colorado River 500kV line</t>
  </si>
  <si>
    <t>BATERIA DEL SUR</t>
  </si>
  <si>
    <t>TBD</t>
  </si>
  <si>
    <t>Imperial Valley 230kV</t>
  </si>
  <si>
    <t>KETTLE SOLAR ONE</t>
  </si>
  <si>
    <t>New Switchyard with East County-Boulevard East 138 kV line looped-in</t>
  </si>
  <si>
    <t>VULCAN</t>
  </si>
  <si>
    <t>Hassayampa Switchyard 500kV Common Bus</t>
  </si>
  <si>
    <t>CAMPTONVILLE BIOPOWER1</t>
  </si>
  <si>
    <t>Biofuel</t>
  </si>
  <si>
    <t>YUBA</t>
  </si>
  <si>
    <t>COLGATE-CHALLENGE 60kV</t>
  </si>
  <si>
    <t>KUIPER ENERGY STORAGE</t>
  </si>
  <si>
    <t>SONOMA</t>
  </si>
  <si>
    <t>Geysers #3 Cloverdale 115 kV line</t>
  </si>
  <si>
    <t>IRVING STORAGE</t>
  </si>
  <si>
    <t>PLANO STORAGE</t>
  </si>
  <si>
    <t>BRIGHT STAR HYBRID</t>
  </si>
  <si>
    <t>C12</t>
  </si>
  <si>
    <t>Brighton-Bellota 230kV</t>
  </si>
  <si>
    <t>CAPETOWN 2 HYBRID</t>
  </si>
  <si>
    <t>Bridgeville Substation 115kV</t>
  </si>
  <si>
    <t>BEAUCHAMP 2 SOLAR</t>
  </si>
  <si>
    <t>MARESTE BESS</t>
  </si>
  <si>
    <t>NN</t>
  </si>
  <si>
    <t>Grant Eastshore #1 115kV</t>
  </si>
  <si>
    <t>TATTON STORAGE 1</t>
  </si>
  <si>
    <t>MENDOCINO</t>
  </si>
  <si>
    <t>Elk-Gualala 60 kV</t>
  </si>
  <si>
    <t>LORINER STORAGE</t>
  </si>
  <si>
    <t>Morgan Hill Substation 115kV</t>
  </si>
  <si>
    <t>MIRANDA ESS</t>
  </si>
  <si>
    <t>TANAGER STORAGE</t>
  </si>
  <si>
    <t>Los Esteros Substation 230kV</t>
  </si>
  <si>
    <t>CORMORANT STORAGE</t>
  </si>
  <si>
    <t>SAN FRANCISCO</t>
  </si>
  <si>
    <t>Martin Substation 115kV</t>
  </si>
  <si>
    <t>JEWELFLOWER STORAGE</t>
  </si>
  <si>
    <t>Metcalf Substation  230kV</t>
  </si>
  <si>
    <t>HERCULIS</t>
  </si>
  <si>
    <t>Oakland J-Grant 115kV</t>
  </si>
  <si>
    <t>STEEL CITY ENERGY STORAGE</t>
  </si>
  <si>
    <t>Pittsburg Substation 230kV</t>
  </si>
  <si>
    <t>SPINDRIFT HYBRID SOLAR</t>
  </si>
  <si>
    <t>SUTTER</t>
  </si>
  <si>
    <t>Rio Oso Substation 115kV</t>
  </si>
  <si>
    <t>NOOSA ENERGY STORAGE</t>
  </si>
  <si>
    <t>Ripon Substation 115kV</t>
  </si>
  <si>
    <t>HYDASPES</t>
  </si>
  <si>
    <t>Miller #1 Tap 115 kV</t>
  </si>
  <si>
    <t>TEMPEST GENERATION</t>
  </si>
  <si>
    <t>Round Mountain Substation 500kV</t>
  </si>
  <si>
    <t>TESOSTER</t>
  </si>
  <si>
    <t>SAN JOAQUIN COUNTY</t>
  </si>
  <si>
    <t>Tesla-Weber 230kV</t>
  </si>
  <si>
    <t>TRIM BESS</t>
  </si>
  <si>
    <t>Trimble Substation 115kV</t>
  </si>
  <si>
    <t>DYNAMO SOLAR</t>
  </si>
  <si>
    <t>NAPA</t>
  </si>
  <si>
    <t>Tulucay Substation 60kV</t>
  </si>
  <si>
    <t>TYRE</t>
  </si>
  <si>
    <t>Valley Springs #2 60 kV</t>
  </si>
  <si>
    <t>AIR STATION 1</t>
  </si>
  <si>
    <t>Henrietta-Lemoore NAS 70 kV</t>
  </si>
  <si>
    <t>OSO ROJO POPPY</t>
  </si>
  <si>
    <t>BOYCE SOLAR HYBRID</t>
  </si>
  <si>
    <t>Jayne Substation 70kV</t>
  </si>
  <si>
    <t>BIG DUCK STORAGE</t>
  </si>
  <si>
    <t>Panoche Substation 230 kV</t>
  </si>
  <si>
    <t>JOURNEY STORAGE</t>
  </si>
  <si>
    <t>Henrietta Substation 230kV</t>
  </si>
  <si>
    <t>PINEBROOK SOLAR HYBRID ENERGY CENTER</t>
  </si>
  <si>
    <t>Los Banos-Gates #1 500 kV</t>
  </si>
  <si>
    <t>SUGARLOAF HYBRID SOLAR</t>
  </si>
  <si>
    <t>RIVIERA SOLAR</t>
  </si>
  <si>
    <t xml:space="preserve">Wilson-Oro Loma 115 kv </t>
  </si>
  <si>
    <t>ARCTURUS</t>
  </si>
  <si>
    <t>KINGSROAD HYBRID SOLAR</t>
  </si>
  <si>
    <t>NIMITZ 2 GENERATION</t>
  </si>
  <si>
    <t>Diablo Canyon-Gates 500kV</t>
  </si>
  <si>
    <t>CARTHAGE</t>
  </si>
  <si>
    <t>Midway-Tupman-Rio Bravo-Renfro 115 kV</t>
  </si>
  <si>
    <t>OATFIELD HYBRID SOLAR</t>
  </si>
  <si>
    <t>Gates-Templeton 230 kV</t>
  </si>
  <si>
    <t>PELICANS JAW HYBRID SOLAR</t>
  </si>
  <si>
    <t>Gates-Midway 230 kV</t>
  </si>
  <si>
    <t>GRAND LAKE HYBRID SOLAR</t>
  </si>
  <si>
    <t>Gates-Midway 230kV</t>
  </si>
  <si>
    <t>OSO ROJO PEONY</t>
  </si>
  <si>
    <t>Midway 230kV</t>
  </si>
  <si>
    <t>BUTTONBUSH SOLAR HYBRID ENERGY CENTER</t>
  </si>
  <si>
    <t>Midway Substation 500kV</t>
  </si>
  <si>
    <t>OSO ROJO GOLF COURSE</t>
  </si>
  <si>
    <t>Midway-Wheeler Ridge 230kV</t>
  </si>
  <si>
    <t>AGUA AMARGA WIND</t>
  </si>
  <si>
    <t>SOLARSS Switching Station</t>
  </si>
  <si>
    <t>LION ROCK OFFSHORE WIND</t>
  </si>
  <si>
    <t>Morro Bay Substation 230kV</t>
  </si>
  <si>
    <t>SEAWOLF GENERATION</t>
  </si>
  <si>
    <t>Midway-Diablo Canyon #2</t>
  </si>
  <si>
    <t>FAMILIA HYBRID SOLAR</t>
  </si>
  <si>
    <t>Midway-Wheeler Ridge #2 230kV</t>
  </si>
  <si>
    <t>RIGAL</t>
  </si>
  <si>
    <t>Inyokern-Randsburg 115 kV</t>
  </si>
  <si>
    <t>ARATINA SOLAR FARM</t>
  </si>
  <si>
    <t>CAYENNE ENERGY STORAGE</t>
  </si>
  <si>
    <t>Chino Substation 220kV</t>
  </si>
  <si>
    <t>AVOCET STORAGE</t>
  </si>
  <si>
    <t>Hinson Substation 230kV</t>
  </si>
  <si>
    <t>HINSON BESS</t>
  </si>
  <si>
    <t>Hinson Substation 220kV</t>
  </si>
  <si>
    <t>SUPERBA STORAGE 1</t>
  </si>
  <si>
    <t>ORANGE</t>
  </si>
  <si>
    <t>Johanna Substation 230 kV</t>
  </si>
  <si>
    <t>COMMERCE ENERGY STORAGE</t>
  </si>
  <si>
    <t>Laguna Bell Substation 230kV</t>
  </si>
  <si>
    <t>SPEEDWAY ESS</t>
  </si>
  <si>
    <t>Rio Hondo Substation 230kV</t>
  </si>
  <si>
    <t>TRESTLES ENERGY STORAGE</t>
  </si>
  <si>
    <t>Rio Hondo Substation 220kV</t>
  </si>
  <si>
    <t>KESTREL STORAGE</t>
  </si>
  <si>
    <t>Walnut Substation 220kV</t>
  </si>
  <si>
    <t>HIGHWIND ENERGY CENTER</t>
  </si>
  <si>
    <t>Highwind Substation 230kV</t>
  </si>
  <si>
    <t>SEGS EXPANSION HYBRID</t>
  </si>
  <si>
    <t>DORADUS</t>
  </si>
  <si>
    <t>Magunden-Pastoria 230kV</t>
  </si>
  <si>
    <t>GOLDBACK SOLAR CENTER</t>
  </si>
  <si>
    <t>VENTURA</t>
  </si>
  <si>
    <t>Moorpark Substation 230 kV</t>
  </si>
  <si>
    <t>ROCKY HILL SOLAR</t>
  </si>
  <si>
    <t>Rector Substation 230kV</t>
  </si>
  <si>
    <t>YELLOW HAY HYBRID SOLAR</t>
  </si>
  <si>
    <t>Magunden-Springville #1 220 kV</t>
  </si>
  <si>
    <t>BARRENSPRING</t>
  </si>
  <si>
    <t>TULARE COUNTY</t>
  </si>
  <si>
    <t>Springville-Rector 220kV line</t>
  </si>
  <si>
    <t>ANGELENO SOLAR FARM</t>
  </si>
  <si>
    <t>Vincent Substation 500kV</t>
  </si>
  <si>
    <t>SAGEBRUSH 6 HYBRID</t>
  </si>
  <si>
    <t>FORT TEJON SOLAR</t>
  </si>
  <si>
    <t>HUMIDOR STORAGE 1</t>
  </si>
  <si>
    <t>Vincent Substation 230 kV</t>
  </si>
  <si>
    <t>GLENFELIZ SOLAR FARM</t>
  </si>
  <si>
    <t>Windhub Substation 220kV</t>
  </si>
  <si>
    <t>SANBORN HYBRID 3</t>
  </si>
  <si>
    <t>Windhub Substation 500kV</t>
  </si>
  <si>
    <t>YEAGER HYBRID SOLAR</t>
  </si>
  <si>
    <t>CALYPSO SOLAR</t>
  </si>
  <si>
    <t>SOLO</t>
  </si>
  <si>
    <t>SUNNYNOOK SOLAR CENTER</t>
  </si>
  <si>
    <t>Devers-San Bernardino Line 230 kV</t>
  </si>
  <si>
    <t>RAMPA</t>
  </si>
  <si>
    <t>Etiwanda Substation 230kV</t>
  </si>
  <si>
    <t>OBERON</t>
  </si>
  <si>
    <t>Red Bluff Substation 500kV</t>
  </si>
  <si>
    <t>LYCAN SOLAR</t>
  </si>
  <si>
    <t>SAN BERNARDINO BESS</t>
  </si>
  <si>
    <t>San Bernardino Substation 220kV</t>
  </si>
  <si>
    <t>MENIFEE POWER BANK</t>
  </si>
  <si>
    <t>Valley Substation 500kV</t>
  </si>
  <si>
    <t>DOUBLE BUTTE STORAGE</t>
  </si>
  <si>
    <t>Valley Substation 500 kV</t>
  </si>
  <si>
    <t>ANGORA SOLAR FARM</t>
  </si>
  <si>
    <t>BULLHEAD SOLAR</t>
  </si>
  <si>
    <t>BONANZA SOLAR</t>
  </si>
  <si>
    <t>CLARK/NYE</t>
  </si>
  <si>
    <t>Innovation 230kV Sub</t>
  </si>
  <si>
    <t>ROUGH HAT HYBRID SOLAR</t>
  </si>
  <si>
    <t>Trout Canyon Switching Station 230kV</t>
  </si>
  <si>
    <t>SLOAN ENERGY CENTER</t>
  </si>
  <si>
    <t>YELLOW PINE 3</t>
  </si>
  <si>
    <t>Trout Canyon Substation 230kV</t>
  </si>
  <si>
    <t>BONANZA PEAK SOLAR FARM</t>
  </si>
  <si>
    <t>CLARK AND NYE</t>
  </si>
  <si>
    <t>GYPSY ESS</t>
  </si>
  <si>
    <t>Bay-Boulevard 230kV</t>
  </si>
  <si>
    <t>SANDPIPER STORAGE</t>
  </si>
  <si>
    <t>Capistrano-Pico 138kV</t>
  </si>
  <si>
    <t>CARDINAL STORAGE</t>
  </si>
  <si>
    <t>ENERGIA SIERRA JUAREZ WIND 3</t>
  </si>
  <si>
    <t>TIJUANA</t>
  </si>
  <si>
    <t>ECO Substation 230kV</t>
  </si>
  <si>
    <t>OBSIDIAN WIND</t>
  </si>
  <si>
    <t>VENTASSO ENERGY STORAGE</t>
  </si>
  <si>
    <t>EI Cajon Substation 69kV</t>
  </si>
  <si>
    <t>HOODINI</t>
  </si>
  <si>
    <t>YUMA COUNTY</t>
  </si>
  <si>
    <t>TERMOELECTRICA DE MEXICALI STORAGE</t>
  </si>
  <si>
    <t>SONORA</t>
  </si>
  <si>
    <t>KINGSLEY SOLAR FARM</t>
  </si>
  <si>
    <t>SALTON SOLAR</t>
  </si>
  <si>
    <t>WISTARIA RANCH SOLAR 2</t>
  </si>
  <si>
    <t>SUFFOLK STORAGE</t>
  </si>
  <si>
    <t>Mesa Heights Substation 69kV</t>
  </si>
  <si>
    <t>POME BESS</t>
  </si>
  <si>
    <t>Pomerado Substation 69kV</t>
  </si>
  <si>
    <t>PEREGRINE STORAGE</t>
  </si>
  <si>
    <t>Silvergate Substation 230kV</t>
  </si>
  <si>
    <t>MARINE DEPOT</t>
  </si>
  <si>
    <t>SAN DEIGO</t>
  </si>
  <si>
    <t>Point Loma Substation 69kV</t>
  </si>
  <si>
    <t>BOULDER OAKS HYBRID</t>
  </si>
  <si>
    <t>ECO-Miguel 500kV</t>
  </si>
  <si>
    <t>NIGHTHAWK STORAGE</t>
  </si>
  <si>
    <t>Sycamore Canyon Substation 138kV</t>
  </si>
  <si>
    <t>SV ENERGY STORAGE FACILITY</t>
  </si>
  <si>
    <t>Sycamore Canyon Substation 230kV</t>
  </si>
  <si>
    <t>RESAVA ENERGY STORAGE</t>
  </si>
  <si>
    <t>Valley Center 69kV</t>
  </si>
  <si>
    <t>Project not in queue</t>
  </si>
  <si>
    <t>To be determined</t>
  </si>
  <si>
    <t>CSP Category</t>
  </si>
  <si>
    <t>RESOLVE Resource</t>
  </si>
  <si>
    <t>Southern_PGE_Wind</t>
  </si>
  <si>
    <t xml:space="preserve">Greater_Kramer_Wind </t>
  </si>
  <si>
    <t xml:space="preserve">Tehachapi_Wind </t>
  </si>
  <si>
    <t xml:space="preserve">NW_Ext_Tx_Wind </t>
  </si>
  <si>
    <t xml:space="preserve">SW_Ext_Tx_Wind </t>
  </si>
  <si>
    <t>Southern_PGE_Solar</t>
  </si>
  <si>
    <t xml:space="preserve">Sacramento_River_Solar </t>
  </si>
  <si>
    <t xml:space="preserve">Tehachapi_Solar </t>
  </si>
  <si>
    <r>
      <t xml:space="preserve">Enter monthly energy and capacity procurement data, by contract, year, and month, into the light blue columns. 
Enter all contracts with delivery start dates on or after January 1st, 2020, and before January 1st, 2031.
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r>
    <r>
      <rPr>
        <sz val="11"/>
        <color rgb="FF00B050"/>
        <rFont val="Calibri"/>
        <family val="2"/>
        <scheme val="minor"/>
      </rPr>
      <t xml:space="preserve">
Enter all contracts that fall into either of the following two categories.
1) You have already executed the contract as of this filing, regardless of whether the resource is currently online or will come online in the future. Note that this set of contracts should include the ones you are currently using to serve load (e.g. you must include a contract signed in 2017 that is serving your load as of this filing).
2) You plan to execute the contract in the future with a start date before January 1st, 2031. </t>
    </r>
    <r>
      <rPr>
        <sz val="11"/>
        <color theme="1"/>
        <rFont val="Calibri"/>
        <family val="2"/>
        <scheme val="minor"/>
      </rPr>
      <t xml:space="preserve">
</t>
    </r>
    <r>
      <rPr>
        <b/>
        <sz val="11"/>
        <color theme="1"/>
        <rFont val="Calibri"/>
        <family val="2"/>
        <scheme val="minor"/>
      </rPr>
      <t>For purposes of determining the contract_status (i.e. whether a resource is planned or in development or under review by decision-makers), use</t>
    </r>
    <r>
      <rPr>
        <b/>
        <sz val="11"/>
        <color rgb="FFFF0000"/>
        <rFont val="Calibri"/>
        <family val="2"/>
        <scheme val="minor"/>
      </rPr>
      <t xml:space="preserve"> June 30th, 2020 </t>
    </r>
    <r>
      <rPr>
        <b/>
        <sz val="11"/>
        <color theme="1"/>
        <rFont val="Calibri"/>
        <family val="2"/>
        <scheme val="minor"/>
      </rPr>
      <t xml:space="preserve">as the cutoff date. </t>
    </r>
    <r>
      <rPr>
        <sz val="11"/>
        <color theme="1"/>
        <rFont val="Calibri"/>
        <family val="2"/>
        <scheme val="minor"/>
      </rPr>
      <t xml:space="preserve"> 
Each contract needs an energy value in GWh and a capacity value in MW, meaning that you must enter a number &gt;=0 in the contract_gwh column, and a number &gt;=0 in </t>
    </r>
    <r>
      <rPr>
        <b/>
        <u/>
        <sz val="11"/>
        <color theme="1"/>
        <rFont val="Calibri"/>
        <family val="2"/>
        <scheme val="minor"/>
      </rPr>
      <t>EITHER</t>
    </r>
    <r>
      <rPr>
        <sz val="11"/>
        <color theme="1"/>
        <rFont val="Calibri"/>
        <family val="2"/>
        <scheme val="minor"/>
      </rPr>
      <t xml:space="preserve"> the contracted_nqc_mw_if_known column or the nqc_fraction_if_nqc_not_known column (but not both). </t>
    </r>
    <r>
      <rPr>
        <b/>
        <sz val="11"/>
        <color theme="1"/>
        <rFont val="Calibri"/>
        <family val="2"/>
        <scheme val="minor"/>
      </rPr>
      <t>Note that where possible you should use only items from the list of identifiers in the green tabs (first green column of each green tab).</t>
    </r>
  </si>
  <si>
    <t>Contract has been signed (or LSE owns the resource) and the resource is online as of 6/30/2020.</t>
  </si>
  <si>
    <t>Contract has been signed and approved by CPUC and/or LSE’s highest decision-making authority as applicable (or LSE owns the resource), but resource is still under development and not yet online (as of 6/30/2020). If the resource is planned to come online in phases, report Commercial Operating Date for each phase in the Notes column.</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</si>
  <si>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FUTURE</t>
    </r>
    <r>
      <rPr>
        <b/>
        <sz val="11"/>
        <color theme="1"/>
        <rFont val="Calibri"/>
        <family val="2"/>
        <scheme val="minor"/>
      </rPr>
      <t xml:space="preserve"> resources which are </t>
    </r>
    <r>
      <rPr>
        <b/>
        <sz val="11"/>
        <color rgb="FFFF0000"/>
        <rFont val="Calibri"/>
        <family val="2"/>
        <scheme val="minor"/>
      </rPr>
      <t>NOT online</t>
    </r>
    <r>
      <rPr>
        <b/>
        <sz val="11"/>
        <color theme="1"/>
        <rFont val="Calibri"/>
        <family val="2"/>
        <scheme val="minor"/>
      </rPr>
      <t xml:space="preserve"> as of 6/30/2020.</t>
    </r>
  </si>
  <si>
    <t>Contract has been selected and is under review by LSE’s highest decision-making authority (e.g. board of directors) as of 6/30/2020. For LSE-owned resources, this means that the decision-making authority is reviewing whether to authorize an LSE-owned resource. This includes contracts shortlisted as a result of an RFO or a similar procurement method. It can also include bilateral contracts not resulting from a Request for Offer (RFO).</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</si>
  <si>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EXISTING</t>
    </r>
    <r>
      <rPr>
        <b/>
        <sz val="11"/>
        <color theme="1"/>
        <rFont val="Calibri"/>
        <family val="2"/>
        <scheme val="minor"/>
      </rPr>
      <t xml:space="preserve"> resources which </t>
    </r>
    <r>
      <rPr>
        <b/>
        <sz val="11"/>
        <color rgb="FF00B050"/>
        <rFont val="Calibri"/>
        <family val="2"/>
        <scheme val="minor"/>
      </rPr>
      <t>are online</t>
    </r>
    <r>
      <rPr>
        <b/>
        <sz val="11"/>
        <color theme="1"/>
        <rFont val="Calibri"/>
        <family val="2"/>
        <scheme val="minor"/>
      </rPr>
      <t xml:space="preserve"> as of 6/30/2020.</t>
    </r>
  </si>
  <si>
    <t>SEA</t>
  </si>
  <si>
    <t>Seller's choice mix of PCC2 Idaho solar and wind imported at PV</t>
  </si>
  <si>
    <t>SEA buying 26,000 MWh carbon-free NW hydro from CCEA</t>
  </si>
  <si>
    <t>SEA selling 11,184 MWh PCC2 to CCEA</t>
  </si>
  <si>
    <t>16,250 MWh PCC1</t>
  </si>
  <si>
    <t>New_Hybrid_2023</t>
  </si>
  <si>
    <t>Hybrid 100 MW Solar, 50 MW Storage</t>
  </si>
  <si>
    <t>New_Hybrid_2026</t>
  </si>
  <si>
    <t>Hybrid 50 MW Solar, 25 MW Storage</t>
  </si>
  <si>
    <t>Tehachapi_Wind_2024</t>
  </si>
  <si>
    <t>New 75 MW Wind</t>
  </si>
  <si>
    <t>New Long Duration Storage_2026</t>
  </si>
  <si>
    <t>New 7 MW Long Duration Storage</t>
  </si>
  <si>
    <t>Generic resource adequacy, likely natural gas generation</t>
  </si>
  <si>
    <t>SDG&amp;E CAM/DR Allocation</t>
  </si>
  <si>
    <t>CAM and Demand Response Allocation</t>
  </si>
  <si>
    <t>D.19-11-016 Resource 1</t>
  </si>
  <si>
    <t>Resource 1. 50 MW, 100 MWh battery.</t>
  </si>
  <si>
    <t>D.19-11-016 Resource 2</t>
  </si>
  <si>
    <t>Resource 2. 75 MW, 300 MWh battery.</t>
  </si>
  <si>
    <t>D.19-11-016 Resource 3</t>
  </si>
  <si>
    <t>Resource 3. 20 MW, 80 MWh battery.</t>
  </si>
  <si>
    <t>D.19-11-016 Resource 4</t>
  </si>
  <si>
    <t xml:space="preserve">Resource 4. 20 MW, 80 MWh battery. </t>
  </si>
  <si>
    <t>D.19-11-016 Resource 5</t>
  </si>
  <si>
    <t>Resource 5. 20 MW, 80 MWh battery.</t>
  </si>
  <si>
    <t>D.19-11-016 Resource 6</t>
  </si>
  <si>
    <t>Resource 6. 104 MW, 416 MWh battery.</t>
  </si>
  <si>
    <t>D.19-11-016 Resource 7</t>
  </si>
  <si>
    <t>Resource 7. 10 MW, 40 MWh battery.</t>
  </si>
  <si>
    <t>Resource 7. 20 MW, 80 MWh battery.</t>
  </si>
  <si>
    <t>D.19-11-016 Resource 8</t>
  </si>
  <si>
    <t>Resource 8, likely battery, to satisfy the rest of SDGE's 301.3 MW mandated reliability procurement.</t>
  </si>
  <si>
    <t>Online, CAISO energy market resource contracting with SDGE for capacity</t>
  </si>
  <si>
    <t>10 MW added to VSTAES_6_VESBT1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</si>
</sst>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0.0000"/>
    <numFmt numFmtId="170" formatCode="_(* #,##0_);_(* \(#,##0\);_(* &quot;-&quot;??_);_(@_)"/>
    <numFmt numFmtId="171" formatCode="0.000"/>
  </numFmts>
  <fonts count="75"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color theme="1"/>
      <name val="Calibri"/>
      <family val="2"/>
      <scheme val="minor"/>
    </font>
    <font>
      <sz val="12"/>
      <color theme="1"/>
      <name val="Calibri"/>
      <family val="2"/>
      <scheme val="minor"/>
    </font>
    <font>
      <b/>
      <u/>
      <sz val="12"/>
      <color theme="1"/>
      <name val="Calibri"/>
      <family val="2"/>
      <scheme val="minor"/>
    </font>
    <font>
      <sz val="12"/>
      <color rgb="FF00B0F0"/>
      <name val="Calibri"/>
      <family val="2"/>
      <scheme val="minor"/>
    </font>
    <font>
      <sz val="12"/>
      <color rgb="FF00B050"/>
      <name val="Calibri"/>
      <family val="2"/>
      <scheme val="minor"/>
    </font>
    <font>
      <sz val="12"/>
      <color rgb="FF7030A0"/>
      <name val="Calibri"/>
      <family val="2"/>
      <scheme val="minor"/>
    </font>
    <font>
      <sz val="12"/>
      <color theme="7"/>
      <name val="Calibri"/>
      <family val="2"/>
      <scheme val="minor"/>
    </font>
    <font>
      <b/>
      <sz val="14"/>
      <color theme="1"/>
      <name val="Calibri"/>
      <family val="2"/>
      <scheme val="minor"/>
    </font>
    <font>
      <sz val="10"/>
      <color indexed="8"/>
      <name val="Arial"/>
      <family val="2"/>
    </font>
    <font>
      <sz val="9"/>
      <name val="Arial"/>
      <family val="2"/>
    </font>
    <font>
      <sz val="9"/>
      <color indexed="8"/>
      <name val="Arial"/>
      <family val="2"/>
    </font>
    <font>
      <sz val="9"/>
      <color theme="1"/>
      <name val="Arial"/>
      <family val="2"/>
    </font>
    <font>
      <b/>
      <u/>
      <sz val="14"/>
      <color theme="1"/>
      <name val="Calibri"/>
      <family val="2"/>
      <scheme val="minor"/>
    </font>
    <font>
      <sz val="9"/>
      <color indexed="81"/>
      <name val="Tahoma"/>
      <family val="2"/>
    </font>
    <font>
      <b/>
      <sz val="9"/>
      <color indexed="81"/>
      <name val="Tahoma"/>
      <family val="2"/>
    </font>
    <font>
      <b/>
      <u/>
      <sz val="11"/>
      <color theme="1"/>
      <name val="Calibri"/>
      <family val="2"/>
      <scheme val="minor"/>
    </font>
    <font>
      <sz val="12"/>
      <name val="Calibri"/>
      <family val="2"/>
      <scheme val="minor"/>
    </font>
    <font>
      <sz val="12"/>
      <color theme="9"/>
      <name val="Calibri"/>
      <family val="2"/>
      <scheme val="minor"/>
    </font>
    <font>
      <sz val="11"/>
      <name val="Calibri"/>
      <family val="2"/>
      <scheme val="minor"/>
    </font>
    <font>
      <b/>
      <sz val="12"/>
      <color theme="1"/>
      <name val="Calibri"/>
      <family val="2"/>
      <scheme val="minor"/>
    </font>
    <font>
      <sz val="14"/>
      <color rgb="FFFF0000"/>
      <name val="Calibri"/>
      <family val="2"/>
      <scheme val="minor"/>
    </font>
    <font>
      <sz val="11"/>
      <color theme="7"/>
      <name val="Calibri"/>
      <family val="2"/>
      <scheme val="minor"/>
    </font>
    <font>
      <sz val="11"/>
      <color theme="0" tint="-0.499984740745262"/>
      <name val="Calibri"/>
      <family val="2"/>
      <scheme val="minor"/>
    </font>
    <font>
      <sz val="11"/>
      <color rgb="FF7030A0"/>
      <name val="Calibri"/>
      <family val="2"/>
      <scheme val="minor"/>
    </font>
    <font>
      <b/>
      <sz val="12"/>
      <color rgb="FFFF0000"/>
      <name val="Calibri"/>
      <family val="2"/>
      <scheme val="minor"/>
    </font>
    <font>
      <sz val="12"/>
      <color theme="9" tint="-0.249977111117893"/>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2"/>
      <color rgb="FFFF0000"/>
      <name val="Calibri"/>
      <family val="2"/>
      <scheme val="minor"/>
    </font>
    <font>
      <sz val="12"/>
      <color theme="0"/>
      <name val="Calibri"/>
      <family val="2"/>
      <scheme val="minor"/>
    </font>
    <font>
      <sz val="11"/>
      <color rgb="FF00B050"/>
      <name val="Calibri"/>
      <family val="2"/>
      <scheme val="minor"/>
    </font>
    <font>
      <b/>
      <u/>
      <sz val="11"/>
      <color rgb="FFFF0000"/>
      <name val="Calibri"/>
      <family val="2"/>
      <scheme val="minor"/>
    </font>
    <font>
      <b/>
      <sz val="14"/>
      <name val="Calibri"/>
      <family val="2"/>
    </font>
    <font>
      <i/>
      <sz val="12"/>
      <name val="Calibri"/>
      <family val="2"/>
    </font>
    <font>
      <b/>
      <sz val="11"/>
      <name val="Calibri"/>
      <family val="2"/>
    </font>
    <font>
      <sz val="11"/>
      <name val="Calibri"/>
      <family val="2"/>
    </font>
    <font>
      <sz val="10"/>
      <name val="Calibri"/>
      <family val="2"/>
    </font>
    <font>
      <b/>
      <sz val="12"/>
      <name val="Calibri"/>
      <family val="2"/>
    </font>
    <font>
      <sz val="10"/>
      <color theme="1"/>
      <name val="Calibri"/>
      <family val="2"/>
      <scheme val="minor"/>
    </font>
    <font>
      <b/>
      <u/>
      <sz val="12"/>
      <color rgb="FFFF0000"/>
      <name val="Calibri"/>
      <family val="2"/>
      <scheme val="minor"/>
    </font>
    <font>
      <b/>
      <sz val="12"/>
      <color indexed="81"/>
      <name val="Tahoma"/>
      <family val="2"/>
    </font>
    <font>
      <sz val="12"/>
      <color indexed="81"/>
      <name val="Tahoma"/>
      <family val="2"/>
    </font>
    <font>
      <sz val="14"/>
      <name val="Calibri"/>
      <family val="2"/>
      <scheme val="minor"/>
    </font>
  </fonts>
  <fills count="5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82">
    <xf numFmtId="0" fontId="0" fillId="0" borderId="0"/>
    <xf numFmtId="0" fontId="3" fillId="0" borderId="0"/>
    <xf numFmtId="0" fontId="3" fillId="0" borderId="0"/>
    <xf numFmtId="0" fontId="5" fillId="0" borderId="0"/>
    <xf numFmtId="0" fontId="3" fillId="0" borderId="0" applyNumberFormat="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6" borderId="5" applyNumberFormat="0" applyAlignment="0" applyProtection="0"/>
    <xf numFmtId="0" fontId="14" fillId="7" borderId="6" applyNumberFormat="0" applyAlignment="0" applyProtection="0"/>
    <xf numFmtId="0" fontId="15" fillId="7" borderId="5" applyNumberFormat="0" applyAlignment="0" applyProtection="0"/>
    <xf numFmtId="0" fontId="16" fillId="0" borderId="7" applyNumberFormat="0" applyFill="0" applyAlignment="0" applyProtection="0"/>
    <xf numFmtId="0" fontId="17" fillId="8" borderId="8" applyNumberFormat="0" applyAlignment="0" applyProtection="0"/>
    <xf numFmtId="0" fontId="18" fillId="0" borderId="0" applyNumberFormat="0" applyFill="0" applyBorder="0" applyAlignment="0" applyProtection="0"/>
    <xf numFmtId="0" fontId="6" fillId="9" borderId="9" applyNumberFormat="0" applyFont="0" applyAlignment="0" applyProtection="0"/>
    <xf numFmtId="0" fontId="19" fillId="0" borderId="0" applyNumberFormat="0" applyFill="0" applyBorder="0" applyAlignment="0" applyProtection="0"/>
    <xf numFmtId="0" fontId="4" fillId="0" borderId="10" applyNumberFormat="0" applyFill="0" applyAlignment="0" applyProtection="0"/>
    <xf numFmtId="0" fontId="20"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1" fillId="5"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2" fillId="0" borderId="0"/>
    <xf numFmtId="0" fontId="22" fillId="0" borderId="0"/>
    <xf numFmtId="0" fontId="24" fillId="0" borderId="0" applyNumberFormat="0" applyFill="0" applyBorder="0" applyAlignment="0" applyProtection="0"/>
    <xf numFmtId="43" fontId="22" fillId="0" borderId="0" applyFont="0" applyFill="0" applyBorder="0" applyAlignment="0" applyProtection="0"/>
    <xf numFmtId="164" fontId="23" fillId="37" borderId="11">
      <alignment horizontal="center" vertical="center"/>
    </xf>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22" fillId="38" borderId="0" applyNumberFormat="0" applyBorder="0" applyAlignment="0" applyProtection="0"/>
    <xf numFmtId="0" fontId="25" fillId="0" borderId="0" applyNumberFormat="0" applyFill="0" applyBorder="0" applyAlignment="0" applyProtection="0"/>
    <xf numFmtId="167" fontId="3" fillId="0" borderId="0">
      <protection locked="0"/>
    </xf>
    <xf numFmtId="167" fontId="3" fillId="0" borderId="0">
      <protection locked="0"/>
    </xf>
    <xf numFmtId="0" fontId="26" fillId="0" borderId="12" applyNumberFormat="0" applyFill="0" applyAlignment="0" applyProtection="0"/>
    <xf numFmtId="10" fontId="22" fillId="39" borderId="1" applyNumberFormat="0" applyBorder="0" applyAlignment="0" applyProtection="0"/>
    <xf numFmtId="37" fontId="27" fillId="0" borderId="0"/>
    <xf numFmtId="168" fontId="28" fillId="0" borderId="0"/>
    <xf numFmtId="0" fontId="3" fillId="0" borderId="0"/>
    <xf numFmtId="10" fontId="3" fillId="0" borderId="0" applyFont="0" applyFill="0" applyBorder="0" applyAlignment="0" applyProtection="0"/>
    <xf numFmtId="37" fontId="22" fillId="40" borderId="0" applyNumberFormat="0" applyBorder="0" applyAlignment="0" applyProtection="0"/>
    <xf numFmtId="37" fontId="22" fillId="0" borderId="0"/>
    <xf numFmtId="3" fontId="29" fillId="0" borderId="12" applyProtection="0"/>
    <xf numFmtId="0" fontId="6" fillId="0" borderId="0"/>
    <xf numFmtId="43" fontId="6" fillId="0" borderId="0" applyFont="0" applyFill="0" applyBorder="0" applyAlignment="0" applyProtection="0"/>
    <xf numFmtId="0" fontId="3" fillId="0" borderId="0"/>
    <xf numFmtId="0" fontId="38" fillId="0" borderId="0"/>
    <xf numFmtId="0" fontId="6" fillId="0" borderId="0"/>
    <xf numFmtId="0" fontId="38" fillId="0" borderId="0"/>
    <xf numFmtId="0" fontId="3" fillId="0" borderId="0" applyNumberFormat="0" applyFont="0" applyFill="0" applyBorder="0" applyAlignment="0" applyProtection="0"/>
    <xf numFmtId="0" fontId="5" fillId="0" borderId="0"/>
    <xf numFmtId="0" fontId="6" fillId="0" borderId="0"/>
    <xf numFmtId="9" fontId="6" fillId="0" borderId="0" applyFont="0" applyFill="0" applyBorder="0" applyAlignment="0" applyProtection="0"/>
    <xf numFmtId="0" fontId="59"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232">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14" fontId="0" fillId="0" borderId="0" xfId="0" applyNumberFormat="1"/>
    <xf numFmtId="0" fontId="0" fillId="0" borderId="1" xfId="0" applyBorder="1"/>
    <xf numFmtId="0" fontId="0" fillId="36" borderId="0" xfId="0" applyFill="1"/>
    <xf numFmtId="0" fontId="0" fillId="36" borderId="1" xfId="0" applyFill="1" applyBorder="1"/>
    <xf numFmtId="0" fontId="0" fillId="0" borderId="0" xfId="0" applyFill="1" applyAlignment="1">
      <alignment horizontal="center" vertical="center" wrapText="1"/>
    </xf>
    <xf numFmtId="0" fontId="0" fillId="41" borderId="1" xfId="0" applyFill="1" applyBorder="1" applyAlignment="1">
      <alignment horizontal="center" vertical="center" wrapText="1"/>
    </xf>
    <xf numFmtId="0" fontId="0" fillId="0" borderId="0" xfId="0"/>
    <xf numFmtId="0" fontId="0" fillId="0" borderId="13" xfId="0" applyBorder="1" applyAlignment="1">
      <alignment horizontal="center" vertical="center"/>
    </xf>
    <xf numFmtId="0" fontId="0" fillId="0" borderId="0" xfId="0" applyAlignment="1">
      <alignment horizontal="center" vertical="center" wrapText="1"/>
    </xf>
    <xf numFmtId="0" fontId="31" fillId="0" borderId="0" xfId="0" applyFont="1" applyAlignment="1">
      <alignment horizontal="left" vertical="center" wrapText="1"/>
    </xf>
    <xf numFmtId="0" fontId="32" fillId="0" borderId="0" xfId="0" applyFont="1" applyAlignment="1">
      <alignment horizontal="left" vertical="center" wrapText="1"/>
    </xf>
    <xf numFmtId="0" fontId="0" fillId="0" borderId="0" xfId="0" applyAlignment="1">
      <alignment wrapText="1"/>
    </xf>
    <xf numFmtId="0" fontId="30" fillId="0" borderId="1" xfId="0" applyFont="1" applyBorder="1" applyAlignment="1">
      <alignment horizontal="center" vertical="center" wrapText="1"/>
    </xf>
    <xf numFmtId="0" fontId="0" fillId="34" borderId="1" xfId="0"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horizontal="left" vertical="center"/>
    </xf>
    <xf numFmtId="0" fontId="0" fillId="41" borderId="1" xfId="0" applyFont="1" applyFill="1" applyBorder="1" applyAlignment="1">
      <alignment horizontal="center" vertical="center" wrapText="1"/>
    </xf>
    <xf numFmtId="0" fontId="0" fillId="43"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42" borderId="1" xfId="0" applyFill="1" applyBorder="1" applyAlignment="1">
      <alignment horizontal="center" vertical="center" wrapText="1"/>
    </xf>
    <xf numFmtId="0" fontId="0" fillId="44" borderId="1" xfId="0" applyFill="1" applyBorder="1" applyAlignment="1">
      <alignment horizontal="center" vertical="center" wrapText="1"/>
    </xf>
    <xf numFmtId="0" fontId="20" fillId="45" borderId="1" xfId="0" applyFont="1" applyFill="1" applyBorder="1" applyAlignment="1">
      <alignment horizontal="center" vertical="center" wrapText="1"/>
    </xf>
    <xf numFmtId="0" fontId="0" fillId="34" borderId="0" xfId="0" applyFill="1" applyBorder="1" applyAlignment="1">
      <alignment horizontal="center" vertical="center"/>
    </xf>
    <xf numFmtId="0" fontId="0" fillId="46" borderId="0" xfId="0" applyFill="1" applyBorder="1" applyAlignment="1">
      <alignment horizontal="center" vertical="center"/>
    </xf>
    <xf numFmtId="0" fontId="4" fillId="0" borderId="0" xfId="0" applyFont="1"/>
    <xf numFmtId="0" fontId="4" fillId="0" borderId="0" xfId="0" applyFont="1" applyAlignment="1">
      <alignment horizontal="center" vertical="center"/>
    </xf>
    <xf numFmtId="0" fontId="37" fillId="0" borderId="0" xfId="0" applyFont="1" applyAlignment="1">
      <alignment horizontal="left" vertical="center"/>
    </xf>
    <xf numFmtId="0" fontId="30" fillId="0" borderId="0" xfId="0" applyFont="1" applyAlignment="1">
      <alignment horizontal="center" vertical="center" wrapText="1"/>
    </xf>
    <xf numFmtId="0" fontId="30" fillId="3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0" fillId="34"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0" fontId="4" fillId="41" borderId="1" xfId="0" applyFont="1" applyFill="1" applyBorder="1" applyAlignment="1">
      <alignment horizontal="center" vertical="center"/>
    </xf>
    <xf numFmtId="0" fontId="45" fillId="0" borderId="1" xfId="0" applyFont="1" applyBorder="1" applyAlignment="1">
      <alignment wrapText="1"/>
    </xf>
    <xf numFmtId="0" fontId="0" fillId="0" borderId="1" xfId="0" applyBorder="1" applyAlignment="1">
      <alignment wrapText="1"/>
    </xf>
    <xf numFmtId="0" fontId="4" fillId="35" borderId="1" xfId="0" applyFont="1" applyFill="1" applyBorder="1"/>
    <xf numFmtId="0" fontId="0" fillId="0" borderId="0" xfId="0" applyFill="1" applyBorder="1"/>
    <xf numFmtId="14" fontId="0" fillId="34" borderId="0" xfId="0" applyNumberFormat="1" applyFill="1" applyBorder="1" applyAlignment="1">
      <alignment horizontal="center" vertical="center"/>
    </xf>
    <xf numFmtId="0" fontId="0" fillId="0" borderId="0" xfId="0" applyFill="1"/>
    <xf numFmtId="14" fontId="0" fillId="34" borderId="1" xfId="0" applyNumberFormat="1" applyFill="1" applyBorder="1" applyAlignment="1">
      <alignment horizontal="center" vertical="center" wrapText="1"/>
    </xf>
    <xf numFmtId="0" fontId="20" fillId="48"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30" fillId="47" borderId="0" xfId="0" applyFont="1" applyFill="1" applyBorder="1" applyAlignment="1">
      <alignment horizontal="center" vertical="center" wrapText="1"/>
    </xf>
    <xf numFmtId="0" fontId="4"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center" vertical="center" wrapText="1"/>
    </xf>
    <xf numFmtId="14" fontId="0" fillId="0" borderId="0" xfId="0" applyNumberFormat="1" applyAlignment="1">
      <alignment wrapText="1"/>
    </xf>
    <xf numFmtId="0" fontId="0" fillId="42" borderId="0" xfId="0" applyFill="1"/>
    <xf numFmtId="0" fontId="54" fillId="0" borderId="1" xfId="0" applyFont="1" applyBorder="1" applyAlignment="1">
      <alignment horizontal="left" vertical="center" wrapText="1"/>
    </xf>
    <xf numFmtId="14" fontId="4" fillId="35" borderId="1" xfId="0" applyNumberFormat="1" applyFont="1" applyFill="1" applyBorder="1" applyAlignment="1">
      <alignment horizontal="center" vertical="center"/>
    </xf>
    <xf numFmtId="0" fontId="4" fillId="35" borderId="1" xfId="0" applyFont="1" applyFill="1" applyBorder="1" applyAlignment="1">
      <alignment horizontal="center" vertical="center"/>
    </xf>
    <xf numFmtId="0" fontId="0" fillId="2" borderId="0" xfId="0" applyFill="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4" fillId="35" borderId="0" xfId="0" applyFont="1" applyFill="1" applyBorder="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59" fillId="0" borderId="1" xfId="79" applyBorder="1" applyAlignment="1">
      <alignment horizontal="center" vertical="center" wrapText="1"/>
    </xf>
    <xf numFmtId="0" fontId="0" fillId="36" borderId="0" xfId="0" applyFill="1" applyAlignment="1">
      <alignment horizontal="center" vertical="center"/>
    </xf>
    <xf numFmtId="0" fontId="30" fillId="35" borderId="0" xfId="0" applyFont="1" applyFill="1" applyBorder="1" applyAlignment="1">
      <alignment horizontal="center" vertical="center" wrapText="1"/>
    </xf>
    <xf numFmtId="0" fontId="37" fillId="47" borderId="0" xfId="0" applyFont="1" applyFill="1"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wrapText="1"/>
    </xf>
    <xf numFmtId="0" fontId="37" fillId="47" borderId="0" xfId="0" applyFont="1" applyFill="1" applyBorder="1" applyAlignment="1">
      <alignment horizontal="center" vertical="center"/>
    </xf>
    <xf numFmtId="0" fontId="30" fillId="47" borderId="0" xfId="0" applyFont="1" applyFill="1" applyBorder="1" applyAlignment="1">
      <alignment horizontal="center" vertical="center"/>
    </xf>
    <xf numFmtId="0" fontId="0" fillId="0" borderId="0" xfId="0" applyFill="1" applyAlignment="1">
      <alignment wrapText="1"/>
    </xf>
    <xf numFmtId="0" fontId="0" fillId="35" borderId="0" xfId="0" applyFill="1" applyBorder="1" applyAlignment="1">
      <alignment horizontal="center" vertical="center"/>
    </xf>
    <xf numFmtId="0" fontId="49" fillId="0" borderId="0" xfId="0" applyFont="1" applyAlignment="1">
      <alignment horizontal="center" vertical="center"/>
    </xf>
    <xf numFmtId="0" fontId="31" fillId="0" borderId="0" xfId="0" applyFont="1" applyAlignment="1">
      <alignment horizontal="center" vertical="center" wrapText="1"/>
    </xf>
    <xf numFmtId="0" fontId="49" fillId="34"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61" fillId="48"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9" fillId="2" borderId="1" xfId="0" applyFont="1" applyFill="1" applyBorder="1" applyAlignment="1">
      <alignment horizontal="left" vertical="center" wrapText="1"/>
    </xf>
    <xf numFmtId="46" fontId="0" fillId="0" borderId="1" xfId="0" quotePrefix="1" applyNumberFormat="1" applyBorder="1" applyAlignment="1">
      <alignment horizontal="center" vertical="center" wrapText="1"/>
    </xf>
    <xf numFmtId="0" fontId="4" fillId="2" borderId="1" xfId="0" applyFont="1" applyFill="1" applyBorder="1" applyAlignment="1">
      <alignment horizontal="center" vertical="center"/>
    </xf>
    <xf numFmtId="14" fontId="18"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0" fontId="50" fillId="47" borderId="0" xfId="0" applyFont="1" applyFill="1" applyBorder="1" applyAlignment="1">
      <alignment horizontal="center" vertical="center" wrapText="1"/>
    </xf>
    <xf numFmtId="0" fontId="50" fillId="47"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34" borderId="0" xfId="0" applyFont="1" applyFill="1" applyAlignment="1">
      <alignment horizontal="center" vertical="center"/>
    </xf>
    <xf numFmtId="0" fontId="50" fillId="35" borderId="0" xfId="0" applyFont="1" applyFill="1" applyBorder="1" applyAlignment="1">
      <alignment horizontal="center" vertical="center" wrapText="1"/>
    </xf>
    <xf numFmtId="0" fontId="50" fillId="35" borderId="0" xfId="0" applyFont="1" applyFill="1" applyBorder="1" applyAlignment="1">
      <alignment horizontal="center" vertical="center"/>
    </xf>
    <xf numFmtId="0" fontId="50" fillId="35" borderId="15" xfId="0" applyFont="1" applyFill="1" applyBorder="1" applyAlignment="1">
      <alignment horizontal="center" vertical="center" wrapText="1"/>
    </xf>
    <xf numFmtId="9" fontId="18" fillId="0" borderId="0" xfId="81" applyFont="1"/>
    <xf numFmtId="0" fontId="50" fillId="35"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xf numFmtId="0" fontId="18" fillId="2" borderId="0" xfId="0" applyFont="1" applyFill="1"/>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xf>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35"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0" fillId="34" borderId="0" xfId="0" applyFill="1" applyAlignment="1">
      <alignment horizontal="center" vertical="center"/>
    </xf>
    <xf numFmtId="0" fontId="39" fillId="0" borderId="0" xfId="74" applyFont="1" applyFill="1" applyBorder="1" applyAlignment="1">
      <alignment vertical="center" wrapText="1"/>
    </xf>
    <xf numFmtId="0" fontId="41" fillId="0" borderId="0" xfId="73" applyFont="1" applyFill="1" applyBorder="1" applyAlignment="1">
      <alignment vertical="center" wrapText="1"/>
    </xf>
    <xf numFmtId="0" fontId="40" fillId="0" borderId="0" xfId="74" applyFont="1" applyFill="1" applyBorder="1" applyAlignment="1">
      <alignment vertical="center" wrapText="1"/>
    </xf>
    <xf numFmtId="0" fontId="0" fillId="35" borderId="0" xfId="0" applyFill="1" applyAlignment="1">
      <alignment horizontal="center" vertical="center"/>
    </xf>
    <xf numFmtId="0" fontId="4" fillId="34" borderId="1" xfId="0" applyFont="1" applyFill="1" applyBorder="1" applyAlignment="1">
      <alignment horizontal="center" vertical="center" wrapText="1"/>
    </xf>
    <xf numFmtId="0" fontId="30" fillId="47" borderId="1" xfId="0" applyFont="1" applyFill="1" applyBorder="1" applyAlignment="1">
      <alignment horizontal="center" vertical="center" wrapText="1"/>
    </xf>
    <xf numFmtId="0" fontId="4" fillId="35" borderId="1" xfId="0" applyFont="1" applyFill="1" applyBorder="1" applyAlignment="1">
      <alignment horizontal="center" vertical="center" wrapText="1"/>
    </xf>
    <xf numFmtId="0" fontId="0" fillId="0" borderId="1" xfId="0" applyBorder="1" applyAlignment="1">
      <alignment horizontal="center" vertical="center"/>
    </xf>
    <xf numFmtId="0" fontId="58" fillId="34" borderId="1" xfId="0" applyFont="1" applyFill="1" applyBorder="1" applyAlignment="1">
      <alignment horizontal="center" vertical="center" wrapText="1"/>
    </xf>
    <xf numFmtId="0" fontId="4" fillId="35" borderId="0" xfId="0" applyFont="1" applyFill="1" applyBorder="1" applyAlignment="1">
      <alignment horizontal="center" vertical="center"/>
    </xf>
    <xf numFmtId="0" fontId="0" fillId="35" borderId="17" xfId="0" applyFill="1" applyBorder="1" applyAlignment="1">
      <alignment horizontal="center" vertical="center"/>
    </xf>
    <xf numFmtId="0" fontId="4" fillId="35" borderId="18" xfId="0" applyFont="1" applyFill="1" applyBorder="1" applyAlignment="1">
      <alignment horizontal="center" vertical="center"/>
    </xf>
    <xf numFmtId="0" fontId="4" fillId="35" borderId="19" xfId="0" applyFont="1" applyFill="1" applyBorder="1" applyAlignment="1">
      <alignment horizontal="center" vertical="center"/>
    </xf>
    <xf numFmtId="0" fontId="4" fillId="35" borderId="20" xfId="0" applyFont="1" applyFill="1" applyBorder="1" applyAlignment="1">
      <alignment horizontal="center" vertical="center"/>
    </xf>
    <xf numFmtId="0" fontId="4" fillId="35" borderId="23" xfId="0" applyFont="1" applyFill="1" applyBorder="1" applyAlignment="1">
      <alignment horizontal="center" vertical="center"/>
    </xf>
    <xf numFmtId="0" fontId="4" fillId="35" borderId="22" xfId="0" applyFont="1" applyFill="1" applyBorder="1" applyAlignment="1">
      <alignment horizontal="center" vertical="center"/>
    </xf>
    <xf numFmtId="0" fontId="0" fillId="35" borderId="0" xfId="0" applyFill="1"/>
    <xf numFmtId="0" fontId="0" fillId="49" borderId="1" xfId="0" applyFill="1" applyBorder="1"/>
    <xf numFmtId="170" fontId="0" fillId="35" borderId="1" xfId="80" applyNumberFormat="1" applyFont="1" applyFill="1" applyBorder="1" applyAlignment="1">
      <alignment horizontal="center" vertical="center"/>
    </xf>
    <xf numFmtId="0" fontId="67" fillId="0" borderId="0" xfId="0" applyFont="1" applyFill="1" applyBorder="1" applyAlignment="1">
      <alignment horizontal="center" vertical="center" wrapText="1"/>
    </xf>
    <xf numFmtId="3" fontId="0" fillId="0" borderId="0" xfId="0" applyNumberFormat="1" applyAlignment="1">
      <alignment horizontal="center" vertical="center"/>
    </xf>
    <xf numFmtId="0" fontId="0" fillId="0" borderId="0" xfId="0" applyNumberFormat="1" applyAlignment="1">
      <alignment horizontal="center" vertical="center"/>
    </xf>
    <xf numFmtId="169" fontId="0" fillId="0" borderId="0" xfId="0" applyNumberFormat="1" applyAlignment="1">
      <alignment horizontal="center" vertical="center"/>
    </xf>
    <xf numFmtId="0" fontId="66" fillId="0" borderId="0" xfId="0" applyFont="1" applyBorder="1" applyAlignment="1">
      <alignment horizontal="center" vertical="center"/>
    </xf>
    <xf numFmtId="0" fontId="70" fillId="0" borderId="0" xfId="0" applyFont="1" applyAlignment="1">
      <alignment horizontal="center" vertical="center"/>
    </xf>
    <xf numFmtId="10" fontId="66" fillId="0" borderId="0" xfId="81" applyNumberFormat="1" applyFont="1" applyBorder="1" applyAlignment="1">
      <alignment horizontal="center" vertical="center"/>
    </xf>
    <xf numFmtId="0" fontId="66" fillId="0" borderId="0" xfId="81" applyNumberFormat="1" applyFont="1" applyBorder="1" applyAlignment="1">
      <alignment horizontal="center" vertical="center"/>
    </xf>
    <xf numFmtId="0" fontId="66" fillId="35" borderId="26" xfId="0" applyFont="1" applyFill="1" applyBorder="1" applyAlignment="1">
      <alignment horizontal="center" vertical="center" wrapText="1"/>
    </xf>
    <xf numFmtId="0" fontId="18" fillId="43" borderId="1" xfId="0" applyFont="1" applyFill="1" applyBorder="1" applyAlignment="1">
      <alignment horizontal="center" vertical="center" wrapText="1"/>
    </xf>
    <xf numFmtId="20" fontId="18" fillId="0" borderId="1" xfId="0" quotePrefix="1" applyNumberFormat="1" applyFont="1" applyBorder="1" applyAlignment="1">
      <alignment horizontal="center" vertical="center"/>
    </xf>
    <xf numFmtId="0" fontId="60" fillId="0" borderId="1" xfId="0" applyFont="1" applyBorder="1" applyAlignment="1">
      <alignment horizontal="left" vertical="center" wrapText="1"/>
    </xf>
    <xf numFmtId="0" fontId="64" fillId="35" borderId="0" xfId="0" applyNumberFormat="1" applyFont="1" applyFill="1" applyAlignment="1">
      <alignment horizontal="center" vertical="center"/>
    </xf>
    <xf numFmtId="0" fontId="65" fillId="35" borderId="0" xfId="0" applyNumberFormat="1" applyFont="1" applyFill="1" applyAlignment="1">
      <alignment horizontal="center" vertical="center"/>
    </xf>
    <xf numFmtId="3" fontId="0" fillId="35" borderId="0" xfId="0" applyNumberFormat="1" applyFill="1" applyAlignment="1">
      <alignment horizontal="center" vertical="center"/>
    </xf>
    <xf numFmtId="0" fontId="0" fillId="35" borderId="0" xfId="0" applyNumberFormat="1" applyFill="1" applyAlignment="1">
      <alignment horizontal="center" vertical="center"/>
    </xf>
    <xf numFmtId="0" fontId="0" fillId="35" borderId="0" xfId="0" applyNumberFormat="1" applyFill="1" applyAlignment="1">
      <alignment horizontal="center" vertical="center" wrapText="1"/>
    </xf>
    <xf numFmtId="0" fontId="66" fillId="35" borderId="0" xfId="0" applyFont="1" applyFill="1" applyBorder="1" applyAlignment="1">
      <alignment horizontal="center" vertical="center" wrapText="1"/>
    </xf>
    <xf numFmtId="0" fontId="68" fillId="35" borderId="1" xfId="0" applyFont="1" applyFill="1" applyBorder="1" applyAlignment="1">
      <alignment horizontal="center" vertical="center"/>
    </xf>
    <xf numFmtId="10" fontId="68" fillId="35" borderId="28" xfId="81" applyNumberFormat="1" applyFont="1" applyFill="1" applyBorder="1" applyAlignment="1">
      <alignment horizontal="center" vertical="center"/>
    </xf>
    <xf numFmtId="0" fontId="68" fillId="35" borderId="0" xfId="81" applyNumberFormat="1" applyFont="1" applyFill="1" applyBorder="1" applyAlignment="1">
      <alignment horizontal="center" vertical="center"/>
    </xf>
    <xf numFmtId="0" fontId="69" fillId="35" borderId="0" xfId="0" applyFont="1" applyFill="1" applyBorder="1" applyAlignment="1">
      <alignment horizontal="center" vertical="center"/>
    </xf>
    <xf numFmtId="10" fontId="66" fillId="35" borderId="31" xfId="81" applyNumberFormat="1" applyFont="1" applyFill="1" applyBorder="1" applyAlignment="1">
      <alignment horizontal="center" vertical="center"/>
    </xf>
    <xf numFmtId="0" fontId="66" fillId="35" borderId="0" xfId="81" applyNumberFormat="1" applyFont="1" applyFill="1" applyBorder="1" applyAlignment="1">
      <alignment horizontal="center" vertical="center"/>
    </xf>
    <xf numFmtId="0" fontId="66" fillId="35" borderId="0" xfId="0" applyFont="1" applyFill="1" applyBorder="1" applyAlignment="1">
      <alignment horizontal="center" vertical="center"/>
    </xf>
    <xf numFmtId="0" fontId="69" fillId="35" borderId="22" xfId="0" applyFont="1" applyFill="1" applyBorder="1" applyAlignment="1">
      <alignment horizontal="center" vertical="center"/>
    </xf>
    <xf numFmtId="0" fontId="68" fillId="35" borderId="32" xfId="0" applyFont="1" applyFill="1" applyBorder="1" applyAlignment="1">
      <alignment horizontal="center" vertical="center"/>
    </xf>
    <xf numFmtId="0" fontId="67" fillId="35" borderId="0" xfId="81" applyNumberFormat="1" applyFont="1" applyFill="1" applyBorder="1" applyAlignment="1">
      <alignment horizontal="center" vertical="center"/>
    </xf>
    <xf numFmtId="0" fontId="60" fillId="43" borderId="1" xfId="0" applyFont="1" applyFill="1" applyBorder="1" applyAlignment="1">
      <alignment horizontal="center" vertical="center" wrapText="1"/>
    </xf>
    <xf numFmtId="0" fontId="54" fillId="34" borderId="1" xfId="0" applyFont="1" applyFill="1" applyBorder="1" applyAlignment="1">
      <alignment horizontal="center" vertical="center" wrapText="1"/>
    </xf>
    <xf numFmtId="0" fontId="60" fillId="0" borderId="1" xfId="0" applyFont="1" applyBorder="1" applyAlignment="1">
      <alignment horizontal="center" vertical="center" wrapText="1"/>
    </xf>
    <xf numFmtId="170" fontId="0" fillId="2" borderId="1" xfId="80" applyNumberFormat="1" applyFont="1" applyFill="1" applyBorder="1" applyAlignment="1">
      <alignment horizontal="center" vertical="center"/>
    </xf>
    <xf numFmtId="170" fontId="0" fillId="0" borderId="0" xfId="80" applyNumberFormat="1" applyFont="1" applyAlignment="1">
      <alignment horizontal="center" vertical="center"/>
    </xf>
    <xf numFmtId="170" fontId="68" fillId="35" borderId="27" xfId="80" applyNumberFormat="1" applyFont="1" applyFill="1" applyBorder="1" applyAlignment="1">
      <alignment horizontal="center" vertical="center"/>
    </xf>
    <xf numFmtId="170" fontId="66" fillId="35" borderId="31" xfId="80" applyNumberFormat="1" applyFont="1" applyFill="1" applyBorder="1" applyAlignment="1">
      <alignment horizontal="center" vertical="center"/>
    </xf>
    <xf numFmtId="170" fontId="68" fillId="35" borderId="28" xfId="80" applyNumberFormat="1" applyFont="1" applyFill="1" applyBorder="1" applyAlignment="1">
      <alignment horizontal="center" vertical="center"/>
    </xf>
    <xf numFmtId="170" fontId="66" fillId="0" borderId="0" xfId="80" applyNumberFormat="1" applyFont="1" applyBorder="1" applyAlignment="1">
      <alignment horizontal="center" vertical="center"/>
    </xf>
    <xf numFmtId="170" fontId="0" fillId="0" borderId="1" xfId="80" applyNumberFormat="1" applyFont="1" applyBorder="1" applyAlignment="1">
      <alignment horizontal="center" vertical="center"/>
    </xf>
    <xf numFmtId="170" fontId="66" fillId="35" borderId="26" xfId="80" applyNumberFormat="1" applyFont="1" applyFill="1" applyBorder="1" applyAlignment="1">
      <alignment horizontal="center" vertical="center" wrapText="1"/>
    </xf>
    <xf numFmtId="9" fontId="0" fillId="35" borderId="1" xfId="81" applyFont="1" applyFill="1" applyBorder="1" applyAlignment="1">
      <alignment horizontal="right" vertical="center"/>
    </xf>
    <xf numFmtId="1" fontId="4" fillId="34" borderId="1" xfId="80" applyNumberFormat="1" applyFont="1" applyFill="1" applyBorder="1" applyAlignment="1">
      <alignment horizontal="center" vertical="center" wrapText="1"/>
    </xf>
    <xf numFmtId="1" fontId="0" fillId="34" borderId="0" xfId="80" applyNumberFormat="1" applyFont="1" applyFill="1" applyAlignment="1">
      <alignment horizontal="center" vertical="center"/>
    </xf>
    <xf numFmtId="3" fontId="4" fillId="34" borderId="14" xfId="80" applyNumberFormat="1" applyFont="1" applyFill="1" applyBorder="1" applyAlignment="1">
      <alignment horizontal="center" vertical="center" wrapText="1"/>
    </xf>
    <xf numFmtId="3" fontId="0" fillId="34" borderId="0" xfId="80" applyNumberFormat="1" applyFont="1" applyFill="1" applyAlignment="1">
      <alignment horizontal="center" vertical="center"/>
    </xf>
    <xf numFmtId="3" fontId="4" fillId="34" borderId="1" xfId="80" applyNumberFormat="1" applyFon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34" borderId="0" xfId="0" applyNumberFormat="1" applyFill="1" applyBorder="1" applyAlignment="1">
      <alignment horizontal="center" vertical="center"/>
    </xf>
    <xf numFmtId="0" fontId="18" fillId="44" borderId="1" xfId="0" applyFont="1" applyFill="1" applyBorder="1" applyAlignment="1">
      <alignment horizontal="center" vertical="center" wrapText="1"/>
    </xf>
    <xf numFmtId="0" fontId="18" fillId="0" borderId="0" xfId="0" applyFont="1"/>
    <xf numFmtId="9" fontId="18" fillId="0" borderId="0" xfId="81" applyFont="1"/>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wrapText="1"/>
    </xf>
    <xf numFmtId="0" fontId="2" fillId="41" borderId="1" xfId="0" applyFont="1" applyFill="1" applyBorder="1" applyAlignment="1">
      <alignment horizontal="center" vertical="center" wrapText="1"/>
    </xf>
    <xf numFmtId="0" fontId="2" fillId="4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Fill="1"/>
    <xf numFmtId="14" fontId="37" fillId="47" borderId="0" xfId="0" applyNumberFormat="1" applyFont="1" applyFill="1" applyBorder="1" applyAlignment="1">
      <alignment horizontal="center" vertical="center"/>
    </xf>
    <xf numFmtId="14" fontId="0" fillId="34" borderId="0" xfId="0" applyNumberFormat="1" applyFill="1" applyAlignment="1">
      <alignment horizontal="center" vertical="center"/>
    </xf>
    <xf numFmtId="1" fontId="30" fillId="47" borderId="0" xfId="0" applyNumberFormat="1" applyFont="1" applyFill="1" applyBorder="1" applyAlignment="1">
      <alignment horizontal="center" vertical="center" wrapText="1"/>
    </xf>
    <xf numFmtId="0" fontId="0" fillId="34" borderId="0" xfId="0" applyFont="1" applyFill="1" applyBorder="1" applyAlignment="1">
      <alignment horizontal="center" vertical="center" wrapText="1"/>
    </xf>
    <xf numFmtId="0" fontId="18" fillId="34" borderId="0" xfId="0" applyFont="1" applyFill="1" applyBorder="1" applyAlignment="1">
      <alignment horizontal="center" vertical="center" wrapText="1"/>
    </xf>
    <xf numFmtId="1" fontId="6" fillId="34" borderId="0" xfId="80" applyNumberFormat="1" applyFont="1" applyFill="1" applyBorder="1" applyAlignment="1">
      <alignment horizontal="center" vertical="center" wrapText="1"/>
    </xf>
    <xf numFmtId="3" fontId="6" fillId="34" borderId="0" xfId="80" applyNumberFormat="1" applyFont="1" applyFill="1" applyBorder="1" applyAlignment="1">
      <alignment horizontal="center" vertical="center" wrapText="1"/>
    </xf>
    <xf numFmtId="0" fontId="0" fillId="0" borderId="0" xfId="0" applyBorder="1" applyAlignment="1">
      <alignment horizontal="center" vertical="center" wrapText="1"/>
    </xf>
    <xf numFmtId="0" fontId="30" fillId="47" borderId="0" xfId="0" applyFont="1" applyFill="1" applyBorder="1" applyAlignment="1">
      <alignment horizontal="center" vertical="center" wrapText="1"/>
    </xf>
    <xf numFmtId="0" fontId="30" fillId="35" borderId="0" xfId="0" applyFont="1" applyFill="1" applyBorder="1" applyAlignment="1">
      <alignment horizontal="center" vertical="center" wrapText="1"/>
    </xf>
    <xf numFmtId="0" fontId="50" fillId="47" borderId="0" xfId="0" applyFont="1" applyFill="1" applyBorder="1" applyAlignment="1">
      <alignment horizontal="center" vertical="center" wrapText="1"/>
    </xf>
    <xf numFmtId="9" fontId="50" fillId="35" borderId="0" xfId="81"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0" xfId="0" applyFont="1" applyFill="1" applyBorder="1" applyAlignment="1">
      <alignment horizontal="center" vertical="center"/>
    </xf>
    <xf numFmtId="0" fontId="0" fillId="35" borderId="0" xfId="0" applyFill="1" applyAlignment="1">
      <alignment horizontal="center" vertical="center"/>
    </xf>
    <xf numFmtId="10" fontId="0" fillId="35" borderId="1" xfId="81" applyNumberFormat="1" applyFont="1" applyFill="1" applyBorder="1" applyAlignment="1">
      <alignment horizontal="center" vertical="center"/>
    </xf>
    <xf numFmtId="0" fontId="48" fillId="34" borderId="0" xfId="0" applyFont="1" applyFill="1" applyAlignment="1">
      <alignment horizontal="center" vertical="center"/>
    </xf>
    <xf numFmtId="14" fontId="37" fillId="47" borderId="0" xfId="0" applyNumberFormat="1" applyFont="1" applyFill="1" applyAlignment="1">
      <alignment horizontal="center" vertical="center"/>
    </xf>
    <xf numFmtId="0" fontId="37" fillId="47" borderId="0" xfId="0" applyFont="1" applyFill="1" applyAlignment="1">
      <alignment horizontal="center" vertical="center"/>
    </xf>
    <xf numFmtId="3" fontId="0" fillId="34" borderId="0" xfId="0" applyNumberFormat="1" applyFill="1" applyAlignment="1">
      <alignment horizontal="center" vertical="center"/>
    </xf>
    <xf numFmtId="0" fontId="48" fillId="50" borderId="1" xfId="0" applyFont="1" applyFill="1" applyBorder="1" applyAlignment="1">
      <alignment horizontal="center" vertical="center"/>
    </xf>
    <xf numFmtId="170" fontId="48" fillId="50" borderId="1" xfId="80" applyNumberFormat="1" applyFont="1" applyFill="1" applyBorder="1" applyAlignment="1">
      <alignment horizontal="center" vertical="center"/>
    </xf>
    <xf numFmtId="0" fontId="0" fillId="50" borderId="0" xfId="0" applyFill="1" applyBorder="1" applyAlignment="1">
      <alignment horizontal="center" vertical="center"/>
    </xf>
    <xf numFmtId="3" fontId="48" fillId="50" borderId="0" xfId="80" applyNumberFormat="1" applyFont="1" applyFill="1" applyAlignment="1">
      <alignment horizontal="center" vertical="center"/>
    </xf>
    <xf numFmtId="1" fontId="48" fillId="50" borderId="0" xfId="80" applyNumberFormat="1" applyFont="1" applyFill="1" applyAlignment="1">
      <alignment horizontal="center" vertical="center"/>
    </xf>
    <xf numFmtId="171" fontId="48" fillId="50" borderId="0" xfId="80" applyNumberFormat="1" applyFont="1" applyFill="1" applyAlignment="1">
      <alignment horizontal="center" vertical="center"/>
    </xf>
    <xf numFmtId="169" fontId="48" fillId="50" borderId="0" xfId="80" applyNumberFormat="1" applyFont="1" applyFill="1" applyAlignment="1">
      <alignment horizontal="center" vertical="center"/>
    </xf>
    <xf numFmtId="0" fontId="74" fillId="50" borderId="0" xfId="0" applyFont="1" applyFill="1" applyBorder="1" applyAlignment="1">
      <alignment horizontal="center" vertical="center" wrapText="1"/>
    </xf>
    <xf numFmtId="0" fontId="74" fillId="50" borderId="0" xfId="0" applyFont="1" applyFill="1" applyAlignment="1">
      <alignment horizontal="center" vertical="center" wrapText="1"/>
    </xf>
    <xf numFmtId="0" fontId="74" fillId="50" borderId="0" xfId="0" applyFont="1" applyFill="1" applyBorder="1" applyAlignment="1">
      <alignment horizontal="center" vertical="center"/>
    </xf>
    <xf numFmtId="0" fontId="0" fillId="50" borderId="0" xfId="0" applyFont="1" applyFill="1" applyBorder="1" applyAlignment="1">
      <alignment horizontal="center" vertical="center" wrapText="1"/>
    </xf>
    <xf numFmtId="0" fontId="48" fillId="50" borderId="0" xfId="0" applyFont="1" applyFill="1" applyAlignment="1">
      <alignment horizontal="center" vertical="center"/>
    </xf>
    <xf numFmtId="0" fontId="0" fillId="50" borderId="0" xfId="0" applyFill="1" applyAlignment="1">
      <alignment horizontal="center" vertical="center"/>
    </xf>
    <xf numFmtId="1" fontId="74" fillId="50" borderId="0" xfId="0" applyNumberFormat="1" applyFont="1" applyFill="1" applyBorder="1" applyAlignment="1">
      <alignment horizontal="center" vertical="center" wrapText="1"/>
    </xf>
    <xf numFmtId="0" fontId="48" fillId="50" borderId="0" xfId="0" applyFont="1" applyFill="1" applyBorder="1" applyAlignment="1">
      <alignment horizontal="center" vertical="center"/>
    </xf>
    <xf numFmtId="3" fontId="48" fillId="50" borderId="0" xfId="80" applyNumberFormat="1" applyFont="1" applyFill="1" applyBorder="1" applyAlignment="1">
      <alignment horizontal="center" vertical="center" wrapText="1"/>
    </xf>
    <xf numFmtId="1" fontId="48" fillId="50" borderId="0" xfId="80" applyNumberFormat="1" applyFont="1" applyFill="1" applyBorder="1" applyAlignment="1">
      <alignment horizontal="center" vertical="center" wrapText="1"/>
    </xf>
    <xf numFmtId="0" fontId="74" fillId="47" borderId="0" xfId="0" applyFont="1" applyFill="1" applyBorder="1" applyAlignment="1">
      <alignment horizontal="center" vertical="center" wrapText="1"/>
    </xf>
    <xf numFmtId="0" fontId="74" fillId="47" borderId="0" xfId="0" applyFont="1" applyFill="1" applyAlignment="1">
      <alignment horizontal="center" vertical="center" wrapText="1"/>
    </xf>
    <xf numFmtId="170" fontId="48" fillId="50" borderId="24" xfId="80" applyNumberFormat="1" applyFont="1" applyFill="1" applyBorder="1" applyAlignment="1">
      <alignment horizontal="center" vertical="center"/>
    </xf>
    <xf numFmtId="170" fontId="48" fillId="50" borderId="21" xfId="80" applyNumberFormat="1" applyFont="1" applyFill="1" applyBorder="1" applyAlignment="1">
      <alignment horizontal="center" vertical="center"/>
    </xf>
    <xf numFmtId="170" fontId="48" fillId="50" borderId="25" xfId="80" applyNumberFormat="1" applyFont="1" applyFill="1" applyBorder="1" applyAlignment="1">
      <alignment horizontal="center" vertical="center"/>
    </xf>
    <xf numFmtId="0" fontId="58" fillId="41" borderId="14" xfId="0" applyFont="1" applyFill="1" applyBorder="1" applyAlignment="1">
      <alignment horizontal="center" vertical="center" wrapText="1"/>
    </xf>
    <xf numFmtId="0" fontId="58" fillId="41" borderId="16" xfId="0" applyFont="1" applyFill="1" applyBorder="1" applyAlignment="1">
      <alignment horizontal="center" vertical="center" wrapText="1"/>
    </xf>
    <xf numFmtId="0" fontId="58" fillId="41" borderId="15" xfId="0" applyFont="1" applyFill="1" applyBorder="1" applyAlignment="1">
      <alignment horizontal="center" vertical="center" wrapText="1"/>
    </xf>
    <xf numFmtId="0" fontId="66" fillId="35" borderId="29" xfId="0" applyFont="1" applyFill="1" applyBorder="1" applyAlignment="1">
      <alignment horizontal="center" vertical="center"/>
    </xf>
    <xf numFmtId="0" fontId="66" fillId="35" borderId="30" xfId="0" applyFont="1" applyFill="1" applyBorder="1" applyAlignment="1">
      <alignment horizontal="center" vertical="center"/>
    </xf>
    <xf numFmtId="0" fontId="64" fillId="35" borderId="0" xfId="0" applyFont="1" applyFill="1" applyAlignment="1">
      <alignment horizontal="center" vertical="center"/>
    </xf>
    <xf numFmtId="0" fontId="65" fillId="35" borderId="0" xfId="0" applyFont="1" applyFill="1" applyAlignment="1">
      <alignment horizontal="center" vertical="center"/>
    </xf>
  </cellXfs>
  <cellStyles count="82">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80" builtinId="3"/>
    <cellStyle name="Comma 2" xfId="49" xr:uid="{00000000-0005-0000-0000-00001D000000}"/>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xfId="79" builtinId="8"/>
    <cellStyle name="Hyperlink 2" xfId="48" xr:uid="{00000000-0005-0000-0000-000030000000}"/>
    <cellStyle name="Input" xfId="12" builtinId="20" customBuiltin="1"/>
    <cellStyle name="Input [yellow]" xfId="61" xr:uid="{00000000-0005-0000-0000-000032000000}"/>
    <cellStyle name="Linked Cell" xfId="15" builtinId="24" customBuiltin="1"/>
    <cellStyle name="Neutral 2" xfId="39" xr:uid="{00000000-0005-0000-0000-000034000000}"/>
    <cellStyle name="no dec" xfId="62" xr:uid="{00000000-0005-0000-0000-000035000000}"/>
    <cellStyle name="Normal" xfId="0" builtinId="0"/>
    <cellStyle name="Normal - Style1" xfId="63" xr:uid="{00000000-0005-0000-0000-000037000000}"/>
    <cellStyle name="Normal 10" xfId="71" xr:uid="{00000000-0005-0000-0000-000038000000}"/>
    <cellStyle name="Normal 11" xfId="72" xr:uid="{00000000-0005-0000-0000-000039000000}"/>
    <cellStyle name="Normal 16" xfId="69" xr:uid="{00000000-0005-0000-0000-00003A000000}"/>
    <cellStyle name="Normal 2" xfId="3" xr:uid="{00000000-0005-0000-0000-00003B000000}"/>
    <cellStyle name="Normal 2 2" xfId="47" xr:uid="{00000000-0005-0000-0000-00003C000000}"/>
    <cellStyle name="Normal 2 3" xfId="73" xr:uid="{00000000-0005-0000-0000-00003D000000}"/>
    <cellStyle name="Normal 2 3 2" xfId="76" xr:uid="{00000000-0005-0000-0000-00003E000000}"/>
    <cellStyle name="Normal 3" xfId="4" xr:uid="{00000000-0005-0000-0000-00003F000000}"/>
    <cellStyle name="Normal 3 2" xfId="64" xr:uid="{00000000-0005-0000-0000-000040000000}"/>
    <cellStyle name="Normal 4" xfId="75" xr:uid="{00000000-0005-0000-0000-000041000000}"/>
    <cellStyle name="Normal 4 4" xfId="2" xr:uid="{00000000-0005-0000-0000-000042000000}"/>
    <cellStyle name="Normal 5" xfId="1" xr:uid="{00000000-0005-0000-0000-000043000000}"/>
    <cellStyle name="Normal 5 2" xfId="46" xr:uid="{00000000-0005-0000-0000-000044000000}"/>
    <cellStyle name="Normal 6" xfId="77" xr:uid="{00000000-0005-0000-0000-000045000000}"/>
    <cellStyle name="Normal_Sheet1" xfId="74" xr:uid="{00000000-0005-0000-0000-000046000000}"/>
    <cellStyle name="Note" xfId="18" builtinId="10" customBuiltin="1"/>
    <cellStyle name="Output" xfId="13" builtinId="21" customBuiltin="1"/>
    <cellStyle name="Percent" xfId="81" builtinId="5"/>
    <cellStyle name="Percent [2]" xfId="65" xr:uid="{00000000-0005-0000-0000-00004A000000}"/>
    <cellStyle name="Percent 2" xfId="78" xr:uid="{00000000-0005-0000-0000-00004B000000}"/>
    <cellStyle name="Title" xfId="5" builtinId="15" customBuiltin="1"/>
    <cellStyle name="Total" xfId="20" builtinId="25" customBuiltin="1"/>
    <cellStyle name="Unprot" xfId="66" xr:uid="{00000000-0005-0000-0000-00004E000000}"/>
    <cellStyle name="Unprot$" xfId="67" xr:uid="{00000000-0005-0000-0000-00004F000000}"/>
    <cellStyle name="Unprotect" xfId="68" xr:uid="{00000000-0005-0000-0000-000050000000}"/>
    <cellStyle name="Warning Text" xfId="17" builtinId="11" customBuiltin="1"/>
  </cellStyles>
  <dxfs count="1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C%20Main\AppData\Local\Microsoft\Windows\INetCache\Content.Outlook\T56PLHEJ\CEA_IRP%20RDT%20for%20D1911016%20Resources_08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_notes"/>
      <sheetName val="instructions_1_general"/>
      <sheetName val="instructions_2_tab_overview"/>
      <sheetName val="instructions_3_high_level_steps"/>
      <sheetName val="instructions_4_cell_color_codes"/>
      <sheetName val="instructions_5_notes_explained"/>
      <sheetName val="instructions_6_types_of_notes"/>
      <sheetName val="instructions_7_data_dict"/>
      <sheetName val="instructions_8_supertypes"/>
      <sheetName val="instructions_9_special_notes"/>
      <sheetName val="instructions_10_incrementality"/>
      <sheetName val="instructions_11_q_and_a"/>
      <sheetName val="instructions_12_cam_pcia_optout"/>
      <sheetName val="portfolio_toggle"/>
      <sheetName val="estimate_system_ra_requirement"/>
      <sheetName val="monthly_gwh_mw"/>
      <sheetName val="unique_contracts"/>
      <sheetName val="errors"/>
      <sheetName val="fillmes"/>
      <sheetName val="dashboard"/>
      <sheetName val="resources"/>
      <sheetName val="lse_names"/>
      <sheetName val="elcc"/>
      <sheetName val="contract_status"/>
      <sheetName val="month_map"/>
      <sheetName val="caiso_interconnection_queue"/>
      <sheetName val="cns_mapping"/>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resource</v>
          </cell>
          <cell r="E1" t="str">
            <v>resolve_final_group</v>
          </cell>
          <cell r="J1" t="str">
            <v>currently_online</v>
          </cell>
        </row>
        <row r="2">
          <cell r="B2" t="str">
            <v>CAPMAD_1_UNIT 1</v>
          </cell>
          <cell r="E2">
            <v>0</v>
          </cell>
          <cell r="J2">
            <v>1</v>
          </cell>
        </row>
        <row r="3">
          <cell r="B3" t="str">
            <v>PIUTE_6_GNBSR1</v>
          </cell>
          <cell r="E3">
            <v>0</v>
          </cell>
          <cell r="J3">
            <v>1</v>
          </cell>
        </row>
        <row r="4">
          <cell r="B4" t="str">
            <v>PRCTVY_1_MIGBT1</v>
          </cell>
          <cell r="E4">
            <v>0</v>
          </cell>
          <cell r="J4">
            <v>1</v>
          </cell>
        </row>
        <row r="5">
          <cell r="B5" t="str">
            <v>RECTOR_2_TFDBM1</v>
          </cell>
          <cell r="E5">
            <v>0</v>
          </cell>
          <cell r="J5">
            <v>1</v>
          </cell>
        </row>
        <row r="6">
          <cell r="B6" t="str">
            <v>TULARE_2_TULBM1</v>
          </cell>
          <cell r="E6">
            <v>0</v>
          </cell>
          <cell r="J6">
            <v>1</v>
          </cell>
        </row>
        <row r="7">
          <cell r="B7" t="str">
            <v>GUERNS_6_HD3BM3</v>
          </cell>
          <cell r="E7" t="str">
            <v>CAISO_Biogas</v>
          </cell>
          <cell r="J7">
            <v>1</v>
          </cell>
        </row>
        <row r="8">
          <cell r="B8" t="str">
            <v>GUERNS_6_VH2BM1</v>
          </cell>
          <cell r="E8" t="str">
            <v>CAISO_Biogas</v>
          </cell>
          <cell r="J8">
            <v>1</v>
          </cell>
        </row>
        <row r="9">
          <cell r="B9" t="str">
            <v>KYCORA_6_KMSBT1</v>
          </cell>
          <cell r="E9" t="str">
            <v>CAISO_Li_Battery</v>
          </cell>
          <cell r="J9">
            <v>1</v>
          </cell>
        </row>
        <row r="10">
          <cell r="B10" t="str">
            <v>SANLOB_1_OSFBM1</v>
          </cell>
          <cell r="E10">
            <v>0</v>
          </cell>
          <cell r="J10">
            <v>1</v>
          </cell>
        </row>
        <row r="11">
          <cell r="B11" t="str">
            <v>SPIAND_1_ANDSN2</v>
          </cell>
          <cell r="E11" t="str">
            <v>CAISO_Biomass</v>
          </cell>
          <cell r="J11">
            <v>1</v>
          </cell>
        </row>
        <row r="12">
          <cell r="B12" t="str">
            <v>WSENGY_1_UNIT 1</v>
          </cell>
          <cell r="E12" t="str">
            <v>CAISO_Biomass</v>
          </cell>
          <cell r="J12">
            <v>1</v>
          </cell>
        </row>
        <row r="13">
          <cell r="B13" t="str">
            <v>WALNUT_6_HILLGEN</v>
          </cell>
          <cell r="E13" t="str">
            <v>CAISO_Biomass</v>
          </cell>
          <cell r="J13">
            <v>1</v>
          </cell>
        </row>
        <row r="14">
          <cell r="B14" t="str">
            <v>PANDOL_6_UNIT</v>
          </cell>
          <cell r="E14" t="str">
            <v>CAISO_Biomass</v>
          </cell>
          <cell r="J14">
            <v>1</v>
          </cell>
        </row>
        <row r="15">
          <cell r="B15" t="str">
            <v>COGNAT_1_UNIT</v>
          </cell>
          <cell r="E15" t="str">
            <v>CAISO_Biomass</v>
          </cell>
          <cell r="J15">
            <v>1</v>
          </cell>
        </row>
        <row r="16">
          <cell r="B16" t="str">
            <v>MESAS_2_QF</v>
          </cell>
          <cell r="E16" t="str">
            <v>CAISO_Biomass</v>
          </cell>
          <cell r="J16">
            <v>1</v>
          </cell>
        </row>
        <row r="17">
          <cell r="B17" t="str">
            <v>OLINDA_2_LNDFL2</v>
          </cell>
          <cell r="E17" t="str">
            <v>CAISO_Biomass</v>
          </cell>
          <cell r="J17">
            <v>1</v>
          </cell>
        </row>
        <row r="18">
          <cell r="B18" t="str">
            <v>HL Power</v>
          </cell>
          <cell r="E18" t="str">
            <v>CAISO_Biomass</v>
          </cell>
          <cell r="J18">
            <v>1</v>
          </cell>
        </row>
        <row r="19">
          <cell r="B19" t="str">
            <v>BURNYF_2_UNIT 1</v>
          </cell>
          <cell r="E19" t="str">
            <v>CAISO_Biomass</v>
          </cell>
          <cell r="J19">
            <v>1</v>
          </cell>
        </row>
        <row r="20">
          <cell r="B20" t="str">
            <v>WADHAM_6_UNIT</v>
          </cell>
          <cell r="E20" t="str">
            <v>CAISO_Biomass</v>
          </cell>
          <cell r="J20">
            <v>1</v>
          </cell>
        </row>
        <row r="21">
          <cell r="B21" t="str">
            <v>PACLUM_6_UNIT</v>
          </cell>
          <cell r="E21" t="str">
            <v>CAISO_Biomass</v>
          </cell>
          <cell r="J21">
            <v>1</v>
          </cell>
        </row>
        <row r="22">
          <cell r="B22" t="str">
            <v>ULTPFR_1_UNIT 1</v>
          </cell>
          <cell r="E22" t="str">
            <v>CAISO_Biomass</v>
          </cell>
          <cell r="J22">
            <v>1</v>
          </cell>
        </row>
        <row r="23">
          <cell r="B23" t="str">
            <v>H.W. Hill Landfill Gas Power Plant AKA ROOSEVELT BIOGAS</v>
          </cell>
          <cell r="E23" t="str">
            <v>CAISO_Biomass</v>
          </cell>
          <cell r="J23">
            <v>1</v>
          </cell>
        </row>
        <row r="24">
          <cell r="B24" t="str">
            <v>BIOMAS_1_UNIT 1</v>
          </cell>
          <cell r="E24" t="str">
            <v>CAISO_Biomass</v>
          </cell>
          <cell r="J24">
            <v>1</v>
          </cell>
        </row>
        <row r="25">
          <cell r="B25" t="str">
            <v>MENBIO_6_UNIT</v>
          </cell>
          <cell r="E25" t="str">
            <v>CAISO_Biomass</v>
          </cell>
          <cell r="J25">
            <v>1</v>
          </cell>
        </row>
        <row r="26">
          <cell r="B26" t="str">
            <v>ULTRCK_2_UNIT</v>
          </cell>
          <cell r="E26" t="str">
            <v>CAISO_Biomass</v>
          </cell>
          <cell r="J26">
            <v>1</v>
          </cell>
        </row>
        <row r="27">
          <cell r="B27" t="str">
            <v>STNRES_1_UNIT</v>
          </cell>
          <cell r="E27" t="str">
            <v>CAISO_Biomass</v>
          </cell>
          <cell r="J27">
            <v>1</v>
          </cell>
        </row>
        <row r="28">
          <cell r="B28" t="str">
            <v>ULTPCH_1_UNIT 1</v>
          </cell>
          <cell r="E28" t="str">
            <v>CAISO_Biomass</v>
          </cell>
          <cell r="J28">
            <v>1</v>
          </cell>
        </row>
        <row r="29">
          <cell r="B29" t="str">
            <v>THMENG_1_UNIT 1</v>
          </cell>
          <cell r="E29" t="str">
            <v>CAISO_Biomass</v>
          </cell>
          <cell r="J29">
            <v>1</v>
          </cell>
        </row>
        <row r="30">
          <cell r="B30" t="str">
            <v>SANTGO_6_COYOTE</v>
          </cell>
          <cell r="E30" t="str">
            <v>CAISO_Biomass</v>
          </cell>
          <cell r="J30">
            <v>1</v>
          </cell>
        </row>
        <row r="31">
          <cell r="B31" t="str">
            <v>SUNSHN_2_LNDFL</v>
          </cell>
          <cell r="E31" t="str">
            <v>CAISO_Biomass</v>
          </cell>
          <cell r="J31">
            <v>1</v>
          </cell>
        </row>
        <row r="32">
          <cell r="B32" t="str">
            <v>FAIRHV_6_UNIT</v>
          </cell>
          <cell r="E32" t="str">
            <v>CAISO_Biomass</v>
          </cell>
          <cell r="J32">
            <v>1</v>
          </cell>
        </row>
        <row r="33">
          <cell r="B33" t="str">
            <v>MOORPK_2_CALABS</v>
          </cell>
          <cell r="E33" t="str">
            <v>CAISO_Biomass</v>
          </cell>
          <cell r="J33">
            <v>1</v>
          </cell>
        </row>
        <row r="34">
          <cell r="B34" t="str">
            <v>USWND4_2_UNITS</v>
          </cell>
          <cell r="E34" t="str">
            <v>CAISO_Biomass</v>
          </cell>
          <cell r="J34">
            <v>1</v>
          </cell>
        </row>
        <row r="35">
          <cell r="B35" t="str">
            <v>COLPIN_6_COLLNS</v>
          </cell>
          <cell r="E35" t="str">
            <v>CAISO_Biomass</v>
          </cell>
          <cell r="J35">
            <v>1</v>
          </cell>
        </row>
        <row r="36">
          <cell r="B36" t="str">
            <v>Orange County Sanitation District (f/k/a 1098)</v>
          </cell>
          <cell r="E36" t="str">
            <v>CAISO_Biomass</v>
          </cell>
          <cell r="J36">
            <v>1</v>
          </cell>
        </row>
        <row r="37">
          <cell r="B37" t="str">
            <v>BLULKE_6_BLUELK</v>
          </cell>
          <cell r="E37" t="str">
            <v>CAISO_Biomass</v>
          </cell>
          <cell r="J37">
            <v>1</v>
          </cell>
        </row>
        <row r="38">
          <cell r="B38" t="str">
            <v>CHWCHL_1_BIOMAS</v>
          </cell>
          <cell r="E38" t="str">
            <v>CAISO_Biomass</v>
          </cell>
          <cell r="J38">
            <v>1</v>
          </cell>
        </row>
        <row r="39">
          <cell r="B39" t="str">
            <v>OXMTN_6_LNDFIL</v>
          </cell>
          <cell r="E39" t="str">
            <v>CAISO_Biomass</v>
          </cell>
          <cell r="J39">
            <v>1</v>
          </cell>
        </row>
        <row r="40">
          <cell r="B40" t="str">
            <v>ELNIDP_6_BIOMAS</v>
          </cell>
          <cell r="E40" t="str">
            <v>CAISO_Biomass</v>
          </cell>
          <cell r="J40">
            <v>1</v>
          </cell>
        </row>
        <row r="41">
          <cell r="B41" t="str">
            <v>PEABDY_2_LNDFL1</v>
          </cell>
          <cell r="E41" t="str">
            <v>CAISO_Biomass</v>
          </cell>
          <cell r="J41">
            <v>1</v>
          </cell>
        </row>
        <row r="42">
          <cell r="B42" t="str">
            <v>CHINO_2_QF</v>
          </cell>
          <cell r="E42" t="str">
            <v>CAISO_Biomass</v>
          </cell>
          <cell r="J42">
            <v>1</v>
          </cell>
        </row>
        <row r="43">
          <cell r="B43" t="str">
            <v>SAUGUS_7_CHIQCN</v>
          </cell>
          <cell r="E43" t="str">
            <v>CAISO_Biomass</v>
          </cell>
          <cell r="J43">
            <v>1</v>
          </cell>
        </row>
        <row r="44">
          <cell r="B44" t="str">
            <v>WALNUT_7_WCOVST</v>
          </cell>
          <cell r="E44" t="str">
            <v>CAISO_Biomass</v>
          </cell>
          <cell r="J44">
            <v>1</v>
          </cell>
        </row>
        <row r="45">
          <cell r="B45" t="str">
            <v>OAK L_7_EBMUD</v>
          </cell>
          <cell r="E45" t="str">
            <v>CAISO_Biomass</v>
          </cell>
          <cell r="J45">
            <v>1</v>
          </cell>
        </row>
        <row r="46">
          <cell r="B46" t="str">
            <v>CPSTNO_7_PRMADS</v>
          </cell>
          <cell r="E46" t="str">
            <v>CAISO_Biomass</v>
          </cell>
          <cell r="J46">
            <v>1</v>
          </cell>
        </row>
        <row r="47">
          <cell r="B47" t="str">
            <v>SAUGUS_7_LOPEZ</v>
          </cell>
          <cell r="E47" t="str">
            <v>CAISO_Biomass</v>
          </cell>
          <cell r="J47">
            <v>1</v>
          </cell>
        </row>
        <row r="48">
          <cell r="B48" t="str">
            <v>CSTRVL_7_PL1X2</v>
          </cell>
          <cell r="E48" t="str">
            <v>CAISO_Biomass</v>
          </cell>
          <cell r="J48">
            <v>1</v>
          </cell>
        </row>
        <row r="49">
          <cell r="B49" t="str">
            <v>MSHGTS_6_MMARLF</v>
          </cell>
          <cell r="E49" t="str">
            <v>CAISO_Biomass</v>
          </cell>
          <cell r="J49">
            <v>1</v>
          </cell>
        </row>
        <row r="50">
          <cell r="B50" t="str">
            <v>SNMALF_6_UNITS</v>
          </cell>
          <cell r="E50" t="str">
            <v>CAISO_Biomass</v>
          </cell>
          <cell r="J50">
            <v>1</v>
          </cell>
        </row>
        <row r="51">
          <cell r="B51" t="str">
            <v>PLSNTG_7_LNCLND</v>
          </cell>
          <cell r="E51" t="str">
            <v>CAISO_Biomass</v>
          </cell>
          <cell r="J51">
            <v>1</v>
          </cell>
        </row>
        <row r="52">
          <cell r="B52" t="str">
            <v>CBRLLO_6_PLSTP1</v>
          </cell>
          <cell r="E52" t="str">
            <v>CAISO_Biomass</v>
          </cell>
          <cell r="J52">
            <v>1</v>
          </cell>
        </row>
        <row r="53">
          <cell r="B53" t="str">
            <v>OAK L_1_GTG1</v>
          </cell>
          <cell r="E53" t="str">
            <v>CAISO_Biomass</v>
          </cell>
          <cell r="J53">
            <v>1</v>
          </cell>
        </row>
        <row r="54">
          <cell r="B54" t="str">
            <v>CORRAL_6_SJOAQN</v>
          </cell>
          <cell r="E54" t="str">
            <v>CAISO_Biomass</v>
          </cell>
          <cell r="J54">
            <v>1</v>
          </cell>
        </row>
        <row r="55">
          <cell r="B55" t="str">
            <v>CAYTNO_2_VASCO</v>
          </cell>
          <cell r="E55" t="str">
            <v>CAISO_Biomass</v>
          </cell>
          <cell r="J55">
            <v>1</v>
          </cell>
        </row>
        <row r="56">
          <cell r="B56" t="str">
            <v>WEBER_6_FORWRD</v>
          </cell>
          <cell r="E56" t="str">
            <v>CAISO_Biomass</v>
          </cell>
          <cell r="J56">
            <v>1</v>
          </cell>
        </row>
        <row r="57">
          <cell r="B57" t="str">
            <v>Gas Recovery Sys. (Newby Island 2)</v>
          </cell>
          <cell r="E57" t="str">
            <v>CAISO_Biomass</v>
          </cell>
          <cell r="J57">
            <v>1</v>
          </cell>
        </row>
        <row r="58">
          <cell r="B58" t="str">
            <v>RHONDO_6_PUENTE</v>
          </cell>
          <cell r="E58" t="str">
            <v>CAISO_Biomass</v>
          </cell>
          <cell r="J58">
            <v>1</v>
          </cell>
        </row>
        <row r="59">
          <cell r="B59" t="str">
            <v>OTAY_7_UNITC1</v>
          </cell>
          <cell r="E59" t="str">
            <v>CAISO_Biomass</v>
          </cell>
          <cell r="J59">
            <v>1</v>
          </cell>
        </row>
        <row r="60">
          <cell r="B60" t="str">
            <v>VALLEY_7_UNITA1</v>
          </cell>
          <cell r="E60" t="str">
            <v>CAISO_Biomass</v>
          </cell>
          <cell r="J60">
            <v>1</v>
          </cell>
        </row>
        <row r="61">
          <cell r="B61" t="str">
            <v>KIRKER_7_KELCYN</v>
          </cell>
          <cell r="E61" t="str">
            <v>CAISO_Biomass</v>
          </cell>
          <cell r="J61">
            <v>1</v>
          </cell>
        </row>
        <row r="62">
          <cell r="B62" t="str">
            <v>WHEATL_6_LNDFIL</v>
          </cell>
          <cell r="E62" t="str">
            <v>CAISO_Biomass</v>
          </cell>
          <cell r="J62">
            <v>1</v>
          </cell>
        </row>
        <row r="63">
          <cell r="B63" t="str">
            <v>TRANS JORDAN</v>
          </cell>
          <cell r="E63" t="str">
            <v>CAISO_Biomass</v>
          </cell>
          <cell r="J63">
            <v>1</v>
          </cell>
        </row>
        <row r="64">
          <cell r="B64" t="str">
            <v>GRNVLY_7_SCLAND</v>
          </cell>
          <cell r="E64" t="str">
            <v>CAISO_Biomass</v>
          </cell>
          <cell r="J64">
            <v>1</v>
          </cell>
        </row>
        <row r="65">
          <cell r="B65" t="str">
            <v>OTAY_6_UNITB1</v>
          </cell>
          <cell r="E65" t="str">
            <v>CAISO_Biomass</v>
          </cell>
          <cell r="J65">
            <v>1</v>
          </cell>
        </row>
        <row r="66">
          <cell r="B66" t="str">
            <v>GOLETA_6_TAJIGS</v>
          </cell>
          <cell r="E66" t="str">
            <v>CAISO_Biomass</v>
          </cell>
          <cell r="J66">
            <v>1</v>
          </cell>
        </row>
        <row r="67">
          <cell r="B67" t="str">
            <v>CHINO_7_MILIKN</v>
          </cell>
          <cell r="E67" t="str">
            <v>CAISO_Biomass</v>
          </cell>
          <cell r="J67">
            <v>1</v>
          </cell>
        </row>
        <row r="68">
          <cell r="B68" t="str">
            <v>ETIWND_7_MIDVLY</v>
          </cell>
          <cell r="E68" t="str">
            <v>CAISO_Biomass</v>
          </cell>
          <cell r="J68">
            <v>1</v>
          </cell>
        </row>
        <row r="69">
          <cell r="B69" t="str">
            <v>RICHMN_7_BAYENV</v>
          </cell>
          <cell r="E69" t="str">
            <v>CAISO_Biomass</v>
          </cell>
          <cell r="J69">
            <v>1</v>
          </cell>
        </row>
        <row r="70">
          <cell r="B70" t="str">
            <v>MOORPK_7_UNITA1</v>
          </cell>
          <cell r="E70" t="str">
            <v>CAISO_Biomass</v>
          </cell>
          <cell r="J70">
            <v>1</v>
          </cell>
        </row>
        <row r="71">
          <cell r="B71" t="str">
            <v>CHILLS_7_UNITA1</v>
          </cell>
          <cell r="E71" t="str">
            <v>CAISO_Biomass</v>
          </cell>
          <cell r="J71">
            <v>1</v>
          </cell>
        </row>
        <row r="72">
          <cell r="B72" t="str">
            <v>Salt Lake Landfill Gas Recovery</v>
          </cell>
          <cell r="E72" t="str">
            <v>CAISO_Biomass</v>
          </cell>
          <cell r="J72">
            <v>0</v>
          </cell>
        </row>
        <row r="73">
          <cell r="B73" t="str">
            <v>ESQUON_6_LNDFIL</v>
          </cell>
          <cell r="E73" t="str">
            <v>CAISO_Biomass</v>
          </cell>
          <cell r="J73">
            <v>1</v>
          </cell>
        </row>
        <row r="74">
          <cell r="B74" t="str">
            <v>Southeast Digester Gas Cogen Plant</v>
          </cell>
          <cell r="E74" t="str">
            <v>CAISO_Biomass</v>
          </cell>
          <cell r="J74">
            <v>1</v>
          </cell>
        </row>
        <row r="75">
          <cell r="B75" t="str">
            <v>CSTRVL_7_QFUNTS</v>
          </cell>
          <cell r="E75" t="str">
            <v>CAISO_Biomass</v>
          </cell>
          <cell r="J75">
            <v>1</v>
          </cell>
        </row>
        <row r="76">
          <cell r="B76" t="str">
            <v>OLDRIV_6_BIOGAS</v>
          </cell>
          <cell r="E76" t="str">
            <v>CAISO_Biomass</v>
          </cell>
          <cell r="J76">
            <v>1</v>
          </cell>
        </row>
        <row r="77">
          <cell r="B77" t="str">
            <v>PEABDY_2_LNDFIL</v>
          </cell>
          <cell r="E77" t="str">
            <v>CAISO_Biomass</v>
          </cell>
          <cell r="J77">
            <v>1</v>
          </cell>
        </row>
        <row r="78">
          <cell r="B78" t="str">
            <v>Gas Recovery Sys. (American Cyn)</v>
          </cell>
          <cell r="E78" t="str">
            <v>CAISO_Biomass</v>
          </cell>
          <cell r="J78">
            <v>1</v>
          </cell>
        </row>
        <row r="79">
          <cell r="B79" t="str">
            <v>SANLOB_1_LNDFIL</v>
          </cell>
          <cell r="E79" t="str">
            <v>CAISO_Biomass</v>
          </cell>
          <cell r="J79">
            <v>1</v>
          </cell>
        </row>
        <row r="80">
          <cell r="B80" t="str">
            <v>SAUGUS_2_TOLAND</v>
          </cell>
          <cell r="E80" t="str">
            <v>CAISO_Biomass</v>
          </cell>
          <cell r="J80">
            <v>1</v>
          </cell>
        </row>
        <row r="81">
          <cell r="B81" t="str">
            <v>CHILLS_1_SYCENG</v>
          </cell>
          <cell r="E81" t="str">
            <v>CAISO_Biomass</v>
          </cell>
          <cell r="J81">
            <v>1</v>
          </cell>
        </row>
        <row r="82">
          <cell r="B82" t="str">
            <v>SMRCOS_6_LNDFIL</v>
          </cell>
          <cell r="E82" t="str">
            <v>CAISO_Biomass</v>
          </cell>
          <cell r="J82">
            <v>1</v>
          </cell>
        </row>
        <row r="83">
          <cell r="B83" t="str">
            <v>OTAY_6_LNDFL5</v>
          </cell>
          <cell r="E83" t="str">
            <v>CAISO_Biomass</v>
          </cell>
          <cell r="J83">
            <v>1</v>
          </cell>
        </row>
        <row r="84">
          <cell r="B84" t="str">
            <v>OTAY_6_LNDFL6</v>
          </cell>
          <cell r="E84" t="str">
            <v>CAISO_Biomass</v>
          </cell>
          <cell r="J84">
            <v>1</v>
          </cell>
        </row>
        <row r="85">
          <cell r="B85" t="str">
            <v>Central Valley Ag Power</v>
          </cell>
          <cell r="E85" t="str">
            <v>CAISO_Biomass</v>
          </cell>
          <cell r="J85">
            <v>1</v>
          </cell>
        </row>
        <row r="86">
          <cell r="B86" t="str">
            <v>SISQUC_1_SMARIA</v>
          </cell>
          <cell r="E86" t="str">
            <v>CAISO_Biomass</v>
          </cell>
          <cell r="J86">
            <v>1</v>
          </cell>
        </row>
        <row r="87">
          <cell r="B87" t="str">
            <v>GONZLS_6_UNIT</v>
          </cell>
          <cell r="E87" t="str">
            <v>CAISO_Biomass</v>
          </cell>
          <cell r="J87">
            <v>1</v>
          </cell>
        </row>
        <row r="88">
          <cell r="B88" t="str">
            <v>VALLEY_7_BADLND</v>
          </cell>
          <cell r="E88" t="str">
            <v>CAISO_Biomass</v>
          </cell>
          <cell r="J88">
            <v>1</v>
          </cell>
        </row>
        <row r="89">
          <cell r="B89" t="str">
            <v>CSTOGA_6_LNDFIL</v>
          </cell>
          <cell r="E89" t="str">
            <v>CAISO_Biomass</v>
          </cell>
          <cell r="J89">
            <v>1</v>
          </cell>
        </row>
        <row r="90">
          <cell r="B90" t="str">
            <v>Ortigalita Power Company (Madera Project)</v>
          </cell>
          <cell r="E90" t="str">
            <v>CAISO_Biomass</v>
          </cell>
          <cell r="J90">
            <v>1</v>
          </cell>
        </row>
        <row r="91">
          <cell r="B91" t="str">
            <v>TUPMAN_1_BIOGAS</v>
          </cell>
          <cell r="E91" t="str">
            <v>CAISO_Biomass</v>
          </cell>
          <cell r="J91">
            <v>1</v>
          </cell>
        </row>
        <row r="92">
          <cell r="B92" t="str">
            <v>Inland Empire Utilities Agency</v>
          </cell>
          <cell r="E92" t="str">
            <v>CAISO_Biomass</v>
          </cell>
          <cell r="J92">
            <v>1</v>
          </cell>
        </row>
        <row r="93">
          <cell r="B93" t="str">
            <v>City Of Watsonville</v>
          </cell>
          <cell r="E93" t="str">
            <v>CAISO_Biomass</v>
          </cell>
          <cell r="J93">
            <v>1</v>
          </cell>
        </row>
        <row r="94">
          <cell r="B94" t="str">
            <v>Castelanelli Bros. Biogas</v>
          </cell>
          <cell r="E94" t="str">
            <v>CAISO_Biomass</v>
          </cell>
          <cell r="J94">
            <v>1</v>
          </cell>
        </row>
        <row r="95">
          <cell r="B95" t="str">
            <v>Royal Farms #2</v>
          </cell>
          <cell r="E95" t="str">
            <v>CAISO_Biomass</v>
          </cell>
          <cell r="J95">
            <v>1</v>
          </cell>
        </row>
        <row r="96">
          <cell r="B96" t="str">
            <v>Blake's Landing - 80kW Generator</v>
          </cell>
          <cell r="E96" t="str">
            <v>CAISO_Biomass</v>
          </cell>
          <cell r="J96">
            <v>1</v>
          </cell>
        </row>
        <row r="97">
          <cell r="B97" t="str">
            <v>Sierra Pacific Industries (SPI) REC Purchase Amended &amp; Restated</v>
          </cell>
          <cell r="E97" t="str">
            <v>CAISO_Biomass</v>
          </cell>
          <cell r="J97">
            <v>1</v>
          </cell>
        </row>
        <row r="98">
          <cell r="B98" t="str">
            <v>blended</v>
          </cell>
          <cell r="E98" t="str">
            <v>blended</v>
          </cell>
          <cell r="J98" t="str">
            <v>fillme</v>
          </cell>
        </row>
        <row r="99">
          <cell r="B99" t="str">
            <v>New_Li_Battery</v>
          </cell>
          <cell r="E99" t="str">
            <v>CAISO_Battery</v>
          </cell>
          <cell r="J99">
            <v>0</v>
          </cell>
        </row>
        <row r="100">
          <cell r="B100" t="str">
            <v>New_Flow_Battery</v>
          </cell>
          <cell r="E100" t="str">
            <v>CAISO_Battery</v>
          </cell>
          <cell r="J100">
            <v>0</v>
          </cell>
        </row>
        <row r="101">
          <cell r="B101" t="str">
            <v>new_generic_battery_storage</v>
          </cell>
          <cell r="E101" t="str">
            <v>CAISO_Battery</v>
          </cell>
          <cell r="J101">
            <v>0</v>
          </cell>
        </row>
        <row r="102">
          <cell r="B102" t="str">
            <v>existing_generic_battery_storage</v>
          </cell>
          <cell r="E102" t="str">
            <v>CAISO_Battery</v>
          </cell>
          <cell r="J102">
            <v>1</v>
          </cell>
        </row>
        <row r="103">
          <cell r="B103" t="str">
            <v>SANTGO_2_LNDFL1</v>
          </cell>
          <cell r="E103" t="str">
            <v>CAISO_Biogas</v>
          </cell>
          <cell r="J103">
            <v>1</v>
          </cell>
        </row>
        <row r="104">
          <cell r="B104" t="str">
            <v>SANITR_6_UNITS</v>
          </cell>
          <cell r="E104" t="str">
            <v>CAISO_Biogas</v>
          </cell>
          <cell r="J104">
            <v>1</v>
          </cell>
        </row>
        <row r="105">
          <cell r="B105" t="str">
            <v>USWND4_2_UNIT2</v>
          </cell>
          <cell r="E105" t="str">
            <v>CAISO_Biogas</v>
          </cell>
          <cell r="J105">
            <v>1</v>
          </cell>
        </row>
        <row r="106">
          <cell r="B106" t="str">
            <v>OAK C_1_EBMUD</v>
          </cell>
          <cell r="E106" t="str">
            <v>CAISO_Biogas</v>
          </cell>
          <cell r="J106">
            <v>1</v>
          </cell>
        </row>
        <row r="107">
          <cell r="B107" t="str">
            <v>DAVIS_7_MNMETH</v>
          </cell>
          <cell r="E107" t="str">
            <v>CAISO_Biogas</v>
          </cell>
          <cell r="J107">
            <v>1</v>
          </cell>
        </row>
        <row r="108">
          <cell r="B108" t="str">
            <v>NOVATO_6_LNDFL</v>
          </cell>
          <cell r="E108" t="str">
            <v>CAISO_Biogas</v>
          </cell>
          <cell r="J108">
            <v>1</v>
          </cell>
        </row>
        <row r="109">
          <cell r="B109" t="str">
            <v>Central CA Fuel Cell 2</v>
          </cell>
          <cell r="E109" t="str">
            <v>CAISO_Biogas</v>
          </cell>
          <cell r="J109">
            <v>1</v>
          </cell>
        </row>
        <row r="110">
          <cell r="B110" t="str">
            <v>Lakeside Biogas LLC</v>
          </cell>
          <cell r="E110" t="str">
            <v>CAISO_Biogas</v>
          </cell>
          <cell r="J110">
            <v>1</v>
          </cell>
        </row>
        <row r="111">
          <cell r="B111" t="str">
            <v>Santa Barbara County Public Works Department</v>
          </cell>
          <cell r="E111" t="str">
            <v>CAISO_Biogas</v>
          </cell>
          <cell r="J111">
            <v>1</v>
          </cell>
        </row>
        <row r="112">
          <cell r="B112" t="str">
            <v>Diamond H Dairy Power</v>
          </cell>
          <cell r="E112" t="str">
            <v>CAISO_Biogas</v>
          </cell>
          <cell r="J112">
            <v>1</v>
          </cell>
        </row>
        <row r="113">
          <cell r="B113" t="str">
            <v>PSWEET_1_STCRUZ</v>
          </cell>
          <cell r="E113" t="str">
            <v>CAISO_Biogas</v>
          </cell>
          <cell r="J113">
            <v>1</v>
          </cell>
        </row>
        <row r="114">
          <cell r="B114" t="str">
            <v>Organic Energy Solutions</v>
          </cell>
          <cell r="E114" t="str">
            <v>CAISO_Biogas</v>
          </cell>
          <cell r="J114">
            <v>1</v>
          </cell>
        </row>
        <row r="115">
          <cell r="B115" t="str">
            <v>Verwey-Hanford Dairy Digester Genset #2</v>
          </cell>
          <cell r="E115" t="str">
            <v>CAISO_Biogas</v>
          </cell>
          <cell r="J115">
            <v>1</v>
          </cell>
        </row>
        <row r="116">
          <cell r="B116" t="str">
            <v>Verwey-Hanford Dairy Digester III</v>
          </cell>
          <cell r="E116" t="str">
            <v>CAISO_Biogas</v>
          </cell>
          <cell r="J116">
            <v>1</v>
          </cell>
        </row>
        <row r="117">
          <cell r="B117" t="str">
            <v>GANSO_1_WSTBM1</v>
          </cell>
          <cell r="E117" t="str">
            <v>CAISO_Biogas</v>
          </cell>
          <cell r="J117">
            <v>1</v>
          </cell>
        </row>
        <row r="118">
          <cell r="B118" t="str">
            <v>OLDRIV_6_CESDBM</v>
          </cell>
          <cell r="E118" t="str">
            <v>CAISO_Biogas</v>
          </cell>
          <cell r="J118">
            <v>1</v>
          </cell>
        </row>
        <row r="119">
          <cell r="B119" t="str">
            <v>OLDRIV_6_LKVBM1</v>
          </cell>
          <cell r="E119" t="str">
            <v>CAISO_Biogas</v>
          </cell>
          <cell r="J119">
            <v>1</v>
          </cell>
        </row>
        <row r="120">
          <cell r="B120" t="str">
            <v>David Tevelde Dairy Digester</v>
          </cell>
          <cell r="E120" t="str">
            <v>CAISO_Biogas</v>
          </cell>
          <cell r="J120">
            <v>1</v>
          </cell>
        </row>
        <row r="121">
          <cell r="B121" t="str">
            <v>San Luis Obispo AD</v>
          </cell>
          <cell r="E121" t="str">
            <v>CAISO_Biogas</v>
          </cell>
          <cell r="J121">
            <v>1</v>
          </cell>
        </row>
        <row r="122">
          <cell r="B122" t="str">
            <v>Open Sky Dairy Digester #2</v>
          </cell>
          <cell r="E122" t="str">
            <v>CAISO_Biogas</v>
          </cell>
          <cell r="J122">
            <v>1</v>
          </cell>
        </row>
        <row r="123">
          <cell r="B123" t="str">
            <v>Van Der Kooi Dairy Digester</v>
          </cell>
          <cell r="E123" t="str">
            <v>CAISO_Biogas</v>
          </cell>
          <cell r="J123">
            <v>0</v>
          </cell>
        </row>
        <row r="124">
          <cell r="B124" t="str">
            <v>Two Fiets</v>
          </cell>
          <cell r="E124" t="str">
            <v>CAISO_Biogas</v>
          </cell>
          <cell r="J124">
            <v>1</v>
          </cell>
        </row>
        <row r="125">
          <cell r="B125" t="str">
            <v>SCHNDR_1_OS2BM2</v>
          </cell>
          <cell r="E125" t="str">
            <v>CAISO_Biogas</v>
          </cell>
          <cell r="J125">
            <v>1</v>
          </cell>
        </row>
        <row r="126">
          <cell r="B126" t="str">
            <v>InState_Biomass</v>
          </cell>
          <cell r="E126" t="str">
            <v>CAISO_Biomass</v>
          </cell>
          <cell r="J126">
            <v>0</v>
          </cell>
        </row>
        <row r="127">
          <cell r="B127" t="str">
            <v>new_generic_biogas_landfillgas</v>
          </cell>
          <cell r="E127" t="str">
            <v>CAISO_Biomass</v>
          </cell>
          <cell r="J127">
            <v>0</v>
          </cell>
        </row>
        <row r="128">
          <cell r="B128" t="str">
            <v>new_generic_biomass/wood</v>
          </cell>
          <cell r="E128" t="str">
            <v>CAISO_Biomass</v>
          </cell>
          <cell r="J128">
            <v>0</v>
          </cell>
        </row>
        <row r="129">
          <cell r="B129" t="str">
            <v>LASSEN_6_UNITS</v>
          </cell>
          <cell r="E129" t="str">
            <v>CAISO_Biomass</v>
          </cell>
          <cell r="J129">
            <v>1</v>
          </cell>
        </row>
        <row r="130">
          <cell r="B130" t="str">
            <v>SPQUIN_6_SRPCQU</v>
          </cell>
          <cell r="E130" t="str">
            <v>CAISO_Biomass</v>
          </cell>
          <cell r="J130">
            <v>1</v>
          </cell>
        </row>
        <row r="131">
          <cell r="B131" t="str">
            <v>SPBURN_2_UNIT 1</v>
          </cell>
          <cell r="E131" t="str">
            <v>CAISO_Biomass</v>
          </cell>
          <cell r="J131">
            <v>1</v>
          </cell>
        </row>
        <row r="132">
          <cell r="B132" t="str">
            <v>LAPAC_6_UNIT</v>
          </cell>
          <cell r="E132" t="str">
            <v>CAISO_Biomass</v>
          </cell>
          <cell r="J132">
            <v>1</v>
          </cell>
        </row>
        <row r="133">
          <cell r="B133" t="str">
            <v>SPI LI_2_UNIT 1</v>
          </cell>
          <cell r="E133" t="str">
            <v>CAISO_Biomass</v>
          </cell>
          <cell r="J133">
            <v>1</v>
          </cell>
        </row>
        <row r="134">
          <cell r="B134" t="str">
            <v>BiomassOneGE1</v>
          </cell>
          <cell r="E134" t="str">
            <v>CAISO_Biomass</v>
          </cell>
          <cell r="J134">
            <v>1</v>
          </cell>
        </row>
        <row r="135">
          <cell r="B135" t="str">
            <v>SNCLRA_2_HOWLNG</v>
          </cell>
          <cell r="E135" t="str">
            <v>CAISO_Biomass</v>
          </cell>
          <cell r="J135">
            <v>1</v>
          </cell>
        </row>
        <row r="136">
          <cell r="B136" t="str">
            <v>OLINDA_7_BLKSND</v>
          </cell>
          <cell r="E136" t="str">
            <v>CAISO_Biomass</v>
          </cell>
          <cell r="J136">
            <v>1</v>
          </cell>
        </row>
        <row r="137">
          <cell r="B137" t="str">
            <v>OLINDA_7_LNDFIL</v>
          </cell>
          <cell r="E137" t="str">
            <v>CAISO_Biomass</v>
          </cell>
          <cell r="J137">
            <v>1</v>
          </cell>
        </row>
        <row r="138">
          <cell r="B138" t="str">
            <v>OtayLF3</v>
          </cell>
          <cell r="E138" t="str">
            <v>CAISO_Biomass</v>
          </cell>
          <cell r="J138">
            <v>1</v>
          </cell>
        </row>
        <row r="139">
          <cell r="B139" t="str">
            <v>Prima_Plant1</v>
          </cell>
          <cell r="E139" t="str">
            <v>CAISO_Biomass</v>
          </cell>
          <cell r="J139">
            <v>1</v>
          </cell>
        </row>
        <row r="140">
          <cell r="B140" t="str">
            <v>Prima_Plant2</v>
          </cell>
          <cell r="E140" t="str">
            <v>CAISO_Biomass</v>
          </cell>
          <cell r="J140">
            <v>1</v>
          </cell>
        </row>
        <row r="141">
          <cell r="B141" t="str">
            <v>Blue Mountain Electric Company</v>
          </cell>
          <cell r="E141" t="str">
            <v>CAISO_Biomass</v>
          </cell>
          <cell r="J141">
            <v>1</v>
          </cell>
        </row>
        <row r="142">
          <cell r="B142" t="str">
            <v>Hat Creek Bioenergy, LLC</v>
          </cell>
          <cell r="E142" t="str">
            <v>CAISO_Biomass</v>
          </cell>
          <cell r="J142">
            <v>0</v>
          </cell>
        </row>
        <row r="143">
          <cell r="B143" t="str">
            <v>PointLoma1</v>
          </cell>
          <cell r="E143" t="str">
            <v>CAISO_Biomass</v>
          </cell>
          <cell r="J143">
            <v>1</v>
          </cell>
        </row>
        <row r="144">
          <cell r="B144" t="str">
            <v>PointLoma2</v>
          </cell>
          <cell r="E144" t="str">
            <v>CAISO_Biomass</v>
          </cell>
          <cell r="J144">
            <v>1</v>
          </cell>
        </row>
        <row r="145">
          <cell r="B145" t="str">
            <v>North Fork Community Power</v>
          </cell>
          <cell r="E145" t="str">
            <v>CAISO_Biomass</v>
          </cell>
          <cell r="J145">
            <v>1</v>
          </cell>
        </row>
        <row r="146">
          <cell r="B146" t="str">
            <v>OtayLF1</v>
          </cell>
          <cell r="E146" t="str">
            <v>CAISO_Biomass</v>
          </cell>
          <cell r="J146">
            <v>1</v>
          </cell>
        </row>
        <row r="147">
          <cell r="B147" t="str">
            <v>MM_SD_Miramar2</v>
          </cell>
          <cell r="E147" t="str">
            <v>CAISO_Biomass</v>
          </cell>
          <cell r="J147">
            <v>1</v>
          </cell>
        </row>
        <row r="148">
          <cell r="B148" t="str">
            <v>DALYCT_1_FCELL</v>
          </cell>
          <cell r="E148" t="str">
            <v>CAISO_Biomass</v>
          </cell>
          <cell r="J148">
            <v>1</v>
          </cell>
        </row>
        <row r="149">
          <cell r="B149" t="str">
            <v>DIXNLD_1_LNDFL</v>
          </cell>
          <cell r="E149" t="str">
            <v>CAISO_Biomass</v>
          </cell>
          <cell r="J149">
            <v>1</v>
          </cell>
        </row>
        <row r="150">
          <cell r="B150" t="str">
            <v>DoubleADigester1</v>
          </cell>
          <cell r="E150" t="str">
            <v>CAISO_Biomass</v>
          </cell>
          <cell r="J150">
            <v>1</v>
          </cell>
        </row>
        <row r="151">
          <cell r="B151" t="str">
            <v>DoubleADigester2</v>
          </cell>
          <cell r="E151" t="str">
            <v>CAISO_Biomass</v>
          </cell>
          <cell r="J151">
            <v>1</v>
          </cell>
        </row>
        <row r="152">
          <cell r="B152" t="str">
            <v>DoubleADigester3</v>
          </cell>
          <cell r="E152" t="str">
            <v>CAISO_Biomass</v>
          </cell>
          <cell r="J152">
            <v>1</v>
          </cell>
        </row>
        <row r="153">
          <cell r="B153" t="str">
            <v>RECTOR_7_TULARE</v>
          </cell>
          <cell r="E153" t="str">
            <v>CAISO_Biomass</v>
          </cell>
          <cell r="J153">
            <v>1</v>
          </cell>
        </row>
        <row r="154">
          <cell r="B154" t="str">
            <v>CASTVL_2_FCELL</v>
          </cell>
          <cell r="E154" t="str">
            <v>CAISO_Biomass</v>
          </cell>
          <cell r="J154">
            <v>1</v>
          </cell>
        </row>
        <row r="155">
          <cell r="B155" t="str">
            <v>CargillB6Bio1</v>
          </cell>
          <cell r="E155" t="str">
            <v>CAISO_Biomass</v>
          </cell>
          <cell r="J155">
            <v>1</v>
          </cell>
        </row>
        <row r="156">
          <cell r="B156" t="str">
            <v>CargillB6Bio2</v>
          </cell>
          <cell r="E156" t="str">
            <v>CAISO_Biomass</v>
          </cell>
          <cell r="J156">
            <v>1</v>
          </cell>
        </row>
        <row r="157">
          <cell r="B157" t="str">
            <v>Napa Recycling Biomass Plant</v>
          </cell>
          <cell r="E157" t="str">
            <v>CAISO_Biomass</v>
          </cell>
          <cell r="J157">
            <v>0</v>
          </cell>
        </row>
        <row r="158">
          <cell r="B158" t="str">
            <v>DAIRLD_1_MD2BM1</v>
          </cell>
          <cell r="E158" t="str">
            <v>CAISO_Biomass</v>
          </cell>
          <cell r="J158">
            <v>1</v>
          </cell>
        </row>
        <row r="159">
          <cell r="B159" t="str">
            <v>BigSky1</v>
          </cell>
          <cell r="E159" t="str">
            <v>CAISO_Biomass</v>
          </cell>
          <cell r="J159">
            <v>1</v>
          </cell>
        </row>
        <row r="160">
          <cell r="B160" t="str">
            <v>BigSky2</v>
          </cell>
          <cell r="E160" t="str">
            <v>CAISO_Biomass</v>
          </cell>
          <cell r="J160">
            <v>1</v>
          </cell>
        </row>
        <row r="161">
          <cell r="B161" t="str">
            <v>Pocatello_Waste</v>
          </cell>
          <cell r="E161" t="str">
            <v>CAISO_Biomass</v>
          </cell>
          <cell r="J161">
            <v>1</v>
          </cell>
        </row>
        <row r="162">
          <cell r="B162" t="str">
            <v>HooleyDigester1</v>
          </cell>
          <cell r="E162" t="str">
            <v>CAISO_Biomass</v>
          </cell>
          <cell r="J162">
            <v>1</v>
          </cell>
        </row>
        <row r="163">
          <cell r="B163" t="str">
            <v>HooleyDigester2</v>
          </cell>
          <cell r="E163" t="str">
            <v>CAISO_Biomass</v>
          </cell>
          <cell r="J163">
            <v>1</v>
          </cell>
        </row>
        <row r="164">
          <cell r="B164" t="str">
            <v>existing_generic_biogas_landfillgas</v>
          </cell>
          <cell r="E164" t="str">
            <v>CAISO_Biomass</v>
          </cell>
          <cell r="J164">
            <v>1</v>
          </cell>
        </row>
        <row r="165">
          <cell r="B165" t="str">
            <v>existing_generic_biomass/wood</v>
          </cell>
          <cell r="E165" t="str">
            <v>CAISO_Biomass</v>
          </cell>
          <cell r="J165">
            <v>1</v>
          </cell>
        </row>
        <row r="166">
          <cell r="B166" t="str">
            <v>HIDSRT_2_UNITS</v>
          </cell>
          <cell r="E166" t="str">
            <v>CAISO_CCGT1</v>
          </cell>
          <cell r="J166">
            <v>1</v>
          </cell>
        </row>
        <row r="167">
          <cell r="B167" t="str">
            <v>DELTA_2_PL1X4</v>
          </cell>
          <cell r="E167" t="str">
            <v>CAISO_CCGT1</v>
          </cell>
          <cell r="J167">
            <v>1</v>
          </cell>
        </row>
        <row r="168">
          <cell r="B168" t="str">
            <v>LEBECS_2_UNITS</v>
          </cell>
          <cell r="E168" t="str">
            <v>CAISO_CCGT1</v>
          </cell>
          <cell r="J168">
            <v>1</v>
          </cell>
        </row>
        <row r="169">
          <cell r="B169" t="str">
            <v>HuntBeachCC-Total</v>
          </cell>
          <cell r="E169" t="str">
            <v>CAISO_CCGT1</v>
          </cell>
          <cell r="J169">
            <v>0</v>
          </cell>
        </row>
        <row r="170">
          <cell r="B170" t="str">
            <v>COLUSA_2_PL1X3</v>
          </cell>
          <cell r="E170" t="str">
            <v>CAISO_CCGT1</v>
          </cell>
          <cell r="J170">
            <v>1</v>
          </cell>
        </row>
        <row r="171">
          <cell r="B171" t="str">
            <v>AlamitosCC-Total</v>
          </cell>
          <cell r="E171" t="str">
            <v>CAISO_CCGT1</v>
          </cell>
          <cell r="J171">
            <v>0</v>
          </cell>
        </row>
        <row r="172">
          <cell r="B172" t="str">
            <v>OTMESA_2_PL1X3</v>
          </cell>
          <cell r="E172" t="str">
            <v>CAISO_CCGT1</v>
          </cell>
          <cell r="J172">
            <v>1</v>
          </cell>
        </row>
        <row r="173">
          <cell r="B173" t="str">
            <v>TERMEX_2_PL1X3</v>
          </cell>
          <cell r="E173" t="str">
            <v>CAISO_CCGT1</v>
          </cell>
          <cell r="J173">
            <v>1</v>
          </cell>
        </row>
        <row r="174">
          <cell r="B174" t="str">
            <v>METEC_2_PL1X3</v>
          </cell>
          <cell r="E174" t="str">
            <v>CAISO_CCGT1</v>
          </cell>
          <cell r="J174">
            <v>1</v>
          </cell>
        </row>
        <row r="175">
          <cell r="B175" t="str">
            <v>SUNRIS_2_PL1X3</v>
          </cell>
          <cell r="E175" t="str">
            <v>CAISO_CCGT1</v>
          </cell>
          <cell r="J175">
            <v>1</v>
          </cell>
        </row>
        <row r="176">
          <cell r="B176" t="str">
            <v>GATWAY_2_PL1X3</v>
          </cell>
          <cell r="E176" t="str">
            <v>CAISO_CCGT1</v>
          </cell>
          <cell r="J176">
            <v>1</v>
          </cell>
        </row>
        <row r="177">
          <cell r="B177" t="str">
            <v>LMEC_1_PL1X3</v>
          </cell>
          <cell r="E177" t="str">
            <v>CAISO_CCGT1</v>
          </cell>
          <cell r="J177">
            <v>1</v>
          </cell>
        </row>
        <row r="178">
          <cell r="B178" t="str">
            <v>PALOMR_2_PL1X3</v>
          </cell>
          <cell r="E178" t="str">
            <v>CAISO_CCGT1</v>
          </cell>
          <cell r="J178">
            <v>1</v>
          </cell>
        </row>
        <row r="179">
          <cell r="B179" t="str">
            <v>SBERDO_2_PSP3</v>
          </cell>
          <cell r="E179" t="str">
            <v>CAISO_CCGT1</v>
          </cell>
          <cell r="J179">
            <v>1</v>
          </cell>
        </row>
        <row r="180">
          <cell r="B180" t="str">
            <v>SBERDO_2_PSP4</v>
          </cell>
          <cell r="E180" t="str">
            <v>CAISO_CCGT1</v>
          </cell>
          <cell r="J180">
            <v>1</v>
          </cell>
        </row>
        <row r="181">
          <cell r="B181" t="str">
            <v>MOSSLD_2_PSP1</v>
          </cell>
          <cell r="E181" t="str">
            <v>CAISO_CCGT1</v>
          </cell>
          <cell r="J181">
            <v>1</v>
          </cell>
        </row>
        <row r="182">
          <cell r="B182" t="str">
            <v>MOSSLD_2_PSP2</v>
          </cell>
          <cell r="E182" t="str">
            <v>CAISO_CCGT1</v>
          </cell>
          <cell r="J182">
            <v>1</v>
          </cell>
        </row>
        <row r="183">
          <cell r="B183" t="str">
            <v>MRCHNT_2_PL1X3</v>
          </cell>
          <cell r="E183" t="str">
            <v>CAISO_CCGT1</v>
          </cell>
          <cell r="J183">
            <v>1</v>
          </cell>
        </row>
        <row r="184">
          <cell r="B184" t="str">
            <v>ELKHIL_2_PL1X3</v>
          </cell>
          <cell r="E184" t="str">
            <v>CAISO_CCGT1</v>
          </cell>
          <cell r="J184">
            <v>1</v>
          </cell>
        </row>
        <row r="185">
          <cell r="B185" t="str">
            <v>LODIEC_2_PL1X2</v>
          </cell>
          <cell r="E185" t="str">
            <v>CAISO_CCGT1</v>
          </cell>
          <cell r="J185">
            <v>1</v>
          </cell>
        </row>
        <row r="186">
          <cell r="B186" t="str">
            <v>ELSEGN_2_UN2021</v>
          </cell>
          <cell r="E186" t="str">
            <v>CAISO_CCGT1</v>
          </cell>
          <cell r="J186">
            <v>1</v>
          </cell>
        </row>
        <row r="187">
          <cell r="B187" t="str">
            <v>LAPLMA_2_UNIT 2</v>
          </cell>
          <cell r="E187" t="str">
            <v>CAISO_CCGT1</v>
          </cell>
          <cell r="J187">
            <v>1</v>
          </cell>
        </row>
        <row r="188">
          <cell r="B188" t="str">
            <v>LAPLMA_2_UNIT 1</v>
          </cell>
          <cell r="E188" t="str">
            <v>CAISO_CCGT1</v>
          </cell>
          <cell r="J188">
            <v>1</v>
          </cell>
        </row>
        <row r="189">
          <cell r="B189" t="str">
            <v>LAPLMA_2_UNIT 3</v>
          </cell>
          <cell r="E189" t="str">
            <v>CAISO_CCGT1</v>
          </cell>
          <cell r="J189">
            <v>1</v>
          </cell>
        </row>
        <row r="190">
          <cell r="B190" t="str">
            <v>LAPLMA_2_UNIT 4</v>
          </cell>
          <cell r="E190" t="str">
            <v>CAISO_CCGT1</v>
          </cell>
          <cell r="J190">
            <v>1</v>
          </cell>
        </row>
        <row r="191">
          <cell r="B191" t="str">
            <v>GILROY_1_UNIT</v>
          </cell>
          <cell r="E191" t="str">
            <v>CAISO_CCGT1</v>
          </cell>
          <cell r="J191">
            <v>1</v>
          </cell>
        </row>
        <row r="192">
          <cell r="B192" t="str">
            <v>LGHTHP_6_ICEGEN</v>
          </cell>
          <cell r="E192" t="str">
            <v>CAISO_CCGT1</v>
          </cell>
          <cell r="J192">
            <v>1</v>
          </cell>
        </row>
        <row r="193">
          <cell r="B193" t="str">
            <v>CALPIN_1_AGNEW</v>
          </cell>
          <cell r="E193" t="str">
            <v>CAISO_CCGT1</v>
          </cell>
          <cell r="J193">
            <v>1</v>
          </cell>
        </row>
        <row r="194">
          <cell r="B194" t="str">
            <v>Alamitos</v>
          </cell>
          <cell r="E194" t="str">
            <v>CAISO_CCGT1</v>
          </cell>
          <cell r="J194">
            <v>0</v>
          </cell>
        </row>
        <row r="195">
          <cell r="B195" t="str">
            <v>Huntington Beach</v>
          </cell>
          <cell r="E195" t="str">
            <v>CAISO_CCGT1</v>
          </cell>
          <cell r="J195">
            <v>0</v>
          </cell>
        </row>
        <row r="196">
          <cell r="B196" t="str">
            <v>Puente Power Project</v>
          </cell>
          <cell r="E196" t="str">
            <v>CAISO_CCGT1</v>
          </cell>
          <cell r="J196">
            <v>0</v>
          </cell>
        </row>
        <row r="197">
          <cell r="B197" t="str">
            <v>TBD (Alamitos)</v>
          </cell>
          <cell r="E197" t="str">
            <v>CAISO_CCGT1</v>
          </cell>
          <cell r="J197">
            <v>0</v>
          </cell>
        </row>
        <row r="198">
          <cell r="B198" t="str">
            <v>TBD (HuntingtonBeach)</v>
          </cell>
          <cell r="E198" t="str">
            <v>CAISO_CCGT1</v>
          </cell>
          <cell r="J198">
            <v>0</v>
          </cell>
        </row>
        <row r="199">
          <cell r="B199" t="str">
            <v>new_generic_combined_cycle</v>
          </cell>
          <cell r="E199" t="str">
            <v>CAISO_CCGT1</v>
          </cell>
          <cell r="J199">
            <v>0</v>
          </cell>
        </row>
        <row r="200">
          <cell r="B200" t="str">
            <v>INLDEM_5_UNIT 1</v>
          </cell>
          <cell r="E200" t="str">
            <v>CAISO_CCGT1</v>
          </cell>
          <cell r="J200">
            <v>1</v>
          </cell>
        </row>
        <row r="201">
          <cell r="B201" t="str">
            <v>ALAMIT_2_PL1X3</v>
          </cell>
          <cell r="E201" t="str">
            <v>CAISO_CCGT1</v>
          </cell>
          <cell r="J201">
            <v>1</v>
          </cell>
        </row>
        <row r="202">
          <cell r="B202" t="str">
            <v>HNTGBH_2_PL1X3</v>
          </cell>
          <cell r="E202" t="str">
            <v>CAISO_CCGT1</v>
          </cell>
          <cell r="J202">
            <v>1</v>
          </cell>
        </row>
        <row r="203">
          <cell r="B203" t="str">
            <v>MAGNLA_6_PASADENA</v>
          </cell>
          <cell r="E203" t="str">
            <v>CAISO_CCGT1</v>
          </cell>
          <cell r="J203">
            <v>1</v>
          </cell>
        </row>
        <row r="204">
          <cell r="B204" t="str">
            <v>MAGNLA_6_COLTON</v>
          </cell>
          <cell r="E204" t="str">
            <v>CAISO_CCGT1</v>
          </cell>
          <cell r="J204">
            <v>1</v>
          </cell>
        </row>
        <row r="205">
          <cell r="B205" t="str">
            <v>existing_generic_combined_cycle</v>
          </cell>
          <cell r="E205" t="str">
            <v>CAISO_CCGT1</v>
          </cell>
          <cell r="J205">
            <v>1</v>
          </cell>
        </row>
        <row r="206">
          <cell r="B206" t="str">
            <v>RUSCTY_2_UNITS</v>
          </cell>
          <cell r="E206" t="str">
            <v>CAISO_CCGT2</v>
          </cell>
          <cell r="J206">
            <v>1</v>
          </cell>
        </row>
        <row r="207">
          <cell r="B207" t="str">
            <v>BUCKBL_2_PL1X3</v>
          </cell>
          <cell r="E207" t="str">
            <v>CAISO_CCGT2</v>
          </cell>
          <cell r="J207">
            <v>1</v>
          </cell>
        </row>
        <row r="208">
          <cell r="B208" t="str">
            <v>LAROA2_2_UNITA1</v>
          </cell>
          <cell r="E208" t="str">
            <v>CAISO_CCGT2</v>
          </cell>
          <cell r="J208">
            <v>1</v>
          </cell>
        </row>
        <row r="209">
          <cell r="B209" t="str">
            <v>SCHLTE_1_PL1X3</v>
          </cell>
          <cell r="E209" t="str">
            <v>CAISO_CCGT2</v>
          </cell>
          <cell r="J209">
            <v>1</v>
          </cell>
        </row>
        <row r="210">
          <cell r="B210" t="str">
            <v>LECEF_1_UNITS</v>
          </cell>
          <cell r="E210" t="str">
            <v>CAISO_CCGT2</v>
          </cell>
          <cell r="J210">
            <v>1</v>
          </cell>
        </row>
        <row r="211">
          <cell r="B211" t="str">
            <v>ELSEGN_2_UN1011</v>
          </cell>
          <cell r="E211" t="str">
            <v>CAISO_CCGT2</v>
          </cell>
          <cell r="J211">
            <v>1</v>
          </cell>
        </row>
        <row r="212">
          <cell r="B212" t="str">
            <v>DUANE_1_PL1X3</v>
          </cell>
          <cell r="E212" t="str">
            <v>CAISO_CCGT2</v>
          </cell>
          <cell r="J212">
            <v>1</v>
          </cell>
        </row>
        <row r="213">
          <cell r="B213" t="str">
            <v>VERNON_6_MALBRG</v>
          </cell>
          <cell r="E213" t="str">
            <v>CAISO_CCGT2</v>
          </cell>
          <cell r="J213">
            <v>1</v>
          </cell>
        </row>
        <row r="214">
          <cell r="B214" t="str">
            <v>HARBGN_7_UNITS</v>
          </cell>
          <cell r="E214" t="str">
            <v>CAISO_CCGT2</v>
          </cell>
          <cell r="J214">
            <v>1</v>
          </cell>
        </row>
        <row r="215">
          <cell r="B215" t="str">
            <v>AGRICO_7_UNIT</v>
          </cell>
          <cell r="E215" t="str">
            <v>CAISO_CCGT2</v>
          </cell>
          <cell r="J215">
            <v>1</v>
          </cell>
        </row>
        <row r="216">
          <cell r="B216" t="str">
            <v>CORONS_6_CLRWTR</v>
          </cell>
          <cell r="E216" t="str">
            <v>CAISO_CCGT2</v>
          </cell>
          <cell r="J216">
            <v>1</v>
          </cell>
        </row>
        <row r="217">
          <cell r="B217" t="str">
            <v>LAROA1_2_UNITA1</v>
          </cell>
          <cell r="E217" t="str">
            <v>CAISO_CCGT2</v>
          </cell>
          <cell r="J217">
            <v>1</v>
          </cell>
        </row>
        <row r="218">
          <cell r="B218" t="str">
            <v>ARCOGN_2_UNITS</v>
          </cell>
          <cell r="E218" t="str">
            <v>CAISO_CHP</v>
          </cell>
          <cell r="J218">
            <v>1</v>
          </cell>
        </row>
        <row r="219">
          <cell r="B219" t="str">
            <v>CROKET_7_UNIT</v>
          </cell>
          <cell r="E219" t="str">
            <v>CAISO_CHP</v>
          </cell>
          <cell r="J219">
            <v>1</v>
          </cell>
        </row>
        <row r="220">
          <cell r="B220" t="str">
            <v>CHEVMN_2_UNITS</v>
          </cell>
          <cell r="E220" t="str">
            <v>CAISO_CHP</v>
          </cell>
          <cell r="J220">
            <v>1</v>
          </cell>
        </row>
        <row r="221">
          <cell r="B221" t="str">
            <v>BASICE_2_UNITS</v>
          </cell>
          <cell r="E221" t="str">
            <v>CAISO_CHP</v>
          </cell>
          <cell r="J221">
            <v>1</v>
          </cell>
        </row>
        <row r="222">
          <cell r="B222" t="str">
            <v>TIDWTR_2_UNITS</v>
          </cell>
          <cell r="E222" t="str">
            <v>CAISO_CHP</v>
          </cell>
          <cell r="J222">
            <v>1</v>
          </cell>
        </row>
        <row r="223">
          <cell r="B223" t="str">
            <v>SYCAMR_2_UNIT 1</v>
          </cell>
          <cell r="E223" t="str">
            <v>CAISO_CHP</v>
          </cell>
          <cell r="J223">
            <v>1</v>
          </cell>
        </row>
        <row r="224">
          <cell r="B224" t="str">
            <v>SYCAMR_2_UNIT 3</v>
          </cell>
          <cell r="E224" t="str">
            <v>CAISO_CHP</v>
          </cell>
          <cell r="J224">
            <v>1</v>
          </cell>
        </row>
        <row r="225">
          <cell r="B225" t="str">
            <v>STOILS_1_UNITS</v>
          </cell>
          <cell r="E225" t="str">
            <v>CAISO_CHP</v>
          </cell>
          <cell r="J225">
            <v>1</v>
          </cell>
        </row>
        <row r="226">
          <cell r="B226" t="str">
            <v>KERNRG_1_UNITS</v>
          </cell>
          <cell r="E226" t="str">
            <v>CAISO_CHP</v>
          </cell>
          <cell r="J226">
            <v>1</v>
          </cell>
        </row>
        <row r="227">
          <cell r="B227" t="str">
            <v>KERNFT_1_UNITS</v>
          </cell>
          <cell r="E227" t="str">
            <v>CAISO_CHP</v>
          </cell>
          <cell r="J227">
            <v>1</v>
          </cell>
        </row>
        <row r="228">
          <cell r="B228" t="str">
            <v>YUBACT_1_SUNSWT</v>
          </cell>
          <cell r="E228" t="str">
            <v>CAISO_CHP</v>
          </cell>
          <cell r="J228">
            <v>1</v>
          </cell>
        </row>
        <row r="229">
          <cell r="B229" t="str">
            <v>ESCO_6_GLMQF</v>
          </cell>
          <cell r="E229" t="str">
            <v>CAISO_CHP</v>
          </cell>
          <cell r="J229">
            <v>1</v>
          </cell>
        </row>
        <row r="230">
          <cell r="B230" t="str">
            <v>UNOCAL_1_UNITS</v>
          </cell>
          <cell r="E230" t="str">
            <v>CAISO_CHP</v>
          </cell>
          <cell r="J230">
            <v>1</v>
          </cell>
        </row>
        <row r="231">
          <cell r="B231" t="str">
            <v>GRNLF2_1_UNIT</v>
          </cell>
          <cell r="E231" t="str">
            <v>CAISO_CHP</v>
          </cell>
          <cell r="J231">
            <v>1</v>
          </cell>
        </row>
        <row r="232">
          <cell r="B232" t="str">
            <v>SNCLRA_6_PROCGN</v>
          </cell>
          <cell r="E232" t="str">
            <v>CAISO_CHP</v>
          </cell>
          <cell r="J232">
            <v>1</v>
          </cell>
        </row>
        <row r="233">
          <cell r="B233" t="str">
            <v>DISCOV_1_CHEVRN</v>
          </cell>
          <cell r="E233" t="str">
            <v>CAISO_CHP</v>
          </cell>
          <cell r="J233">
            <v>1</v>
          </cell>
        </row>
        <row r="234">
          <cell r="B234" t="str">
            <v>SNCLRA_6_OXGEN</v>
          </cell>
          <cell r="E234" t="str">
            <v>CAISO_CHP</v>
          </cell>
          <cell r="J234">
            <v>1</v>
          </cell>
        </row>
        <row r="235">
          <cell r="B235" t="str">
            <v>SGREGY_6_SANGER</v>
          </cell>
          <cell r="E235" t="str">
            <v>CAISO_CHP</v>
          </cell>
          <cell r="J235">
            <v>1</v>
          </cell>
        </row>
        <row r="236">
          <cell r="B236" t="str">
            <v>GOLETA_6_EXGEN</v>
          </cell>
          <cell r="E236" t="str">
            <v>CAISO_CHP</v>
          </cell>
          <cell r="J236">
            <v>1</v>
          </cell>
        </row>
        <row r="237">
          <cell r="B237" t="str">
            <v>HOLGAT_1_BORAX</v>
          </cell>
          <cell r="E237" t="str">
            <v>CAISO_CHP</v>
          </cell>
          <cell r="J237">
            <v>1</v>
          </cell>
        </row>
        <row r="238">
          <cell r="B238" t="str">
            <v>MTNPOS_1_UNIT</v>
          </cell>
          <cell r="E238" t="str">
            <v>CAISO_CHP</v>
          </cell>
          <cell r="J238">
            <v>1</v>
          </cell>
        </row>
        <row r="239">
          <cell r="B239" t="str">
            <v>SALIRV_2_UNIT</v>
          </cell>
          <cell r="E239" t="str">
            <v>CAISO_CHP</v>
          </cell>
          <cell r="J239">
            <v>1</v>
          </cell>
        </row>
        <row r="240">
          <cell r="B240" t="str">
            <v>UNVRSY_1_UNIT 1</v>
          </cell>
          <cell r="E240" t="str">
            <v>CAISO_CHP</v>
          </cell>
          <cell r="J240">
            <v>1</v>
          </cell>
        </row>
        <row r="241">
          <cell r="B241" t="str">
            <v>TENGEN_2_PL1X2</v>
          </cell>
          <cell r="E241" t="str">
            <v>CAISO_CHP</v>
          </cell>
          <cell r="J241">
            <v>1</v>
          </cell>
        </row>
        <row r="242">
          <cell r="B242" t="str">
            <v>KINGCO_1_KINGBR</v>
          </cell>
          <cell r="E242" t="str">
            <v>CAISO_CHP</v>
          </cell>
          <cell r="J242">
            <v>1</v>
          </cell>
        </row>
        <row r="243">
          <cell r="B243" t="str">
            <v>VEDDER_1_SEKERN</v>
          </cell>
          <cell r="E243" t="str">
            <v>CAISO_CHP</v>
          </cell>
          <cell r="J243">
            <v>1</v>
          </cell>
        </row>
        <row r="244">
          <cell r="B244" t="str">
            <v>ETIWND_2_UNIT1</v>
          </cell>
          <cell r="E244" t="str">
            <v>CAISO_CHP</v>
          </cell>
          <cell r="J244">
            <v>1</v>
          </cell>
        </row>
        <row r="245">
          <cell r="B245" t="str">
            <v>HINSON_6_CARBGN</v>
          </cell>
          <cell r="E245" t="str">
            <v>CAISO_CHP</v>
          </cell>
          <cell r="J245">
            <v>1</v>
          </cell>
        </row>
        <row r="246">
          <cell r="B246" t="str">
            <v>SNCLRA_2_UNIT1</v>
          </cell>
          <cell r="E246" t="str">
            <v>CAISO_CHP</v>
          </cell>
          <cell r="J246">
            <v>1</v>
          </cell>
        </row>
        <row r="247">
          <cell r="B247" t="str">
            <v>GRZZLY_1_BERKLY</v>
          </cell>
          <cell r="E247" t="str">
            <v>CAISO_CHP</v>
          </cell>
          <cell r="J247">
            <v>1</v>
          </cell>
        </row>
        <row r="248">
          <cell r="B248" t="str">
            <v>CHINO_6_CIMGEN</v>
          </cell>
          <cell r="E248" t="str">
            <v>CAISO_CHP</v>
          </cell>
          <cell r="J248">
            <v>1</v>
          </cell>
        </row>
        <row r="249">
          <cell r="B249" t="str">
            <v>SAMPSN_6_KELCO1</v>
          </cell>
          <cell r="E249" t="str">
            <v>CAISO_CHP</v>
          </cell>
          <cell r="J249">
            <v>1</v>
          </cell>
        </row>
        <row r="250">
          <cell r="B250" t="str">
            <v>CHEVCY_1_UNIT</v>
          </cell>
          <cell r="E250" t="str">
            <v>CAISO_CHP</v>
          </cell>
          <cell r="J250">
            <v>1</v>
          </cell>
        </row>
        <row r="251">
          <cell r="B251" t="str">
            <v>PTLOMA_6_NTCQF</v>
          </cell>
          <cell r="E251" t="str">
            <v>CAISO_CHP</v>
          </cell>
          <cell r="J251">
            <v>1</v>
          </cell>
        </row>
        <row r="252">
          <cell r="B252" t="str">
            <v>DEXZEL_1_UNIT</v>
          </cell>
          <cell r="E252" t="str">
            <v>CAISO_CHP</v>
          </cell>
          <cell r="J252">
            <v>1</v>
          </cell>
        </row>
        <row r="253">
          <cell r="B253" t="str">
            <v>SEARLS_7_ARGUS</v>
          </cell>
          <cell r="E253" t="str">
            <v>CAISO_CHP</v>
          </cell>
          <cell r="J253">
            <v>1</v>
          </cell>
        </row>
        <row r="254">
          <cell r="B254" t="str">
            <v>UNCHEM_1_UNIT</v>
          </cell>
          <cell r="E254" t="str">
            <v>CAISO_CHP</v>
          </cell>
          <cell r="J254">
            <v>1</v>
          </cell>
        </row>
        <row r="255">
          <cell r="B255" t="str">
            <v>TANHIL_6_SOLART</v>
          </cell>
          <cell r="E255" t="str">
            <v>CAISO_CHP</v>
          </cell>
          <cell r="J255">
            <v>1</v>
          </cell>
        </row>
        <row r="256">
          <cell r="B256" t="str">
            <v>CHEVCO_6_UNIT 1</v>
          </cell>
          <cell r="E256" t="str">
            <v>CAISO_CHP</v>
          </cell>
          <cell r="J256">
            <v>1</v>
          </cell>
        </row>
        <row r="257">
          <cell r="B257" t="str">
            <v>CHEVCD_6_UNIT</v>
          </cell>
          <cell r="E257" t="str">
            <v>CAISO_CHP</v>
          </cell>
          <cell r="J257">
            <v>1</v>
          </cell>
        </row>
        <row r="258">
          <cell r="B258" t="str">
            <v>TXMCKT_6_UNIT</v>
          </cell>
          <cell r="E258" t="str">
            <v>CAISO_CHP</v>
          </cell>
          <cell r="J258">
            <v>1</v>
          </cell>
        </row>
        <row r="259">
          <cell r="B259" t="str">
            <v>SBERDO_2_QF</v>
          </cell>
          <cell r="E259" t="str">
            <v>CAISO_CHP</v>
          </cell>
          <cell r="J259">
            <v>1</v>
          </cell>
        </row>
        <row r="260">
          <cell r="B260" t="str">
            <v>GOLETA_6_GAVOTA</v>
          </cell>
          <cell r="E260" t="str">
            <v>CAISO_CHP</v>
          </cell>
          <cell r="J260">
            <v>1</v>
          </cell>
        </row>
        <row r="261">
          <cell r="B261" t="str">
            <v>CHEVCO_6_UNIT 2</v>
          </cell>
          <cell r="E261" t="str">
            <v>CAISO_CHP</v>
          </cell>
          <cell r="J261">
            <v>1</v>
          </cell>
        </row>
        <row r="262">
          <cell r="B262" t="str">
            <v>SRINTL_6_UNIT</v>
          </cell>
          <cell r="E262" t="str">
            <v>CAISO_CHP</v>
          </cell>
          <cell r="J262">
            <v>1</v>
          </cell>
        </row>
        <row r="263">
          <cell r="B263" t="str">
            <v>FELLOW_7_QFUNTS</v>
          </cell>
          <cell r="E263" t="str">
            <v>CAISO_CHP</v>
          </cell>
          <cell r="J263">
            <v>1</v>
          </cell>
        </row>
        <row r="264">
          <cell r="B264" t="str">
            <v>FRITO_1_LAY</v>
          </cell>
          <cell r="E264" t="str">
            <v>CAISO_CHP</v>
          </cell>
          <cell r="J264">
            <v>1</v>
          </cell>
        </row>
        <row r="265">
          <cell r="B265" t="str">
            <v>STAUFF_1_UNIT</v>
          </cell>
          <cell r="E265" t="str">
            <v>CAISO_CHP</v>
          </cell>
          <cell r="J265">
            <v>1</v>
          </cell>
        </row>
        <row r="266">
          <cell r="B266" t="str">
            <v>CLRMTK_1_QF</v>
          </cell>
          <cell r="E266" t="str">
            <v>CAISO_CHP</v>
          </cell>
          <cell r="J266">
            <v>1</v>
          </cell>
        </row>
        <row r="267">
          <cell r="B267" t="str">
            <v>MISSIX_1_QF</v>
          </cell>
          <cell r="E267" t="str">
            <v>CAISO_CHP</v>
          </cell>
          <cell r="J267">
            <v>1</v>
          </cell>
        </row>
        <row r="268">
          <cell r="B268" t="str">
            <v>GRNLF1_1_UNITS</v>
          </cell>
          <cell r="E268" t="str">
            <v>CAISO_CHP</v>
          </cell>
          <cell r="J268">
            <v>1</v>
          </cell>
        </row>
        <row r="269">
          <cell r="B269" t="str">
            <v>CENTER_2_QF</v>
          </cell>
          <cell r="E269" t="str">
            <v>CAISO_CHP</v>
          </cell>
          <cell r="J269">
            <v>1</v>
          </cell>
        </row>
        <row r="270">
          <cell r="B270" t="str">
            <v>COLGA1_6_SHELLW</v>
          </cell>
          <cell r="E270" t="str">
            <v>CAISO_CHP</v>
          </cell>
          <cell r="J270">
            <v>1</v>
          </cell>
        </row>
        <row r="271">
          <cell r="B271" t="str">
            <v>DIVSON_6_NSQF</v>
          </cell>
          <cell r="E271" t="str">
            <v>CAISO_CHP</v>
          </cell>
          <cell r="J271">
            <v>1</v>
          </cell>
        </row>
        <row r="272">
          <cell r="B272" t="str">
            <v>MIDSET_1_UNIT 1</v>
          </cell>
          <cell r="E272" t="str">
            <v>CAISO_CHP</v>
          </cell>
          <cell r="J272">
            <v>1</v>
          </cell>
        </row>
        <row r="273">
          <cell r="B273" t="str">
            <v>MIRLOM_6_DELGEN</v>
          </cell>
          <cell r="E273" t="str">
            <v>CAISO_CHP</v>
          </cell>
          <cell r="J273">
            <v>1</v>
          </cell>
        </row>
        <row r="274">
          <cell r="B274" t="str">
            <v>NIMTG_6_NIQF</v>
          </cell>
          <cell r="E274" t="str">
            <v>CAISO_CHP</v>
          </cell>
          <cell r="J274">
            <v>1</v>
          </cell>
        </row>
        <row r="275">
          <cell r="B275" t="str">
            <v>PTLOMA_6_NTCCGN</v>
          </cell>
          <cell r="E275" t="str">
            <v>CAISO_CHP</v>
          </cell>
          <cell r="J275">
            <v>1</v>
          </cell>
        </row>
        <row r="276">
          <cell r="B276" t="str">
            <v>SARGNT_2_UNIT</v>
          </cell>
          <cell r="E276" t="str">
            <v>CAISO_CHP</v>
          </cell>
          <cell r="J276">
            <v>1</v>
          </cell>
        </row>
        <row r="277">
          <cell r="B277" t="str">
            <v>SAUGUS_6_PTCHGN</v>
          </cell>
          <cell r="E277" t="str">
            <v>CAISO_CHP</v>
          </cell>
          <cell r="J277">
            <v>1</v>
          </cell>
        </row>
        <row r="278">
          <cell r="B278" t="str">
            <v>new_generic_cogen</v>
          </cell>
          <cell r="E278" t="str">
            <v>CAISO_CHP</v>
          </cell>
          <cell r="J278">
            <v>0</v>
          </cell>
        </row>
        <row r="279">
          <cell r="B279" t="str">
            <v>HINSON_6_SERRGN</v>
          </cell>
          <cell r="E279" t="str">
            <v>CAISO_CHP</v>
          </cell>
          <cell r="J279">
            <v>1</v>
          </cell>
        </row>
        <row r="280">
          <cell r="B280" t="str">
            <v>SNCLRA_2_UNIT</v>
          </cell>
          <cell r="E280" t="str">
            <v>CAISO_CHP</v>
          </cell>
          <cell r="J280">
            <v>1</v>
          </cell>
        </row>
        <row r="281">
          <cell r="B281" t="str">
            <v>SPIFBD_1_PL1X2</v>
          </cell>
          <cell r="E281" t="str">
            <v>CAISO_CHP</v>
          </cell>
          <cell r="J281">
            <v>1</v>
          </cell>
        </row>
        <row r="282">
          <cell r="B282" t="str">
            <v>PLMSSR_6_HISIER</v>
          </cell>
          <cell r="E282" t="str">
            <v>CAISO_CHP</v>
          </cell>
          <cell r="J282">
            <v>1</v>
          </cell>
        </row>
        <row r="283">
          <cell r="B283" t="str">
            <v>MURRAY_6_UNIT</v>
          </cell>
          <cell r="E283" t="str">
            <v>CAISO_CHP</v>
          </cell>
          <cell r="J283">
            <v>1</v>
          </cell>
        </row>
        <row r="284">
          <cell r="B284" t="str">
            <v>NIMTG_6_NICOGN</v>
          </cell>
          <cell r="E284" t="str">
            <v>CAISO_CHP</v>
          </cell>
          <cell r="J284">
            <v>1</v>
          </cell>
        </row>
        <row r="285">
          <cell r="B285" t="str">
            <v>CUMMNG_6_SUNCT1</v>
          </cell>
          <cell r="E285" t="str">
            <v>CAISO_CHP</v>
          </cell>
          <cell r="J285">
            <v>1</v>
          </cell>
        </row>
        <row r="286">
          <cell r="B286" t="str">
            <v>VISTA_2_FCELL</v>
          </cell>
          <cell r="E286" t="str">
            <v>CAISO_CHP</v>
          </cell>
          <cell r="J286">
            <v>1</v>
          </cell>
        </row>
        <row r="287">
          <cell r="B287" t="str">
            <v>NEWARK_1_QF</v>
          </cell>
          <cell r="E287" t="str">
            <v>CAISO_CHP</v>
          </cell>
          <cell r="J287">
            <v>1</v>
          </cell>
        </row>
        <row r="288">
          <cell r="B288" t="str">
            <v>MOSSLD_1_QF</v>
          </cell>
          <cell r="E288" t="str">
            <v>CAISO_CHP</v>
          </cell>
          <cell r="J288">
            <v>1</v>
          </cell>
        </row>
        <row r="289">
          <cell r="B289" t="str">
            <v>MLPTAS_7_QFUNTS</v>
          </cell>
          <cell r="E289" t="str">
            <v>CAISO_CHP</v>
          </cell>
          <cell r="J289">
            <v>1</v>
          </cell>
        </row>
        <row r="290">
          <cell r="B290" t="str">
            <v>PSWEET_7_QFUNTS</v>
          </cell>
          <cell r="E290" t="str">
            <v>CAISO_CHP</v>
          </cell>
          <cell r="J290">
            <v>1</v>
          </cell>
        </row>
        <row r="291">
          <cell r="B291" t="str">
            <v>CENTER_2_TECNG1</v>
          </cell>
          <cell r="E291" t="str">
            <v>CAISO_CHP</v>
          </cell>
          <cell r="J291">
            <v>1</v>
          </cell>
        </row>
        <row r="292">
          <cell r="B292" t="str">
            <v>IGNACO_1_QF</v>
          </cell>
          <cell r="E292" t="str">
            <v>CAISO_CHP</v>
          </cell>
          <cell r="J292">
            <v>1</v>
          </cell>
        </row>
        <row r="293">
          <cell r="B293" t="str">
            <v>LAGBEL_6_QF</v>
          </cell>
          <cell r="E293" t="str">
            <v>CAISO_CHP</v>
          </cell>
          <cell r="J293">
            <v>1</v>
          </cell>
        </row>
        <row r="294">
          <cell r="B294" t="str">
            <v>LAWRNC_7_SUNYVL</v>
          </cell>
          <cell r="E294" t="str">
            <v>CAISO_CHP</v>
          </cell>
          <cell r="J294">
            <v>1</v>
          </cell>
        </row>
        <row r="295">
          <cell r="B295" t="str">
            <v>existing_generic_cogen</v>
          </cell>
          <cell r="E295" t="str">
            <v>CAISO_CHP</v>
          </cell>
          <cell r="J295">
            <v>1</v>
          </cell>
        </row>
        <row r="296">
          <cell r="B296" t="str">
            <v>new_generic_coal</v>
          </cell>
          <cell r="E296" t="str">
            <v>CAISO_Coal</v>
          </cell>
          <cell r="J296">
            <v>0</v>
          </cell>
        </row>
        <row r="297">
          <cell r="B297" t="str">
            <v>existing_generic_coal</v>
          </cell>
          <cell r="E297" t="str">
            <v>CAISO_Coal</v>
          </cell>
          <cell r="J297">
            <v>1</v>
          </cell>
        </row>
        <row r="298">
          <cell r="B298" t="str">
            <v>new_generic_dr</v>
          </cell>
          <cell r="E298" t="str">
            <v>CAISO_DR</v>
          </cell>
          <cell r="J298">
            <v>0</v>
          </cell>
        </row>
        <row r="299">
          <cell r="B299" t="str">
            <v>existing_generic_dr</v>
          </cell>
          <cell r="E299" t="str">
            <v>CAISO_DR</v>
          </cell>
          <cell r="J299">
            <v>1</v>
          </cell>
        </row>
        <row r="300">
          <cell r="B300" t="str">
            <v>Greater_Imperial_Geothermal</v>
          </cell>
          <cell r="E300" t="str">
            <v>CAISO_Geothermal</v>
          </cell>
          <cell r="J300">
            <v>0</v>
          </cell>
        </row>
        <row r="301">
          <cell r="B301" t="str">
            <v>Inyokern_North_Kramer_Geothermal</v>
          </cell>
          <cell r="E301" t="str">
            <v>CAISO_Geothermal</v>
          </cell>
          <cell r="J301">
            <v>0</v>
          </cell>
        </row>
        <row r="302">
          <cell r="B302" t="str">
            <v>Northern_California_Ex_Geothermal</v>
          </cell>
          <cell r="E302" t="str">
            <v>CAISO_Geothermal</v>
          </cell>
          <cell r="J302">
            <v>0</v>
          </cell>
        </row>
        <row r="303">
          <cell r="B303" t="str">
            <v>Pacific_Northwest_Geothermal</v>
          </cell>
          <cell r="E303" t="str">
            <v>CAISO_Geothermal</v>
          </cell>
          <cell r="J303">
            <v>0</v>
          </cell>
        </row>
        <row r="304">
          <cell r="B304" t="str">
            <v>Riverside_Palm_Springs_Geothermal</v>
          </cell>
          <cell r="E304" t="str">
            <v>CAISO_Geothermal</v>
          </cell>
          <cell r="J304">
            <v>0</v>
          </cell>
        </row>
        <row r="305">
          <cell r="B305" t="str">
            <v>Solano_Geothermal</v>
          </cell>
          <cell r="E305" t="str">
            <v>CAISO_Geothermal</v>
          </cell>
          <cell r="J305">
            <v>0</v>
          </cell>
        </row>
        <row r="306">
          <cell r="B306" t="str">
            <v>Southern_Nevada_Geothermal</v>
          </cell>
          <cell r="E306" t="str">
            <v>CAISO_Geothermal</v>
          </cell>
          <cell r="J306">
            <v>0</v>
          </cell>
        </row>
        <row r="307">
          <cell r="B307" t="str">
            <v>new_generic_geothermal</v>
          </cell>
          <cell r="E307" t="str">
            <v>CAISO_Geothermal</v>
          </cell>
          <cell r="J307">
            <v>0</v>
          </cell>
        </row>
        <row r="308">
          <cell r="B308" t="str">
            <v>GEYS13_7_UNIT13</v>
          </cell>
          <cell r="E308" t="str">
            <v>CAISO_Geothermal</v>
          </cell>
          <cell r="J308">
            <v>1</v>
          </cell>
        </row>
        <row r="309">
          <cell r="B309" t="str">
            <v>SANTFG_7_UNITS</v>
          </cell>
          <cell r="E309" t="str">
            <v>CAISO_Geothermal</v>
          </cell>
          <cell r="J309">
            <v>1</v>
          </cell>
        </row>
        <row r="310">
          <cell r="B310" t="str">
            <v>NAVYII_2_UNITS</v>
          </cell>
          <cell r="E310" t="str">
            <v>CAISO_Geothermal</v>
          </cell>
          <cell r="J310">
            <v>1</v>
          </cell>
        </row>
        <row r="311">
          <cell r="B311" t="str">
            <v>GEYS16_7_UNIT16</v>
          </cell>
          <cell r="E311" t="str">
            <v>CAISO_Geothermal</v>
          </cell>
          <cell r="J311">
            <v>1</v>
          </cell>
        </row>
        <row r="312">
          <cell r="B312" t="str">
            <v>GYS7X8_7_UNITS</v>
          </cell>
          <cell r="E312" t="str">
            <v>CAISO_Geothermal</v>
          </cell>
          <cell r="J312">
            <v>1</v>
          </cell>
        </row>
        <row r="313">
          <cell r="B313" t="str">
            <v>GEYS11_7_UNIT11</v>
          </cell>
          <cell r="E313" t="str">
            <v>CAISO_Geothermal</v>
          </cell>
          <cell r="J313">
            <v>1</v>
          </cell>
        </row>
        <row r="314">
          <cell r="B314" t="str">
            <v>GEYS18_7_UNIT18</v>
          </cell>
          <cell r="E314" t="str">
            <v>CAISO_Geothermal</v>
          </cell>
          <cell r="J314">
            <v>1</v>
          </cell>
        </row>
        <row r="315">
          <cell r="B315" t="str">
            <v>GEYS14_7_UNIT14</v>
          </cell>
          <cell r="E315" t="str">
            <v>CAISO_Geothermal</v>
          </cell>
          <cell r="J315">
            <v>1</v>
          </cell>
        </row>
        <row r="316">
          <cell r="B316" t="str">
            <v>GEYS20_7_UNIT20</v>
          </cell>
          <cell r="E316" t="str">
            <v>CAISO_Geothermal</v>
          </cell>
          <cell r="J316">
            <v>1</v>
          </cell>
        </row>
        <row r="317">
          <cell r="B317" t="str">
            <v>GEYS17_7_UNIT17</v>
          </cell>
          <cell r="E317" t="str">
            <v>CAISO_Geothermal</v>
          </cell>
          <cell r="J317">
            <v>1</v>
          </cell>
        </row>
        <row r="318">
          <cell r="B318" t="str">
            <v>GEYS12_7_UNIT12</v>
          </cell>
          <cell r="E318" t="str">
            <v>CAISO_Geothermal</v>
          </cell>
          <cell r="J318">
            <v>1</v>
          </cell>
        </row>
        <row r="319">
          <cell r="B319" t="str">
            <v>SMUDGO_7_UNIT 1</v>
          </cell>
          <cell r="E319" t="str">
            <v>CAISO_Geothermal</v>
          </cell>
          <cell r="J319">
            <v>1</v>
          </cell>
        </row>
        <row r="320">
          <cell r="B320" t="str">
            <v>NCPA_7_GP2UN4</v>
          </cell>
          <cell r="E320" t="str">
            <v>CAISO_Geothermal</v>
          </cell>
          <cell r="J320">
            <v>1</v>
          </cell>
        </row>
        <row r="321">
          <cell r="B321" t="str">
            <v>CerroPrieto1-1</v>
          </cell>
          <cell r="E321" t="str">
            <v>CAISO_Geothermal</v>
          </cell>
          <cell r="J321">
            <v>1</v>
          </cell>
        </row>
        <row r="322">
          <cell r="B322" t="str">
            <v>CerroPrieto1-2</v>
          </cell>
          <cell r="E322" t="str">
            <v>CAISO_Geothermal</v>
          </cell>
          <cell r="J322">
            <v>1</v>
          </cell>
        </row>
        <row r="323">
          <cell r="B323" t="str">
            <v>CerroPrieto1-3</v>
          </cell>
          <cell r="E323" t="str">
            <v>CAISO_Geothermal</v>
          </cell>
          <cell r="J323">
            <v>1</v>
          </cell>
        </row>
        <row r="324">
          <cell r="B324" t="str">
            <v>CerroPrieto1-4</v>
          </cell>
          <cell r="E324" t="str">
            <v>CAISO_Geothermal</v>
          </cell>
          <cell r="J324">
            <v>1</v>
          </cell>
        </row>
        <row r="325">
          <cell r="B325" t="str">
            <v>NCPA_7_GP1UN2</v>
          </cell>
          <cell r="E325" t="str">
            <v>CAISO_Geothermal</v>
          </cell>
          <cell r="J325">
            <v>1</v>
          </cell>
        </row>
        <row r="326">
          <cell r="B326" t="str">
            <v>MXI_GEO-U1-1</v>
          </cell>
          <cell r="E326" t="str">
            <v>CAISO_Geothermal</v>
          </cell>
          <cell r="J326">
            <v>1</v>
          </cell>
        </row>
        <row r="327">
          <cell r="B327" t="str">
            <v>ThermoNo1-2</v>
          </cell>
          <cell r="E327" t="str">
            <v>CAISO_Geothermal</v>
          </cell>
          <cell r="J327">
            <v>1</v>
          </cell>
        </row>
        <row r="328">
          <cell r="B328" t="str">
            <v>NealHotSprings2</v>
          </cell>
          <cell r="E328" t="str">
            <v>CAISO_Geothermal</v>
          </cell>
          <cell r="J328">
            <v>1</v>
          </cell>
        </row>
        <row r="329">
          <cell r="B329" t="str">
            <v>NealHotSprings3</v>
          </cell>
          <cell r="E329" t="str">
            <v>CAISO_Geothermal</v>
          </cell>
          <cell r="J329">
            <v>1</v>
          </cell>
        </row>
        <row r="330">
          <cell r="B330" t="str">
            <v>GEYS17_2_BOTRCK</v>
          </cell>
          <cell r="E330" t="str">
            <v>CAISO_Geothermal</v>
          </cell>
          <cell r="J330">
            <v>1</v>
          </cell>
        </row>
        <row r="331">
          <cell r="B331" t="str">
            <v>WALNUT_7_WCOVCT</v>
          </cell>
          <cell r="E331" t="str">
            <v>CAISO_Geothermal</v>
          </cell>
          <cell r="J331">
            <v>1</v>
          </cell>
        </row>
        <row r="332">
          <cell r="B332" t="str">
            <v>existing_generic_geothermal</v>
          </cell>
          <cell r="E332" t="str">
            <v>CAISO_Geothermal</v>
          </cell>
          <cell r="J332">
            <v>1</v>
          </cell>
        </row>
        <row r="333">
          <cell r="B333" t="str">
            <v>New_Hybrid</v>
          </cell>
          <cell r="E333" t="str">
            <v>CAISO_Hybrid</v>
          </cell>
          <cell r="J333">
            <v>0</v>
          </cell>
        </row>
        <row r="334">
          <cell r="B334" t="str">
            <v>BIGCRK_2_EXESWD</v>
          </cell>
          <cell r="E334" t="str">
            <v>CAISO_Hydro</v>
          </cell>
          <cell r="J334">
            <v>1</v>
          </cell>
        </row>
        <row r="335">
          <cell r="B335" t="str">
            <v>HYTTHM_2_UNITS</v>
          </cell>
          <cell r="E335" t="str">
            <v>CAISO_Hydro</v>
          </cell>
          <cell r="J335">
            <v>1</v>
          </cell>
        </row>
        <row r="336">
          <cell r="B336" t="str">
            <v>COLVIL_7_PL1X2</v>
          </cell>
          <cell r="E336" t="str">
            <v>CAISO_Hydro</v>
          </cell>
          <cell r="J336">
            <v>1</v>
          </cell>
        </row>
        <row r="337">
          <cell r="B337" t="str">
            <v>INTKEP_2_UNITS</v>
          </cell>
          <cell r="E337" t="str">
            <v>CAISO_Hydro</v>
          </cell>
          <cell r="J337">
            <v>1</v>
          </cell>
        </row>
        <row r="338">
          <cell r="B338" t="str">
            <v>COLGAT_7_UNIT 1</v>
          </cell>
          <cell r="E338" t="str">
            <v>CAISO_Hydro</v>
          </cell>
          <cell r="J338">
            <v>1</v>
          </cell>
        </row>
        <row r="339">
          <cell r="B339" t="str">
            <v>COLGAT_7_UNIT 2</v>
          </cell>
          <cell r="E339" t="str">
            <v>CAISO_Hydro</v>
          </cell>
          <cell r="J339">
            <v>1</v>
          </cell>
        </row>
        <row r="340">
          <cell r="B340" t="str">
            <v>KERKH2_7_UNIT 1</v>
          </cell>
          <cell r="E340" t="str">
            <v>CAISO_Hydro</v>
          </cell>
          <cell r="J340">
            <v>1</v>
          </cell>
        </row>
        <row r="341">
          <cell r="B341" t="str">
            <v>HAASPH_7_PL1X2</v>
          </cell>
          <cell r="E341" t="str">
            <v>CAISO_Hydro</v>
          </cell>
          <cell r="J341">
            <v>1</v>
          </cell>
        </row>
        <row r="342">
          <cell r="B342" t="str">
            <v>CARBOU_7_PL4X5</v>
          </cell>
          <cell r="E342" t="str">
            <v>CAISO_Hydro</v>
          </cell>
          <cell r="J342">
            <v>1</v>
          </cell>
        </row>
        <row r="343">
          <cell r="B343" t="str">
            <v>BELDEN_7_UNIT 1</v>
          </cell>
          <cell r="E343" t="str">
            <v>CAISO_Hydro</v>
          </cell>
          <cell r="J343">
            <v>1</v>
          </cell>
        </row>
        <row r="344">
          <cell r="B344" t="str">
            <v>PIT4_7_PL1X2</v>
          </cell>
          <cell r="E344" t="str">
            <v>CAISO_Hydro</v>
          </cell>
          <cell r="J344">
            <v>1</v>
          </cell>
        </row>
        <row r="345">
          <cell r="B345" t="str">
            <v>EXCHEC_7_UNIT 1</v>
          </cell>
          <cell r="E345" t="str">
            <v>CAISO_Hydro</v>
          </cell>
          <cell r="J345">
            <v>1</v>
          </cell>
        </row>
        <row r="346">
          <cell r="B346" t="str">
            <v>ELECTR_7_PL1X3</v>
          </cell>
          <cell r="E346" t="str">
            <v>CAISO_Hydro</v>
          </cell>
          <cell r="J346">
            <v>1</v>
          </cell>
        </row>
        <row r="347">
          <cell r="B347" t="str">
            <v>STANIS_7_UNIT 1</v>
          </cell>
          <cell r="E347" t="str">
            <v>CAISO_Hydro</v>
          </cell>
          <cell r="J347">
            <v>1</v>
          </cell>
        </row>
        <row r="348">
          <cell r="B348" t="str">
            <v>BLACK_7_UNIT 1</v>
          </cell>
          <cell r="E348" t="str">
            <v>CAISO_Hydro</v>
          </cell>
          <cell r="J348">
            <v>1</v>
          </cell>
        </row>
        <row r="349">
          <cell r="B349" t="str">
            <v>BLACK_7_UNIT 2</v>
          </cell>
          <cell r="E349" t="str">
            <v>CAISO_Hydro</v>
          </cell>
          <cell r="J349">
            <v>1</v>
          </cell>
        </row>
        <row r="350">
          <cell r="B350" t="str">
            <v>PIT5_7_PL1X2</v>
          </cell>
          <cell r="E350" t="str">
            <v>CAISO_Hydro</v>
          </cell>
          <cell r="J350">
            <v>1</v>
          </cell>
        </row>
        <row r="351">
          <cell r="B351" t="str">
            <v>PIT5_7_PL3X4</v>
          </cell>
          <cell r="E351" t="str">
            <v>CAISO_Hydro</v>
          </cell>
          <cell r="J351">
            <v>1</v>
          </cell>
        </row>
        <row r="352">
          <cell r="B352" t="str">
            <v>DVLCYN_1_UNITS</v>
          </cell>
          <cell r="E352" t="str">
            <v>CAISO_Hydro</v>
          </cell>
          <cell r="J352">
            <v>1</v>
          </cell>
        </row>
        <row r="353">
          <cell r="B353" t="str">
            <v>DONNLS_7_UNIT</v>
          </cell>
          <cell r="E353" t="str">
            <v>CAISO_Hydro</v>
          </cell>
          <cell r="J353">
            <v>1</v>
          </cell>
        </row>
        <row r="354">
          <cell r="B354" t="str">
            <v>PIT3_7_PL1X3</v>
          </cell>
          <cell r="E354" t="str">
            <v>CAISO_Hydro</v>
          </cell>
          <cell r="J354">
            <v>1</v>
          </cell>
        </row>
        <row r="355">
          <cell r="B355" t="str">
            <v>CRESTA_7_PL1X2</v>
          </cell>
          <cell r="E355" t="str">
            <v>CAISO_Hydro</v>
          </cell>
          <cell r="J355">
            <v>1</v>
          </cell>
        </row>
        <row r="356">
          <cell r="B356" t="str">
            <v>POEPH_7_UNIT 1</v>
          </cell>
          <cell r="E356" t="str">
            <v>CAISO_Hydro</v>
          </cell>
          <cell r="J356">
            <v>1</v>
          </cell>
        </row>
        <row r="357">
          <cell r="B357" t="str">
            <v>POEPH_7_UNIT 2</v>
          </cell>
          <cell r="E357" t="str">
            <v>CAISO_Hydro</v>
          </cell>
          <cell r="J357">
            <v>1</v>
          </cell>
        </row>
        <row r="358">
          <cell r="B358" t="str">
            <v>PINFLT_7_UNITS</v>
          </cell>
          <cell r="E358" t="str">
            <v>CAISO_Hydro</v>
          </cell>
          <cell r="J358">
            <v>1</v>
          </cell>
        </row>
        <row r="359">
          <cell r="B359" t="str">
            <v>TIGRCK_7_UNITS</v>
          </cell>
          <cell r="E359" t="str">
            <v>CAISO_Hydro</v>
          </cell>
          <cell r="J359">
            <v>1</v>
          </cell>
        </row>
        <row r="360">
          <cell r="B360" t="str">
            <v>WDLEAF_7_UNIT 1</v>
          </cell>
          <cell r="E360" t="str">
            <v>CAISO_Hydro</v>
          </cell>
          <cell r="J360">
            <v>1</v>
          </cell>
        </row>
        <row r="361">
          <cell r="B361" t="str">
            <v>BUCKCK_7_PL1X2</v>
          </cell>
          <cell r="E361" t="str">
            <v>CAISO_Hydro</v>
          </cell>
          <cell r="J361">
            <v>1</v>
          </cell>
        </row>
        <row r="362">
          <cell r="B362" t="str">
            <v>PIT7_7_UNIT 1</v>
          </cell>
          <cell r="E362" t="str">
            <v>CAISO_Hydro</v>
          </cell>
          <cell r="J362">
            <v>1</v>
          </cell>
        </row>
        <row r="363">
          <cell r="B363" t="str">
            <v>BALCHS_7_UNIT 3</v>
          </cell>
          <cell r="E363" t="str">
            <v>CAISO_Hydro</v>
          </cell>
          <cell r="J363">
            <v>1</v>
          </cell>
        </row>
        <row r="364">
          <cell r="B364" t="str">
            <v>PIT7_7_UNIT 2</v>
          </cell>
          <cell r="E364" t="str">
            <v>CAISO_Hydro</v>
          </cell>
          <cell r="J364">
            <v>1</v>
          </cell>
        </row>
        <row r="365">
          <cell r="B365" t="str">
            <v>BALCHS_7_UNIT 2</v>
          </cell>
          <cell r="E365" t="str">
            <v>CAISO_Hydro</v>
          </cell>
          <cell r="J365">
            <v>1</v>
          </cell>
        </row>
        <row r="366">
          <cell r="B366" t="str">
            <v>DRUM_7_UNIT 5</v>
          </cell>
          <cell r="E366" t="str">
            <v>CAISO_Hydro</v>
          </cell>
          <cell r="J366">
            <v>1</v>
          </cell>
        </row>
        <row r="367">
          <cell r="B367" t="str">
            <v>CARBOU_7_PL2X3</v>
          </cell>
          <cell r="E367" t="str">
            <v>CAISO_Hydro</v>
          </cell>
          <cell r="J367">
            <v>1</v>
          </cell>
        </row>
        <row r="368">
          <cell r="B368" t="str">
            <v>SALTSP_7_UNITS</v>
          </cell>
          <cell r="E368" t="str">
            <v>CAISO_Hydro</v>
          </cell>
          <cell r="J368">
            <v>1</v>
          </cell>
        </row>
        <row r="369">
          <cell r="B369" t="str">
            <v>CHICPK_7_UNIT 1</v>
          </cell>
          <cell r="E369" t="str">
            <v>CAISO_Hydro</v>
          </cell>
          <cell r="J369">
            <v>1</v>
          </cell>
        </row>
        <row r="370">
          <cell r="B370" t="str">
            <v>PIT6_7_UNIT 2</v>
          </cell>
          <cell r="E370" t="str">
            <v>CAISO_Hydro</v>
          </cell>
          <cell r="J370">
            <v>1</v>
          </cell>
        </row>
        <row r="371">
          <cell r="B371" t="str">
            <v>BUTTVL_7_UNIT 1</v>
          </cell>
          <cell r="E371" t="str">
            <v>CAISO_Hydro</v>
          </cell>
          <cell r="J371">
            <v>1</v>
          </cell>
        </row>
        <row r="372">
          <cell r="B372" t="str">
            <v>WARNE_2_UNIT</v>
          </cell>
          <cell r="E372" t="str">
            <v>CAISO_Hydro</v>
          </cell>
          <cell r="J372">
            <v>1</v>
          </cell>
        </row>
        <row r="373">
          <cell r="B373" t="str">
            <v>PIT6_7_UNIT 1</v>
          </cell>
          <cell r="E373" t="str">
            <v>CAISO_Hydro</v>
          </cell>
          <cell r="J373">
            <v>1</v>
          </cell>
        </row>
        <row r="374">
          <cell r="B374" t="str">
            <v>FORBST_7_UNIT 1</v>
          </cell>
          <cell r="E374" t="str">
            <v>CAISO_Hydro</v>
          </cell>
          <cell r="J374">
            <v>1</v>
          </cell>
        </row>
        <row r="375">
          <cell r="B375" t="str">
            <v>VESTAL_2_KERN</v>
          </cell>
          <cell r="E375" t="str">
            <v>CAISO_Hydro</v>
          </cell>
          <cell r="J375">
            <v>1</v>
          </cell>
        </row>
        <row r="376">
          <cell r="B376" t="str">
            <v>BALCHS_7_UNIT 1</v>
          </cell>
          <cell r="E376" t="str">
            <v>CAISO_Hydro</v>
          </cell>
          <cell r="J376">
            <v>1</v>
          </cell>
        </row>
        <row r="377">
          <cell r="B377" t="str">
            <v>MALCHQ_7_UNIT 1</v>
          </cell>
          <cell r="E377" t="str">
            <v>CAISO_Hydro</v>
          </cell>
          <cell r="J377">
            <v>1</v>
          </cell>
        </row>
        <row r="378">
          <cell r="B378" t="str">
            <v>PIT1_7_UNIT 1</v>
          </cell>
          <cell r="E378" t="str">
            <v>CAISO_Hydro</v>
          </cell>
          <cell r="J378">
            <v>1</v>
          </cell>
        </row>
        <row r="379">
          <cell r="B379" t="str">
            <v>PIT1_7_UNIT 2</v>
          </cell>
          <cell r="E379" t="str">
            <v>CAISO_Hydro</v>
          </cell>
          <cell r="J379">
            <v>1</v>
          </cell>
        </row>
        <row r="380">
          <cell r="B380" t="str">
            <v>DRUM_7_PL3X4</v>
          </cell>
          <cell r="E380" t="str">
            <v>CAISO_Hydro</v>
          </cell>
          <cell r="J380">
            <v>1</v>
          </cell>
        </row>
        <row r="381">
          <cell r="B381" t="str">
            <v>DRUM_7_PL1X2</v>
          </cell>
          <cell r="E381" t="str">
            <v>CAISO_Hydro</v>
          </cell>
          <cell r="J381">
            <v>1</v>
          </cell>
        </row>
        <row r="382">
          <cell r="B382" t="str">
            <v>ONLLPP_6_UNITS</v>
          </cell>
          <cell r="E382" t="str">
            <v>CAISO_Hydro</v>
          </cell>
          <cell r="J382">
            <v>1</v>
          </cell>
        </row>
        <row r="383">
          <cell r="B383" t="str">
            <v>CARBOU_7_UNIT 1</v>
          </cell>
          <cell r="E383" t="str">
            <v>CAISO_Hydro</v>
          </cell>
          <cell r="J383">
            <v>1</v>
          </cell>
        </row>
        <row r="384">
          <cell r="B384" t="str">
            <v>ALAMO_6_UNIT</v>
          </cell>
          <cell r="E384" t="str">
            <v>CAISO_Hydro</v>
          </cell>
          <cell r="J384">
            <v>1</v>
          </cell>
        </row>
        <row r="385">
          <cell r="B385" t="str">
            <v>RECTOR_2_QF</v>
          </cell>
          <cell r="E385" t="str">
            <v>CAISO_Hydro</v>
          </cell>
          <cell r="J385">
            <v>1</v>
          </cell>
        </row>
        <row r="386">
          <cell r="B386" t="str">
            <v>MOJAVE_1_SIPHON</v>
          </cell>
          <cell r="E386" t="str">
            <v>CAISO_Hydro</v>
          </cell>
          <cell r="J386">
            <v>1</v>
          </cell>
        </row>
        <row r="387">
          <cell r="B387" t="str">
            <v>FORKBU_6_UNIT</v>
          </cell>
          <cell r="E387" t="str">
            <v>CAISO_Hydro</v>
          </cell>
          <cell r="J387">
            <v>1</v>
          </cell>
        </row>
        <row r="388">
          <cell r="B388" t="str">
            <v>PARDEB_6_UNITS</v>
          </cell>
          <cell r="E388" t="str">
            <v>CAISO_Hydro</v>
          </cell>
          <cell r="J388">
            <v>1</v>
          </cell>
        </row>
        <row r="389">
          <cell r="B389" t="str">
            <v>LACIEN_2_VENICE</v>
          </cell>
          <cell r="E389" t="str">
            <v>CAISO_Hydro</v>
          </cell>
          <cell r="J389">
            <v>1</v>
          </cell>
        </row>
        <row r="390">
          <cell r="B390" t="str">
            <v>PADUA_6_MWDSDM</v>
          </cell>
          <cell r="E390" t="str">
            <v>CAISO_Hydro</v>
          </cell>
          <cell r="J390">
            <v>1</v>
          </cell>
        </row>
        <row r="391">
          <cell r="B391" t="str">
            <v>CAMPFW_7_FARWST</v>
          </cell>
          <cell r="E391" t="str">
            <v>CAISO_Hydro</v>
          </cell>
          <cell r="J391">
            <v>1</v>
          </cell>
        </row>
        <row r="392">
          <cell r="B392" t="str">
            <v>VALLEY_5_PERRIS</v>
          </cell>
          <cell r="E392" t="str">
            <v>CAISO_Hydro</v>
          </cell>
          <cell r="J392">
            <v>1</v>
          </cell>
        </row>
        <row r="393">
          <cell r="B393" t="str">
            <v>SOUTH_2_UNIT</v>
          </cell>
          <cell r="E393" t="str">
            <v>CAISO_Hydro</v>
          </cell>
          <cell r="J393">
            <v>1</v>
          </cell>
        </row>
        <row r="394">
          <cell r="B394" t="str">
            <v>VALLEY_5_REDMTN</v>
          </cell>
          <cell r="E394" t="str">
            <v>CAISO_Hydro</v>
          </cell>
          <cell r="J394">
            <v>1</v>
          </cell>
        </row>
        <row r="395">
          <cell r="B395" t="str">
            <v>KEKAWK_6_UNIT</v>
          </cell>
          <cell r="E395" t="str">
            <v>CAISO_Hydro</v>
          </cell>
          <cell r="J395">
            <v>1</v>
          </cell>
        </row>
        <row r="396">
          <cell r="B396" t="str">
            <v>VILLPK_6_MWDYOR</v>
          </cell>
          <cell r="E396" t="str">
            <v>CAISO_Hydro</v>
          </cell>
          <cell r="J396">
            <v>1</v>
          </cell>
        </row>
        <row r="397">
          <cell r="B397" t="str">
            <v>GRSCRK_6_BGCKWW</v>
          </cell>
          <cell r="E397" t="str">
            <v>CAISO_Hydro</v>
          </cell>
          <cell r="J397">
            <v>1</v>
          </cell>
        </row>
        <row r="398">
          <cell r="B398" t="str">
            <v>MIRLOM_7_MWDLKM</v>
          </cell>
          <cell r="E398" t="str">
            <v>CAISO_Hydro</v>
          </cell>
          <cell r="J398">
            <v>1</v>
          </cell>
        </row>
        <row r="399">
          <cell r="B399" t="str">
            <v>PLACVL_1_RCKCRE</v>
          </cell>
          <cell r="E399" t="str">
            <v>CAISO_Hydro</v>
          </cell>
          <cell r="J399">
            <v>1</v>
          </cell>
        </row>
        <row r="400">
          <cell r="B400" t="str">
            <v>VILLPK_2_VALLYV</v>
          </cell>
          <cell r="E400" t="str">
            <v>CAISO_Hydro</v>
          </cell>
          <cell r="J400">
            <v>1</v>
          </cell>
        </row>
        <row r="401">
          <cell r="B401" t="str">
            <v>OILFLD_7_QFUNTS</v>
          </cell>
          <cell r="E401" t="str">
            <v>CAISO_Hydro</v>
          </cell>
          <cell r="J401">
            <v>1</v>
          </cell>
        </row>
        <row r="402">
          <cell r="B402" t="str">
            <v>HILAND_7_YOLOWD</v>
          </cell>
          <cell r="E402" t="str">
            <v>CAISO_Hydro</v>
          </cell>
          <cell r="J402">
            <v>1</v>
          </cell>
        </row>
        <row r="403">
          <cell r="B403" t="str">
            <v>DMDVLY_1_UNITS</v>
          </cell>
          <cell r="E403" t="str">
            <v>CAISO_Hydro</v>
          </cell>
          <cell r="J403">
            <v>1</v>
          </cell>
        </row>
        <row r="404">
          <cell r="B404" t="str">
            <v>OLINDA_2_COYCRK</v>
          </cell>
          <cell r="E404" t="str">
            <v>CAISO_Hydro</v>
          </cell>
          <cell r="J404">
            <v>1</v>
          </cell>
        </row>
        <row r="405">
          <cell r="B405" t="str">
            <v>INDVLY_1_UNITS</v>
          </cell>
          <cell r="E405" t="str">
            <v>CAISO_Hydro</v>
          </cell>
          <cell r="J405">
            <v>1</v>
          </cell>
        </row>
        <row r="406">
          <cell r="B406" t="str">
            <v>SPBURN_7_SNOWMT</v>
          </cell>
          <cell r="E406" t="str">
            <v>CAISO_Hydro</v>
          </cell>
          <cell r="J406">
            <v>1</v>
          </cell>
        </row>
        <row r="407">
          <cell r="B407" t="str">
            <v>MIRLOM_2_CORONA</v>
          </cell>
          <cell r="E407" t="str">
            <v>CAISO_Hydro</v>
          </cell>
          <cell r="J407">
            <v>1</v>
          </cell>
        </row>
        <row r="408">
          <cell r="B408" t="str">
            <v>MIRLOM_2_TEMESC</v>
          </cell>
          <cell r="E408" t="str">
            <v>CAISO_Hydro</v>
          </cell>
          <cell r="J408">
            <v>1</v>
          </cell>
        </row>
        <row r="409">
          <cell r="B409" t="str">
            <v>MCCALL_1_QF</v>
          </cell>
          <cell r="E409" t="str">
            <v>CAISO_Hydro</v>
          </cell>
          <cell r="J409">
            <v>1</v>
          </cell>
        </row>
        <row r="410">
          <cell r="B410" t="str">
            <v>WRGHTP_7_AMENGY</v>
          </cell>
          <cell r="E410" t="str">
            <v>CAISO_Hydro</v>
          </cell>
          <cell r="J410">
            <v>1</v>
          </cell>
        </row>
        <row r="411">
          <cell r="B411" t="str">
            <v>SAUGUS_6_QF</v>
          </cell>
          <cell r="E411" t="str">
            <v>CAISO_Hydro</v>
          </cell>
          <cell r="J411">
            <v>1</v>
          </cell>
        </row>
        <row r="412">
          <cell r="B412" t="str">
            <v>DEADCK_1_UNIT</v>
          </cell>
          <cell r="E412" t="str">
            <v>CAISO_Hydro</v>
          </cell>
          <cell r="J412">
            <v>1</v>
          </cell>
        </row>
        <row r="413">
          <cell r="B413" t="str">
            <v>TESLA_1_QF</v>
          </cell>
          <cell r="E413" t="str">
            <v>CAISO_Hydro</v>
          </cell>
          <cell r="J413">
            <v>1</v>
          </cell>
        </row>
        <row r="414">
          <cell r="B414" t="str">
            <v>PADUA_2_ONTARO</v>
          </cell>
          <cell r="E414" t="str">
            <v>CAISO_Hydro</v>
          </cell>
          <cell r="J414">
            <v>1</v>
          </cell>
        </row>
        <row r="415">
          <cell r="B415" t="str">
            <v>CENTER_2_RHONDO</v>
          </cell>
          <cell r="E415" t="str">
            <v>CAISO_Hydro</v>
          </cell>
          <cell r="J415">
            <v>1</v>
          </cell>
        </row>
        <row r="416">
          <cell r="B416" t="str">
            <v>STOREY_7_MDRCHW</v>
          </cell>
          <cell r="E416" t="str">
            <v>CAISO_Hydro</v>
          </cell>
          <cell r="J416">
            <v>1</v>
          </cell>
        </row>
        <row r="417">
          <cell r="B417" t="str">
            <v>PADUA_6_QF</v>
          </cell>
          <cell r="E417" t="str">
            <v>CAISO_Hydro</v>
          </cell>
          <cell r="J417">
            <v>1</v>
          </cell>
        </row>
        <row r="418">
          <cell r="B418" t="str">
            <v>HATLOS_6_LSCRK</v>
          </cell>
          <cell r="E418" t="str">
            <v>CAISO_Hydro</v>
          </cell>
          <cell r="J418">
            <v>1</v>
          </cell>
        </row>
        <row r="419">
          <cell r="B419" t="str">
            <v>RIOOSO_1_QF</v>
          </cell>
          <cell r="E419" t="str">
            <v>CAISO_Hydro</v>
          </cell>
          <cell r="J419">
            <v>1</v>
          </cell>
        </row>
        <row r="420">
          <cell r="B420" t="str">
            <v>TBLMTN_6_QF</v>
          </cell>
          <cell r="E420" t="str">
            <v>CAISO_Hydro</v>
          </cell>
          <cell r="J420">
            <v>1</v>
          </cell>
        </row>
        <row r="421">
          <cell r="B421" t="str">
            <v>FTSWRD_6_TRFORK</v>
          </cell>
          <cell r="E421" t="str">
            <v>CAISO_Hydro</v>
          </cell>
          <cell r="J421">
            <v>1</v>
          </cell>
        </row>
        <row r="422">
          <cell r="B422" t="str">
            <v>FTSWRD_7_QFUNTS</v>
          </cell>
          <cell r="E422" t="str">
            <v>CAISO_Hydro</v>
          </cell>
          <cell r="J422">
            <v>1</v>
          </cell>
        </row>
        <row r="423">
          <cell r="B423" t="str">
            <v>HIGGNS_1_COMBIE</v>
          </cell>
          <cell r="E423" t="str">
            <v>CAISO_Hydro</v>
          </cell>
          <cell r="J423">
            <v>1</v>
          </cell>
        </row>
        <row r="424">
          <cell r="B424" t="str">
            <v>LOWGAP_7_QFUNTS</v>
          </cell>
          <cell r="E424" t="str">
            <v>CAISO_Hydro</v>
          </cell>
          <cell r="J424">
            <v>1</v>
          </cell>
        </row>
        <row r="425">
          <cell r="B425" t="str">
            <v>VOLTA_7_QFUNTS</v>
          </cell>
          <cell r="E425" t="str">
            <v>CAISO_Hydro</v>
          </cell>
          <cell r="J425">
            <v>1</v>
          </cell>
        </row>
        <row r="426">
          <cell r="B426" t="str">
            <v>BIGCRK_7_MAMRES</v>
          </cell>
          <cell r="E426" t="str">
            <v>CAISO_Hydro</v>
          </cell>
          <cell r="J426">
            <v>1</v>
          </cell>
        </row>
        <row r="427">
          <cell r="B427" t="str">
            <v>HUMBSB_1_QF</v>
          </cell>
          <cell r="E427" t="str">
            <v>CAISO_Hydro</v>
          </cell>
          <cell r="J427">
            <v>1</v>
          </cell>
        </row>
        <row r="428">
          <cell r="B428" t="str">
            <v>POTTER_7_VECINO</v>
          </cell>
          <cell r="E428" t="str">
            <v>CAISO_Hydro</v>
          </cell>
          <cell r="J428">
            <v>1</v>
          </cell>
        </row>
        <row r="429">
          <cell r="B429" t="str">
            <v>PIT5_7_QFUNTS</v>
          </cell>
          <cell r="E429" t="str">
            <v>CAISO_Hydro</v>
          </cell>
          <cell r="J429">
            <v>1</v>
          </cell>
        </row>
        <row r="430">
          <cell r="B430" t="str">
            <v>PADUA_7_SDIMAS</v>
          </cell>
          <cell r="E430" t="str">
            <v>CAISO_Hydro</v>
          </cell>
          <cell r="J430">
            <v>1</v>
          </cell>
        </row>
        <row r="431">
          <cell r="B431" t="str">
            <v>BANGOR_6_HYDRO</v>
          </cell>
          <cell r="E431" t="str">
            <v>CAISO_Hydro</v>
          </cell>
          <cell r="J431">
            <v>1</v>
          </cell>
        </row>
        <row r="432">
          <cell r="B432" t="str">
            <v>FULTON_1_QF</v>
          </cell>
          <cell r="E432" t="str">
            <v>CAISO_Hydro</v>
          </cell>
          <cell r="J432">
            <v>1</v>
          </cell>
        </row>
        <row r="433">
          <cell r="B433" t="str">
            <v>GARNET_2_HYDRO</v>
          </cell>
          <cell r="E433" t="str">
            <v>CAISO_Hydro</v>
          </cell>
          <cell r="J433">
            <v>1</v>
          </cell>
        </row>
        <row r="434">
          <cell r="B434" t="str">
            <v>MESAP_1_QF</v>
          </cell>
          <cell r="E434" t="str">
            <v>CAISO_Hydro</v>
          </cell>
          <cell r="J434">
            <v>1</v>
          </cell>
        </row>
        <row r="435">
          <cell r="B435" t="str">
            <v>SNCLRA_2_SPRHYD</v>
          </cell>
          <cell r="E435" t="str">
            <v>CAISO_Hydro</v>
          </cell>
          <cell r="J435">
            <v>1</v>
          </cell>
        </row>
        <row r="436">
          <cell r="B436" t="str">
            <v>CEDRCK_6_UNIT</v>
          </cell>
          <cell r="E436" t="str">
            <v>CAISO_Hydro</v>
          </cell>
          <cell r="J436">
            <v>1</v>
          </cell>
        </row>
        <row r="437">
          <cell r="B437" t="str">
            <v>VOLTA_6_BAILCK</v>
          </cell>
          <cell r="E437" t="str">
            <v>CAISO_Hydro</v>
          </cell>
          <cell r="J437">
            <v>1</v>
          </cell>
        </row>
        <row r="438">
          <cell r="B438" t="str">
            <v>FMEADO_6_HELLHL</v>
          </cell>
          <cell r="E438" t="str">
            <v>CAISO_Hydro</v>
          </cell>
          <cell r="J438">
            <v>1</v>
          </cell>
        </row>
        <row r="439">
          <cell r="B439" t="str">
            <v>ALLGNY_6_HYDRO1</v>
          </cell>
          <cell r="E439" t="str">
            <v>CAISO_Hydro</v>
          </cell>
          <cell r="J439">
            <v>1</v>
          </cell>
        </row>
        <row r="440">
          <cell r="B440" t="str">
            <v>HIGGNS_7_QFUNTS</v>
          </cell>
          <cell r="E440" t="str">
            <v>CAISO_Hydro</v>
          </cell>
          <cell r="J440">
            <v>1</v>
          </cell>
        </row>
        <row r="441">
          <cell r="B441" t="str">
            <v>ORLND_6_HIGHLI</v>
          </cell>
          <cell r="E441" t="str">
            <v>CAISO_Hydro</v>
          </cell>
          <cell r="J441">
            <v>1</v>
          </cell>
        </row>
        <row r="442">
          <cell r="B442" t="str">
            <v>OLINDA_2_QF</v>
          </cell>
          <cell r="E442" t="str">
            <v>CAISO_Hydro</v>
          </cell>
          <cell r="J442">
            <v>1</v>
          </cell>
        </row>
        <row r="443">
          <cell r="B443" t="str">
            <v>BIGCRK_7_DAM7</v>
          </cell>
          <cell r="E443" t="str">
            <v>CAISO_Hydro</v>
          </cell>
          <cell r="J443">
            <v>1</v>
          </cell>
        </row>
        <row r="444">
          <cell r="B444" t="str">
            <v>BOWMN_6_UNIT</v>
          </cell>
          <cell r="E444" t="str">
            <v>CAISO_Hydro</v>
          </cell>
          <cell r="J444">
            <v>1</v>
          </cell>
        </row>
        <row r="445">
          <cell r="B445" t="str">
            <v>n/a (Hoover share)</v>
          </cell>
          <cell r="E445" t="str">
            <v>CAISO_Hydro</v>
          </cell>
          <cell r="J445">
            <v>0</v>
          </cell>
        </row>
        <row r="446">
          <cell r="B446" t="str">
            <v>new_generic_instate_small_hydro</v>
          </cell>
          <cell r="E446" t="str">
            <v>CAISO_Hydro</v>
          </cell>
          <cell r="J446">
            <v>0</v>
          </cell>
        </row>
        <row r="447">
          <cell r="B447" t="str">
            <v>new_generic_instate_large_hydro</v>
          </cell>
          <cell r="E447" t="str">
            <v>CAISO_Hydro</v>
          </cell>
          <cell r="J447">
            <v>0</v>
          </cell>
        </row>
        <row r="448">
          <cell r="B448" t="str">
            <v>new_generic_nw_hydro</v>
          </cell>
          <cell r="E448" t="str">
            <v>CAISO_Hydro</v>
          </cell>
          <cell r="J448">
            <v>0</v>
          </cell>
        </row>
        <row r="449">
          <cell r="B449" t="str">
            <v>MDFKRL_2_PROJCT</v>
          </cell>
          <cell r="E449" t="str">
            <v>CAISO_Hydro</v>
          </cell>
          <cell r="J449">
            <v>1</v>
          </cell>
        </row>
        <row r="450">
          <cell r="B450" t="str">
            <v>RCKCRK_7_UNIT 1</v>
          </cell>
          <cell r="E450" t="str">
            <v>CAISO_Hydro</v>
          </cell>
          <cell r="J450">
            <v>1</v>
          </cell>
        </row>
        <row r="451">
          <cell r="B451" t="str">
            <v>NAROW2_2_UNIT</v>
          </cell>
          <cell r="E451" t="str">
            <v>CAISO_Hydro</v>
          </cell>
          <cell r="J451">
            <v>1</v>
          </cell>
        </row>
        <row r="452">
          <cell r="B452" t="str">
            <v>KINGRV_7_UNIT 1</v>
          </cell>
          <cell r="E452" t="str">
            <v>CAISO_Hydro</v>
          </cell>
          <cell r="J452">
            <v>1</v>
          </cell>
        </row>
        <row r="453">
          <cell r="B453" t="str">
            <v>TULLCK_7_UNITS</v>
          </cell>
          <cell r="E453" t="str">
            <v>CAISO_Hydro</v>
          </cell>
          <cell r="J453">
            <v>1</v>
          </cell>
        </row>
        <row r="454">
          <cell r="B454" t="str">
            <v>WISHON_6_UNITS</v>
          </cell>
          <cell r="E454" t="str">
            <v>CAISO_Hydro</v>
          </cell>
          <cell r="J454">
            <v>1</v>
          </cell>
        </row>
        <row r="455">
          <cell r="B455" t="str">
            <v>ROLLIN_6_UNIT</v>
          </cell>
          <cell r="E455" t="str">
            <v>CAISO_Hydro</v>
          </cell>
          <cell r="J455">
            <v>1</v>
          </cell>
        </row>
        <row r="456">
          <cell r="B456" t="str">
            <v>SLYCRK_1_UNIT 1</v>
          </cell>
          <cell r="E456" t="str">
            <v>CAISO_Hydro</v>
          </cell>
          <cell r="J456">
            <v>1</v>
          </cell>
        </row>
        <row r="457">
          <cell r="B457" t="str">
            <v>KERKH1_7_UNIT 3</v>
          </cell>
          <cell r="E457" t="str">
            <v>CAISO_Hydro</v>
          </cell>
          <cell r="J457">
            <v>1</v>
          </cell>
        </row>
        <row r="458">
          <cell r="B458" t="str">
            <v>BlackCanyon3</v>
          </cell>
          <cell r="E458" t="str">
            <v>CAISO_Hydro</v>
          </cell>
          <cell r="J458">
            <v>1</v>
          </cell>
        </row>
        <row r="459">
          <cell r="B459" t="str">
            <v>SPAULD_6_UNIT12</v>
          </cell>
          <cell r="E459" t="str">
            <v>CAISO_Hydro</v>
          </cell>
          <cell r="J459">
            <v>1</v>
          </cell>
        </row>
        <row r="460">
          <cell r="B460" t="str">
            <v>ELDORO_7_UNIT 2</v>
          </cell>
          <cell r="E460" t="str">
            <v>CAISO_Hydro</v>
          </cell>
          <cell r="J460">
            <v>1</v>
          </cell>
        </row>
        <row r="461">
          <cell r="B461" t="str">
            <v>POTTER_6_UNITS</v>
          </cell>
          <cell r="E461" t="str">
            <v>CAISO_Hydro</v>
          </cell>
          <cell r="J461">
            <v>1</v>
          </cell>
        </row>
        <row r="462">
          <cell r="B462" t="str">
            <v>MCSWAN_6_UNITS</v>
          </cell>
          <cell r="E462" t="str">
            <v>CAISO_Hydro</v>
          </cell>
          <cell r="J462">
            <v>1</v>
          </cell>
        </row>
        <row r="463">
          <cell r="B463" t="str">
            <v>CAMCHE_1_PL1X3</v>
          </cell>
          <cell r="E463" t="str">
            <v>CAISO_Hydro</v>
          </cell>
          <cell r="J463">
            <v>1</v>
          </cell>
        </row>
        <row r="464">
          <cell r="B464" t="str">
            <v>Ryan2_Upgrd</v>
          </cell>
          <cell r="E464" t="str">
            <v>CAISO_Hydro</v>
          </cell>
          <cell r="J464">
            <v>1</v>
          </cell>
        </row>
        <row r="465">
          <cell r="B465" t="str">
            <v>SAUGUS_6_MWDFTH</v>
          </cell>
          <cell r="E465" t="str">
            <v>CAISO_Hydro</v>
          </cell>
          <cell r="J465">
            <v>1</v>
          </cell>
        </row>
        <row r="466">
          <cell r="B466" t="str">
            <v>HATCR2_7_UNIT</v>
          </cell>
          <cell r="E466" t="str">
            <v>CAISO_Hydro</v>
          </cell>
          <cell r="J466">
            <v>1</v>
          </cell>
        </row>
        <row r="467">
          <cell r="B467" t="str">
            <v>LowerNo12</v>
          </cell>
          <cell r="E467" t="str">
            <v>CAISO_Hydro</v>
          </cell>
          <cell r="J467">
            <v>1</v>
          </cell>
        </row>
        <row r="468">
          <cell r="B468" t="str">
            <v>UpperPwr4</v>
          </cell>
          <cell r="E468" t="str">
            <v>CAISO_Hydro</v>
          </cell>
          <cell r="J468">
            <v>1</v>
          </cell>
        </row>
        <row r="469">
          <cell r="B469" t="str">
            <v>Turnbull2</v>
          </cell>
          <cell r="E469" t="str">
            <v>CAISO_Hydro</v>
          </cell>
          <cell r="J469">
            <v>1</v>
          </cell>
        </row>
        <row r="470">
          <cell r="B470" t="str">
            <v>WOODWR_1_HYDRO</v>
          </cell>
          <cell r="E470" t="str">
            <v>CAISO_Hydro</v>
          </cell>
          <cell r="J470">
            <v>1</v>
          </cell>
        </row>
        <row r="471">
          <cell r="B471" t="str">
            <v>TietonDamHydroUNIT2</v>
          </cell>
          <cell r="E471" t="str">
            <v>CAISO_Hydro</v>
          </cell>
          <cell r="J471">
            <v>1</v>
          </cell>
        </row>
        <row r="472">
          <cell r="B472" t="str">
            <v>COVERD_2_HCKHY1</v>
          </cell>
          <cell r="E472" t="str">
            <v>CAISO_Hydro</v>
          </cell>
          <cell r="J472">
            <v>1</v>
          </cell>
        </row>
        <row r="473">
          <cell r="B473" t="str">
            <v>RECTOR_2_KAWEAH</v>
          </cell>
          <cell r="E473" t="str">
            <v>CAISO_Hydro</v>
          </cell>
          <cell r="J473">
            <v>1</v>
          </cell>
        </row>
        <row r="474">
          <cell r="B474" t="str">
            <v>Rush_Creek_2</v>
          </cell>
          <cell r="E474" t="str">
            <v>CAISO_Hydro</v>
          </cell>
          <cell r="J474">
            <v>1</v>
          </cell>
        </row>
        <row r="475">
          <cell r="B475" t="str">
            <v>SPICER_1_UNITS</v>
          </cell>
          <cell r="E475" t="str">
            <v>CAISO_Hydro</v>
          </cell>
          <cell r="J475">
            <v>1</v>
          </cell>
        </row>
        <row r="476">
          <cell r="B476" t="str">
            <v>OXBOW_6_DRUM</v>
          </cell>
          <cell r="E476" t="str">
            <v>CAISO_Hydro</v>
          </cell>
          <cell r="J476">
            <v>1</v>
          </cell>
        </row>
        <row r="477">
          <cell r="B477" t="str">
            <v>Borel3</v>
          </cell>
          <cell r="E477" t="str">
            <v>CAISO_Hydro</v>
          </cell>
          <cell r="J477">
            <v>1</v>
          </cell>
        </row>
        <row r="478">
          <cell r="B478" t="str">
            <v>Turnbull1</v>
          </cell>
          <cell r="E478" t="str">
            <v>CAISO_Hydro</v>
          </cell>
          <cell r="J478">
            <v>1</v>
          </cell>
        </row>
        <row r="479">
          <cell r="B479" t="str">
            <v>COTTLE_2_FRNKNH</v>
          </cell>
          <cell r="E479" t="str">
            <v>CAISO_Hydro</v>
          </cell>
          <cell r="J479">
            <v>1</v>
          </cell>
        </row>
        <row r="480">
          <cell r="B480" t="str">
            <v>Clark_Canyon</v>
          </cell>
          <cell r="E480" t="str">
            <v>CAISO_Hydro</v>
          </cell>
          <cell r="J480">
            <v>1</v>
          </cell>
        </row>
        <row r="481">
          <cell r="B481" t="str">
            <v>FallsRiver_ID1</v>
          </cell>
          <cell r="E481" t="str">
            <v>CAISO_Hydro</v>
          </cell>
          <cell r="J481">
            <v>1</v>
          </cell>
        </row>
        <row r="482">
          <cell r="B482" t="str">
            <v>FallsRiver_ID2</v>
          </cell>
          <cell r="E482" t="str">
            <v>CAISO_Hydro</v>
          </cell>
          <cell r="J482">
            <v>1</v>
          </cell>
        </row>
        <row r="483">
          <cell r="B483" t="str">
            <v>NHOGAN_6_UNITS</v>
          </cell>
          <cell r="E483" t="str">
            <v>CAISO_Hydro</v>
          </cell>
          <cell r="J483">
            <v>1</v>
          </cell>
        </row>
        <row r="484">
          <cell r="B484" t="str">
            <v>FROGTN_1_UTICAM</v>
          </cell>
          <cell r="E484" t="str">
            <v>CAISO_Hydro</v>
          </cell>
          <cell r="J484">
            <v>1</v>
          </cell>
        </row>
        <row r="485">
          <cell r="B485" t="str">
            <v>WISE_1_UNIT 2</v>
          </cell>
          <cell r="E485" t="str">
            <v>CAISO_Hydro</v>
          </cell>
          <cell r="J485">
            <v>1</v>
          </cell>
        </row>
        <row r="486">
          <cell r="B486" t="str">
            <v>Hauser_HAU6</v>
          </cell>
          <cell r="E486" t="str">
            <v>CAISO_Hydro</v>
          </cell>
          <cell r="J486">
            <v>1</v>
          </cell>
        </row>
        <row r="487">
          <cell r="B487" t="str">
            <v>LowerNo21</v>
          </cell>
          <cell r="E487" t="str">
            <v>CAISO_Hydro</v>
          </cell>
          <cell r="J487">
            <v>1</v>
          </cell>
        </row>
        <row r="488">
          <cell r="B488" t="str">
            <v>VLYHOM_7_SSJID</v>
          </cell>
          <cell r="E488" t="str">
            <v>CAISO_Hydro</v>
          </cell>
          <cell r="J488">
            <v>1</v>
          </cell>
        </row>
        <row r="489">
          <cell r="B489" t="str">
            <v>CRESSY_1_PARKER</v>
          </cell>
          <cell r="E489" t="str">
            <v>CAISO_Hydro</v>
          </cell>
          <cell r="J489">
            <v>1</v>
          </cell>
        </row>
        <row r="490">
          <cell r="B490" t="str">
            <v>Hauser_HAU1</v>
          </cell>
          <cell r="E490" t="str">
            <v>CAISO_Hydro</v>
          </cell>
          <cell r="J490">
            <v>1</v>
          </cell>
        </row>
        <row r="491">
          <cell r="B491" t="str">
            <v>Hauser_HAU2</v>
          </cell>
          <cell r="E491" t="str">
            <v>CAISO_Hydro</v>
          </cell>
          <cell r="J491">
            <v>1</v>
          </cell>
        </row>
        <row r="492">
          <cell r="B492" t="str">
            <v>Hauser_HAU3</v>
          </cell>
          <cell r="E492" t="str">
            <v>CAISO_Hydro</v>
          </cell>
          <cell r="J492">
            <v>1</v>
          </cell>
        </row>
        <row r="493">
          <cell r="B493" t="str">
            <v>Hauser_HAU4</v>
          </cell>
          <cell r="E493" t="str">
            <v>CAISO_Hydro</v>
          </cell>
          <cell r="J493">
            <v>1</v>
          </cell>
        </row>
        <row r="494">
          <cell r="B494" t="str">
            <v>Hauser_HAU5</v>
          </cell>
          <cell r="E494" t="str">
            <v>CAISO_Hydro</v>
          </cell>
          <cell r="J494">
            <v>1</v>
          </cell>
        </row>
        <row r="495">
          <cell r="B495" t="str">
            <v>COVERD_2_MCKHY1</v>
          </cell>
          <cell r="E495" t="str">
            <v>CAISO_Hydro</v>
          </cell>
          <cell r="J495">
            <v>1</v>
          </cell>
        </row>
        <row r="496">
          <cell r="B496" t="str">
            <v>BishopCreek3-3</v>
          </cell>
          <cell r="E496" t="str">
            <v>CAISO_Hydro</v>
          </cell>
          <cell r="J496">
            <v>1</v>
          </cell>
        </row>
        <row r="497">
          <cell r="B497" t="str">
            <v>Borel2</v>
          </cell>
          <cell r="E497" t="str">
            <v>CAISO_Hydro</v>
          </cell>
          <cell r="J497">
            <v>1</v>
          </cell>
        </row>
        <row r="498">
          <cell r="B498" t="str">
            <v>FeltHydro1</v>
          </cell>
          <cell r="E498" t="str">
            <v>CAISO_Hydro</v>
          </cell>
          <cell r="J498">
            <v>1</v>
          </cell>
        </row>
        <row r="499">
          <cell r="B499" t="str">
            <v>FeltHydro2</v>
          </cell>
          <cell r="E499" t="str">
            <v>CAISO_Hydro</v>
          </cell>
          <cell r="J499">
            <v>1</v>
          </cell>
        </row>
        <row r="500">
          <cell r="B500" t="str">
            <v>BishopCreek2-2</v>
          </cell>
          <cell r="E500" t="str">
            <v>CAISO_Hydro</v>
          </cell>
          <cell r="J500">
            <v>1</v>
          </cell>
        </row>
        <row r="501">
          <cell r="B501" t="str">
            <v>BishopCreek5-2</v>
          </cell>
          <cell r="E501" t="str">
            <v>CAISO_Hydro</v>
          </cell>
          <cell r="J501">
            <v>1</v>
          </cell>
        </row>
        <row r="502">
          <cell r="B502" t="str">
            <v>BirchCreek1</v>
          </cell>
          <cell r="E502" t="str">
            <v>CAISO_Hydro</v>
          </cell>
          <cell r="J502">
            <v>1</v>
          </cell>
        </row>
        <row r="503">
          <cell r="B503" t="str">
            <v>BishopCreek2-3</v>
          </cell>
          <cell r="E503" t="str">
            <v>CAISO_Hydro</v>
          </cell>
          <cell r="J503">
            <v>1</v>
          </cell>
        </row>
        <row r="504">
          <cell r="B504" t="str">
            <v>BishopCreek3-2</v>
          </cell>
          <cell r="E504" t="str">
            <v>CAISO_Hydro</v>
          </cell>
          <cell r="J504">
            <v>1</v>
          </cell>
        </row>
        <row r="505">
          <cell r="B505" t="str">
            <v>Madison_MAD1</v>
          </cell>
          <cell r="E505" t="str">
            <v>CAISO_Hydro</v>
          </cell>
          <cell r="J505">
            <v>1</v>
          </cell>
        </row>
        <row r="506">
          <cell r="B506" t="str">
            <v>Madison_MAD2</v>
          </cell>
          <cell r="E506" t="str">
            <v>CAISO_Hydro</v>
          </cell>
          <cell r="J506">
            <v>1</v>
          </cell>
        </row>
        <row r="507">
          <cell r="B507" t="str">
            <v>Madison_MAD3</v>
          </cell>
          <cell r="E507" t="str">
            <v>CAISO_Hydro</v>
          </cell>
          <cell r="J507">
            <v>1</v>
          </cell>
        </row>
        <row r="508">
          <cell r="B508" t="str">
            <v>Madison_MAD4</v>
          </cell>
          <cell r="E508" t="str">
            <v>CAISO_Hydro</v>
          </cell>
          <cell r="J508">
            <v>1</v>
          </cell>
        </row>
        <row r="509">
          <cell r="B509" t="str">
            <v>BishopCreek5-1</v>
          </cell>
          <cell r="E509" t="str">
            <v>CAISO_Hydro</v>
          </cell>
          <cell r="J509">
            <v>1</v>
          </cell>
        </row>
        <row r="510">
          <cell r="B510" t="str">
            <v>Elk_Creek</v>
          </cell>
          <cell r="E510" t="str">
            <v>CAISO_Hydro</v>
          </cell>
          <cell r="J510">
            <v>1</v>
          </cell>
        </row>
        <row r="511">
          <cell r="B511" t="str">
            <v>FlintCreek</v>
          </cell>
          <cell r="E511" t="str">
            <v>CAISO_Hydro</v>
          </cell>
          <cell r="J511">
            <v>1</v>
          </cell>
        </row>
        <row r="512">
          <cell r="B512" t="str">
            <v>COVERD_2_RCKHY1</v>
          </cell>
          <cell r="E512" t="str">
            <v>CAISO_Hydro</v>
          </cell>
          <cell r="J512">
            <v>1</v>
          </cell>
        </row>
        <row r="513">
          <cell r="B513" t="str">
            <v>HATLOS_6_BWDHY1</v>
          </cell>
          <cell r="E513" t="str">
            <v>CAISO_Hydro</v>
          </cell>
          <cell r="J513">
            <v>1</v>
          </cell>
        </row>
        <row r="514">
          <cell r="B514" t="str">
            <v>BishopCreek4-3</v>
          </cell>
          <cell r="E514" t="str">
            <v>CAISO_Hydro</v>
          </cell>
          <cell r="J514">
            <v>1</v>
          </cell>
        </row>
        <row r="515">
          <cell r="B515" t="str">
            <v>BishopCreek4-4</v>
          </cell>
          <cell r="E515" t="str">
            <v>CAISO_Hydro</v>
          </cell>
          <cell r="J515">
            <v>1</v>
          </cell>
        </row>
        <row r="516">
          <cell r="B516" t="str">
            <v>BishopCreek4-5</v>
          </cell>
          <cell r="E516" t="str">
            <v>CAISO_Hydro</v>
          </cell>
          <cell r="J516">
            <v>1</v>
          </cell>
        </row>
        <row r="517">
          <cell r="B517" t="str">
            <v>BishopCreek6-1</v>
          </cell>
          <cell r="E517" t="str">
            <v>CAISO_Hydro</v>
          </cell>
          <cell r="J517">
            <v>1</v>
          </cell>
        </row>
        <row r="518">
          <cell r="B518" t="str">
            <v>Lundy2</v>
          </cell>
          <cell r="E518" t="str">
            <v>CAISO_Hydro</v>
          </cell>
          <cell r="J518">
            <v>1</v>
          </cell>
        </row>
        <row r="519">
          <cell r="B519" t="str">
            <v>Mile28Water1</v>
          </cell>
          <cell r="E519" t="str">
            <v>CAISO_Hydro</v>
          </cell>
          <cell r="J519">
            <v>1</v>
          </cell>
        </row>
        <row r="520">
          <cell r="B520" t="str">
            <v>Mile28Water2</v>
          </cell>
          <cell r="E520" t="str">
            <v>CAISO_Hydro</v>
          </cell>
          <cell r="J520">
            <v>1</v>
          </cell>
        </row>
        <row r="521">
          <cell r="B521" t="str">
            <v>FROGTN_1_UTICAA</v>
          </cell>
          <cell r="E521" t="str">
            <v>CAISO_Hydro</v>
          </cell>
          <cell r="J521">
            <v>1</v>
          </cell>
        </row>
        <row r="522">
          <cell r="B522" t="str">
            <v>PointLomaHY</v>
          </cell>
          <cell r="E522" t="str">
            <v>CAISO_Hydro</v>
          </cell>
          <cell r="J522">
            <v>1</v>
          </cell>
        </row>
        <row r="523">
          <cell r="B523" t="str">
            <v>FargoDrop</v>
          </cell>
          <cell r="E523" t="str">
            <v>CAISO_Hydro</v>
          </cell>
          <cell r="J523">
            <v>1</v>
          </cell>
        </row>
        <row r="524">
          <cell r="B524" t="str">
            <v>Sullivan_10</v>
          </cell>
          <cell r="E524" t="str">
            <v>CAISO_Hydro</v>
          </cell>
          <cell r="J524">
            <v>1</v>
          </cell>
        </row>
        <row r="525">
          <cell r="B525" t="str">
            <v>Sullivan_11</v>
          </cell>
          <cell r="E525" t="str">
            <v>CAISO_Hydro</v>
          </cell>
          <cell r="J525">
            <v>1</v>
          </cell>
        </row>
        <row r="526">
          <cell r="B526" t="str">
            <v>Sullivan_12</v>
          </cell>
          <cell r="E526" t="str">
            <v>CAISO_Hydro</v>
          </cell>
          <cell r="J526">
            <v>1</v>
          </cell>
        </row>
        <row r="527">
          <cell r="B527" t="str">
            <v>Sullivan_13</v>
          </cell>
          <cell r="E527" t="str">
            <v>CAISO_Hydro</v>
          </cell>
          <cell r="J527">
            <v>1</v>
          </cell>
        </row>
        <row r="528">
          <cell r="B528" t="str">
            <v>Sullivan_2</v>
          </cell>
          <cell r="E528" t="str">
            <v>CAISO_Hydro</v>
          </cell>
          <cell r="J528">
            <v>1</v>
          </cell>
        </row>
        <row r="529">
          <cell r="B529" t="str">
            <v>Sullivan_3</v>
          </cell>
          <cell r="E529" t="str">
            <v>CAISO_Hydro</v>
          </cell>
          <cell r="J529">
            <v>1</v>
          </cell>
        </row>
        <row r="530">
          <cell r="B530" t="str">
            <v>Sullivan_4</v>
          </cell>
          <cell r="E530" t="str">
            <v>CAISO_Hydro</v>
          </cell>
          <cell r="J530">
            <v>1</v>
          </cell>
        </row>
        <row r="531">
          <cell r="B531" t="str">
            <v>Sullivan_5</v>
          </cell>
          <cell r="E531" t="str">
            <v>CAISO_Hydro</v>
          </cell>
          <cell r="J531">
            <v>1</v>
          </cell>
        </row>
        <row r="532">
          <cell r="B532" t="str">
            <v>Sullivan_6</v>
          </cell>
          <cell r="E532" t="str">
            <v>CAISO_Hydro</v>
          </cell>
          <cell r="J532">
            <v>1</v>
          </cell>
        </row>
        <row r="533">
          <cell r="B533" t="str">
            <v>Sullivan_7</v>
          </cell>
          <cell r="E533" t="str">
            <v>CAISO_Hydro</v>
          </cell>
          <cell r="J533">
            <v>1</v>
          </cell>
        </row>
        <row r="534">
          <cell r="B534" t="str">
            <v>Sullivan_8</v>
          </cell>
          <cell r="E534" t="str">
            <v>CAISO_Hydro</v>
          </cell>
          <cell r="J534">
            <v>1</v>
          </cell>
        </row>
        <row r="535">
          <cell r="B535" t="str">
            <v>FeltHydro3</v>
          </cell>
          <cell r="E535" t="str">
            <v>CAISO_Hydro</v>
          </cell>
          <cell r="J535">
            <v>1</v>
          </cell>
        </row>
        <row r="536">
          <cell r="B536" t="str">
            <v>BishopCreek4-1</v>
          </cell>
          <cell r="E536" t="str">
            <v>CAISO_Hydro</v>
          </cell>
          <cell r="J536">
            <v>1</v>
          </cell>
        </row>
        <row r="537">
          <cell r="B537" t="str">
            <v>BishopCreek4-2</v>
          </cell>
          <cell r="E537" t="str">
            <v>CAISO_Hydro</v>
          </cell>
          <cell r="J537">
            <v>1</v>
          </cell>
        </row>
        <row r="538">
          <cell r="B538" t="str">
            <v>Sullivan_9</v>
          </cell>
          <cell r="E538" t="str">
            <v>CAISO_Hydro</v>
          </cell>
          <cell r="J538">
            <v>1</v>
          </cell>
        </row>
        <row r="539">
          <cell r="B539" t="str">
            <v>APLHIL_1_SLABCK</v>
          </cell>
          <cell r="E539" t="str">
            <v>CAISO_Hydro</v>
          </cell>
          <cell r="J539">
            <v>1</v>
          </cell>
        </row>
        <row r="540">
          <cell r="B540" t="str">
            <v>SAUGUS_6_CREST</v>
          </cell>
          <cell r="E540" t="str">
            <v>CAISO_Hydro</v>
          </cell>
          <cell r="J540">
            <v>1</v>
          </cell>
        </row>
        <row r="541">
          <cell r="B541" t="str">
            <v>NotchButteGeoBon2</v>
          </cell>
          <cell r="E541" t="str">
            <v>CAISO_Hydro</v>
          </cell>
          <cell r="J541">
            <v>1</v>
          </cell>
        </row>
        <row r="542">
          <cell r="B542" t="str">
            <v>CURTIS_1_FARFLD</v>
          </cell>
          <cell r="E542" t="str">
            <v>CAISO_Hydro</v>
          </cell>
          <cell r="J542">
            <v>1</v>
          </cell>
        </row>
        <row r="543">
          <cell r="B543" t="str">
            <v>RNDMTN_2_SLSPHY1</v>
          </cell>
          <cell r="E543" t="str">
            <v>CAISO_Hydro</v>
          </cell>
          <cell r="J543">
            <v>1</v>
          </cell>
        </row>
        <row r="544">
          <cell r="B544" t="str">
            <v>Bend3</v>
          </cell>
          <cell r="E544" t="str">
            <v>CAISO_Hydro</v>
          </cell>
          <cell r="J544">
            <v>1</v>
          </cell>
        </row>
        <row r="545">
          <cell r="B545" t="str">
            <v>Schaffner_1</v>
          </cell>
          <cell r="E545" t="str">
            <v>CAISO_Hydro</v>
          </cell>
          <cell r="J545">
            <v>1</v>
          </cell>
        </row>
        <row r="546">
          <cell r="B546" t="str">
            <v>StrawberryCreek1</v>
          </cell>
          <cell r="E546" t="str">
            <v>CAISO_Hydro</v>
          </cell>
          <cell r="J546">
            <v>1</v>
          </cell>
        </row>
        <row r="547">
          <cell r="B547" t="str">
            <v>StrawberryCreek2</v>
          </cell>
          <cell r="E547" t="str">
            <v>CAISO_Hydro</v>
          </cell>
          <cell r="J547">
            <v>1</v>
          </cell>
        </row>
        <row r="548">
          <cell r="B548" t="str">
            <v>StrawberryCreek3</v>
          </cell>
          <cell r="E548" t="str">
            <v>CAISO_Hydro</v>
          </cell>
          <cell r="J548">
            <v>1</v>
          </cell>
        </row>
        <row r="549">
          <cell r="B549" t="str">
            <v>ArenaDrop</v>
          </cell>
          <cell r="E549" t="str">
            <v>CAISO_Hydro</v>
          </cell>
          <cell r="J549">
            <v>1</v>
          </cell>
        </row>
        <row r="550">
          <cell r="B550" t="str">
            <v>Bend2</v>
          </cell>
          <cell r="E550" t="str">
            <v>CAISO_Hydro</v>
          </cell>
          <cell r="J550">
            <v>1</v>
          </cell>
        </row>
        <row r="551">
          <cell r="B551" t="str">
            <v>Reynolds</v>
          </cell>
          <cell r="E551" t="str">
            <v>CAISO_Hydro</v>
          </cell>
          <cell r="J551">
            <v>1</v>
          </cell>
        </row>
        <row r="552">
          <cell r="B552" t="str">
            <v>Shingle_Creek_1</v>
          </cell>
          <cell r="E552" t="str">
            <v>CAISO_Hydro</v>
          </cell>
          <cell r="J552">
            <v>1</v>
          </cell>
        </row>
        <row r="553">
          <cell r="B553" t="str">
            <v>Rim_View_1</v>
          </cell>
          <cell r="E553" t="str">
            <v>CAISO_Hydro</v>
          </cell>
          <cell r="J553">
            <v>1</v>
          </cell>
        </row>
        <row r="554">
          <cell r="B554" t="str">
            <v>BlackCanyon3MV</v>
          </cell>
          <cell r="E554" t="str">
            <v>CAISO_Hydro</v>
          </cell>
          <cell r="J554">
            <v>1</v>
          </cell>
        </row>
        <row r="555">
          <cell r="B555" t="str">
            <v>existing_generic_instate_small_hydro</v>
          </cell>
          <cell r="E555" t="str">
            <v>CAISO_Hydro</v>
          </cell>
          <cell r="J555">
            <v>1</v>
          </cell>
        </row>
        <row r="556">
          <cell r="B556" t="str">
            <v>existing_generic_instate_large_hydro</v>
          </cell>
          <cell r="E556" t="str">
            <v>CAISO_Hydro</v>
          </cell>
          <cell r="J556">
            <v>1</v>
          </cell>
        </row>
        <row r="557">
          <cell r="B557" t="str">
            <v>existing_generic_nw_hydro</v>
          </cell>
          <cell r="E557" t="str">
            <v>CAISO_Hydro</v>
          </cell>
          <cell r="J557">
            <v>1</v>
          </cell>
        </row>
        <row r="558">
          <cell r="B558" t="str">
            <v>DCI_Miles_City</v>
          </cell>
          <cell r="E558" t="str">
            <v>CAISO_Imports</v>
          </cell>
          <cell r="J558">
            <v>1</v>
          </cell>
        </row>
        <row r="559">
          <cell r="B559" t="str">
            <v>VSTAES_6_VESBT1</v>
          </cell>
          <cell r="E559" t="str">
            <v>CAISO_Li_Battery</v>
          </cell>
          <cell r="J559">
            <v>1</v>
          </cell>
        </row>
        <row r="560">
          <cell r="B560" t="str">
            <v>CHINO_2_APEBT1</v>
          </cell>
          <cell r="E560" t="str">
            <v>CAISO_Li_Battery</v>
          </cell>
          <cell r="J560">
            <v>1</v>
          </cell>
        </row>
        <row r="561">
          <cell r="B561" t="str">
            <v>ESCNDO_6_EB1BT1</v>
          </cell>
          <cell r="E561" t="str">
            <v>CAISO_Li_Battery</v>
          </cell>
          <cell r="J561">
            <v>1</v>
          </cell>
        </row>
        <row r="562">
          <cell r="B562" t="str">
            <v>ESCNDO_6_EB2BT2</v>
          </cell>
          <cell r="E562" t="str">
            <v>CAISO_Li_Battery</v>
          </cell>
          <cell r="J562">
            <v>1</v>
          </cell>
        </row>
        <row r="563">
          <cell r="B563" t="str">
            <v>ESCNDO_6_EB3BT3</v>
          </cell>
          <cell r="E563" t="str">
            <v>CAISO_Li_Battery</v>
          </cell>
          <cell r="J563">
            <v>1</v>
          </cell>
        </row>
        <row r="564">
          <cell r="B564" t="str">
            <v>MIRLOM_2_MLBBTA</v>
          </cell>
          <cell r="E564" t="str">
            <v>CAISO_Li_Battery</v>
          </cell>
          <cell r="J564">
            <v>1</v>
          </cell>
        </row>
        <row r="565">
          <cell r="B565" t="str">
            <v>MIRLOM_2_MLBBTB</v>
          </cell>
          <cell r="E565" t="str">
            <v>CAISO_Li_Battery</v>
          </cell>
          <cell r="J565">
            <v>1</v>
          </cell>
        </row>
        <row r="566">
          <cell r="B566" t="str">
            <v>MONLTH_6_BATTRY</v>
          </cell>
          <cell r="E566" t="str">
            <v>CAISO_Li_Battery</v>
          </cell>
          <cell r="J566">
            <v>1</v>
          </cell>
        </row>
        <row r="567">
          <cell r="B567" t="str">
            <v>ELCAJN_6_EB1BT1</v>
          </cell>
          <cell r="E567" t="str">
            <v>CAISO_Li_Battery</v>
          </cell>
          <cell r="J567">
            <v>1</v>
          </cell>
        </row>
        <row r="568">
          <cell r="B568" t="str">
            <v>SWIFT_1_NAS</v>
          </cell>
          <cell r="E568" t="str">
            <v>CAISO_Li_Battery</v>
          </cell>
          <cell r="J568">
            <v>1</v>
          </cell>
        </row>
        <row r="569">
          <cell r="B569" t="str">
            <v>ELCAJN_6_DRGEN1</v>
          </cell>
          <cell r="E569" t="str">
            <v>CAISO_Li_Battery</v>
          </cell>
          <cell r="J569">
            <v>1</v>
          </cell>
        </row>
        <row r="570">
          <cell r="B570" t="str">
            <v>SANTGO_2_MABBT1</v>
          </cell>
          <cell r="E570" t="str">
            <v>CAISO_Li_Battery</v>
          </cell>
          <cell r="J570">
            <v>1</v>
          </cell>
        </row>
        <row r="571">
          <cell r="B571" t="str">
            <v>VACADX_1_NAS</v>
          </cell>
          <cell r="E571" t="str">
            <v>CAISO_Li_Battery</v>
          </cell>
          <cell r="J571">
            <v>1</v>
          </cell>
        </row>
        <row r="572">
          <cell r="B572" t="str">
            <v>ELCAJN_6_DRGEN2</v>
          </cell>
          <cell r="E572" t="str">
            <v>CAISO_Li_Battery</v>
          </cell>
          <cell r="J572">
            <v>1</v>
          </cell>
        </row>
        <row r="573">
          <cell r="B573" t="str">
            <v>Base_battery_PGE_Valley_dur_4_unit_1</v>
          </cell>
          <cell r="E573" t="str">
            <v>CAISO_Li_Battery</v>
          </cell>
          <cell r="J573">
            <v>1</v>
          </cell>
        </row>
        <row r="574">
          <cell r="B574" t="str">
            <v>Base_battery_PGE_Valley_dur_4_unit_2</v>
          </cell>
          <cell r="E574" t="str">
            <v>CAISO_Li_Battery</v>
          </cell>
          <cell r="J574">
            <v>1</v>
          </cell>
        </row>
        <row r="575">
          <cell r="B575" t="str">
            <v>Base_battery_PGE_Valley_dur_4_unit_3</v>
          </cell>
          <cell r="E575" t="str">
            <v>CAISO_Li_Battery</v>
          </cell>
          <cell r="J575">
            <v>1</v>
          </cell>
        </row>
        <row r="576">
          <cell r="B576" t="str">
            <v>Base_battery_PGE_Valley_dur_4_unit_4</v>
          </cell>
          <cell r="E576" t="str">
            <v>CAISO_Li_Battery</v>
          </cell>
          <cell r="J576">
            <v>1</v>
          </cell>
        </row>
        <row r="577">
          <cell r="B577" t="str">
            <v>Base_battery_PGE_Valley_dur_4_unit_5</v>
          </cell>
          <cell r="E577" t="str">
            <v>CAISO_Li_Battery</v>
          </cell>
          <cell r="J577">
            <v>1</v>
          </cell>
        </row>
        <row r="578">
          <cell r="B578" t="str">
            <v>Base_battery_PGE_Valley_dur_4_unit_6</v>
          </cell>
          <cell r="E578" t="str">
            <v>CAISO_Li_Battery</v>
          </cell>
          <cell r="J578">
            <v>1</v>
          </cell>
        </row>
        <row r="579">
          <cell r="B579" t="str">
            <v>Base_battery_PGE_Valley_dur_4_unit_7</v>
          </cell>
          <cell r="E579" t="str">
            <v>CAISO_Li_Battery</v>
          </cell>
          <cell r="J579">
            <v>1</v>
          </cell>
        </row>
        <row r="580">
          <cell r="B580" t="str">
            <v>Base_battery_PGE_Valley_dur_4_unit_8</v>
          </cell>
          <cell r="E580" t="str">
            <v>CAISO_Li_Battery</v>
          </cell>
          <cell r="J580">
            <v>1</v>
          </cell>
        </row>
        <row r="581">
          <cell r="B581" t="str">
            <v>Base_battery_PGE_Valley_dur_4_unit_9</v>
          </cell>
          <cell r="E581" t="str">
            <v>CAISO_Li_Battery</v>
          </cell>
          <cell r="J581">
            <v>1</v>
          </cell>
        </row>
        <row r="582">
          <cell r="B582" t="str">
            <v>Base_battery_PGE_Valley_dur_4_unit_10</v>
          </cell>
          <cell r="E582" t="str">
            <v>CAISO_Li_Battery</v>
          </cell>
          <cell r="J582">
            <v>1</v>
          </cell>
        </row>
        <row r="583">
          <cell r="B583" t="str">
            <v>Base_battery_SCE_dur_4_unit_1</v>
          </cell>
          <cell r="E583" t="str">
            <v>CAISO_Li_Battery</v>
          </cell>
          <cell r="J583">
            <v>1</v>
          </cell>
        </row>
        <row r="584">
          <cell r="B584" t="str">
            <v>Base_battery_SCE_dur_4_unit_2</v>
          </cell>
          <cell r="E584" t="str">
            <v>CAISO_Li_Battery</v>
          </cell>
          <cell r="J584">
            <v>1</v>
          </cell>
        </row>
        <row r="585">
          <cell r="B585" t="str">
            <v>Base_battery_SCE_dur_4_unit_3</v>
          </cell>
          <cell r="E585" t="str">
            <v>CAISO_Li_Battery</v>
          </cell>
          <cell r="J585">
            <v>1</v>
          </cell>
        </row>
        <row r="586">
          <cell r="B586" t="str">
            <v>Base_battery_SCE_dur_4_unit_4</v>
          </cell>
          <cell r="E586" t="str">
            <v>CAISO_Li_Battery</v>
          </cell>
          <cell r="J586">
            <v>1</v>
          </cell>
        </row>
        <row r="587">
          <cell r="B587" t="str">
            <v>Base_battery_SCE_dur_4_unit_5</v>
          </cell>
          <cell r="E587" t="str">
            <v>CAISO_Li_Battery</v>
          </cell>
          <cell r="J587">
            <v>1</v>
          </cell>
        </row>
        <row r="588">
          <cell r="B588" t="str">
            <v>Base_battery_SCE_dur_4_unit_6</v>
          </cell>
          <cell r="E588" t="str">
            <v>CAISO_Li_Battery</v>
          </cell>
          <cell r="J588">
            <v>1</v>
          </cell>
        </row>
        <row r="589">
          <cell r="B589" t="str">
            <v>Base_battery_SCE_dur_4_unit_7</v>
          </cell>
          <cell r="E589" t="str">
            <v>CAISO_Li_Battery</v>
          </cell>
          <cell r="J589">
            <v>1</v>
          </cell>
        </row>
        <row r="590">
          <cell r="B590" t="str">
            <v>Base_battery_SCE_dur_4_unit_8</v>
          </cell>
          <cell r="E590" t="str">
            <v>CAISO_Li_Battery</v>
          </cell>
          <cell r="J590">
            <v>1</v>
          </cell>
        </row>
        <row r="591">
          <cell r="B591" t="str">
            <v>Base_battery_SCE_dur_4_unit_9</v>
          </cell>
          <cell r="E591" t="str">
            <v>CAISO_Li_Battery</v>
          </cell>
          <cell r="J591">
            <v>1</v>
          </cell>
        </row>
        <row r="592">
          <cell r="B592" t="str">
            <v>Base_battery_SCE_dur_4_unit_10</v>
          </cell>
          <cell r="E592" t="str">
            <v>CAISO_Li_Battery</v>
          </cell>
          <cell r="J592">
            <v>1</v>
          </cell>
        </row>
        <row r="593">
          <cell r="B593" t="str">
            <v>Base_battery_SDGE_dur_4_unit_1</v>
          </cell>
          <cell r="E593" t="str">
            <v>CAISO_Li_Battery</v>
          </cell>
          <cell r="J593">
            <v>1</v>
          </cell>
        </row>
        <row r="594">
          <cell r="B594" t="str">
            <v>Base_battery_SDGE_dur_4_unit_2</v>
          </cell>
          <cell r="E594" t="str">
            <v>CAISO_Li_Battery</v>
          </cell>
          <cell r="J594">
            <v>1</v>
          </cell>
        </row>
        <row r="595">
          <cell r="B595" t="str">
            <v>Base_battery_SDGE_dur_4_unit_3</v>
          </cell>
          <cell r="E595" t="str">
            <v>CAISO_Li_Battery</v>
          </cell>
          <cell r="J595">
            <v>1</v>
          </cell>
        </row>
        <row r="596">
          <cell r="B596" t="str">
            <v>Base_battery_SDGE_dur_4_unit_4</v>
          </cell>
          <cell r="E596" t="str">
            <v>CAISO_Li_Battery</v>
          </cell>
          <cell r="J596">
            <v>1</v>
          </cell>
        </row>
        <row r="597">
          <cell r="B597" t="str">
            <v>Base_battery_SDGE_dur_4_unit_5</v>
          </cell>
          <cell r="E597" t="str">
            <v>CAISO_Li_Battery</v>
          </cell>
          <cell r="J597">
            <v>1</v>
          </cell>
        </row>
        <row r="598">
          <cell r="B598" t="str">
            <v>Base_battery_SDGE_dur_4_unit_6</v>
          </cell>
          <cell r="E598" t="str">
            <v>CAISO_Li_Battery</v>
          </cell>
          <cell r="J598">
            <v>1</v>
          </cell>
        </row>
        <row r="599">
          <cell r="B599" t="str">
            <v>Base_battery_SDGE_dur_4_unit_7</v>
          </cell>
          <cell r="E599" t="str">
            <v>CAISO_Li_Battery</v>
          </cell>
          <cell r="J599">
            <v>1</v>
          </cell>
        </row>
        <row r="600">
          <cell r="B600" t="str">
            <v>Base_battery_SDGE_dur_4_unit_8</v>
          </cell>
          <cell r="E600" t="str">
            <v>CAISO_Li_Battery</v>
          </cell>
          <cell r="J600">
            <v>1</v>
          </cell>
        </row>
        <row r="601">
          <cell r="B601" t="str">
            <v>Base_battery_SDGE_dur_4_unit_9</v>
          </cell>
          <cell r="E601" t="str">
            <v>CAISO_Li_Battery</v>
          </cell>
          <cell r="J601">
            <v>1</v>
          </cell>
        </row>
        <row r="602">
          <cell r="B602" t="str">
            <v>Base_battery_SDGE_dur_4_unit_10</v>
          </cell>
          <cell r="E602" t="str">
            <v>CAISO_Li_Battery</v>
          </cell>
          <cell r="J602">
            <v>1</v>
          </cell>
        </row>
        <row r="603">
          <cell r="B603" t="str">
            <v>Base_battery_PGE_Bay_dur_2_unit_1</v>
          </cell>
          <cell r="E603" t="str">
            <v>CAISO_Li_Battery</v>
          </cell>
          <cell r="J603">
            <v>1</v>
          </cell>
        </row>
        <row r="604">
          <cell r="B604" t="str">
            <v>Base_battery_PGE_Bay_dur_2_unit_2</v>
          </cell>
          <cell r="E604" t="str">
            <v>CAISO_Li_Battery</v>
          </cell>
          <cell r="J604">
            <v>1</v>
          </cell>
        </row>
        <row r="605">
          <cell r="B605" t="str">
            <v>Base_battery_PGE_Bay_dur_2_unit_3</v>
          </cell>
          <cell r="E605" t="str">
            <v>CAISO_Li_Battery</v>
          </cell>
          <cell r="J605">
            <v>1</v>
          </cell>
        </row>
        <row r="606">
          <cell r="B606" t="str">
            <v>Base_battery_PGE_Bay_dur_2_unit_4</v>
          </cell>
          <cell r="E606" t="str">
            <v>CAISO_Li_Battery</v>
          </cell>
          <cell r="J606">
            <v>1</v>
          </cell>
        </row>
        <row r="607">
          <cell r="B607" t="str">
            <v>Base_battery_PGE_Bay_dur_2_unit_5</v>
          </cell>
          <cell r="E607" t="str">
            <v>CAISO_Li_Battery</v>
          </cell>
          <cell r="J607">
            <v>1</v>
          </cell>
        </row>
        <row r="608">
          <cell r="B608" t="str">
            <v>Base_battery_PGE_Bay_dur_2_unit_6</v>
          </cell>
          <cell r="E608" t="str">
            <v>CAISO_Li_Battery</v>
          </cell>
          <cell r="J608">
            <v>1</v>
          </cell>
        </row>
        <row r="609">
          <cell r="B609" t="str">
            <v>Base_battery_PGE_Bay_dur_2_unit_7</v>
          </cell>
          <cell r="E609" t="str">
            <v>CAISO_Li_Battery</v>
          </cell>
          <cell r="J609">
            <v>1</v>
          </cell>
        </row>
        <row r="610">
          <cell r="B610" t="str">
            <v>Base_battery_PGE_Bay_dur_2_unit_8</v>
          </cell>
          <cell r="E610" t="str">
            <v>CAISO_Li_Battery</v>
          </cell>
          <cell r="J610">
            <v>1</v>
          </cell>
        </row>
        <row r="611">
          <cell r="B611" t="str">
            <v>Base_battery_PGE_Bay_dur_2_unit_9</v>
          </cell>
          <cell r="E611" t="str">
            <v>CAISO_Li_Battery</v>
          </cell>
          <cell r="J611">
            <v>1</v>
          </cell>
        </row>
        <row r="612">
          <cell r="B612" t="str">
            <v>Base_battery_PGE_Bay_dur_2_unit_10</v>
          </cell>
          <cell r="E612" t="str">
            <v>CAISO_Li_Battery</v>
          </cell>
          <cell r="J612">
            <v>1</v>
          </cell>
        </row>
        <row r="613">
          <cell r="B613" t="str">
            <v>Base_battery_PGE_Valley_dur_2_unit_1</v>
          </cell>
          <cell r="E613" t="str">
            <v>CAISO_Li_Battery</v>
          </cell>
          <cell r="J613">
            <v>1</v>
          </cell>
        </row>
        <row r="614">
          <cell r="B614" t="str">
            <v>Base_battery_PGE_Valley_dur_2_unit_2</v>
          </cell>
          <cell r="E614" t="str">
            <v>CAISO_Li_Battery</v>
          </cell>
          <cell r="J614">
            <v>1</v>
          </cell>
        </row>
        <row r="615">
          <cell r="B615" t="str">
            <v>Base_battery_PGE_Valley_dur_2_unit_3</v>
          </cell>
          <cell r="E615" t="str">
            <v>CAISO_Li_Battery</v>
          </cell>
          <cell r="J615">
            <v>1</v>
          </cell>
        </row>
        <row r="616">
          <cell r="B616" t="str">
            <v>Base_battery_PGE_Valley_dur_2_unit_4</v>
          </cell>
          <cell r="E616" t="str">
            <v>CAISO_Li_Battery</v>
          </cell>
          <cell r="J616">
            <v>1</v>
          </cell>
        </row>
        <row r="617">
          <cell r="B617" t="str">
            <v>Base_battery_PGE_Valley_dur_2_unit_5</v>
          </cell>
          <cell r="E617" t="str">
            <v>CAISO_Li_Battery</v>
          </cell>
          <cell r="J617">
            <v>1</v>
          </cell>
        </row>
        <row r="618">
          <cell r="B618" t="str">
            <v>Base_battery_PGE_Valley_dur_2_unit_6</v>
          </cell>
          <cell r="E618" t="str">
            <v>CAISO_Li_Battery</v>
          </cell>
          <cell r="J618">
            <v>1</v>
          </cell>
        </row>
        <row r="619">
          <cell r="B619" t="str">
            <v>Base_battery_PGE_Valley_dur_2_unit_7</v>
          </cell>
          <cell r="E619" t="str">
            <v>CAISO_Li_Battery</v>
          </cell>
          <cell r="J619">
            <v>1</v>
          </cell>
        </row>
        <row r="620">
          <cell r="B620" t="str">
            <v>Base_battery_PGE_Valley_dur_2_unit_8</v>
          </cell>
          <cell r="E620" t="str">
            <v>CAISO_Li_Battery</v>
          </cell>
          <cell r="J620">
            <v>1</v>
          </cell>
        </row>
        <row r="621">
          <cell r="B621" t="str">
            <v>Base_battery_PGE_Valley_dur_2_unit_9</v>
          </cell>
          <cell r="E621" t="str">
            <v>CAISO_Li_Battery</v>
          </cell>
          <cell r="J621">
            <v>1</v>
          </cell>
        </row>
        <row r="622">
          <cell r="B622" t="str">
            <v>Base_battery_PGE_Valley_dur_2_unit_10</v>
          </cell>
          <cell r="E622" t="str">
            <v>CAISO_Li_Battery</v>
          </cell>
          <cell r="J622">
            <v>1</v>
          </cell>
        </row>
        <row r="623">
          <cell r="B623" t="str">
            <v>Base_battery_SCE_dur_2_unit_1</v>
          </cell>
          <cell r="E623" t="str">
            <v>CAISO_Li_Battery</v>
          </cell>
          <cell r="J623">
            <v>1</v>
          </cell>
        </row>
        <row r="624">
          <cell r="B624" t="str">
            <v>Base_battery_SCE_dur_2_unit_2</v>
          </cell>
          <cell r="E624" t="str">
            <v>CAISO_Li_Battery</v>
          </cell>
          <cell r="J624">
            <v>1</v>
          </cell>
        </row>
        <row r="625">
          <cell r="B625" t="str">
            <v>Base_battery_SCE_dur_2_unit_3</v>
          </cell>
          <cell r="E625" t="str">
            <v>CAISO_Li_Battery</v>
          </cell>
          <cell r="J625">
            <v>1</v>
          </cell>
        </row>
        <row r="626">
          <cell r="B626" t="str">
            <v>Base_battery_SCE_dur_2_unit_4</v>
          </cell>
          <cell r="E626" t="str">
            <v>CAISO_Li_Battery</v>
          </cell>
          <cell r="J626">
            <v>1</v>
          </cell>
        </row>
        <row r="627">
          <cell r="B627" t="str">
            <v>Base_battery_SCE_dur_2_unit_5</v>
          </cell>
          <cell r="E627" t="str">
            <v>CAISO_Li_Battery</v>
          </cell>
          <cell r="J627">
            <v>1</v>
          </cell>
        </row>
        <row r="628">
          <cell r="B628" t="str">
            <v>Base_battery_SCE_dur_2_unit_6</v>
          </cell>
          <cell r="E628" t="str">
            <v>CAISO_Li_Battery</v>
          </cell>
          <cell r="J628">
            <v>1</v>
          </cell>
        </row>
        <row r="629">
          <cell r="B629" t="str">
            <v>Base_battery_SCE_dur_2_unit_7</v>
          </cell>
          <cell r="E629" t="str">
            <v>CAISO_Li_Battery</v>
          </cell>
          <cell r="J629">
            <v>1</v>
          </cell>
        </row>
        <row r="630">
          <cell r="B630" t="str">
            <v>Base_battery_SCE_dur_2_unit_8</v>
          </cell>
          <cell r="E630" t="str">
            <v>CAISO_Li_Battery</v>
          </cell>
          <cell r="J630">
            <v>1</v>
          </cell>
        </row>
        <row r="631">
          <cell r="B631" t="str">
            <v>Base_battery_SCE_dur_2_unit_9</v>
          </cell>
          <cell r="E631" t="str">
            <v>CAISO_Li_Battery</v>
          </cell>
          <cell r="J631">
            <v>1</v>
          </cell>
        </row>
        <row r="632">
          <cell r="B632" t="str">
            <v>Base_battery_SCE_dur_2_unit_10</v>
          </cell>
          <cell r="E632" t="str">
            <v>CAISO_Li_Battery</v>
          </cell>
          <cell r="J632">
            <v>1</v>
          </cell>
        </row>
        <row r="633">
          <cell r="B633" t="str">
            <v>Base_battery_SDGE_dur_2_unit_1</v>
          </cell>
          <cell r="E633" t="str">
            <v>CAISO_Li_Battery</v>
          </cell>
          <cell r="J633">
            <v>1</v>
          </cell>
        </row>
        <row r="634">
          <cell r="B634" t="str">
            <v>Base_battery_SDGE_dur_2_unit_2</v>
          </cell>
          <cell r="E634" t="str">
            <v>CAISO_Li_Battery</v>
          </cell>
          <cell r="J634">
            <v>1</v>
          </cell>
        </row>
        <row r="635">
          <cell r="B635" t="str">
            <v>Base_battery_SDGE_dur_2_unit_3</v>
          </cell>
          <cell r="E635" t="str">
            <v>CAISO_Li_Battery</v>
          </cell>
          <cell r="J635">
            <v>1</v>
          </cell>
        </row>
        <row r="636">
          <cell r="B636" t="str">
            <v>Base_battery_SDGE_dur_2_unit_4</v>
          </cell>
          <cell r="E636" t="str">
            <v>CAISO_Li_Battery</v>
          </cell>
          <cell r="J636">
            <v>1</v>
          </cell>
        </row>
        <row r="637">
          <cell r="B637" t="str">
            <v>Base_battery_SDGE_dur_2_unit_5</v>
          </cell>
          <cell r="E637" t="str">
            <v>CAISO_Li_Battery</v>
          </cell>
          <cell r="J637">
            <v>1</v>
          </cell>
        </row>
        <row r="638">
          <cell r="B638" t="str">
            <v>Base_battery_SDGE_dur_2_unit_6</v>
          </cell>
          <cell r="E638" t="str">
            <v>CAISO_Li_Battery</v>
          </cell>
          <cell r="J638">
            <v>1</v>
          </cell>
        </row>
        <row r="639">
          <cell r="B639" t="str">
            <v>Base_battery_SDGE_dur_2_unit_7</v>
          </cell>
          <cell r="E639" t="str">
            <v>CAISO_Li_Battery</v>
          </cell>
          <cell r="J639">
            <v>1</v>
          </cell>
        </row>
        <row r="640">
          <cell r="B640" t="str">
            <v>Base_battery_SDGE_dur_2_unit_8</v>
          </cell>
          <cell r="E640" t="str">
            <v>CAISO_Li_Battery</v>
          </cell>
          <cell r="J640">
            <v>1</v>
          </cell>
        </row>
        <row r="641">
          <cell r="B641" t="str">
            <v>Base_battery_SDGE_dur_2_unit_9</v>
          </cell>
          <cell r="E641" t="str">
            <v>CAISO_Li_Battery</v>
          </cell>
          <cell r="J641">
            <v>1</v>
          </cell>
        </row>
        <row r="642">
          <cell r="B642" t="str">
            <v>Base_battery_SDGE_dur_2_unit_10</v>
          </cell>
          <cell r="E642" t="str">
            <v>CAISO_Li_Battery</v>
          </cell>
          <cell r="J642">
            <v>1</v>
          </cell>
        </row>
        <row r="643">
          <cell r="B643" t="str">
            <v>Base_battery_PGE_Bay_dur_4_unit_1</v>
          </cell>
          <cell r="E643" t="str">
            <v>CAISO_Li_Battery</v>
          </cell>
          <cell r="J643">
            <v>1</v>
          </cell>
        </row>
        <row r="644">
          <cell r="B644" t="str">
            <v>Base_battery_PGE_Bay_dur_4_unit_2</v>
          </cell>
          <cell r="E644" t="str">
            <v>CAISO_Li_Battery</v>
          </cell>
          <cell r="J644">
            <v>1</v>
          </cell>
        </row>
        <row r="645">
          <cell r="B645" t="str">
            <v>Base_battery_PGE_Bay_dur_4_unit_3</v>
          </cell>
          <cell r="E645" t="str">
            <v>CAISO_Li_Battery</v>
          </cell>
          <cell r="J645">
            <v>1</v>
          </cell>
        </row>
        <row r="646">
          <cell r="B646" t="str">
            <v>Base_battery_PGE_Bay_dur_4_unit_4</v>
          </cell>
          <cell r="E646" t="str">
            <v>CAISO_Li_Battery</v>
          </cell>
          <cell r="J646">
            <v>1</v>
          </cell>
        </row>
        <row r="647">
          <cell r="B647" t="str">
            <v>Base_battery_PGE_Bay_dur_4_unit_5</v>
          </cell>
          <cell r="E647" t="str">
            <v>CAISO_Li_Battery</v>
          </cell>
          <cell r="J647">
            <v>1</v>
          </cell>
        </row>
        <row r="648">
          <cell r="B648" t="str">
            <v>Base_battery_PGE_Bay_dur_4_unit_6</v>
          </cell>
          <cell r="E648" t="str">
            <v>CAISO_Li_Battery</v>
          </cell>
          <cell r="J648">
            <v>1</v>
          </cell>
        </row>
        <row r="649">
          <cell r="B649" t="str">
            <v>Base_battery_PGE_Bay_dur_4_unit_7</v>
          </cell>
          <cell r="E649" t="str">
            <v>CAISO_Li_Battery</v>
          </cell>
          <cell r="J649">
            <v>1</v>
          </cell>
        </row>
        <row r="650">
          <cell r="B650" t="str">
            <v>Base_battery_PGE_Bay_dur_4_unit_8</v>
          </cell>
          <cell r="E650" t="str">
            <v>CAISO_Li_Battery</v>
          </cell>
          <cell r="J650">
            <v>1</v>
          </cell>
        </row>
        <row r="651">
          <cell r="B651" t="str">
            <v>Base_battery_PGE_Bay_dur_4_unit_9</v>
          </cell>
          <cell r="E651" t="str">
            <v>CAISO_Li_Battery</v>
          </cell>
          <cell r="J651">
            <v>1</v>
          </cell>
        </row>
        <row r="652">
          <cell r="B652" t="str">
            <v>Base_battery_PGE_Bay_dur_4_unit_10</v>
          </cell>
          <cell r="E652" t="str">
            <v>CAISO_Li_Battery</v>
          </cell>
          <cell r="J652">
            <v>1</v>
          </cell>
        </row>
        <row r="653">
          <cell r="B653" t="str">
            <v>new_btm_resource</v>
          </cell>
          <cell r="E653" t="str">
            <v>CAISO_Loadmod</v>
          </cell>
          <cell r="J653">
            <v>0</v>
          </cell>
        </row>
        <row r="654">
          <cell r="B654" t="str">
            <v>new_btm_ee</v>
          </cell>
          <cell r="E654" t="str">
            <v>CAISO_Loadmod</v>
          </cell>
          <cell r="J654">
            <v>0</v>
          </cell>
        </row>
        <row r="655">
          <cell r="B655" t="str">
            <v>new_btm_dr</v>
          </cell>
          <cell r="E655" t="str">
            <v>CAISO_Loadmod</v>
          </cell>
          <cell r="J655">
            <v>0</v>
          </cell>
        </row>
        <row r="656">
          <cell r="B656" t="str">
            <v>new_dg</v>
          </cell>
          <cell r="E656" t="str">
            <v>CAISO_Loadmod</v>
          </cell>
          <cell r="J656">
            <v>0</v>
          </cell>
        </row>
        <row r="657">
          <cell r="B657" t="str">
            <v>new_ev</v>
          </cell>
          <cell r="E657" t="str">
            <v>CAISO_Loadmod</v>
          </cell>
          <cell r="J657">
            <v>0</v>
          </cell>
        </row>
        <row r="658">
          <cell r="B658" t="str">
            <v>new_tou</v>
          </cell>
          <cell r="E658" t="str">
            <v>CAISO_Loadmod</v>
          </cell>
          <cell r="J658">
            <v>0</v>
          </cell>
        </row>
        <row r="659">
          <cell r="B659" t="str">
            <v>DIABLO_7_UNIT 1</v>
          </cell>
          <cell r="E659" t="str">
            <v>CAISO_Nuclear</v>
          </cell>
          <cell r="J659">
            <v>1</v>
          </cell>
        </row>
        <row r="660">
          <cell r="B660" t="str">
            <v>DIABLO_7_UNIT 2</v>
          </cell>
          <cell r="E660" t="str">
            <v>CAISO_Nuclear</v>
          </cell>
          <cell r="J660">
            <v>1</v>
          </cell>
        </row>
        <row r="661">
          <cell r="B661" t="str">
            <v>n/a (Palo Verde)</v>
          </cell>
          <cell r="E661" t="str">
            <v>CAISO_Nuclear</v>
          </cell>
          <cell r="J661">
            <v>0</v>
          </cell>
        </row>
        <row r="662">
          <cell r="B662" t="str">
            <v>new_generic_nuclear</v>
          </cell>
          <cell r="E662" t="str">
            <v>CAISO_Nuclear</v>
          </cell>
          <cell r="J662">
            <v>0</v>
          </cell>
        </row>
        <row r="663">
          <cell r="B663" t="str">
            <v>existing_generic_nuclear</v>
          </cell>
          <cell r="E663" t="str">
            <v>CAISO_Nuclear</v>
          </cell>
          <cell r="J663">
            <v>1</v>
          </cell>
        </row>
        <row r="664">
          <cell r="B664" t="str">
            <v>CARLS1_2_CARCT1</v>
          </cell>
          <cell r="E664" t="str">
            <v>CAISO_Peaker1</v>
          </cell>
          <cell r="J664">
            <v>1</v>
          </cell>
        </row>
        <row r="665">
          <cell r="B665" t="str">
            <v>PNCHEG_2_PL1X4</v>
          </cell>
          <cell r="E665" t="str">
            <v>CAISO_Peaker1</v>
          </cell>
          <cell r="J665">
            <v>1</v>
          </cell>
        </row>
        <row r="666">
          <cell r="B666" t="str">
            <v>TBD (Puente)</v>
          </cell>
          <cell r="E666" t="str">
            <v>CAISO_Peaker1</v>
          </cell>
          <cell r="J666">
            <v>0</v>
          </cell>
        </row>
        <row r="667">
          <cell r="B667" t="str">
            <v>SUNSET_2_UNITS</v>
          </cell>
          <cell r="E667" t="str">
            <v>CAISO_Peaker1</v>
          </cell>
          <cell r="J667">
            <v>1</v>
          </cell>
        </row>
        <row r="668">
          <cell r="B668" t="str">
            <v>COCOPP_2_CTG4</v>
          </cell>
          <cell r="E668" t="str">
            <v>CAISO_Peaker1</v>
          </cell>
          <cell r="J668">
            <v>1</v>
          </cell>
        </row>
        <row r="669">
          <cell r="B669" t="str">
            <v>COCOPP_2_CTG1</v>
          </cell>
          <cell r="E669" t="str">
            <v>CAISO_Peaker1</v>
          </cell>
          <cell r="J669">
            <v>1</v>
          </cell>
        </row>
        <row r="670">
          <cell r="B670" t="str">
            <v>COCOPP_2_CTG2</v>
          </cell>
          <cell r="E670" t="str">
            <v>CAISO_Peaker1</v>
          </cell>
          <cell r="J670">
            <v>1</v>
          </cell>
        </row>
        <row r="671">
          <cell r="B671" t="str">
            <v>KELSO_2_UNITS</v>
          </cell>
          <cell r="E671" t="str">
            <v>CAISO_Peaker1</v>
          </cell>
          <cell r="J671">
            <v>1</v>
          </cell>
        </row>
        <row r="672">
          <cell r="B672" t="str">
            <v>COCOPP_2_CTG3</v>
          </cell>
          <cell r="E672" t="str">
            <v>CAISO_Peaker1</v>
          </cell>
          <cell r="J672">
            <v>1</v>
          </cell>
        </row>
        <row r="673">
          <cell r="B673" t="str">
            <v>PIOPIC_2_CTG2</v>
          </cell>
          <cell r="E673" t="str">
            <v>CAISO_Peaker1</v>
          </cell>
          <cell r="J673">
            <v>1</v>
          </cell>
        </row>
        <row r="674">
          <cell r="B674" t="str">
            <v>PIOPIC_2_CTG3</v>
          </cell>
          <cell r="E674" t="str">
            <v>CAISO_Peaker1</v>
          </cell>
          <cell r="J674">
            <v>1</v>
          </cell>
        </row>
        <row r="675">
          <cell r="B675" t="str">
            <v>PIOPIC_2_CTG1</v>
          </cell>
          <cell r="E675" t="str">
            <v>CAISO_Peaker1</v>
          </cell>
          <cell r="J675">
            <v>1</v>
          </cell>
        </row>
        <row r="676">
          <cell r="B676" t="str">
            <v>SENTNL_2_CTG5</v>
          </cell>
          <cell r="E676" t="str">
            <v>CAISO_Peaker1</v>
          </cell>
          <cell r="J676">
            <v>1</v>
          </cell>
        </row>
        <row r="677">
          <cell r="B677" t="str">
            <v>SENTNL_2_CTG1</v>
          </cell>
          <cell r="E677" t="str">
            <v>CAISO_Peaker1</v>
          </cell>
          <cell r="J677">
            <v>1</v>
          </cell>
        </row>
        <row r="678">
          <cell r="B678" t="str">
            <v>SENTNL_2_CTG4</v>
          </cell>
          <cell r="E678" t="str">
            <v>CAISO_Peaker1</v>
          </cell>
          <cell r="J678">
            <v>1</v>
          </cell>
        </row>
        <row r="679">
          <cell r="B679" t="str">
            <v>SENTNL_2_CTG8</v>
          </cell>
          <cell r="E679" t="str">
            <v>CAISO_Peaker1</v>
          </cell>
          <cell r="J679">
            <v>1</v>
          </cell>
        </row>
        <row r="680">
          <cell r="B680" t="str">
            <v>SENTNL_2_CTG6</v>
          </cell>
          <cell r="E680" t="str">
            <v>CAISO_Peaker1</v>
          </cell>
          <cell r="J680">
            <v>1</v>
          </cell>
        </row>
        <row r="681">
          <cell r="B681" t="str">
            <v>TBD (Stanton)</v>
          </cell>
          <cell r="E681" t="str">
            <v>CAISO_Peaker1</v>
          </cell>
          <cell r="J681">
            <v>0</v>
          </cell>
        </row>
        <row r="682">
          <cell r="B682" t="str">
            <v>SENTNL_2_CTG7</v>
          </cell>
          <cell r="E682" t="str">
            <v>CAISO_Peaker1</v>
          </cell>
          <cell r="J682">
            <v>1</v>
          </cell>
        </row>
        <row r="683">
          <cell r="B683" t="str">
            <v>WALCRK_2_CTG2</v>
          </cell>
          <cell r="E683" t="str">
            <v>CAISO_Peaker1</v>
          </cell>
          <cell r="J683">
            <v>1</v>
          </cell>
        </row>
        <row r="684">
          <cell r="B684" t="str">
            <v>SENTNL_2_CTG3</v>
          </cell>
          <cell r="E684" t="str">
            <v>CAISO_Peaker1</v>
          </cell>
          <cell r="J684">
            <v>1</v>
          </cell>
        </row>
        <row r="685">
          <cell r="B685" t="str">
            <v>WALCRK_2_CTG3</v>
          </cell>
          <cell r="E685" t="str">
            <v>CAISO_Peaker1</v>
          </cell>
          <cell r="J685">
            <v>1</v>
          </cell>
        </row>
        <row r="686">
          <cell r="B686" t="str">
            <v>WALCRK_2_CTG5</v>
          </cell>
          <cell r="E686" t="str">
            <v>CAISO_Peaker1</v>
          </cell>
          <cell r="J686">
            <v>1</v>
          </cell>
        </row>
        <row r="687">
          <cell r="B687" t="str">
            <v>WALCRK_2_CTG4</v>
          </cell>
          <cell r="E687" t="str">
            <v>CAISO_Peaker1</v>
          </cell>
          <cell r="J687">
            <v>1</v>
          </cell>
        </row>
        <row r="688">
          <cell r="B688" t="str">
            <v>WALCRK_2_CTG1</v>
          </cell>
          <cell r="E688" t="str">
            <v>CAISO_Peaker1</v>
          </cell>
          <cell r="J688">
            <v>1</v>
          </cell>
        </row>
        <row r="689">
          <cell r="B689" t="str">
            <v>MALAGA_1_PL1X2</v>
          </cell>
          <cell r="E689" t="str">
            <v>CAISO_Peaker1</v>
          </cell>
          <cell r="J689">
            <v>1</v>
          </cell>
        </row>
        <row r="690">
          <cell r="B690" t="str">
            <v>SENTNL_2_CTG2</v>
          </cell>
          <cell r="E690" t="str">
            <v>CAISO_Peaker1</v>
          </cell>
          <cell r="J690">
            <v>1</v>
          </cell>
        </row>
        <row r="691">
          <cell r="B691" t="str">
            <v>OMAR_2_UNIT 4</v>
          </cell>
          <cell r="E691" t="str">
            <v>CAISO_Peaker1</v>
          </cell>
          <cell r="J691">
            <v>1</v>
          </cell>
        </row>
        <row r="692">
          <cell r="B692" t="str">
            <v>OMAR_2_UNIT 3</v>
          </cell>
          <cell r="E692" t="str">
            <v>CAISO_Peaker1</v>
          </cell>
          <cell r="J692">
            <v>1</v>
          </cell>
        </row>
        <row r="693">
          <cell r="B693" t="str">
            <v>SYCAMR_2_UNIT 2</v>
          </cell>
          <cell r="E693" t="str">
            <v>CAISO_Peaker1</v>
          </cell>
          <cell r="J693">
            <v>1</v>
          </cell>
        </row>
        <row r="694">
          <cell r="B694" t="str">
            <v>SYCAMR_2_UNIT 4</v>
          </cell>
          <cell r="E694" t="str">
            <v>CAISO_Peaker1</v>
          </cell>
          <cell r="J694">
            <v>1</v>
          </cell>
        </row>
        <row r="695">
          <cell r="B695" t="str">
            <v>OMAR_2_UNIT 2</v>
          </cell>
          <cell r="E695" t="str">
            <v>CAISO_Peaker1</v>
          </cell>
          <cell r="J695">
            <v>1</v>
          </cell>
        </row>
        <row r="696">
          <cell r="B696" t="str">
            <v>OMAR_2_UNIT 1</v>
          </cell>
          <cell r="E696" t="str">
            <v>CAISO_Peaker1</v>
          </cell>
          <cell r="J696">
            <v>1</v>
          </cell>
        </row>
        <row r="697">
          <cell r="B697" t="str">
            <v>ANAHM_2_CANYN1</v>
          </cell>
          <cell r="E697" t="str">
            <v>CAISO_Peaker1</v>
          </cell>
          <cell r="J697">
            <v>1</v>
          </cell>
        </row>
        <row r="698">
          <cell r="B698" t="str">
            <v>ANAHM_2_CANYN2</v>
          </cell>
          <cell r="E698" t="str">
            <v>CAISO_Peaker1</v>
          </cell>
          <cell r="J698">
            <v>1</v>
          </cell>
        </row>
        <row r="699">
          <cell r="B699" t="str">
            <v>ANAHM_2_CANYN3</v>
          </cell>
          <cell r="E699" t="str">
            <v>CAISO_Peaker1</v>
          </cell>
          <cell r="J699">
            <v>1</v>
          </cell>
        </row>
        <row r="700">
          <cell r="B700" t="str">
            <v>ANAHM_2_CANYN4</v>
          </cell>
          <cell r="E700" t="str">
            <v>CAISO_Peaker1</v>
          </cell>
          <cell r="J700">
            <v>1</v>
          </cell>
        </row>
        <row r="701">
          <cell r="B701" t="str">
            <v>RVSIDE_2_RERCU3</v>
          </cell>
          <cell r="E701" t="str">
            <v>CAISO_Peaker1</v>
          </cell>
          <cell r="J701">
            <v>1</v>
          </cell>
        </row>
        <row r="702">
          <cell r="B702" t="str">
            <v>RVSIDE_2_RERCU4</v>
          </cell>
          <cell r="E702" t="str">
            <v>CAISO_Peaker1</v>
          </cell>
          <cell r="J702">
            <v>1</v>
          </cell>
        </row>
        <row r="703">
          <cell r="B703" t="str">
            <v>VESTAL_2_WELLHD</v>
          </cell>
          <cell r="E703" t="str">
            <v>CAISO_Peaker1</v>
          </cell>
          <cell r="J703">
            <v>1</v>
          </cell>
        </row>
        <row r="704">
          <cell r="B704" t="str">
            <v>RVSIDE_6_RERCU1</v>
          </cell>
          <cell r="E704" t="str">
            <v>CAISO_Peaker1</v>
          </cell>
          <cell r="J704">
            <v>1</v>
          </cell>
        </row>
        <row r="705">
          <cell r="B705" t="str">
            <v>BDGRCK_1_UNITS</v>
          </cell>
          <cell r="E705" t="str">
            <v>CAISO_Peaker1</v>
          </cell>
          <cell r="J705">
            <v>1</v>
          </cell>
        </row>
        <row r="706">
          <cell r="B706" t="str">
            <v>LARKSP_6_UNIT 2</v>
          </cell>
          <cell r="E706" t="str">
            <v>CAISO_Peaker1</v>
          </cell>
          <cell r="J706">
            <v>1</v>
          </cell>
        </row>
        <row r="707">
          <cell r="B707" t="str">
            <v>BOGUE_1_UNITA1</v>
          </cell>
          <cell r="E707" t="str">
            <v>CAISO_Peaker1</v>
          </cell>
          <cell r="J707">
            <v>1</v>
          </cell>
        </row>
        <row r="708">
          <cell r="B708" t="str">
            <v>ETIWND_6_GRPLND</v>
          </cell>
          <cell r="E708" t="str">
            <v>CAISO_Peaker1</v>
          </cell>
          <cell r="J708">
            <v>1</v>
          </cell>
        </row>
        <row r="709">
          <cell r="B709" t="str">
            <v>MNDALY_6_MCGRTH</v>
          </cell>
          <cell r="E709" t="str">
            <v>CAISO_Peaker1</v>
          </cell>
          <cell r="J709">
            <v>1</v>
          </cell>
        </row>
        <row r="710">
          <cell r="B710" t="str">
            <v>CENTER_6_PEAKER</v>
          </cell>
          <cell r="E710" t="str">
            <v>CAISO_Peaker1</v>
          </cell>
          <cell r="J710">
            <v>1</v>
          </cell>
        </row>
        <row r="711">
          <cell r="B711" t="str">
            <v>BARRE_6_PEAKER</v>
          </cell>
          <cell r="E711" t="str">
            <v>CAISO_Peaker1</v>
          </cell>
          <cell r="J711">
            <v>1</v>
          </cell>
        </row>
        <row r="712">
          <cell r="B712" t="str">
            <v>LARKSP_6_UNIT 1</v>
          </cell>
          <cell r="E712" t="str">
            <v>CAISO_Peaker1</v>
          </cell>
          <cell r="J712">
            <v>1</v>
          </cell>
        </row>
        <row r="713">
          <cell r="B713" t="str">
            <v>SMPRIP_1_SMPSON</v>
          </cell>
          <cell r="E713" t="str">
            <v>CAISO_Peaker1</v>
          </cell>
          <cell r="J713">
            <v>1</v>
          </cell>
        </row>
        <row r="714">
          <cell r="B714" t="str">
            <v>MIRLOM_6_PEAKER</v>
          </cell>
          <cell r="E714" t="str">
            <v>CAISO_Peaker1</v>
          </cell>
          <cell r="J714">
            <v>1</v>
          </cell>
        </row>
        <row r="715">
          <cell r="B715" t="str">
            <v>ELCAJN_6_UNITA1</v>
          </cell>
          <cell r="E715" t="str">
            <v>CAISO_Peaker1</v>
          </cell>
          <cell r="J715">
            <v>1</v>
          </cell>
        </row>
        <row r="716">
          <cell r="B716" t="str">
            <v>MRGT_6_MMAREF</v>
          </cell>
          <cell r="E716" t="str">
            <v>CAISO_Peaker1</v>
          </cell>
          <cell r="J716">
            <v>1</v>
          </cell>
        </row>
        <row r="717">
          <cell r="B717" t="str">
            <v>GLNARM_7_UNIT 3</v>
          </cell>
          <cell r="E717" t="str">
            <v>CAISO_Peaker1</v>
          </cell>
          <cell r="J717">
            <v>1</v>
          </cell>
        </row>
        <row r="718">
          <cell r="B718" t="str">
            <v>MRGT_6_MEF2</v>
          </cell>
          <cell r="E718" t="str">
            <v>CAISO_Peaker1</v>
          </cell>
          <cell r="J718">
            <v>1</v>
          </cell>
        </row>
        <row r="719">
          <cell r="B719" t="str">
            <v>GLNARM_7_UNIT 4</v>
          </cell>
          <cell r="E719" t="str">
            <v>CAISO_Peaker1</v>
          </cell>
          <cell r="J719">
            <v>1</v>
          </cell>
        </row>
        <row r="720">
          <cell r="B720" t="str">
            <v>CENTRY_6_PL1X4</v>
          </cell>
          <cell r="E720" t="str">
            <v>CAISO_Peaker1</v>
          </cell>
          <cell r="J720">
            <v>1</v>
          </cell>
        </row>
        <row r="721">
          <cell r="B721" t="str">
            <v>RVSIDE_6_SPRING</v>
          </cell>
          <cell r="E721" t="str">
            <v>CAISO_Peaker1</v>
          </cell>
          <cell r="J721">
            <v>1</v>
          </cell>
        </row>
        <row r="722">
          <cell r="B722" t="str">
            <v>DREWS_6_PL1X4</v>
          </cell>
          <cell r="E722" t="str">
            <v>CAISO_Peaker1</v>
          </cell>
          <cell r="J722">
            <v>1</v>
          </cell>
        </row>
        <row r="723">
          <cell r="B723" t="str">
            <v>CSCCOG_1_UNIT 1</v>
          </cell>
          <cell r="E723" t="str">
            <v>CAISO_Peaker1</v>
          </cell>
          <cell r="J723">
            <v>1</v>
          </cell>
        </row>
        <row r="724">
          <cell r="B724" t="str">
            <v>VERNON_6_GONZL2</v>
          </cell>
          <cell r="E724" t="str">
            <v>CAISO_Peaker1</v>
          </cell>
          <cell r="J724">
            <v>1</v>
          </cell>
        </row>
        <row r="725">
          <cell r="B725" t="str">
            <v>VERNON_6_GONZL1</v>
          </cell>
          <cell r="E725" t="str">
            <v>CAISO_Peaker1</v>
          </cell>
          <cell r="J725">
            <v>1</v>
          </cell>
        </row>
        <row r="726">
          <cell r="B726" t="str">
            <v>Encina Gas Peaker</v>
          </cell>
          <cell r="E726" t="str">
            <v>CAISO_Peaker1</v>
          </cell>
          <cell r="J726">
            <v>0</v>
          </cell>
        </row>
        <row r="727">
          <cell r="B727" t="str">
            <v>Stanton Peaker Facility</v>
          </cell>
          <cell r="E727" t="str">
            <v>CAISO_Peaker1</v>
          </cell>
          <cell r="J727">
            <v>0</v>
          </cell>
        </row>
        <row r="728">
          <cell r="B728" t="str">
            <v>TBD (Encina)</v>
          </cell>
          <cell r="E728" t="str">
            <v>CAISO_Peaker1</v>
          </cell>
          <cell r="J728">
            <v>0</v>
          </cell>
        </row>
        <row r="729">
          <cell r="B729" t="str">
            <v>new_generic_peaker</v>
          </cell>
          <cell r="E729" t="str">
            <v>CAISO_Peaker1</v>
          </cell>
          <cell r="J729">
            <v>0</v>
          </cell>
        </row>
        <row r="730">
          <cell r="B730" t="str">
            <v>CARLS2_1_CARCT1</v>
          </cell>
          <cell r="E730" t="str">
            <v>CAISO_Peaker1</v>
          </cell>
          <cell r="J730">
            <v>1</v>
          </cell>
        </row>
        <row r="731">
          <cell r="B731" t="str">
            <v>CHINO_6_SMPPAP</v>
          </cell>
          <cell r="E731" t="str">
            <v>CAISO_Peaker1</v>
          </cell>
          <cell r="J731">
            <v>1</v>
          </cell>
        </row>
        <row r="732">
          <cell r="B732" t="str">
            <v>ELLIS_2_QF</v>
          </cell>
          <cell r="E732" t="str">
            <v>CAISO_Peaker1</v>
          </cell>
          <cell r="J732">
            <v>1</v>
          </cell>
        </row>
        <row r="733">
          <cell r="B733" t="str">
            <v>existing_generic_peaker</v>
          </cell>
          <cell r="E733" t="str">
            <v>CAISO_Peaker1</v>
          </cell>
          <cell r="J733">
            <v>1</v>
          </cell>
        </row>
        <row r="734">
          <cell r="B734" t="str">
            <v>PNCHPP_1_PL1X2</v>
          </cell>
          <cell r="E734" t="str">
            <v>CAISO_Peaker2</v>
          </cell>
          <cell r="J734">
            <v>1</v>
          </cell>
        </row>
        <row r="735">
          <cell r="B735" t="str">
            <v>GWFPWR_1_UNITS</v>
          </cell>
          <cell r="E735" t="str">
            <v>CAISO_Peaker2</v>
          </cell>
          <cell r="J735">
            <v>1</v>
          </cell>
        </row>
        <row r="736">
          <cell r="B736" t="str">
            <v>OGROVE_6_PL1X2</v>
          </cell>
          <cell r="E736" t="str">
            <v>CAISO_Peaker2</v>
          </cell>
          <cell r="J736">
            <v>1</v>
          </cell>
        </row>
        <row r="737">
          <cell r="B737" t="str">
            <v>GILRPP_1_PL1X2</v>
          </cell>
          <cell r="E737" t="str">
            <v>CAISO_Peaker2</v>
          </cell>
          <cell r="J737">
            <v>1</v>
          </cell>
        </row>
        <row r="738">
          <cell r="B738" t="str">
            <v>GLNARM_2_UNIT 5</v>
          </cell>
          <cell r="E738" t="str">
            <v>CAISO_Peaker2</v>
          </cell>
          <cell r="J738">
            <v>1</v>
          </cell>
        </row>
        <row r="739">
          <cell r="B739" t="str">
            <v>HINSON_6_LBECH1</v>
          </cell>
          <cell r="E739" t="str">
            <v>CAISO_Peaker2</v>
          </cell>
          <cell r="J739">
            <v>1</v>
          </cell>
        </row>
        <row r="740">
          <cell r="B740" t="str">
            <v>HINSON_6_LBECH2</v>
          </cell>
          <cell r="E740" t="str">
            <v>CAISO_Peaker2</v>
          </cell>
          <cell r="J740">
            <v>1</v>
          </cell>
        </row>
        <row r="741">
          <cell r="B741" t="str">
            <v>HINSON_6_LBECH3</v>
          </cell>
          <cell r="E741" t="str">
            <v>CAISO_Peaker2</v>
          </cell>
          <cell r="J741">
            <v>1</v>
          </cell>
        </row>
        <row r="742">
          <cell r="B742" t="str">
            <v>HINSON_6_LBECH4</v>
          </cell>
          <cell r="E742" t="str">
            <v>CAISO_Peaker2</v>
          </cell>
          <cell r="J742">
            <v>1</v>
          </cell>
        </row>
        <row r="743">
          <cell r="B743" t="str">
            <v>OAK C_7_UNIT 1</v>
          </cell>
          <cell r="E743" t="str">
            <v>CAISO_Peaker2</v>
          </cell>
          <cell r="J743">
            <v>1</v>
          </cell>
        </row>
        <row r="744">
          <cell r="B744" t="str">
            <v>OAK C_7_UNIT 2</v>
          </cell>
          <cell r="E744" t="str">
            <v>CAISO_Peaker2</v>
          </cell>
          <cell r="J744">
            <v>1</v>
          </cell>
        </row>
        <row r="745">
          <cell r="B745" t="str">
            <v>OAK C_7_UNIT 3</v>
          </cell>
          <cell r="E745" t="str">
            <v>CAISO_Peaker2</v>
          </cell>
          <cell r="J745">
            <v>1</v>
          </cell>
        </row>
        <row r="746">
          <cell r="B746" t="str">
            <v>GOLETA_6_ELLWOD</v>
          </cell>
          <cell r="E746" t="str">
            <v>CAISO_Peaker2</v>
          </cell>
          <cell r="J746">
            <v>1</v>
          </cell>
        </row>
        <row r="747">
          <cell r="B747" t="str">
            <v>SIERRA_1_UNITS</v>
          </cell>
          <cell r="E747" t="str">
            <v>CAISO_Peaker2</v>
          </cell>
          <cell r="J747">
            <v>1</v>
          </cell>
        </row>
        <row r="748">
          <cell r="B748" t="str">
            <v>DOUBLC_1_UNITS</v>
          </cell>
          <cell r="E748" t="str">
            <v>CAISO_Peaker2</v>
          </cell>
          <cell r="J748">
            <v>1</v>
          </cell>
        </row>
        <row r="749">
          <cell r="B749" t="str">
            <v>PNOCHE_1_UNITA1</v>
          </cell>
          <cell r="E749" t="str">
            <v>CAISO_Peaker2</v>
          </cell>
          <cell r="J749">
            <v>1</v>
          </cell>
        </row>
        <row r="750">
          <cell r="B750" t="str">
            <v>BORDER_6_UNITA1</v>
          </cell>
          <cell r="E750" t="str">
            <v>CAISO_Peaker2</v>
          </cell>
          <cell r="J750">
            <v>1</v>
          </cell>
        </row>
        <row r="751">
          <cell r="B751" t="str">
            <v>VACADX_1_UNITA1</v>
          </cell>
          <cell r="E751" t="str">
            <v>CAISO_Peaker2</v>
          </cell>
          <cell r="J751">
            <v>1</v>
          </cell>
        </row>
        <row r="752">
          <cell r="B752" t="str">
            <v>HENRTA_6_UNITA1</v>
          </cell>
          <cell r="E752" t="str">
            <v>CAISO_Peaker2</v>
          </cell>
          <cell r="J752">
            <v>1</v>
          </cell>
        </row>
        <row r="753">
          <cell r="B753" t="str">
            <v>PNOCHE_1_PL1X2</v>
          </cell>
          <cell r="E753" t="str">
            <v>CAISO_Peaker2</v>
          </cell>
          <cell r="J753">
            <v>1</v>
          </cell>
        </row>
        <row r="754">
          <cell r="B754" t="str">
            <v>STIGCT_2_LODI</v>
          </cell>
          <cell r="E754" t="str">
            <v>CAISO_Peaker2</v>
          </cell>
          <cell r="J754">
            <v>1</v>
          </cell>
        </row>
        <row r="755">
          <cell r="B755" t="str">
            <v>LIVOAK_1_UNIT 1</v>
          </cell>
          <cell r="E755" t="str">
            <v>CAISO_Peaker2</v>
          </cell>
          <cell r="J755">
            <v>1</v>
          </cell>
        </row>
        <row r="756">
          <cell r="B756" t="str">
            <v>HENRTA_6_UNITA2</v>
          </cell>
          <cell r="E756" t="str">
            <v>CAISO_Peaker2</v>
          </cell>
          <cell r="J756">
            <v>1</v>
          </cell>
        </row>
        <row r="757">
          <cell r="B757" t="str">
            <v>BEARMT_1_UNIT</v>
          </cell>
          <cell r="E757" t="str">
            <v>CAISO_Peaker2</v>
          </cell>
          <cell r="J757">
            <v>1</v>
          </cell>
        </row>
        <row r="758">
          <cell r="B758" t="str">
            <v>ESCNDO_6_PL1X2</v>
          </cell>
          <cell r="E758" t="str">
            <v>CAISO_Peaker2</v>
          </cell>
          <cell r="J758">
            <v>1</v>
          </cell>
        </row>
        <row r="759">
          <cell r="B759" t="str">
            <v>CHALK_1_UNIT</v>
          </cell>
          <cell r="E759" t="str">
            <v>CAISO_Peaker2</v>
          </cell>
          <cell r="J759">
            <v>1</v>
          </cell>
        </row>
        <row r="760">
          <cell r="B760" t="str">
            <v>RVSIDE_6_RERCU2</v>
          </cell>
          <cell r="E760" t="str">
            <v>CAISO_Peaker2</v>
          </cell>
          <cell r="J760">
            <v>1</v>
          </cell>
        </row>
        <row r="761">
          <cell r="B761" t="str">
            <v>ELCAJN_6_LM6K</v>
          </cell>
          <cell r="E761" t="str">
            <v>CAISO_Peaker2</v>
          </cell>
          <cell r="J761">
            <v>1</v>
          </cell>
        </row>
        <row r="762">
          <cell r="B762" t="str">
            <v>ESCNDO_6_UNITB1</v>
          </cell>
          <cell r="E762" t="str">
            <v>CAISO_Peaker2</v>
          </cell>
          <cell r="J762">
            <v>1</v>
          </cell>
        </row>
        <row r="763">
          <cell r="B763" t="str">
            <v>RVRVEW_1_UNITA1</v>
          </cell>
          <cell r="E763" t="str">
            <v>CAISO_Peaker2</v>
          </cell>
          <cell r="J763">
            <v>1</v>
          </cell>
        </row>
        <row r="764">
          <cell r="B764" t="str">
            <v>YUBACT_6_UNITA1</v>
          </cell>
          <cell r="E764" t="str">
            <v>CAISO_Peaker2</v>
          </cell>
          <cell r="J764">
            <v>1</v>
          </cell>
        </row>
        <row r="765">
          <cell r="B765" t="str">
            <v>LMBEPK_2_UNITA2</v>
          </cell>
          <cell r="E765" t="str">
            <v>CAISO_Peaker2</v>
          </cell>
          <cell r="J765">
            <v>1</v>
          </cell>
        </row>
        <row r="766">
          <cell r="B766" t="str">
            <v>LMBEPK_2_UNITA1</v>
          </cell>
          <cell r="E766" t="str">
            <v>CAISO_Peaker2</v>
          </cell>
          <cell r="J766">
            <v>1</v>
          </cell>
        </row>
        <row r="767">
          <cell r="B767" t="str">
            <v>MKTRCK_1_UNIT 1</v>
          </cell>
          <cell r="E767" t="str">
            <v>CAISO_Peaker2</v>
          </cell>
          <cell r="J767">
            <v>1</v>
          </cell>
        </row>
        <row r="768">
          <cell r="B768" t="str">
            <v>LMBEPK_2_UNITA3</v>
          </cell>
          <cell r="E768" t="str">
            <v>CAISO_Peaker2</v>
          </cell>
          <cell r="J768">
            <v>1</v>
          </cell>
        </row>
        <row r="769">
          <cell r="B769" t="str">
            <v>WOLFSK_1_UNITA1</v>
          </cell>
          <cell r="E769" t="str">
            <v>CAISO_Peaker2</v>
          </cell>
          <cell r="J769">
            <v>1</v>
          </cell>
        </row>
        <row r="770">
          <cell r="B770" t="str">
            <v>GILRPP_1_PL3X4</v>
          </cell>
          <cell r="E770" t="str">
            <v>CAISO_Peaker2</v>
          </cell>
          <cell r="J770">
            <v>1</v>
          </cell>
        </row>
        <row r="771">
          <cell r="B771" t="str">
            <v>KNGCTY_6_UNITA1</v>
          </cell>
          <cell r="E771" t="str">
            <v>CAISO_Peaker2</v>
          </cell>
          <cell r="J771">
            <v>1</v>
          </cell>
        </row>
        <row r="772">
          <cell r="B772" t="str">
            <v>INDIGO_1_UNIT 2</v>
          </cell>
          <cell r="E772" t="str">
            <v>CAISO_Peaker2</v>
          </cell>
          <cell r="J772">
            <v>1</v>
          </cell>
        </row>
        <row r="773">
          <cell r="B773" t="str">
            <v>INDIGO_1_UNIT 1</v>
          </cell>
          <cell r="E773" t="str">
            <v>CAISO_Peaker2</v>
          </cell>
          <cell r="J773">
            <v>1</v>
          </cell>
        </row>
        <row r="774">
          <cell r="B774" t="str">
            <v>INDIGO_1_UNIT 3</v>
          </cell>
          <cell r="E774" t="str">
            <v>CAISO_Peaker2</v>
          </cell>
          <cell r="J774">
            <v>1</v>
          </cell>
        </row>
        <row r="775">
          <cell r="B775" t="str">
            <v>COLTON_6_AGUAM1</v>
          </cell>
          <cell r="E775" t="str">
            <v>CAISO_Peaker2</v>
          </cell>
          <cell r="J775">
            <v>1</v>
          </cell>
        </row>
        <row r="776">
          <cell r="B776" t="str">
            <v>ANAHM_7_CT</v>
          </cell>
          <cell r="E776" t="str">
            <v>CAISO_Peaker2</v>
          </cell>
          <cell r="J776">
            <v>1</v>
          </cell>
        </row>
        <row r="777">
          <cell r="B777" t="str">
            <v>OTAY_6_PL1X2</v>
          </cell>
          <cell r="E777" t="str">
            <v>CAISO_Peaker2</v>
          </cell>
          <cell r="J777">
            <v>1</v>
          </cell>
        </row>
        <row r="778">
          <cell r="B778" t="str">
            <v>ALMEGT_1_UNIT 1</v>
          </cell>
          <cell r="E778" t="str">
            <v>CAISO_Peaker2</v>
          </cell>
          <cell r="J778">
            <v>1</v>
          </cell>
        </row>
        <row r="779">
          <cell r="B779" t="str">
            <v>LODI25_2_UNIT 1</v>
          </cell>
          <cell r="E779" t="str">
            <v>CAISO_Peaker2</v>
          </cell>
          <cell r="J779">
            <v>1</v>
          </cell>
        </row>
        <row r="780">
          <cell r="B780" t="str">
            <v>ALMEGT_1_UNIT 2</v>
          </cell>
          <cell r="E780" t="str">
            <v>CAISO_Peaker2</v>
          </cell>
          <cell r="J780">
            <v>1</v>
          </cell>
        </row>
        <row r="781">
          <cell r="B781" t="str">
            <v>CSCGNR_1_UNIT 1</v>
          </cell>
          <cell r="E781" t="str">
            <v>CAISO_Peaker2</v>
          </cell>
          <cell r="J781">
            <v>1</v>
          </cell>
        </row>
        <row r="782">
          <cell r="B782" t="str">
            <v>CSCGNR_1_UNIT 2</v>
          </cell>
          <cell r="E782" t="str">
            <v>CAISO_Peaker2</v>
          </cell>
          <cell r="J782">
            <v>1</v>
          </cell>
        </row>
        <row r="783">
          <cell r="B783" t="str">
            <v>AGRICO_6_PL3N5</v>
          </cell>
          <cell r="E783" t="str">
            <v>CAISO_Peaker2</v>
          </cell>
          <cell r="J783">
            <v>1</v>
          </cell>
        </row>
        <row r="784">
          <cell r="B784" t="str">
            <v>GLNARM_7_UNIT 2</v>
          </cell>
          <cell r="E784" t="str">
            <v>CAISO_Peaker2</v>
          </cell>
          <cell r="J784">
            <v>1</v>
          </cell>
        </row>
        <row r="785">
          <cell r="B785" t="str">
            <v>GLNARM_7_UNIT 1</v>
          </cell>
          <cell r="E785" t="str">
            <v>CAISO_Peaker2</v>
          </cell>
          <cell r="J785">
            <v>1</v>
          </cell>
        </row>
        <row r="786">
          <cell r="B786" t="str">
            <v>ELCAJN_7_GT1</v>
          </cell>
          <cell r="E786" t="str">
            <v>CAISO_Peaker2</v>
          </cell>
          <cell r="J786">
            <v>1</v>
          </cell>
        </row>
        <row r="787">
          <cell r="B787" t="str">
            <v>KEARNY_7_KY3</v>
          </cell>
          <cell r="E787" t="str">
            <v>CAISO_Peaker2</v>
          </cell>
          <cell r="J787">
            <v>1</v>
          </cell>
        </row>
        <row r="788">
          <cell r="B788" t="str">
            <v>MRGT_7_UNITS</v>
          </cell>
          <cell r="E788" t="str">
            <v>CAISO_Peaker2</v>
          </cell>
          <cell r="J788">
            <v>1</v>
          </cell>
        </row>
        <row r="789">
          <cell r="B789" t="str">
            <v>SHELRF_1_UNITS</v>
          </cell>
          <cell r="E789" t="str">
            <v>CAISO_Peaker2</v>
          </cell>
          <cell r="J789">
            <v>1</v>
          </cell>
        </row>
        <row r="790">
          <cell r="B790" t="str">
            <v>ENCINA_7_GT1</v>
          </cell>
          <cell r="E790" t="str">
            <v>CAISO_Peaker2</v>
          </cell>
          <cell r="J790">
            <v>1</v>
          </cell>
        </row>
        <row r="791">
          <cell r="B791" t="str">
            <v>PALALT_7_COBUG</v>
          </cell>
          <cell r="E791" t="str">
            <v>CAISO_Peaker2</v>
          </cell>
          <cell r="J791">
            <v>1</v>
          </cell>
        </row>
        <row r="792">
          <cell r="B792" t="str">
            <v>HELMPG_7_UNIT 1</v>
          </cell>
          <cell r="E792" t="str">
            <v>CAISO_Pumped_Hydro</v>
          </cell>
          <cell r="J792">
            <v>1</v>
          </cell>
        </row>
        <row r="793">
          <cell r="B793" t="str">
            <v>HELMPG_7_UNIT 2</v>
          </cell>
          <cell r="E793" t="str">
            <v>CAISO_Pumped_Hydro</v>
          </cell>
          <cell r="J793">
            <v>1</v>
          </cell>
        </row>
        <row r="794">
          <cell r="B794" t="str">
            <v>HELMPG_7_UNIT 3</v>
          </cell>
          <cell r="E794" t="str">
            <v>CAISO_Pumped_Hydro</v>
          </cell>
          <cell r="J794">
            <v>1</v>
          </cell>
        </row>
        <row r="795">
          <cell r="B795" t="str">
            <v>EASTWD_7_UNIT</v>
          </cell>
          <cell r="E795" t="str">
            <v>CAISO_Pumped_Hydro</v>
          </cell>
          <cell r="J795">
            <v>1</v>
          </cell>
        </row>
        <row r="796">
          <cell r="B796" t="str">
            <v>SLUISP_2_UNITS</v>
          </cell>
          <cell r="E796" t="str">
            <v>CAISO_Pumped_Hydro</v>
          </cell>
          <cell r="J796">
            <v>1</v>
          </cell>
        </row>
        <row r="797">
          <cell r="B797" t="str">
            <v>LAKHDG_6_UNIT 1</v>
          </cell>
          <cell r="E797" t="str">
            <v>CAISO_Pumped_Hydro</v>
          </cell>
          <cell r="J797">
            <v>1</v>
          </cell>
        </row>
        <row r="798">
          <cell r="B798" t="str">
            <v>LAKHDG_6_UNIT 2</v>
          </cell>
          <cell r="E798" t="str">
            <v>CAISO_Pumped_Hydro</v>
          </cell>
          <cell r="J798">
            <v>1</v>
          </cell>
        </row>
        <row r="799">
          <cell r="B799" t="str">
            <v>new_generic_pumped_storage_hydro</v>
          </cell>
          <cell r="E799" t="str">
            <v>CAISO_Pumped_Hydro</v>
          </cell>
          <cell r="J799">
            <v>0</v>
          </cell>
        </row>
        <row r="800">
          <cell r="B800" t="str">
            <v>CDWR07_2_GEN</v>
          </cell>
          <cell r="E800" t="str">
            <v>CAISO_Pumped_Hydro</v>
          </cell>
          <cell r="J800">
            <v>1</v>
          </cell>
        </row>
        <row r="801">
          <cell r="B801" t="str">
            <v>EDMONS_2_NSPIN</v>
          </cell>
          <cell r="E801" t="str">
            <v>CAISO_Pumped_Hydro</v>
          </cell>
          <cell r="J801">
            <v>1</v>
          </cell>
        </row>
        <row r="802">
          <cell r="B802" t="str">
            <v>BANKPP_2_NSPIN</v>
          </cell>
          <cell r="E802" t="str">
            <v>CAISO_Pumped_Hydro</v>
          </cell>
          <cell r="J802">
            <v>1</v>
          </cell>
        </row>
        <row r="803">
          <cell r="B803" t="str">
            <v>DOSMGO_2_NSPIN</v>
          </cell>
          <cell r="E803" t="str">
            <v>CAISO_Pumped_Hydro</v>
          </cell>
          <cell r="J803">
            <v>1</v>
          </cell>
        </row>
        <row r="804">
          <cell r="B804" t="str">
            <v>PEARBL_2_NSPIN</v>
          </cell>
          <cell r="E804" t="str">
            <v>CAISO_Pumped_Hydro</v>
          </cell>
          <cell r="J804">
            <v>1</v>
          </cell>
        </row>
        <row r="805">
          <cell r="B805" t="str">
            <v>OSO_6_NSPIN</v>
          </cell>
          <cell r="E805" t="str">
            <v>CAISO_Pumped_Hydro</v>
          </cell>
          <cell r="J805">
            <v>1</v>
          </cell>
        </row>
        <row r="806">
          <cell r="B806" t="str">
            <v>existing_generic_pumped_storage_hydro</v>
          </cell>
          <cell r="E806" t="str">
            <v>CAISO_Pumped_Hydro</v>
          </cell>
          <cell r="J806">
            <v>1</v>
          </cell>
        </row>
        <row r="807">
          <cell r="B807" t="str">
            <v>HUMBPP_6_UNITS</v>
          </cell>
          <cell r="E807" t="str">
            <v>CAISO_Reciprocating_Engine</v>
          </cell>
          <cell r="J807">
            <v>1</v>
          </cell>
        </row>
        <row r="808">
          <cell r="B808" t="str">
            <v>HUMBPP_1_UNITS3</v>
          </cell>
          <cell r="E808" t="str">
            <v>CAISO_Reciprocating_Engine</v>
          </cell>
          <cell r="J808">
            <v>1</v>
          </cell>
        </row>
        <row r="809">
          <cell r="B809" t="str">
            <v>CHWCHL_1_UNIT</v>
          </cell>
          <cell r="E809" t="str">
            <v>CAISO_Reciprocating_Engine</v>
          </cell>
          <cell r="J809">
            <v>1</v>
          </cell>
        </row>
        <row r="810">
          <cell r="B810" t="str">
            <v>REDBLF_6_UNIT</v>
          </cell>
          <cell r="E810" t="str">
            <v>CAISO_Reciprocating_Engine</v>
          </cell>
          <cell r="J810">
            <v>1</v>
          </cell>
        </row>
        <row r="811">
          <cell r="B811" t="str">
            <v>OROVIL_6_UNIT</v>
          </cell>
          <cell r="E811" t="str">
            <v>CAISO_Reciprocating_Engine</v>
          </cell>
          <cell r="J811">
            <v>1</v>
          </cell>
        </row>
        <row r="812">
          <cell r="B812" t="str">
            <v>new_generic_ice</v>
          </cell>
          <cell r="E812" t="str">
            <v>CAISO_Reciprocating_Engine</v>
          </cell>
          <cell r="J812">
            <v>0</v>
          </cell>
        </row>
        <row r="813">
          <cell r="B813" t="str">
            <v>existing_generic_ice</v>
          </cell>
          <cell r="E813" t="str">
            <v>CAISO_Reciprocating_Engine</v>
          </cell>
          <cell r="J813">
            <v>1</v>
          </cell>
        </row>
        <row r="814">
          <cell r="B814" t="str">
            <v>Grasshopper Flat</v>
          </cell>
          <cell r="E814" t="str">
            <v>CAISO_Small_Hydro</v>
          </cell>
          <cell r="J814">
            <v>1</v>
          </cell>
        </row>
        <row r="815">
          <cell r="B815" t="str">
            <v>Carrizo_Solar</v>
          </cell>
          <cell r="E815" t="str">
            <v>CAISO_Solar</v>
          </cell>
          <cell r="J815">
            <v>0</v>
          </cell>
        </row>
        <row r="816">
          <cell r="B816" t="str">
            <v>Central_Valley_North_Los_Banos_Solar</v>
          </cell>
          <cell r="E816" t="str">
            <v>CAISO_Solar</v>
          </cell>
          <cell r="J816">
            <v>0</v>
          </cell>
        </row>
        <row r="817">
          <cell r="B817" t="str">
            <v>Distributed_Solar</v>
          </cell>
          <cell r="E817" t="str">
            <v>CAISO_Solar</v>
          </cell>
          <cell r="J817">
            <v>0</v>
          </cell>
        </row>
        <row r="818">
          <cell r="B818" t="str">
            <v>Greater_Imperial_Solar</v>
          </cell>
          <cell r="E818" t="str">
            <v>CAISO_Solar</v>
          </cell>
          <cell r="J818">
            <v>0</v>
          </cell>
        </row>
        <row r="819">
          <cell r="B819" t="str">
            <v>Inyokern_North_Kramer_Solar</v>
          </cell>
          <cell r="E819" t="str">
            <v>CAISO_Solar</v>
          </cell>
          <cell r="J819">
            <v>0</v>
          </cell>
        </row>
        <row r="820">
          <cell r="B820" t="str">
            <v>Kern_Greater_Carrizo_Solar</v>
          </cell>
          <cell r="E820" t="str">
            <v>CAISO_Solar</v>
          </cell>
          <cell r="J820">
            <v>0</v>
          </cell>
        </row>
        <row r="821">
          <cell r="B821" t="str">
            <v>Kramer_Inyokern_Ex_Solar</v>
          </cell>
          <cell r="E821" t="str">
            <v>CAISO_Solar</v>
          </cell>
          <cell r="J821">
            <v>0</v>
          </cell>
        </row>
        <row r="822">
          <cell r="B822" t="str">
            <v>North_Victor_Solar</v>
          </cell>
          <cell r="E822" t="str">
            <v>CAISO_Solar</v>
          </cell>
          <cell r="J822">
            <v>0</v>
          </cell>
        </row>
        <row r="823">
          <cell r="B823" t="str">
            <v>Northern_California_Ex_Solar</v>
          </cell>
          <cell r="E823" t="str">
            <v>CAISO_Solar</v>
          </cell>
          <cell r="J823">
            <v>0</v>
          </cell>
        </row>
        <row r="824">
          <cell r="B824" t="str">
            <v>Riverside_Palm_Springs_Solar</v>
          </cell>
          <cell r="E824" t="str">
            <v>CAISO_Solar</v>
          </cell>
          <cell r="J824">
            <v>0</v>
          </cell>
        </row>
        <row r="825">
          <cell r="B825" t="str">
            <v>Sacramento_River_Solar</v>
          </cell>
          <cell r="E825" t="str">
            <v>CAISO_Solar</v>
          </cell>
          <cell r="J825">
            <v>0</v>
          </cell>
        </row>
        <row r="826">
          <cell r="B826" t="str">
            <v>Southern_CA_Desert_Southern_NV_Solar</v>
          </cell>
          <cell r="E826" t="str">
            <v>CAISO_Solar</v>
          </cell>
          <cell r="J826">
            <v>0</v>
          </cell>
        </row>
        <row r="827">
          <cell r="B827" t="str">
            <v>Solano_Solar</v>
          </cell>
          <cell r="E827" t="str">
            <v>CAISO_Solar</v>
          </cell>
          <cell r="J827">
            <v>0</v>
          </cell>
        </row>
        <row r="828">
          <cell r="B828" t="str">
            <v>Solano_subzone_Solar</v>
          </cell>
          <cell r="E828" t="str">
            <v>CAISO_Solar</v>
          </cell>
          <cell r="J828">
            <v>0</v>
          </cell>
        </row>
        <row r="829">
          <cell r="B829" t="str">
            <v>Greater_Kramer_Solar</v>
          </cell>
          <cell r="E829" t="str">
            <v>CAISO_Solar</v>
          </cell>
          <cell r="J829">
            <v>0</v>
          </cell>
        </row>
        <row r="830">
          <cell r="B830" t="str">
            <v>Southern_California_Desert_Ex_Solar</v>
          </cell>
          <cell r="E830" t="str">
            <v>CAISO_Solar</v>
          </cell>
          <cell r="J830">
            <v>0</v>
          </cell>
        </row>
        <row r="831">
          <cell r="B831" t="str">
            <v>Southern_Nevada_Solar</v>
          </cell>
          <cell r="E831" t="str">
            <v>CAISO_Solar</v>
          </cell>
          <cell r="J831">
            <v>0</v>
          </cell>
        </row>
        <row r="832">
          <cell r="B832" t="str">
            <v>Tehachapi_Solar</v>
          </cell>
          <cell r="E832" t="str">
            <v>CAISO_Solar</v>
          </cell>
          <cell r="J832">
            <v>0</v>
          </cell>
        </row>
        <row r="833">
          <cell r="B833" t="str">
            <v>Tehachapi_Ex_Solar</v>
          </cell>
          <cell r="E833" t="str">
            <v>CAISO_Solar</v>
          </cell>
          <cell r="J833">
            <v>0</v>
          </cell>
        </row>
        <row r="834">
          <cell r="B834" t="str">
            <v>Westlands_Ex_Solar</v>
          </cell>
          <cell r="E834" t="str">
            <v>CAISO_Solar</v>
          </cell>
          <cell r="J834">
            <v>0</v>
          </cell>
        </row>
        <row r="835">
          <cell r="B835" t="str">
            <v>Westlands_Solar</v>
          </cell>
          <cell r="E835" t="str">
            <v>CAISO_Solar</v>
          </cell>
          <cell r="J835">
            <v>0</v>
          </cell>
        </row>
        <row r="836">
          <cell r="B836" t="str">
            <v>Utah_Solar</v>
          </cell>
          <cell r="E836" t="str">
            <v>CAISO_Solar</v>
          </cell>
          <cell r="J836">
            <v>0</v>
          </cell>
        </row>
        <row r="837">
          <cell r="B837" t="str">
            <v>Arizona_Solar</v>
          </cell>
          <cell r="E837" t="str">
            <v>CAISO_Solar</v>
          </cell>
          <cell r="J837">
            <v>0</v>
          </cell>
        </row>
        <row r="838">
          <cell r="B838" t="str">
            <v>New_Mexico_Solar</v>
          </cell>
          <cell r="E838" t="str">
            <v>CAISO_Solar</v>
          </cell>
          <cell r="J838">
            <v>0</v>
          </cell>
        </row>
        <row r="839">
          <cell r="B839" t="str">
            <v>Baja_California_Solar</v>
          </cell>
          <cell r="E839" t="str">
            <v>CAISO_Solar</v>
          </cell>
          <cell r="J839">
            <v>0</v>
          </cell>
        </row>
        <row r="840">
          <cell r="B840" t="str">
            <v>SCADSNV_Solar</v>
          </cell>
          <cell r="E840" t="str">
            <v>CAISO_Solar</v>
          </cell>
          <cell r="J840">
            <v>0</v>
          </cell>
        </row>
        <row r="841">
          <cell r="B841" t="str">
            <v>new_generic_solar_1axis</v>
          </cell>
          <cell r="E841" t="str">
            <v>CAISO_Solar</v>
          </cell>
          <cell r="J841">
            <v>0</v>
          </cell>
        </row>
        <row r="842">
          <cell r="B842" t="str">
            <v>new_generic_solar_2axis</v>
          </cell>
          <cell r="E842" t="str">
            <v>CAISO_Solar</v>
          </cell>
          <cell r="J842">
            <v>0</v>
          </cell>
        </row>
        <row r="843">
          <cell r="B843" t="str">
            <v>new_generic_solar_fixed</v>
          </cell>
          <cell r="E843" t="str">
            <v>CAISO_Solar</v>
          </cell>
          <cell r="J843">
            <v>0</v>
          </cell>
        </row>
        <row r="844">
          <cell r="B844" t="str">
            <v>new_generic_solar_thermal</v>
          </cell>
          <cell r="E844" t="str">
            <v>CAISO_Solar</v>
          </cell>
          <cell r="J844">
            <v>0</v>
          </cell>
        </row>
        <row r="845">
          <cell r="B845" t="str">
            <v>SLRMS3_2_SRMSR1</v>
          </cell>
          <cell r="E845" t="str">
            <v>CAISO_Solar</v>
          </cell>
          <cell r="J845">
            <v>1</v>
          </cell>
        </row>
        <row r="846">
          <cell r="B846" t="str">
            <v>TRNQLT_2_SOLAR</v>
          </cell>
          <cell r="E846" t="str">
            <v>CAISO_Solar</v>
          </cell>
          <cell r="J846">
            <v>1</v>
          </cell>
        </row>
        <row r="847">
          <cell r="B847" t="str">
            <v>RATSKE_2_NROSR1</v>
          </cell>
          <cell r="E847" t="str">
            <v>CAISO_Solar</v>
          </cell>
          <cell r="J847">
            <v>1</v>
          </cell>
        </row>
        <row r="848">
          <cell r="B848" t="str">
            <v>RE Slate 1-2</v>
          </cell>
          <cell r="E848" t="str">
            <v>CAISO_Solar</v>
          </cell>
          <cell r="J848">
            <v>0</v>
          </cell>
        </row>
        <row r="849">
          <cell r="B849" t="str">
            <v>CALFTS_2_CFSSR1</v>
          </cell>
          <cell r="E849" t="str">
            <v>CAISO_Solar</v>
          </cell>
          <cell r="J849">
            <v>1</v>
          </cell>
        </row>
        <row r="850">
          <cell r="B850" t="str">
            <v>SevenSisters</v>
          </cell>
          <cell r="E850" t="str">
            <v>CAISO_Solar</v>
          </cell>
          <cell r="J850">
            <v>1</v>
          </cell>
        </row>
        <row r="851">
          <cell r="B851" t="str">
            <v>Amercian Falls Solar II</v>
          </cell>
          <cell r="E851" t="str">
            <v>CAISO_Solar</v>
          </cell>
          <cell r="J851">
            <v>1</v>
          </cell>
        </row>
        <row r="852">
          <cell r="B852" t="str">
            <v>Clark Solar 1</v>
          </cell>
          <cell r="E852" t="str">
            <v>CAISO_Solar</v>
          </cell>
          <cell r="J852">
            <v>1</v>
          </cell>
        </row>
        <row r="853">
          <cell r="B853" t="str">
            <v>Clark Solar 2</v>
          </cell>
          <cell r="E853" t="str">
            <v>CAISO_Solar</v>
          </cell>
          <cell r="J853">
            <v>1</v>
          </cell>
        </row>
        <row r="854">
          <cell r="B854" t="str">
            <v>Clark Solar 3</v>
          </cell>
          <cell r="E854" t="str">
            <v>CAISO_Solar</v>
          </cell>
          <cell r="J854">
            <v>1</v>
          </cell>
        </row>
        <row r="855">
          <cell r="B855" t="str">
            <v>Clark Solar 4</v>
          </cell>
          <cell r="E855" t="str">
            <v>CAISO_Solar</v>
          </cell>
          <cell r="J855">
            <v>1</v>
          </cell>
        </row>
        <row r="856">
          <cell r="B856" t="str">
            <v>Orchard Ranch Solar</v>
          </cell>
          <cell r="E856" t="str">
            <v>CAISO_Solar</v>
          </cell>
          <cell r="J856">
            <v>1</v>
          </cell>
        </row>
        <row r="857">
          <cell r="B857" t="str">
            <v>Pocatello Solar 1</v>
          </cell>
          <cell r="E857" t="str">
            <v>CAISO_Solar</v>
          </cell>
          <cell r="J857">
            <v>1</v>
          </cell>
        </row>
        <row r="858">
          <cell r="B858" t="str">
            <v>Simco Solar</v>
          </cell>
          <cell r="E858" t="str">
            <v>CAISO_Solar</v>
          </cell>
          <cell r="J858">
            <v>1</v>
          </cell>
        </row>
        <row r="859">
          <cell r="B859" t="str">
            <v>PNCHVS_2_SOLAR</v>
          </cell>
          <cell r="E859" t="str">
            <v>CAISO_Solar</v>
          </cell>
          <cell r="J859">
            <v>1</v>
          </cell>
        </row>
        <row r="860">
          <cell r="B860" t="str">
            <v>CALFTN_2_SOLAR</v>
          </cell>
          <cell r="E860" t="str">
            <v>CAISO_Solar</v>
          </cell>
          <cell r="J860">
            <v>1</v>
          </cell>
        </row>
        <row r="861">
          <cell r="B861" t="str">
            <v>BigBeau Solar</v>
          </cell>
          <cell r="E861" t="str">
            <v>CAISO_Solar</v>
          </cell>
          <cell r="J861">
            <v>0</v>
          </cell>
        </row>
        <row r="862">
          <cell r="B862" t="str">
            <v>Beacon Solar B</v>
          </cell>
          <cell r="E862" t="str">
            <v>CAISO_Solar</v>
          </cell>
          <cell r="J862">
            <v>1</v>
          </cell>
        </row>
        <row r="863">
          <cell r="B863" t="str">
            <v>Maverick Solar, LLC</v>
          </cell>
          <cell r="E863" t="str">
            <v>CAISO_Solar</v>
          </cell>
          <cell r="J863">
            <v>0</v>
          </cell>
        </row>
        <row r="864">
          <cell r="B864" t="str">
            <v>BGSKYN_2_AS2SR1</v>
          </cell>
          <cell r="E864" t="str">
            <v>CAISO_Solar</v>
          </cell>
          <cell r="J864">
            <v>1</v>
          </cell>
        </row>
        <row r="865">
          <cell r="B865" t="str">
            <v>MSOLAR_2_SOLAR2</v>
          </cell>
          <cell r="E865" t="str">
            <v>CAISO_Solar</v>
          </cell>
          <cell r="J865">
            <v>1</v>
          </cell>
        </row>
        <row r="866">
          <cell r="B866" t="str">
            <v>TRNQL8_2_ROJSR1</v>
          </cell>
          <cell r="E866" t="str">
            <v>CAISO_Solar</v>
          </cell>
          <cell r="J866">
            <v>1</v>
          </cell>
        </row>
        <row r="867">
          <cell r="B867" t="str">
            <v>DSFLWR_2_WS2SR1</v>
          </cell>
          <cell r="E867" t="str">
            <v>CAISO_Solar</v>
          </cell>
          <cell r="J867">
            <v>1</v>
          </cell>
        </row>
        <row r="868">
          <cell r="B868" t="str">
            <v>WISTRA_2_WRSSR1</v>
          </cell>
          <cell r="E868" t="str">
            <v>CAISO_Solar</v>
          </cell>
          <cell r="J868">
            <v>1</v>
          </cell>
        </row>
        <row r="869">
          <cell r="B869" t="str">
            <v>RE Slate (Stanford)</v>
          </cell>
          <cell r="E869" t="str">
            <v>CAISO_Solar</v>
          </cell>
          <cell r="J869">
            <v>0</v>
          </cell>
        </row>
        <row r="870">
          <cell r="B870" t="str">
            <v>TRNQL8_2_VERSR1</v>
          </cell>
          <cell r="E870" t="str">
            <v>CAISO_Solar</v>
          </cell>
          <cell r="J870">
            <v>1</v>
          </cell>
        </row>
        <row r="871">
          <cell r="B871" t="str">
            <v>CAMLOT_2_SOLAR1</v>
          </cell>
          <cell r="E871" t="str">
            <v>CAISO_Solar</v>
          </cell>
          <cell r="J871">
            <v>1</v>
          </cell>
        </row>
        <row r="872">
          <cell r="B872" t="str">
            <v>CUYAMS_6_CUYSR1</v>
          </cell>
          <cell r="E872" t="str">
            <v>CAISO_Solar</v>
          </cell>
          <cell r="J872">
            <v>1</v>
          </cell>
        </row>
        <row r="873">
          <cell r="B873" t="str">
            <v>CerroPrietoPV</v>
          </cell>
          <cell r="E873" t="str">
            <v>CAISO_Solar</v>
          </cell>
          <cell r="J873">
            <v>1</v>
          </cell>
        </row>
        <row r="874">
          <cell r="B874" t="str">
            <v>KRAMER_1_KJ5SR5</v>
          </cell>
          <cell r="E874" t="str">
            <v>CAISO_Solar</v>
          </cell>
          <cell r="J874">
            <v>1</v>
          </cell>
        </row>
        <row r="875">
          <cell r="B875" t="str">
            <v>VICTOR_1_CREST</v>
          </cell>
          <cell r="E875" t="str">
            <v>CAISO_Solar</v>
          </cell>
          <cell r="J875">
            <v>1</v>
          </cell>
        </row>
        <row r="876">
          <cell r="B876" t="str">
            <v>RE Gaskell West 3</v>
          </cell>
          <cell r="E876" t="str">
            <v>CAISO_Solar</v>
          </cell>
          <cell r="J876">
            <v>0</v>
          </cell>
        </row>
        <row r="877">
          <cell r="B877" t="str">
            <v>RE Gaskell West 4</v>
          </cell>
          <cell r="E877" t="str">
            <v>CAISO_Solar</v>
          </cell>
          <cell r="J877">
            <v>0</v>
          </cell>
        </row>
        <row r="878">
          <cell r="B878" t="str">
            <v>RE Gaskell West 5</v>
          </cell>
          <cell r="E878" t="str">
            <v>CAISO_Solar</v>
          </cell>
          <cell r="J878">
            <v>0</v>
          </cell>
        </row>
        <row r="879">
          <cell r="B879" t="str">
            <v>97WI8ME LLC (Midway Solar Farm III)</v>
          </cell>
          <cell r="E879" t="str">
            <v>CAISO_Solar</v>
          </cell>
          <cell r="J879">
            <v>1</v>
          </cell>
        </row>
        <row r="880">
          <cell r="B880" t="str">
            <v>ORNI33, LLC</v>
          </cell>
          <cell r="E880" t="str">
            <v>CAISO_Solar</v>
          </cell>
          <cell r="J880">
            <v>1</v>
          </cell>
        </row>
        <row r="881">
          <cell r="B881" t="str">
            <v>BIGSKY_2_BSKSR6</v>
          </cell>
          <cell r="E881" t="str">
            <v>CAISO_Solar</v>
          </cell>
          <cell r="J881">
            <v>1</v>
          </cell>
        </row>
        <row r="882">
          <cell r="B882" t="str">
            <v>BIGSKY_2_BSKSR7</v>
          </cell>
          <cell r="E882" t="str">
            <v>CAISO_Solar</v>
          </cell>
          <cell r="J882">
            <v>1</v>
          </cell>
        </row>
        <row r="883">
          <cell r="B883" t="str">
            <v>BIGSKY_2_BSKSR8</v>
          </cell>
          <cell r="E883" t="str">
            <v>CAISO_Solar</v>
          </cell>
          <cell r="J883">
            <v>1</v>
          </cell>
        </row>
        <row r="884">
          <cell r="B884" t="str">
            <v>BIGSKY_2_SOLAR3</v>
          </cell>
          <cell r="E884" t="str">
            <v>CAISO_Solar</v>
          </cell>
          <cell r="J884">
            <v>1</v>
          </cell>
        </row>
        <row r="885">
          <cell r="B885" t="str">
            <v>TRNQL8_2_AMASR1</v>
          </cell>
          <cell r="E885" t="str">
            <v>CAISO_Solar</v>
          </cell>
          <cell r="J885">
            <v>1</v>
          </cell>
        </row>
        <row r="886">
          <cell r="B886" t="str">
            <v>TRNQL8_2_AZUSR1</v>
          </cell>
          <cell r="E886" t="str">
            <v>CAISO_Solar</v>
          </cell>
          <cell r="J886">
            <v>1</v>
          </cell>
        </row>
        <row r="887">
          <cell r="B887" t="str">
            <v>FRNTBW_6_SOLAR1</v>
          </cell>
          <cell r="E887" t="str">
            <v>CAISO_Solar</v>
          </cell>
          <cell r="J887">
            <v>1</v>
          </cell>
        </row>
        <row r="888">
          <cell r="B888" t="str">
            <v>GASKW1_2_GW1SR1</v>
          </cell>
          <cell r="E888" t="str">
            <v>CAISO_Solar</v>
          </cell>
          <cell r="J888">
            <v>1</v>
          </cell>
        </row>
        <row r="889">
          <cell r="B889" t="str">
            <v>GIFENS_6_BUGSL1</v>
          </cell>
          <cell r="E889" t="str">
            <v>CAISO_Solar</v>
          </cell>
          <cell r="J889">
            <v>1</v>
          </cell>
        </row>
        <row r="890">
          <cell r="B890" t="str">
            <v>JACMSR_1_JACSR1</v>
          </cell>
          <cell r="E890" t="str">
            <v>CAISO_Solar</v>
          </cell>
          <cell r="J890">
            <v>1</v>
          </cell>
        </row>
        <row r="891">
          <cell r="B891" t="str">
            <v>LAMONT_1_SOLAR2</v>
          </cell>
          <cell r="E891" t="str">
            <v>CAISO_Solar</v>
          </cell>
          <cell r="J891">
            <v>1</v>
          </cell>
        </row>
        <row r="892">
          <cell r="B892" t="str">
            <v>SEGS_1_SR2SL2</v>
          </cell>
          <cell r="E892" t="str">
            <v>CAISO_Solar</v>
          </cell>
          <cell r="J892">
            <v>1</v>
          </cell>
        </row>
        <row r="893">
          <cell r="B893" t="str">
            <v>WHITNY_6_SOLAR</v>
          </cell>
          <cell r="E893" t="str">
            <v>CAISO_Solar</v>
          </cell>
          <cell r="J893">
            <v>1</v>
          </cell>
        </row>
        <row r="894">
          <cell r="B894" t="str">
            <v>SUMWHT_6_SWSSR1</v>
          </cell>
          <cell r="E894" t="str">
            <v>CAISO_Solar</v>
          </cell>
          <cell r="J894">
            <v>1</v>
          </cell>
        </row>
        <row r="895">
          <cell r="B895" t="str">
            <v>VALCNTR_22870_DG</v>
          </cell>
          <cell r="E895" t="str">
            <v>CAISO_Solar</v>
          </cell>
          <cell r="J895">
            <v>1</v>
          </cell>
        </row>
        <row r="896">
          <cell r="B896" t="str">
            <v>VEAVST_1_SOLAR</v>
          </cell>
          <cell r="E896" t="str">
            <v>CAISO_Solar</v>
          </cell>
          <cell r="J896">
            <v>1</v>
          </cell>
        </row>
        <row r="897">
          <cell r="B897" t="str">
            <v>RECTOR_2_CREST</v>
          </cell>
          <cell r="E897" t="str">
            <v>CAISO_Solar</v>
          </cell>
          <cell r="J897">
            <v>1</v>
          </cell>
        </row>
        <row r="898">
          <cell r="B898" t="str">
            <v>SPRGVL_2_CREST</v>
          </cell>
          <cell r="E898" t="str">
            <v>CAISO_Solar</v>
          </cell>
          <cell r="J898">
            <v>1</v>
          </cell>
        </row>
        <row r="899">
          <cell r="B899" t="str">
            <v>GALE_1_SR3SR3</v>
          </cell>
          <cell r="E899" t="str">
            <v>CAISO_Solar</v>
          </cell>
          <cell r="J899">
            <v>1</v>
          </cell>
        </row>
        <row r="900">
          <cell r="B900" t="str">
            <v>OASIS_6_CREST</v>
          </cell>
          <cell r="E900" t="str">
            <v>CAISO_Solar</v>
          </cell>
          <cell r="J900">
            <v>1</v>
          </cell>
        </row>
        <row r="901">
          <cell r="B901" t="str">
            <v>BLCKWL_6_SOLAR1</v>
          </cell>
          <cell r="E901" t="str">
            <v>CAISO_Solar</v>
          </cell>
          <cell r="J901">
            <v>1</v>
          </cell>
        </row>
        <row r="902">
          <cell r="B902" t="str">
            <v>DELSUR_6_CREST</v>
          </cell>
          <cell r="E902" t="str">
            <v>CAISO_Solar</v>
          </cell>
          <cell r="J902">
            <v>1</v>
          </cell>
        </row>
        <row r="903">
          <cell r="B903" t="str">
            <v>GIFFEN_6_SOLAR1</v>
          </cell>
          <cell r="E903" t="str">
            <v>CAISO_Solar</v>
          </cell>
          <cell r="J903">
            <v>1</v>
          </cell>
        </row>
        <row r="904">
          <cell r="B904" t="str">
            <v>RICHMN_1_CHVSR2</v>
          </cell>
          <cell r="E904" t="str">
            <v>CAISO_Solar</v>
          </cell>
          <cell r="J904">
            <v>1</v>
          </cell>
        </row>
        <row r="905">
          <cell r="B905" t="str">
            <v>RDWAY_1_CREST</v>
          </cell>
          <cell r="E905" t="str">
            <v>CAISO_Solar</v>
          </cell>
          <cell r="J905">
            <v>1</v>
          </cell>
        </row>
        <row r="906">
          <cell r="B906" t="str">
            <v>LNCSTR_6_CREST</v>
          </cell>
          <cell r="E906" t="str">
            <v>CAISO_Solar</v>
          </cell>
          <cell r="J906">
            <v>1</v>
          </cell>
        </row>
        <row r="907">
          <cell r="B907" t="str">
            <v>MAGUND_1_BKSSR2</v>
          </cell>
          <cell r="E907" t="str">
            <v>CAISO_Solar</v>
          </cell>
          <cell r="J907">
            <v>1</v>
          </cell>
        </row>
        <row r="908">
          <cell r="B908" t="str">
            <v>VESTAL_2_UNIT1</v>
          </cell>
          <cell r="E908" t="str">
            <v>CAISO_Solar</v>
          </cell>
          <cell r="J908">
            <v>1</v>
          </cell>
        </row>
        <row r="909">
          <cell r="B909" t="str">
            <v>Energetics_PV</v>
          </cell>
          <cell r="E909" t="str">
            <v>CAISO_Solar</v>
          </cell>
          <cell r="J909">
            <v>1</v>
          </cell>
        </row>
        <row r="910">
          <cell r="B910" t="str">
            <v>CRELMN_6_RAMSR3</v>
          </cell>
          <cell r="E910" t="str">
            <v>CAISO_Solar</v>
          </cell>
          <cell r="J910">
            <v>1</v>
          </cell>
        </row>
        <row r="911">
          <cell r="B911" t="str">
            <v>SHUTLE_6_CREST</v>
          </cell>
          <cell r="E911" t="str">
            <v>CAISO_Solar</v>
          </cell>
          <cell r="J911">
            <v>1</v>
          </cell>
        </row>
        <row r="912">
          <cell r="B912" t="str">
            <v>REDMAN_2_SOLAR</v>
          </cell>
          <cell r="E912" t="str">
            <v>CAISO_Solar</v>
          </cell>
          <cell r="J912">
            <v>1</v>
          </cell>
        </row>
        <row r="913">
          <cell r="B913" t="str">
            <v>DELSUR_6_BSOLAR</v>
          </cell>
          <cell r="E913" t="str">
            <v>CAISO_Solar</v>
          </cell>
          <cell r="J913">
            <v>1</v>
          </cell>
        </row>
        <row r="914">
          <cell r="B914" t="str">
            <v>LITLRK_6_GBCSR1</v>
          </cell>
          <cell r="E914" t="str">
            <v>CAISO_Solar</v>
          </cell>
          <cell r="J914">
            <v>1</v>
          </cell>
        </row>
        <row r="915">
          <cell r="B915" t="str">
            <v>MIRLOM_2_LNDFL</v>
          </cell>
          <cell r="E915" t="str">
            <v>CAISO_Solar</v>
          </cell>
          <cell r="J915">
            <v>1</v>
          </cell>
        </row>
        <row r="916">
          <cell r="B916" t="str">
            <v>OASIS_6_GBDSR4</v>
          </cell>
          <cell r="E916" t="str">
            <v>CAISO_Solar</v>
          </cell>
          <cell r="J916">
            <v>1</v>
          </cell>
        </row>
        <row r="917">
          <cell r="B917" t="str">
            <v>OASIS_6_SOLAR3</v>
          </cell>
          <cell r="E917" t="str">
            <v>CAISO_Solar</v>
          </cell>
          <cell r="J917">
            <v>1</v>
          </cell>
        </row>
        <row r="918">
          <cell r="B918" t="str">
            <v>ORTGA_6_ME1SL1</v>
          </cell>
          <cell r="E918" t="str">
            <v>CAISO_Solar</v>
          </cell>
          <cell r="J918">
            <v>1</v>
          </cell>
        </row>
        <row r="919">
          <cell r="B919" t="str">
            <v>REDMAN_6_AVSSR1</v>
          </cell>
          <cell r="E919" t="str">
            <v>CAISO_Solar</v>
          </cell>
          <cell r="J919">
            <v>1</v>
          </cell>
        </row>
        <row r="920">
          <cell r="B920" t="str">
            <v>Eagle Solar</v>
          </cell>
          <cell r="E920" t="str">
            <v>CAISO_Solar</v>
          </cell>
          <cell r="J920">
            <v>1</v>
          </cell>
        </row>
        <row r="921">
          <cell r="B921" t="str">
            <v xml:space="preserve">NEENACH SOLAR </v>
          </cell>
          <cell r="E921" t="str">
            <v>CAISO_Solar</v>
          </cell>
          <cell r="J921">
            <v>1</v>
          </cell>
        </row>
        <row r="922">
          <cell r="B922" t="str">
            <v>CalCity Solar I, LLC</v>
          </cell>
          <cell r="E922" t="str">
            <v>CAISO_Solar</v>
          </cell>
          <cell r="J922">
            <v>1</v>
          </cell>
        </row>
        <row r="923">
          <cell r="B923" t="str">
            <v>Sheep Creek Road Solar Generation Facility Project</v>
          </cell>
          <cell r="E923" t="str">
            <v>CAISO_Solar</v>
          </cell>
          <cell r="J923">
            <v>1</v>
          </cell>
        </row>
        <row r="924">
          <cell r="B924" t="str">
            <v>VACADX_1_SOLAR</v>
          </cell>
          <cell r="E924" t="str">
            <v>CAISO_Solar</v>
          </cell>
          <cell r="J924">
            <v>1</v>
          </cell>
        </row>
        <row r="925">
          <cell r="B925" t="str">
            <v>VLCNTR_6_VCSLR1</v>
          </cell>
          <cell r="E925" t="str">
            <v>CAISO_Solar</v>
          </cell>
          <cell r="J925">
            <v>1</v>
          </cell>
        </row>
        <row r="926">
          <cell r="B926" t="str">
            <v>Cameron</v>
          </cell>
          <cell r="E926" t="str">
            <v>CAISO_Solar</v>
          </cell>
          <cell r="J926">
            <v>0</v>
          </cell>
        </row>
        <row r="927">
          <cell r="B927" t="str">
            <v>HENRTA_6_SOLAR2</v>
          </cell>
          <cell r="E927" t="str">
            <v>CAISO_Solar</v>
          </cell>
          <cell r="J927">
            <v>1</v>
          </cell>
        </row>
        <row r="928">
          <cell r="B928" t="str">
            <v>LITLRK_6_SOLAR3</v>
          </cell>
          <cell r="E928" t="str">
            <v>CAISO_Solar</v>
          </cell>
          <cell r="J928">
            <v>1</v>
          </cell>
        </row>
        <row r="929">
          <cell r="B929" t="str">
            <v>RICHMN_1_SOLAR</v>
          </cell>
          <cell r="E929" t="str">
            <v>CAISO_Solar</v>
          </cell>
          <cell r="J929">
            <v>1</v>
          </cell>
        </row>
        <row r="930">
          <cell r="B930" t="str">
            <v>BellevueSolarINV1</v>
          </cell>
          <cell r="E930" t="str">
            <v>CAISO_Solar</v>
          </cell>
          <cell r="J930">
            <v>1</v>
          </cell>
        </row>
        <row r="931">
          <cell r="B931" t="str">
            <v>DAIRLD_1_MD1SL1</v>
          </cell>
          <cell r="E931" t="str">
            <v>CAISO_Solar</v>
          </cell>
          <cell r="J931">
            <v>1</v>
          </cell>
        </row>
        <row r="932">
          <cell r="B932" t="str">
            <v>DELSUR_6_SOLAR4</v>
          </cell>
          <cell r="E932" t="str">
            <v>CAISO_Solar</v>
          </cell>
          <cell r="J932">
            <v>1</v>
          </cell>
        </row>
        <row r="933">
          <cell r="B933" t="str">
            <v>DELSUR_6_SOLAR5</v>
          </cell>
          <cell r="E933" t="str">
            <v>CAISO_Solar</v>
          </cell>
          <cell r="J933">
            <v>1</v>
          </cell>
        </row>
        <row r="934">
          <cell r="B934" t="str">
            <v>MCARTH_6_FRIVRB</v>
          </cell>
          <cell r="E934" t="str">
            <v>CAISO_Solar</v>
          </cell>
          <cell r="J934">
            <v>1</v>
          </cell>
        </row>
        <row r="935">
          <cell r="B935" t="str">
            <v>ORLND_6_SOLAR1</v>
          </cell>
          <cell r="E935" t="str">
            <v>CAISO_Solar</v>
          </cell>
          <cell r="J935">
            <v>1</v>
          </cell>
        </row>
        <row r="936">
          <cell r="B936" t="str">
            <v>PIT1_6_FRIVRA</v>
          </cell>
          <cell r="E936" t="str">
            <v>CAISO_Solar</v>
          </cell>
          <cell r="J936">
            <v>1</v>
          </cell>
        </row>
        <row r="937">
          <cell r="B937" t="str">
            <v>STROUD_6_WWHSR1</v>
          </cell>
          <cell r="E937" t="str">
            <v>CAISO_Solar</v>
          </cell>
          <cell r="J937">
            <v>1</v>
          </cell>
        </row>
        <row r="938">
          <cell r="B938" t="str">
            <v>CHINO_2_SOLAR2</v>
          </cell>
          <cell r="E938" t="str">
            <v>CAISO_Solar</v>
          </cell>
          <cell r="J938">
            <v>1</v>
          </cell>
        </row>
        <row r="939">
          <cell r="B939" t="str">
            <v>VALLEY_5_SOLAR1</v>
          </cell>
          <cell r="E939" t="str">
            <v>CAISO_Solar</v>
          </cell>
          <cell r="J939">
            <v>1</v>
          </cell>
        </row>
        <row r="940">
          <cell r="B940" t="str">
            <v>DEVERS_2_DHSPG2</v>
          </cell>
          <cell r="E940" t="str">
            <v>CAISO_Solar</v>
          </cell>
          <cell r="J940">
            <v>1</v>
          </cell>
        </row>
        <row r="941">
          <cell r="B941" t="str">
            <v>ETIWND_2_SOLAR1</v>
          </cell>
          <cell r="E941" t="str">
            <v>CAISO_Solar</v>
          </cell>
          <cell r="J941">
            <v>1</v>
          </cell>
        </row>
        <row r="942">
          <cell r="B942" t="str">
            <v>MAGUND_1_BKISR1</v>
          </cell>
          <cell r="E942" t="str">
            <v>CAISO_Solar</v>
          </cell>
          <cell r="J942">
            <v>1</v>
          </cell>
        </row>
        <row r="943">
          <cell r="B943" t="str">
            <v>MANTEC_1_ML1SR1</v>
          </cell>
          <cell r="E943" t="str">
            <v>CAISO_Solar</v>
          </cell>
          <cell r="J943">
            <v>1</v>
          </cell>
        </row>
        <row r="944">
          <cell r="B944" t="str">
            <v>SMYRNA_1_DL1SR1</v>
          </cell>
          <cell r="E944" t="str">
            <v>CAISO_Solar</v>
          </cell>
          <cell r="J944">
            <v>1</v>
          </cell>
        </row>
        <row r="945">
          <cell r="B945" t="str">
            <v>DEVERS_2_CS2SR4</v>
          </cell>
          <cell r="E945" t="str">
            <v>CAISO_Solar</v>
          </cell>
          <cell r="J945">
            <v>1</v>
          </cell>
        </row>
        <row r="946">
          <cell r="B946" t="str">
            <v>WRGTSR_2_WSFSR1</v>
          </cell>
          <cell r="E946" t="str">
            <v>CAISO_Solar</v>
          </cell>
          <cell r="J946">
            <v>1</v>
          </cell>
        </row>
        <row r="947">
          <cell r="B947" t="str">
            <v>IVSLR2_2_SM2SR1</v>
          </cell>
          <cell r="E947" t="str">
            <v>CAISO_Solar</v>
          </cell>
          <cell r="J947">
            <v>1</v>
          </cell>
        </row>
        <row r="948">
          <cell r="B948" t="str">
            <v>BGSKYN_2_ASPSR2</v>
          </cell>
          <cell r="E948" t="str">
            <v>CAISO_Solar</v>
          </cell>
          <cell r="J948">
            <v>1</v>
          </cell>
        </row>
        <row r="949">
          <cell r="B949" t="str">
            <v>VALTNE_2_AVASR1</v>
          </cell>
          <cell r="E949" t="str">
            <v>CAISO_Solar</v>
          </cell>
          <cell r="J949">
            <v>1</v>
          </cell>
        </row>
        <row r="950">
          <cell r="B950" t="str">
            <v>SUNSLR_1_SSVSR1</v>
          </cell>
          <cell r="E950" t="str">
            <v>CAISO_Solar</v>
          </cell>
          <cell r="J950">
            <v>1</v>
          </cell>
        </row>
        <row r="951">
          <cell r="B951" t="str">
            <v>BGSKYN_2_BS3SR3</v>
          </cell>
          <cell r="E951" t="str">
            <v>CAISO_Solar</v>
          </cell>
          <cell r="J951">
            <v>1</v>
          </cell>
        </row>
        <row r="952">
          <cell r="B952" t="str">
            <v>SUNSPT_2_WNASR1</v>
          </cell>
          <cell r="E952" t="str">
            <v>CAISO_Solar</v>
          </cell>
          <cell r="J952">
            <v>1</v>
          </cell>
        </row>
        <row r="953">
          <cell r="B953" t="str">
            <v>TX-ELK_6_ECKSR2</v>
          </cell>
          <cell r="E953" t="str">
            <v>CAISO_Solar</v>
          </cell>
          <cell r="J953">
            <v>1</v>
          </cell>
        </row>
        <row r="954">
          <cell r="B954" t="str">
            <v>RNDSBG_1_HZASR1</v>
          </cell>
          <cell r="E954" t="str">
            <v>CAISO_Solar</v>
          </cell>
          <cell r="J954">
            <v>1</v>
          </cell>
        </row>
        <row r="955">
          <cell r="B955" t="str">
            <v>existing_generic_solar_1axis</v>
          </cell>
          <cell r="E955" t="str">
            <v>CAISO_Solar</v>
          </cell>
          <cell r="J955">
            <v>1</v>
          </cell>
        </row>
        <row r="956">
          <cell r="B956" t="str">
            <v>existing_generic_solar_2axis</v>
          </cell>
          <cell r="E956" t="str">
            <v>CAISO_Solar</v>
          </cell>
          <cell r="J956">
            <v>1</v>
          </cell>
        </row>
        <row r="957">
          <cell r="B957" t="str">
            <v>existing_generic_solar_fixed</v>
          </cell>
          <cell r="E957" t="str">
            <v>CAISO_Solar</v>
          </cell>
          <cell r="J957">
            <v>1</v>
          </cell>
        </row>
        <row r="958">
          <cell r="B958" t="str">
            <v>existing_generic_solar_thermal</v>
          </cell>
          <cell r="E958" t="str">
            <v>CAISO_Solar</v>
          </cell>
          <cell r="J958">
            <v>1</v>
          </cell>
        </row>
        <row r="959">
          <cell r="B959" t="str">
            <v>ARLVAL_5_SOLAR</v>
          </cell>
          <cell r="E959" t="str">
            <v>CAISO_Specified_Imports</v>
          </cell>
          <cell r="J959">
            <v>1</v>
          </cell>
        </row>
        <row r="960">
          <cell r="B960" t="str">
            <v>ALHMBR_1_ALHSLR</v>
          </cell>
          <cell r="E960" t="str">
            <v>CAISO_Specified_Imports</v>
          </cell>
          <cell r="J960">
            <v>1</v>
          </cell>
        </row>
        <row r="961">
          <cell r="B961" t="str">
            <v>ARKANS_1_ARKSLR</v>
          </cell>
          <cell r="E961" t="str">
            <v>CAISO_Specified_Imports</v>
          </cell>
          <cell r="J961">
            <v>1</v>
          </cell>
        </row>
        <row r="962">
          <cell r="B962" t="str">
            <v>SNORA_2_SNRSLR</v>
          </cell>
          <cell r="E962" t="str">
            <v>CAISO_Specified_Imports</v>
          </cell>
          <cell r="J962">
            <v>1</v>
          </cell>
        </row>
        <row r="963">
          <cell r="B963" t="str">
            <v>CALPSS_6_SOLAR1</v>
          </cell>
          <cell r="E963" t="str">
            <v>CAISO_Specified_Imports</v>
          </cell>
          <cell r="J963">
            <v>1</v>
          </cell>
        </row>
        <row r="964">
          <cell r="B964" t="str">
            <v>ANZA_6_SOLAR1</v>
          </cell>
          <cell r="E964" t="str">
            <v>CAISO_Specified_Imports</v>
          </cell>
          <cell r="J964">
            <v>1</v>
          </cell>
        </row>
        <row r="965">
          <cell r="B965" t="str">
            <v>ARLINT_5_SCEDYN</v>
          </cell>
          <cell r="E965" t="str">
            <v>CAISO_Specified_Imports</v>
          </cell>
          <cell r="J965">
            <v>1</v>
          </cell>
        </row>
        <row r="966">
          <cell r="B966" t="str">
            <v>COLGNS_2_CNSSR1</v>
          </cell>
          <cell r="E966" t="str">
            <v>CAISO_Specified_Imports</v>
          </cell>
          <cell r="J966">
            <v>1</v>
          </cell>
        </row>
        <row r="967">
          <cell r="B967" t="str">
            <v>GRADYW_5_GDYWD1</v>
          </cell>
          <cell r="E967" t="str">
            <v>CAISO_Specified_Imports</v>
          </cell>
          <cell r="J967">
            <v>1</v>
          </cell>
        </row>
        <row r="968">
          <cell r="B968" t="str">
            <v>GRIFFI_2_LSPDYN</v>
          </cell>
          <cell r="E968" t="str">
            <v>CAISO_Specified_Imports</v>
          </cell>
          <cell r="J968">
            <v>1</v>
          </cell>
        </row>
        <row r="969">
          <cell r="B969" t="str">
            <v>MAGNLA_6_ANAHEIM</v>
          </cell>
          <cell r="E969" t="str">
            <v>CAISO_Specified_Imports</v>
          </cell>
          <cell r="J969">
            <v>1</v>
          </cell>
        </row>
        <row r="970">
          <cell r="B970" t="str">
            <v>MAGNLA_6_CERRITOS</v>
          </cell>
          <cell r="E970" t="str">
            <v>CAISO_Specified_Imports</v>
          </cell>
          <cell r="J970">
            <v>1</v>
          </cell>
        </row>
        <row r="971">
          <cell r="B971" t="str">
            <v>MRCHNT_2_MELDYN</v>
          </cell>
          <cell r="E971" t="str">
            <v>CAISO_Specified_Imports</v>
          </cell>
          <cell r="J971">
            <v>1</v>
          </cell>
        </row>
        <row r="972">
          <cell r="B972" t="str">
            <v>MSQUIT_5_SERDYN</v>
          </cell>
          <cell r="E972" t="str">
            <v>CAISO_Specified_Imports</v>
          </cell>
          <cell r="J972">
            <v>1</v>
          </cell>
        </row>
        <row r="973">
          <cell r="B973" t="str">
            <v>NGILAA_5_SDGDYN</v>
          </cell>
          <cell r="E973" t="str">
            <v>CAISO_Specified_Imports</v>
          </cell>
          <cell r="J973">
            <v>1</v>
          </cell>
        </row>
        <row r="974">
          <cell r="B974" t="str">
            <v>RANCHO_2_SMUDSYSDYN</v>
          </cell>
          <cell r="E974" t="str">
            <v>CAISO_Specified_Imports</v>
          </cell>
          <cell r="J974">
            <v>1</v>
          </cell>
        </row>
        <row r="975">
          <cell r="B975" t="str">
            <v>SPOINT_2_MEADDYN</v>
          </cell>
          <cell r="E975" t="str">
            <v>CAISO_Specified_Imports</v>
          </cell>
          <cell r="J975">
            <v>1</v>
          </cell>
        </row>
        <row r="976">
          <cell r="B976" t="str">
            <v>SPOINT_2_PARKERDYN</v>
          </cell>
          <cell r="E976" t="str">
            <v>CAISO_Specified_Imports</v>
          </cell>
          <cell r="J976">
            <v>1</v>
          </cell>
        </row>
        <row r="977">
          <cell r="B977" t="str">
            <v>SUNSTR_5_SS1SCEDYN</v>
          </cell>
          <cell r="E977" t="str">
            <v>CAISO_Specified_Imports</v>
          </cell>
          <cell r="J977">
            <v>1</v>
          </cell>
        </row>
        <row r="978">
          <cell r="B978" t="str">
            <v>SUTTER_2_TESLADYN</v>
          </cell>
          <cell r="E978" t="str">
            <v>CAISO_Specified_Imports</v>
          </cell>
          <cell r="J978">
            <v>1</v>
          </cell>
        </row>
        <row r="979">
          <cell r="B979" t="str">
            <v>SUTTER_2_WASNDYN</v>
          </cell>
          <cell r="E979" t="str">
            <v>CAISO_Specified_Imports</v>
          </cell>
          <cell r="J979">
            <v>1</v>
          </cell>
        </row>
        <row r="980">
          <cell r="B980" t="str">
            <v>PVERDE_5_SCEDYN</v>
          </cell>
          <cell r="E980" t="str">
            <v>CAISO_Specified_Imports</v>
          </cell>
          <cell r="J980">
            <v>1</v>
          </cell>
        </row>
        <row r="981">
          <cell r="B981" t="str">
            <v>BCTSYS_5_PWXDYN</v>
          </cell>
          <cell r="E981" t="str">
            <v>CAISO_Specified_Imports</v>
          </cell>
          <cell r="J981">
            <v>1</v>
          </cell>
        </row>
        <row r="982">
          <cell r="B982" t="str">
            <v>RAMON_2_SCEDYN</v>
          </cell>
          <cell r="E982" t="str">
            <v>CAISO_Specified_Imports</v>
          </cell>
          <cell r="J982">
            <v>1</v>
          </cell>
        </row>
        <row r="983">
          <cell r="B983" t="str">
            <v>ELCABO_5_ECWSCEDYN</v>
          </cell>
          <cell r="E983" t="str">
            <v>CAISO_Specified_Imports</v>
          </cell>
          <cell r="J983">
            <v>1</v>
          </cell>
        </row>
        <row r="984">
          <cell r="B984" t="str">
            <v>SCEHOV_2_HOOVER</v>
          </cell>
          <cell r="E984" t="str">
            <v>CAISO_Specified_Imports</v>
          </cell>
          <cell r="J984">
            <v>1</v>
          </cell>
        </row>
        <row r="985">
          <cell r="B985" t="str">
            <v>MALIN_5_BPADYN</v>
          </cell>
          <cell r="E985" t="str">
            <v>CAISO_Specified_Imports</v>
          </cell>
          <cell r="J985">
            <v>1</v>
          </cell>
        </row>
        <row r="986">
          <cell r="B986" t="str">
            <v>INTMNT_3_ANAHEIM</v>
          </cell>
          <cell r="E986" t="str">
            <v>CAISO_Specified_Imports</v>
          </cell>
          <cell r="J986">
            <v>1</v>
          </cell>
        </row>
        <row r="987">
          <cell r="B987" t="str">
            <v>BEJNLS_5_BV2SCEDYN</v>
          </cell>
          <cell r="E987" t="str">
            <v>CAISO_Specified_Imports</v>
          </cell>
          <cell r="J987">
            <v>1</v>
          </cell>
        </row>
        <row r="988">
          <cell r="B988" t="str">
            <v>INTMNT_3_RIVERSIDE</v>
          </cell>
          <cell r="E988" t="str">
            <v>CAISO_Specified_Imports</v>
          </cell>
          <cell r="J988">
            <v>1</v>
          </cell>
        </row>
        <row r="989">
          <cell r="B989" t="str">
            <v>BEKWJS_5_BV1SCEDYN</v>
          </cell>
          <cell r="E989" t="str">
            <v>CAISO_Specified_Imports</v>
          </cell>
          <cell r="J989">
            <v>1</v>
          </cell>
        </row>
        <row r="990">
          <cell r="B990" t="str">
            <v>MALIN_5_GCPDDYN</v>
          </cell>
          <cell r="E990" t="str">
            <v>CAISO_Specified_Imports</v>
          </cell>
          <cell r="J990">
            <v>1</v>
          </cell>
        </row>
        <row r="991">
          <cell r="B991" t="str">
            <v>INTMNT_3_PASADENA</v>
          </cell>
          <cell r="E991" t="str">
            <v>CAISO_Specified_Imports</v>
          </cell>
          <cell r="J991">
            <v>1</v>
          </cell>
        </row>
        <row r="992">
          <cell r="B992" t="str">
            <v>MALIN_5_IBERDR</v>
          </cell>
          <cell r="E992" t="str">
            <v>CAISO_Specified_Imports</v>
          </cell>
          <cell r="J992">
            <v>1</v>
          </cell>
        </row>
        <row r="993">
          <cell r="B993" t="str">
            <v>MALIN_5_INHRED</v>
          </cell>
          <cell r="E993" t="str">
            <v>CAISO_Specified_Imports</v>
          </cell>
          <cell r="J993">
            <v>1</v>
          </cell>
        </row>
        <row r="994">
          <cell r="B994" t="str">
            <v>MALIN_5_INHRPG</v>
          </cell>
          <cell r="E994" t="str">
            <v>CAISO_Specified_Imports</v>
          </cell>
          <cell r="J994">
            <v>1</v>
          </cell>
        </row>
        <row r="995">
          <cell r="B995" t="str">
            <v>MIDWYS_2_MIDSL1</v>
          </cell>
          <cell r="E995" t="str">
            <v>CAISO_Specified_Imports</v>
          </cell>
          <cell r="J995">
            <v>1</v>
          </cell>
        </row>
        <row r="996">
          <cell r="B996" t="str">
            <v>AGCANA_X_HOOVER</v>
          </cell>
          <cell r="E996" t="str">
            <v>CAISO_Specified_Imports</v>
          </cell>
          <cell r="J996">
            <v>1</v>
          </cell>
        </row>
        <row r="997">
          <cell r="B997" t="str">
            <v>MIDWY3_2_MDSSR1</v>
          </cell>
          <cell r="E997" t="str">
            <v>CAISO_Specified_Imports</v>
          </cell>
          <cell r="J997">
            <v>1</v>
          </cell>
        </row>
        <row r="998">
          <cell r="B998" t="str">
            <v>MILFRD_7_PASADENA</v>
          </cell>
          <cell r="E998" t="str">
            <v>CAISO_Specified_Imports</v>
          </cell>
          <cell r="J998">
            <v>1</v>
          </cell>
        </row>
        <row r="999">
          <cell r="B999" t="str">
            <v>WSNR_2_CVPDYN</v>
          </cell>
          <cell r="E999" t="str">
            <v>CAISO_Specified_Imports</v>
          </cell>
          <cell r="J999">
            <v>1</v>
          </cell>
        </row>
        <row r="1000">
          <cell r="B1000" t="str">
            <v>WSNR_2_TESLADYN</v>
          </cell>
          <cell r="E1000" t="str">
            <v>CAISO_Specified_Imports</v>
          </cell>
          <cell r="J1000">
            <v>1</v>
          </cell>
        </row>
        <row r="1001">
          <cell r="B1001" t="str">
            <v>WSNR_5_TRCYDYN</v>
          </cell>
          <cell r="E1001" t="str">
            <v>CAISO_Specified_Imports</v>
          </cell>
          <cell r="J1001">
            <v>1</v>
          </cell>
        </row>
        <row r="1002">
          <cell r="B1002" t="str">
            <v>DINUBA_6_UNIT</v>
          </cell>
          <cell r="E1002" t="str">
            <v>CAISO_ST</v>
          </cell>
          <cell r="J1002">
            <v>1</v>
          </cell>
        </row>
        <row r="1003">
          <cell r="B1003" t="str">
            <v>ETIWND_7_UNIT 3</v>
          </cell>
          <cell r="E1003" t="str">
            <v>CAISO_ST</v>
          </cell>
          <cell r="J1003">
            <v>1</v>
          </cell>
        </row>
        <row r="1004">
          <cell r="B1004" t="str">
            <v>ETIWND_7_UNIT 4</v>
          </cell>
          <cell r="E1004" t="str">
            <v>CAISO_ST</v>
          </cell>
          <cell r="J1004">
            <v>1</v>
          </cell>
        </row>
        <row r="1005">
          <cell r="B1005" t="str">
            <v>ORMOND_7_UNIT 2</v>
          </cell>
          <cell r="E1005" t="str">
            <v>CAISO_ST</v>
          </cell>
          <cell r="J1005">
            <v>1</v>
          </cell>
        </row>
        <row r="1006">
          <cell r="B1006" t="str">
            <v>ORMOND_7_UNIT 1</v>
          </cell>
          <cell r="E1006" t="str">
            <v>CAISO_ST</v>
          </cell>
          <cell r="J1006">
            <v>1</v>
          </cell>
        </row>
        <row r="1007">
          <cell r="B1007" t="str">
            <v>REDOND_7_UNIT 7</v>
          </cell>
          <cell r="E1007" t="str">
            <v>CAISO_ST</v>
          </cell>
          <cell r="J1007">
            <v>1</v>
          </cell>
        </row>
        <row r="1008">
          <cell r="B1008" t="str">
            <v>ALAMIT_7_UNIT 5</v>
          </cell>
          <cell r="E1008" t="str">
            <v>CAISO_ST</v>
          </cell>
          <cell r="J1008">
            <v>1</v>
          </cell>
        </row>
        <row r="1009">
          <cell r="B1009" t="str">
            <v>REDOND_7_UNIT 8</v>
          </cell>
          <cell r="E1009" t="str">
            <v>CAISO_ST</v>
          </cell>
          <cell r="J1009">
            <v>1</v>
          </cell>
        </row>
        <row r="1010">
          <cell r="B1010" t="str">
            <v>ALAMIT_7_UNIT 6</v>
          </cell>
          <cell r="E1010" t="str">
            <v>CAISO_ST</v>
          </cell>
          <cell r="J1010">
            <v>1</v>
          </cell>
        </row>
        <row r="1011">
          <cell r="B1011" t="str">
            <v>ALAMIT_7_UNIT 4</v>
          </cell>
          <cell r="E1011" t="str">
            <v>CAISO_ST</v>
          </cell>
          <cell r="J1011">
            <v>1</v>
          </cell>
        </row>
        <row r="1012">
          <cell r="B1012" t="str">
            <v>ALAMIT_7_UNIT 3</v>
          </cell>
          <cell r="E1012" t="str">
            <v>CAISO_ST</v>
          </cell>
          <cell r="J1012">
            <v>1</v>
          </cell>
        </row>
        <row r="1013">
          <cell r="B1013" t="str">
            <v>ENCINA_7_EA5</v>
          </cell>
          <cell r="E1013" t="str">
            <v>CAISO_ST</v>
          </cell>
          <cell r="J1013">
            <v>1</v>
          </cell>
        </row>
        <row r="1014">
          <cell r="B1014" t="str">
            <v>ENCINA_7_EA4</v>
          </cell>
          <cell r="E1014" t="str">
            <v>CAISO_ST</v>
          </cell>
          <cell r="J1014">
            <v>1</v>
          </cell>
        </row>
        <row r="1015">
          <cell r="B1015" t="str">
            <v>HNTGBH_7_UNIT 2</v>
          </cell>
          <cell r="E1015" t="str">
            <v>CAISO_ST</v>
          </cell>
          <cell r="J1015">
            <v>1</v>
          </cell>
        </row>
        <row r="1016">
          <cell r="B1016" t="str">
            <v>HNTGBH_7_UNIT 1</v>
          </cell>
          <cell r="E1016" t="str">
            <v>CAISO_ST</v>
          </cell>
          <cell r="J1016">
            <v>1</v>
          </cell>
        </row>
        <row r="1017">
          <cell r="B1017" t="str">
            <v>REDOND_7_UNIT 5</v>
          </cell>
          <cell r="E1017" t="str">
            <v>CAISO_ST</v>
          </cell>
          <cell r="J1017">
            <v>1</v>
          </cell>
        </row>
        <row r="1018">
          <cell r="B1018" t="str">
            <v>ALAMIT_7_UNIT 2</v>
          </cell>
          <cell r="E1018" t="str">
            <v>CAISO_ST</v>
          </cell>
          <cell r="J1018">
            <v>1</v>
          </cell>
        </row>
        <row r="1019">
          <cell r="B1019" t="str">
            <v>REDOND_7_UNIT 6</v>
          </cell>
          <cell r="E1019" t="str">
            <v>CAISO_ST</v>
          </cell>
          <cell r="J1019">
            <v>1</v>
          </cell>
        </row>
        <row r="1020">
          <cell r="B1020" t="str">
            <v>ALAMIT_7_UNIT 1</v>
          </cell>
          <cell r="E1020" t="str">
            <v>CAISO_ST</v>
          </cell>
          <cell r="J1020">
            <v>1</v>
          </cell>
        </row>
        <row r="1021">
          <cell r="B1021" t="str">
            <v>ENCINA_7_EA3</v>
          </cell>
          <cell r="E1021" t="str">
            <v>CAISO_ST</v>
          </cell>
          <cell r="J1021">
            <v>1</v>
          </cell>
        </row>
        <row r="1022">
          <cell r="B1022" t="str">
            <v>ENCINA_7_EA2</v>
          </cell>
          <cell r="E1022" t="str">
            <v>CAISO_ST</v>
          </cell>
          <cell r="J1022">
            <v>1</v>
          </cell>
        </row>
        <row r="1023">
          <cell r="B1023" t="str">
            <v>new_generic_steam</v>
          </cell>
          <cell r="E1023" t="str">
            <v>CAISO_Steam</v>
          </cell>
          <cell r="J1023">
            <v>0</v>
          </cell>
        </row>
        <row r="1024">
          <cell r="B1024" t="str">
            <v>ALAMIT_7_STG1S</v>
          </cell>
          <cell r="E1024" t="str">
            <v>CAISO_Steam</v>
          </cell>
          <cell r="J1024">
            <v>1</v>
          </cell>
        </row>
        <row r="1025">
          <cell r="B1025" t="str">
            <v>HNTGBH_7_STG1S</v>
          </cell>
          <cell r="E1025" t="str">
            <v>CAISO_Steam</v>
          </cell>
          <cell r="J1025">
            <v>1</v>
          </cell>
        </row>
        <row r="1026">
          <cell r="B1026" t="str">
            <v>ALAMIT_7_CTG1A</v>
          </cell>
          <cell r="E1026" t="str">
            <v>CAISO_Steam</v>
          </cell>
          <cell r="J1026">
            <v>1</v>
          </cell>
        </row>
        <row r="1027">
          <cell r="B1027" t="str">
            <v>HNTGBH_7_CTG1B</v>
          </cell>
          <cell r="E1027" t="str">
            <v>CAISO_Steam</v>
          </cell>
          <cell r="J1027">
            <v>1</v>
          </cell>
        </row>
        <row r="1028">
          <cell r="B1028" t="str">
            <v>HNTGBH_7_CTG1A</v>
          </cell>
          <cell r="E1028" t="str">
            <v>CAISO_Steam</v>
          </cell>
          <cell r="J1028">
            <v>1</v>
          </cell>
        </row>
        <row r="1029">
          <cell r="B1029" t="str">
            <v>ALAMIT_7_CTG1B</v>
          </cell>
          <cell r="E1029" t="str">
            <v>CAISO_Steam</v>
          </cell>
          <cell r="J1029">
            <v>1</v>
          </cell>
        </row>
        <row r="1030">
          <cell r="B1030" t="str">
            <v>existing_generic_steam</v>
          </cell>
          <cell r="E1030" t="str">
            <v>CAISO_Steam</v>
          </cell>
          <cell r="J1030">
            <v>1</v>
          </cell>
        </row>
        <row r="1031">
          <cell r="B1031" t="str">
            <v>new_generic_unknown</v>
          </cell>
          <cell r="E1031" t="str">
            <v>CAISO_Unknown</v>
          </cell>
          <cell r="J1031">
            <v>0</v>
          </cell>
        </row>
        <row r="1032">
          <cell r="B1032" t="str">
            <v>SONOMA_1_PN5SR1</v>
          </cell>
          <cell r="E1032" t="str">
            <v>CAISO_Unknown</v>
          </cell>
          <cell r="J1032">
            <v>1</v>
          </cell>
        </row>
        <row r="1033">
          <cell r="B1033" t="str">
            <v>existing_generic_unknown</v>
          </cell>
          <cell r="E1033" t="str">
            <v>CAISO_Unknown</v>
          </cell>
          <cell r="J1033">
            <v>1</v>
          </cell>
        </row>
        <row r="1034">
          <cell r="B1034" t="str">
            <v>Carrizo_Wind</v>
          </cell>
          <cell r="E1034" t="str">
            <v>CAISO_Wind</v>
          </cell>
          <cell r="J1034">
            <v>0</v>
          </cell>
        </row>
        <row r="1035">
          <cell r="B1035" t="str">
            <v>Central_Valley_North_Los_Banos_Wind</v>
          </cell>
          <cell r="E1035" t="str">
            <v>CAISO_Wind</v>
          </cell>
          <cell r="J1035">
            <v>0</v>
          </cell>
        </row>
        <row r="1036">
          <cell r="B1036" t="str">
            <v>Distributed_Wind</v>
          </cell>
          <cell r="E1036" t="str">
            <v>CAISO_Wind</v>
          </cell>
          <cell r="J1036">
            <v>0</v>
          </cell>
        </row>
        <row r="1037">
          <cell r="B1037" t="str">
            <v>Greater_Imperial_Wind</v>
          </cell>
          <cell r="E1037" t="str">
            <v>CAISO_Wind</v>
          </cell>
          <cell r="J1037">
            <v>0</v>
          </cell>
        </row>
        <row r="1038">
          <cell r="B1038" t="str">
            <v>Greater_Kramer_Wind</v>
          </cell>
          <cell r="E1038" t="str">
            <v>CAISO_Wind</v>
          </cell>
          <cell r="J1038">
            <v>0</v>
          </cell>
        </row>
        <row r="1039">
          <cell r="B1039" t="str">
            <v>Humboldt_Wind</v>
          </cell>
          <cell r="E1039" t="str">
            <v>CAISO_Wind</v>
          </cell>
          <cell r="J1039">
            <v>0</v>
          </cell>
        </row>
        <row r="1040">
          <cell r="B1040" t="str">
            <v>Kern_Greater_Carrizo_Wind</v>
          </cell>
          <cell r="E1040" t="str">
            <v>CAISO_Wind</v>
          </cell>
          <cell r="J1040">
            <v>0</v>
          </cell>
        </row>
        <row r="1041">
          <cell r="B1041" t="str">
            <v>Kramer_Inyokern_Ex_Wind</v>
          </cell>
          <cell r="E1041" t="str">
            <v>CAISO_Wind</v>
          </cell>
          <cell r="J1041">
            <v>0</v>
          </cell>
        </row>
        <row r="1042">
          <cell r="B1042" t="str">
            <v>Northern_California_Ex_Wind</v>
          </cell>
          <cell r="E1042" t="str">
            <v>CAISO_Wind</v>
          </cell>
          <cell r="J1042">
            <v>0</v>
          </cell>
        </row>
        <row r="1043">
          <cell r="B1043" t="str">
            <v>Diablo_Canyon_Offshore_Wind_Ext_Tx</v>
          </cell>
          <cell r="E1043" t="str">
            <v>CAISO_Wind</v>
          </cell>
          <cell r="J1043">
            <v>0</v>
          </cell>
        </row>
        <row r="1044">
          <cell r="B1044" t="str">
            <v>NW_Ext_Tx_Wind</v>
          </cell>
          <cell r="E1044" t="str">
            <v>CAISO_Wind</v>
          </cell>
          <cell r="J1044">
            <v>0</v>
          </cell>
        </row>
        <row r="1045">
          <cell r="B1045" t="str">
            <v>Sacramento_River_Wind</v>
          </cell>
          <cell r="E1045" t="str">
            <v>CAISO_Wind</v>
          </cell>
          <cell r="J1045">
            <v>0</v>
          </cell>
        </row>
        <row r="1046">
          <cell r="B1046" t="str">
            <v>Southern_CA_Desert_Southern_NV_Wind</v>
          </cell>
          <cell r="E1046" t="str">
            <v>CAISO_Wind</v>
          </cell>
          <cell r="J1046">
            <v>0</v>
          </cell>
        </row>
        <row r="1047">
          <cell r="B1047" t="str">
            <v>Solano_subzone_Wind</v>
          </cell>
          <cell r="E1047" t="str">
            <v>CAISO_Wind</v>
          </cell>
          <cell r="J1047">
            <v>0</v>
          </cell>
        </row>
        <row r="1048">
          <cell r="B1048" t="str">
            <v>Solano_Wind</v>
          </cell>
          <cell r="E1048" t="str">
            <v>CAISO_Wind</v>
          </cell>
          <cell r="J1048">
            <v>0</v>
          </cell>
        </row>
        <row r="1049">
          <cell r="B1049" t="str">
            <v>Southern_California_Desert_Ex_Wind</v>
          </cell>
          <cell r="E1049" t="str">
            <v>CAISO_Wind</v>
          </cell>
          <cell r="J1049">
            <v>0</v>
          </cell>
        </row>
        <row r="1050">
          <cell r="B1050" t="str">
            <v>Southern_Nevada_Wind</v>
          </cell>
          <cell r="E1050" t="str">
            <v>CAISO_Wind</v>
          </cell>
          <cell r="J1050">
            <v>0</v>
          </cell>
        </row>
        <row r="1051">
          <cell r="B1051" t="str">
            <v>SW_Ext_Tx_Wind</v>
          </cell>
          <cell r="E1051" t="str">
            <v>CAISO_Wind</v>
          </cell>
          <cell r="J1051">
            <v>0</v>
          </cell>
        </row>
        <row r="1052">
          <cell r="B1052" t="str">
            <v>Tehachapi_Wind</v>
          </cell>
          <cell r="E1052" t="str">
            <v>CAISO_Wind</v>
          </cell>
          <cell r="J1052">
            <v>0</v>
          </cell>
        </row>
        <row r="1053">
          <cell r="B1053" t="str">
            <v>Westlands_Ex_Wind</v>
          </cell>
          <cell r="E1053" t="str">
            <v>CAISO_Wind</v>
          </cell>
          <cell r="J1053">
            <v>0</v>
          </cell>
        </row>
        <row r="1054">
          <cell r="B1054" t="str">
            <v>Cape_Mendocino_Offshore_Wind</v>
          </cell>
          <cell r="E1054" t="str">
            <v>CAISO_Wind</v>
          </cell>
          <cell r="J1054">
            <v>0</v>
          </cell>
        </row>
        <row r="1055">
          <cell r="B1055" t="str">
            <v>Del_Norte_Offshore_Wind</v>
          </cell>
          <cell r="E1055" t="str">
            <v>CAISO_Wind</v>
          </cell>
          <cell r="J1055">
            <v>0</v>
          </cell>
        </row>
        <row r="1056">
          <cell r="B1056" t="str">
            <v>Diablo_Canyon_Offshore_Wind</v>
          </cell>
          <cell r="E1056" t="str">
            <v>CAISO_Wind</v>
          </cell>
          <cell r="J1056">
            <v>0</v>
          </cell>
        </row>
        <row r="1057">
          <cell r="B1057" t="str">
            <v>Humboldt_Bay_Offshore_Wind</v>
          </cell>
          <cell r="E1057" t="str">
            <v>CAISO_Wind</v>
          </cell>
          <cell r="J1057">
            <v>0</v>
          </cell>
        </row>
        <row r="1058">
          <cell r="B1058" t="str">
            <v>Morro_Bay_Offshore_Wind</v>
          </cell>
          <cell r="E1058" t="str">
            <v>CAISO_Wind</v>
          </cell>
          <cell r="J1058">
            <v>0</v>
          </cell>
        </row>
        <row r="1059">
          <cell r="B1059" t="str">
            <v>Baja_California_Wind</v>
          </cell>
          <cell r="E1059" t="str">
            <v>CAISO_Wind</v>
          </cell>
          <cell r="J1059">
            <v>0</v>
          </cell>
        </row>
        <row r="1060">
          <cell r="B1060" t="str">
            <v>Pacific_Northwest_Wind</v>
          </cell>
          <cell r="E1060" t="str">
            <v>CAISO_Wind</v>
          </cell>
          <cell r="J1060">
            <v>0</v>
          </cell>
        </row>
        <row r="1061">
          <cell r="B1061" t="str">
            <v>Idaho_Wind</v>
          </cell>
          <cell r="E1061" t="str">
            <v>CAISO_Wind</v>
          </cell>
          <cell r="J1061">
            <v>0</v>
          </cell>
        </row>
        <row r="1062">
          <cell r="B1062" t="str">
            <v>Utah_Wind</v>
          </cell>
          <cell r="E1062" t="str">
            <v>CAISO_Wind</v>
          </cell>
          <cell r="J1062">
            <v>0</v>
          </cell>
        </row>
        <row r="1063">
          <cell r="B1063" t="str">
            <v>Wyoming_Wind</v>
          </cell>
          <cell r="E1063" t="str">
            <v>CAISO_Wind</v>
          </cell>
          <cell r="J1063">
            <v>0</v>
          </cell>
        </row>
        <row r="1064">
          <cell r="B1064" t="str">
            <v>Arizona_Wind</v>
          </cell>
          <cell r="E1064" t="str">
            <v>CAISO_Wind</v>
          </cell>
          <cell r="J1064">
            <v>0</v>
          </cell>
        </row>
        <row r="1065">
          <cell r="B1065" t="str">
            <v>New_Mexico_Wind</v>
          </cell>
          <cell r="E1065" t="str">
            <v>CAISO_Wind</v>
          </cell>
          <cell r="J1065">
            <v>0</v>
          </cell>
        </row>
        <row r="1066">
          <cell r="B1066" t="str">
            <v>SCADSNV_Wind</v>
          </cell>
          <cell r="E1066" t="str">
            <v>CAISO_Wind</v>
          </cell>
          <cell r="J1066">
            <v>0</v>
          </cell>
        </row>
        <row r="1067">
          <cell r="B1067" t="str">
            <v>new_generic_wind</v>
          </cell>
          <cell r="E1067" t="str">
            <v>CAISO_Wind</v>
          </cell>
          <cell r="J1067">
            <v>0</v>
          </cell>
        </row>
        <row r="1068">
          <cell r="B1068" t="str">
            <v>VOYAGR_2_VOYWD2</v>
          </cell>
          <cell r="E1068" t="str">
            <v>CAISO_Wind</v>
          </cell>
          <cell r="J1068">
            <v>1</v>
          </cell>
        </row>
        <row r="1069">
          <cell r="B1069" t="str">
            <v>USWNDR_2_SMUD2</v>
          </cell>
          <cell r="E1069" t="str">
            <v>CAISO_Wind</v>
          </cell>
          <cell r="J1069">
            <v>1</v>
          </cell>
        </row>
        <row r="1070">
          <cell r="B1070" t="str">
            <v>TULEWD_1_TULWD1</v>
          </cell>
          <cell r="E1070" t="str">
            <v>CAISO_Wind</v>
          </cell>
          <cell r="J1070">
            <v>1</v>
          </cell>
        </row>
        <row r="1071">
          <cell r="B1071" t="str">
            <v>Musselshell Wind Two</v>
          </cell>
          <cell r="E1071" t="str">
            <v>CAISO_Wind</v>
          </cell>
          <cell r="J1071">
            <v>1</v>
          </cell>
        </row>
        <row r="1072">
          <cell r="B1072" t="str">
            <v>Energia Sierra Juarez 2 US LLC</v>
          </cell>
          <cell r="E1072" t="str">
            <v>CAISO_Wind</v>
          </cell>
          <cell r="J1072">
            <v>0</v>
          </cell>
        </row>
        <row r="1073">
          <cell r="B1073" t="str">
            <v>WestButteWind</v>
          </cell>
          <cell r="E1073" t="str">
            <v>CAISO_Wind</v>
          </cell>
          <cell r="J1073">
            <v>1</v>
          </cell>
        </row>
        <row r="1074">
          <cell r="B1074" t="str">
            <v>USWNDR_2_SMUD</v>
          </cell>
          <cell r="E1074" t="str">
            <v>CAISO_Wind</v>
          </cell>
          <cell r="J1074">
            <v>1</v>
          </cell>
        </row>
        <row r="1075">
          <cell r="B1075" t="str">
            <v>Three Mile Canyon</v>
          </cell>
          <cell r="E1075" t="str">
            <v>CAISO_Wind</v>
          </cell>
          <cell r="J1075">
            <v>1</v>
          </cell>
        </row>
        <row r="1076">
          <cell r="B1076" t="str">
            <v>WHTWTR_1_WINDA1</v>
          </cell>
          <cell r="E1076" t="str">
            <v>CAISO_Wind</v>
          </cell>
          <cell r="J1076">
            <v>1</v>
          </cell>
        </row>
        <row r="1077">
          <cell r="B1077" t="str">
            <v>USWND2_1_WIND3</v>
          </cell>
          <cell r="E1077" t="str">
            <v>CAISO_Wind</v>
          </cell>
          <cell r="J1077">
            <v>1</v>
          </cell>
        </row>
        <row r="1078">
          <cell r="B1078" t="str">
            <v>VOYAGR_2_VOYWD3</v>
          </cell>
          <cell r="E1078" t="str">
            <v>CAISO_Wind</v>
          </cell>
          <cell r="J1078">
            <v>1</v>
          </cell>
        </row>
        <row r="1079">
          <cell r="B1079" t="str">
            <v>CABZON_1_WINDA1</v>
          </cell>
          <cell r="E1079" t="str">
            <v>CAISO_Wind</v>
          </cell>
          <cell r="J1079">
            <v>1</v>
          </cell>
        </row>
        <row r="1080">
          <cell r="B1080" t="str">
            <v>TRANWND_25637_QF</v>
          </cell>
          <cell r="E1080" t="str">
            <v>CAISO_Wind</v>
          </cell>
          <cell r="J1080">
            <v>1</v>
          </cell>
        </row>
        <row r="1081">
          <cell r="B1081" t="str">
            <v>MORWD_6_QF</v>
          </cell>
          <cell r="E1081" t="str">
            <v>CAISO_Wind</v>
          </cell>
          <cell r="J1081">
            <v>1</v>
          </cell>
        </row>
        <row r="1082">
          <cell r="B1082" t="str">
            <v>SANWD_1_QF</v>
          </cell>
          <cell r="E1082" t="str">
            <v>CAISO_Wind</v>
          </cell>
          <cell r="J1082">
            <v>1</v>
          </cell>
        </row>
        <row r="1083">
          <cell r="B1083" t="str">
            <v>OAKWD_6_QF</v>
          </cell>
          <cell r="E1083" t="str">
            <v>CAISO_Wind</v>
          </cell>
          <cell r="J1083">
            <v>1</v>
          </cell>
        </row>
        <row r="1084">
          <cell r="B1084" t="str">
            <v>FLOWD_2_RT2WD2</v>
          </cell>
          <cell r="E1084" t="str">
            <v>CAISO_Wind</v>
          </cell>
          <cell r="J1084">
            <v>1</v>
          </cell>
        </row>
        <row r="1085">
          <cell r="B1085" t="str">
            <v>GARNET_1_WINDS</v>
          </cell>
          <cell r="E1085" t="str">
            <v>CAISO_Wind</v>
          </cell>
          <cell r="J1085">
            <v>1</v>
          </cell>
        </row>
        <row r="1086">
          <cell r="B1086" t="str">
            <v>MTWIND_1_UNIT 2</v>
          </cell>
          <cell r="E1086" t="str">
            <v>CAISO_Wind</v>
          </cell>
          <cell r="J1086">
            <v>1</v>
          </cell>
        </row>
        <row r="1087">
          <cell r="B1087" t="str">
            <v>VOYAGR_2_VOYWD4</v>
          </cell>
          <cell r="E1087" t="str">
            <v>CAISO_Wind</v>
          </cell>
          <cell r="J1087">
            <v>1</v>
          </cell>
        </row>
        <row r="1088">
          <cell r="B1088" t="str">
            <v>TEHAPI_2_WIND2</v>
          </cell>
          <cell r="E1088" t="str">
            <v>CAISO_Wind</v>
          </cell>
          <cell r="J1088">
            <v>1</v>
          </cell>
        </row>
        <row r="1089">
          <cell r="B1089" t="str">
            <v>VENWD_1_WIND3</v>
          </cell>
          <cell r="E1089" t="str">
            <v>CAISO_Wind</v>
          </cell>
          <cell r="J1089">
            <v>1</v>
          </cell>
        </row>
        <row r="1090">
          <cell r="B1090" t="str">
            <v>SpanishForkWind2</v>
          </cell>
          <cell r="E1090" t="str">
            <v>CAISO_Wind</v>
          </cell>
          <cell r="J1090">
            <v>1</v>
          </cell>
        </row>
        <row r="1091">
          <cell r="B1091" t="str">
            <v>BUCKWD_1_QF</v>
          </cell>
          <cell r="E1091" t="str">
            <v>CAISO_Wind</v>
          </cell>
          <cell r="J1091">
            <v>1</v>
          </cell>
        </row>
        <row r="1092">
          <cell r="B1092" t="str">
            <v>VENWD_1_WIND2</v>
          </cell>
          <cell r="E1092" t="str">
            <v>CAISO_Wind</v>
          </cell>
          <cell r="J1092">
            <v>1</v>
          </cell>
        </row>
        <row r="1093">
          <cell r="B1093" t="str">
            <v>TEHAPI_2_WIND1</v>
          </cell>
          <cell r="E1093" t="str">
            <v>CAISO_Wind</v>
          </cell>
          <cell r="J1093">
            <v>1</v>
          </cell>
        </row>
        <row r="1094">
          <cell r="B1094" t="str">
            <v>GARNET_2_WIND3</v>
          </cell>
          <cell r="E1094" t="str">
            <v>CAISO_Wind</v>
          </cell>
          <cell r="J1094">
            <v>1</v>
          </cell>
        </row>
        <row r="1095">
          <cell r="B1095" t="str">
            <v>GARNET_2_WIND2</v>
          </cell>
          <cell r="E1095" t="str">
            <v>CAISO_Wind</v>
          </cell>
          <cell r="J1095">
            <v>1</v>
          </cell>
        </row>
        <row r="1096">
          <cell r="B1096" t="str">
            <v>Fairfield_Wind</v>
          </cell>
          <cell r="E1096" t="str">
            <v>CAISO_Wind</v>
          </cell>
          <cell r="J1096">
            <v>1</v>
          </cell>
        </row>
        <row r="1097">
          <cell r="B1097" t="str">
            <v>ParqueEolico</v>
          </cell>
          <cell r="E1097" t="str">
            <v>CAISO_Wind</v>
          </cell>
          <cell r="J1097">
            <v>1</v>
          </cell>
        </row>
        <row r="1098">
          <cell r="B1098" t="str">
            <v>RENWD_1_QF</v>
          </cell>
          <cell r="E1098" t="str">
            <v>CAISO_Wind</v>
          </cell>
          <cell r="J1098">
            <v>1</v>
          </cell>
        </row>
        <row r="1099">
          <cell r="B1099" t="str">
            <v>Graycliff Wind Prime</v>
          </cell>
          <cell r="E1099" t="str">
            <v>CAISO_Wind</v>
          </cell>
          <cell r="J1099">
            <v>1</v>
          </cell>
        </row>
        <row r="1100">
          <cell r="B1100" t="str">
            <v>VENWD_1_WIND1</v>
          </cell>
          <cell r="E1100" t="str">
            <v>CAISO_Wind</v>
          </cell>
          <cell r="J1100">
            <v>1</v>
          </cell>
        </row>
        <row r="1101">
          <cell r="B1101" t="str">
            <v>GARNET_2_DIFWD1</v>
          </cell>
          <cell r="E1101" t="str">
            <v>CAISO_Wind</v>
          </cell>
          <cell r="J1101">
            <v>1</v>
          </cell>
        </row>
        <row r="1102">
          <cell r="B1102" t="str">
            <v>DTCHWD_2_BT4WND</v>
          </cell>
          <cell r="E1102" t="str">
            <v>CAISO_Wind</v>
          </cell>
          <cell r="J1102">
            <v>1</v>
          </cell>
        </row>
        <row r="1103">
          <cell r="B1103" t="str">
            <v>NZWIND_2_WDSTR5</v>
          </cell>
          <cell r="E1103" t="str">
            <v>CAISO_Wind</v>
          </cell>
          <cell r="J1103">
            <v>1</v>
          </cell>
        </row>
        <row r="1104">
          <cell r="B1104" t="str">
            <v>GARNET_2_WPMWD6</v>
          </cell>
          <cell r="E1104" t="str">
            <v>CAISO_Wind</v>
          </cell>
          <cell r="J1104">
            <v>1</v>
          </cell>
        </row>
        <row r="1105">
          <cell r="B1105" t="str">
            <v>MONLTS_2_MONWD6</v>
          </cell>
          <cell r="E1105" t="str">
            <v>CAISO_Wind</v>
          </cell>
          <cell r="J1105">
            <v>1</v>
          </cell>
        </row>
        <row r="1106">
          <cell r="B1106" t="str">
            <v>MONLTS_2_MONWD7</v>
          </cell>
          <cell r="E1106" t="str">
            <v>CAISO_Wind</v>
          </cell>
          <cell r="J1106">
            <v>1</v>
          </cell>
        </row>
        <row r="1107">
          <cell r="B1107" t="str">
            <v>MONLTS_2_MONWD4</v>
          </cell>
          <cell r="E1107" t="str">
            <v>CAISO_Wind</v>
          </cell>
          <cell r="J1107">
            <v>1</v>
          </cell>
        </row>
        <row r="1108">
          <cell r="B1108" t="str">
            <v>DTCHWD_2_BT3WND</v>
          </cell>
          <cell r="E1108" t="str">
            <v>CAISO_Wind</v>
          </cell>
          <cell r="J1108">
            <v>1</v>
          </cell>
        </row>
        <row r="1109">
          <cell r="B1109" t="str">
            <v>MONLTS_2_MONWD5</v>
          </cell>
          <cell r="E1109" t="str">
            <v>CAISO_Wind</v>
          </cell>
          <cell r="J1109">
            <v>1</v>
          </cell>
        </row>
        <row r="1110">
          <cell r="B1110" t="str">
            <v>NZWIND_6_WDSTR</v>
          </cell>
          <cell r="E1110" t="str">
            <v>CAISO_Wind</v>
          </cell>
          <cell r="J1110">
            <v>1</v>
          </cell>
        </row>
        <row r="1111">
          <cell r="B1111" t="str">
            <v>WSTWND_2_M89WD1</v>
          </cell>
          <cell r="E1111" t="str">
            <v>CAISO_Wind</v>
          </cell>
          <cell r="J1111">
            <v>1</v>
          </cell>
        </row>
        <row r="1112">
          <cell r="B1112" t="str">
            <v>USWNDR_2_LABWD1</v>
          </cell>
          <cell r="E1112" t="str">
            <v>CAISO_Wind</v>
          </cell>
          <cell r="J1112">
            <v>1</v>
          </cell>
        </row>
        <row r="1113">
          <cell r="B1113" t="str">
            <v>existing_generic_wind</v>
          </cell>
          <cell r="E1113" t="str">
            <v>CAISO_Wind</v>
          </cell>
          <cell r="J1113">
            <v>1</v>
          </cell>
        </row>
        <row r="1114">
          <cell r="B1114" t="str">
            <v>ADLIN_1_UNITS</v>
          </cell>
          <cell r="E1114" t="str">
            <v>CAISO_Geothermal</v>
          </cell>
          <cell r="J1114">
            <v>1</v>
          </cell>
        </row>
        <row r="1115">
          <cell r="B1115" t="str">
            <v>GYS5X6_7_UNITS</v>
          </cell>
          <cell r="E1115" t="str">
            <v>CAISO_Geothermal</v>
          </cell>
          <cell r="J1115">
            <v>1</v>
          </cell>
        </row>
        <row r="1116">
          <cell r="B1116" t="str">
            <v>CALGEN_1_UNITS</v>
          </cell>
          <cell r="E1116" t="str">
            <v>CAISO_Geothermal</v>
          </cell>
          <cell r="J1116">
            <v>1</v>
          </cell>
        </row>
        <row r="1117">
          <cell r="B1117" t="str">
            <v>Geysers 2008 (175 MW)</v>
          </cell>
          <cell r="E1117" t="str">
            <v>CAISO_Geothermal</v>
          </cell>
          <cell r="J1117">
            <v>1</v>
          </cell>
        </row>
        <row r="1118">
          <cell r="B1118" t="str">
            <v>BLM_2_UNITS</v>
          </cell>
          <cell r="E1118" t="str">
            <v>CAISO_Geothermal</v>
          </cell>
          <cell r="J1118">
            <v>1</v>
          </cell>
        </row>
        <row r="1119">
          <cell r="B1119" t="str">
            <v>MIRAGE_2_COCHLA</v>
          </cell>
          <cell r="E1119" t="str">
            <v>CAISO_Geothermal</v>
          </cell>
          <cell r="J1119">
            <v>1</v>
          </cell>
        </row>
        <row r="1120">
          <cell r="B1120" t="str">
            <v>CONTRL_1_OXBOW</v>
          </cell>
          <cell r="E1120" t="str">
            <v>CAISO_Geothermal</v>
          </cell>
          <cell r="J1120">
            <v>1</v>
          </cell>
        </row>
        <row r="1121">
          <cell r="B1121" t="str">
            <v>Heber Geothermal Company</v>
          </cell>
          <cell r="E1121" t="str">
            <v>CAISO_Geothermal</v>
          </cell>
          <cell r="J1121">
            <v>1</v>
          </cell>
        </row>
        <row r="1122">
          <cell r="B1122" t="str">
            <v>Geysers Power Company, LLC</v>
          </cell>
          <cell r="E1122" t="str">
            <v>CAISO_Geothermal</v>
          </cell>
          <cell r="J1122">
            <v>1</v>
          </cell>
        </row>
        <row r="1123">
          <cell r="B1123" t="str">
            <v>Salton Sea Unit 5</v>
          </cell>
          <cell r="E1123" t="str">
            <v>CAISO_Geothermal</v>
          </cell>
          <cell r="J1123">
            <v>1</v>
          </cell>
        </row>
        <row r="1124">
          <cell r="B1124" t="str">
            <v>NCPA_7_GP2UN3</v>
          </cell>
          <cell r="E1124" t="str">
            <v>CAISO_Geothermal</v>
          </cell>
          <cell r="J1124">
            <v>1</v>
          </cell>
        </row>
        <row r="1125">
          <cell r="B1125" t="str">
            <v>NCPA_7_GP1UN1</v>
          </cell>
          <cell r="E1125" t="str">
            <v>CAISO_Geothermal</v>
          </cell>
          <cell r="J1125">
            <v>1</v>
          </cell>
        </row>
        <row r="1126">
          <cell r="B1126" t="str">
            <v>ORNI 18, LLC</v>
          </cell>
          <cell r="E1126" t="str">
            <v>CAISO_Geothermal</v>
          </cell>
          <cell r="J1126">
            <v>1</v>
          </cell>
        </row>
        <row r="1127">
          <cell r="B1127" t="str">
            <v>Thermo No.1 BE-01</v>
          </cell>
          <cell r="E1127" t="str">
            <v>CAISO_Geothermal</v>
          </cell>
          <cell r="J1127">
            <v>1</v>
          </cell>
        </row>
        <row r="1128">
          <cell r="B1128" t="str">
            <v>CONTRL_1_CASAD3</v>
          </cell>
          <cell r="E1128" t="str">
            <v>CAISO_Geothermal</v>
          </cell>
          <cell r="J1128">
            <v>1</v>
          </cell>
        </row>
        <row r="1129">
          <cell r="B1129" t="str">
            <v>CONTRL_1_QF</v>
          </cell>
          <cell r="E1129" t="str">
            <v>CAISO_Geothermal</v>
          </cell>
          <cell r="J1129">
            <v>1</v>
          </cell>
        </row>
        <row r="1130">
          <cell r="B1130" t="str">
            <v>Calpine Geysers</v>
          </cell>
          <cell r="E1130" t="str">
            <v>CAISO_Geothermal</v>
          </cell>
          <cell r="J1130">
            <v>1</v>
          </cell>
        </row>
        <row r="1131">
          <cell r="B1131" t="str">
            <v>CONTRL_1_CASAD1</v>
          </cell>
          <cell r="E1131" t="str">
            <v>CAISO_Geothermal</v>
          </cell>
          <cell r="J1131">
            <v>1</v>
          </cell>
        </row>
        <row r="1132">
          <cell r="B1132" t="str">
            <v>Wendel Energy Operations 1, LLC</v>
          </cell>
          <cell r="E1132" t="str">
            <v>CAISO_Geothermal</v>
          </cell>
          <cell r="J1132">
            <v>1</v>
          </cell>
        </row>
        <row r="1133">
          <cell r="B1133" t="str">
            <v>WINAMD_6_UNIT 1</v>
          </cell>
          <cell r="E1133" t="str">
            <v>CAISO_Geothermal</v>
          </cell>
          <cell r="J1133">
            <v>1</v>
          </cell>
        </row>
        <row r="1134">
          <cell r="B1134" t="str">
            <v>V3 GEN</v>
          </cell>
          <cell r="E1134" t="str">
            <v>IID_Solar</v>
          </cell>
          <cell r="J1134">
            <v>1</v>
          </cell>
        </row>
        <row r="1135">
          <cell r="B1135" t="str">
            <v>Grayson CT8BC</v>
          </cell>
          <cell r="E1135" t="str">
            <v>LDWP_Peaker</v>
          </cell>
          <cell r="J1135">
            <v>0</v>
          </cell>
        </row>
        <row r="1136">
          <cell r="B1136" t="str">
            <v>Milford Wind 3</v>
          </cell>
          <cell r="E1136" t="str">
            <v>LDWP_Wind</v>
          </cell>
          <cell r="J1136">
            <v>0</v>
          </cell>
        </row>
        <row r="1137">
          <cell r="B1137" t="str">
            <v>Milford Wind 4</v>
          </cell>
          <cell r="E1137" t="str">
            <v>LDWP_Wind</v>
          </cell>
          <cell r="J1137">
            <v>0</v>
          </cell>
        </row>
        <row r="1138">
          <cell r="B1138" t="str">
            <v>Milford Wind 5</v>
          </cell>
          <cell r="E1138" t="str">
            <v>LDWP_Wind</v>
          </cell>
          <cell r="J1138">
            <v>0</v>
          </cell>
        </row>
        <row r="1139">
          <cell r="B1139" t="str">
            <v>Vistra Moss Landing Energy Storage</v>
          </cell>
          <cell r="E1139" t="str">
            <v>CAISO_Li_Battery</v>
          </cell>
          <cell r="J1139">
            <v>0</v>
          </cell>
        </row>
        <row r="1140">
          <cell r="B1140" t="str">
            <v>Moss Landing Energy Storage</v>
          </cell>
          <cell r="E1140" t="str">
            <v>CAISO_Li_Battery</v>
          </cell>
          <cell r="J1140">
            <v>0</v>
          </cell>
        </row>
        <row r="1141">
          <cell r="B1141" t="str">
            <v>AES Alamitos ES</v>
          </cell>
          <cell r="E1141" t="str">
            <v>CAISO_Li_Battery</v>
          </cell>
          <cell r="J1141">
            <v>0</v>
          </cell>
        </row>
        <row r="1142">
          <cell r="B1142" t="str">
            <v>Strata Saticoy, LLC</v>
          </cell>
          <cell r="E1142" t="str">
            <v>CAISO_Li_Battery</v>
          </cell>
          <cell r="J1142">
            <v>0</v>
          </cell>
        </row>
        <row r="1143">
          <cell r="B1143" t="str">
            <v xml:space="preserve">SGIP-SCE </v>
          </cell>
          <cell r="E1143" t="str">
            <v>CAISO_Li_Battery</v>
          </cell>
          <cell r="J1143">
            <v>1</v>
          </cell>
        </row>
        <row r="1144">
          <cell r="B1144" t="str">
            <v>Stem Energy DRES - 402040</v>
          </cell>
          <cell r="E1144" t="str">
            <v>CAISO_Li_Battery</v>
          </cell>
          <cell r="J1144">
            <v>0</v>
          </cell>
        </row>
        <row r="1145">
          <cell r="B1145" t="str">
            <v>Hummingbird Energy Storage</v>
          </cell>
          <cell r="E1145" t="str">
            <v>CAISO_Li_Battery</v>
          </cell>
          <cell r="J1145">
            <v>0</v>
          </cell>
        </row>
        <row r="1146">
          <cell r="B1146" t="str">
            <v>Diablo Energy Storage</v>
          </cell>
          <cell r="E1146" t="str">
            <v>CAISO_Li_Battery</v>
          </cell>
          <cell r="J1146">
            <v>0</v>
          </cell>
        </row>
        <row r="1147">
          <cell r="B1147" t="str">
            <v>SGIP-PG&amp;E</v>
          </cell>
          <cell r="E1147" t="str">
            <v>CAISO_Li_Battery</v>
          </cell>
          <cell r="J1147">
            <v>1</v>
          </cell>
        </row>
        <row r="1148">
          <cell r="B1148" t="str">
            <v>AltaGas Power Holdings (U.S.) Inc.</v>
          </cell>
          <cell r="E1148" t="str">
            <v>CAISO_Li_Battery</v>
          </cell>
          <cell r="J1148">
            <v>0</v>
          </cell>
        </row>
        <row r="1149">
          <cell r="B1149" t="str">
            <v>Lake Hodges Contract</v>
          </cell>
          <cell r="E1149" t="str">
            <v>CAISO_Li_Battery</v>
          </cell>
          <cell r="J1149">
            <v>0</v>
          </cell>
        </row>
        <row r="1150">
          <cell r="B1150" t="str">
            <v>expedited energy storage - distribution</v>
          </cell>
          <cell r="E1150" t="str">
            <v>CAISO_Li_Battery</v>
          </cell>
          <cell r="J1150">
            <v>0</v>
          </cell>
        </row>
        <row r="1151">
          <cell r="B1151" t="str">
            <v>SGIPSGIP-SDGE</v>
          </cell>
          <cell r="E1151" t="str">
            <v>CAISO_Li_Battery</v>
          </cell>
          <cell r="J1151">
            <v>1</v>
          </cell>
        </row>
        <row r="1152">
          <cell r="B1152" t="str">
            <v>Miramar BESS</v>
          </cell>
          <cell r="E1152" t="str">
            <v>CAISO_Li_Battery</v>
          </cell>
          <cell r="J1152">
            <v>0</v>
          </cell>
        </row>
        <row r="1153">
          <cell r="B1153" t="str">
            <v>HEBT WLA1 DRES</v>
          </cell>
          <cell r="E1153" t="str">
            <v>CAISO_Li_Battery</v>
          </cell>
          <cell r="J1153">
            <v>1</v>
          </cell>
        </row>
        <row r="1154">
          <cell r="B1154" t="str">
            <v>Cascade Energy Storage</v>
          </cell>
          <cell r="E1154" t="str">
            <v>CAISO_Li_Battery</v>
          </cell>
          <cell r="J1154">
            <v>0</v>
          </cell>
        </row>
        <row r="1155">
          <cell r="B1155" t="str">
            <v>AltaGas Pomona Energy Inc. - Pomona battery storage 1 - ES004</v>
          </cell>
          <cell r="E1155" t="str">
            <v>CAISO_Li_Battery</v>
          </cell>
          <cell r="J1155">
            <v>0</v>
          </cell>
        </row>
        <row r="1156">
          <cell r="B1156" t="str">
            <v>Tesla - Mira Loma</v>
          </cell>
          <cell r="E1156" t="str">
            <v>CAISO_Li_Battery</v>
          </cell>
          <cell r="J1156">
            <v>0</v>
          </cell>
        </row>
        <row r="1157">
          <cell r="B1157" t="str">
            <v>Convergent OCES 1</v>
          </cell>
          <cell r="E1157" t="str">
            <v>CAISO_Li_Battery</v>
          </cell>
          <cell r="J1157">
            <v>0</v>
          </cell>
        </row>
        <row r="1158">
          <cell r="B1158" t="str">
            <v>Llagas Energy Storage</v>
          </cell>
          <cell r="E1158" t="str">
            <v>CAISO_Li_Battery</v>
          </cell>
          <cell r="J1158">
            <v>0</v>
          </cell>
        </row>
        <row r="1159">
          <cell r="B1159" t="str">
            <v>HEBT WLA2 DRES</v>
          </cell>
          <cell r="E1159" t="str">
            <v>CAISO_Li_Battery</v>
          </cell>
          <cell r="J1159">
            <v>1</v>
          </cell>
        </row>
        <row r="1160">
          <cell r="B1160" t="str">
            <v>Swell Energy VPP Fund 2019-I LLC</v>
          </cell>
          <cell r="E1160" t="str">
            <v>CAISO_Li_Battery</v>
          </cell>
          <cell r="J1160">
            <v>0</v>
          </cell>
        </row>
        <row r="1161">
          <cell r="B1161" t="str">
            <v>Silverstrand Grid, LLC</v>
          </cell>
          <cell r="E1161" t="str">
            <v>CAISO_Li_Battery</v>
          </cell>
          <cell r="J1161">
            <v>0</v>
          </cell>
        </row>
        <row r="1162">
          <cell r="B1162" t="str">
            <v>2014 SGIP-SCE</v>
          </cell>
          <cell r="E1162" t="str">
            <v>CAISO_Li_Battery</v>
          </cell>
          <cell r="J1162">
            <v>1</v>
          </cell>
        </row>
        <row r="1163">
          <cell r="B1163" t="str">
            <v>Powin SBI, LLC</v>
          </cell>
          <cell r="E1163" t="str">
            <v>CAISO_Li_Battery</v>
          </cell>
          <cell r="J1163">
            <v>0</v>
          </cell>
        </row>
        <row r="1164">
          <cell r="B1164" t="str">
            <v>HEJF1</v>
          </cell>
          <cell r="E1164" t="str">
            <v>CAISO_Li_Battery</v>
          </cell>
          <cell r="J1164">
            <v>1</v>
          </cell>
        </row>
        <row r="1165">
          <cell r="B1165" t="str">
            <v>SCE EGT - Grapeland</v>
          </cell>
          <cell r="E1165" t="str">
            <v>CAISO_Li_Battery</v>
          </cell>
          <cell r="J1165">
            <v>0</v>
          </cell>
        </row>
        <row r="1166">
          <cell r="B1166" t="str">
            <v>SCE EGT - Center</v>
          </cell>
          <cell r="E1166" t="str">
            <v>CAISO_Li_Battery</v>
          </cell>
          <cell r="J1166">
            <v>0</v>
          </cell>
        </row>
        <row r="1167">
          <cell r="B1167" t="str">
            <v>Painter Energy Storage, LLC</v>
          </cell>
          <cell r="E1167" t="str">
            <v>CAISO_Li_Battery</v>
          </cell>
          <cell r="J1167">
            <v>0</v>
          </cell>
        </row>
        <row r="1168">
          <cell r="B1168" t="str">
            <v>Enel Bella Energy Storage, LLC</v>
          </cell>
          <cell r="E1168" t="str">
            <v>CAISO_Li_Battery</v>
          </cell>
          <cell r="J1168">
            <v>0</v>
          </cell>
        </row>
        <row r="1169">
          <cell r="B1169" t="str">
            <v>Orni 34 LLC</v>
          </cell>
          <cell r="E1169" t="str">
            <v>CAISO_Li_Battery</v>
          </cell>
          <cell r="J1169">
            <v>0</v>
          </cell>
        </row>
        <row r="1170">
          <cell r="B1170" t="str">
            <v>Henrietta D Energy Storage</v>
          </cell>
          <cell r="E1170" t="str">
            <v>CAISO_Li_Battery</v>
          </cell>
          <cell r="J1170">
            <v>0</v>
          </cell>
        </row>
        <row r="1171">
          <cell r="B1171" t="str">
            <v>mNOC AERS Energy Storage</v>
          </cell>
          <cell r="E1171" t="str">
            <v>CAISO_Li_Battery</v>
          </cell>
          <cell r="J1171">
            <v>0</v>
          </cell>
        </row>
        <row r="1172">
          <cell r="B1172" t="str">
            <v>Convergent OCES 2</v>
          </cell>
          <cell r="E1172" t="str">
            <v>CAISO_Li_Battery</v>
          </cell>
          <cell r="J1172">
            <v>0</v>
          </cell>
        </row>
        <row r="1173">
          <cell r="B1173" t="str">
            <v>Fallbrook BESS</v>
          </cell>
          <cell r="E1173" t="str">
            <v>CAISO_Li_Battery</v>
          </cell>
          <cell r="J1173">
            <v>0</v>
          </cell>
        </row>
        <row r="1174">
          <cell r="B1174" t="str">
            <v>Tehachapi Storage Project (TSP)</v>
          </cell>
          <cell r="E1174" t="str">
            <v>CAISO_Li_Battery</v>
          </cell>
          <cell r="J1174">
            <v>0</v>
          </cell>
        </row>
        <row r="1175">
          <cell r="B1175" t="str">
            <v>Stem Energy DRES - 402039</v>
          </cell>
          <cell r="E1175" t="str">
            <v>CAISO_Li_Battery</v>
          </cell>
          <cell r="J1175">
            <v>0</v>
          </cell>
        </row>
        <row r="1176">
          <cell r="B1176" t="str">
            <v>Don Lee BSS</v>
          </cell>
          <cell r="E1176" t="str">
            <v>CAISO_Li_Battery</v>
          </cell>
          <cell r="J1176">
            <v>0</v>
          </cell>
        </row>
        <row r="1177">
          <cell r="B1177" t="str">
            <v>2012 GRC Energy storage - distribution</v>
          </cell>
          <cell r="E1177" t="str">
            <v>CAISO_Li_Battery</v>
          </cell>
          <cell r="J1177">
            <v>0</v>
          </cell>
        </row>
        <row r="1178">
          <cell r="B1178" t="str">
            <v>Convergent OCES 3</v>
          </cell>
          <cell r="E1178" t="str">
            <v>CAISO_Li_Battery</v>
          </cell>
          <cell r="J1178">
            <v>0</v>
          </cell>
        </row>
        <row r="1179">
          <cell r="B1179" t="str">
            <v>HEBT Irvine1 DRES</v>
          </cell>
          <cell r="E1179" t="str">
            <v>CAISO_Li_Battery</v>
          </cell>
          <cell r="J1179">
            <v>0</v>
          </cell>
        </row>
        <row r="1180">
          <cell r="B1180" t="str">
            <v>HEBT Irvine2 DRES</v>
          </cell>
          <cell r="E1180" t="str">
            <v>CAISO_Li_Battery</v>
          </cell>
          <cell r="J1180">
            <v>0</v>
          </cell>
        </row>
        <row r="1181">
          <cell r="B1181" t="str">
            <v>Swell Energy Fund 1</v>
          </cell>
          <cell r="E1181" t="str">
            <v>CAISO_Li_Battery</v>
          </cell>
          <cell r="J1181">
            <v>0</v>
          </cell>
        </row>
        <row r="1182">
          <cell r="B1182" t="str">
            <v>HEJF2</v>
          </cell>
          <cell r="E1182" t="str">
            <v>CAISO_Li_Battery</v>
          </cell>
          <cell r="J1182">
            <v>1</v>
          </cell>
        </row>
        <row r="1183">
          <cell r="B1183" t="str">
            <v>Yerba Buena Battery Energy Storage System</v>
          </cell>
          <cell r="E1183" t="str">
            <v>CAISO_Li_Battery</v>
          </cell>
          <cell r="J1183">
            <v>0</v>
          </cell>
        </row>
        <row r="1184">
          <cell r="B1184" t="str">
            <v>Capristrano Energy Storage</v>
          </cell>
          <cell r="E1184" t="str">
            <v>CAISO_Li_Battery</v>
          </cell>
          <cell r="J1184">
            <v>0</v>
          </cell>
        </row>
        <row r="1185">
          <cell r="B1185" t="str">
            <v>Pomerado energy storage</v>
          </cell>
          <cell r="E1185" t="str">
            <v>CAISO_Li_Battery</v>
          </cell>
          <cell r="J1185">
            <v>0</v>
          </cell>
        </row>
        <row r="1186">
          <cell r="B1186" t="str">
            <v>Mercury 4</v>
          </cell>
          <cell r="E1186" t="str">
            <v>CAISO_Li_Battery</v>
          </cell>
          <cell r="J1186">
            <v>0</v>
          </cell>
        </row>
        <row r="1187">
          <cell r="B1187" t="str">
            <v>Distribution Energy Storage Integration ("DESI") 1</v>
          </cell>
          <cell r="E1187" t="str">
            <v>CAISO_Li_Battery</v>
          </cell>
          <cell r="J1187">
            <v>0</v>
          </cell>
        </row>
        <row r="1188">
          <cell r="B1188" t="str">
            <v>Powin Energy - Milligan ESS 1 - ES001</v>
          </cell>
          <cell r="E1188" t="str">
            <v>CAISO_Li_Battery</v>
          </cell>
          <cell r="J1188">
            <v>0</v>
          </cell>
        </row>
        <row r="1189">
          <cell r="B1189" t="str">
            <v>Irvine Smart Grid-Containerized Energy Storage</v>
          </cell>
          <cell r="E1189" t="str">
            <v>CAISO_Li_Battery</v>
          </cell>
          <cell r="J1189">
            <v>0</v>
          </cell>
        </row>
        <row r="1190">
          <cell r="B1190" t="str">
            <v>Vaca-Dixon Battery Energy Storage System</v>
          </cell>
          <cell r="E1190" t="str">
            <v>CAISO_Li_Battery</v>
          </cell>
          <cell r="J1190">
            <v>0</v>
          </cell>
        </row>
        <row r="1191">
          <cell r="B1191" t="str">
            <v>Ice Bear PLS - 431058</v>
          </cell>
          <cell r="E1191" t="str">
            <v>CAISO_Li_Battery</v>
          </cell>
          <cell r="J1191">
            <v>0</v>
          </cell>
        </row>
        <row r="1192">
          <cell r="B1192" t="str">
            <v>Ice Bear PLS - 431061</v>
          </cell>
          <cell r="E1192" t="str">
            <v>CAISO_Li_Battery</v>
          </cell>
          <cell r="J1192">
            <v>0</v>
          </cell>
        </row>
        <row r="1193">
          <cell r="B1193" t="str">
            <v>Ice Bear PLS - 431064</v>
          </cell>
          <cell r="E1193" t="str">
            <v>CAISO_Li_Battery</v>
          </cell>
          <cell r="J1193">
            <v>0</v>
          </cell>
        </row>
        <row r="1194">
          <cell r="B1194" t="str">
            <v>Ice Bear PLS - 431067</v>
          </cell>
          <cell r="E1194" t="str">
            <v>CAISO_Li_Battery</v>
          </cell>
          <cell r="J1194">
            <v>0</v>
          </cell>
        </row>
        <row r="1195">
          <cell r="B1195" t="str">
            <v>Ice Bear PLS - 431070</v>
          </cell>
          <cell r="E1195" t="str">
            <v>CAISO_Li_Battery</v>
          </cell>
          <cell r="J1195">
            <v>0</v>
          </cell>
        </row>
        <row r="1196">
          <cell r="B1196" t="str">
            <v>Gonzales Bank 4</v>
          </cell>
          <cell r="E1196" t="str">
            <v>CAISO_Li_Battery</v>
          </cell>
          <cell r="J1196">
            <v>0</v>
          </cell>
        </row>
        <row r="1197">
          <cell r="B1197" t="str">
            <v>PLS/TES - Mt San Antonio College</v>
          </cell>
          <cell r="E1197" t="str">
            <v>CAISO_Li_Battery</v>
          </cell>
          <cell r="J1197">
            <v>0</v>
          </cell>
        </row>
        <row r="1198">
          <cell r="B1198" t="str">
            <v>Distribution Energy Storage Integration ("DESI") 2</v>
          </cell>
          <cell r="E1198" t="str">
            <v>CAISO_Li_Battery</v>
          </cell>
          <cell r="J1198">
            <v>0</v>
          </cell>
        </row>
        <row r="1199">
          <cell r="B1199" t="str">
            <v>W Power - Stanton - 1</v>
          </cell>
          <cell r="E1199" t="str">
            <v>CAISO_Li_Battery</v>
          </cell>
          <cell r="J1199">
            <v>0</v>
          </cell>
        </row>
        <row r="1200">
          <cell r="B1200" t="str">
            <v>Ice Bear PLS - 431145</v>
          </cell>
          <cell r="E1200" t="str">
            <v>CAISO_Li_Battery</v>
          </cell>
          <cell r="J1200">
            <v>0</v>
          </cell>
        </row>
        <row r="1201">
          <cell r="B1201" t="str">
            <v>Ice Bear PLS - 431148</v>
          </cell>
          <cell r="E1201" t="str">
            <v>CAISO_Li_Battery</v>
          </cell>
          <cell r="J1201">
            <v>0</v>
          </cell>
        </row>
        <row r="1202">
          <cell r="B1202" t="str">
            <v>Ice Bear PLS - 431151</v>
          </cell>
          <cell r="E1202" t="str">
            <v>CAISO_Li_Battery</v>
          </cell>
          <cell r="J1202">
            <v>0</v>
          </cell>
        </row>
        <row r="1203">
          <cell r="B1203" t="str">
            <v>Ice Bear PLS - 431154</v>
          </cell>
          <cell r="E1203" t="str">
            <v>CAISO_Li_Battery</v>
          </cell>
          <cell r="J1203">
            <v>0</v>
          </cell>
        </row>
        <row r="1204">
          <cell r="B1204" t="str">
            <v>Ice Bear PLS - 431157</v>
          </cell>
          <cell r="E1204" t="str">
            <v>CAISO_Li_Battery</v>
          </cell>
          <cell r="J1204">
            <v>0</v>
          </cell>
        </row>
        <row r="1205">
          <cell r="B1205" t="str">
            <v>Ice Bear PLS - 431163</v>
          </cell>
          <cell r="E1205" t="str">
            <v>CAISO_Li_Battery</v>
          </cell>
          <cell r="J1205">
            <v>0</v>
          </cell>
        </row>
        <row r="1206">
          <cell r="B1206" t="str">
            <v>Ice Bear PLS - 431166</v>
          </cell>
          <cell r="E1206" t="str">
            <v>CAISO_Li_Battery</v>
          </cell>
          <cell r="J1206">
            <v>0</v>
          </cell>
        </row>
        <row r="1207">
          <cell r="B1207" t="str">
            <v>PLS/TES - Lockheed Martin</v>
          </cell>
          <cell r="E1207" t="str">
            <v>CAISO_Li_Battery</v>
          </cell>
          <cell r="J1207">
            <v>0</v>
          </cell>
        </row>
        <row r="1208">
          <cell r="B1208" t="str">
            <v>PLS/TES - Molina Healthcare</v>
          </cell>
          <cell r="E1208" t="str">
            <v>CAISO_Li_Battery</v>
          </cell>
          <cell r="J1208">
            <v>0</v>
          </cell>
        </row>
        <row r="1209">
          <cell r="B1209" t="str">
            <v>Catalina Island Battery Storage</v>
          </cell>
          <cell r="E1209" t="str">
            <v>CAISO_Li_Battery</v>
          </cell>
          <cell r="J1209">
            <v>0</v>
          </cell>
        </row>
        <row r="1210">
          <cell r="B1210" t="str">
            <v>Gonzales Bank 3</v>
          </cell>
          <cell r="E1210" t="str">
            <v>CAISO_Li_Battery</v>
          </cell>
          <cell r="J1210">
            <v>0</v>
          </cell>
        </row>
        <row r="1211">
          <cell r="B1211" t="str">
            <v>PLS/TES - Long Beach Convention Center</v>
          </cell>
          <cell r="E1211" t="str">
            <v>CAISO_Li_Battery</v>
          </cell>
          <cell r="J1211">
            <v>0</v>
          </cell>
        </row>
        <row r="1212">
          <cell r="B1212" t="str">
            <v>PLS/TES - Golden West College</v>
          </cell>
          <cell r="E1212" t="str">
            <v>CAISO_Li_Battery</v>
          </cell>
          <cell r="J1212">
            <v>0</v>
          </cell>
        </row>
        <row r="1213">
          <cell r="B1213" t="str">
            <v>PLS/TES - Chaffey College</v>
          </cell>
          <cell r="E1213" t="str">
            <v>CAISO_Li_Battery</v>
          </cell>
          <cell r="J1213">
            <v>0</v>
          </cell>
        </row>
        <row r="1214">
          <cell r="B1214" t="str">
            <v>PLS/TES - Cypress College</v>
          </cell>
          <cell r="E1214" t="str">
            <v>CAISO_Li_Battery</v>
          </cell>
          <cell r="J1214">
            <v>0</v>
          </cell>
        </row>
        <row r="1215">
          <cell r="B1215" t="str">
            <v>V2G-LA AFB</v>
          </cell>
          <cell r="E1215" t="str">
            <v>CAISO_Li_Battery</v>
          </cell>
          <cell r="J1215">
            <v>1</v>
          </cell>
        </row>
        <row r="1216">
          <cell r="B1216" t="str">
            <v>PLS/TES - Santa Ana College Central</v>
          </cell>
          <cell r="E1216" t="str">
            <v>CAISO_Li_Battery</v>
          </cell>
          <cell r="J1216">
            <v>0</v>
          </cell>
        </row>
        <row r="1217">
          <cell r="B1217" t="str">
            <v>Browns Valley Energy Storage</v>
          </cell>
          <cell r="E1217" t="str">
            <v>CAISO_Li_Battery</v>
          </cell>
          <cell r="J1217">
            <v>0</v>
          </cell>
        </row>
        <row r="1218">
          <cell r="B1218" t="str">
            <v>Discovery Science Center</v>
          </cell>
          <cell r="E1218" t="str">
            <v>CAISO_Li_Battery</v>
          </cell>
          <cell r="J1218">
            <v>0</v>
          </cell>
        </row>
        <row r="1219">
          <cell r="B1219" t="str">
            <v>Irvine Smart Grid- Residential ES Unit</v>
          </cell>
          <cell r="E1219" t="str">
            <v>CAISO_Li_Battery</v>
          </cell>
          <cell r="J1219">
            <v>0</v>
          </cell>
        </row>
        <row r="1220">
          <cell r="B1220" t="str">
            <v>Irvine Smart Grid-Community Energy Storge</v>
          </cell>
          <cell r="E1220" t="str">
            <v>CAISO_Li_Battery</v>
          </cell>
          <cell r="J1220">
            <v>0</v>
          </cell>
        </row>
        <row r="1221">
          <cell r="B1221" t="str">
            <v>Grayson 3-5</v>
          </cell>
          <cell r="E1221" t="str">
            <v>LDWP_CCGT</v>
          </cell>
          <cell r="J1221">
            <v>1</v>
          </cell>
        </row>
        <row r="1222">
          <cell r="B1222" t="str">
            <v>BRDWAY_7_UNIT 1</v>
          </cell>
          <cell r="E1222" t="str">
            <v>LDWP_CCGT</v>
          </cell>
          <cell r="J1222">
            <v>1</v>
          </cell>
        </row>
        <row r="1223">
          <cell r="B1223" t="str">
            <v>Magnolia Power Project (Biomethane portion)</v>
          </cell>
          <cell r="E1223" t="str">
            <v>LDWP_CCGT</v>
          </cell>
          <cell r="J1223">
            <v>1</v>
          </cell>
        </row>
        <row r="1224">
          <cell r="B1224" t="str">
            <v>VERNON_7_CTG1</v>
          </cell>
          <cell r="E1224" t="str">
            <v>LDWP_CCGT</v>
          </cell>
          <cell r="J1224">
            <v>1</v>
          </cell>
        </row>
        <row r="1225">
          <cell r="B1225" t="str">
            <v>sellers_choice</v>
          </cell>
          <cell r="E1225" t="str">
            <v>sellers_choice</v>
          </cell>
          <cell r="J1225" t="str">
            <v>fillme</v>
          </cell>
        </row>
        <row r="1226">
          <cell r="B1226" t="str">
            <v>RCKCRK_7_UNIT 2</v>
          </cell>
          <cell r="E1226" t="str">
            <v>CAISO_Small_Hydro</v>
          </cell>
          <cell r="J1226">
            <v>1</v>
          </cell>
        </row>
        <row r="1227">
          <cell r="B1227" t="str">
            <v>DUTCH2_7_UNIT 1</v>
          </cell>
          <cell r="E1227" t="str">
            <v>CAISO_Small_Hydro</v>
          </cell>
          <cell r="J1227">
            <v>1</v>
          </cell>
        </row>
        <row r="1228">
          <cell r="B1228" t="str">
            <v>FRIANT_6_UNITS</v>
          </cell>
          <cell r="E1228" t="str">
            <v>CAISO_Small_Hydro</v>
          </cell>
          <cell r="J1228">
            <v>1</v>
          </cell>
        </row>
        <row r="1229">
          <cell r="B1229" t="str">
            <v>DMDVLY_1_GEN 1</v>
          </cell>
          <cell r="E1229" t="str">
            <v>CAISO_Small_Hydro</v>
          </cell>
          <cell r="J1229">
            <v>1</v>
          </cell>
        </row>
        <row r="1230">
          <cell r="B1230" t="str">
            <v>Tieton</v>
          </cell>
          <cell r="E1230" t="str">
            <v>CAISO_Small_Hydro</v>
          </cell>
          <cell r="J1230">
            <v>1</v>
          </cell>
        </row>
        <row r="1231">
          <cell r="B1231" t="str">
            <v>KERRGN_1_UNIT 1</v>
          </cell>
          <cell r="E1231" t="str">
            <v>CAISO_Small_Hydro</v>
          </cell>
          <cell r="J1231">
            <v>1</v>
          </cell>
        </row>
        <row r="1232">
          <cell r="B1232" t="str">
            <v>KERKH1_7_UNIT 1</v>
          </cell>
          <cell r="E1232" t="str">
            <v>CAISO_Small_Hydro</v>
          </cell>
          <cell r="J1232">
            <v>1</v>
          </cell>
        </row>
        <row r="1233">
          <cell r="B1233" t="str">
            <v>FMEADO_7_UNIT</v>
          </cell>
          <cell r="E1233" t="str">
            <v>CAISO_Small_Hydro</v>
          </cell>
          <cell r="J1233">
            <v>1</v>
          </cell>
        </row>
        <row r="1234">
          <cell r="B1234" t="str">
            <v>ETIWND_6_MWDETI</v>
          </cell>
          <cell r="E1234" t="str">
            <v>CAISO_Small_Hydro</v>
          </cell>
          <cell r="J1234">
            <v>1</v>
          </cell>
        </row>
        <row r="1235">
          <cell r="B1235" t="str">
            <v>PARDEB_2_UNIT 1</v>
          </cell>
          <cell r="E1235" t="str">
            <v>CAISO_Small_Hydro</v>
          </cell>
          <cell r="J1235">
            <v>1</v>
          </cell>
        </row>
        <row r="1236">
          <cell r="B1236" t="str">
            <v>KELYRG_6_UNIT</v>
          </cell>
          <cell r="E1236" t="str">
            <v>CAISO_Small_Hydro</v>
          </cell>
          <cell r="J1236">
            <v>1</v>
          </cell>
        </row>
        <row r="1237">
          <cell r="B1237" t="str">
            <v>DUTCH1_7_UNIT 1</v>
          </cell>
          <cell r="E1237" t="str">
            <v>CAISO_Small_Hydro</v>
          </cell>
          <cell r="J1237">
            <v>1</v>
          </cell>
        </row>
        <row r="1238">
          <cell r="B1238" t="str">
            <v>ELDORO_7_UNIT 1</v>
          </cell>
          <cell r="E1238" t="str">
            <v>CAISO_Small_Hydro</v>
          </cell>
          <cell r="J1238">
            <v>1</v>
          </cell>
        </row>
        <row r="1239">
          <cell r="B1239" t="str">
            <v>GRIZLY_1_UNIT 1</v>
          </cell>
          <cell r="E1239" t="str">
            <v>CAISO_Small_Hydro</v>
          </cell>
          <cell r="J1239">
            <v>1</v>
          </cell>
        </row>
        <row r="1240">
          <cell r="B1240" t="str">
            <v>WISHON_6_UNIT 1</v>
          </cell>
          <cell r="E1240" t="str">
            <v>CAISO_Small_Hydro</v>
          </cell>
          <cell r="J1240">
            <v>1</v>
          </cell>
        </row>
        <row r="1241">
          <cell r="B1241" t="str">
            <v>DSABLA_7_UNIT</v>
          </cell>
          <cell r="E1241" t="str">
            <v>CAISO_Small_Hydro</v>
          </cell>
          <cell r="J1241">
            <v>1</v>
          </cell>
        </row>
        <row r="1242">
          <cell r="B1242" t="str">
            <v>TULLCK_7_UNIT 1</v>
          </cell>
          <cell r="E1242" t="str">
            <v>CAISO_Small_Hydro</v>
          </cell>
          <cell r="J1242">
            <v>1</v>
          </cell>
        </row>
        <row r="1243">
          <cell r="B1243" t="str">
            <v>SNDBAR_7_UNIT 1</v>
          </cell>
          <cell r="E1243" t="str">
            <v>CAISO_Small_Hydro</v>
          </cell>
          <cell r="J1243">
            <v>1</v>
          </cell>
        </row>
        <row r="1244">
          <cell r="B1244" t="str">
            <v>RIOBRV_6_UNIT 1</v>
          </cell>
          <cell r="E1244" t="str">
            <v>CAISO_Small_Hydro</v>
          </cell>
          <cell r="J1244">
            <v>1</v>
          </cell>
        </row>
        <row r="1245">
          <cell r="B1245" t="str">
            <v>BISHOP_1_UNITS</v>
          </cell>
          <cell r="E1245" t="str">
            <v>CAISO_Small_Hydro</v>
          </cell>
          <cell r="J1245">
            <v>1</v>
          </cell>
        </row>
        <row r="1246">
          <cell r="B1246" t="str">
            <v>HAYPRS_6_QFUNTS</v>
          </cell>
          <cell r="E1246" t="str">
            <v>CAISO_Small_Hydro</v>
          </cell>
          <cell r="J1246">
            <v>1</v>
          </cell>
        </row>
        <row r="1247">
          <cell r="B1247" t="str">
            <v>WISE_1_UNIT 1</v>
          </cell>
          <cell r="E1247" t="str">
            <v>CAISO_Small_Hydro</v>
          </cell>
          <cell r="J1247">
            <v>1</v>
          </cell>
        </row>
        <row r="1248">
          <cell r="B1248" t="str">
            <v>WESTPT_2_UNIT</v>
          </cell>
          <cell r="E1248" t="str">
            <v>CAISO_Small_Hydro</v>
          </cell>
          <cell r="J1248">
            <v>1</v>
          </cell>
        </row>
        <row r="1249">
          <cell r="B1249" t="str">
            <v>HALSEY_6_UNIT</v>
          </cell>
          <cell r="E1249" t="str">
            <v>CAISO_Small_Hydro</v>
          </cell>
          <cell r="J1249">
            <v>1</v>
          </cell>
        </row>
        <row r="1250">
          <cell r="B1250" t="str">
            <v>BISHOP_1_ALAMO</v>
          </cell>
          <cell r="E1250" t="str">
            <v>CAISO_Small_Hydro</v>
          </cell>
          <cell r="J1250">
            <v>1</v>
          </cell>
        </row>
        <row r="1251">
          <cell r="B1251" t="str">
            <v>COLEMN_2_UNIT</v>
          </cell>
          <cell r="E1251" t="str">
            <v>CAISO_Small_Hydro</v>
          </cell>
          <cell r="J1251">
            <v>1</v>
          </cell>
        </row>
        <row r="1252">
          <cell r="B1252" t="str">
            <v>MONTPH_7_UNITS</v>
          </cell>
          <cell r="E1252" t="str">
            <v>CAISO_Small_Hydro</v>
          </cell>
          <cell r="J1252">
            <v>1</v>
          </cell>
        </row>
        <row r="1253">
          <cell r="B1253" t="str">
            <v>VESTAL_6_QF</v>
          </cell>
          <cell r="E1253" t="str">
            <v>CAISO_Small_Hydro</v>
          </cell>
          <cell r="J1253">
            <v>1</v>
          </cell>
        </row>
        <row r="1254">
          <cell r="B1254" t="str">
            <v>NAROW1_2_UNIT</v>
          </cell>
          <cell r="E1254" t="str">
            <v>CAISO_Small_Hydro</v>
          </cell>
          <cell r="J1254">
            <v>1</v>
          </cell>
        </row>
        <row r="1255">
          <cell r="B1255" t="str">
            <v>NWCSTL_7_UNIT 1</v>
          </cell>
          <cell r="E1255" t="str">
            <v>CAISO_Small_Hydro</v>
          </cell>
          <cell r="J1255">
            <v>1</v>
          </cell>
        </row>
        <row r="1256">
          <cell r="B1256" t="str">
            <v>CONTRL_1_RUSHCK</v>
          </cell>
          <cell r="E1256" t="str">
            <v>CAISO_Small_Hydro</v>
          </cell>
          <cell r="J1256">
            <v>1</v>
          </cell>
        </row>
        <row r="1257">
          <cell r="B1257" t="str">
            <v>MONTPH_7_UNIT 1</v>
          </cell>
          <cell r="E1257" t="str">
            <v>CAISO_Small_Hydro</v>
          </cell>
          <cell r="J1257">
            <v>1</v>
          </cell>
        </row>
        <row r="1258">
          <cell r="B1258" t="str">
            <v>KRNCNY_6_UNIT</v>
          </cell>
          <cell r="E1258" t="str">
            <v>CAISO_Small_Hydro</v>
          </cell>
          <cell r="J1258">
            <v>1</v>
          </cell>
        </row>
        <row r="1259">
          <cell r="B1259" t="str">
            <v>BEARDS_7_UNIT 1</v>
          </cell>
          <cell r="E1259" t="str">
            <v>CAISO_Small_Hydro</v>
          </cell>
          <cell r="J1259">
            <v>1</v>
          </cell>
        </row>
        <row r="1260">
          <cell r="B1260" t="str">
            <v>MONLTH_6_BOREL</v>
          </cell>
          <cell r="E1260" t="str">
            <v>CAISO_Small_Hydro</v>
          </cell>
          <cell r="J1260">
            <v>1</v>
          </cell>
        </row>
        <row r="1261">
          <cell r="B1261" t="str">
            <v>CONTRL_1_POOLE</v>
          </cell>
          <cell r="E1261" t="str">
            <v>CAISO_Small_Hydro</v>
          </cell>
          <cell r="J1261">
            <v>1</v>
          </cell>
        </row>
        <row r="1262">
          <cell r="B1262" t="str">
            <v>POTTER_6_UNIT 1</v>
          </cell>
          <cell r="E1262" t="str">
            <v>CAISO_Small_Hydro</v>
          </cell>
          <cell r="J1262">
            <v>1</v>
          </cell>
        </row>
        <row r="1263">
          <cell r="B1263" t="str">
            <v>VOLTA_2_UNIT 1</v>
          </cell>
          <cell r="E1263" t="str">
            <v>CAISO_Small_Hydro</v>
          </cell>
          <cell r="J1263">
            <v>1</v>
          </cell>
        </row>
        <row r="1264">
          <cell r="B1264" t="str">
            <v>HATCR1_7_UNIT</v>
          </cell>
          <cell r="E1264" t="str">
            <v>CAISO_Small_Hydro</v>
          </cell>
          <cell r="J1264">
            <v>1</v>
          </cell>
        </row>
        <row r="1265">
          <cell r="B1265" t="str">
            <v>PLACVL_1_CHILIB</v>
          </cell>
          <cell r="E1265" t="str">
            <v>CAISO_Small_Hydro</v>
          </cell>
          <cell r="J1265">
            <v>1</v>
          </cell>
        </row>
        <row r="1266">
          <cell r="B1266" t="str">
            <v>INSKIP_2_UNIT</v>
          </cell>
          <cell r="E1266" t="str">
            <v>CAISO_Small_Hydro</v>
          </cell>
          <cell r="J1266">
            <v>1</v>
          </cell>
        </row>
        <row r="1267">
          <cell r="B1267" t="str">
            <v>DEERCR_6_UNIT 1</v>
          </cell>
          <cell r="E1267" t="str">
            <v>CAISO_Small_Hydro</v>
          </cell>
          <cell r="J1267">
            <v>1</v>
          </cell>
        </row>
        <row r="1268">
          <cell r="B1268" t="str">
            <v>SPRGAP_1_UNIT 1</v>
          </cell>
          <cell r="E1268" t="str">
            <v>CAISO_Small_Hydro</v>
          </cell>
          <cell r="J1268">
            <v>1</v>
          </cell>
        </row>
        <row r="1269">
          <cell r="B1269" t="str">
            <v>SPAULD_6_UNIT 1</v>
          </cell>
          <cell r="E1269" t="str">
            <v>CAISO_Small_Hydro</v>
          </cell>
          <cell r="J1269">
            <v>1</v>
          </cell>
        </row>
        <row r="1270">
          <cell r="B1270" t="str">
            <v>COVERD_2_QFUNTS</v>
          </cell>
          <cell r="E1270" t="str">
            <v>CAISO_Small_Hydro</v>
          </cell>
          <cell r="J1270">
            <v>1</v>
          </cell>
        </row>
        <row r="1271">
          <cell r="B1271" t="str">
            <v>SBERDO_2_SNTANA</v>
          </cell>
          <cell r="E1271" t="str">
            <v>CAISO_Small_Hydro</v>
          </cell>
          <cell r="J1271">
            <v>1</v>
          </cell>
        </row>
        <row r="1272">
          <cell r="B1272" t="str">
            <v>SPAULD_6_UNIT 3</v>
          </cell>
          <cell r="E1272" t="str">
            <v>CAISO_Small_Hydro</v>
          </cell>
          <cell r="J1272">
            <v>1</v>
          </cell>
        </row>
        <row r="1273">
          <cell r="B1273" t="str">
            <v>CNTRVL_6_UNIT</v>
          </cell>
          <cell r="E1273" t="str">
            <v>CAISO_Small_Hydro</v>
          </cell>
          <cell r="J1273">
            <v>1</v>
          </cell>
        </row>
        <row r="1274">
          <cell r="B1274" t="str">
            <v>SPRGVL_2_TULE</v>
          </cell>
          <cell r="E1274" t="str">
            <v>CAISO_Small_Hydro</v>
          </cell>
          <cell r="J1274">
            <v>1</v>
          </cell>
        </row>
        <row r="1275">
          <cell r="B1275" t="str">
            <v>BLCKBT_2_STONEY</v>
          </cell>
          <cell r="E1275" t="str">
            <v>CAISO_Small_Hydro</v>
          </cell>
          <cell r="J1275">
            <v>1</v>
          </cell>
        </row>
        <row r="1276">
          <cell r="B1276" t="str">
            <v>OLSEN_2_UNIT</v>
          </cell>
          <cell r="E1276" t="str">
            <v>CAISO_Small_Hydro</v>
          </cell>
          <cell r="J1276">
            <v>1</v>
          </cell>
        </row>
        <row r="1277">
          <cell r="B1277" t="str">
            <v>CCRITA_7_RPPCHF</v>
          </cell>
          <cell r="E1277" t="str">
            <v>CAISO_Small_Hydro</v>
          </cell>
          <cell r="J1277">
            <v>1</v>
          </cell>
        </row>
        <row r="1278">
          <cell r="B1278" t="str">
            <v>Rugraw Inc.  (Lassen Lodge Hydro)</v>
          </cell>
          <cell r="E1278" t="str">
            <v>CAISO_Small_Hydro</v>
          </cell>
          <cell r="J1278">
            <v>1</v>
          </cell>
        </row>
        <row r="1279">
          <cell r="B1279" t="str">
            <v>ELKCRK_6_STONYG</v>
          </cell>
          <cell r="E1279" t="str">
            <v>CAISO_Small_Hydro</v>
          </cell>
          <cell r="J1279">
            <v>1</v>
          </cell>
        </row>
        <row r="1280">
          <cell r="B1280" t="str">
            <v>RHONDO_2_QF</v>
          </cell>
          <cell r="E1280" t="str">
            <v>CAISO_Small_Hydro</v>
          </cell>
          <cell r="J1280">
            <v>1</v>
          </cell>
        </row>
        <row r="1281">
          <cell r="B1281" t="str">
            <v>HMLTBR_6_UNITS</v>
          </cell>
          <cell r="E1281" t="str">
            <v>CAISO_Small_Hydro</v>
          </cell>
          <cell r="J1281">
            <v>1</v>
          </cell>
        </row>
        <row r="1282">
          <cell r="B1282" t="str">
            <v>FROGTN_7_UTICA</v>
          </cell>
          <cell r="E1282" t="str">
            <v>CAISO_Small_Hydro</v>
          </cell>
          <cell r="J1282">
            <v>1</v>
          </cell>
        </row>
        <row r="1283">
          <cell r="B1283" t="str">
            <v>SPAULD_6_UNIT 2</v>
          </cell>
          <cell r="E1283" t="str">
            <v>CAISO_Small_Hydro</v>
          </cell>
          <cell r="J1283">
            <v>1</v>
          </cell>
        </row>
        <row r="1284">
          <cell r="B1284" t="str">
            <v>CRNEVL_6_SJQN 3</v>
          </cell>
          <cell r="E1284" t="str">
            <v>CAISO_Small_Hydro</v>
          </cell>
          <cell r="J1284">
            <v>1</v>
          </cell>
        </row>
        <row r="1285">
          <cell r="B1285" t="str">
            <v>SBERDO_6_MILLCK</v>
          </cell>
          <cell r="E1285" t="str">
            <v>CAISO_Small_Hydro</v>
          </cell>
          <cell r="J1285">
            <v>1</v>
          </cell>
        </row>
        <row r="1286">
          <cell r="B1286" t="str">
            <v>GYSRVL_7_WSPRNG</v>
          </cell>
          <cell r="E1286" t="str">
            <v>CAISO_Small_Hydro</v>
          </cell>
          <cell r="J1286">
            <v>1</v>
          </cell>
        </row>
        <row r="1287">
          <cell r="B1287" t="str">
            <v>BOWMN_6_HYDRO</v>
          </cell>
          <cell r="E1287" t="str">
            <v>CAISO_Small_Hydro</v>
          </cell>
          <cell r="J1287">
            <v>1</v>
          </cell>
        </row>
        <row r="1288">
          <cell r="B1288" t="str">
            <v>MERCFL_6_UNIT</v>
          </cell>
          <cell r="E1288" t="str">
            <v>CAISO_Small_Hydro</v>
          </cell>
          <cell r="J1288">
            <v>1</v>
          </cell>
        </row>
        <row r="1289">
          <cell r="B1289" t="str">
            <v>UKIAH_7_LAKEMN</v>
          </cell>
          <cell r="E1289" t="str">
            <v>CAISO_Small_Hydro</v>
          </cell>
          <cell r="J1289">
            <v>1</v>
          </cell>
        </row>
        <row r="1290">
          <cell r="B1290" t="str">
            <v>KILARC_2_UNIT 1</v>
          </cell>
          <cell r="E1290" t="str">
            <v>CAISO_Small_Hydro</v>
          </cell>
          <cell r="J1290">
            <v>1</v>
          </cell>
        </row>
        <row r="1291">
          <cell r="B1291" t="str">
            <v>CRNEVL_6_SJQN 2</v>
          </cell>
          <cell r="E1291" t="str">
            <v>CAISO_Small_Hydro</v>
          </cell>
          <cell r="J1291">
            <v>1</v>
          </cell>
        </row>
        <row r="1292">
          <cell r="B1292" t="str">
            <v>TKOPWR_2_UNIT</v>
          </cell>
          <cell r="E1292" t="str">
            <v>CAISO_Small_Hydro</v>
          </cell>
          <cell r="J1292">
            <v>1</v>
          </cell>
        </row>
        <row r="1293">
          <cell r="B1293" t="str">
            <v>CONTRL_1_LUNDY</v>
          </cell>
          <cell r="E1293" t="str">
            <v>CAISO_Small_Hydro</v>
          </cell>
          <cell r="J1293">
            <v>1</v>
          </cell>
        </row>
        <row r="1294">
          <cell r="B1294" t="str">
            <v>AZUSA_2_HYDRO</v>
          </cell>
          <cell r="E1294" t="str">
            <v>CAISO_Small_Hydro</v>
          </cell>
          <cell r="J1294">
            <v>1</v>
          </cell>
        </row>
        <row r="1295">
          <cell r="B1295" t="str">
            <v>TKOPWR_6_HYDRO</v>
          </cell>
          <cell r="E1295" t="str">
            <v>CAISO_Small_Hydro</v>
          </cell>
          <cell r="J1295">
            <v>1</v>
          </cell>
        </row>
        <row r="1296">
          <cell r="B1296" t="str">
            <v>ETIWND_2_FONTNA</v>
          </cell>
          <cell r="E1296" t="str">
            <v>CAISO_Small_Hydro</v>
          </cell>
          <cell r="J1296">
            <v>1</v>
          </cell>
        </row>
        <row r="1297">
          <cell r="B1297" t="str">
            <v>SPRGVL_2_TULESC</v>
          </cell>
          <cell r="E1297" t="str">
            <v>CAISO_Small_Hydro</v>
          </cell>
          <cell r="J1297">
            <v>1</v>
          </cell>
        </row>
        <row r="1298">
          <cell r="B1298" t="str">
            <v>RECTOR_2_KAWH 1</v>
          </cell>
          <cell r="E1298" t="str">
            <v>CAISO_Small_Hydro</v>
          </cell>
          <cell r="J1298">
            <v>1</v>
          </cell>
        </row>
        <row r="1299">
          <cell r="B1299" t="str">
            <v>SPICER_1_UNIT 1</v>
          </cell>
          <cell r="E1299" t="str">
            <v>CAISO_Small_Hydro</v>
          </cell>
          <cell r="J1299">
            <v>1</v>
          </cell>
        </row>
        <row r="1300">
          <cell r="B1300" t="str">
            <v>LOWGAP_7_MATHEW</v>
          </cell>
          <cell r="E1300" t="str">
            <v>CAISO_Small_Hydro</v>
          </cell>
          <cell r="J1300">
            <v>1</v>
          </cell>
        </row>
        <row r="1301">
          <cell r="B1301" t="str">
            <v>CLRKRD_6_LIMESD</v>
          </cell>
          <cell r="E1301" t="str">
            <v>CAISO_Small_Hydro</v>
          </cell>
          <cell r="J1301">
            <v>1</v>
          </cell>
        </row>
        <row r="1302">
          <cell r="B1302" t="str">
            <v>COWCRK_2_UNIT</v>
          </cell>
          <cell r="E1302" t="str">
            <v>CAISO_Small_Hydro</v>
          </cell>
          <cell r="J1302">
            <v>1</v>
          </cell>
        </row>
        <row r="1303">
          <cell r="B1303" t="str">
            <v>PHOENX_1_UNIT</v>
          </cell>
          <cell r="E1303" t="str">
            <v>CAISO_Small_Hydro</v>
          </cell>
          <cell r="J1303">
            <v>1</v>
          </cell>
        </row>
        <row r="1304">
          <cell r="B1304" t="str">
            <v>HATLOS_6_QFUNTS</v>
          </cell>
          <cell r="E1304" t="str">
            <v>CAISO_Small_Hydro</v>
          </cell>
          <cell r="J1304">
            <v>1</v>
          </cell>
        </row>
        <row r="1305">
          <cell r="B1305" t="str">
            <v>MSSION_2_QF</v>
          </cell>
          <cell r="E1305" t="str">
            <v>CAISO_Small_Hydro</v>
          </cell>
          <cell r="J1305">
            <v>1</v>
          </cell>
        </row>
        <row r="1306">
          <cell r="B1306" t="str">
            <v>SNCLRA_6_QF</v>
          </cell>
          <cell r="E1306" t="str">
            <v>CAISO_Small_Hydro</v>
          </cell>
          <cell r="J1306">
            <v>1</v>
          </cell>
        </row>
        <row r="1307">
          <cell r="B1307" t="str">
            <v>Nimbus</v>
          </cell>
          <cell r="E1307" t="str">
            <v>CAISO_Small_Hydro</v>
          </cell>
          <cell r="J1307">
            <v>1</v>
          </cell>
        </row>
        <row r="1308">
          <cell r="B1308" t="str">
            <v>TOADTW_6_UNIT</v>
          </cell>
          <cell r="E1308" t="str">
            <v>CAISO_Small_Hydro</v>
          </cell>
          <cell r="J1308">
            <v>1</v>
          </cell>
        </row>
        <row r="1309">
          <cell r="B1309" t="str">
            <v>City of Escondido - Bear Valley</v>
          </cell>
          <cell r="E1309" t="str">
            <v>CAISO_Small_Hydro</v>
          </cell>
          <cell r="J1309">
            <v>1</v>
          </cell>
        </row>
        <row r="1310">
          <cell r="B1310" t="str">
            <v>BRDGVL_7_BAKER</v>
          </cell>
          <cell r="E1310" t="str">
            <v>CAISO_Small_Hydro</v>
          </cell>
          <cell r="J1310">
            <v>1</v>
          </cell>
        </row>
        <row r="1311">
          <cell r="B1311" t="str">
            <v>SPRGVL_2_QF</v>
          </cell>
          <cell r="E1311" t="str">
            <v>CAISO_Small_Hydro</v>
          </cell>
          <cell r="J1311">
            <v>1</v>
          </cell>
        </row>
        <row r="1312">
          <cell r="B1312" t="str">
            <v>BUCKCK_7_OAKFLT</v>
          </cell>
          <cell r="E1312" t="str">
            <v>CAISO_Small_Hydro</v>
          </cell>
          <cell r="J1312">
            <v>1</v>
          </cell>
        </row>
        <row r="1313">
          <cell r="B1313" t="str">
            <v>Calleguas MWD (East Portal Hydroelectric Generating Station, f/k/a 4022)</v>
          </cell>
          <cell r="E1313" t="str">
            <v>CAISO_Small_Hydro</v>
          </cell>
          <cell r="J1313">
            <v>1</v>
          </cell>
        </row>
        <row r="1314">
          <cell r="B1314" t="str">
            <v>KANAKA_1_UNIT</v>
          </cell>
          <cell r="E1314" t="str">
            <v>CAISO_Small_Hydro</v>
          </cell>
          <cell r="J1314">
            <v>1</v>
          </cell>
        </row>
        <row r="1315">
          <cell r="B1315" t="str">
            <v>Browns Valley Irrigation District FiT</v>
          </cell>
          <cell r="E1315" t="str">
            <v>CAISO_Small_Hydro</v>
          </cell>
          <cell r="J1315">
            <v>1</v>
          </cell>
        </row>
        <row r="1316">
          <cell r="B1316" t="str">
            <v>BNNIEN_7_ALTAPH</v>
          </cell>
          <cell r="E1316" t="str">
            <v>CAISO_Small_Hydro</v>
          </cell>
          <cell r="J1316">
            <v>1</v>
          </cell>
        </row>
        <row r="1317">
          <cell r="B1317" t="str">
            <v>VOLTA_2_UNIT 2</v>
          </cell>
          <cell r="E1317" t="str">
            <v>CAISO_Small_Hydro</v>
          </cell>
          <cell r="J1317">
            <v>1</v>
          </cell>
        </row>
        <row r="1318">
          <cell r="B1318" t="str">
            <v>Calleguas MWD (Springville Hydro) (f/k/a 4152)</v>
          </cell>
          <cell r="E1318" t="str">
            <v>CAISO_Small_Hydro</v>
          </cell>
          <cell r="J1318">
            <v>1</v>
          </cell>
        </row>
        <row r="1319">
          <cell r="B1319" t="str">
            <v>CLOVER_2_UNIT</v>
          </cell>
          <cell r="E1319" t="str">
            <v>CAISO_Small_Hydro</v>
          </cell>
          <cell r="J1319">
            <v>1</v>
          </cell>
        </row>
        <row r="1320">
          <cell r="B1320" t="str">
            <v>Mill Sulphur Creek Project (SB32) (ReMAT)</v>
          </cell>
          <cell r="E1320" t="str">
            <v>CAISO_Small_Hydro</v>
          </cell>
          <cell r="J1320">
            <v>1</v>
          </cell>
        </row>
        <row r="1321">
          <cell r="B1321" t="str">
            <v>LOWGAP_1_SUPHR</v>
          </cell>
          <cell r="E1321" t="str">
            <v>CAISO_Small_Hydro</v>
          </cell>
          <cell r="J1321">
            <v>1</v>
          </cell>
        </row>
        <row r="1322">
          <cell r="B1322" t="str">
            <v>BUCKCK_2_HYDRO</v>
          </cell>
          <cell r="E1322" t="str">
            <v>CAISO_Small_Hydro</v>
          </cell>
          <cell r="J1322">
            <v>1</v>
          </cell>
        </row>
        <row r="1323">
          <cell r="B1323" t="str">
            <v>Wolfsen Bypass FiT</v>
          </cell>
          <cell r="E1323" t="str">
            <v>CAISO_Small_Hydro</v>
          </cell>
          <cell r="J1323">
            <v>1</v>
          </cell>
        </row>
        <row r="1324">
          <cell r="B1324" t="str">
            <v>STOREY_2_MDRCH4</v>
          </cell>
          <cell r="E1324" t="str">
            <v>CAISO_Small_Hydro</v>
          </cell>
          <cell r="J1324">
            <v>1</v>
          </cell>
        </row>
        <row r="1325">
          <cell r="B1325" t="str">
            <v>CURTIS_1_CANLCK</v>
          </cell>
          <cell r="E1325" t="str">
            <v>CAISO_Small_Hydro</v>
          </cell>
          <cell r="J1325">
            <v>1</v>
          </cell>
        </row>
        <row r="1326">
          <cell r="B1326" t="str">
            <v>CRNEVL_6_CRNVA</v>
          </cell>
          <cell r="E1326" t="str">
            <v>CAISO_Small_Hydro</v>
          </cell>
          <cell r="J1326">
            <v>1</v>
          </cell>
        </row>
        <row r="1327">
          <cell r="B1327" t="str">
            <v>Monte Vista Water District (f/k/a 4147)</v>
          </cell>
          <cell r="E1327" t="str">
            <v>CAISO_Small_Hydro</v>
          </cell>
          <cell r="J1327">
            <v>1</v>
          </cell>
        </row>
        <row r="1328">
          <cell r="B1328" t="str">
            <v>Isabella Fishflow Hydroelectric Project LLC</v>
          </cell>
          <cell r="E1328" t="str">
            <v>CAISO_Small_Hydro</v>
          </cell>
          <cell r="J1328">
            <v>1</v>
          </cell>
        </row>
        <row r="1329">
          <cell r="B1329" t="str">
            <v>METCLF_1_QF</v>
          </cell>
          <cell r="E1329" t="str">
            <v>CAISO_Small_Hydro</v>
          </cell>
          <cell r="J1329">
            <v>1</v>
          </cell>
        </row>
        <row r="1330">
          <cell r="B1330" t="str">
            <v>MOORPK_6_QF</v>
          </cell>
          <cell r="E1330" t="str">
            <v>CAISO_Small_Hydro</v>
          </cell>
          <cell r="J1330">
            <v>1</v>
          </cell>
        </row>
        <row r="1331">
          <cell r="B1331" t="str">
            <v>Gibralter Conduit Hydroelectric Plant (f/k/a 4012)</v>
          </cell>
          <cell r="E1331" t="str">
            <v>CAISO_Small_Hydro</v>
          </cell>
          <cell r="J1331">
            <v>1</v>
          </cell>
        </row>
        <row r="1332">
          <cell r="B1332" t="str">
            <v>VOLTA_6_DIGHYD</v>
          </cell>
          <cell r="E1332" t="str">
            <v>CAISO_Small_Hydro</v>
          </cell>
          <cell r="J1332">
            <v>1</v>
          </cell>
        </row>
        <row r="1333">
          <cell r="B1333" t="str">
            <v>San Luis Bypass FiT</v>
          </cell>
          <cell r="E1333" t="str">
            <v>CAISO_Small_Hydro</v>
          </cell>
          <cell r="J1333">
            <v>1</v>
          </cell>
        </row>
        <row r="1334">
          <cell r="B1334" t="str">
            <v>Tunnel Hill Hydroelectric Project</v>
          </cell>
          <cell r="E1334" t="str">
            <v>CAISO_Small_Hydro</v>
          </cell>
          <cell r="J1334">
            <v>1</v>
          </cell>
        </row>
        <row r="1335">
          <cell r="B1335" t="str">
            <v>STOREY_2_MDRCH2</v>
          </cell>
          <cell r="E1335" t="str">
            <v>CAISO_Small_Hydro</v>
          </cell>
          <cell r="J1335">
            <v>1</v>
          </cell>
        </row>
        <row r="1336">
          <cell r="B1336" t="str">
            <v>T&amp;G Hydro</v>
          </cell>
          <cell r="E1336" t="str">
            <v>CAISO_Small_Hydro</v>
          </cell>
          <cell r="J1336">
            <v>1</v>
          </cell>
        </row>
        <row r="1337">
          <cell r="B1337" t="str">
            <v>Three Valleys MWD (Miramar)</v>
          </cell>
          <cell r="E1337" t="str">
            <v>CAISO_Small_Hydro</v>
          </cell>
          <cell r="J1337">
            <v>1</v>
          </cell>
        </row>
        <row r="1338">
          <cell r="B1338" t="str">
            <v>CTNWDP_1_QF</v>
          </cell>
          <cell r="E1338" t="str">
            <v>CAISO_Small_Hydro</v>
          </cell>
          <cell r="J1338">
            <v>1</v>
          </cell>
        </row>
        <row r="1339">
          <cell r="B1339" t="str">
            <v>CSCHYD_2_UNIT 2</v>
          </cell>
          <cell r="E1339" t="str">
            <v>CAISO_Small_Hydro</v>
          </cell>
          <cell r="J1339">
            <v>1</v>
          </cell>
        </row>
        <row r="1340">
          <cell r="B1340" t="str">
            <v>Eagle Hydro</v>
          </cell>
          <cell r="E1340" t="str">
            <v>CAISO_Small_Hydro</v>
          </cell>
          <cell r="J1340">
            <v>1</v>
          </cell>
        </row>
        <row r="1341">
          <cell r="B1341" t="str">
            <v>Olivenhain Municipal Water District</v>
          </cell>
          <cell r="E1341" t="str">
            <v>CAISO_Small_Hydro</v>
          </cell>
          <cell r="J1341">
            <v>1</v>
          </cell>
        </row>
        <row r="1342">
          <cell r="B1342" t="str">
            <v>Graeagle</v>
          </cell>
          <cell r="E1342" t="str">
            <v>CAISO_Small_Hydro</v>
          </cell>
          <cell r="J1342">
            <v>1</v>
          </cell>
        </row>
        <row r="1343">
          <cell r="B1343" t="str">
            <v>Stampede</v>
          </cell>
          <cell r="E1343" t="str">
            <v>CAISO_Small_Hydro</v>
          </cell>
          <cell r="J1343">
            <v>1</v>
          </cell>
        </row>
        <row r="1344">
          <cell r="B1344" t="str">
            <v>STOREY_2_MDRCH3</v>
          </cell>
          <cell r="E1344" t="str">
            <v>CAISO_Small_Hydro</v>
          </cell>
          <cell r="J1344">
            <v>1</v>
          </cell>
        </row>
        <row r="1345">
          <cell r="B1345" t="str">
            <v>CRNEVL_6_SJQN 1</v>
          </cell>
          <cell r="E1345" t="str">
            <v>CAISO_Small_Hydro</v>
          </cell>
          <cell r="J1345">
            <v>1</v>
          </cell>
        </row>
        <row r="1346">
          <cell r="B1346" t="str">
            <v>Buckeye Hydroelectric Project</v>
          </cell>
          <cell r="E1346" t="str">
            <v>CAISO_Small_Hydro</v>
          </cell>
          <cell r="J1346">
            <v>1</v>
          </cell>
        </row>
        <row r="1347">
          <cell r="B1347" t="str">
            <v>GOLETA_2_QF</v>
          </cell>
          <cell r="E1347" t="str">
            <v>CAISO_Small_Hydro</v>
          </cell>
          <cell r="J1347">
            <v>1</v>
          </cell>
        </row>
        <row r="1348">
          <cell r="B1348" t="str">
            <v>McFadden Hydroelectric Facility (SB32)</v>
          </cell>
          <cell r="E1348" t="str">
            <v>CAISO_Small_Hydro</v>
          </cell>
          <cell r="J1348">
            <v>1</v>
          </cell>
        </row>
        <row r="1349">
          <cell r="B1349" t="str">
            <v>City of Oceanside - San Francisco Peak Hydro Plant</v>
          </cell>
          <cell r="E1349" t="str">
            <v>CAISO_Small_Hydro</v>
          </cell>
          <cell r="J1349">
            <v>1</v>
          </cell>
        </row>
        <row r="1350">
          <cell r="B1350" t="str">
            <v>Vecino Vineyards FiT</v>
          </cell>
          <cell r="E1350" t="str">
            <v>CAISO_Small_Hydro</v>
          </cell>
          <cell r="J1350">
            <v>1</v>
          </cell>
        </row>
        <row r="1351">
          <cell r="B1351" t="str">
            <v>California Water Service Company (PV Station 37)</v>
          </cell>
          <cell r="E1351" t="str">
            <v>CAISO_Small_Hydro</v>
          </cell>
          <cell r="J1351">
            <v>1</v>
          </cell>
        </row>
        <row r="1352">
          <cell r="B1352" t="str">
            <v>PCWA- Lincoln Metering and Hydroelectric Station</v>
          </cell>
          <cell r="E1352" t="str">
            <v>CAISO_Small_Hydro</v>
          </cell>
          <cell r="J1352">
            <v>1</v>
          </cell>
        </row>
        <row r="1353">
          <cell r="B1353" t="str">
            <v>Arbuckle Mountain Hydro</v>
          </cell>
          <cell r="E1353" t="str">
            <v>CAISO_Small_Hydro</v>
          </cell>
          <cell r="J1353">
            <v>1</v>
          </cell>
        </row>
        <row r="1354">
          <cell r="B1354" t="str">
            <v>Cedar Flat</v>
          </cell>
          <cell r="E1354" t="str">
            <v>CAISO_Small_Hydro</v>
          </cell>
          <cell r="J1354">
            <v>1</v>
          </cell>
        </row>
        <row r="1355">
          <cell r="B1355" t="str">
            <v>White Mountain Ranch LLC (f/k/a 4006)</v>
          </cell>
          <cell r="E1355" t="str">
            <v>CAISO_Small_Hydro</v>
          </cell>
          <cell r="J1355">
            <v>1</v>
          </cell>
        </row>
        <row r="1356">
          <cell r="B1356" t="str">
            <v>Goose Valley Hydro (SB32)</v>
          </cell>
          <cell r="E1356" t="str">
            <v>CAISO_Small_Hydro</v>
          </cell>
          <cell r="J1356">
            <v>1</v>
          </cell>
        </row>
        <row r="1357">
          <cell r="B1357" t="str">
            <v>Eric And Debbie Wattenburg</v>
          </cell>
          <cell r="E1357" t="str">
            <v>CAISO_Small_Hydro</v>
          </cell>
          <cell r="J1357">
            <v>1</v>
          </cell>
        </row>
        <row r="1358">
          <cell r="B1358" t="str">
            <v>Calleguas MWD - Unit 3 (Santa Rosa)</v>
          </cell>
          <cell r="E1358" t="str">
            <v>CAISO_Small_Hydro</v>
          </cell>
          <cell r="J1358">
            <v>1</v>
          </cell>
        </row>
        <row r="1359">
          <cell r="B1359" t="str">
            <v>Bishop Tungsten Development, LLC</v>
          </cell>
          <cell r="E1359" t="str">
            <v>CAISO_Small_Hydro</v>
          </cell>
          <cell r="J1359">
            <v>1</v>
          </cell>
        </row>
        <row r="1360">
          <cell r="B1360" t="str">
            <v>Goleta Water District (Van Horne) (f/k/a 4055)</v>
          </cell>
          <cell r="E1360" t="str">
            <v>CAISO_Small_Hydro</v>
          </cell>
          <cell r="J1360">
            <v>1</v>
          </cell>
        </row>
        <row r="1361">
          <cell r="B1361" t="str">
            <v>Clover Leaf</v>
          </cell>
          <cell r="E1361" t="str">
            <v>CAISO_Small_Hydro</v>
          </cell>
          <cell r="J1361">
            <v>1</v>
          </cell>
        </row>
        <row r="1362">
          <cell r="B1362" t="str">
            <v>BARRE_2_QF</v>
          </cell>
          <cell r="E1362" t="str">
            <v>CAISO_Small_Hydro</v>
          </cell>
          <cell r="J1362">
            <v>1</v>
          </cell>
        </row>
        <row r="1363">
          <cell r="B1363" t="str">
            <v>VISTA_6_QF</v>
          </cell>
          <cell r="E1363" t="str">
            <v>CAISO_Small_Hydro</v>
          </cell>
          <cell r="J1363">
            <v>1</v>
          </cell>
        </row>
        <row r="1364">
          <cell r="B1364" t="str">
            <v>Richard Moss</v>
          </cell>
          <cell r="E1364" t="str">
            <v>CAISO_Small_Hydro</v>
          </cell>
          <cell r="J1364">
            <v>1</v>
          </cell>
        </row>
        <row r="1365">
          <cell r="B1365" t="str">
            <v>Mini Hydro</v>
          </cell>
          <cell r="E1365" t="str">
            <v>CAISO_Small_Hydro</v>
          </cell>
          <cell r="J1365">
            <v>1</v>
          </cell>
        </row>
        <row r="1366">
          <cell r="B1366" t="str">
            <v>Walnut Valley Water District</v>
          </cell>
          <cell r="E1366" t="str">
            <v>CAISO_Small_Hydro</v>
          </cell>
          <cell r="J1366">
            <v>1</v>
          </cell>
        </row>
        <row r="1367">
          <cell r="B1367" t="str">
            <v>Cox Ave Hydro</v>
          </cell>
          <cell r="E1367" t="str">
            <v>CAISO_Small_Hydro</v>
          </cell>
          <cell r="J1367">
            <v>1</v>
          </cell>
        </row>
        <row r="1368">
          <cell r="B1368" t="str">
            <v>Steve &amp; Bonnie Tetrick</v>
          </cell>
          <cell r="E1368" t="str">
            <v>CAISO_Small_Hydro</v>
          </cell>
          <cell r="J1368">
            <v>1</v>
          </cell>
        </row>
        <row r="1369">
          <cell r="B1369" t="str">
            <v>David O. Harde</v>
          </cell>
          <cell r="E1369" t="str">
            <v>CAISO_Small_Hydro</v>
          </cell>
          <cell r="J1369">
            <v>1</v>
          </cell>
        </row>
        <row r="1370">
          <cell r="B1370" t="str">
            <v>Calaveras PUD-Hydro #1</v>
          </cell>
          <cell r="E1370" t="str">
            <v>CAISO_Small_Hydro</v>
          </cell>
          <cell r="J1370">
            <v>1</v>
          </cell>
        </row>
        <row r="1371">
          <cell r="B1371" t="str">
            <v>Calaveras PUD-Hydro #2</v>
          </cell>
          <cell r="E1371" t="str">
            <v>CAISO_Small_Hydro</v>
          </cell>
          <cell r="J1371">
            <v>1</v>
          </cell>
        </row>
        <row r="1372">
          <cell r="B1372" t="str">
            <v>Calaveras PUD-Hydro #3</v>
          </cell>
          <cell r="E1372" t="str">
            <v>CAISO_Small_Hydro</v>
          </cell>
          <cell r="J1372">
            <v>1</v>
          </cell>
        </row>
        <row r="1373">
          <cell r="B1373" t="str">
            <v>John Neerhout Jr.</v>
          </cell>
          <cell r="E1373" t="str">
            <v>CAISO_Small_Hydro</v>
          </cell>
          <cell r="J1373">
            <v>1</v>
          </cell>
        </row>
        <row r="1374">
          <cell r="B1374" t="str">
            <v>San Bernardino MWD (Unit 3)</v>
          </cell>
          <cell r="E1374" t="str">
            <v>CAISO_Small_Hydro</v>
          </cell>
          <cell r="J1374">
            <v>1</v>
          </cell>
        </row>
        <row r="1375">
          <cell r="B1375" t="str">
            <v>Mesa Consolidated Water District</v>
          </cell>
          <cell r="E1375" t="str">
            <v>CAISO_Small_Hydro</v>
          </cell>
          <cell r="J1375">
            <v>1</v>
          </cell>
        </row>
        <row r="1376">
          <cell r="B1376" t="str">
            <v>LEWSTN_7_UNIT 1</v>
          </cell>
          <cell r="E1376" t="str">
            <v>CAISO_Small_Hydro</v>
          </cell>
          <cell r="J1376">
            <v>1</v>
          </cell>
        </row>
        <row r="1377">
          <cell r="B1377" t="str">
            <v>Wright Ranch Hydroelectric (fka Bertha Wright Bertillion)</v>
          </cell>
          <cell r="E1377" t="str">
            <v>CAISO_Small_Hydro</v>
          </cell>
          <cell r="J1377">
            <v>1</v>
          </cell>
        </row>
        <row r="1378">
          <cell r="B1378" t="str">
            <v>SGE Site 1</v>
          </cell>
          <cell r="E1378" t="str">
            <v>CAISO_Small_Hydro</v>
          </cell>
          <cell r="J1378">
            <v>1</v>
          </cell>
        </row>
        <row r="1379">
          <cell r="B1379" t="str">
            <v>Walnut Valley Water District (#2)</v>
          </cell>
          <cell r="E1379" t="str">
            <v>CAISO_Small_Hydro</v>
          </cell>
          <cell r="J1379">
            <v>1</v>
          </cell>
        </row>
        <row r="1380">
          <cell r="B1380" t="str">
            <v>RECTOR_2_KAWH 2</v>
          </cell>
          <cell r="E1380" t="str">
            <v>CAISO_Small_Hydro</v>
          </cell>
          <cell r="J1380">
            <v>1</v>
          </cell>
        </row>
        <row r="1381">
          <cell r="B1381" t="str">
            <v>RECTOR_2_KAWH 3</v>
          </cell>
          <cell r="E1381" t="str">
            <v>CAISO_Small_Hydro</v>
          </cell>
          <cell r="J1381">
            <v>1</v>
          </cell>
        </row>
        <row r="1382">
          <cell r="B1382" t="str">
            <v>BGCRK1_7_PORTAL</v>
          </cell>
          <cell r="E1382" t="str">
            <v>CAISO_Small_Hydro</v>
          </cell>
          <cell r="J1382">
            <v>1</v>
          </cell>
        </row>
        <row r="1383">
          <cell r="B1383" t="str">
            <v>Desert Water Agency (Snow Creek)</v>
          </cell>
          <cell r="E1383" t="str">
            <v>CAISO_Small_Hydro</v>
          </cell>
          <cell r="J1383">
            <v>1</v>
          </cell>
        </row>
        <row r="1384">
          <cell r="B1384" t="str">
            <v>TOPAZ_2_SOLAR</v>
          </cell>
          <cell r="E1384" t="str">
            <v>CAISO_Solar</v>
          </cell>
          <cell r="J1384">
            <v>1</v>
          </cell>
        </row>
        <row r="1385">
          <cell r="B1385" t="str">
            <v>Tribal Solar, LLC</v>
          </cell>
          <cell r="E1385" t="str">
            <v>CAISO_Solar</v>
          </cell>
          <cell r="J1385">
            <v>1</v>
          </cell>
        </row>
        <row r="1386">
          <cell r="B1386" t="str">
            <v>SLSTR1_2_SOLAR1</v>
          </cell>
          <cell r="E1386" t="str">
            <v>CAISO_Solar</v>
          </cell>
          <cell r="J1386">
            <v>1</v>
          </cell>
        </row>
        <row r="1387">
          <cell r="B1387" t="str">
            <v>DSRTSN_2_SOLAR2</v>
          </cell>
          <cell r="E1387" t="str">
            <v>CAISO_Solar</v>
          </cell>
          <cell r="J1387">
            <v>1</v>
          </cell>
        </row>
        <row r="1388">
          <cell r="B1388" t="str">
            <v>DSRTSL_2_SOLAR1</v>
          </cell>
          <cell r="E1388" t="str">
            <v>CAISO_Solar</v>
          </cell>
          <cell r="J1388">
            <v>1</v>
          </cell>
        </row>
        <row r="1389">
          <cell r="B1389" t="str">
            <v>AGUCAL_5_SOLAR1</v>
          </cell>
          <cell r="E1389" t="str">
            <v>CAISO_Solar</v>
          </cell>
          <cell r="J1389">
            <v>1</v>
          </cell>
        </row>
        <row r="1390">
          <cell r="B1390" t="str">
            <v>SLSTR2_2_SOLAR2</v>
          </cell>
          <cell r="E1390" t="str">
            <v>CAISO_Solar</v>
          </cell>
          <cell r="J1390">
            <v>1</v>
          </cell>
        </row>
        <row r="1391">
          <cell r="B1391" t="str">
            <v>SANDLT_2_SUNITS</v>
          </cell>
          <cell r="E1391" t="str">
            <v>CAISO_Solar</v>
          </cell>
          <cell r="J1391">
            <v>1</v>
          </cell>
        </row>
        <row r="1392">
          <cell r="B1392" t="str">
            <v>93LF 8ME LLC (Mount Signal V)</v>
          </cell>
          <cell r="E1392" t="str">
            <v>CAISO_Solar</v>
          </cell>
          <cell r="J1392">
            <v>1</v>
          </cell>
        </row>
        <row r="1393">
          <cell r="B1393" t="str">
            <v>GENESI_2_STG</v>
          </cell>
          <cell r="E1393" t="str">
            <v>CAISO_Solar</v>
          </cell>
          <cell r="J1393">
            <v>1</v>
          </cell>
        </row>
        <row r="1394">
          <cell r="B1394" t="str">
            <v>DSRTSN_2_SOLAR1</v>
          </cell>
          <cell r="E1394" t="str">
            <v>CAISO_Solar</v>
          </cell>
          <cell r="J1394">
            <v>1</v>
          </cell>
        </row>
        <row r="1395">
          <cell r="B1395" t="str">
            <v>PRIMM_2_SOLAR1</v>
          </cell>
          <cell r="E1395" t="str">
            <v>CAISO_Solar</v>
          </cell>
          <cell r="J1395">
            <v>1</v>
          </cell>
        </row>
        <row r="1396">
          <cell r="B1396" t="str">
            <v>BLKCRK_2_SOLAR1</v>
          </cell>
          <cell r="E1396" t="str">
            <v>CAISO_Solar</v>
          </cell>
          <cell r="J1396">
            <v>1</v>
          </cell>
        </row>
        <row r="1397">
          <cell r="B1397" t="str">
            <v>Panoche Valley Solar, LLC</v>
          </cell>
          <cell r="E1397" t="str">
            <v>CAISO_Solar</v>
          </cell>
          <cell r="J1397">
            <v>1</v>
          </cell>
        </row>
        <row r="1398">
          <cell r="B1398" t="str">
            <v>AVSOLR_2_SOLAR</v>
          </cell>
          <cell r="E1398" t="str">
            <v>CAISO_Solar</v>
          </cell>
          <cell r="J1398">
            <v>1</v>
          </cell>
        </row>
        <row r="1399">
          <cell r="B1399" t="str">
            <v>CAVLSR_2_RSOLAR</v>
          </cell>
          <cell r="E1399" t="str">
            <v>CAISO_Solar</v>
          </cell>
          <cell r="J1399">
            <v>1</v>
          </cell>
        </row>
        <row r="1400">
          <cell r="B1400" t="str">
            <v>IVSLRP_2_SOLAR1</v>
          </cell>
          <cell r="E1400" t="str">
            <v>CAISO_Solar</v>
          </cell>
          <cell r="J1400">
            <v>1</v>
          </cell>
        </row>
        <row r="1401">
          <cell r="B1401" t="str">
            <v>RE: Tranquility 8</v>
          </cell>
          <cell r="E1401" t="str">
            <v>CAISO_Solar</v>
          </cell>
          <cell r="J1401">
            <v>1</v>
          </cell>
        </row>
        <row r="1402">
          <cell r="B1402" t="str">
            <v>Wright Solar Park</v>
          </cell>
          <cell r="E1402" t="str">
            <v>CAISO_Solar</v>
          </cell>
          <cell r="J1402">
            <v>1</v>
          </cell>
        </row>
        <row r="1403">
          <cell r="B1403" t="str">
            <v>GARLND_2_GASLR</v>
          </cell>
          <cell r="E1403" t="str">
            <v>CAISO_Solar</v>
          </cell>
          <cell r="J1403">
            <v>1</v>
          </cell>
        </row>
        <row r="1404">
          <cell r="B1404" t="str">
            <v>MSOLAR_2_SOLAR1</v>
          </cell>
          <cell r="E1404" t="str">
            <v>CAISO_Solar</v>
          </cell>
          <cell r="J1404">
            <v>1</v>
          </cell>
        </row>
        <row r="1405">
          <cell r="B1405" t="str">
            <v>North Rosamond Solar, LLC</v>
          </cell>
          <cell r="E1405" t="str">
            <v>CAISO_Solar</v>
          </cell>
          <cell r="J1405">
            <v>1</v>
          </cell>
        </row>
        <row r="1406">
          <cell r="B1406" t="str">
            <v>Sun Streams, LLC</v>
          </cell>
          <cell r="E1406" t="str">
            <v>CAISO_Solar</v>
          </cell>
          <cell r="J1406">
            <v>1</v>
          </cell>
        </row>
        <row r="1407">
          <cell r="B1407" t="str">
            <v>COPMT2_2_SOLAR2</v>
          </cell>
          <cell r="E1407" t="str">
            <v>CAISO_Solar</v>
          </cell>
          <cell r="J1407">
            <v>1</v>
          </cell>
        </row>
        <row r="1408">
          <cell r="B1408" t="str">
            <v>88FT 8ME LLC (Mount Signal II)</v>
          </cell>
          <cell r="E1408" t="str">
            <v>CAISO_Solar</v>
          </cell>
          <cell r="J1408">
            <v>1</v>
          </cell>
        </row>
        <row r="1409">
          <cell r="B1409" t="str">
            <v>MSOLAR_2_SOLAR3</v>
          </cell>
          <cell r="E1409" t="str">
            <v>CAISO_Solar</v>
          </cell>
          <cell r="J1409">
            <v>1</v>
          </cell>
        </row>
        <row r="1410">
          <cell r="B1410" t="str">
            <v>California Flats Solar Project</v>
          </cell>
          <cell r="E1410" t="str">
            <v>CAISO_Solar</v>
          </cell>
          <cell r="J1410">
            <v>1</v>
          </cell>
        </row>
        <row r="1411">
          <cell r="B1411" t="str">
            <v>IVWEST_2_SOLAR1</v>
          </cell>
          <cell r="E1411" t="str">
            <v>CAISO_Solar</v>
          </cell>
          <cell r="J1411">
            <v>1</v>
          </cell>
        </row>
        <row r="1412">
          <cell r="B1412" t="str">
            <v>CPVERD_2_SOLAR</v>
          </cell>
          <cell r="E1412" t="str">
            <v>CAISO_Solar</v>
          </cell>
          <cell r="J1412">
            <v>1</v>
          </cell>
        </row>
        <row r="1413">
          <cell r="B1413" t="str">
            <v>Blythe Solar III, LLC</v>
          </cell>
          <cell r="E1413" t="str">
            <v>CAISO_Solar</v>
          </cell>
          <cell r="J1413">
            <v>0</v>
          </cell>
        </row>
        <row r="1414">
          <cell r="B1414" t="str">
            <v>IVANPA_1_UNIT2</v>
          </cell>
          <cell r="E1414" t="str">
            <v>CAISO_Solar</v>
          </cell>
          <cell r="J1414">
            <v>1</v>
          </cell>
        </row>
        <row r="1415">
          <cell r="B1415" t="str">
            <v>DRACKR_2_SOLAR2</v>
          </cell>
          <cell r="E1415" t="str">
            <v>CAISO_Solar</v>
          </cell>
          <cell r="J1415">
            <v>1</v>
          </cell>
        </row>
        <row r="1416">
          <cell r="B1416" t="str">
            <v>CSLR4S_2_SOLAR</v>
          </cell>
          <cell r="E1416" t="str">
            <v>CAISO_Solar</v>
          </cell>
          <cell r="J1416">
            <v>1</v>
          </cell>
        </row>
        <row r="1417">
          <cell r="B1417" t="str">
            <v>American Kings Solar, LLC</v>
          </cell>
          <cell r="E1417" t="str">
            <v>CAISO_Solar</v>
          </cell>
          <cell r="J1417">
            <v>0</v>
          </cell>
        </row>
        <row r="1418">
          <cell r="B1418" t="str">
            <v>IVANPA_1_UNIT3</v>
          </cell>
          <cell r="E1418" t="str">
            <v>CAISO_Solar</v>
          </cell>
          <cell r="J1418">
            <v>1</v>
          </cell>
        </row>
        <row r="1419">
          <cell r="B1419" t="str">
            <v>CNTNLA_2_SOLAR1</v>
          </cell>
          <cell r="E1419" t="str">
            <v>CAISO_Solar</v>
          </cell>
          <cell r="J1419">
            <v>1</v>
          </cell>
        </row>
        <row r="1420">
          <cell r="B1420" t="str">
            <v>IVANPA_1_UNIT1</v>
          </cell>
          <cell r="E1420" t="str">
            <v>CAISO_Solar</v>
          </cell>
          <cell r="J1420">
            <v>1</v>
          </cell>
        </row>
        <row r="1421">
          <cell r="B1421" t="str">
            <v>Valentine Solar, LLC</v>
          </cell>
          <cell r="E1421" t="str">
            <v>CAISO_Solar</v>
          </cell>
          <cell r="J1421">
            <v>1</v>
          </cell>
        </row>
        <row r="1422">
          <cell r="B1422" t="str">
            <v>CATLNA_2_SOLAR</v>
          </cell>
          <cell r="E1422" t="str">
            <v>CAISO_Solar</v>
          </cell>
          <cell r="J1422">
            <v>1</v>
          </cell>
        </row>
        <row r="1423">
          <cell r="B1423" t="str">
            <v>DRACKR_2_SOLAR1</v>
          </cell>
          <cell r="E1423" t="str">
            <v>CAISO_Solar</v>
          </cell>
          <cell r="J1423">
            <v>1</v>
          </cell>
        </row>
        <row r="1424">
          <cell r="B1424" t="str">
            <v>SLST13_2_SOLAR1</v>
          </cell>
          <cell r="E1424" t="str">
            <v>CAISO_Solar</v>
          </cell>
          <cell r="J1424">
            <v>1</v>
          </cell>
        </row>
        <row r="1425">
          <cell r="B1425" t="str">
            <v>Willow Springs Solar, LLC</v>
          </cell>
          <cell r="E1425" t="str">
            <v>CAISO_Solar</v>
          </cell>
          <cell r="J1425">
            <v>1</v>
          </cell>
        </row>
        <row r="1426">
          <cell r="B1426" t="str">
            <v>Antelope II Expansion</v>
          </cell>
          <cell r="E1426" t="str">
            <v>CAISO_Solar</v>
          </cell>
          <cell r="J1426">
            <v>1</v>
          </cell>
        </row>
        <row r="1427">
          <cell r="B1427" t="str">
            <v>Sunshine Valley Solar, LLC</v>
          </cell>
          <cell r="E1427" t="str">
            <v>CAISO_Solar</v>
          </cell>
          <cell r="J1427">
            <v>1</v>
          </cell>
        </row>
        <row r="1428">
          <cell r="B1428" t="str">
            <v>Mesquite Solar 2</v>
          </cell>
          <cell r="E1428" t="str">
            <v>CAISO_Solar</v>
          </cell>
          <cell r="J1428">
            <v>1</v>
          </cell>
        </row>
        <row r="1429">
          <cell r="B1429" t="str">
            <v>HENRTS_1_SOLAR</v>
          </cell>
          <cell r="E1429" t="str">
            <v>CAISO_Solar</v>
          </cell>
          <cell r="J1429">
            <v>1</v>
          </cell>
        </row>
        <row r="1430">
          <cell r="B1430" t="str">
            <v>ASTORA_2_SOLAR1</v>
          </cell>
          <cell r="E1430" t="str">
            <v>CAISO_Solar</v>
          </cell>
          <cell r="J1430">
            <v>1</v>
          </cell>
        </row>
        <row r="1431">
          <cell r="B1431" t="str">
            <v>Mustang 2</v>
          </cell>
          <cell r="E1431" t="str">
            <v>CAISO_Solar</v>
          </cell>
          <cell r="J1431">
            <v>1</v>
          </cell>
        </row>
        <row r="1432">
          <cell r="B1432" t="str">
            <v>COPMT4_2_SOLAR4</v>
          </cell>
          <cell r="E1432" t="str">
            <v>CAISO_Solar</v>
          </cell>
          <cell r="J1432">
            <v>1</v>
          </cell>
        </row>
        <row r="1433">
          <cell r="B1433" t="str">
            <v>KRAMER_2_SEGS89</v>
          </cell>
          <cell r="E1433" t="str">
            <v>CAISO_Solar</v>
          </cell>
          <cell r="J1433">
            <v>1</v>
          </cell>
        </row>
        <row r="1434">
          <cell r="B1434" t="str">
            <v>BIGSKY_2_SOLAR6</v>
          </cell>
          <cell r="E1434" t="str">
            <v>CAISO_Solar</v>
          </cell>
          <cell r="J1434">
            <v>1</v>
          </cell>
        </row>
        <row r="1435">
          <cell r="B1435" t="str">
            <v>Desert Harvest</v>
          </cell>
          <cell r="E1435" t="str">
            <v>CAISO_Solar</v>
          </cell>
          <cell r="J1435">
            <v>1</v>
          </cell>
        </row>
        <row r="1436">
          <cell r="B1436" t="str">
            <v>ASTORA_2_SOLAR2</v>
          </cell>
          <cell r="E1436" t="str">
            <v>CAISO_Solar</v>
          </cell>
          <cell r="J1436">
            <v>1</v>
          </cell>
        </row>
        <row r="1437">
          <cell r="B1437" t="str">
            <v>NEENCH_6_SOLAR</v>
          </cell>
          <cell r="E1437" t="str">
            <v>CAISO_Solar</v>
          </cell>
          <cell r="J1437">
            <v>1</v>
          </cell>
        </row>
        <row r="1438">
          <cell r="B1438" t="str">
            <v>MNDOTA_1_SOLAR1</v>
          </cell>
          <cell r="E1438" t="str">
            <v>CAISO_Solar</v>
          </cell>
          <cell r="J1438">
            <v>1</v>
          </cell>
        </row>
        <row r="1439">
          <cell r="B1439" t="str">
            <v>LAMONT_1_SOLAR1</v>
          </cell>
          <cell r="E1439" t="str">
            <v>CAISO_Solar</v>
          </cell>
          <cell r="J1439">
            <v>1</v>
          </cell>
        </row>
        <row r="1440">
          <cell r="B1440" t="str">
            <v>EXCLSG_1_SOLAR</v>
          </cell>
          <cell r="E1440" t="str">
            <v>CAISO_Solar</v>
          </cell>
          <cell r="J1440">
            <v>1</v>
          </cell>
        </row>
        <row r="1441">
          <cell r="B1441" t="str">
            <v>RTEDDY_2_SOLAR2</v>
          </cell>
          <cell r="E1441" t="str">
            <v>CAISO_Solar</v>
          </cell>
          <cell r="J1441">
            <v>1</v>
          </cell>
        </row>
        <row r="1442">
          <cell r="B1442" t="str">
            <v>RTEDDY_2_SOLAR1</v>
          </cell>
          <cell r="E1442" t="str">
            <v>CAISO_Solar</v>
          </cell>
          <cell r="J1442">
            <v>1</v>
          </cell>
        </row>
        <row r="1443">
          <cell r="B1443" t="str">
            <v>41MB 8ME LLC</v>
          </cell>
          <cell r="E1443" t="str">
            <v>CAISO_Solar</v>
          </cell>
          <cell r="J1443">
            <v>0</v>
          </cell>
        </row>
        <row r="1444">
          <cell r="B1444" t="str">
            <v>ALPSLR_1_SPSSLR</v>
          </cell>
          <cell r="E1444" t="str">
            <v>CAISO_Solar</v>
          </cell>
          <cell r="J1444">
            <v>1</v>
          </cell>
        </row>
        <row r="1445">
          <cell r="B1445" t="str">
            <v>Midway Solar Farm I</v>
          </cell>
          <cell r="E1445" t="str">
            <v>CAISO_Solar</v>
          </cell>
          <cell r="J1445">
            <v>0</v>
          </cell>
        </row>
        <row r="1446">
          <cell r="B1446" t="str">
            <v>BIGSKY_2_SOLAR7</v>
          </cell>
          <cell r="E1446" t="str">
            <v>CAISO_Solar</v>
          </cell>
          <cell r="J1446">
            <v>1</v>
          </cell>
        </row>
        <row r="1447">
          <cell r="B1447" t="str">
            <v>Little Bear 4</v>
          </cell>
          <cell r="E1447" t="str">
            <v>CAISO_Solar</v>
          </cell>
          <cell r="J1447">
            <v>1</v>
          </cell>
        </row>
        <row r="1448">
          <cell r="B1448" t="str">
            <v>Little Bear 5</v>
          </cell>
          <cell r="E1448" t="str">
            <v>CAISO_Solar</v>
          </cell>
          <cell r="J1448">
            <v>1</v>
          </cell>
        </row>
        <row r="1449">
          <cell r="B1449" t="str">
            <v>COPMTN_2_SOLAR1</v>
          </cell>
          <cell r="E1449" t="str">
            <v>CAISO_Solar</v>
          </cell>
          <cell r="J1449">
            <v>1</v>
          </cell>
        </row>
        <row r="1450">
          <cell r="B1450" t="str">
            <v>CNTNLA_2_SOLAR2</v>
          </cell>
          <cell r="E1450" t="str">
            <v>CAISO_Solar</v>
          </cell>
          <cell r="J1450">
            <v>1</v>
          </cell>
        </row>
        <row r="1451">
          <cell r="B1451" t="str">
            <v>Tierra del Sol  Solar Farm</v>
          </cell>
          <cell r="E1451" t="str">
            <v>CAISO_Solar</v>
          </cell>
          <cell r="J1451">
            <v>1</v>
          </cell>
        </row>
        <row r="1452">
          <cell r="B1452" t="str">
            <v>CAVLSR_2_BSOLAR</v>
          </cell>
          <cell r="E1452" t="str">
            <v>CAISO_Solar</v>
          </cell>
          <cell r="J1452">
            <v>1</v>
          </cell>
        </row>
        <row r="1453">
          <cell r="B1453" t="str">
            <v>Cuyama Solar Array</v>
          </cell>
          <cell r="E1453" t="str">
            <v>CAISO_Solar</v>
          </cell>
          <cell r="J1453">
            <v>1</v>
          </cell>
        </row>
        <row r="1454">
          <cell r="B1454" t="str">
            <v>BIGSKY_2_SOLAR2</v>
          </cell>
          <cell r="E1454" t="str">
            <v>CAISO_Solar</v>
          </cell>
          <cell r="J1454">
            <v>1</v>
          </cell>
        </row>
        <row r="1455">
          <cell r="B1455" t="str">
            <v>MSTANG_2_SOLAR3</v>
          </cell>
          <cell r="E1455" t="str">
            <v>CAISO_Solar</v>
          </cell>
          <cell r="J1455">
            <v>1</v>
          </cell>
        </row>
        <row r="1456">
          <cell r="B1456" t="str">
            <v>Little Bear 1</v>
          </cell>
          <cell r="E1456" t="str">
            <v>CAISO_Solar</v>
          </cell>
          <cell r="J1456">
            <v>1</v>
          </cell>
        </row>
        <row r="1457">
          <cell r="B1457" t="str">
            <v>KRAMER_1_SEGS37</v>
          </cell>
          <cell r="E1457" t="str">
            <v>CAISO_Solar</v>
          </cell>
          <cell r="J1457">
            <v>1</v>
          </cell>
        </row>
        <row r="1458">
          <cell r="B1458" t="str">
            <v>KRAMER_1_SEGSR3</v>
          </cell>
          <cell r="E1458" t="str">
            <v>CAISO_Solar</v>
          </cell>
          <cell r="J1458">
            <v>1</v>
          </cell>
        </row>
        <row r="1459">
          <cell r="B1459" t="str">
            <v>KRAMER_1_SEGSR4</v>
          </cell>
          <cell r="E1459" t="str">
            <v>CAISO_Solar</v>
          </cell>
          <cell r="J1459">
            <v>1</v>
          </cell>
        </row>
        <row r="1460">
          <cell r="B1460" t="str">
            <v>MSTANG_2_SOLAR</v>
          </cell>
          <cell r="E1460" t="str">
            <v>CAISO_Solar</v>
          </cell>
          <cell r="J1460">
            <v>1</v>
          </cell>
        </row>
        <row r="1461">
          <cell r="B1461" t="str">
            <v>MSTANG_2_SOLAR4</v>
          </cell>
          <cell r="E1461" t="str">
            <v>CAISO_Solar</v>
          </cell>
          <cell r="J1461">
            <v>1</v>
          </cell>
        </row>
        <row r="1462">
          <cell r="B1462" t="str">
            <v>LAMONT_1_SOLAR4</v>
          </cell>
          <cell r="E1462" t="str">
            <v>CAISO_Solar</v>
          </cell>
          <cell r="J1462">
            <v>1</v>
          </cell>
        </row>
        <row r="1463">
          <cell r="B1463" t="str">
            <v>BREGGO_6_SOLAR</v>
          </cell>
          <cell r="E1463" t="str">
            <v>CAISO_Solar</v>
          </cell>
          <cell r="J1463">
            <v>1</v>
          </cell>
        </row>
        <row r="1464">
          <cell r="B1464" t="str">
            <v>BLYTHE_1_SOLAR1</v>
          </cell>
          <cell r="E1464" t="str">
            <v>CAISO_Solar</v>
          </cell>
          <cell r="J1464">
            <v>1</v>
          </cell>
        </row>
        <row r="1465">
          <cell r="B1465" t="str">
            <v>LHILLS_6_SOLAR1</v>
          </cell>
          <cell r="E1465" t="str">
            <v>CAISO_Solar</v>
          </cell>
          <cell r="J1465">
            <v>1</v>
          </cell>
        </row>
        <row r="1466">
          <cell r="B1466" t="str">
            <v>STROUD_6_SOLAR</v>
          </cell>
          <cell r="E1466" t="str">
            <v>CAISO_Solar</v>
          </cell>
          <cell r="J1466">
            <v>1</v>
          </cell>
        </row>
        <row r="1467">
          <cell r="B1467" t="str">
            <v>CANTUA_1_SOLAR</v>
          </cell>
          <cell r="E1467" t="str">
            <v>CAISO_Solar</v>
          </cell>
          <cell r="J1467">
            <v>1</v>
          </cell>
        </row>
        <row r="1468">
          <cell r="B1468" t="str">
            <v>HURON_6_SOLAR</v>
          </cell>
          <cell r="E1468" t="str">
            <v>CAISO_Solar</v>
          </cell>
          <cell r="J1468">
            <v>1</v>
          </cell>
        </row>
        <row r="1469">
          <cell r="B1469" t="str">
            <v>GATES_2_SOLAR</v>
          </cell>
          <cell r="E1469" t="str">
            <v>CAISO_Solar</v>
          </cell>
          <cell r="J1469">
            <v>1</v>
          </cell>
        </row>
        <row r="1470">
          <cell r="B1470" t="str">
            <v>GUERNS_6_SOLAR</v>
          </cell>
          <cell r="E1470" t="str">
            <v>CAISO_Solar</v>
          </cell>
          <cell r="J1470">
            <v>1</v>
          </cell>
        </row>
        <row r="1471">
          <cell r="B1471" t="str">
            <v>Maricopa West Solar PV 2, LLC</v>
          </cell>
          <cell r="E1471" t="str">
            <v>CAISO_Solar</v>
          </cell>
          <cell r="J1471">
            <v>1</v>
          </cell>
        </row>
        <row r="1472">
          <cell r="B1472" t="str">
            <v>OROLOM_1_SOLAR1</v>
          </cell>
          <cell r="E1472" t="str">
            <v>CAISO_Solar</v>
          </cell>
          <cell r="J1472">
            <v>1</v>
          </cell>
        </row>
        <row r="1473">
          <cell r="B1473" t="str">
            <v>KANSAS_6_SOLAR</v>
          </cell>
          <cell r="E1473" t="str">
            <v>CAISO_Solar</v>
          </cell>
          <cell r="J1473">
            <v>1</v>
          </cell>
        </row>
        <row r="1474">
          <cell r="B1474" t="str">
            <v>ALPSLR_1_NTHSLR</v>
          </cell>
          <cell r="E1474" t="str">
            <v>CAISO_Solar</v>
          </cell>
          <cell r="J1474">
            <v>1</v>
          </cell>
        </row>
        <row r="1475">
          <cell r="B1475" t="str">
            <v>ATWELL_1_SOLAR</v>
          </cell>
          <cell r="E1475" t="str">
            <v>CAISO_Solar</v>
          </cell>
          <cell r="J1475">
            <v>1</v>
          </cell>
        </row>
        <row r="1476">
          <cell r="B1476" t="str">
            <v>WAUKNA_1_SOLAR</v>
          </cell>
          <cell r="E1476" t="str">
            <v>CAISO_Solar</v>
          </cell>
          <cell r="J1476">
            <v>1</v>
          </cell>
        </row>
        <row r="1477">
          <cell r="B1477" t="str">
            <v>AVENAL_6_SUNCTY</v>
          </cell>
          <cell r="E1477" t="str">
            <v>CAISO_Solar</v>
          </cell>
          <cell r="J1477">
            <v>1</v>
          </cell>
        </row>
        <row r="1478">
          <cell r="B1478" t="str">
            <v>OLIVEP_1_SOLAR</v>
          </cell>
          <cell r="E1478" t="str">
            <v>CAISO_Solar</v>
          </cell>
          <cell r="J1478">
            <v>1</v>
          </cell>
        </row>
        <row r="1479">
          <cell r="B1479" t="str">
            <v>LEPRFD_1_KANSAS</v>
          </cell>
          <cell r="E1479" t="str">
            <v>CAISO_Solar</v>
          </cell>
          <cell r="J1479">
            <v>1</v>
          </cell>
        </row>
        <row r="1480">
          <cell r="B1480" t="str">
            <v>Lost Hills Solar</v>
          </cell>
          <cell r="E1480" t="str">
            <v>CAISO_Solar</v>
          </cell>
          <cell r="J1480">
            <v>1</v>
          </cell>
        </row>
        <row r="1481">
          <cell r="B1481" t="str">
            <v>ACACIA_6_SOLAR</v>
          </cell>
          <cell r="E1481" t="str">
            <v>CAISO_Solar</v>
          </cell>
          <cell r="J1481">
            <v>1</v>
          </cell>
        </row>
        <row r="1482">
          <cell r="B1482" t="str">
            <v>PLAINV_6_BSOLAR</v>
          </cell>
          <cell r="E1482" t="str">
            <v>CAISO_Solar</v>
          </cell>
          <cell r="J1482">
            <v>1</v>
          </cell>
        </row>
        <row r="1483">
          <cell r="B1483" t="str">
            <v>KNTSTH_6_SOLAR</v>
          </cell>
          <cell r="E1483" t="str">
            <v>CAISO_Solar</v>
          </cell>
          <cell r="J1483">
            <v>1</v>
          </cell>
        </row>
        <row r="1484">
          <cell r="B1484" t="str">
            <v>SKERN_6_SOLAR1</v>
          </cell>
          <cell r="E1484" t="str">
            <v>CAISO_Solar</v>
          </cell>
          <cell r="J1484">
            <v>1</v>
          </cell>
        </row>
        <row r="1485">
          <cell r="B1485" t="str">
            <v>VICTOR_1_SOLAR2</v>
          </cell>
          <cell r="E1485" t="str">
            <v>CAISO_Solar</v>
          </cell>
          <cell r="J1485">
            <v>1</v>
          </cell>
        </row>
        <row r="1486">
          <cell r="B1486" t="str">
            <v>CORCAN_1_SOLAR1</v>
          </cell>
          <cell r="E1486" t="str">
            <v>CAISO_Solar</v>
          </cell>
          <cell r="J1486">
            <v>1</v>
          </cell>
        </row>
        <row r="1487">
          <cell r="B1487" t="str">
            <v>7STDRD_1_SOLAR1</v>
          </cell>
          <cell r="E1487" t="str">
            <v>CAISO_Solar</v>
          </cell>
          <cell r="J1487">
            <v>1</v>
          </cell>
        </row>
        <row r="1488">
          <cell r="B1488" t="str">
            <v>OLDRV1_6_SOLAR</v>
          </cell>
          <cell r="E1488" t="str">
            <v>CAISO_Solar</v>
          </cell>
          <cell r="J1488">
            <v>1</v>
          </cell>
        </row>
        <row r="1489">
          <cell r="B1489" t="str">
            <v>RSMSLR_6_SOLAR2</v>
          </cell>
          <cell r="E1489" t="str">
            <v>CAISO_Solar</v>
          </cell>
          <cell r="J1489">
            <v>1</v>
          </cell>
        </row>
        <row r="1490">
          <cell r="B1490" t="str">
            <v>GLOW_6_SOLAR</v>
          </cell>
          <cell r="E1490" t="str">
            <v>CAISO_Solar</v>
          </cell>
          <cell r="J1490">
            <v>1</v>
          </cell>
        </row>
        <row r="1491">
          <cell r="B1491" t="str">
            <v>ADOBEE_1_SOLAR</v>
          </cell>
          <cell r="E1491" t="str">
            <v>CAISO_Solar</v>
          </cell>
          <cell r="J1491">
            <v>1</v>
          </cell>
        </row>
        <row r="1492">
          <cell r="B1492" t="str">
            <v>PLAINV_6_SOLARC</v>
          </cell>
          <cell r="E1492" t="str">
            <v>CAISO_Solar</v>
          </cell>
          <cell r="J1492">
            <v>1</v>
          </cell>
        </row>
        <row r="1493">
          <cell r="B1493" t="str">
            <v>PLAINV_6_NLRSR1</v>
          </cell>
          <cell r="E1493" t="str">
            <v>CAISO_Solar</v>
          </cell>
          <cell r="J1493">
            <v>1</v>
          </cell>
        </row>
        <row r="1494">
          <cell r="B1494" t="str">
            <v>PLAINV_6_SOLAR3</v>
          </cell>
          <cell r="E1494" t="str">
            <v>CAISO_Solar</v>
          </cell>
          <cell r="J1494">
            <v>1</v>
          </cell>
        </row>
        <row r="1495">
          <cell r="B1495" t="str">
            <v>VESTAL_2_SOLAR1</v>
          </cell>
          <cell r="E1495" t="str">
            <v>CAISO_Solar</v>
          </cell>
          <cell r="J1495">
            <v>1</v>
          </cell>
        </row>
        <row r="1496">
          <cell r="B1496" t="str">
            <v>VICTOR_1_LVSLR2</v>
          </cell>
          <cell r="E1496" t="str">
            <v>CAISO_Solar</v>
          </cell>
          <cell r="J1496">
            <v>1</v>
          </cell>
        </row>
        <row r="1497">
          <cell r="B1497" t="str">
            <v>TWISSL_6_SOLAR1</v>
          </cell>
          <cell r="E1497" t="str">
            <v>CAISO_Solar</v>
          </cell>
          <cell r="J1497">
            <v>1</v>
          </cell>
        </row>
        <row r="1498">
          <cell r="B1498" t="str">
            <v>VEGA_6_SOLAR1</v>
          </cell>
          <cell r="E1498" t="str">
            <v>CAISO_Solar</v>
          </cell>
          <cell r="J1498">
            <v>1</v>
          </cell>
        </row>
        <row r="1499">
          <cell r="B1499" t="str">
            <v>PMPJCK_1_SOLAR1</v>
          </cell>
          <cell r="E1499" t="str">
            <v>CAISO_Solar</v>
          </cell>
          <cell r="J1499">
            <v>1</v>
          </cell>
        </row>
        <row r="1500">
          <cell r="B1500" t="str">
            <v>WLDWD_1_SOLAR1</v>
          </cell>
          <cell r="E1500" t="str">
            <v>CAISO_Solar</v>
          </cell>
          <cell r="J1500">
            <v>1</v>
          </cell>
        </row>
        <row r="1501">
          <cell r="B1501" t="str">
            <v>VICTOR_1_SOLAR4</v>
          </cell>
          <cell r="E1501" t="str">
            <v>CAISO_Solar</v>
          </cell>
          <cell r="J1501">
            <v>1</v>
          </cell>
        </row>
        <row r="1502">
          <cell r="B1502" t="str">
            <v>OASIS_6_SOLAR2</v>
          </cell>
          <cell r="E1502" t="str">
            <v>CAISO_Solar</v>
          </cell>
          <cell r="J1502">
            <v>1</v>
          </cell>
        </row>
        <row r="1503">
          <cell r="B1503" t="str">
            <v>ATWEL2_1_SOLAR1</v>
          </cell>
          <cell r="E1503" t="str">
            <v>CAISO_Solar</v>
          </cell>
          <cell r="J1503">
            <v>1</v>
          </cell>
        </row>
        <row r="1504">
          <cell r="B1504" t="str">
            <v>MOJAVW_2_SOLAR</v>
          </cell>
          <cell r="E1504" t="str">
            <v>CAISO_Solar</v>
          </cell>
          <cell r="J1504">
            <v>1</v>
          </cell>
        </row>
        <row r="1505">
          <cell r="B1505" t="str">
            <v>ADERA_1_SOLAR1</v>
          </cell>
          <cell r="E1505" t="str">
            <v>CAISO_Solar</v>
          </cell>
          <cell r="J1505">
            <v>1</v>
          </cell>
        </row>
        <row r="1506">
          <cell r="B1506" t="str">
            <v>TORTLA_1_SOLAR</v>
          </cell>
          <cell r="E1506" t="str">
            <v>CAISO_Solar</v>
          </cell>
          <cell r="J1506">
            <v>1</v>
          </cell>
        </row>
        <row r="1507">
          <cell r="B1507" t="str">
            <v>GLDFGR_6_SOLAR1</v>
          </cell>
          <cell r="E1507" t="str">
            <v>CAISO_Solar</v>
          </cell>
          <cell r="J1507">
            <v>1</v>
          </cell>
        </row>
        <row r="1508">
          <cell r="B1508" t="str">
            <v>PMPJCK_1_SOLAR2</v>
          </cell>
          <cell r="E1508" t="str">
            <v>CAISO_Solar</v>
          </cell>
          <cell r="J1508">
            <v>1</v>
          </cell>
        </row>
        <row r="1509">
          <cell r="B1509" t="str">
            <v>PMPJCK_1_RB2SLR</v>
          </cell>
          <cell r="E1509" t="str">
            <v>CAISO_Solar</v>
          </cell>
          <cell r="J1509">
            <v>1</v>
          </cell>
        </row>
        <row r="1510">
          <cell r="B1510" t="str">
            <v>Jacumba Solar, LLC</v>
          </cell>
          <cell r="E1510" t="str">
            <v>CAISO_Solar</v>
          </cell>
          <cell r="J1510">
            <v>1</v>
          </cell>
        </row>
        <row r="1511">
          <cell r="B1511" t="str">
            <v>GARLND_2_GASLRA</v>
          </cell>
          <cell r="E1511" t="str">
            <v>CAISO_Solar</v>
          </cell>
          <cell r="J1511">
            <v>1</v>
          </cell>
        </row>
        <row r="1512">
          <cell r="B1512" t="str">
            <v>CEDUCR_2_SOLAR1</v>
          </cell>
          <cell r="E1512" t="str">
            <v>CAISO_Solar</v>
          </cell>
          <cell r="J1512">
            <v>1</v>
          </cell>
        </row>
        <row r="1513">
          <cell r="B1513" t="str">
            <v>CEDUCR_2_SOLAR2</v>
          </cell>
          <cell r="E1513" t="str">
            <v>CAISO_Solar</v>
          </cell>
          <cell r="J1513">
            <v>1</v>
          </cell>
        </row>
        <row r="1514">
          <cell r="B1514" t="str">
            <v>CEDUCR_2_SOLAR4</v>
          </cell>
          <cell r="E1514" t="str">
            <v>CAISO_Solar</v>
          </cell>
          <cell r="J1514">
            <v>1</v>
          </cell>
        </row>
        <row r="1515">
          <cell r="B1515" t="str">
            <v>Joshua Tree Solar Farm, LLC</v>
          </cell>
          <cell r="E1515" t="str">
            <v>CAISO_Solar</v>
          </cell>
          <cell r="J1515">
            <v>1</v>
          </cell>
        </row>
        <row r="1516">
          <cell r="B1516" t="str">
            <v>MARCPW_6_SOLAR1</v>
          </cell>
          <cell r="E1516" t="str">
            <v>CAISO_Solar</v>
          </cell>
          <cell r="J1516">
            <v>1</v>
          </cell>
        </row>
        <row r="1517">
          <cell r="B1517" t="str">
            <v>FRESHW_1_SOLAR1</v>
          </cell>
          <cell r="E1517" t="str">
            <v>CAISO_Solar</v>
          </cell>
          <cell r="J1517">
            <v>1</v>
          </cell>
        </row>
        <row r="1518">
          <cell r="B1518" t="str">
            <v>PAIGES_6_SOLAR</v>
          </cell>
          <cell r="E1518" t="str">
            <v>CAISO_Solar</v>
          </cell>
          <cell r="J1518">
            <v>1</v>
          </cell>
        </row>
        <row r="1519">
          <cell r="B1519" t="str">
            <v>RE: Walker Pass</v>
          </cell>
          <cell r="E1519" t="str">
            <v>CAISO_Solar</v>
          </cell>
          <cell r="J1519">
            <v>1</v>
          </cell>
        </row>
        <row r="1520">
          <cell r="B1520" t="str">
            <v>Midway Solar Farm III</v>
          </cell>
          <cell r="E1520" t="str">
            <v>CAISO_Solar</v>
          </cell>
          <cell r="J1520">
            <v>1</v>
          </cell>
        </row>
        <row r="1521">
          <cell r="B1521" t="str">
            <v>Bayshore Solar A</v>
          </cell>
          <cell r="E1521" t="str">
            <v>CAISO_Solar</v>
          </cell>
          <cell r="J1521">
            <v>1</v>
          </cell>
        </row>
        <row r="1522">
          <cell r="B1522" t="str">
            <v>Bayshore Solar C</v>
          </cell>
          <cell r="E1522" t="str">
            <v>CAISO_Solar</v>
          </cell>
          <cell r="J1522">
            <v>1</v>
          </cell>
        </row>
        <row r="1523">
          <cell r="B1523" t="str">
            <v>Bayshore Solar B</v>
          </cell>
          <cell r="E1523" t="str">
            <v>CAISO_Solar</v>
          </cell>
          <cell r="J1523">
            <v>1</v>
          </cell>
        </row>
        <row r="1524">
          <cell r="B1524" t="str">
            <v>San Joaquin 1A</v>
          </cell>
          <cell r="E1524" t="str">
            <v>CAISO_Solar</v>
          </cell>
          <cell r="J1524">
            <v>1</v>
          </cell>
        </row>
        <row r="1525">
          <cell r="B1525" t="str">
            <v>Antelope DSR 3, LLC</v>
          </cell>
          <cell r="E1525" t="str">
            <v>CAISO_Solar</v>
          </cell>
          <cell r="J1525">
            <v>1</v>
          </cell>
        </row>
        <row r="1526">
          <cell r="B1526" t="str">
            <v>Windhub Solar A Solar Project</v>
          </cell>
          <cell r="E1526" t="str">
            <v>CAISO_Solar</v>
          </cell>
          <cell r="J1526">
            <v>1</v>
          </cell>
        </row>
        <row r="1527">
          <cell r="B1527" t="str">
            <v>EEKTMN_6_SOLAR1</v>
          </cell>
          <cell r="E1527" t="str">
            <v>CAISO_Solar</v>
          </cell>
          <cell r="J1527">
            <v>1</v>
          </cell>
        </row>
        <row r="1528">
          <cell r="B1528" t="str">
            <v>VALLEY_5_SOLAR2</v>
          </cell>
          <cell r="E1528" t="str">
            <v>CAISO_Solar</v>
          </cell>
          <cell r="J1528">
            <v>1</v>
          </cell>
        </row>
        <row r="1529">
          <cell r="B1529" t="str">
            <v>RSMSLR_6_SOLAR1</v>
          </cell>
          <cell r="E1529" t="str">
            <v>CAISO_Solar</v>
          </cell>
          <cell r="J1529">
            <v>1</v>
          </cell>
        </row>
        <row r="1530">
          <cell r="B1530" t="str">
            <v>BIGSKY_2_SOLAR1</v>
          </cell>
          <cell r="E1530" t="str">
            <v>CAISO_Solar</v>
          </cell>
          <cell r="J1530">
            <v>1</v>
          </cell>
        </row>
        <row r="1531">
          <cell r="B1531" t="str">
            <v>BIGSKY_2_SOLAR4</v>
          </cell>
          <cell r="E1531" t="str">
            <v>CAISO_Solar</v>
          </cell>
          <cell r="J1531">
            <v>1</v>
          </cell>
        </row>
        <row r="1532">
          <cell r="B1532" t="str">
            <v>BLYTHE_1_SOLAR2</v>
          </cell>
          <cell r="E1532" t="str">
            <v>CAISO_Solar</v>
          </cell>
          <cell r="J1532">
            <v>1</v>
          </cell>
        </row>
        <row r="1533">
          <cell r="B1533" t="str">
            <v>CRWCKS_1_SOLAR1</v>
          </cell>
          <cell r="E1533" t="str">
            <v>CAISO_Solar</v>
          </cell>
          <cell r="J1533">
            <v>1</v>
          </cell>
        </row>
        <row r="1534">
          <cell r="B1534" t="str">
            <v>KNGBRD_2_SOLAR1</v>
          </cell>
          <cell r="E1534" t="str">
            <v>CAISO_Solar</v>
          </cell>
          <cell r="J1534">
            <v>1</v>
          </cell>
        </row>
        <row r="1535">
          <cell r="B1535" t="str">
            <v>KNGBRD_2_SOLAR2</v>
          </cell>
          <cell r="E1535" t="str">
            <v>CAISO_Solar</v>
          </cell>
          <cell r="J1535">
            <v>1</v>
          </cell>
        </row>
        <row r="1536">
          <cell r="B1536" t="str">
            <v>Little Bear 3</v>
          </cell>
          <cell r="E1536" t="str">
            <v>CAISO_Solar</v>
          </cell>
          <cell r="J1536">
            <v>1</v>
          </cell>
        </row>
        <row r="1537">
          <cell r="B1537" t="str">
            <v>OLIVEP_1_SOLAR2</v>
          </cell>
          <cell r="E1537" t="str">
            <v>CAISO_Solar</v>
          </cell>
          <cell r="J1537">
            <v>1</v>
          </cell>
        </row>
        <row r="1538">
          <cell r="B1538" t="str">
            <v>WAUKNA_1_SOLAR2</v>
          </cell>
          <cell r="E1538" t="str">
            <v>CAISO_Solar</v>
          </cell>
          <cell r="J1538">
            <v>1</v>
          </cell>
        </row>
        <row r="1539">
          <cell r="B1539" t="str">
            <v>AVENAL_6_SANDDG</v>
          </cell>
          <cell r="E1539" t="str">
            <v>CAISO_Solar</v>
          </cell>
          <cell r="J1539">
            <v>1</v>
          </cell>
        </row>
        <row r="1540">
          <cell r="B1540" t="str">
            <v>CUMBIA_1_SOLAR</v>
          </cell>
          <cell r="E1540" t="str">
            <v>CAISO_Solar</v>
          </cell>
          <cell r="J1540">
            <v>1</v>
          </cell>
        </row>
        <row r="1541">
          <cell r="B1541" t="str">
            <v>ADMEST_6_SOLAR</v>
          </cell>
          <cell r="E1541" t="str">
            <v>CAISO_Solar</v>
          </cell>
          <cell r="J1541">
            <v>1</v>
          </cell>
        </row>
        <row r="1542">
          <cell r="B1542" t="str">
            <v>DEVERS_1_SOLAR</v>
          </cell>
          <cell r="E1542" t="str">
            <v>CAISO_Solar</v>
          </cell>
          <cell r="J1542">
            <v>1</v>
          </cell>
        </row>
        <row r="1543">
          <cell r="B1543" t="str">
            <v>JAYNE_6_WLSLR</v>
          </cell>
          <cell r="E1543" t="str">
            <v>CAISO_Solar</v>
          </cell>
          <cell r="J1543">
            <v>1</v>
          </cell>
        </row>
        <row r="1544">
          <cell r="B1544" t="str">
            <v>CATLNA_2_SOLAR2</v>
          </cell>
          <cell r="E1544" t="str">
            <v>CAISO_Solar</v>
          </cell>
          <cell r="J1544">
            <v>1</v>
          </cell>
        </row>
        <row r="1545">
          <cell r="B1545" t="str">
            <v>Maricopa East Solar PV2, LLC</v>
          </cell>
          <cell r="E1545" t="str">
            <v>CAISO_Solar</v>
          </cell>
          <cell r="J1545">
            <v>1</v>
          </cell>
        </row>
        <row r="1546">
          <cell r="B1546" t="str">
            <v>VICTOR_1_SOLAR1</v>
          </cell>
          <cell r="E1546" t="str">
            <v>CAISO_Solar</v>
          </cell>
          <cell r="J1546">
            <v>1</v>
          </cell>
        </row>
        <row r="1547">
          <cell r="B1547" t="str">
            <v>SDG&amp;E Solar Energy Project</v>
          </cell>
          <cell r="E1547" t="str">
            <v>CAISO_Solar</v>
          </cell>
          <cell r="J1547">
            <v>1</v>
          </cell>
        </row>
        <row r="1548">
          <cell r="B1548" t="str">
            <v>LAMONT_1_SOLAR5</v>
          </cell>
          <cell r="E1548" t="str">
            <v>CAISO_Solar</v>
          </cell>
          <cell r="J1548">
            <v>1</v>
          </cell>
        </row>
        <row r="1549">
          <cell r="B1549" t="str">
            <v>LAMONT_1_SOLAR3</v>
          </cell>
          <cell r="E1549" t="str">
            <v>CAISO_Solar</v>
          </cell>
          <cell r="J1549">
            <v>1</v>
          </cell>
        </row>
        <row r="1550">
          <cell r="B1550" t="str">
            <v>SCHNDR_1_WSTSDE</v>
          </cell>
          <cell r="E1550" t="str">
            <v>CAISO_Solar</v>
          </cell>
          <cell r="J1550">
            <v>1</v>
          </cell>
        </row>
        <row r="1551">
          <cell r="B1551" t="str">
            <v>SCHNDR_1_FIVPTS</v>
          </cell>
          <cell r="E1551" t="str">
            <v>CAISO_Solar</v>
          </cell>
          <cell r="J1551">
            <v>1</v>
          </cell>
        </row>
        <row r="1552">
          <cell r="B1552" t="str">
            <v>MRLSDS_6_SOLAR1</v>
          </cell>
          <cell r="E1552" t="str">
            <v>CAISO_Solar</v>
          </cell>
          <cell r="J1552">
            <v>1</v>
          </cell>
        </row>
        <row r="1553">
          <cell r="B1553" t="str">
            <v>WLDWD_1_SOLAR2</v>
          </cell>
          <cell r="E1553" t="str">
            <v>CAISO_Solar</v>
          </cell>
          <cell r="J1553">
            <v>1</v>
          </cell>
        </row>
        <row r="1554">
          <cell r="B1554" t="str">
            <v>CEDUCR_2_SOLAR3</v>
          </cell>
          <cell r="E1554" t="str">
            <v>CAISO_Solar</v>
          </cell>
          <cell r="J1554">
            <v>1</v>
          </cell>
        </row>
        <row r="1555">
          <cell r="B1555" t="str">
            <v>CAMLOT_2_SOLAR2</v>
          </cell>
          <cell r="E1555" t="str">
            <v>CAISO_Solar</v>
          </cell>
          <cell r="J1555">
            <v>1</v>
          </cell>
        </row>
        <row r="1556">
          <cell r="B1556" t="str">
            <v>San Jacinto Solar 14.5, LLC</v>
          </cell>
          <cell r="E1556" t="str">
            <v>CAISO_Solar</v>
          </cell>
          <cell r="J1556">
            <v>1</v>
          </cell>
        </row>
        <row r="1557">
          <cell r="B1557" t="str">
            <v>VESTAL_2_SOLAR2</v>
          </cell>
          <cell r="E1557" t="str">
            <v>CAISO_Solar</v>
          </cell>
          <cell r="J1557">
            <v>1</v>
          </cell>
        </row>
        <row r="1558">
          <cell r="B1558" t="str">
            <v>SEGS_1_SEGS2</v>
          </cell>
          <cell r="E1558" t="str">
            <v>CAISO_Solar</v>
          </cell>
          <cell r="J1558">
            <v>1</v>
          </cell>
        </row>
        <row r="1559">
          <cell r="B1559" t="str">
            <v>SUNRAY SEGS I</v>
          </cell>
          <cell r="E1559" t="str">
            <v>CAISO_Solar</v>
          </cell>
          <cell r="J1559">
            <v>1</v>
          </cell>
        </row>
        <row r="1560">
          <cell r="B1560" t="str">
            <v>Java Solar</v>
          </cell>
          <cell r="E1560" t="str">
            <v>CAISO_Solar</v>
          </cell>
          <cell r="J1560">
            <v>1</v>
          </cell>
        </row>
        <row r="1561">
          <cell r="B1561" t="str">
            <v>ARVINN_6_ORION1</v>
          </cell>
          <cell r="E1561" t="str">
            <v>CAISO_Solar</v>
          </cell>
          <cell r="J1561">
            <v>1</v>
          </cell>
        </row>
        <row r="1562">
          <cell r="B1562" t="str">
            <v>Blackwell Solar</v>
          </cell>
          <cell r="E1562" t="str">
            <v>CAISO_Solar</v>
          </cell>
          <cell r="J1562">
            <v>1</v>
          </cell>
        </row>
        <row r="1563">
          <cell r="B1563" t="str">
            <v>DEVERS_1_SOLAR1</v>
          </cell>
          <cell r="E1563" t="str">
            <v>CAISO_Solar</v>
          </cell>
          <cell r="J1563">
            <v>1</v>
          </cell>
        </row>
        <row r="1564">
          <cell r="B1564" t="str">
            <v>GOOSLK_1_SOLAR1</v>
          </cell>
          <cell r="E1564" t="str">
            <v>CAISO_Solar</v>
          </cell>
          <cell r="J1564">
            <v>1</v>
          </cell>
        </row>
        <row r="1565">
          <cell r="B1565" t="str">
            <v>GLDFGR_6_SOLAR2</v>
          </cell>
          <cell r="E1565" t="str">
            <v>CAISO_Solar</v>
          </cell>
          <cell r="J1565">
            <v>1</v>
          </cell>
        </row>
        <row r="1566">
          <cell r="B1566" t="str">
            <v>CORCAN_1_SOLAR2</v>
          </cell>
          <cell r="E1566" t="str">
            <v>CAISO_Solar</v>
          </cell>
          <cell r="J1566">
            <v>1</v>
          </cell>
        </row>
        <row r="1567">
          <cell r="B1567" t="str">
            <v>GIFFEN_6_SOLAR</v>
          </cell>
          <cell r="E1567" t="str">
            <v>CAISO_Solar</v>
          </cell>
          <cell r="J1567">
            <v>1</v>
          </cell>
        </row>
        <row r="1568">
          <cell r="B1568" t="str">
            <v>GATES_2_WSOLAR</v>
          </cell>
          <cell r="E1568" t="str">
            <v>CAISO_Solar</v>
          </cell>
          <cell r="J1568">
            <v>1</v>
          </cell>
        </row>
        <row r="1569">
          <cell r="B1569" t="str">
            <v>OROLOM_1_SOLAR2</v>
          </cell>
          <cell r="E1569" t="str">
            <v>CAISO_Solar</v>
          </cell>
          <cell r="J1569">
            <v>1</v>
          </cell>
        </row>
        <row r="1570">
          <cell r="B1570" t="str">
            <v>COPMTN_2_CM10</v>
          </cell>
          <cell r="E1570" t="str">
            <v>CAISO_Solar</v>
          </cell>
          <cell r="J1570">
            <v>1</v>
          </cell>
        </row>
        <row r="1571">
          <cell r="B1571" t="str">
            <v>GLDTWN_6_COLUM3</v>
          </cell>
          <cell r="E1571" t="str">
            <v>CAISO_Solar</v>
          </cell>
          <cell r="J1571">
            <v>1</v>
          </cell>
        </row>
        <row r="1572">
          <cell r="B1572" t="str">
            <v>VICTOR_1_LVSLR1</v>
          </cell>
          <cell r="E1572" t="str">
            <v>CAISO_Solar</v>
          </cell>
          <cell r="J1572">
            <v>1</v>
          </cell>
        </row>
        <row r="1573">
          <cell r="B1573" t="str">
            <v>PMDLET_6_SOLAR1</v>
          </cell>
          <cell r="E1573" t="str">
            <v>CAISO_Solar</v>
          </cell>
          <cell r="J1573">
            <v>1</v>
          </cell>
        </row>
        <row r="1574">
          <cell r="B1574" t="str">
            <v>SKERN_6_SOLAR2</v>
          </cell>
          <cell r="E1574" t="str">
            <v>CAISO_Solar</v>
          </cell>
          <cell r="J1574">
            <v>1</v>
          </cell>
        </row>
        <row r="1575">
          <cell r="B1575" t="str">
            <v>Sun Edison Victorville Solar</v>
          </cell>
          <cell r="E1575" t="str">
            <v>CAISO_Solar</v>
          </cell>
          <cell r="J1575">
            <v>1</v>
          </cell>
        </row>
        <row r="1576">
          <cell r="B1576" t="str">
            <v>PLAINV_6_DSOLAR</v>
          </cell>
          <cell r="E1576" t="str">
            <v>CAISO_Solar</v>
          </cell>
          <cell r="J1576">
            <v>1</v>
          </cell>
        </row>
        <row r="1577">
          <cell r="B1577" t="str">
            <v>PBLOSM_2_SOLAR</v>
          </cell>
          <cell r="E1577" t="str">
            <v>CAISO_Solar</v>
          </cell>
          <cell r="J1577">
            <v>1</v>
          </cell>
        </row>
        <row r="1578">
          <cell r="B1578" t="str">
            <v>DEVERS_1_SOLAR2</v>
          </cell>
          <cell r="E1578" t="str">
            <v>CAISO_Solar</v>
          </cell>
          <cell r="J1578">
            <v>1</v>
          </cell>
        </row>
        <row r="1579">
          <cell r="B1579" t="str">
            <v>Aspiration Solar G LLC  (1) (PV 3 RFO)</v>
          </cell>
          <cell r="E1579" t="str">
            <v>CAISO_Solar</v>
          </cell>
          <cell r="J1579">
            <v>1</v>
          </cell>
        </row>
        <row r="1580">
          <cell r="B1580" t="str">
            <v>VALLEY_5_RTS044</v>
          </cell>
          <cell r="E1580" t="str">
            <v>CAISO_Solar</v>
          </cell>
          <cell r="J1580">
            <v>1</v>
          </cell>
        </row>
        <row r="1581">
          <cell r="B1581" t="str">
            <v>ARVINN_6_ORION2</v>
          </cell>
          <cell r="E1581" t="str">
            <v>CAISO_Solar</v>
          </cell>
          <cell r="J1581">
            <v>1</v>
          </cell>
        </row>
        <row r="1582">
          <cell r="B1582" t="str">
            <v>AVENAL_6_AVSLR1</v>
          </cell>
          <cell r="E1582" t="str">
            <v>CAISO_Solar</v>
          </cell>
          <cell r="J1582">
            <v>1</v>
          </cell>
        </row>
        <row r="1583">
          <cell r="B1583" t="str">
            <v>AVENAL_6_AVSLR2</v>
          </cell>
          <cell r="E1583" t="str">
            <v>CAISO_Solar</v>
          </cell>
          <cell r="J1583">
            <v>1</v>
          </cell>
        </row>
        <row r="1584">
          <cell r="B1584" t="str">
            <v>RVSIDE_6_SOLAR1</v>
          </cell>
          <cell r="E1584" t="str">
            <v>CAISO_Solar</v>
          </cell>
          <cell r="J1584">
            <v>1</v>
          </cell>
        </row>
        <row r="1585">
          <cell r="B1585" t="str">
            <v>VICTOR_1_SOLAR3</v>
          </cell>
          <cell r="E1585" t="str">
            <v>CAISO_Solar</v>
          </cell>
          <cell r="J1585">
            <v>1</v>
          </cell>
        </row>
        <row r="1586">
          <cell r="B1586" t="str">
            <v>50001 SCWA North and South Ponds</v>
          </cell>
          <cell r="E1586" t="str">
            <v>CAISO_Solar</v>
          </cell>
          <cell r="J1586">
            <v>1</v>
          </cell>
        </row>
        <row r="1587">
          <cell r="B1587" t="str">
            <v>American Solar Greenworks, LLC (A&amp;R)</v>
          </cell>
          <cell r="E1587" t="str">
            <v>CAISO_Solar</v>
          </cell>
          <cell r="J1587">
            <v>1</v>
          </cell>
        </row>
        <row r="1588">
          <cell r="B1588" t="str">
            <v>DELSUR_6_SOLAR1</v>
          </cell>
          <cell r="E1588" t="str">
            <v>CAISO_Solar</v>
          </cell>
          <cell r="J1588">
            <v>1</v>
          </cell>
        </row>
        <row r="1589">
          <cell r="B1589" t="str">
            <v>BREGGO_6_DEGRSL</v>
          </cell>
          <cell r="E1589" t="str">
            <v>CAISO_Solar</v>
          </cell>
          <cell r="J1589">
            <v>1</v>
          </cell>
        </row>
        <row r="1590">
          <cell r="B1590" t="str">
            <v>AVENAL_6_AVPARK</v>
          </cell>
          <cell r="E1590" t="str">
            <v>CAISO_Solar</v>
          </cell>
          <cell r="J1590">
            <v>1</v>
          </cell>
        </row>
        <row r="1591">
          <cell r="B1591" t="str">
            <v>ETIWND_2_RTS026</v>
          </cell>
          <cell r="E1591" t="str">
            <v>CAISO_Solar</v>
          </cell>
          <cell r="J1591">
            <v>1</v>
          </cell>
        </row>
        <row r="1592">
          <cell r="B1592" t="str">
            <v>MIRLOM_2_ONTARO</v>
          </cell>
          <cell r="E1592" t="str">
            <v>CAISO_Solar</v>
          </cell>
          <cell r="J1592">
            <v>1</v>
          </cell>
        </row>
        <row r="1593">
          <cell r="B1593" t="str">
            <v>San Jacinto Solar 5.5, LLC</v>
          </cell>
          <cell r="E1593" t="str">
            <v>CAISO_Solar</v>
          </cell>
          <cell r="J1593">
            <v>1</v>
          </cell>
        </row>
        <row r="1594">
          <cell r="B1594" t="str">
            <v>MENBIO_6_RENEW1</v>
          </cell>
          <cell r="E1594" t="str">
            <v>CAISO_Solar</v>
          </cell>
          <cell r="J1594">
            <v>1</v>
          </cell>
        </row>
        <row r="1595">
          <cell r="B1595" t="str">
            <v>VESTAL_2_RTS042</v>
          </cell>
          <cell r="E1595" t="str">
            <v>CAISO_Solar</v>
          </cell>
          <cell r="J1595">
            <v>1</v>
          </cell>
        </row>
        <row r="1596">
          <cell r="B1596" t="str">
            <v>SBERDO_2_RTS048</v>
          </cell>
          <cell r="E1596" t="str">
            <v>CAISO_Solar</v>
          </cell>
          <cell r="J1596">
            <v>1</v>
          </cell>
        </row>
        <row r="1597">
          <cell r="B1597" t="str">
            <v>GLDTWN_6_SOLAR</v>
          </cell>
          <cell r="E1597" t="str">
            <v>CAISO_Solar</v>
          </cell>
          <cell r="J1597">
            <v>1</v>
          </cell>
        </row>
        <row r="1598">
          <cell r="B1598" t="str">
            <v>DELSUR_6_DRYFRB</v>
          </cell>
          <cell r="E1598" t="str">
            <v>CAISO_Solar</v>
          </cell>
          <cell r="J1598">
            <v>1</v>
          </cell>
        </row>
        <row r="1599">
          <cell r="B1599" t="str">
            <v>VICTOR_1_VDRYFA</v>
          </cell>
          <cell r="E1599" t="str">
            <v>CAISO_Solar</v>
          </cell>
          <cell r="J1599">
            <v>1</v>
          </cell>
        </row>
        <row r="1600">
          <cell r="B1600" t="str">
            <v>VICTOR_1_VDRYFB</v>
          </cell>
          <cell r="E1600" t="str">
            <v>CAISO_Solar</v>
          </cell>
          <cell r="J1600">
            <v>1</v>
          </cell>
        </row>
        <row r="1601">
          <cell r="B1601" t="str">
            <v>MNDOTA_1_SOLAR2</v>
          </cell>
          <cell r="E1601" t="str">
            <v>CAISO_Solar</v>
          </cell>
          <cell r="J1601">
            <v>1</v>
          </cell>
        </row>
        <row r="1602">
          <cell r="B1602" t="str">
            <v>LITLRK_6_SOLAR1</v>
          </cell>
          <cell r="E1602" t="str">
            <v>CAISO_Solar</v>
          </cell>
          <cell r="J1602">
            <v>1</v>
          </cell>
        </row>
        <row r="1603">
          <cell r="B1603" t="str">
            <v>SunE- Victorville</v>
          </cell>
          <cell r="E1603" t="str">
            <v>CAISO_Solar</v>
          </cell>
          <cell r="J1603">
            <v>1</v>
          </cell>
        </row>
        <row r="1604">
          <cell r="B1604" t="str">
            <v>CRELMN_6_RAMON2</v>
          </cell>
          <cell r="E1604" t="str">
            <v>CAISO_Solar</v>
          </cell>
          <cell r="J1604">
            <v>1</v>
          </cell>
        </row>
        <row r="1605">
          <cell r="B1605" t="str">
            <v>VLCNTR_6_VCSLR2</v>
          </cell>
          <cell r="E1605" t="str">
            <v>CAISO_Solar</v>
          </cell>
          <cell r="J1605">
            <v>1</v>
          </cell>
        </row>
        <row r="1606">
          <cell r="B1606" t="str">
            <v>BIGSKY_2_SOLAR5</v>
          </cell>
          <cell r="E1606" t="str">
            <v>CAISO_Solar</v>
          </cell>
          <cell r="J1606">
            <v>1</v>
          </cell>
        </row>
        <row r="1607">
          <cell r="B1607" t="str">
            <v>MARTIN_1_SUNSET</v>
          </cell>
          <cell r="E1607" t="str">
            <v>CAISO_Solar</v>
          </cell>
          <cell r="J1607">
            <v>1</v>
          </cell>
        </row>
        <row r="1608">
          <cell r="B1608" t="str">
            <v>GARNET_1_SOLAR</v>
          </cell>
          <cell r="E1608" t="str">
            <v>CAISO_Solar</v>
          </cell>
          <cell r="J1608">
            <v>1</v>
          </cell>
        </row>
        <row r="1609">
          <cell r="B1609" t="str">
            <v>GARNET_1_SOLAR2</v>
          </cell>
          <cell r="E1609" t="str">
            <v>CAISO_Solar</v>
          </cell>
          <cell r="J1609">
            <v>1</v>
          </cell>
        </row>
        <row r="1610">
          <cell r="B1610" t="str">
            <v>Lancaster Solar 1</v>
          </cell>
          <cell r="E1610" t="str">
            <v>CAISO_Solar</v>
          </cell>
          <cell r="J1610">
            <v>1</v>
          </cell>
        </row>
        <row r="1611">
          <cell r="B1611" t="str">
            <v>SBERDO_2_RTS011</v>
          </cell>
          <cell r="E1611" t="str">
            <v>CAISO_Solar</v>
          </cell>
          <cell r="J1611">
            <v>1</v>
          </cell>
        </row>
        <row r="1612">
          <cell r="B1612" t="str">
            <v>SBERDO_2_RTS013</v>
          </cell>
          <cell r="E1612" t="str">
            <v>CAISO_Solar</v>
          </cell>
          <cell r="J1612">
            <v>1</v>
          </cell>
        </row>
        <row r="1613">
          <cell r="B1613" t="str">
            <v>ETIWND_2_RTS017</v>
          </cell>
          <cell r="E1613" t="str">
            <v>CAISO_Solar</v>
          </cell>
          <cell r="J1613">
            <v>1</v>
          </cell>
        </row>
        <row r="1614">
          <cell r="B1614" t="str">
            <v>VISTA_2_RTS028</v>
          </cell>
          <cell r="E1614" t="str">
            <v>CAISO_Solar</v>
          </cell>
          <cell r="J1614">
            <v>1</v>
          </cell>
        </row>
        <row r="1615">
          <cell r="B1615" t="str">
            <v>SunE- Mission Pomona</v>
          </cell>
          <cell r="E1615" t="str">
            <v>CAISO_Solar</v>
          </cell>
          <cell r="J1615">
            <v>1</v>
          </cell>
        </row>
        <row r="1616">
          <cell r="B1616" t="str">
            <v>ETIWND_2_RTS015</v>
          </cell>
          <cell r="E1616" t="str">
            <v>CAISO_Solar</v>
          </cell>
          <cell r="J1616">
            <v>1</v>
          </cell>
        </row>
        <row r="1617">
          <cell r="B1617" t="str">
            <v>LITLRK_6_SOLAR4</v>
          </cell>
          <cell r="E1617" t="str">
            <v>CAISO_Solar</v>
          </cell>
          <cell r="J1617">
            <v>1</v>
          </cell>
        </row>
        <row r="1618">
          <cell r="B1618" t="str">
            <v>US Topco Energy, Inc. (Soccer Center)</v>
          </cell>
          <cell r="E1618" t="str">
            <v>CAISO_Solar</v>
          </cell>
          <cell r="J1618">
            <v>1</v>
          </cell>
        </row>
        <row r="1619">
          <cell r="B1619" t="str">
            <v>PVNavitator, LLC</v>
          </cell>
          <cell r="E1619" t="str">
            <v>CAISO_Solar</v>
          </cell>
          <cell r="J1619">
            <v>1</v>
          </cell>
        </row>
        <row r="1620">
          <cell r="B1620" t="str">
            <v>ROSMND_6_SOLAR</v>
          </cell>
          <cell r="E1620" t="str">
            <v>CAISO_Solar</v>
          </cell>
          <cell r="J1620">
            <v>1</v>
          </cell>
        </row>
        <row r="1621">
          <cell r="B1621" t="str">
            <v>LILIAC_6_SOLAR</v>
          </cell>
          <cell r="E1621" t="str">
            <v>CAISO_Solar</v>
          </cell>
          <cell r="J1621">
            <v>1</v>
          </cell>
        </row>
        <row r="1622">
          <cell r="B1622" t="str">
            <v>Central Antelope Dry Ranch B, LLC</v>
          </cell>
          <cell r="E1622" t="str">
            <v>CAISO_Solar</v>
          </cell>
          <cell r="J1622">
            <v>1</v>
          </cell>
        </row>
        <row r="1623">
          <cell r="B1623" t="str">
            <v>Oak Leaf Solar X (SB32)</v>
          </cell>
          <cell r="E1623" t="str">
            <v>CAISO_Solar</v>
          </cell>
          <cell r="J1623">
            <v>1</v>
          </cell>
        </row>
        <row r="1624">
          <cell r="B1624" t="str">
            <v>AVS Phase 2</v>
          </cell>
          <cell r="E1624" t="str">
            <v>CAISO_Solar</v>
          </cell>
          <cell r="J1624">
            <v>1</v>
          </cell>
        </row>
        <row r="1625">
          <cell r="B1625" t="str">
            <v>SEPV Boulevard 2</v>
          </cell>
          <cell r="E1625" t="str">
            <v>CAISO_Solar</v>
          </cell>
          <cell r="J1625">
            <v>1</v>
          </cell>
        </row>
        <row r="1626">
          <cell r="B1626" t="str">
            <v>SBERDO_2_RTS005</v>
          </cell>
          <cell r="E1626" t="str">
            <v>CAISO_Solar</v>
          </cell>
          <cell r="J1626">
            <v>1</v>
          </cell>
        </row>
        <row r="1627">
          <cell r="B1627" t="str">
            <v>SBERDO_2_RTS007</v>
          </cell>
          <cell r="E1627" t="str">
            <v>CAISO_Solar</v>
          </cell>
          <cell r="J1627">
            <v>1</v>
          </cell>
        </row>
        <row r="1628">
          <cell r="B1628" t="str">
            <v>ETIWND_2_RTS023</v>
          </cell>
          <cell r="E1628" t="str">
            <v>CAISO_Solar</v>
          </cell>
          <cell r="J1628">
            <v>1</v>
          </cell>
        </row>
        <row r="1629">
          <cell r="B1629" t="str">
            <v>Sol Orchard 22 - Valley Center 1</v>
          </cell>
          <cell r="E1629" t="str">
            <v>CAISO_Solar</v>
          </cell>
          <cell r="J1629">
            <v>1</v>
          </cell>
        </row>
        <row r="1630">
          <cell r="B1630" t="str">
            <v>Colton Solar One LLC</v>
          </cell>
          <cell r="E1630" t="str">
            <v>CAISO_Solar</v>
          </cell>
          <cell r="J1630">
            <v>1</v>
          </cell>
        </row>
        <row r="1631">
          <cell r="B1631" t="str">
            <v>GRIDLY_6_SOLAR</v>
          </cell>
          <cell r="E1631" t="str">
            <v>CAISO_Solar</v>
          </cell>
          <cell r="J1631">
            <v>1</v>
          </cell>
        </row>
        <row r="1632">
          <cell r="B1632" t="str">
            <v>BUCKWD_1_NPALM1</v>
          </cell>
          <cell r="E1632" t="str">
            <v>CAISO_Solar</v>
          </cell>
          <cell r="J1632">
            <v>1</v>
          </cell>
        </row>
        <row r="1633">
          <cell r="B1633" t="str">
            <v>VLCNTR_6_VCSLR</v>
          </cell>
          <cell r="E1633" t="str">
            <v>CAISO_Solar</v>
          </cell>
          <cell r="J1633">
            <v>1</v>
          </cell>
        </row>
        <row r="1634">
          <cell r="B1634" t="str">
            <v>Pristine Sun - 2245 Gentry (SB32)</v>
          </cell>
          <cell r="E1634" t="str">
            <v>CAISO_Solar</v>
          </cell>
          <cell r="J1634">
            <v>1</v>
          </cell>
        </row>
        <row r="1635">
          <cell r="B1635" t="str">
            <v>2241 Alavi (SB32)</v>
          </cell>
          <cell r="E1635" t="str">
            <v>CAISO_Solar</v>
          </cell>
          <cell r="J1635">
            <v>1</v>
          </cell>
        </row>
        <row r="1636">
          <cell r="B1636" t="str">
            <v>PUTHCR_1_SOLAR1</v>
          </cell>
          <cell r="E1636" t="str">
            <v>CAISO_Solar</v>
          </cell>
          <cell r="J1636">
            <v>1</v>
          </cell>
        </row>
        <row r="1637">
          <cell r="B1637" t="str">
            <v>Peterson Rd. Solar I (SB32) (ReMAT)</v>
          </cell>
          <cell r="E1637" t="str">
            <v>CAISO_Solar</v>
          </cell>
          <cell r="J1637">
            <v>1</v>
          </cell>
        </row>
        <row r="1638">
          <cell r="B1638" t="str">
            <v>Camden 1 FIT (GASNA 30P)</v>
          </cell>
          <cell r="E1638" t="str">
            <v>CAISO_Solar</v>
          </cell>
          <cell r="J1638">
            <v>1</v>
          </cell>
        </row>
        <row r="1639">
          <cell r="B1639" t="str">
            <v>Gustine 1 FIT 2 (GASNA 60P)</v>
          </cell>
          <cell r="E1639" t="str">
            <v>CAISO_Solar</v>
          </cell>
          <cell r="J1639">
            <v>1</v>
          </cell>
        </row>
        <row r="1640">
          <cell r="B1640" t="str">
            <v>Vaca Dixon Solar Station</v>
          </cell>
          <cell r="E1640" t="str">
            <v>CAISO_Solar</v>
          </cell>
          <cell r="J1640">
            <v>1</v>
          </cell>
        </row>
        <row r="1641">
          <cell r="B1641" t="str">
            <v>SBERDO_2_REDLND</v>
          </cell>
          <cell r="E1641" t="str">
            <v>CAISO_Solar</v>
          </cell>
          <cell r="J1641">
            <v>1</v>
          </cell>
        </row>
        <row r="1642">
          <cell r="B1642" t="str">
            <v>ETIWND_2_RTS027</v>
          </cell>
          <cell r="E1642" t="str">
            <v>CAISO_Solar</v>
          </cell>
          <cell r="J1642">
            <v>1</v>
          </cell>
        </row>
        <row r="1643">
          <cell r="B1643" t="str">
            <v>LITLRK_6_SEPV01</v>
          </cell>
          <cell r="E1643" t="str">
            <v>CAISO_Solar</v>
          </cell>
          <cell r="J1643">
            <v>1</v>
          </cell>
        </row>
        <row r="1644">
          <cell r="B1644" t="str">
            <v>DEVERS_1_SEPV05</v>
          </cell>
          <cell r="E1644" t="str">
            <v>CAISO_Solar</v>
          </cell>
          <cell r="J1644">
            <v>1</v>
          </cell>
        </row>
        <row r="1645">
          <cell r="B1645" t="str">
            <v>VICTOR_1_EXSLRA</v>
          </cell>
          <cell r="E1645" t="str">
            <v>CAISO_Solar</v>
          </cell>
          <cell r="J1645">
            <v>1</v>
          </cell>
        </row>
        <row r="1646">
          <cell r="B1646" t="str">
            <v>VICTOR_1_EXSLRB</v>
          </cell>
          <cell r="E1646" t="str">
            <v>CAISO_Solar</v>
          </cell>
          <cell r="J1646">
            <v>1</v>
          </cell>
        </row>
        <row r="1647">
          <cell r="B1647" t="str">
            <v>LITLRK_6_SOLAR2</v>
          </cell>
          <cell r="E1647" t="str">
            <v>CAISO_Solar</v>
          </cell>
          <cell r="J1647">
            <v>1</v>
          </cell>
        </row>
        <row r="1648">
          <cell r="B1648" t="str">
            <v>CHINO_2_JURUPA</v>
          </cell>
          <cell r="E1648" t="str">
            <v>CAISO_Solar</v>
          </cell>
          <cell r="J1648">
            <v>1</v>
          </cell>
        </row>
        <row r="1649">
          <cell r="B1649" t="str">
            <v>DELAMO_2_SOLAR6</v>
          </cell>
          <cell r="E1649" t="str">
            <v>CAISO_Solar</v>
          </cell>
          <cell r="J1649">
            <v>1</v>
          </cell>
        </row>
        <row r="1650">
          <cell r="B1650" t="str">
            <v>ETIWND_2_SOLAR5</v>
          </cell>
          <cell r="E1650" t="str">
            <v>CAISO_Solar</v>
          </cell>
          <cell r="J1650">
            <v>1</v>
          </cell>
        </row>
        <row r="1651">
          <cell r="B1651" t="str">
            <v>CRELMN_6_RAMON1</v>
          </cell>
          <cell r="E1651" t="str">
            <v>CAISO_Solar</v>
          </cell>
          <cell r="J1651">
            <v>1</v>
          </cell>
        </row>
        <row r="1652">
          <cell r="B1652" t="str">
            <v>OCI Solar Lakeside</v>
          </cell>
          <cell r="E1652" t="str">
            <v>CAISO_Solar</v>
          </cell>
          <cell r="J1652">
            <v>1</v>
          </cell>
        </row>
        <row r="1653">
          <cell r="B1653" t="str">
            <v>Pala (SDG&amp;E Solar Energy Project)</v>
          </cell>
          <cell r="E1653" t="str">
            <v>CAISO_Solar</v>
          </cell>
          <cell r="J1653">
            <v>1</v>
          </cell>
        </row>
        <row r="1654">
          <cell r="B1654" t="str">
            <v>One Ten Partners, LLC</v>
          </cell>
          <cell r="E1654" t="str">
            <v>CAISO_Solar</v>
          </cell>
          <cell r="J1654">
            <v>1</v>
          </cell>
        </row>
        <row r="1655">
          <cell r="B1655" t="str">
            <v>Anaheim Solar Energy Plant</v>
          </cell>
          <cell r="E1655" t="str">
            <v>CAISO_Solar</v>
          </cell>
          <cell r="J1655">
            <v>1</v>
          </cell>
        </row>
        <row r="1656">
          <cell r="B1656" t="str">
            <v>Southeast Wastwater Treatment Plant/CCSF</v>
          </cell>
          <cell r="E1656" t="str">
            <v>CAISO_Solar</v>
          </cell>
          <cell r="J1656">
            <v>1</v>
          </cell>
        </row>
        <row r="1657">
          <cell r="B1657" t="str">
            <v>50002 SCWA R1 &amp; R2 Ponds</v>
          </cell>
          <cell r="E1657" t="str">
            <v>CAISO_Solar</v>
          </cell>
          <cell r="J1657">
            <v>1</v>
          </cell>
        </row>
        <row r="1658">
          <cell r="B1658" t="str">
            <v>50004 SCWA R5 Pond</v>
          </cell>
          <cell r="E1658" t="str">
            <v>CAISO_Solar</v>
          </cell>
          <cell r="J1658">
            <v>1</v>
          </cell>
        </row>
        <row r="1659">
          <cell r="B1659" t="str">
            <v>2275 Hattesen (SB32)</v>
          </cell>
          <cell r="E1659" t="str">
            <v>CAISO_Solar</v>
          </cell>
          <cell r="J1659">
            <v>1</v>
          </cell>
        </row>
        <row r="1660">
          <cell r="B1660" t="str">
            <v>SunE- Cucamonga Ontario West</v>
          </cell>
          <cell r="E1660" t="str">
            <v>CAISO_Solar</v>
          </cell>
          <cell r="J1660">
            <v>1</v>
          </cell>
        </row>
        <row r="1661">
          <cell r="B1661" t="str">
            <v>Boomer Solar 18</v>
          </cell>
          <cell r="E1661" t="str">
            <v>CAISO_Solar</v>
          </cell>
          <cell r="J1661">
            <v>1</v>
          </cell>
        </row>
        <row r="1662">
          <cell r="B1662" t="str">
            <v>RGA2 Solar (SB32) (ReMAT)</v>
          </cell>
          <cell r="E1662" t="str">
            <v>CAISO_Solar</v>
          </cell>
          <cell r="J1662">
            <v>1</v>
          </cell>
        </row>
        <row r="1663">
          <cell r="B1663" t="str">
            <v>PADUA_2_SOLAR1</v>
          </cell>
          <cell r="E1663" t="str">
            <v>CAISO_Solar</v>
          </cell>
          <cell r="J1663">
            <v>1</v>
          </cell>
        </row>
        <row r="1664">
          <cell r="B1664" t="str">
            <v>DELAMO_2_SOLAR2</v>
          </cell>
          <cell r="E1664" t="str">
            <v>CAISO_Solar</v>
          </cell>
          <cell r="J1664">
            <v>1</v>
          </cell>
        </row>
        <row r="1665">
          <cell r="B1665" t="str">
            <v>SunE- Quarry Corona</v>
          </cell>
          <cell r="E1665" t="str">
            <v>CAISO_Solar</v>
          </cell>
          <cell r="J1665">
            <v>1</v>
          </cell>
        </row>
        <row r="1666">
          <cell r="B1666" t="str">
            <v>2235 Leong</v>
          </cell>
          <cell r="E1666" t="str">
            <v>CAISO_Solar</v>
          </cell>
          <cell r="J1666">
            <v>1</v>
          </cell>
        </row>
        <row r="1667">
          <cell r="B1667" t="str">
            <v>2184 Gruber (SB32)</v>
          </cell>
          <cell r="E1667" t="str">
            <v>CAISO_Solar</v>
          </cell>
          <cell r="J1667">
            <v>1</v>
          </cell>
        </row>
        <row r="1668">
          <cell r="B1668" t="str">
            <v>HENRTA_6_SOLAR1</v>
          </cell>
          <cell r="E1668" t="str">
            <v>CAISO_Solar</v>
          </cell>
          <cell r="J1668">
            <v>1</v>
          </cell>
        </row>
        <row r="1669">
          <cell r="B1669" t="str">
            <v>S_RITA_6_SOLAR1</v>
          </cell>
          <cell r="E1669" t="str">
            <v>CAISO_Solar</v>
          </cell>
          <cell r="J1669">
            <v>1</v>
          </cell>
        </row>
        <row r="1670">
          <cell r="B1670" t="str">
            <v>PEORIA_1_SOLAR</v>
          </cell>
          <cell r="E1670" t="str">
            <v>CAISO_Solar</v>
          </cell>
          <cell r="J1670">
            <v>1</v>
          </cell>
        </row>
        <row r="1671">
          <cell r="B1671" t="str">
            <v>LOCKFD_1_BEARCK</v>
          </cell>
          <cell r="E1671" t="str">
            <v>CAISO_Solar</v>
          </cell>
          <cell r="J1671">
            <v>1</v>
          </cell>
        </row>
        <row r="1672">
          <cell r="B1672" t="str">
            <v>Ignite Solar Holdings 1 - Achomawi</v>
          </cell>
          <cell r="E1672" t="str">
            <v>CAISO_Solar</v>
          </cell>
          <cell r="J1672">
            <v>1</v>
          </cell>
        </row>
        <row r="1673">
          <cell r="B1673" t="str">
            <v>Ignite Solar Holdings 1 - Ahjumawi</v>
          </cell>
          <cell r="E1673" t="str">
            <v>CAISO_Solar</v>
          </cell>
          <cell r="J1673">
            <v>1</v>
          </cell>
        </row>
        <row r="1674">
          <cell r="B1674" t="str">
            <v>KNGBRG_1_KBSLR1</v>
          </cell>
          <cell r="E1674" t="str">
            <v>CAISO_Solar</v>
          </cell>
          <cell r="J1674">
            <v>1</v>
          </cell>
        </row>
        <row r="1675">
          <cell r="B1675" t="str">
            <v>KNGBRG_1_KBSLR2</v>
          </cell>
          <cell r="E1675" t="str">
            <v>CAISO_Solar</v>
          </cell>
          <cell r="J1675">
            <v>1</v>
          </cell>
        </row>
        <row r="1676">
          <cell r="B1676" t="str">
            <v>WFRESN_1_SOLAR</v>
          </cell>
          <cell r="E1676" t="str">
            <v>CAISO_Solar</v>
          </cell>
          <cell r="J1676">
            <v>1</v>
          </cell>
        </row>
        <row r="1677">
          <cell r="B1677" t="str">
            <v>TWISSL_6_SOLAR</v>
          </cell>
          <cell r="E1677" t="str">
            <v>CAISO_Solar</v>
          </cell>
          <cell r="J1677">
            <v>1</v>
          </cell>
        </row>
        <row r="1678">
          <cell r="B1678" t="str">
            <v>COCOSB_6_SOLAR</v>
          </cell>
          <cell r="E1678" t="str">
            <v>CAISO_Solar</v>
          </cell>
          <cell r="J1678">
            <v>1</v>
          </cell>
        </row>
        <row r="1679">
          <cell r="B1679" t="str">
            <v>ELCAP_1_SOLAR</v>
          </cell>
          <cell r="E1679" t="str">
            <v>CAISO_Solar</v>
          </cell>
          <cell r="J1679">
            <v>1</v>
          </cell>
        </row>
        <row r="1680">
          <cell r="B1680" t="str">
            <v>HOLSTR_1_SOLAR</v>
          </cell>
          <cell r="E1680" t="str">
            <v>CAISO_Solar</v>
          </cell>
          <cell r="J1680">
            <v>1</v>
          </cell>
        </row>
        <row r="1681">
          <cell r="B1681" t="str">
            <v>TMPLTN_2_SOLAR</v>
          </cell>
          <cell r="E1681" t="str">
            <v>CAISO_Solar</v>
          </cell>
          <cell r="J1681">
            <v>1</v>
          </cell>
        </row>
        <row r="1682">
          <cell r="B1682" t="str">
            <v>CLOVDL_1_SOLAR</v>
          </cell>
          <cell r="E1682" t="str">
            <v>CAISO_Solar</v>
          </cell>
          <cell r="J1682">
            <v>1</v>
          </cell>
        </row>
        <row r="1683">
          <cell r="B1683" t="str">
            <v>HOLSTR_1_SOLAR2</v>
          </cell>
          <cell r="E1683" t="str">
            <v>CAISO_Solar</v>
          </cell>
          <cell r="J1683">
            <v>1</v>
          </cell>
        </row>
        <row r="1684">
          <cell r="B1684" t="str">
            <v>MERCED_1_SOLAR2</v>
          </cell>
          <cell r="E1684" t="str">
            <v>CAISO_Solar</v>
          </cell>
          <cell r="J1684">
            <v>1</v>
          </cell>
        </row>
        <row r="1685">
          <cell r="B1685" t="str">
            <v>MERCED_1_SOLAR1</v>
          </cell>
          <cell r="E1685" t="str">
            <v>CAISO_Solar</v>
          </cell>
          <cell r="J1685">
            <v>1</v>
          </cell>
        </row>
        <row r="1686">
          <cell r="B1686" t="str">
            <v>KERMAN_6_SOLAR1</v>
          </cell>
          <cell r="E1686" t="str">
            <v>CAISO_Solar</v>
          </cell>
          <cell r="J1686">
            <v>1</v>
          </cell>
        </row>
        <row r="1687">
          <cell r="B1687" t="str">
            <v>KERMAN_6_SOLAR2</v>
          </cell>
          <cell r="E1687" t="str">
            <v>CAISO_Solar</v>
          </cell>
          <cell r="J1687">
            <v>1</v>
          </cell>
        </row>
        <row r="1688">
          <cell r="B1688" t="str">
            <v>TX-ELK_6_SOLAR1</v>
          </cell>
          <cell r="E1688" t="str">
            <v>CAISO_Solar</v>
          </cell>
          <cell r="J1688">
            <v>1</v>
          </cell>
        </row>
        <row r="1689">
          <cell r="B1689" t="str">
            <v>ETIWND_2_RTS010</v>
          </cell>
          <cell r="E1689" t="str">
            <v>CAISO_Solar</v>
          </cell>
          <cell r="J1689">
            <v>1</v>
          </cell>
        </row>
        <row r="1690">
          <cell r="B1690" t="str">
            <v>SBERDO_2_RTS016</v>
          </cell>
          <cell r="E1690" t="str">
            <v>CAISO_Solar</v>
          </cell>
          <cell r="J1690">
            <v>1</v>
          </cell>
        </row>
        <row r="1691">
          <cell r="B1691" t="str">
            <v>ETIWND_2_RTS018</v>
          </cell>
          <cell r="E1691" t="str">
            <v>CAISO_Solar</v>
          </cell>
          <cell r="J1691">
            <v>1</v>
          </cell>
        </row>
        <row r="1692">
          <cell r="B1692" t="str">
            <v>MIRLOM_2_RTS032</v>
          </cell>
          <cell r="E1692" t="str">
            <v>CAISO_Solar</v>
          </cell>
          <cell r="J1692">
            <v>1</v>
          </cell>
        </row>
        <row r="1693">
          <cell r="B1693" t="str">
            <v>WALNUT_2_SOLAR</v>
          </cell>
          <cell r="E1693" t="str">
            <v>CAISO_Solar</v>
          </cell>
          <cell r="J1693">
            <v>1</v>
          </cell>
        </row>
        <row r="1694">
          <cell r="B1694" t="str">
            <v>CHINO_2_SASOLR</v>
          </cell>
          <cell r="E1694" t="str">
            <v>CAISO_Solar</v>
          </cell>
          <cell r="J1694">
            <v>1</v>
          </cell>
        </row>
        <row r="1695">
          <cell r="B1695" t="str">
            <v>Neenach Solar 1B South, LLC</v>
          </cell>
          <cell r="E1695" t="str">
            <v>CAISO_Solar</v>
          </cell>
          <cell r="J1695">
            <v>1</v>
          </cell>
        </row>
        <row r="1696">
          <cell r="B1696" t="str">
            <v>L-8 Solar Project, LLC</v>
          </cell>
          <cell r="E1696" t="str">
            <v>CAISO_Solar</v>
          </cell>
          <cell r="J1696">
            <v>1</v>
          </cell>
        </row>
        <row r="1697">
          <cell r="B1697" t="str">
            <v>Heliocentric, LLC</v>
          </cell>
          <cell r="E1697" t="str">
            <v>CAISO_Solar</v>
          </cell>
          <cell r="J1697">
            <v>1</v>
          </cell>
        </row>
        <row r="1698">
          <cell r="B1698" t="str">
            <v>Annie Power, LLC</v>
          </cell>
          <cell r="E1698" t="str">
            <v>CAISO_Solar</v>
          </cell>
          <cell r="J1698">
            <v>1</v>
          </cell>
        </row>
        <row r="1699">
          <cell r="B1699" t="str">
            <v>JRam Solar 1, LLC</v>
          </cell>
          <cell r="E1699" t="str">
            <v>CAISO_Solar</v>
          </cell>
          <cell r="J1699">
            <v>1</v>
          </cell>
        </row>
        <row r="1700">
          <cell r="B1700" t="str">
            <v>JRam Solar 2, LLC</v>
          </cell>
          <cell r="E1700" t="str">
            <v>CAISO_Solar</v>
          </cell>
          <cell r="J1700">
            <v>1</v>
          </cell>
        </row>
        <row r="1701">
          <cell r="B1701" t="str">
            <v>Sandra Energy, LLC</v>
          </cell>
          <cell r="E1701" t="str">
            <v>CAISO_Solar</v>
          </cell>
          <cell r="J1701">
            <v>1</v>
          </cell>
        </row>
        <row r="1702">
          <cell r="B1702" t="str">
            <v>Dreamer Solar, LLC</v>
          </cell>
          <cell r="E1702" t="str">
            <v>CAISO_Solar</v>
          </cell>
          <cell r="J1702">
            <v>1</v>
          </cell>
        </row>
        <row r="1703">
          <cell r="B1703" t="str">
            <v>Voyager Solar 1, LLC</v>
          </cell>
          <cell r="E1703" t="str">
            <v>CAISO_Solar</v>
          </cell>
          <cell r="J1703">
            <v>1</v>
          </cell>
        </row>
        <row r="1704">
          <cell r="B1704" t="str">
            <v>Voyager Solar 2, LLC</v>
          </cell>
          <cell r="E1704" t="str">
            <v>CAISO_Solar</v>
          </cell>
          <cell r="J1704">
            <v>1</v>
          </cell>
        </row>
        <row r="1705">
          <cell r="B1705" t="str">
            <v>Becca Solar, LLC</v>
          </cell>
          <cell r="E1705" t="str">
            <v>CAISO_Solar</v>
          </cell>
          <cell r="J1705">
            <v>1</v>
          </cell>
        </row>
        <row r="1706">
          <cell r="B1706" t="str">
            <v>Toro Power 1, LLC</v>
          </cell>
          <cell r="E1706" t="str">
            <v>CAISO_Solar</v>
          </cell>
          <cell r="J1706">
            <v>1</v>
          </cell>
        </row>
        <row r="1707">
          <cell r="B1707" t="str">
            <v>Radiance Solar 5 LLC</v>
          </cell>
          <cell r="E1707" t="str">
            <v>CAISO_Solar</v>
          </cell>
          <cell r="J1707">
            <v>1</v>
          </cell>
        </row>
        <row r="1708">
          <cell r="B1708" t="str">
            <v>Radiance Solar 4 LLC</v>
          </cell>
          <cell r="E1708" t="str">
            <v>CAISO_Solar</v>
          </cell>
          <cell r="J1708">
            <v>1</v>
          </cell>
        </row>
        <row r="1709">
          <cell r="B1709" t="str">
            <v>Summer Solar C2, LLC</v>
          </cell>
          <cell r="E1709" t="str">
            <v>CAISO_Solar</v>
          </cell>
          <cell r="J1709">
            <v>1</v>
          </cell>
        </row>
        <row r="1710">
          <cell r="B1710" t="str">
            <v>Summer Solar A2, LLC</v>
          </cell>
          <cell r="E1710" t="str">
            <v>CAISO_Solar</v>
          </cell>
          <cell r="J1710">
            <v>1</v>
          </cell>
        </row>
        <row r="1711">
          <cell r="B1711" t="str">
            <v>Summer Solar B2, LLC</v>
          </cell>
          <cell r="E1711" t="str">
            <v>CAISO_Solar</v>
          </cell>
          <cell r="J1711">
            <v>1</v>
          </cell>
        </row>
        <row r="1712">
          <cell r="B1712" t="str">
            <v>Rodeo Solar C2, LLC</v>
          </cell>
          <cell r="E1712" t="str">
            <v>CAISO_Solar</v>
          </cell>
          <cell r="J1712">
            <v>1</v>
          </cell>
        </row>
        <row r="1713">
          <cell r="B1713" t="str">
            <v>Rodeo Solar D2, LLC</v>
          </cell>
          <cell r="E1713" t="str">
            <v>CAISO_Solar</v>
          </cell>
          <cell r="J1713">
            <v>1</v>
          </cell>
        </row>
        <row r="1714">
          <cell r="B1714" t="str">
            <v>Expressway Solar C2, LLC</v>
          </cell>
          <cell r="E1714" t="str">
            <v>CAISO_Solar</v>
          </cell>
          <cell r="J1714">
            <v>1</v>
          </cell>
        </row>
        <row r="1715">
          <cell r="B1715" t="str">
            <v>Tulare PV1, LLC (Exeter 3)</v>
          </cell>
          <cell r="E1715" t="str">
            <v>CAISO_Solar</v>
          </cell>
          <cell r="J1715">
            <v>1</v>
          </cell>
        </row>
        <row r="1716">
          <cell r="B1716" t="str">
            <v>Tulare PV1, LLC (Lindsay 1)</v>
          </cell>
          <cell r="E1716" t="str">
            <v>CAISO_Solar</v>
          </cell>
          <cell r="J1716">
            <v>1</v>
          </cell>
        </row>
        <row r="1717">
          <cell r="B1717" t="str">
            <v>Tulare PV1, LLC (Lindsay 3)</v>
          </cell>
          <cell r="E1717" t="str">
            <v>CAISO_Solar</v>
          </cell>
          <cell r="J1717">
            <v>1</v>
          </cell>
        </row>
        <row r="1718">
          <cell r="B1718" t="str">
            <v>Tulare PV1, LLC (Ivanhoe 1)</v>
          </cell>
          <cell r="E1718" t="str">
            <v>CAISO_Solar</v>
          </cell>
          <cell r="J1718">
            <v>1</v>
          </cell>
        </row>
        <row r="1719">
          <cell r="B1719" t="str">
            <v>Tulare PV1, LLC (Ivanhoe 3)</v>
          </cell>
          <cell r="E1719" t="str">
            <v>CAISO_Solar</v>
          </cell>
          <cell r="J1719">
            <v>1</v>
          </cell>
        </row>
        <row r="1720">
          <cell r="B1720" t="str">
            <v>Tulare PV1, LLC (Porterville 5)</v>
          </cell>
          <cell r="E1720" t="str">
            <v>CAISO_Solar</v>
          </cell>
          <cell r="J1720">
            <v>1</v>
          </cell>
        </row>
        <row r="1721">
          <cell r="B1721" t="str">
            <v>Sequoia PV1, LLC (Tulare 1)</v>
          </cell>
          <cell r="E1721" t="str">
            <v>CAISO_Solar</v>
          </cell>
          <cell r="J1721">
            <v>1</v>
          </cell>
        </row>
        <row r="1722">
          <cell r="B1722" t="str">
            <v>Sequoia PV1, LLC (Tulare 2)</v>
          </cell>
          <cell r="E1722" t="str">
            <v>CAISO_Solar</v>
          </cell>
          <cell r="J1722">
            <v>1</v>
          </cell>
        </row>
        <row r="1723">
          <cell r="B1723" t="str">
            <v>Division 1 (f/k/a Ever CT Solar Farm, LLC - Site 2A)</v>
          </cell>
          <cell r="E1723" t="str">
            <v>CAISO_Solar</v>
          </cell>
          <cell r="J1723">
            <v>1</v>
          </cell>
        </row>
        <row r="1724">
          <cell r="B1724" t="str">
            <v>Sequoia PV1, LLC (Farmersville 1)</v>
          </cell>
          <cell r="E1724" t="str">
            <v>CAISO_Solar</v>
          </cell>
          <cell r="J1724">
            <v>1</v>
          </cell>
        </row>
        <row r="1725">
          <cell r="B1725" t="str">
            <v>Sequoia PV1, LLC (Farmersville 2)</v>
          </cell>
          <cell r="E1725" t="str">
            <v>CAISO_Solar</v>
          </cell>
          <cell r="J1725">
            <v>1</v>
          </cell>
        </row>
        <row r="1726">
          <cell r="B1726" t="str">
            <v>Sequoia PV1, LLC (Farmersville 3)</v>
          </cell>
          <cell r="E1726" t="str">
            <v>CAISO_Solar</v>
          </cell>
          <cell r="J1726">
            <v>1</v>
          </cell>
        </row>
        <row r="1727">
          <cell r="B1727" t="str">
            <v>Sequoia PV3 LLC (Porterville 6)</v>
          </cell>
          <cell r="E1727" t="str">
            <v>CAISO_Solar</v>
          </cell>
          <cell r="J1727">
            <v>1</v>
          </cell>
        </row>
        <row r="1728">
          <cell r="B1728" t="str">
            <v>Sequoia PV3 LLC (Porterville 7)</v>
          </cell>
          <cell r="E1728" t="str">
            <v>CAISO_Solar</v>
          </cell>
          <cell r="J1728">
            <v>1</v>
          </cell>
        </row>
        <row r="1729">
          <cell r="B1729" t="str">
            <v>VICTOR_1_SLRHES</v>
          </cell>
          <cell r="E1729" t="str">
            <v>CAISO_Solar</v>
          </cell>
          <cell r="J1729">
            <v>1</v>
          </cell>
        </row>
        <row r="1730">
          <cell r="B1730" t="str">
            <v>DG Solar Lessee, LLC (Snowline-Duncan Road North)</v>
          </cell>
          <cell r="E1730" t="str">
            <v>CAISO_Solar</v>
          </cell>
          <cell r="J1730">
            <v>1</v>
          </cell>
        </row>
        <row r="1731">
          <cell r="B1731" t="str">
            <v>Victor Mesa Linda C2 LLC</v>
          </cell>
          <cell r="E1731" t="str">
            <v>CAISO_Solar</v>
          </cell>
          <cell r="J1731">
            <v>1</v>
          </cell>
        </row>
        <row r="1732">
          <cell r="B1732" t="str">
            <v>Victor Mesa Linda D2 LLC</v>
          </cell>
          <cell r="E1732" t="str">
            <v>CAISO_Solar</v>
          </cell>
          <cell r="J1732">
            <v>1</v>
          </cell>
        </row>
        <row r="1733">
          <cell r="B1733" t="str">
            <v>Victor Mesa Linda E2 LLC</v>
          </cell>
          <cell r="E1733" t="str">
            <v>CAISO_Solar</v>
          </cell>
          <cell r="J1733">
            <v>1</v>
          </cell>
        </row>
        <row r="1734">
          <cell r="B1734" t="str">
            <v>Sequoia PV2, LLC (Hanford 1)</v>
          </cell>
          <cell r="E1734" t="str">
            <v>CAISO_Solar</v>
          </cell>
          <cell r="J1734">
            <v>1</v>
          </cell>
        </row>
        <row r="1735">
          <cell r="B1735" t="str">
            <v>Sequoia PV2, LLC (Hanford 2)</v>
          </cell>
          <cell r="E1735" t="str">
            <v>CAISO_Solar</v>
          </cell>
          <cell r="J1735">
            <v>1</v>
          </cell>
        </row>
        <row r="1736">
          <cell r="B1736" t="str">
            <v>Coronus Joshua Tree East 5 LLC</v>
          </cell>
          <cell r="E1736" t="str">
            <v>CAISO_Solar</v>
          </cell>
          <cell r="J1736">
            <v>1</v>
          </cell>
        </row>
        <row r="1737">
          <cell r="B1737" t="str">
            <v>Desert Hot Springs 2</v>
          </cell>
          <cell r="E1737" t="str">
            <v>CAISO_Solar</v>
          </cell>
          <cell r="J1737">
            <v>1</v>
          </cell>
        </row>
        <row r="1738">
          <cell r="B1738" t="str">
            <v>Gales A West</v>
          </cell>
          <cell r="E1738" t="str">
            <v>CAISO_Solar</v>
          </cell>
          <cell r="J1738">
            <v>1</v>
          </cell>
        </row>
        <row r="1739">
          <cell r="B1739" t="str">
            <v>Gales B East</v>
          </cell>
          <cell r="E1739" t="str">
            <v>CAISO_Solar</v>
          </cell>
          <cell r="J1739">
            <v>1</v>
          </cell>
        </row>
        <row r="1740">
          <cell r="B1740" t="str">
            <v>DG Solar Lessee, LLC (Snowline-White Road North)</v>
          </cell>
          <cell r="E1740" t="str">
            <v>CAISO_Solar</v>
          </cell>
          <cell r="J1740">
            <v>1</v>
          </cell>
        </row>
        <row r="1741">
          <cell r="B1741" t="str">
            <v>DG Solar Lessee, LLC (Snowline-White Road Central)</v>
          </cell>
          <cell r="E1741" t="str">
            <v>CAISO_Solar</v>
          </cell>
          <cell r="J1741">
            <v>1</v>
          </cell>
        </row>
        <row r="1742">
          <cell r="B1742" t="str">
            <v>Mitchell Solar, LLC</v>
          </cell>
          <cell r="E1742" t="str">
            <v>CAISO_Solar</v>
          </cell>
          <cell r="J1742">
            <v>1</v>
          </cell>
        </row>
        <row r="1743">
          <cell r="B1743" t="str">
            <v>Rudy Solar, LLC</v>
          </cell>
          <cell r="E1743" t="str">
            <v>CAISO_Solar</v>
          </cell>
          <cell r="J1743">
            <v>1</v>
          </cell>
        </row>
        <row r="1744">
          <cell r="B1744" t="str">
            <v>Madelyn Solar, LLC</v>
          </cell>
          <cell r="E1744" t="str">
            <v>CAISO_Solar</v>
          </cell>
          <cell r="J1744">
            <v>1</v>
          </cell>
        </row>
        <row r="1745">
          <cell r="B1745" t="str">
            <v>DG Solar Lessee, LLC (Snowline-White Road South)</v>
          </cell>
          <cell r="E1745" t="str">
            <v>CAISO_Solar</v>
          </cell>
          <cell r="J1745">
            <v>1</v>
          </cell>
        </row>
        <row r="1746">
          <cell r="B1746" t="str">
            <v>Adelanto West 1</v>
          </cell>
          <cell r="E1746" t="str">
            <v>CAISO_Solar</v>
          </cell>
          <cell r="J1746">
            <v>1</v>
          </cell>
        </row>
        <row r="1747">
          <cell r="B1747" t="str">
            <v>Adelanto West 2</v>
          </cell>
          <cell r="E1747" t="str">
            <v>CAISO_Solar</v>
          </cell>
          <cell r="J1747">
            <v>1</v>
          </cell>
        </row>
        <row r="1748">
          <cell r="B1748" t="str">
            <v>Venable #1 North</v>
          </cell>
          <cell r="E1748" t="str">
            <v>CAISO_Solar</v>
          </cell>
          <cell r="J1748">
            <v>1</v>
          </cell>
        </row>
        <row r="1749">
          <cell r="B1749" t="str">
            <v>Venable #2 South</v>
          </cell>
          <cell r="E1749" t="str">
            <v>CAISO_Solar</v>
          </cell>
          <cell r="J1749">
            <v>1</v>
          </cell>
        </row>
        <row r="1750">
          <cell r="B1750" t="str">
            <v>Lancaster Solar 2</v>
          </cell>
          <cell r="E1750" t="str">
            <v>CAISO_Solar</v>
          </cell>
          <cell r="J1750">
            <v>1</v>
          </cell>
        </row>
        <row r="1751">
          <cell r="B1751" t="str">
            <v>OASIS_6_SOLAR1</v>
          </cell>
          <cell r="E1751" t="str">
            <v>CAISO_Solar</v>
          </cell>
          <cell r="J1751">
            <v>1</v>
          </cell>
        </row>
        <row r="1752">
          <cell r="B1752" t="str">
            <v>SunE - Redlands</v>
          </cell>
          <cell r="E1752" t="str">
            <v>CAISO_Solar</v>
          </cell>
          <cell r="J1752">
            <v>1</v>
          </cell>
        </row>
        <row r="1753">
          <cell r="B1753" t="str">
            <v>DELAMO_2_SOLAR1</v>
          </cell>
          <cell r="E1753" t="str">
            <v>CAISO_Solar</v>
          </cell>
          <cell r="J1753">
            <v>1</v>
          </cell>
        </row>
        <row r="1754">
          <cell r="B1754" t="str">
            <v>SunE- Elm Fontana</v>
          </cell>
          <cell r="E1754" t="str">
            <v>CAISO_Solar</v>
          </cell>
          <cell r="J1754">
            <v>1</v>
          </cell>
        </row>
        <row r="1755">
          <cell r="B1755" t="str">
            <v>Buckman Springs PV 1</v>
          </cell>
          <cell r="E1755" t="str">
            <v>CAISO_Solar</v>
          </cell>
          <cell r="J1755">
            <v>1</v>
          </cell>
        </row>
        <row r="1756">
          <cell r="B1756" t="str">
            <v>Buckman Springs PV 2</v>
          </cell>
          <cell r="E1756" t="str">
            <v>CAISO_Solar</v>
          </cell>
          <cell r="J1756">
            <v>1</v>
          </cell>
        </row>
        <row r="1757">
          <cell r="B1757" t="str">
            <v>Viejas Blvd PV 1</v>
          </cell>
          <cell r="E1757" t="str">
            <v>CAISO_Solar</v>
          </cell>
          <cell r="J1757">
            <v>1</v>
          </cell>
        </row>
        <row r="1758">
          <cell r="B1758" t="str">
            <v>Victor Mesa Linda B2 LLC</v>
          </cell>
          <cell r="E1758" t="str">
            <v>CAISO_Solar</v>
          </cell>
          <cell r="J1758">
            <v>1</v>
          </cell>
        </row>
        <row r="1759">
          <cell r="B1759" t="str">
            <v>Merced 2 - (SB32)</v>
          </cell>
          <cell r="E1759" t="str">
            <v>CAISO_Solar</v>
          </cell>
          <cell r="J1759">
            <v>1</v>
          </cell>
        </row>
        <row r="1760">
          <cell r="B1760" t="str">
            <v>Summer Solar E2, LLC</v>
          </cell>
          <cell r="E1760" t="str">
            <v>CAISO_Solar</v>
          </cell>
          <cell r="J1760">
            <v>1</v>
          </cell>
        </row>
        <row r="1761">
          <cell r="B1761" t="str">
            <v>Summer Solar F2, LLC</v>
          </cell>
          <cell r="E1761" t="str">
            <v>CAISO_Solar</v>
          </cell>
          <cell r="J1761">
            <v>1</v>
          </cell>
        </row>
        <row r="1762">
          <cell r="B1762" t="str">
            <v>Summer Solar G2, LLC</v>
          </cell>
          <cell r="E1762" t="str">
            <v>CAISO_Solar</v>
          </cell>
          <cell r="J1762">
            <v>1</v>
          </cell>
        </row>
        <row r="1763">
          <cell r="B1763" t="str">
            <v>Summer Solar H2, LLC</v>
          </cell>
          <cell r="E1763" t="str">
            <v>CAISO_Solar</v>
          </cell>
          <cell r="J1763">
            <v>1</v>
          </cell>
        </row>
        <row r="1764">
          <cell r="B1764" t="str">
            <v>Madera 1</v>
          </cell>
          <cell r="E1764" t="str">
            <v>CAISO_Solar</v>
          </cell>
          <cell r="J1764">
            <v>1</v>
          </cell>
        </row>
        <row r="1765">
          <cell r="B1765" t="str">
            <v>50003 SCWA R4 Pond</v>
          </cell>
          <cell r="E1765" t="str">
            <v>CAISO_Solar</v>
          </cell>
          <cell r="J1765">
            <v>1</v>
          </cell>
        </row>
        <row r="1766">
          <cell r="B1766" t="str">
            <v>CORONS_2_SOLAR</v>
          </cell>
          <cell r="E1766" t="str">
            <v>CAISO_Solar</v>
          </cell>
          <cell r="J1766">
            <v>1</v>
          </cell>
        </row>
        <row r="1767">
          <cell r="B1767" t="str">
            <v>Powhatan Solar Power Generation Station 1, LLC</v>
          </cell>
          <cell r="E1767" t="str">
            <v>CAISO_Solar</v>
          </cell>
          <cell r="J1767">
            <v>1</v>
          </cell>
        </row>
        <row r="1768">
          <cell r="B1768" t="str">
            <v>Otoe Solar Power Generation Station 1, LLC</v>
          </cell>
          <cell r="E1768" t="str">
            <v>CAISO_Solar</v>
          </cell>
          <cell r="J1768">
            <v>1</v>
          </cell>
        </row>
        <row r="1769">
          <cell r="B1769" t="str">
            <v>Navajo Solar Power Generation Station 1, LLC</v>
          </cell>
          <cell r="E1769" t="str">
            <v>CAISO_Solar</v>
          </cell>
          <cell r="J1769">
            <v>1</v>
          </cell>
        </row>
        <row r="1770">
          <cell r="B1770" t="str">
            <v>Industry Solar Power Generation Station 1, LLC</v>
          </cell>
          <cell r="E1770" t="str">
            <v>CAISO_Solar</v>
          </cell>
          <cell r="J1770">
            <v>1</v>
          </cell>
        </row>
        <row r="1771">
          <cell r="B1771" t="str">
            <v>Newberry Solar 1, LLC</v>
          </cell>
          <cell r="E1771" t="str">
            <v>CAISO_Solar</v>
          </cell>
          <cell r="J1771">
            <v>1</v>
          </cell>
        </row>
        <row r="1772">
          <cell r="B1772" t="str">
            <v>Park Meridian 1</v>
          </cell>
          <cell r="E1772" t="str">
            <v>CAISO_Solar</v>
          </cell>
          <cell r="J1772">
            <v>1</v>
          </cell>
        </row>
        <row r="1773">
          <cell r="B1773" t="str">
            <v>Terra Francesco 1</v>
          </cell>
          <cell r="E1773" t="str">
            <v>CAISO_Solar</v>
          </cell>
          <cell r="J1773">
            <v>1</v>
          </cell>
        </row>
        <row r="1774">
          <cell r="B1774" t="str">
            <v>BKRFLD_2_SOLAR1</v>
          </cell>
          <cell r="E1774" t="str">
            <v>CAISO_Solar</v>
          </cell>
          <cell r="J1774">
            <v>1</v>
          </cell>
        </row>
        <row r="1775">
          <cell r="B1775" t="str">
            <v>SunE- Santa Ana</v>
          </cell>
          <cell r="E1775" t="str">
            <v>CAISO_Solar</v>
          </cell>
          <cell r="J1775">
            <v>1</v>
          </cell>
        </row>
        <row r="1776">
          <cell r="B1776" t="str">
            <v>DELAMO_2_SOLAR4</v>
          </cell>
          <cell r="E1776" t="str">
            <v>CAISO_Solar</v>
          </cell>
          <cell r="J1776">
            <v>1</v>
          </cell>
        </row>
        <row r="1777">
          <cell r="B1777" t="str">
            <v>ETIWND_2_CHMPNE</v>
          </cell>
          <cell r="E1777" t="str">
            <v>CAISO_Solar</v>
          </cell>
          <cell r="J1777">
            <v>1</v>
          </cell>
        </row>
        <row r="1778">
          <cell r="B1778" t="str">
            <v>DELAMO_2_SOLRD</v>
          </cell>
          <cell r="E1778" t="str">
            <v>CAISO_Solar</v>
          </cell>
          <cell r="J1778">
            <v>1</v>
          </cell>
        </row>
        <row r="1779">
          <cell r="B1779" t="str">
            <v>Pristine Sun - 2042 Baldwin (SB32)</v>
          </cell>
          <cell r="E1779" t="str">
            <v>CAISO_Solar</v>
          </cell>
          <cell r="J1779">
            <v>1</v>
          </cell>
        </row>
        <row r="1780">
          <cell r="B1780" t="str">
            <v>LIVEOK_6_SOLAR</v>
          </cell>
          <cell r="E1780" t="str">
            <v>CAISO_Solar</v>
          </cell>
          <cell r="J1780">
            <v>1</v>
          </cell>
        </row>
        <row r="1781">
          <cell r="B1781" t="str">
            <v>REEDLY_6_SOLAR</v>
          </cell>
          <cell r="E1781" t="str">
            <v>CAISO_Solar</v>
          </cell>
          <cell r="J1781">
            <v>1</v>
          </cell>
        </row>
        <row r="1782">
          <cell r="B1782" t="str">
            <v>Diamond Valley Solar, LLC</v>
          </cell>
          <cell r="E1782" t="str">
            <v>CAISO_Solar</v>
          </cell>
          <cell r="J1782">
            <v>1</v>
          </cell>
        </row>
        <row r="1783">
          <cell r="B1783" t="str">
            <v>DELAMO_2_SOLAR3</v>
          </cell>
          <cell r="E1783" t="str">
            <v>CAISO_Solar</v>
          </cell>
          <cell r="J1783">
            <v>1</v>
          </cell>
        </row>
        <row r="1784">
          <cell r="B1784" t="str">
            <v>Milestone Wildomar, LLC</v>
          </cell>
          <cell r="E1784" t="str">
            <v>CAISO_Solar</v>
          </cell>
          <cell r="J1784">
            <v>1</v>
          </cell>
        </row>
        <row r="1785">
          <cell r="B1785" t="str">
            <v>SunE- Jurupa Ontario</v>
          </cell>
          <cell r="E1785" t="str">
            <v>CAISO_Solar</v>
          </cell>
          <cell r="J1785">
            <v>1</v>
          </cell>
        </row>
        <row r="1786">
          <cell r="B1786" t="str">
            <v>Boomer Solar 7</v>
          </cell>
          <cell r="E1786" t="str">
            <v>CAISO_Solar</v>
          </cell>
          <cell r="J1786">
            <v>1</v>
          </cell>
        </row>
        <row r="1787">
          <cell r="B1787" t="str">
            <v>DELAMO_2_SOLRC1</v>
          </cell>
          <cell r="E1787" t="str">
            <v>CAISO_Solar</v>
          </cell>
          <cell r="J1787">
            <v>1</v>
          </cell>
        </row>
        <row r="1788">
          <cell r="B1788" t="str">
            <v>SunE (Bell Tustin)</v>
          </cell>
          <cell r="E1788" t="str">
            <v>CAISO_Solar</v>
          </cell>
          <cell r="J1788">
            <v>1</v>
          </cell>
        </row>
        <row r="1789">
          <cell r="B1789" t="str">
            <v>SunE (Red Hill)</v>
          </cell>
          <cell r="E1789" t="str">
            <v>CAISO_Solar</v>
          </cell>
          <cell r="J1789">
            <v>1</v>
          </cell>
        </row>
        <row r="1790">
          <cell r="B1790" t="str">
            <v>LOCKFD_1_KSOLAR</v>
          </cell>
          <cell r="E1790" t="str">
            <v>CAISO_Solar</v>
          </cell>
          <cell r="J1790">
            <v>1</v>
          </cell>
        </row>
        <row r="1791">
          <cell r="B1791" t="str">
            <v>DAVIS_1_SOLAR1</v>
          </cell>
          <cell r="E1791" t="str">
            <v>CAISO_Solar</v>
          </cell>
          <cell r="J1791">
            <v>1</v>
          </cell>
        </row>
        <row r="1792">
          <cell r="B1792" t="str">
            <v>DAVIS_1_SOLAR2</v>
          </cell>
          <cell r="E1792" t="str">
            <v>CAISO_Solar</v>
          </cell>
          <cell r="J1792">
            <v>1</v>
          </cell>
        </row>
        <row r="1793">
          <cell r="B1793" t="str">
            <v>CHINO_2_SOLAR</v>
          </cell>
          <cell r="E1793" t="str">
            <v>CAISO_Solar</v>
          </cell>
          <cell r="J1793">
            <v>1</v>
          </cell>
        </row>
        <row r="1794">
          <cell r="B1794" t="str">
            <v>VISTA_2_RIALTO</v>
          </cell>
          <cell r="E1794" t="str">
            <v>CAISO_Solar</v>
          </cell>
          <cell r="J1794">
            <v>1</v>
          </cell>
        </row>
        <row r="1795">
          <cell r="B1795" t="str">
            <v>MIRLOM_2_RTS033</v>
          </cell>
          <cell r="E1795" t="str">
            <v>CAISO_Solar</v>
          </cell>
          <cell r="J1795">
            <v>1</v>
          </cell>
        </row>
        <row r="1796">
          <cell r="B1796" t="str">
            <v>Treen Solar 1, LLC</v>
          </cell>
          <cell r="E1796" t="str">
            <v>CAISO_Solar</v>
          </cell>
          <cell r="J1796">
            <v>1</v>
          </cell>
        </row>
        <row r="1797">
          <cell r="B1797" t="str">
            <v>Treen Solar 2, LLC</v>
          </cell>
          <cell r="E1797" t="str">
            <v>CAISO_Solar</v>
          </cell>
          <cell r="J1797">
            <v>1</v>
          </cell>
        </row>
        <row r="1798">
          <cell r="B1798" t="str">
            <v>JRam Solar 3, LLC</v>
          </cell>
          <cell r="E1798" t="str">
            <v>CAISO_Solar</v>
          </cell>
          <cell r="J1798">
            <v>1</v>
          </cell>
        </row>
        <row r="1799">
          <cell r="B1799" t="str">
            <v>Drew Energy, LLC</v>
          </cell>
          <cell r="E1799" t="str">
            <v>CAISO_Solar</v>
          </cell>
          <cell r="J1799">
            <v>1</v>
          </cell>
        </row>
        <row r="1800">
          <cell r="B1800" t="str">
            <v>Voyager Solar 3, LLC</v>
          </cell>
          <cell r="E1800" t="str">
            <v>CAISO_Solar</v>
          </cell>
          <cell r="J1800">
            <v>1</v>
          </cell>
        </row>
        <row r="1801">
          <cell r="B1801" t="str">
            <v>Summer Solar D2, LLC</v>
          </cell>
          <cell r="E1801" t="str">
            <v>CAISO_Solar</v>
          </cell>
          <cell r="J1801">
            <v>1</v>
          </cell>
        </row>
        <row r="1802">
          <cell r="B1802" t="str">
            <v>Tulare PV1, LLC (Exeter 1)</v>
          </cell>
          <cell r="E1802" t="str">
            <v>CAISO_Solar</v>
          </cell>
          <cell r="J1802">
            <v>1</v>
          </cell>
        </row>
        <row r="1803">
          <cell r="B1803" t="str">
            <v>Tulare PV1, LLC (Exeter 2)</v>
          </cell>
          <cell r="E1803" t="str">
            <v>CAISO_Solar</v>
          </cell>
          <cell r="J1803">
            <v>1</v>
          </cell>
        </row>
        <row r="1804">
          <cell r="B1804" t="str">
            <v>Tulare PV1, LLC (Lindsay 4)</v>
          </cell>
          <cell r="E1804" t="str">
            <v>CAISO_Solar</v>
          </cell>
          <cell r="J1804">
            <v>1</v>
          </cell>
        </row>
        <row r="1805">
          <cell r="B1805" t="str">
            <v>Tulare PV1, LLC (Porterville 1)</v>
          </cell>
          <cell r="E1805" t="str">
            <v>CAISO_Solar</v>
          </cell>
          <cell r="J1805">
            <v>1</v>
          </cell>
        </row>
        <row r="1806">
          <cell r="B1806" t="str">
            <v>Tulare PV1, LLC (Porterville 2)</v>
          </cell>
          <cell r="E1806" t="str">
            <v>CAISO_Solar</v>
          </cell>
          <cell r="J1806">
            <v>1</v>
          </cell>
        </row>
        <row r="1807">
          <cell r="B1807" t="str">
            <v>Kettering 1 (f/k/a Ever CT Solar Farm, LLC - Site 1A)</v>
          </cell>
          <cell r="E1807" t="str">
            <v>CAISO_Solar</v>
          </cell>
          <cell r="J1807">
            <v>1</v>
          </cell>
        </row>
        <row r="1808">
          <cell r="B1808" t="str">
            <v>Kettering 2 (f/k/a Ever CT Solar Farm, LLC - Site 1B)</v>
          </cell>
          <cell r="E1808" t="str">
            <v>CAISO_Solar</v>
          </cell>
          <cell r="J1808">
            <v>1</v>
          </cell>
        </row>
        <row r="1809">
          <cell r="B1809" t="str">
            <v>Division 2 (f/k/a Ever CT Solar Farm, LLC - Site 2B)</v>
          </cell>
          <cell r="E1809" t="str">
            <v>CAISO_Solar</v>
          </cell>
          <cell r="J1809">
            <v>1</v>
          </cell>
        </row>
        <row r="1810">
          <cell r="B1810" t="str">
            <v>Division 3 (f/k/a Ever CT Solar Farm, LLC - Site 2C)</v>
          </cell>
          <cell r="E1810" t="str">
            <v>CAISO_Solar</v>
          </cell>
          <cell r="J1810">
            <v>1</v>
          </cell>
        </row>
        <row r="1811">
          <cell r="B1811" t="str">
            <v>DG Solar Lessee, LLC (Snowline-Duncan Road South)</v>
          </cell>
          <cell r="E1811" t="str">
            <v>CAISO_Solar</v>
          </cell>
          <cell r="J1811">
            <v>1</v>
          </cell>
        </row>
        <row r="1812">
          <cell r="B1812" t="str">
            <v>Desert Hot Springs 1</v>
          </cell>
          <cell r="E1812" t="str">
            <v>CAISO_Solar</v>
          </cell>
          <cell r="J1812">
            <v>1</v>
          </cell>
        </row>
        <row r="1813">
          <cell r="B1813" t="str">
            <v>ETIWND_2_SOLAR2</v>
          </cell>
          <cell r="E1813" t="str">
            <v>CAISO_Solar</v>
          </cell>
          <cell r="J1813">
            <v>1</v>
          </cell>
        </row>
        <row r="1814">
          <cell r="B1814" t="str">
            <v>SunE - E Philadelphia Ontario</v>
          </cell>
          <cell r="E1814" t="str">
            <v>CAISO_Solar</v>
          </cell>
          <cell r="J1814">
            <v>1</v>
          </cell>
        </row>
        <row r="1815">
          <cell r="B1815" t="str">
            <v>Boomer Solar 2</v>
          </cell>
          <cell r="E1815" t="str">
            <v>CAISO_Solar</v>
          </cell>
          <cell r="J1815">
            <v>1</v>
          </cell>
        </row>
        <row r="1816">
          <cell r="B1816" t="str">
            <v>DELAMO_2_SOLAR5</v>
          </cell>
          <cell r="E1816" t="str">
            <v>CAISO_Solar</v>
          </cell>
          <cell r="J1816">
            <v>1</v>
          </cell>
        </row>
        <row r="1817">
          <cell r="B1817" t="str">
            <v>Calico Ranch Solar Project</v>
          </cell>
          <cell r="E1817" t="str">
            <v>CAISO_Solar</v>
          </cell>
          <cell r="J1817">
            <v>1</v>
          </cell>
        </row>
        <row r="1818">
          <cell r="B1818" t="str">
            <v>Mirasol Murrieta 1</v>
          </cell>
          <cell r="E1818" t="str">
            <v>CAISO_Solar</v>
          </cell>
          <cell r="J1818">
            <v>1</v>
          </cell>
        </row>
        <row r="1819">
          <cell r="B1819" t="str">
            <v>Freethy 1 (FIT)</v>
          </cell>
          <cell r="E1819" t="str">
            <v>CAISO_Solar</v>
          </cell>
          <cell r="J1819">
            <v>1</v>
          </cell>
        </row>
        <row r="1820">
          <cell r="B1820" t="str">
            <v>Freethy 2 (FIT)</v>
          </cell>
          <cell r="E1820" t="str">
            <v>CAISO_Solar</v>
          </cell>
          <cell r="J1820">
            <v>1</v>
          </cell>
        </row>
        <row r="1821">
          <cell r="B1821" t="str">
            <v>GreenLight- Peacock Solar Project</v>
          </cell>
          <cell r="E1821" t="str">
            <v>CAISO_Solar</v>
          </cell>
          <cell r="J1821">
            <v>1</v>
          </cell>
        </row>
        <row r="1822">
          <cell r="B1822" t="str">
            <v>Pristine Sun Buzzelle</v>
          </cell>
          <cell r="E1822" t="str">
            <v>CAISO_Solar</v>
          </cell>
          <cell r="J1822">
            <v>1</v>
          </cell>
        </row>
        <row r="1823">
          <cell r="B1823" t="str">
            <v>Pristine Sun Christensen</v>
          </cell>
          <cell r="E1823" t="str">
            <v>CAISO_Solar</v>
          </cell>
          <cell r="J1823">
            <v>1</v>
          </cell>
        </row>
        <row r="1824">
          <cell r="B1824" t="str">
            <v>Pristine Sun Cotton</v>
          </cell>
          <cell r="E1824" t="str">
            <v>CAISO_Solar</v>
          </cell>
          <cell r="J1824">
            <v>1</v>
          </cell>
        </row>
        <row r="1825">
          <cell r="B1825" t="str">
            <v>Pristine Sun Fitzjarrell</v>
          </cell>
          <cell r="E1825" t="str">
            <v>CAISO_Solar</v>
          </cell>
          <cell r="J1825">
            <v>1</v>
          </cell>
        </row>
        <row r="1826">
          <cell r="B1826" t="str">
            <v>Pristine Sun Jardine</v>
          </cell>
          <cell r="E1826" t="str">
            <v>CAISO_Solar</v>
          </cell>
          <cell r="J1826">
            <v>1</v>
          </cell>
        </row>
        <row r="1827">
          <cell r="B1827" t="str">
            <v>Pristine Sun Jarvis</v>
          </cell>
          <cell r="E1827" t="str">
            <v>CAISO_Solar</v>
          </cell>
          <cell r="J1827">
            <v>1</v>
          </cell>
        </row>
        <row r="1828">
          <cell r="B1828" t="str">
            <v>Greenlight - Sirius Solar Project</v>
          </cell>
          <cell r="E1828" t="str">
            <v>CAISO_Solar</v>
          </cell>
          <cell r="J1828">
            <v>1</v>
          </cell>
        </row>
        <row r="1829">
          <cell r="B1829" t="str">
            <v>SunE W12DG-C, LLC</v>
          </cell>
          <cell r="E1829" t="str">
            <v>CAISO_Solar</v>
          </cell>
          <cell r="J1829">
            <v>1</v>
          </cell>
        </row>
        <row r="1830">
          <cell r="B1830" t="str">
            <v>Colton Solar Two LLC</v>
          </cell>
          <cell r="E1830" t="str">
            <v>CAISO_Solar</v>
          </cell>
          <cell r="J1830">
            <v>1</v>
          </cell>
        </row>
        <row r="1831">
          <cell r="B1831" t="str">
            <v>Caliente Springs, LLC</v>
          </cell>
          <cell r="E1831" t="str">
            <v>CAISO_Solar</v>
          </cell>
          <cell r="J1831">
            <v>1</v>
          </cell>
        </row>
        <row r="1832">
          <cell r="B1832" t="str">
            <v>CENTER_2_SOLAR1</v>
          </cell>
          <cell r="E1832" t="str">
            <v>CAISO_Solar</v>
          </cell>
          <cell r="J1832">
            <v>1</v>
          </cell>
        </row>
        <row r="1833">
          <cell r="B1833" t="str">
            <v>SunE- Fontana</v>
          </cell>
          <cell r="E1833" t="str">
            <v>CAISO_Solar</v>
          </cell>
          <cell r="J1833">
            <v>1</v>
          </cell>
        </row>
        <row r="1834">
          <cell r="B1834" t="str">
            <v>Boomer Solar 15</v>
          </cell>
          <cell r="E1834" t="str">
            <v>CAISO_Solar</v>
          </cell>
          <cell r="J1834">
            <v>1</v>
          </cell>
        </row>
        <row r="1835">
          <cell r="B1835" t="str">
            <v>CA - Port of Oakland - Site 1</v>
          </cell>
          <cell r="E1835" t="str">
            <v>CAISO_Solar</v>
          </cell>
          <cell r="J1835">
            <v>1</v>
          </cell>
        </row>
        <row r="1836">
          <cell r="B1836" t="str">
            <v>Boomer Solar 6</v>
          </cell>
          <cell r="E1836" t="str">
            <v>CAISO_Solar</v>
          </cell>
          <cell r="J1836">
            <v>1</v>
          </cell>
        </row>
        <row r="1837">
          <cell r="B1837" t="str">
            <v>Boomer Solar 17</v>
          </cell>
          <cell r="E1837" t="str">
            <v>CAISO_Solar</v>
          </cell>
          <cell r="J1837">
            <v>1</v>
          </cell>
        </row>
        <row r="1838">
          <cell r="B1838" t="str">
            <v>2126 Lovell (SB32)</v>
          </cell>
          <cell r="E1838" t="str">
            <v>CAISO_Solar</v>
          </cell>
          <cell r="J1838">
            <v>1</v>
          </cell>
        </row>
        <row r="1839">
          <cell r="B1839" t="str">
            <v>SunE- Cherry Fontana</v>
          </cell>
          <cell r="E1839" t="str">
            <v>CAISO_Solar</v>
          </cell>
          <cell r="J1839">
            <v>1</v>
          </cell>
        </row>
        <row r="1840">
          <cell r="B1840" t="str">
            <v>Pristine Sun - 2257 Campbell (SB32)</v>
          </cell>
          <cell r="E1840" t="str">
            <v>CAISO_Solar</v>
          </cell>
          <cell r="J1840">
            <v>1</v>
          </cell>
        </row>
        <row r="1841">
          <cell r="B1841" t="str">
            <v>Kingsburg 3</v>
          </cell>
          <cell r="E1841" t="str">
            <v>CAISO_Solar</v>
          </cell>
          <cell r="J1841">
            <v>1</v>
          </cell>
        </row>
        <row r="1842">
          <cell r="B1842" t="str">
            <v>Pristine Sun Hill</v>
          </cell>
          <cell r="E1842" t="str">
            <v>CAISO_Solar</v>
          </cell>
          <cell r="J1842">
            <v>1</v>
          </cell>
        </row>
        <row r="1843">
          <cell r="B1843" t="str">
            <v>Pristine Sun Stroing</v>
          </cell>
          <cell r="E1843" t="str">
            <v>CAISO_Solar</v>
          </cell>
          <cell r="J1843">
            <v>1</v>
          </cell>
        </row>
        <row r="1844">
          <cell r="B1844" t="str">
            <v>APEX 646-460</v>
          </cell>
          <cell r="E1844" t="str">
            <v>CAISO_Solar</v>
          </cell>
          <cell r="J1844">
            <v>1</v>
          </cell>
        </row>
        <row r="1845">
          <cell r="B1845" t="str">
            <v>One Miracle Property, LLC</v>
          </cell>
          <cell r="E1845" t="str">
            <v>CAISO_Solar</v>
          </cell>
          <cell r="J1845">
            <v>1</v>
          </cell>
        </row>
        <row r="1846">
          <cell r="B1846" t="str">
            <v>Boomer Solar 12</v>
          </cell>
          <cell r="E1846" t="str">
            <v>CAISO_Solar</v>
          </cell>
          <cell r="J1846">
            <v>1</v>
          </cell>
        </row>
        <row r="1847">
          <cell r="B1847" t="str">
            <v>Boomer Solar 22</v>
          </cell>
          <cell r="E1847" t="str">
            <v>CAISO_Solar</v>
          </cell>
          <cell r="J1847">
            <v>1</v>
          </cell>
        </row>
        <row r="1848">
          <cell r="B1848" t="str">
            <v>Innovative Cold Storage Enterprises (ICE)</v>
          </cell>
          <cell r="E1848" t="str">
            <v>CAISO_Solar</v>
          </cell>
          <cell r="J1848">
            <v>1</v>
          </cell>
        </row>
        <row r="1849">
          <cell r="B1849" t="str">
            <v>Pristine Sun- 2192 Ramirez</v>
          </cell>
          <cell r="E1849" t="str">
            <v>CAISO_Solar</v>
          </cell>
          <cell r="J1849">
            <v>1</v>
          </cell>
        </row>
        <row r="1850">
          <cell r="B1850" t="str">
            <v>3N Energy Woodland</v>
          </cell>
          <cell r="E1850" t="str">
            <v>CAISO_Solar</v>
          </cell>
          <cell r="J1850">
            <v>1</v>
          </cell>
        </row>
        <row r="1851">
          <cell r="B1851" t="str">
            <v>2105 Hart (Pristine Sun)</v>
          </cell>
          <cell r="E1851" t="str">
            <v>CAISO_Solar</v>
          </cell>
          <cell r="J1851">
            <v>1</v>
          </cell>
        </row>
        <row r="1852">
          <cell r="B1852" t="str">
            <v>Pristine Sun - 2272 McCall (SB32)</v>
          </cell>
          <cell r="E1852" t="str">
            <v>CAISO_Solar</v>
          </cell>
          <cell r="J1852">
            <v>1</v>
          </cell>
        </row>
        <row r="1853">
          <cell r="B1853" t="str">
            <v>Pristine Sun Scherz</v>
          </cell>
          <cell r="E1853" t="str">
            <v>CAISO_Solar</v>
          </cell>
          <cell r="J1853">
            <v>1</v>
          </cell>
        </row>
        <row r="1854">
          <cell r="B1854" t="str">
            <v>Toro Power 2, LLC</v>
          </cell>
          <cell r="E1854" t="str">
            <v>CAISO_Solar</v>
          </cell>
          <cell r="J1854">
            <v>1</v>
          </cell>
        </row>
        <row r="1855">
          <cell r="B1855" t="str">
            <v>Tulare PV1, LLC (Ivanhoe 2)</v>
          </cell>
          <cell r="E1855" t="str">
            <v>CAISO_Solar</v>
          </cell>
          <cell r="J1855">
            <v>1</v>
          </cell>
        </row>
        <row r="1856">
          <cell r="B1856" t="str">
            <v>SunE - Mira Loma</v>
          </cell>
          <cell r="E1856" t="str">
            <v>CAISO_Solar</v>
          </cell>
          <cell r="J1856">
            <v>1</v>
          </cell>
        </row>
        <row r="1857">
          <cell r="B1857" t="str">
            <v>SunE - Dupont Ontario</v>
          </cell>
          <cell r="E1857" t="str">
            <v>CAISO_Solar</v>
          </cell>
          <cell r="J1857">
            <v>1</v>
          </cell>
        </row>
        <row r="1858">
          <cell r="B1858" t="str">
            <v>Mirasol Pomona 1</v>
          </cell>
          <cell r="E1858" t="str">
            <v>CAISO_Solar</v>
          </cell>
          <cell r="J1858">
            <v>1</v>
          </cell>
        </row>
        <row r="1859">
          <cell r="B1859" t="str">
            <v>Wilco Investments</v>
          </cell>
          <cell r="E1859" t="str">
            <v>CAISO_Solar</v>
          </cell>
          <cell r="J1859">
            <v>1</v>
          </cell>
        </row>
        <row r="1860">
          <cell r="B1860" t="str">
            <v>2207 Ritchie</v>
          </cell>
          <cell r="E1860" t="str">
            <v>CAISO_Solar</v>
          </cell>
          <cell r="J1860">
            <v>1</v>
          </cell>
        </row>
        <row r="1861">
          <cell r="B1861" t="str">
            <v>Marinos Ventures, LLC</v>
          </cell>
          <cell r="E1861" t="str">
            <v>CAISO_Solar</v>
          </cell>
          <cell r="J1861">
            <v>1</v>
          </cell>
        </row>
        <row r="1862">
          <cell r="B1862" t="str">
            <v>Pristine Sun- 2154 Foote</v>
          </cell>
          <cell r="E1862" t="str">
            <v>CAISO_Solar</v>
          </cell>
          <cell r="J1862">
            <v>1</v>
          </cell>
        </row>
        <row r="1863">
          <cell r="B1863" t="str">
            <v>Pristine Sun Alvares 2041</v>
          </cell>
          <cell r="E1863" t="str">
            <v>CAISO_Solar</v>
          </cell>
          <cell r="J1863">
            <v>1</v>
          </cell>
        </row>
        <row r="1864">
          <cell r="B1864" t="str">
            <v>Pristine Sun Rogers</v>
          </cell>
          <cell r="E1864" t="str">
            <v>CAISO_Solar</v>
          </cell>
          <cell r="J1864">
            <v>1</v>
          </cell>
        </row>
        <row r="1865">
          <cell r="B1865" t="str">
            <v>Pristine Sun Smotherman</v>
          </cell>
          <cell r="E1865" t="str">
            <v>CAISO_Solar</v>
          </cell>
          <cell r="J1865">
            <v>1</v>
          </cell>
        </row>
        <row r="1866">
          <cell r="B1866" t="str">
            <v>USFS San Dimas Technology and Development Center</v>
          </cell>
          <cell r="E1866" t="str">
            <v>CAISO_Solar</v>
          </cell>
          <cell r="J1866">
            <v>1</v>
          </cell>
        </row>
        <row r="1867">
          <cell r="B1867" t="str">
            <v>Sanford-Burnhan Medical Research Institute I</v>
          </cell>
          <cell r="E1867" t="str">
            <v>CAISO_Solar</v>
          </cell>
          <cell r="J1867">
            <v>1</v>
          </cell>
        </row>
        <row r="1868">
          <cell r="B1868" t="str">
            <v>Amylin Pharmaceuticals</v>
          </cell>
          <cell r="E1868" t="str">
            <v>CAISO_Solar</v>
          </cell>
          <cell r="J1868">
            <v>1</v>
          </cell>
        </row>
        <row r="1869">
          <cell r="B1869" t="str">
            <v>SF Service Center Solar Array 2</v>
          </cell>
          <cell r="E1869" t="str">
            <v>CAISO_Solar</v>
          </cell>
          <cell r="J1869">
            <v>1</v>
          </cell>
        </row>
        <row r="1870">
          <cell r="B1870" t="str">
            <v>SF Service Center Solar Array 1</v>
          </cell>
          <cell r="E1870" t="str">
            <v>CAISO_Solar</v>
          </cell>
          <cell r="J1870">
            <v>1</v>
          </cell>
        </row>
        <row r="1871">
          <cell r="B1871" t="str">
            <v>Pacific Station</v>
          </cell>
          <cell r="E1871" t="str">
            <v>CAISO_Solar</v>
          </cell>
          <cell r="J1871">
            <v>1</v>
          </cell>
        </row>
        <row r="1872">
          <cell r="B1872" t="str">
            <v>Hunter Industries</v>
          </cell>
          <cell r="E1872" t="str">
            <v>CAISO_Solar</v>
          </cell>
          <cell r="J1872">
            <v>1</v>
          </cell>
        </row>
        <row r="1873">
          <cell r="B1873" t="str">
            <v>Towers at Bressi Ranch</v>
          </cell>
          <cell r="E1873" t="str">
            <v>CAISO_Solar</v>
          </cell>
          <cell r="J1873">
            <v>1</v>
          </cell>
        </row>
        <row r="1874">
          <cell r="B1874" t="str">
            <v>SCAQMD Solar Port</v>
          </cell>
          <cell r="E1874" t="str">
            <v>CAISO_Solar</v>
          </cell>
          <cell r="J1874">
            <v>1</v>
          </cell>
        </row>
        <row r="1875">
          <cell r="B1875" t="str">
            <v>AT&amp;T Park Solar Arrays</v>
          </cell>
          <cell r="E1875" t="str">
            <v>CAISO_Solar</v>
          </cell>
          <cell r="J1875">
            <v>1</v>
          </cell>
        </row>
        <row r="1876">
          <cell r="B1876" t="str">
            <v>Fairfield Grossmont Trolley</v>
          </cell>
          <cell r="E1876" t="str">
            <v>CAISO_Solar</v>
          </cell>
          <cell r="J1876">
            <v>1</v>
          </cell>
        </row>
        <row r="1877">
          <cell r="B1877" t="str">
            <v>SDCCD - Skills Center</v>
          </cell>
          <cell r="E1877" t="str">
            <v>CAISO_Solar</v>
          </cell>
          <cell r="J1877">
            <v>1</v>
          </cell>
        </row>
        <row r="1878">
          <cell r="B1878" t="str">
            <v>Ladera Ranch I</v>
          </cell>
          <cell r="E1878" t="str">
            <v>CAISO_Solar</v>
          </cell>
          <cell r="J1878">
            <v>1</v>
          </cell>
        </row>
        <row r="1879">
          <cell r="B1879" t="str">
            <v>Del Sur Elementary School</v>
          </cell>
          <cell r="E1879" t="str">
            <v>CAISO_Solar</v>
          </cell>
          <cell r="J1879">
            <v>1</v>
          </cell>
        </row>
        <row r="1880">
          <cell r="B1880" t="str">
            <v>X-nth</v>
          </cell>
          <cell r="E1880" t="str">
            <v>CAISO_Solar</v>
          </cell>
          <cell r="J1880">
            <v>1</v>
          </cell>
        </row>
        <row r="1881">
          <cell r="B1881" t="str">
            <v>Villa Sorriso Solar</v>
          </cell>
          <cell r="E1881" t="str">
            <v>CAISO_Solar</v>
          </cell>
          <cell r="J1881">
            <v>1</v>
          </cell>
        </row>
        <row r="1882">
          <cell r="B1882" t="str">
            <v>Curtis, Edwin</v>
          </cell>
          <cell r="E1882" t="str">
            <v>CAISO_Solar</v>
          </cell>
          <cell r="J1882">
            <v>1</v>
          </cell>
        </row>
        <row r="1883">
          <cell r="B1883" t="str">
            <v>SPVP012 - Ontario</v>
          </cell>
          <cell r="E1883" t="str">
            <v>CAISO_Solar</v>
          </cell>
          <cell r="J1883">
            <v>1</v>
          </cell>
        </row>
        <row r="1884">
          <cell r="B1884" t="str">
            <v>Green Beanworks C, LLC</v>
          </cell>
          <cell r="E1884" t="str">
            <v>CAISO_Solar</v>
          </cell>
          <cell r="J1884">
            <v>1</v>
          </cell>
        </row>
        <row r="1885">
          <cell r="B1885" t="str">
            <v>transfer_purchase</v>
          </cell>
          <cell r="E1885" t="str">
            <v>transfer_purchase</v>
          </cell>
          <cell r="J1885" t="str">
            <v>fillme</v>
          </cell>
        </row>
        <row r="1886">
          <cell r="B1886" t="str">
            <v>transfer_sale</v>
          </cell>
          <cell r="E1886" t="str">
            <v>transfer_sale</v>
          </cell>
          <cell r="J1886" t="str">
            <v>fillme</v>
          </cell>
        </row>
        <row r="1887">
          <cell r="B1887" t="str">
            <v>unbundled_rec</v>
          </cell>
          <cell r="E1887" t="str">
            <v>unbundled_rec</v>
          </cell>
          <cell r="J1887" t="str">
            <v>fillme</v>
          </cell>
        </row>
        <row r="1888">
          <cell r="B1888" t="str">
            <v>unspecified_import</v>
          </cell>
          <cell r="E1888" t="str">
            <v>unspecified_import</v>
          </cell>
          <cell r="J1888" t="str">
            <v>fillme</v>
          </cell>
        </row>
        <row r="1889">
          <cell r="B1889" t="str">
            <v>unspecified_non_import</v>
          </cell>
          <cell r="E1889" t="str">
            <v>unspecified_non_import</v>
          </cell>
          <cell r="J1889" t="str">
            <v>fillme</v>
          </cell>
        </row>
        <row r="1890">
          <cell r="B1890" t="str">
            <v>El Cabo Wind, LLC</v>
          </cell>
          <cell r="E1890" t="str">
            <v>CAISO_Wind</v>
          </cell>
          <cell r="J1890">
            <v>1</v>
          </cell>
        </row>
        <row r="1891">
          <cell r="B1891" t="str">
            <v>S. Hurlburt Wind, LLC</v>
          </cell>
          <cell r="E1891" t="str">
            <v>CAISO_Wind</v>
          </cell>
          <cell r="J1891">
            <v>1</v>
          </cell>
        </row>
        <row r="1892">
          <cell r="B1892" t="str">
            <v>Horseshoe Bend Wind, LLC</v>
          </cell>
          <cell r="E1892" t="str">
            <v>CAISO_Wind</v>
          </cell>
          <cell r="J1892">
            <v>1</v>
          </cell>
        </row>
        <row r="1893">
          <cell r="B1893" t="str">
            <v>N. Hurlburt Wind, LLC</v>
          </cell>
          <cell r="E1893" t="str">
            <v>CAISO_Wind</v>
          </cell>
          <cell r="J1893">
            <v>1</v>
          </cell>
        </row>
        <row r="1894">
          <cell r="B1894" t="str">
            <v>OCTILO_5_WIND</v>
          </cell>
          <cell r="E1894" t="str">
            <v>CAISO_Wind</v>
          </cell>
          <cell r="J1894">
            <v>1</v>
          </cell>
        </row>
        <row r="1895">
          <cell r="B1895" t="str">
            <v>VINCNT_2_QF</v>
          </cell>
          <cell r="E1895" t="str">
            <v>CAISO_Wind</v>
          </cell>
          <cell r="J1895">
            <v>1</v>
          </cell>
        </row>
        <row r="1896">
          <cell r="B1896" t="str">
            <v>NaturEner Rim Rock</v>
          </cell>
          <cell r="E1896" t="str">
            <v>CAISO_Wind</v>
          </cell>
          <cell r="J1896">
            <v>1</v>
          </cell>
        </row>
        <row r="1897">
          <cell r="B1897" t="str">
            <v>MANZNA_2_WIND</v>
          </cell>
          <cell r="E1897" t="str">
            <v>CAISO_Wind</v>
          </cell>
          <cell r="J1897">
            <v>1</v>
          </cell>
        </row>
        <row r="1898">
          <cell r="B1898" t="str">
            <v>Broadview Energy JN, LLC</v>
          </cell>
          <cell r="E1898" t="str">
            <v>CAISO_Wind</v>
          </cell>
          <cell r="J1898">
            <v>1</v>
          </cell>
        </row>
        <row r="1899">
          <cell r="B1899" t="str">
            <v>ALTA3A_2_CPCE5</v>
          </cell>
          <cell r="E1899" t="str">
            <v>CAISO_Wind</v>
          </cell>
          <cell r="J1899">
            <v>1</v>
          </cell>
        </row>
        <row r="1900">
          <cell r="B1900" t="str">
            <v>ALT6DN_2_WIND7</v>
          </cell>
          <cell r="E1900" t="str">
            <v>CAISO_Wind</v>
          </cell>
          <cell r="J1900">
            <v>1</v>
          </cell>
        </row>
        <row r="1901">
          <cell r="B1901" t="str">
            <v>JAWBNE_2_NSRWND</v>
          </cell>
          <cell r="E1901" t="str">
            <v>CAISO_Wind</v>
          </cell>
          <cell r="J1901">
            <v>1</v>
          </cell>
        </row>
        <row r="1902">
          <cell r="B1902" t="str">
            <v>BRDSLD_2_HIWIND</v>
          </cell>
          <cell r="E1902" t="str">
            <v>CAISO_Wind</v>
          </cell>
          <cell r="J1902">
            <v>1</v>
          </cell>
        </row>
        <row r="1903">
          <cell r="B1903" t="str">
            <v>ENERSJ_2_WIND</v>
          </cell>
          <cell r="E1903" t="str">
            <v>CAISO_Wind</v>
          </cell>
          <cell r="J1903">
            <v>1</v>
          </cell>
        </row>
        <row r="1904">
          <cell r="B1904" t="str">
            <v>Blackspring Ridge IA</v>
          </cell>
          <cell r="E1904" t="str">
            <v>CAISO_Wind</v>
          </cell>
          <cell r="J1904">
            <v>1</v>
          </cell>
        </row>
        <row r="1905">
          <cell r="B1905" t="str">
            <v>Blackspring Ridge IB</v>
          </cell>
          <cell r="E1905" t="str">
            <v>CAISO_Wind</v>
          </cell>
          <cell r="J1905">
            <v>1</v>
          </cell>
        </row>
        <row r="1906">
          <cell r="B1906" t="str">
            <v>Halkirk I Wind Project</v>
          </cell>
          <cell r="E1906" t="str">
            <v>CAISO_Wind</v>
          </cell>
          <cell r="J1906">
            <v>1</v>
          </cell>
        </row>
        <row r="1907">
          <cell r="B1907" t="str">
            <v>BRDSLD_2_SHILO2</v>
          </cell>
          <cell r="E1907" t="str">
            <v>CAISO_Wind</v>
          </cell>
          <cell r="J1907">
            <v>1</v>
          </cell>
        </row>
        <row r="1908">
          <cell r="B1908" t="str">
            <v>BRDSLD_2_SHILO1</v>
          </cell>
          <cell r="E1908" t="str">
            <v>CAISO_Wind</v>
          </cell>
          <cell r="J1908">
            <v>1</v>
          </cell>
        </row>
        <row r="1909">
          <cell r="B1909" t="str">
            <v>ALTA4A_2_CPCW1</v>
          </cell>
          <cell r="E1909" t="str">
            <v>CAISO_Wind</v>
          </cell>
          <cell r="J1909">
            <v>1</v>
          </cell>
        </row>
        <row r="1910">
          <cell r="B1910" t="str">
            <v>ALTA4B_2_CPCW2</v>
          </cell>
          <cell r="E1910" t="str">
            <v>CAISO_Wind</v>
          </cell>
          <cell r="J1910">
            <v>1</v>
          </cell>
        </row>
        <row r="1911">
          <cell r="B1911" t="str">
            <v>ALTA4B_2_CPCW3</v>
          </cell>
          <cell r="E1911" t="str">
            <v>CAISO_Wind</v>
          </cell>
          <cell r="J1911">
            <v>1</v>
          </cell>
        </row>
        <row r="1912">
          <cell r="B1912" t="str">
            <v>ALTA4B_2_CPCW6</v>
          </cell>
          <cell r="E1912" t="str">
            <v>CAISO_Wind</v>
          </cell>
          <cell r="J1912">
            <v>1</v>
          </cell>
        </row>
        <row r="1913">
          <cell r="B1913" t="str">
            <v>ALTA3A_2_CPCE8</v>
          </cell>
          <cell r="E1913" t="str">
            <v>CAISO_Wind</v>
          </cell>
          <cell r="J1913">
            <v>1</v>
          </cell>
        </row>
        <row r="1914">
          <cell r="B1914" t="str">
            <v>Green Ridge Power LLC (110 MW)</v>
          </cell>
          <cell r="E1914" t="str">
            <v>CAISO_Wind</v>
          </cell>
          <cell r="J1914">
            <v>1</v>
          </cell>
        </row>
        <row r="1915">
          <cell r="B1915" t="str">
            <v>Broadview Energy KW, LLC</v>
          </cell>
          <cell r="E1915" t="str">
            <v>CAISO_Wind</v>
          </cell>
          <cell r="J1915">
            <v>1</v>
          </cell>
        </row>
        <row r="1916">
          <cell r="B1916" t="str">
            <v>ROSMDW_2_WIND1</v>
          </cell>
          <cell r="E1916" t="str">
            <v>CAISO_Wind</v>
          </cell>
          <cell r="J1916">
            <v>1</v>
          </cell>
        </row>
        <row r="1917">
          <cell r="B1917" t="str">
            <v>ALTA6E_2_WIND10</v>
          </cell>
          <cell r="E1917" t="str">
            <v>CAISO_Wind</v>
          </cell>
          <cell r="J1917">
            <v>1</v>
          </cell>
        </row>
        <row r="1918">
          <cell r="B1918" t="str">
            <v>ALT6DS_2_WIND9</v>
          </cell>
          <cell r="E1918" t="str">
            <v>CAISO_Wind</v>
          </cell>
          <cell r="J1918">
            <v>1</v>
          </cell>
        </row>
        <row r="1919">
          <cell r="B1919" t="str">
            <v>Tule Wind</v>
          </cell>
          <cell r="E1919" t="str">
            <v>CAISO_Wind</v>
          </cell>
          <cell r="J1919">
            <v>1</v>
          </cell>
        </row>
        <row r="1920">
          <cell r="B1920" t="str">
            <v>Voyager Wind I, LLC</v>
          </cell>
          <cell r="E1920" t="str">
            <v>CAISO_Wind</v>
          </cell>
          <cell r="J1920">
            <v>1</v>
          </cell>
        </row>
        <row r="1921">
          <cell r="B1921" t="str">
            <v>Los Banos Wind</v>
          </cell>
          <cell r="E1921" t="str">
            <v>CAISO_Wind</v>
          </cell>
          <cell r="J1921">
            <v>1</v>
          </cell>
        </row>
        <row r="1922">
          <cell r="B1922" t="str">
            <v>Goshen Phase II, LLC</v>
          </cell>
          <cell r="E1922" t="str">
            <v>CAISO_Wind</v>
          </cell>
          <cell r="J1922">
            <v>1</v>
          </cell>
        </row>
        <row r="1923">
          <cell r="B1923" t="str">
            <v>WNDSTR_2_WIND</v>
          </cell>
          <cell r="E1923" t="str">
            <v>CAISO_Wind</v>
          </cell>
          <cell r="J1923">
            <v>1</v>
          </cell>
        </row>
        <row r="1924">
          <cell r="B1924" t="str">
            <v>NaturEner Glacier 1</v>
          </cell>
          <cell r="E1924" t="str">
            <v>CAISO_Wind</v>
          </cell>
          <cell r="J1924">
            <v>1</v>
          </cell>
        </row>
        <row r="1925">
          <cell r="B1925" t="str">
            <v xml:space="preserve">Big Horn 1 </v>
          </cell>
          <cell r="E1925" t="str">
            <v>CAISO_Wind</v>
          </cell>
          <cell r="J1925">
            <v>1</v>
          </cell>
        </row>
        <row r="1926">
          <cell r="B1926" t="str">
            <v xml:space="preserve">Palouse Wind </v>
          </cell>
          <cell r="E1926" t="str">
            <v>CAISO_Wind</v>
          </cell>
          <cell r="J1926">
            <v>1</v>
          </cell>
        </row>
        <row r="1927">
          <cell r="B1927" t="str">
            <v>NaturEner Glacier 2</v>
          </cell>
          <cell r="E1927" t="str">
            <v>CAISO_Wind</v>
          </cell>
          <cell r="J1927">
            <v>1</v>
          </cell>
        </row>
        <row r="1928">
          <cell r="B1928" t="str">
            <v>HATRDG_2_WIND</v>
          </cell>
          <cell r="E1928" t="str">
            <v>CAISO_Wind</v>
          </cell>
          <cell r="J1928">
            <v>1</v>
          </cell>
        </row>
        <row r="1929">
          <cell r="B1929" t="str">
            <v>Rattlesnake Road (Arlington) Wind Power Project</v>
          </cell>
          <cell r="E1929" t="str">
            <v>CAISO_Wind</v>
          </cell>
          <cell r="J1929">
            <v>1</v>
          </cell>
        </row>
        <row r="1930">
          <cell r="B1930" t="str">
            <v>BRDSLD_2_SHLO3A</v>
          </cell>
          <cell r="E1930" t="str">
            <v>CAISO_Wind</v>
          </cell>
          <cell r="J1930">
            <v>1</v>
          </cell>
        </row>
        <row r="1931">
          <cell r="B1931" t="str">
            <v>BRODIE_2_WIND</v>
          </cell>
          <cell r="E1931" t="str">
            <v>CAISO_Wind</v>
          </cell>
          <cell r="J1931">
            <v>1</v>
          </cell>
        </row>
        <row r="1932">
          <cell r="B1932" t="str">
            <v>ALTA3A_2_CPCE4</v>
          </cell>
          <cell r="E1932" t="str">
            <v>CAISO_Wind</v>
          </cell>
          <cell r="J1932">
            <v>1</v>
          </cell>
        </row>
        <row r="1933">
          <cell r="B1933" t="str">
            <v>BRDSLD_2_SHLO3B</v>
          </cell>
          <cell r="E1933" t="str">
            <v>CAISO_Wind</v>
          </cell>
          <cell r="J1933">
            <v>1</v>
          </cell>
        </row>
        <row r="1934">
          <cell r="B1934" t="str">
            <v>RTREE_2_WIND3</v>
          </cell>
          <cell r="E1934" t="str">
            <v>CAISO_Wind</v>
          </cell>
          <cell r="J1934">
            <v>1</v>
          </cell>
        </row>
        <row r="1935">
          <cell r="B1935" t="str">
            <v>Vantage Wind Energy Center</v>
          </cell>
          <cell r="E1935" t="str">
            <v>CAISO_Wind</v>
          </cell>
          <cell r="J1935">
            <v>1</v>
          </cell>
        </row>
        <row r="1936">
          <cell r="B1936" t="str">
            <v>Klondike IIIA</v>
          </cell>
          <cell r="E1936" t="str">
            <v>CAISO_Wind</v>
          </cell>
          <cell r="J1936">
            <v>1</v>
          </cell>
        </row>
        <row r="1937">
          <cell r="B1937" t="str">
            <v>ALTA6B_2_WIND11</v>
          </cell>
          <cell r="E1937" t="str">
            <v>CAISO_Wind</v>
          </cell>
          <cell r="J1937">
            <v>1</v>
          </cell>
        </row>
        <row r="1938">
          <cell r="B1938" t="str">
            <v>Klondike Wind Power Project III</v>
          </cell>
          <cell r="E1938" t="str">
            <v>CAISO_Wind</v>
          </cell>
          <cell r="J1938">
            <v>1</v>
          </cell>
        </row>
        <row r="1939">
          <cell r="B1939" t="str">
            <v>RTREE_2_WIND1</v>
          </cell>
          <cell r="E1939" t="str">
            <v>CAISO_Wind</v>
          </cell>
          <cell r="J1939">
            <v>1</v>
          </cell>
        </row>
        <row r="1940">
          <cell r="B1940" t="str">
            <v>USWPJR_2_UNITS</v>
          </cell>
          <cell r="E1940" t="str">
            <v>CAISO_Wind</v>
          </cell>
          <cell r="J1940">
            <v>1</v>
          </cell>
        </row>
        <row r="1941">
          <cell r="B1941" t="str">
            <v>BRDSLD_2_MTZUM2</v>
          </cell>
          <cell r="E1941" t="str">
            <v>CAISO_Wind</v>
          </cell>
          <cell r="J1941">
            <v>1</v>
          </cell>
        </row>
        <row r="1942">
          <cell r="B1942" t="str">
            <v>JAWBNE_2_SRWND</v>
          </cell>
          <cell r="E1942" t="str">
            <v>CAISO_Wind</v>
          </cell>
          <cell r="J1942">
            <v>1</v>
          </cell>
        </row>
        <row r="1943">
          <cell r="B1943" t="str">
            <v>MTWIND_1_UNIT 1</v>
          </cell>
          <cell r="E1943" t="str">
            <v>CAISO_Wind</v>
          </cell>
          <cell r="J1943">
            <v>1</v>
          </cell>
        </row>
        <row r="1944">
          <cell r="B1944" t="str">
            <v>ENWIND_2_WIND2</v>
          </cell>
          <cell r="E1944" t="str">
            <v>CAISO_Wind</v>
          </cell>
          <cell r="J1944">
            <v>1</v>
          </cell>
        </row>
        <row r="1945">
          <cell r="B1945" t="str">
            <v>VINCNT_2_WESTWD</v>
          </cell>
          <cell r="E1945" t="str">
            <v>CAISO_Wind</v>
          </cell>
          <cell r="J1945">
            <v>1</v>
          </cell>
        </row>
        <row r="1946">
          <cell r="B1946" t="str">
            <v>ANTLPE_2_QF</v>
          </cell>
          <cell r="E1946" t="str">
            <v>CAISO_Wind</v>
          </cell>
          <cell r="J1946">
            <v>1</v>
          </cell>
        </row>
        <row r="1947">
          <cell r="B1947" t="str">
            <v>Green Ridge Power LLC (70 MW)</v>
          </cell>
          <cell r="E1947" t="str">
            <v>CAISO_Wind</v>
          </cell>
          <cell r="J1947">
            <v>1</v>
          </cell>
        </row>
        <row r="1948">
          <cell r="B1948" t="str">
            <v>CRSTWD_6_KUMYAY</v>
          </cell>
          <cell r="E1948" t="str">
            <v>CAISO_Wind</v>
          </cell>
          <cell r="J1948">
            <v>1</v>
          </cell>
        </row>
        <row r="1949">
          <cell r="B1949" t="str">
            <v xml:space="preserve">San Gorgonio Wind   </v>
          </cell>
          <cell r="E1949" t="str">
            <v>CAISO_Wind</v>
          </cell>
          <cell r="J1949">
            <v>1</v>
          </cell>
        </row>
        <row r="1950">
          <cell r="B1950" t="str">
            <v>BLAST_1_WIND</v>
          </cell>
          <cell r="E1950" t="str">
            <v>CAISO_Wind</v>
          </cell>
          <cell r="J1950">
            <v>1</v>
          </cell>
        </row>
        <row r="1951">
          <cell r="B1951" t="str">
            <v>Altamont Midway Ltd.</v>
          </cell>
          <cell r="E1951" t="str">
            <v>CAISO_Wind</v>
          </cell>
          <cell r="J1951">
            <v>1</v>
          </cell>
        </row>
        <row r="1952">
          <cell r="B1952" t="str">
            <v>ENWIND_2_WIND1</v>
          </cell>
          <cell r="E1952" t="str">
            <v>CAISO_Wind</v>
          </cell>
          <cell r="J1952">
            <v>1</v>
          </cell>
        </row>
        <row r="1953">
          <cell r="B1953" t="str">
            <v>TIFFNY_1_DILLON</v>
          </cell>
          <cell r="E1953" t="str">
            <v>CAISO_Wind</v>
          </cell>
          <cell r="J1953">
            <v>1</v>
          </cell>
        </row>
        <row r="1954">
          <cell r="B1954" t="str">
            <v>Green Ridge Power LLC (100 MW - A)</v>
          </cell>
          <cell r="E1954" t="str">
            <v>CAISO_Wind</v>
          </cell>
          <cell r="J1954">
            <v>1</v>
          </cell>
        </row>
        <row r="1955">
          <cell r="B1955" t="str">
            <v>WNDMAS_2_UNIT 1</v>
          </cell>
          <cell r="E1955" t="str">
            <v>CAISO_Wind</v>
          </cell>
          <cell r="J1955">
            <v>1</v>
          </cell>
        </row>
        <row r="1956">
          <cell r="B1956" t="str">
            <v>USWND2_1_WIND2</v>
          </cell>
          <cell r="E1956" t="str">
            <v>CAISO_Wind</v>
          </cell>
          <cell r="J1956">
            <v>1</v>
          </cell>
        </row>
        <row r="1957">
          <cell r="B1957" t="str">
            <v>USWND2_1_WIND1</v>
          </cell>
          <cell r="E1957" t="str">
            <v>CAISO_Wind</v>
          </cell>
          <cell r="J1957">
            <v>1</v>
          </cell>
        </row>
        <row r="1958">
          <cell r="B1958" t="str">
            <v>Voyager Wind III</v>
          </cell>
          <cell r="E1958" t="str">
            <v>CAISO_Wind</v>
          </cell>
          <cell r="J1958">
            <v>1</v>
          </cell>
        </row>
        <row r="1959">
          <cell r="B1959" t="str">
            <v>Golden Hills North</v>
          </cell>
          <cell r="E1959" t="str">
            <v>CAISO_Wind</v>
          </cell>
          <cell r="J1959">
            <v>1</v>
          </cell>
        </row>
        <row r="1960">
          <cell r="B1960" t="str">
            <v>TRNSWD_1_QF</v>
          </cell>
          <cell r="E1960" t="str">
            <v>CAISO_Wind</v>
          </cell>
          <cell r="J1960">
            <v>1</v>
          </cell>
        </row>
        <row r="1961">
          <cell r="B1961" t="str">
            <v>BRDSLD_2_MTZUMA</v>
          </cell>
          <cell r="E1961" t="str">
            <v>CAISO_Wind</v>
          </cell>
          <cell r="J1961">
            <v>1</v>
          </cell>
        </row>
        <row r="1962">
          <cell r="B1962" t="str">
            <v>INTTRB_6_UNIT</v>
          </cell>
          <cell r="E1962" t="str">
            <v>CAISO_Wind</v>
          </cell>
          <cell r="J1962">
            <v>1</v>
          </cell>
        </row>
        <row r="1963">
          <cell r="B1963" t="str">
            <v>DEVERS_1_QF</v>
          </cell>
          <cell r="E1963" t="str">
            <v>CAISO_Wind</v>
          </cell>
          <cell r="J1963">
            <v>1</v>
          </cell>
        </row>
        <row r="1964">
          <cell r="B1964" t="str">
            <v>PANSEA_1_PANARO</v>
          </cell>
          <cell r="E1964" t="str">
            <v>CAISO_Wind</v>
          </cell>
          <cell r="J1964">
            <v>1</v>
          </cell>
        </row>
        <row r="1965">
          <cell r="B1965" t="str">
            <v>Pleasant Valley (WEST Wyoming Wind Energy Center)</v>
          </cell>
          <cell r="E1965" t="str">
            <v>CAISO_Wind</v>
          </cell>
          <cell r="J1965">
            <v>1</v>
          </cell>
        </row>
        <row r="1966">
          <cell r="B1966" t="str">
            <v>Tres Vaqueros Wind Farms, LLC</v>
          </cell>
          <cell r="E1966" t="str">
            <v>CAISO_Wind</v>
          </cell>
          <cell r="J1966">
            <v>1</v>
          </cell>
        </row>
        <row r="1967">
          <cell r="B1967" t="str">
            <v>Northwind Energy</v>
          </cell>
          <cell r="E1967" t="str">
            <v>CAISO_Wind</v>
          </cell>
          <cell r="J1967">
            <v>1</v>
          </cell>
        </row>
        <row r="1968">
          <cell r="B1968" t="str">
            <v>Alta Mesa Pwr. Purch. Contract Trust</v>
          </cell>
          <cell r="E1968" t="str">
            <v>CAISO_Wind</v>
          </cell>
          <cell r="J1968">
            <v>1</v>
          </cell>
        </row>
        <row r="1969">
          <cell r="B1969" t="str">
            <v>MTWIND_1_UNIT 3</v>
          </cell>
          <cell r="E1969" t="str">
            <v>CAISO_Wind</v>
          </cell>
          <cell r="J1969">
            <v>1</v>
          </cell>
        </row>
        <row r="1970">
          <cell r="B1970" t="str">
            <v>Patterson Pass Wind Farm LLC</v>
          </cell>
          <cell r="E1970" t="str">
            <v>CAISO_Wind</v>
          </cell>
          <cell r="J1970">
            <v>1</v>
          </cell>
        </row>
        <row r="1971">
          <cell r="B1971" t="str">
            <v>Altech III - RAM 5</v>
          </cell>
          <cell r="E1971" t="str">
            <v>CAISO_Wind</v>
          </cell>
          <cell r="J1971">
            <v>1</v>
          </cell>
        </row>
        <row r="1972">
          <cell r="B1972" t="str">
            <v>Sand Hill Wind, LLC - RAM 3</v>
          </cell>
          <cell r="E1972" t="str">
            <v>CAISO_Wind</v>
          </cell>
          <cell r="J1972">
            <v>1</v>
          </cell>
        </row>
        <row r="1973">
          <cell r="B1973" t="str">
            <v>ARBWD_6_QF</v>
          </cell>
          <cell r="E1973" t="str">
            <v>CAISO_Wind</v>
          </cell>
          <cell r="J1973">
            <v>1</v>
          </cell>
        </row>
        <row r="1974">
          <cell r="B1974" t="str">
            <v>RTREE_2_WIND2</v>
          </cell>
          <cell r="E1974" t="str">
            <v>CAISO_Wind</v>
          </cell>
          <cell r="J1974">
            <v>1</v>
          </cell>
        </row>
        <row r="1975">
          <cell r="B1975" t="str">
            <v>Pebble Springs</v>
          </cell>
          <cell r="E1975" t="str">
            <v>CAISO_Wind</v>
          </cell>
          <cell r="J1975">
            <v>1</v>
          </cell>
        </row>
        <row r="1976">
          <cell r="B1976" t="str">
            <v>CAPWD_1_QF</v>
          </cell>
          <cell r="E1976" t="str">
            <v>CAISO_Wind</v>
          </cell>
          <cell r="J1976">
            <v>1</v>
          </cell>
        </row>
        <row r="1977">
          <cell r="B1977" t="str">
            <v>Altamont Power LLC (4-4)</v>
          </cell>
          <cell r="E1977" t="str">
            <v>CAISO_Wind</v>
          </cell>
          <cell r="J1977">
            <v>1</v>
          </cell>
        </row>
        <row r="1978">
          <cell r="B1978" t="str">
            <v>Altamont Power LLC (6-4)</v>
          </cell>
          <cell r="E1978" t="str">
            <v>CAISO_Wind</v>
          </cell>
          <cell r="J1978">
            <v>1</v>
          </cell>
        </row>
        <row r="1979">
          <cell r="B1979" t="str">
            <v>FLOWD2_2_FPLWND</v>
          </cell>
          <cell r="E1979" t="str">
            <v>CAISO_Wind</v>
          </cell>
          <cell r="J1979">
            <v>1</v>
          </cell>
        </row>
        <row r="1980">
          <cell r="B1980" t="str">
            <v>ZOND_6_UNIT</v>
          </cell>
          <cell r="E1980" t="str">
            <v>CAISO_Wind</v>
          </cell>
          <cell r="J1980">
            <v>1</v>
          </cell>
        </row>
        <row r="1981">
          <cell r="B1981" t="str">
            <v>Big Horn 2</v>
          </cell>
          <cell r="E1981" t="str">
            <v>CAISO_Wind</v>
          </cell>
          <cell r="J1981">
            <v>1</v>
          </cell>
        </row>
        <row r="1982">
          <cell r="B1982" t="str">
            <v>GARNET_1_UNITS</v>
          </cell>
          <cell r="E1982" t="str">
            <v>CAISO_Wind</v>
          </cell>
          <cell r="J1982">
            <v>1</v>
          </cell>
        </row>
        <row r="1983">
          <cell r="B1983" t="str">
            <v>Smoke Tree Wind, LLC</v>
          </cell>
          <cell r="E1983" t="str">
            <v>CAISO_Wind</v>
          </cell>
          <cell r="J1983">
            <v>1</v>
          </cell>
        </row>
        <row r="1984">
          <cell r="B1984" t="str">
            <v>Horse Butte Wind</v>
          </cell>
          <cell r="E1984" t="str">
            <v>CAISO_Wind</v>
          </cell>
          <cell r="J1984">
            <v>1</v>
          </cell>
        </row>
        <row r="1985">
          <cell r="B1985" t="str">
            <v>ALTWD_1_QF</v>
          </cell>
          <cell r="E1985" t="str">
            <v>CAISO_Wind</v>
          </cell>
          <cell r="J1985">
            <v>1</v>
          </cell>
        </row>
        <row r="1986">
          <cell r="B1986" t="str">
            <v>Green Ridge Power LLC (100 MW - D)</v>
          </cell>
          <cell r="E1986" t="str">
            <v>CAISO_Wind</v>
          </cell>
          <cell r="J1986">
            <v>1</v>
          </cell>
        </row>
        <row r="1987">
          <cell r="B1987" t="str">
            <v>Section 20 Trust</v>
          </cell>
          <cell r="E1987" t="str">
            <v>CAISO_Wind</v>
          </cell>
          <cell r="J1987">
            <v>1</v>
          </cell>
        </row>
        <row r="1988">
          <cell r="B1988" t="str">
            <v>FLOWD_2_WIND1</v>
          </cell>
          <cell r="E1988" t="str">
            <v>CAISO_Wind</v>
          </cell>
          <cell r="J1988">
            <v>1</v>
          </cell>
        </row>
        <row r="1989">
          <cell r="B1989" t="str">
            <v>Energy Development &amp; Const. Corp. (f/k/a 6062)</v>
          </cell>
          <cell r="E1989" t="str">
            <v>CAISO_Wind</v>
          </cell>
          <cell r="J1989">
            <v>1</v>
          </cell>
        </row>
        <row r="1990">
          <cell r="B1990" t="str">
            <v>GARNET_2_WIND1</v>
          </cell>
          <cell r="E1990" t="str">
            <v>CAISO_Wind</v>
          </cell>
          <cell r="J1990">
            <v>1</v>
          </cell>
        </row>
        <row r="1991">
          <cell r="B1991" t="str">
            <v>Green Ridge Power LLC (23.8 MW)</v>
          </cell>
          <cell r="E1991" t="str">
            <v>CAISO_Wind</v>
          </cell>
          <cell r="J1991">
            <v>1</v>
          </cell>
        </row>
        <row r="1992">
          <cell r="B1992" t="str">
            <v>USWNDR_2_UNITS</v>
          </cell>
          <cell r="E1992" t="str">
            <v>CAISO_Wind</v>
          </cell>
          <cell r="J1992">
            <v>1</v>
          </cell>
        </row>
        <row r="1993">
          <cell r="B1993" t="str">
            <v>GARNET_2_WIND4</v>
          </cell>
          <cell r="E1993" t="str">
            <v>CAISO_Wind</v>
          </cell>
          <cell r="J1993">
            <v>1</v>
          </cell>
        </row>
        <row r="1994">
          <cell r="B1994" t="str">
            <v>NZWIND_6_CALWND</v>
          </cell>
          <cell r="E1994" t="str">
            <v>CAISO_Wind</v>
          </cell>
          <cell r="J1994">
            <v>1</v>
          </cell>
        </row>
        <row r="1995">
          <cell r="B1995" t="str">
            <v>MIDWD_2_WIND1</v>
          </cell>
          <cell r="E1995" t="str">
            <v>CAISO_Wind</v>
          </cell>
          <cell r="J1995">
            <v>1</v>
          </cell>
        </row>
        <row r="1996">
          <cell r="B1996" t="str">
            <v>MIDWD_7_CORAMB</v>
          </cell>
          <cell r="E1996" t="str">
            <v>CAISO_Wind</v>
          </cell>
          <cell r="J1996">
            <v>1</v>
          </cell>
        </row>
        <row r="1997">
          <cell r="B1997" t="str">
            <v>MIDWD_6_WNDLND</v>
          </cell>
          <cell r="E1997" t="str">
            <v>CAISO_Wind</v>
          </cell>
          <cell r="J1997">
            <v>1</v>
          </cell>
        </row>
        <row r="1998">
          <cell r="B1998" t="str">
            <v>NZWIND_6_WDSTR2</v>
          </cell>
          <cell r="E1998" t="str">
            <v>CAISO_Wind</v>
          </cell>
          <cell r="J1998">
            <v>1</v>
          </cell>
        </row>
        <row r="1999">
          <cell r="B1999" t="str">
            <v>NZWIND_6_WDSTR4</v>
          </cell>
          <cell r="E1999" t="str">
            <v>CAISO_Wind</v>
          </cell>
          <cell r="J1999">
            <v>1</v>
          </cell>
        </row>
        <row r="2000">
          <cell r="B2000" t="str">
            <v>GARNET_1_WIND</v>
          </cell>
          <cell r="E2000" t="str">
            <v>CAISO_Wind</v>
          </cell>
          <cell r="J2000">
            <v>1</v>
          </cell>
        </row>
        <row r="2001">
          <cell r="B2001" t="str">
            <v>NZWIND_6_WDSTR3</v>
          </cell>
          <cell r="E2001" t="str">
            <v>CAISO_Wind</v>
          </cell>
          <cell r="J2001">
            <v>1</v>
          </cell>
        </row>
        <row r="2002">
          <cell r="B2002" t="str">
            <v>GARNET_1_WT3WND</v>
          </cell>
          <cell r="E2002" t="str">
            <v>CAISO_Wind</v>
          </cell>
          <cell r="J2002">
            <v>1</v>
          </cell>
        </row>
        <row r="2003">
          <cell r="B2003" t="str">
            <v>BNY Western Trust Company</v>
          </cell>
          <cell r="E2003" t="str">
            <v>CAISO_Wind</v>
          </cell>
          <cell r="J2003">
            <v>1</v>
          </cell>
        </row>
        <row r="2004">
          <cell r="B2004" t="str">
            <v>Green Ridge Power LLC (5.9 MW)</v>
          </cell>
          <cell r="E2004" t="str">
            <v>CAISO_Wind</v>
          </cell>
          <cell r="J2004">
            <v>1</v>
          </cell>
        </row>
        <row r="2005">
          <cell r="B2005" t="str">
            <v>Forebay Wind LLC - Altech</v>
          </cell>
          <cell r="E2005" t="str">
            <v>CAISO_Wind</v>
          </cell>
          <cell r="J2005">
            <v>1</v>
          </cell>
        </row>
        <row r="2006">
          <cell r="B2006" t="str">
            <v>Milford Wind WT11</v>
          </cell>
          <cell r="E2006" t="str">
            <v>CAISO_Wind</v>
          </cell>
          <cell r="J2006">
            <v>1</v>
          </cell>
        </row>
        <row r="2007">
          <cell r="B2007" t="str">
            <v>Juniper Canyon Wind Power</v>
          </cell>
          <cell r="E2007" t="str">
            <v>CAISO_Wind</v>
          </cell>
          <cell r="J2007">
            <v>0</v>
          </cell>
        </row>
        <row r="2008">
          <cell r="B2008" t="str">
            <v>Western Wind Energy Corp (Windridge)</v>
          </cell>
          <cell r="E2008" t="str">
            <v>CAISO_Wind</v>
          </cell>
          <cell r="J2008">
            <v>1</v>
          </cell>
        </row>
        <row r="2009">
          <cell r="B2009" t="str">
            <v>Altamont Power LLC (3-4 )</v>
          </cell>
          <cell r="E2009" t="str">
            <v>CAISO_Wind</v>
          </cell>
          <cell r="J2009">
            <v>1</v>
          </cell>
        </row>
        <row r="2010">
          <cell r="B2010" t="str">
            <v>Mogul Energy Partnership I</v>
          </cell>
          <cell r="E2010" t="str">
            <v>CAISO_Wind</v>
          </cell>
          <cell r="J2010">
            <v>1</v>
          </cell>
        </row>
        <row r="2011">
          <cell r="B2011" t="str">
            <v>OAKWD_6_ZEPHWD</v>
          </cell>
          <cell r="E2011" t="str">
            <v>CAISO_Wind</v>
          </cell>
          <cell r="J2011">
            <v>1</v>
          </cell>
        </row>
        <row r="2012">
          <cell r="B2012" t="str">
            <v>MIDWD_2_WIND2</v>
          </cell>
          <cell r="E2012" t="str">
            <v>CAISO_Wind</v>
          </cell>
          <cell r="J2012">
            <v>1</v>
          </cell>
        </row>
        <row r="2013">
          <cell r="B2013" t="str">
            <v>Coram Energy LLC</v>
          </cell>
          <cell r="E2013" t="str">
            <v>CAISO_Wind</v>
          </cell>
          <cell r="J2013">
            <v>1</v>
          </cell>
        </row>
        <row r="2014">
          <cell r="B2014" t="str">
            <v>GARNET_2_WIND5</v>
          </cell>
          <cell r="E2014" t="str">
            <v>CAISO_Wind</v>
          </cell>
          <cell r="J2014">
            <v>1</v>
          </cell>
        </row>
        <row r="2015">
          <cell r="B2015" t="str">
            <v>Forebay Wind LLC - Western</v>
          </cell>
          <cell r="E2015" t="str">
            <v>CAISO_Wind</v>
          </cell>
          <cell r="J2015">
            <v>1</v>
          </cell>
        </row>
        <row r="2016">
          <cell r="B2016" t="str">
            <v>Forebay Wind LLC - Cwes</v>
          </cell>
          <cell r="E2016" t="str">
            <v>CAISO_Wind</v>
          </cell>
          <cell r="J2016">
            <v>1</v>
          </cell>
        </row>
        <row r="2017">
          <cell r="B2017" t="str">
            <v>PWEST_1_UNIT</v>
          </cell>
          <cell r="E2017" t="str">
            <v>CAISO_Wind</v>
          </cell>
          <cell r="J2017">
            <v>1</v>
          </cell>
        </row>
        <row r="2018">
          <cell r="B2018" t="str">
            <v>Forebay Wind LLC - Viking</v>
          </cell>
          <cell r="E2018" t="str">
            <v>CAISO_Wind</v>
          </cell>
          <cell r="J2018">
            <v>1</v>
          </cell>
        </row>
        <row r="2019">
          <cell r="B2019" t="str">
            <v>BUCKWD_7_WINTCV</v>
          </cell>
          <cell r="E2019" t="str">
            <v>CAISO_Wind</v>
          </cell>
          <cell r="J2019">
            <v>1</v>
          </cell>
        </row>
        <row r="2020">
          <cell r="B2020" t="str">
            <v>Forebay Wind LLC - Taxvest</v>
          </cell>
          <cell r="E2020" t="str">
            <v>CAISO_Wind</v>
          </cell>
          <cell r="J2020">
            <v>1</v>
          </cell>
        </row>
        <row r="2021">
          <cell r="B2021" t="str">
            <v>Forebay Wind LLC - Seawest</v>
          </cell>
          <cell r="E2021" t="str">
            <v>CAISO_Wind</v>
          </cell>
          <cell r="J2021">
            <v>1</v>
          </cell>
        </row>
        <row r="2022">
          <cell r="B2022" t="str">
            <v>Donald R. Chenoweth</v>
          </cell>
          <cell r="E2022" t="str">
            <v>CAISO_Wind</v>
          </cell>
          <cell r="J2022">
            <v>1</v>
          </cell>
        </row>
        <row r="2023">
          <cell r="B2023" t="str">
            <v>Bennett Creek Windfarm, LLC</v>
          </cell>
          <cell r="E2023" t="str">
            <v>CAISO_Wind</v>
          </cell>
          <cell r="J2023">
            <v>1</v>
          </cell>
        </row>
        <row r="2024">
          <cell r="B2024" t="str">
            <v>Hot Springs Windfarm, LLC, Mountain Wind Power II; Nine Canyon Wind Project - Phase 3</v>
          </cell>
          <cell r="E2024" t="str">
            <v>CAISO_Wind</v>
          </cell>
          <cell r="J2024">
            <v>1</v>
          </cell>
        </row>
        <row r="2025">
          <cell r="B2025" t="str">
            <v>SutterEnergyCC-Total</v>
          </cell>
          <cell r="E2025" t="str">
            <v>BANC_CCGT</v>
          </cell>
          <cell r="J2025">
            <v>1</v>
          </cell>
        </row>
        <row r="2026">
          <cell r="B2026" t="str">
            <v>Mountain_Pass_El_Dorado_Solar</v>
          </cell>
          <cell r="E2026" t="str">
            <v>CAISO_Solar</v>
          </cell>
          <cell r="J2026">
            <v>0</v>
          </cell>
        </row>
        <row r="3951">
          <cell r="B3951"/>
          <cell r="E3951"/>
          <cell r="J3951"/>
        </row>
        <row r="3960">
          <cell r="B3960"/>
          <cell r="E3960"/>
          <cell r="J3960"/>
        </row>
        <row r="3993">
          <cell r="B3993"/>
          <cell r="E3993"/>
          <cell r="J3993"/>
        </row>
        <row r="3994">
          <cell r="B3994"/>
          <cell r="E3994"/>
          <cell r="J3994"/>
        </row>
        <row r="4011">
          <cell r="B4011"/>
          <cell r="E4011"/>
          <cell r="J4011"/>
        </row>
        <row r="4012">
          <cell r="B4012"/>
          <cell r="E4012"/>
          <cell r="J4012"/>
        </row>
      </sheetData>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852" personId="{00000000-0000-0000-0000-000000000000}" id="{F7C88947-097A-40B0-AA3B-3904F589D860}">
    <text>These formulas flag whether the resource requires a note or not. "None" means no note is required. Note the user has manually overwritten certain entries.</text>
  </threadedComment>
  <threadedComment ref="K953" personId="{00000000-0000-0000-0000-000000000000}" id="{E6151B94-A0B1-4D87-B28F-ECF1A2D9AF9F}">
    <text>These formulas flag whether the resource requires a note or not. "None" means no note is required. Note the user has manually overwritten certain entries.</text>
  </threadedComment>
  <threadedComment ref="K954" personId="{00000000-0000-0000-0000-000000000000}" id="{E742695C-26D8-4859-A2C2-718556252F34}">
    <text>These formulas flag whether the resource requires a note or not. "None" means no note is required. Note the user has manually overwritten certain entries.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55"/>
  <sheetViews>
    <sheetView zoomScaleNormal="100" workbookViewId="0">
      <pane xSplit="2" ySplit="3" topLeftCell="C29" activePane="bottomRight" state="frozen"/>
      <selection pane="topRight" activeCell="C1" sqref="C1"/>
      <selection pane="bottomLeft" activeCell="A4" sqref="A4"/>
      <selection pane="bottomRight"/>
    </sheetView>
  </sheetViews>
  <sheetFormatPr defaultColWidth="9.109375" defaultRowHeight="14.4" x14ac:dyDescent="0.3"/>
  <cols>
    <col min="1" max="1" width="11.44140625" style="57" bestFit="1" customWidth="1"/>
    <col min="2" max="2" width="13.33203125" style="97" customWidth="1"/>
    <col min="3" max="3" width="51.44140625" style="97" bestFit="1" customWidth="1"/>
    <col min="4" max="4" width="122.44140625" style="102" customWidth="1"/>
    <col min="5" max="5" width="30" style="102" bestFit="1" customWidth="1"/>
    <col min="6" max="6" width="18.109375" style="102" customWidth="1"/>
    <col min="7" max="7" width="44.44140625" style="102" customWidth="1"/>
    <col min="8" max="8" width="9.109375" style="97"/>
    <col min="9" max="10" width="44.44140625" style="97" bestFit="1" customWidth="1"/>
    <col min="11" max="16384" width="9.109375" style="97"/>
  </cols>
  <sheetData>
    <row r="1" spans="1:7" x14ac:dyDescent="0.3">
      <c r="A1" s="53" t="s">
        <v>0</v>
      </c>
      <c r="B1" s="54" t="s">
        <v>1</v>
      </c>
      <c r="C1" s="54" t="s">
        <v>2</v>
      </c>
      <c r="D1" s="110" t="s">
        <v>3</v>
      </c>
      <c r="E1" s="58" t="s">
        <v>4</v>
      </c>
      <c r="F1" s="58" t="s">
        <v>5</v>
      </c>
      <c r="G1" s="58" t="s">
        <v>6</v>
      </c>
    </row>
    <row r="2" spans="1:7" x14ac:dyDescent="0.3">
      <c r="A2" s="56">
        <v>43825</v>
      </c>
      <c r="B2" s="111">
        <v>1</v>
      </c>
      <c r="C2" s="111" t="s">
        <v>7</v>
      </c>
      <c r="D2" s="100" t="s">
        <v>8</v>
      </c>
      <c r="E2" s="100" t="s">
        <v>9</v>
      </c>
      <c r="F2" s="100" t="s">
        <v>9</v>
      </c>
      <c r="G2" s="100" t="s">
        <v>9</v>
      </c>
    </row>
    <row r="3" spans="1:7" x14ac:dyDescent="0.3">
      <c r="A3" s="56">
        <v>43875</v>
      </c>
      <c r="B3" s="111">
        <v>2</v>
      </c>
      <c r="C3" s="111" t="s">
        <v>10</v>
      </c>
      <c r="D3" s="100" t="s">
        <v>11</v>
      </c>
      <c r="E3" s="100" t="s">
        <v>12</v>
      </c>
      <c r="F3" s="100" t="s">
        <v>9</v>
      </c>
      <c r="G3" s="100" t="s">
        <v>9</v>
      </c>
    </row>
    <row r="4" spans="1:7" ht="43.2" x14ac:dyDescent="0.3">
      <c r="A4" s="56">
        <v>43875</v>
      </c>
      <c r="B4" s="111">
        <v>2</v>
      </c>
      <c r="C4" s="111" t="s">
        <v>10</v>
      </c>
      <c r="D4" s="100" t="s">
        <v>13</v>
      </c>
      <c r="E4" s="100" t="s">
        <v>14</v>
      </c>
      <c r="F4" s="100" t="s">
        <v>14</v>
      </c>
      <c r="G4" s="100" t="s">
        <v>14</v>
      </c>
    </row>
    <row r="5" spans="1:7" x14ac:dyDescent="0.3">
      <c r="A5" s="56">
        <v>43875</v>
      </c>
      <c r="B5" s="111">
        <v>2</v>
      </c>
      <c r="C5" s="111" t="s">
        <v>10</v>
      </c>
      <c r="D5" s="100" t="s">
        <v>15</v>
      </c>
      <c r="E5" s="100" t="s">
        <v>12</v>
      </c>
      <c r="F5" s="100" t="s">
        <v>9</v>
      </c>
      <c r="G5" s="100" t="s">
        <v>9</v>
      </c>
    </row>
    <row r="6" spans="1:7" x14ac:dyDescent="0.3">
      <c r="A6" s="56">
        <v>43875</v>
      </c>
      <c r="B6" s="111">
        <v>2</v>
      </c>
      <c r="C6" s="111" t="s">
        <v>16</v>
      </c>
      <c r="D6" s="100" t="s">
        <v>17</v>
      </c>
      <c r="E6" s="100" t="s">
        <v>9</v>
      </c>
      <c r="F6" s="100" t="s">
        <v>9</v>
      </c>
      <c r="G6" s="100" t="s">
        <v>9</v>
      </c>
    </row>
    <row r="7" spans="1:7" x14ac:dyDescent="0.3">
      <c r="A7" s="56">
        <v>43875</v>
      </c>
      <c r="B7" s="111">
        <v>2</v>
      </c>
      <c r="C7" s="111" t="s">
        <v>16</v>
      </c>
      <c r="D7" s="100" t="s">
        <v>18</v>
      </c>
      <c r="E7" s="100" t="s">
        <v>19</v>
      </c>
      <c r="F7" s="100" t="s">
        <v>20</v>
      </c>
      <c r="G7" s="61" t="str">
        <f t="shared" ref="G7" si="0">HYPERLINK("#"&amp;E7&amp;"!"&amp;F7)</f>
        <v>#instructions_3_high_level_steps!D15</v>
      </c>
    </row>
    <row r="8" spans="1:7" x14ac:dyDescent="0.3">
      <c r="A8" s="56">
        <v>43875</v>
      </c>
      <c r="B8" s="111">
        <v>2</v>
      </c>
      <c r="C8" s="111" t="s">
        <v>16</v>
      </c>
      <c r="D8" s="100" t="s">
        <v>21</v>
      </c>
      <c r="E8" s="100" t="s">
        <v>19</v>
      </c>
      <c r="F8" s="100" t="s">
        <v>22</v>
      </c>
      <c r="G8" s="61" t="str">
        <f t="shared" ref="G8:G14" si="1">HYPERLINK("#"&amp;E8&amp;"!"&amp;F8)</f>
        <v>#instructions_3_high_level_steps!D4</v>
      </c>
    </row>
    <row r="9" spans="1:7" ht="28.8" x14ac:dyDescent="0.3">
      <c r="A9" s="56">
        <v>43875</v>
      </c>
      <c r="B9" s="111">
        <v>2</v>
      </c>
      <c r="C9" s="111" t="s">
        <v>16</v>
      </c>
      <c r="D9" s="100" t="s">
        <v>23</v>
      </c>
      <c r="E9" s="100" t="s">
        <v>24</v>
      </c>
      <c r="F9" s="100" t="s">
        <v>25</v>
      </c>
      <c r="G9" s="61" t="str">
        <f t="shared" si="1"/>
        <v>#instructions_7_data_dict!D31</v>
      </c>
    </row>
    <row r="10" spans="1:7" ht="28.8" x14ac:dyDescent="0.3">
      <c r="A10" s="56">
        <v>43875</v>
      </c>
      <c r="B10" s="111">
        <v>2</v>
      </c>
      <c r="C10" s="111" t="s">
        <v>26</v>
      </c>
      <c r="D10" s="100" t="s">
        <v>27</v>
      </c>
      <c r="E10" s="100" t="s">
        <v>28</v>
      </c>
      <c r="F10" s="100" t="s">
        <v>29</v>
      </c>
      <c r="G10" s="61" t="str">
        <f t="shared" si="1"/>
        <v>#unique_contracts!U:X</v>
      </c>
    </row>
    <row r="11" spans="1:7" x14ac:dyDescent="0.3">
      <c r="A11" s="56">
        <v>43875</v>
      </c>
      <c r="B11" s="111">
        <v>2</v>
      </c>
      <c r="C11" s="111" t="s">
        <v>26</v>
      </c>
      <c r="D11" s="100" t="s">
        <v>30</v>
      </c>
      <c r="E11" s="100" t="s">
        <v>28</v>
      </c>
      <c r="F11" s="100" t="s">
        <v>31</v>
      </c>
      <c r="G11" s="61" t="str">
        <f t="shared" si="1"/>
        <v>#unique_contracts!U1</v>
      </c>
    </row>
    <row r="12" spans="1:7" ht="43.2" x14ac:dyDescent="0.3">
      <c r="A12" s="56">
        <v>43875</v>
      </c>
      <c r="B12" s="111">
        <v>2</v>
      </c>
      <c r="C12" s="111" t="s">
        <v>26</v>
      </c>
      <c r="D12" s="100" t="s">
        <v>32</v>
      </c>
      <c r="E12" s="100" t="s">
        <v>28</v>
      </c>
      <c r="F12" s="100" t="s">
        <v>33</v>
      </c>
      <c r="G12" s="61" t="str">
        <f t="shared" si="1"/>
        <v>#unique_contracts!W1</v>
      </c>
    </row>
    <row r="13" spans="1:7" ht="28.8" x14ac:dyDescent="0.3">
      <c r="A13" s="56">
        <v>43875</v>
      </c>
      <c r="B13" s="111">
        <v>2</v>
      </c>
      <c r="C13" s="111" t="s">
        <v>26</v>
      </c>
      <c r="D13" s="100" t="s">
        <v>34</v>
      </c>
      <c r="E13" s="100" t="s">
        <v>28</v>
      </c>
      <c r="F13" s="100" t="s">
        <v>35</v>
      </c>
      <c r="G13" s="61" t="str">
        <f t="shared" si="1"/>
        <v>#unique_contracts!X1</v>
      </c>
    </row>
    <row r="14" spans="1:7" ht="43.2" x14ac:dyDescent="0.3">
      <c r="A14" s="56">
        <v>43875</v>
      </c>
      <c r="B14" s="111">
        <v>2</v>
      </c>
      <c r="C14" s="111" t="s">
        <v>36</v>
      </c>
      <c r="D14" s="100" t="s">
        <v>37</v>
      </c>
      <c r="E14" s="100" t="s">
        <v>38</v>
      </c>
      <c r="F14" s="100" t="s">
        <v>39</v>
      </c>
      <c r="G14" s="61" t="str">
        <f t="shared" si="1"/>
        <v>#instructions_10_incrementality!A1</v>
      </c>
    </row>
    <row r="15" spans="1:7" x14ac:dyDescent="0.3">
      <c r="A15" s="56">
        <v>43875</v>
      </c>
      <c r="B15" s="111">
        <v>2</v>
      </c>
      <c r="C15" s="111" t="s">
        <v>40</v>
      </c>
      <c r="D15" s="100" t="s">
        <v>41</v>
      </c>
      <c r="E15" s="100" t="s">
        <v>42</v>
      </c>
      <c r="F15" s="100" t="s">
        <v>43</v>
      </c>
      <c r="G15" s="61" t="str">
        <f t="shared" ref="G15:G27" si="2">HYPERLINK("#"&amp;E15&amp;"!"&amp;F15)</f>
        <v>#contract_status!A5</v>
      </c>
    </row>
    <row r="16" spans="1:7" x14ac:dyDescent="0.3">
      <c r="A16" s="56">
        <v>43875</v>
      </c>
      <c r="B16" s="111">
        <v>2</v>
      </c>
      <c r="C16" s="111" t="s">
        <v>44</v>
      </c>
      <c r="D16" s="100" t="s">
        <v>45</v>
      </c>
      <c r="E16" s="100" t="s">
        <v>46</v>
      </c>
      <c r="F16" s="100" t="s">
        <v>47</v>
      </c>
      <c r="G16" s="61" t="str">
        <f t="shared" si="2"/>
        <v>#resources!D:D</v>
      </c>
    </row>
    <row r="17" spans="1:7" x14ac:dyDescent="0.3">
      <c r="A17" s="56">
        <v>43875</v>
      </c>
      <c r="B17" s="111">
        <v>2</v>
      </c>
      <c r="C17" s="111" t="s">
        <v>44</v>
      </c>
      <c r="D17" s="100" t="s">
        <v>48</v>
      </c>
      <c r="E17" s="100" t="s">
        <v>46</v>
      </c>
      <c r="F17" s="100" t="s">
        <v>49</v>
      </c>
      <c r="G17" s="61" t="str">
        <f t="shared" si="2"/>
        <v>#resources!B:B</v>
      </c>
    </row>
    <row r="18" spans="1:7" ht="72" x14ac:dyDescent="0.3">
      <c r="A18" s="56">
        <v>43875</v>
      </c>
      <c r="B18" s="111">
        <v>2</v>
      </c>
      <c r="C18" s="111" t="s">
        <v>50</v>
      </c>
      <c r="D18" s="100" t="s">
        <v>51</v>
      </c>
      <c r="E18" s="100" t="s">
        <v>46</v>
      </c>
      <c r="F18" s="100" t="s">
        <v>52</v>
      </c>
      <c r="G18" s="61" t="str">
        <f t="shared" si="2"/>
        <v>#resources!A:I</v>
      </c>
    </row>
    <row r="19" spans="1:7" x14ac:dyDescent="0.3">
      <c r="A19" s="56">
        <v>43875</v>
      </c>
      <c r="B19" s="111">
        <v>2</v>
      </c>
      <c r="C19" s="111" t="s">
        <v>50</v>
      </c>
      <c r="D19" s="100" t="s">
        <v>53</v>
      </c>
      <c r="E19" s="100" t="s">
        <v>46</v>
      </c>
      <c r="F19" s="100" t="s">
        <v>49</v>
      </c>
      <c r="G19" s="61" t="str">
        <f t="shared" si="2"/>
        <v>#resources!B:B</v>
      </c>
    </row>
    <row r="20" spans="1:7" x14ac:dyDescent="0.3">
      <c r="A20" s="56">
        <v>43875</v>
      </c>
      <c r="B20" s="111">
        <v>2</v>
      </c>
      <c r="C20" s="111" t="s">
        <v>50</v>
      </c>
      <c r="D20" s="100" t="s">
        <v>54</v>
      </c>
      <c r="E20" s="100" t="s">
        <v>46</v>
      </c>
      <c r="F20" s="100" t="s">
        <v>49</v>
      </c>
      <c r="G20" s="61" t="str">
        <f t="shared" si="2"/>
        <v>#resources!B:B</v>
      </c>
    </row>
    <row r="21" spans="1:7" x14ac:dyDescent="0.3">
      <c r="A21" s="56">
        <v>43875</v>
      </c>
      <c r="B21" s="111">
        <v>2</v>
      </c>
      <c r="C21" s="111" t="s">
        <v>50</v>
      </c>
      <c r="D21" s="100" t="s">
        <v>55</v>
      </c>
      <c r="E21" s="100" t="s">
        <v>46</v>
      </c>
      <c r="F21" s="100" t="s">
        <v>49</v>
      </c>
      <c r="G21" s="61" t="str">
        <f t="shared" si="2"/>
        <v>#resources!B:B</v>
      </c>
    </row>
    <row r="22" spans="1:7" x14ac:dyDescent="0.3">
      <c r="A22" s="56">
        <v>43875</v>
      </c>
      <c r="B22" s="111">
        <v>2</v>
      </c>
      <c r="C22" s="111" t="s">
        <v>50</v>
      </c>
      <c r="D22" s="100" t="s">
        <v>56</v>
      </c>
      <c r="E22" s="100" t="s">
        <v>57</v>
      </c>
      <c r="F22" s="100" t="s">
        <v>58</v>
      </c>
      <c r="G22" s="61" t="str">
        <f t="shared" si="2"/>
        <v>#instructions_8_supertypes!A:A</v>
      </c>
    </row>
    <row r="23" spans="1:7" x14ac:dyDescent="0.3">
      <c r="A23" s="56">
        <v>43875</v>
      </c>
      <c r="B23" s="111">
        <v>2</v>
      </c>
      <c r="C23" s="111" t="s">
        <v>50</v>
      </c>
      <c r="D23" s="100" t="s">
        <v>59</v>
      </c>
      <c r="E23" s="100" t="s">
        <v>60</v>
      </c>
      <c r="F23" s="100" t="s">
        <v>61</v>
      </c>
      <c r="G23" s="61" t="str">
        <f t="shared" si="2"/>
        <v>#instructions_9_special_notes!A9</v>
      </c>
    </row>
    <row r="24" spans="1:7" x14ac:dyDescent="0.3">
      <c r="A24" s="56">
        <v>43875</v>
      </c>
      <c r="B24" s="111">
        <v>2</v>
      </c>
      <c r="C24" s="111" t="s">
        <v>62</v>
      </c>
      <c r="D24" s="100" t="s">
        <v>63</v>
      </c>
      <c r="E24" s="100" t="s">
        <v>28</v>
      </c>
      <c r="F24" s="100" t="s">
        <v>64</v>
      </c>
      <c r="G24" s="61" t="str">
        <f t="shared" si="2"/>
        <v>#unique_contracts!F:F</v>
      </c>
    </row>
    <row r="25" spans="1:7" x14ac:dyDescent="0.3">
      <c r="A25" s="56">
        <v>43875</v>
      </c>
      <c r="B25" s="111">
        <v>2</v>
      </c>
      <c r="C25" s="111" t="s">
        <v>62</v>
      </c>
      <c r="D25" s="100" t="s">
        <v>65</v>
      </c>
      <c r="E25" s="100" t="s">
        <v>28</v>
      </c>
      <c r="F25" s="100" t="s">
        <v>66</v>
      </c>
      <c r="G25" s="61" t="str">
        <f t="shared" si="2"/>
        <v>#unique_contracts!M:N</v>
      </c>
    </row>
    <row r="26" spans="1:7" x14ac:dyDescent="0.3">
      <c r="A26" s="56">
        <v>43875</v>
      </c>
      <c r="B26" s="111">
        <v>2</v>
      </c>
      <c r="C26" s="111" t="s">
        <v>62</v>
      </c>
      <c r="D26" s="100" t="s">
        <v>67</v>
      </c>
      <c r="E26" s="100" t="s">
        <v>28</v>
      </c>
      <c r="F26" s="100" t="s">
        <v>68</v>
      </c>
      <c r="G26" s="61" t="str">
        <f t="shared" si="2"/>
        <v>#unique_contracts!G:G</v>
      </c>
    </row>
    <row r="27" spans="1:7" x14ac:dyDescent="0.3">
      <c r="A27" s="56">
        <v>43875</v>
      </c>
      <c r="B27" s="111">
        <v>2</v>
      </c>
      <c r="C27" s="111" t="s">
        <v>44</v>
      </c>
      <c r="D27" s="100" t="s">
        <v>69</v>
      </c>
      <c r="E27" s="111" t="s">
        <v>70</v>
      </c>
      <c r="F27" s="100" t="s">
        <v>71</v>
      </c>
      <c r="G27" s="61" t="str">
        <f t="shared" si="2"/>
        <v>#monthly_gwh_mw!I:I</v>
      </c>
    </row>
    <row r="28" spans="1:7" x14ac:dyDescent="0.3">
      <c r="A28" s="56">
        <v>43875</v>
      </c>
      <c r="B28" s="111">
        <v>2</v>
      </c>
      <c r="C28" s="111" t="s">
        <v>44</v>
      </c>
      <c r="D28" s="100" t="s">
        <v>72</v>
      </c>
      <c r="E28" s="111" t="s">
        <v>70</v>
      </c>
      <c r="F28" s="100" t="s">
        <v>73</v>
      </c>
      <c r="G28" s="61" t="str">
        <f t="shared" ref="G28:G46" si="3">HYPERLINK("#"&amp;E28&amp;"!"&amp;F28)</f>
        <v>#monthly_gwh_mw!N:N</v>
      </c>
    </row>
    <row r="29" spans="1:7" x14ac:dyDescent="0.3">
      <c r="A29" s="56">
        <v>43875</v>
      </c>
      <c r="B29" s="111">
        <v>2</v>
      </c>
      <c r="C29" s="111" t="s">
        <v>16</v>
      </c>
      <c r="D29" s="100" t="s">
        <v>74</v>
      </c>
      <c r="E29" s="111" t="s">
        <v>75</v>
      </c>
      <c r="F29" s="100" t="s">
        <v>43</v>
      </c>
      <c r="G29" s="61" t="str">
        <f t="shared" si="3"/>
        <v>#instructions_5_notes_explained!A5</v>
      </c>
    </row>
    <row r="30" spans="1:7" ht="28.8" x14ac:dyDescent="0.3">
      <c r="A30" s="56">
        <v>43886</v>
      </c>
      <c r="B30" s="111" t="s">
        <v>76</v>
      </c>
      <c r="C30" s="111" t="s">
        <v>77</v>
      </c>
      <c r="D30" s="100" t="s">
        <v>78</v>
      </c>
      <c r="E30" s="100" t="s">
        <v>28</v>
      </c>
      <c r="F30" s="100" t="s">
        <v>79</v>
      </c>
      <c r="G30" s="61" t="str">
        <f t="shared" si="3"/>
        <v>#unique_contracts!AJ:AQ</v>
      </c>
    </row>
    <row r="31" spans="1:7" x14ac:dyDescent="0.3">
      <c r="A31" s="56">
        <v>43886</v>
      </c>
      <c r="B31" s="111" t="s">
        <v>76</v>
      </c>
      <c r="C31" s="111" t="s">
        <v>80</v>
      </c>
      <c r="D31" s="100" t="s">
        <v>81</v>
      </c>
      <c r="E31" s="100" t="s">
        <v>82</v>
      </c>
      <c r="F31" s="100" t="s">
        <v>83</v>
      </c>
      <c r="G31" s="61" t="str">
        <f t="shared" si="3"/>
        <v>#dashboard!B15</v>
      </c>
    </row>
    <row r="32" spans="1:7" x14ac:dyDescent="0.3">
      <c r="A32" s="56">
        <v>43886</v>
      </c>
      <c r="B32" s="111" t="s">
        <v>76</v>
      </c>
      <c r="C32" s="111" t="s">
        <v>84</v>
      </c>
      <c r="D32" s="100" t="s">
        <v>85</v>
      </c>
      <c r="E32" s="111" t="s">
        <v>70</v>
      </c>
      <c r="F32" s="78" t="s">
        <v>86</v>
      </c>
      <c r="G32" s="61" t="str">
        <f t="shared" si="3"/>
        <v>#monthly_gwh_mw!49:51</v>
      </c>
    </row>
    <row r="33" spans="1:7" ht="28.8" x14ac:dyDescent="0.3">
      <c r="A33" s="56">
        <v>43886</v>
      </c>
      <c r="B33" s="111" t="s">
        <v>76</v>
      </c>
      <c r="C33" s="111" t="s">
        <v>16</v>
      </c>
      <c r="D33" s="100" t="s">
        <v>87</v>
      </c>
      <c r="E33" s="111" t="s">
        <v>88</v>
      </c>
      <c r="F33" s="111" t="s">
        <v>61</v>
      </c>
      <c r="G33" s="61" t="str">
        <f t="shared" si="3"/>
        <v>#instructions_1_general!A9</v>
      </c>
    </row>
    <row r="34" spans="1:7" x14ac:dyDescent="0.3">
      <c r="A34" s="56">
        <v>43886</v>
      </c>
      <c r="B34" s="111" t="s">
        <v>76</v>
      </c>
      <c r="C34" s="111" t="s">
        <v>50</v>
      </c>
      <c r="D34" s="100" t="s">
        <v>89</v>
      </c>
      <c r="E34" s="111" t="s">
        <v>46</v>
      </c>
      <c r="F34" s="111" t="s">
        <v>90</v>
      </c>
      <c r="G34" s="61" t="str">
        <f t="shared" si="3"/>
        <v>#resources!H1888</v>
      </c>
    </row>
    <row r="35" spans="1:7" x14ac:dyDescent="0.3">
      <c r="A35" s="56">
        <v>43886</v>
      </c>
      <c r="B35" s="111" t="s">
        <v>76</v>
      </c>
      <c r="C35" s="111" t="s">
        <v>16</v>
      </c>
      <c r="D35" s="100" t="s">
        <v>91</v>
      </c>
      <c r="E35" s="100" t="s">
        <v>19</v>
      </c>
      <c r="F35" s="100" t="s">
        <v>22</v>
      </c>
      <c r="G35" s="61" t="str">
        <f t="shared" si="3"/>
        <v>#instructions_3_high_level_steps!D4</v>
      </c>
    </row>
    <row r="36" spans="1:7" x14ac:dyDescent="0.3">
      <c r="A36" s="56">
        <v>43886</v>
      </c>
      <c r="B36" s="111" t="s">
        <v>76</v>
      </c>
      <c r="C36" s="111" t="s">
        <v>16</v>
      </c>
      <c r="D36" s="100" t="s">
        <v>92</v>
      </c>
      <c r="E36" s="100" t="s">
        <v>57</v>
      </c>
      <c r="F36" s="100" t="s">
        <v>93</v>
      </c>
      <c r="G36" s="61" t="str">
        <f t="shared" si="3"/>
        <v>#instructions_8_supertypes!B5:B6</v>
      </c>
    </row>
    <row r="37" spans="1:7" x14ac:dyDescent="0.3">
      <c r="A37" s="56">
        <v>43886</v>
      </c>
      <c r="B37" s="111" t="s">
        <v>94</v>
      </c>
      <c r="C37" s="111" t="s">
        <v>77</v>
      </c>
      <c r="D37" s="100" t="s">
        <v>95</v>
      </c>
      <c r="E37" s="100" t="s">
        <v>42</v>
      </c>
      <c r="F37" s="100" t="s">
        <v>96</v>
      </c>
      <c r="G37" s="61" t="str">
        <f t="shared" si="3"/>
        <v>#contract_status!B3</v>
      </c>
    </row>
    <row r="38" spans="1:7" x14ac:dyDescent="0.3">
      <c r="A38" s="95">
        <v>43962</v>
      </c>
      <c r="B38" s="91">
        <v>3</v>
      </c>
      <c r="C38" s="95" t="s">
        <v>16</v>
      </c>
      <c r="D38" s="80" t="s">
        <v>97</v>
      </c>
      <c r="E38" s="94" t="s">
        <v>88</v>
      </c>
      <c r="F38" s="94" t="s">
        <v>43</v>
      </c>
      <c r="G38" s="94" t="str">
        <f t="shared" si="3"/>
        <v>#instructions_1_general!A5</v>
      </c>
    </row>
    <row r="39" spans="1:7" x14ac:dyDescent="0.3">
      <c r="A39" s="95">
        <v>43962</v>
      </c>
      <c r="B39" s="91">
        <v>3</v>
      </c>
      <c r="C39" s="95" t="s">
        <v>16</v>
      </c>
      <c r="D39" s="80" t="s">
        <v>98</v>
      </c>
      <c r="E39" s="94" t="s">
        <v>19</v>
      </c>
      <c r="F39" s="94" t="s">
        <v>99</v>
      </c>
      <c r="G39" s="94" t="str">
        <f t="shared" si="3"/>
        <v>#instructions_3_high_level_steps!D8</v>
      </c>
    </row>
    <row r="40" spans="1:7" x14ac:dyDescent="0.3">
      <c r="A40" s="95">
        <v>43962</v>
      </c>
      <c r="B40" s="91">
        <v>3</v>
      </c>
      <c r="C40" s="95" t="s">
        <v>16</v>
      </c>
      <c r="D40" s="80" t="s">
        <v>100</v>
      </c>
      <c r="E40" s="94" t="s">
        <v>19</v>
      </c>
      <c r="F40" s="94" t="s">
        <v>99</v>
      </c>
      <c r="G40" s="94" t="str">
        <f t="shared" ref="G40" si="4">HYPERLINK("#"&amp;E40&amp;"!"&amp;F40)</f>
        <v>#instructions_3_high_level_steps!D8</v>
      </c>
    </row>
    <row r="41" spans="1:7" ht="43.2" x14ac:dyDescent="0.3">
      <c r="A41" s="95">
        <v>43962</v>
      </c>
      <c r="B41" s="91">
        <v>3</v>
      </c>
      <c r="C41" s="95" t="s">
        <v>16</v>
      </c>
      <c r="D41" s="80" t="s">
        <v>101</v>
      </c>
      <c r="E41" s="94" t="s">
        <v>19</v>
      </c>
      <c r="F41" s="94" t="s">
        <v>102</v>
      </c>
      <c r="G41" s="94" t="str">
        <f t="shared" si="3"/>
        <v>#instructions_3_high_level_steps!D3</v>
      </c>
    </row>
    <row r="42" spans="1:7" x14ac:dyDescent="0.3">
      <c r="A42" s="95">
        <v>43962</v>
      </c>
      <c r="B42" s="91">
        <v>3</v>
      </c>
      <c r="C42" s="95" t="s">
        <v>16</v>
      </c>
      <c r="D42" s="80" t="s">
        <v>103</v>
      </c>
      <c r="E42" s="94" t="s">
        <v>19</v>
      </c>
      <c r="F42" s="94" t="s">
        <v>104</v>
      </c>
      <c r="G42" s="94" t="str">
        <f t="shared" si="3"/>
        <v>#instructions_3_high_level_steps!D19</v>
      </c>
    </row>
    <row r="43" spans="1:7" x14ac:dyDescent="0.3">
      <c r="A43" s="95">
        <v>43962</v>
      </c>
      <c r="B43" s="91">
        <v>3</v>
      </c>
      <c r="C43" s="95" t="s">
        <v>16</v>
      </c>
      <c r="D43" s="80" t="s">
        <v>105</v>
      </c>
      <c r="E43" s="94" t="s">
        <v>24</v>
      </c>
      <c r="F43" s="94" t="s">
        <v>106</v>
      </c>
      <c r="G43" s="94" t="str">
        <f t="shared" ref="G43" si="5">HYPERLINK("#"&amp;E43&amp;"!"&amp;F43)</f>
        <v>#instructions_7_data_dict!C17</v>
      </c>
    </row>
    <row r="44" spans="1:7" ht="72" x14ac:dyDescent="0.3">
      <c r="A44" s="95">
        <v>43962</v>
      </c>
      <c r="B44" s="91">
        <v>3</v>
      </c>
      <c r="C44" s="95" t="s">
        <v>80</v>
      </c>
      <c r="D44" s="80" t="s">
        <v>107</v>
      </c>
      <c r="E44" s="94" t="s">
        <v>82</v>
      </c>
      <c r="F44" s="94" t="s">
        <v>108</v>
      </c>
      <c r="G44" s="94" t="str">
        <f t="shared" si="3"/>
        <v>#dashboard!C6</v>
      </c>
    </row>
    <row r="45" spans="1:7" ht="28.8" x14ac:dyDescent="0.3">
      <c r="A45" s="95">
        <v>43962</v>
      </c>
      <c r="B45" s="91">
        <v>3</v>
      </c>
      <c r="C45" s="95" t="s">
        <v>44</v>
      </c>
      <c r="D45" s="80" t="s">
        <v>109</v>
      </c>
      <c r="E45" s="94" t="s">
        <v>46</v>
      </c>
      <c r="F45" s="94" t="s">
        <v>110</v>
      </c>
      <c r="G45" s="94" t="str">
        <f t="shared" si="3"/>
        <v>#resources!K:K</v>
      </c>
    </row>
    <row r="46" spans="1:7" ht="43.2" x14ac:dyDescent="0.3">
      <c r="A46" s="95">
        <v>43962</v>
      </c>
      <c r="B46" s="91">
        <v>3</v>
      </c>
      <c r="C46" s="95" t="s">
        <v>44</v>
      </c>
      <c r="D46" s="80" t="s">
        <v>111</v>
      </c>
      <c r="E46" s="94" t="s">
        <v>70</v>
      </c>
      <c r="F46" s="94" t="s">
        <v>112</v>
      </c>
      <c r="G46" s="94" t="str">
        <f t="shared" si="3"/>
        <v>#monthly_gwh_mw!O:U</v>
      </c>
    </row>
    <row r="47" spans="1:7" ht="28.8" x14ac:dyDescent="0.3">
      <c r="A47" s="95">
        <v>43962</v>
      </c>
      <c r="B47" s="91">
        <v>3</v>
      </c>
      <c r="C47" s="95" t="s">
        <v>44</v>
      </c>
      <c r="D47" s="80" t="s">
        <v>113</v>
      </c>
      <c r="E47" s="94" t="s">
        <v>114</v>
      </c>
      <c r="F47" s="94" t="s">
        <v>39</v>
      </c>
      <c r="G47" s="94" t="str">
        <f t="shared" ref="G47:G54" si="6">HYPERLINK("#"&amp;E47&amp;"!"&amp;F47)</f>
        <v>#cns_mapping!A1</v>
      </c>
    </row>
    <row r="48" spans="1:7" ht="43.2" x14ac:dyDescent="0.3">
      <c r="A48" s="95">
        <v>43962</v>
      </c>
      <c r="B48" s="91">
        <v>3</v>
      </c>
      <c r="C48" s="95" t="s">
        <v>115</v>
      </c>
      <c r="D48" s="80" t="s">
        <v>116</v>
      </c>
      <c r="E48" s="95" t="s">
        <v>115</v>
      </c>
      <c r="F48" s="95" t="s">
        <v>39</v>
      </c>
      <c r="G48" s="95" t="str">
        <f t="shared" si="6"/>
        <v>#elcc!A1</v>
      </c>
    </row>
    <row r="49" spans="1:7" x14ac:dyDescent="0.3">
      <c r="A49" s="95">
        <v>43962</v>
      </c>
      <c r="B49" s="91">
        <v>3</v>
      </c>
      <c r="C49" s="95" t="s">
        <v>117</v>
      </c>
      <c r="D49" s="80" t="s">
        <v>118</v>
      </c>
      <c r="E49" s="95" t="s">
        <v>119</v>
      </c>
      <c r="F49" s="95" t="s">
        <v>39</v>
      </c>
      <c r="G49" s="95" t="str">
        <f t="shared" si="6"/>
        <v>#portfolio_toggle!A1</v>
      </c>
    </row>
    <row r="50" spans="1:7" x14ac:dyDescent="0.3">
      <c r="A50" s="95">
        <v>43962</v>
      </c>
      <c r="B50" s="91">
        <v>3</v>
      </c>
      <c r="C50" s="95" t="s">
        <v>120</v>
      </c>
      <c r="D50" s="80" t="s">
        <v>121</v>
      </c>
      <c r="E50" s="95" t="s">
        <v>122</v>
      </c>
      <c r="F50" s="95" t="s">
        <v>123</v>
      </c>
      <c r="G50" s="95" t="str">
        <f t="shared" si="6"/>
        <v>#estimate_system_ra_requirement!B68</v>
      </c>
    </row>
    <row r="51" spans="1:7" ht="43.2" x14ac:dyDescent="0.3">
      <c r="A51" s="95">
        <v>43962</v>
      </c>
      <c r="B51" s="91">
        <v>3</v>
      </c>
      <c r="C51" s="95" t="s">
        <v>124</v>
      </c>
      <c r="D51" s="80" t="s">
        <v>125</v>
      </c>
      <c r="E51" s="95" t="s">
        <v>82</v>
      </c>
      <c r="F51" s="95" t="s">
        <v>126</v>
      </c>
      <c r="G51" s="95" t="str">
        <f t="shared" si="6"/>
        <v>#dashboard!T:T</v>
      </c>
    </row>
    <row r="52" spans="1:7" ht="57.6" x14ac:dyDescent="0.3">
      <c r="A52" s="95">
        <v>43962</v>
      </c>
      <c r="B52" s="91">
        <v>3</v>
      </c>
      <c r="C52" s="95" t="s">
        <v>120</v>
      </c>
      <c r="D52" s="80" t="s">
        <v>127</v>
      </c>
      <c r="E52" s="95" t="s">
        <v>82</v>
      </c>
      <c r="F52" s="133" t="s">
        <v>128</v>
      </c>
      <c r="G52" s="95" t="str">
        <f t="shared" si="6"/>
        <v>#dashboard!67:70</v>
      </c>
    </row>
    <row r="53" spans="1:7" ht="28.8" x14ac:dyDescent="0.3">
      <c r="A53" s="95">
        <v>43962</v>
      </c>
      <c r="B53" s="91">
        <v>3</v>
      </c>
      <c r="C53" s="95" t="s">
        <v>129</v>
      </c>
      <c r="D53" s="80" t="s">
        <v>130</v>
      </c>
      <c r="E53" s="95" t="s">
        <v>131</v>
      </c>
      <c r="F53" s="95" t="s">
        <v>58</v>
      </c>
      <c r="G53" s="95" t="str">
        <f t="shared" si="6"/>
        <v>#lse_names!A:A</v>
      </c>
    </row>
    <row r="54" spans="1:7" x14ac:dyDescent="0.3">
      <c r="A54" s="95">
        <v>43962</v>
      </c>
      <c r="B54" s="91">
        <v>3</v>
      </c>
      <c r="C54" s="80" t="s">
        <v>132</v>
      </c>
      <c r="D54" s="80" t="s">
        <v>133</v>
      </c>
      <c r="E54" s="80" t="s">
        <v>134</v>
      </c>
      <c r="F54" s="95" t="s">
        <v>39</v>
      </c>
      <c r="G54" s="94" t="str">
        <f t="shared" si="6"/>
        <v>#instructions_11_q_and_a!A1</v>
      </c>
    </row>
    <row r="55" spans="1:7" x14ac:dyDescent="0.3">
      <c r="A55" s="95">
        <v>43962</v>
      </c>
      <c r="B55" s="91">
        <v>3</v>
      </c>
      <c r="C55" s="80" t="s">
        <v>16</v>
      </c>
      <c r="D55" s="80" t="s">
        <v>135</v>
      </c>
      <c r="E55" s="80" t="s">
        <v>136</v>
      </c>
      <c r="F55" s="95" t="s">
        <v>39</v>
      </c>
      <c r="G55" s="94" t="str">
        <f t="shared" ref="G55" si="7">HYPERLINK("#"&amp;E55&amp;"!"&amp;F55)</f>
        <v>#instructions_12_cam_pcia_optout!A1</v>
      </c>
    </row>
  </sheetData>
  <autoFilter ref="A1:G29" xr:uid="{00000000-0009-0000-0000-000000000000}"/>
  <conditionalFormatting sqref="D1:D39 D56:D1048576 D44:D53 D41:D42">
    <cfRule type="containsText" dxfId="125" priority="5" operator="containsText" text="TODO">
      <formula>NOT(ISERROR(SEARCH("TODO",D1)))</formula>
    </cfRule>
  </conditionalFormatting>
  <conditionalFormatting sqref="C54:E54">
    <cfRule type="containsText" dxfId="124" priority="4" operator="containsText" text="TODO">
      <formula>NOT(ISERROR(SEARCH("TODO",C54)))</formula>
    </cfRule>
  </conditionalFormatting>
  <conditionalFormatting sqref="D43">
    <cfRule type="containsText" dxfId="123" priority="3" operator="containsText" text="TODO">
      <formula>NOT(ISERROR(SEARCH("TODO",D43)))</formula>
    </cfRule>
  </conditionalFormatting>
  <conditionalFormatting sqref="D40">
    <cfRule type="containsText" dxfId="122" priority="2" operator="containsText" text="TODO">
      <formula>NOT(ISERROR(SEARCH("TODO",D40)))</formula>
    </cfRule>
  </conditionalFormatting>
  <conditionalFormatting sqref="C55:E55">
    <cfRule type="containsText" dxfId="121" priority="1" operator="containsText" text="TODO">
      <formula>NOT(ISERROR(SEARCH("TODO",C55)))</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12"/>
  <sheetViews>
    <sheetView zoomScaleNormal="100" workbookViewId="0"/>
  </sheetViews>
  <sheetFormatPr defaultColWidth="8.88671875" defaultRowHeight="14.4" x14ac:dyDescent="0.3"/>
  <cols>
    <col min="1" max="1" width="31.109375" customWidth="1"/>
    <col min="2" max="2" width="39.33203125" customWidth="1"/>
    <col min="3" max="3" width="31.109375" customWidth="1"/>
  </cols>
  <sheetData>
    <row r="1" spans="1:9" s="9" customFormat="1" x14ac:dyDescent="0.3">
      <c r="A1" s="27" t="s">
        <v>433</v>
      </c>
      <c r="B1" s="96"/>
      <c r="C1" s="96"/>
      <c r="D1" s="96"/>
      <c r="E1" s="96"/>
      <c r="F1" s="96"/>
      <c r="G1" s="96"/>
      <c r="H1" s="96"/>
      <c r="I1" s="96"/>
    </row>
    <row r="2" spans="1:9" x14ac:dyDescent="0.3">
      <c r="A2" s="8" t="s">
        <v>308</v>
      </c>
      <c r="B2" s="8" t="s">
        <v>150</v>
      </c>
      <c r="C2" s="19" t="s">
        <v>266</v>
      </c>
      <c r="D2" s="96"/>
      <c r="E2" s="96"/>
      <c r="F2" s="96"/>
      <c r="G2" s="96"/>
      <c r="H2" s="96"/>
      <c r="I2" s="96"/>
    </row>
    <row r="3" spans="1:9" ht="28.8" x14ac:dyDescent="0.3">
      <c r="A3" s="100" t="s">
        <v>434</v>
      </c>
      <c r="B3" s="100" t="s">
        <v>435</v>
      </c>
      <c r="C3" s="100" t="s">
        <v>436</v>
      </c>
      <c r="D3" s="96"/>
      <c r="E3" s="96"/>
      <c r="F3" s="96"/>
      <c r="G3" s="96"/>
      <c r="H3" s="96"/>
      <c r="I3" s="96"/>
    </row>
    <row r="4" spans="1:9" ht="28.8" x14ac:dyDescent="0.3">
      <c r="A4" s="100" t="s">
        <v>437</v>
      </c>
      <c r="B4" s="100" t="s">
        <v>438</v>
      </c>
      <c r="C4" s="100" t="s">
        <v>439</v>
      </c>
      <c r="D4" s="96"/>
      <c r="E4" s="96"/>
      <c r="F4" s="96"/>
      <c r="G4" s="96"/>
      <c r="H4" s="96"/>
      <c r="I4" s="96"/>
    </row>
    <row r="5" spans="1:9" ht="28.8" x14ac:dyDescent="0.3">
      <c r="A5" s="100" t="s">
        <v>440</v>
      </c>
      <c r="B5" s="100" t="s">
        <v>441</v>
      </c>
      <c r="C5" s="100" t="s">
        <v>442</v>
      </c>
      <c r="D5" s="96"/>
      <c r="E5" s="96"/>
      <c r="F5" s="96"/>
      <c r="G5" s="96"/>
      <c r="H5" s="96"/>
      <c r="I5" s="96"/>
    </row>
    <row r="6" spans="1:9" ht="28.8" x14ac:dyDescent="0.3">
      <c r="A6" s="100" t="s">
        <v>443</v>
      </c>
      <c r="B6" s="100" t="s">
        <v>444</v>
      </c>
      <c r="C6" s="100" t="s">
        <v>445</v>
      </c>
      <c r="D6" s="96"/>
      <c r="E6" s="96"/>
      <c r="F6" s="96"/>
      <c r="G6" s="96"/>
      <c r="H6" s="96"/>
      <c r="I6" s="96"/>
    </row>
    <row r="7" spans="1:9" x14ac:dyDescent="0.3">
      <c r="A7" s="100" t="s">
        <v>446</v>
      </c>
      <c r="B7" s="100" t="s">
        <v>447</v>
      </c>
      <c r="C7" s="100" t="s">
        <v>448</v>
      </c>
      <c r="D7" s="96"/>
      <c r="E7" s="96"/>
      <c r="F7" s="96"/>
      <c r="G7" s="96"/>
      <c r="H7" s="96"/>
      <c r="I7" s="96"/>
    </row>
    <row r="8" spans="1:9" ht="43.2" x14ac:dyDescent="0.3">
      <c r="A8" s="100" t="s">
        <v>449</v>
      </c>
      <c r="B8" s="100" t="s">
        <v>450</v>
      </c>
      <c r="C8" s="100" t="s">
        <v>451</v>
      </c>
      <c r="D8" s="96"/>
      <c r="E8" s="96"/>
      <c r="F8" s="96"/>
      <c r="G8" s="96"/>
      <c r="H8" s="96"/>
      <c r="I8" s="96"/>
    </row>
    <row r="9" spans="1:9" ht="72" x14ac:dyDescent="0.3">
      <c r="A9" s="60" t="s">
        <v>452</v>
      </c>
      <c r="B9" s="60" t="s">
        <v>453</v>
      </c>
      <c r="C9" s="60" t="s">
        <v>454</v>
      </c>
      <c r="D9" s="96"/>
      <c r="E9" s="96"/>
      <c r="F9" s="96"/>
      <c r="G9" s="96"/>
      <c r="H9" s="96"/>
      <c r="I9" s="96"/>
    </row>
    <row r="10" spans="1:9" x14ac:dyDescent="0.3">
      <c r="A10" s="96"/>
      <c r="B10" s="96"/>
      <c r="C10" s="96"/>
      <c r="D10" s="96"/>
      <c r="E10" s="96"/>
      <c r="F10" s="96"/>
      <c r="G10" s="96"/>
      <c r="H10" s="96"/>
      <c r="I10" s="96"/>
    </row>
    <row r="11" spans="1:9" x14ac:dyDescent="0.3">
      <c r="A11" s="96"/>
      <c r="B11" s="96"/>
      <c r="C11" s="96"/>
      <c r="D11" s="96"/>
      <c r="E11" s="96"/>
      <c r="F11" s="96"/>
      <c r="G11" s="96"/>
      <c r="H11" s="96"/>
      <c r="I11" s="96"/>
    </row>
    <row r="12" spans="1:9" x14ac:dyDescent="0.3">
      <c r="A12" s="96"/>
      <c r="B12" s="96"/>
      <c r="C12" s="96"/>
      <c r="D12" s="96"/>
      <c r="E12" s="96"/>
      <c r="F12" s="96"/>
      <c r="G12" s="96"/>
      <c r="H12" s="96"/>
      <c r="I12" s="96"/>
    </row>
  </sheetData>
  <pageMargins left="0.7" right="0.7"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6"/>
  <sheetViews>
    <sheetView zoomScaleNormal="100" workbookViewId="0"/>
  </sheetViews>
  <sheetFormatPr defaultColWidth="8.88671875" defaultRowHeight="14.4" x14ac:dyDescent="0.3"/>
  <cols>
    <col min="1" max="1" width="99.33203125" style="69" customWidth="1"/>
  </cols>
  <sheetData>
    <row r="1" spans="1:1" ht="57.6" x14ac:dyDescent="0.3">
      <c r="A1" s="66" t="s">
        <v>455</v>
      </c>
    </row>
    <row r="2" spans="1:1" ht="86.4" x14ac:dyDescent="0.3">
      <c r="A2" s="66" t="s">
        <v>456</v>
      </c>
    </row>
    <row r="3" spans="1:1" ht="57.6" x14ac:dyDescent="0.3">
      <c r="A3" s="66" t="s">
        <v>457</v>
      </c>
    </row>
    <row r="4" spans="1:1" ht="86.4" x14ac:dyDescent="0.3">
      <c r="A4" s="66" t="s">
        <v>458</v>
      </c>
    </row>
    <row r="5" spans="1:1" x14ac:dyDescent="0.3">
      <c r="A5" s="66" t="s">
        <v>459</v>
      </c>
    </row>
    <row r="6" spans="1:1" x14ac:dyDescent="0.3">
      <c r="A6" s="66" t="s">
        <v>460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B1"/>
  <sheetViews>
    <sheetView workbookViewId="0"/>
  </sheetViews>
  <sheetFormatPr defaultColWidth="8.88671875" defaultRowHeight="14.4" x14ac:dyDescent="0.3"/>
  <sheetData>
    <row r="1" spans="1:2" x14ac:dyDescent="0.3">
      <c r="A1" s="96" t="s">
        <v>461</v>
      </c>
      <c r="B1" s="96" t="s">
        <v>462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A3"/>
  <sheetViews>
    <sheetView workbookViewId="0"/>
  </sheetViews>
  <sheetFormatPr defaultColWidth="8.88671875" defaultRowHeight="14.4" x14ac:dyDescent="0.3"/>
  <cols>
    <col min="1" max="1" width="139.88671875" style="14" customWidth="1"/>
  </cols>
  <sheetData>
    <row r="1" spans="1:1" ht="115.2" x14ac:dyDescent="0.3">
      <c r="A1" s="14" t="s">
        <v>463</v>
      </c>
    </row>
    <row r="2" spans="1:1" ht="28.8" x14ac:dyDescent="0.3">
      <c r="A2" s="14" t="s">
        <v>464</v>
      </c>
    </row>
    <row r="3" spans="1:1" ht="57.6" x14ac:dyDescent="0.3">
      <c r="A3" s="14" t="s">
        <v>465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F2"/>
  <sheetViews>
    <sheetView workbookViewId="0"/>
  </sheetViews>
  <sheetFormatPr defaultColWidth="8.88671875" defaultRowHeight="14.4" x14ac:dyDescent="0.3"/>
  <cols>
    <col min="2" max="2" width="43.6640625" style="120" bestFit="1" customWidth="1"/>
    <col min="3" max="5" width="9.109375" style="120"/>
    <col min="6" max="6" width="13.88671875" style="120" bestFit="1" customWidth="1"/>
  </cols>
  <sheetData>
    <row r="1" spans="1:6" x14ac:dyDescent="0.3">
      <c r="A1" s="121">
        <v>46</v>
      </c>
      <c r="B1" s="120" t="s">
        <v>466</v>
      </c>
      <c r="E1" s="120">
        <v>38</v>
      </c>
      <c r="F1" s="120" t="s">
        <v>467</v>
      </c>
    </row>
    <row r="2" spans="1:6" x14ac:dyDescent="0.3">
      <c r="A2" s="96"/>
      <c r="B2" s="120" t="s">
        <v>468</v>
      </c>
      <c r="E2" s="120">
        <v>46</v>
      </c>
      <c r="F2" s="120" t="s">
        <v>467</v>
      </c>
    </row>
  </sheetData>
  <dataValidations count="1">
    <dataValidation type="list" allowBlank="1" showInputMessage="1" showErrorMessage="1" sqref="A1" xr:uid="{00000000-0002-0000-0D00-000000000000}">
      <formula1>$E$1:$E$2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AG80"/>
  <sheetViews>
    <sheetView zoomScale="70" zoomScaleNormal="70" workbookViewId="0">
      <pane xSplit="2" ySplit="15" topLeftCell="C51" activePane="bottomRight" state="frozen"/>
      <selection pane="topRight" activeCell="C1" sqref="C1"/>
      <selection pane="bottomLeft" activeCell="A16" sqref="A16"/>
      <selection pane="bottomRight" activeCell="B65" sqref="B65"/>
    </sheetView>
  </sheetViews>
  <sheetFormatPr defaultColWidth="9.109375" defaultRowHeight="14.4" x14ac:dyDescent="0.3"/>
  <cols>
    <col min="1" max="1" width="132.44140625" style="97" bestFit="1" customWidth="1"/>
    <col min="2" max="2" width="89.44140625" style="97" bestFit="1" customWidth="1"/>
    <col min="3" max="14" width="15" style="97" bestFit="1" customWidth="1"/>
    <col min="15" max="15" width="11.109375" style="97" bestFit="1" customWidth="1"/>
    <col min="16" max="16" width="16.44140625" style="125" customWidth="1"/>
    <col min="17" max="16384" width="9.109375" style="97"/>
  </cols>
  <sheetData>
    <row r="1" spans="1:33" ht="18" x14ac:dyDescent="0.3">
      <c r="A1" s="230" t="s">
        <v>469</v>
      </c>
      <c r="B1" s="230"/>
      <c r="C1" s="230"/>
      <c r="D1" s="230"/>
      <c r="E1" s="230"/>
      <c r="F1" s="230"/>
      <c r="G1" s="230"/>
      <c r="H1" s="230"/>
      <c r="I1" s="230"/>
      <c r="J1" s="230"/>
      <c r="K1" s="230"/>
      <c r="L1" s="230"/>
      <c r="M1" s="230"/>
      <c r="N1" s="230"/>
      <c r="O1" s="230"/>
      <c r="P1" s="135"/>
    </row>
    <row r="2" spans="1:33" ht="15.6" x14ac:dyDescent="0.3">
      <c r="A2" s="231" t="s">
        <v>470</v>
      </c>
      <c r="B2" s="231"/>
      <c r="C2" s="231"/>
      <c r="D2" s="231"/>
      <c r="E2" s="231"/>
      <c r="F2" s="231"/>
      <c r="G2" s="231"/>
      <c r="H2" s="231"/>
      <c r="I2" s="231"/>
      <c r="J2" s="231"/>
      <c r="K2" s="231"/>
      <c r="L2" s="231"/>
      <c r="M2" s="231"/>
      <c r="N2" s="231"/>
      <c r="O2" s="231"/>
      <c r="P2" s="136"/>
    </row>
    <row r="3" spans="1:33" ht="15.6" x14ac:dyDescent="0.3">
      <c r="A3" s="231" t="s">
        <v>471</v>
      </c>
      <c r="B3" s="231"/>
      <c r="C3" s="231"/>
      <c r="D3" s="231"/>
      <c r="E3" s="231"/>
      <c r="F3" s="231"/>
      <c r="G3" s="231"/>
      <c r="H3" s="231"/>
      <c r="I3" s="231"/>
      <c r="J3" s="231"/>
      <c r="K3" s="231"/>
      <c r="L3" s="231"/>
      <c r="M3" s="231"/>
      <c r="N3" s="231"/>
      <c r="O3" s="231"/>
      <c r="P3" s="136"/>
    </row>
    <row r="4" spans="1:33" x14ac:dyDescent="0.3">
      <c r="A4" s="107"/>
      <c r="B4" s="137"/>
      <c r="C4" s="107"/>
      <c r="D4" s="107"/>
      <c r="E4" s="107"/>
      <c r="F4" s="107"/>
      <c r="G4" s="107"/>
      <c r="H4" s="107"/>
      <c r="I4" s="107"/>
      <c r="J4" s="107"/>
      <c r="K4" s="107"/>
      <c r="L4" s="107"/>
      <c r="M4" s="107"/>
      <c r="N4" s="107"/>
      <c r="O4" s="107"/>
      <c r="P4" s="138"/>
    </row>
    <row r="5" spans="1:33" ht="58.2" thickBot="1" x14ac:dyDescent="0.35">
      <c r="A5" s="131" t="s">
        <v>472</v>
      </c>
      <c r="B5" s="131" t="s">
        <v>473</v>
      </c>
      <c r="C5" s="131">
        <v>2019</v>
      </c>
      <c r="D5" s="131">
        <v>2020</v>
      </c>
      <c r="E5" s="131">
        <v>2021</v>
      </c>
      <c r="F5" s="131">
        <v>2022</v>
      </c>
      <c r="G5" s="131">
        <v>2023</v>
      </c>
      <c r="H5" s="131">
        <v>2024</v>
      </c>
      <c r="I5" s="131">
        <v>2025</v>
      </c>
      <c r="J5" s="131">
        <v>2026</v>
      </c>
      <c r="K5" s="131">
        <v>2027</v>
      </c>
      <c r="L5" s="131">
        <v>2028</v>
      </c>
      <c r="M5" s="131">
        <v>2029</v>
      </c>
      <c r="N5" s="131">
        <v>2030</v>
      </c>
      <c r="O5" s="131" t="s">
        <v>474</v>
      </c>
      <c r="P5" s="139" t="s">
        <v>475</v>
      </c>
      <c r="Q5" s="102"/>
      <c r="R5" s="102"/>
      <c r="S5" s="123"/>
    </row>
    <row r="6" spans="1:33" ht="15" thickTop="1" x14ac:dyDescent="0.3">
      <c r="A6" s="140"/>
      <c r="B6" s="141" t="s">
        <v>476</v>
      </c>
      <c r="C6" s="156">
        <v>7223.4180437821942</v>
      </c>
      <c r="D6" s="156">
        <v>7112.9729177068994</v>
      </c>
      <c r="E6" s="156">
        <v>6970.1766086352973</v>
      </c>
      <c r="F6" s="156">
        <v>6925.7560204859437</v>
      </c>
      <c r="G6" s="156">
        <v>6902.1036876533053</v>
      </c>
      <c r="H6" s="156">
        <v>6898.3314801686347</v>
      </c>
      <c r="I6" s="156">
        <v>6921.8048476769436</v>
      </c>
      <c r="J6" s="156">
        <v>6951.0770476604175</v>
      </c>
      <c r="K6" s="156">
        <v>6977.1168196575336</v>
      </c>
      <c r="L6" s="156">
        <v>7031.553419041481</v>
      </c>
      <c r="M6" s="156">
        <v>7024.6938042233041</v>
      </c>
      <c r="N6" s="156">
        <v>7062.370706443653</v>
      </c>
      <c r="O6" s="142">
        <v>-2.0476701928329177E-3</v>
      </c>
      <c r="P6" s="143"/>
    </row>
    <row r="7" spans="1:33" x14ac:dyDescent="0.3">
      <c r="A7" s="140"/>
      <c r="B7" s="141" t="s">
        <v>477</v>
      </c>
      <c r="C7" s="156">
        <v>198.04016933605962</v>
      </c>
      <c r="D7" s="156">
        <v>194.23591009311363</v>
      </c>
      <c r="E7" s="156">
        <v>189.57370564413648</v>
      </c>
      <c r="F7" s="156">
        <v>187.6293708861316</v>
      </c>
      <c r="G7" s="156">
        <v>185.99397873934029</v>
      </c>
      <c r="H7" s="156">
        <v>184.96974442077916</v>
      </c>
      <c r="I7" s="156">
        <v>185.62286099429389</v>
      </c>
      <c r="J7" s="156">
        <v>185.79759671295776</v>
      </c>
      <c r="K7" s="156">
        <v>185.91704339218424</v>
      </c>
      <c r="L7" s="156">
        <v>186.9336303842133</v>
      </c>
      <c r="M7" s="156">
        <v>186.30642004351054</v>
      </c>
      <c r="N7" s="156">
        <v>187.70427719697312</v>
      </c>
      <c r="O7" s="142">
        <v>-4.8610697358288935E-3</v>
      </c>
      <c r="P7" s="143">
        <v>1</v>
      </c>
    </row>
    <row r="8" spans="1:33" ht="15.6" x14ac:dyDescent="0.3">
      <c r="A8" s="144"/>
      <c r="B8" s="141" t="s">
        <v>478</v>
      </c>
      <c r="C8" s="156">
        <v>124.96115981193074</v>
      </c>
      <c r="D8" s="156">
        <v>122.56071424163287</v>
      </c>
      <c r="E8" s="156">
        <v>119.61891472097143</v>
      </c>
      <c r="F8" s="156">
        <v>118.39206096075955</v>
      </c>
      <c r="G8" s="156">
        <v>117.360146576443</v>
      </c>
      <c r="H8" s="156">
        <v>116.71386603247218</v>
      </c>
      <c r="I8" s="156">
        <v>117.12597537772474</v>
      </c>
      <c r="J8" s="156">
        <v>117.23623168652315</v>
      </c>
      <c r="K8" s="156">
        <v>117.31160122201622</v>
      </c>
      <c r="L8" s="156">
        <v>117.95305638739788</v>
      </c>
      <c r="M8" s="156">
        <v>117.55729358895645</v>
      </c>
      <c r="N8" s="156">
        <v>118.43932601567931</v>
      </c>
      <c r="O8" s="142">
        <v>-4.8610697358290045E-3</v>
      </c>
      <c r="P8" s="143">
        <v>1</v>
      </c>
    </row>
    <row r="9" spans="1:33" ht="15.6" x14ac:dyDescent="0.3">
      <c r="A9" s="144"/>
      <c r="B9" s="141" t="s">
        <v>479</v>
      </c>
      <c r="C9" s="156">
        <v>529.81619522835138</v>
      </c>
      <c r="D9" s="156">
        <v>541.74168841062465</v>
      </c>
      <c r="E9" s="156">
        <v>539.60856462759011</v>
      </c>
      <c r="F9" s="156">
        <v>545.99158308576125</v>
      </c>
      <c r="G9" s="156">
        <v>553.20341754647757</v>
      </c>
      <c r="H9" s="156">
        <v>561.98966269538641</v>
      </c>
      <c r="I9" s="156">
        <v>569.31335276821005</v>
      </c>
      <c r="J9" s="156">
        <v>569.87866238062259</v>
      </c>
      <c r="K9" s="156">
        <v>570.1942443286797</v>
      </c>
      <c r="L9" s="156">
        <v>572.91482125743278</v>
      </c>
      <c r="M9" s="156">
        <v>571.23509525137285</v>
      </c>
      <c r="N9" s="156">
        <v>574.97436627708419</v>
      </c>
      <c r="O9" s="142">
        <v>7.4636529178264688E-3</v>
      </c>
      <c r="P9" s="143">
        <v>1</v>
      </c>
    </row>
    <row r="10" spans="1:33" ht="15.6" x14ac:dyDescent="0.3">
      <c r="A10" s="144"/>
      <c r="B10" s="141" t="s">
        <v>480</v>
      </c>
      <c r="C10" s="156">
        <v>5.0492969919615156</v>
      </c>
      <c r="D10" s="156">
        <v>5.0028368925455089</v>
      </c>
      <c r="E10" s="156">
        <v>4.9613144756054357</v>
      </c>
      <c r="F10" s="156">
        <v>4.9176756137755504</v>
      </c>
      <c r="G10" s="156">
        <v>4.8601597603677851</v>
      </c>
      <c r="H10" s="156">
        <v>4.8079784189485739</v>
      </c>
      <c r="I10" s="156">
        <v>4.7986559338977361</v>
      </c>
      <c r="J10" s="156">
        <v>4.7721519716242327</v>
      </c>
      <c r="K10" s="156">
        <v>4.7379654316597577</v>
      </c>
      <c r="L10" s="156">
        <v>4.7153422184043103</v>
      </c>
      <c r="M10" s="156">
        <v>4.6793511144780569</v>
      </c>
      <c r="N10" s="156">
        <v>4.6812294160214467</v>
      </c>
      <c r="O10" s="142">
        <v>-6.8571321047964373E-3</v>
      </c>
      <c r="P10" s="143">
        <v>1</v>
      </c>
    </row>
    <row r="11" spans="1:33" ht="15.6" x14ac:dyDescent="0.3">
      <c r="A11" s="144"/>
      <c r="B11" s="141" t="s">
        <v>481</v>
      </c>
      <c r="C11" s="156">
        <v>54.559597875965707</v>
      </c>
      <c r="D11" s="156">
        <v>54.569395467024023</v>
      </c>
      <c r="E11" s="156">
        <v>56.756505791154908</v>
      </c>
      <c r="F11" s="156">
        <v>56.746322354478721</v>
      </c>
      <c r="G11" s="156">
        <v>56.732382135013395</v>
      </c>
      <c r="H11" s="156">
        <v>56.784416809778953</v>
      </c>
      <c r="I11" s="156">
        <v>56.216694173954444</v>
      </c>
      <c r="J11" s="156">
        <v>56.202874793574793</v>
      </c>
      <c r="K11" s="156">
        <v>56.189062205780338</v>
      </c>
      <c r="L11" s="156">
        <v>56.168902574678008</v>
      </c>
      <c r="M11" s="156">
        <v>56.202874793575035</v>
      </c>
      <c r="N11" s="156">
        <v>60.333946900489778</v>
      </c>
      <c r="O11" s="142">
        <v>9.1875184141081423E-3</v>
      </c>
      <c r="P11" s="143">
        <v>1</v>
      </c>
      <c r="V11" s="124"/>
      <c r="W11" s="124"/>
      <c r="X11" s="124"/>
      <c r="Y11" s="124"/>
      <c r="Z11" s="124"/>
      <c r="AA11" s="124"/>
      <c r="AB11" s="124"/>
      <c r="AC11" s="124"/>
      <c r="AD11" s="124"/>
      <c r="AE11" s="124"/>
      <c r="AF11" s="124"/>
      <c r="AG11" s="124"/>
    </row>
    <row r="12" spans="1:33" ht="16.2" thickBot="1" x14ac:dyDescent="0.35">
      <c r="A12" s="144"/>
      <c r="B12" s="141" t="s">
        <v>482</v>
      </c>
      <c r="C12" s="156">
        <v>52.372308759865739</v>
      </c>
      <c r="D12" s="156">
        <v>52.372308759865739</v>
      </c>
      <c r="E12" s="156">
        <v>52.372308759865739</v>
      </c>
      <c r="F12" s="156">
        <v>52.372308759865739</v>
      </c>
      <c r="G12" s="156">
        <v>52.372308759865739</v>
      </c>
      <c r="H12" s="156">
        <v>52.372308759865739</v>
      </c>
      <c r="I12" s="156">
        <v>52.372308759865739</v>
      </c>
      <c r="J12" s="156">
        <v>52.372308759865739</v>
      </c>
      <c r="K12" s="156">
        <v>52.372308759865739</v>
      </c>
      <c r="L12" s="156">
        <v>52.372308759865739</v>
      </c>
      <c r="M12" s="156">
        <v>52.372308759865739</v>
      </c>
      <c r="N12" s="156">
        <v>52.372308759865739</v>
      </c>
      <c r="O12" s="142">
        <v>0</v>
      </c>
      <c r="P12" s="143">
        <v>1</v>
      </c>
    </row>
    <row r="13" spans="1:33" ht="15" thickBot="1" x14ac:dyDescent="0.35">
      <c r="A13" s="228" t="s">
        <v>483</v>
      </c>
      <c r="B13" s="229"/>
      <c r="C13" s="157">
        <v>8188.2167717863285</v>
      </c>
      <c r="D13" s="157">
        <v>8083.4557715717056</v>
      </c>
      <c r="E13" s="157">
        <v>7933.0679226546217</v>
      </c>
      <c r="F13" s="157">
        <v>7891.8053421467166</v>
      </c>
      <c r="G13" s="157">
        <v>7872.6260811708134</v>
      </c>
      <c r="H13" s="157">
        <v>7875.9694573058659</v>
      </c>
      <c r="I13" s="157">
        <v>7907.2546956848901</v>
      </c>
      <c r="J13" s="157">
        <v>7937.3368739655853</v>
      </c>
      <c r="K13" s="157">
        <v>7963.8390449977196</v>
      </c>
      <c r="L13" s="157">
        <v>8022.6114806234727</v>
      </c>
      <c r="M13" s="157">
        <v>8013.0471477750616</v>
      </c>
      <c r="N13" s="157">
        <v>8060.8761610097663</v>
      </c>
      <c r="O13" s="145">
        <v>-1.4238840705567135E-3</v>
      </c>
      <c r="P13" s="146"/>
    </row>
    <row r="14" spans="1:33" ht="15.6" x14ac:dyDescent="0.3">
      <c r="A14" s="144"/>
      <c r="B14" s="141" t="s">
        <v>484</v>
      </c>
      <c r="C14" s="156">
        <v>9955.4950208570699</v>
      </c>
      <c r="D14" s="156">
        <v>9803.2767917505589</v>
      </c>
      <c r="E14" s="156">
        <v>9606.4713548586988</v>
      </c>
      <c r="F14" s="156">
        <v>9545.2497916784941</v>
      </c>
      <c r="G14" s="156">
        <v>9512.6515562835939</v>
      </c>
      <c r="H14" s="156">
        <v>9507.452605786244</v>
      </c>
      <c r="I14" s="156">
        <v>9539.8041867047632</v>
      </c>
      <c r="J14" s="156">
        <v>9580.1478632604721</v>
      </c>
      <c r="K14" s="156">
        <v>9616.0365268945388</v>
      </c>
      <c r="L14" s="156">
        <v>9691.0624067251774</v>
      </c>
      <c r="M14" s="156">
        <v>9681.6083143891901</v>
      </c>
      <c r="N14" s="156">
        <v>9733.5355613216707</v>
      </c>
      <c r="O14" s="142">
        <v>-2.0476701928329177E-3</v>
      </c>
      <c r="P14" s="143"/>
    </row>
    <row r="15" spans="1:33" ht="15.6" x14ac:dyDescent="0.3">
      <c r="A15" s="144"/>
      <c r="B15" s="141" t="s">
        <v>485</v>
      </c>
      <c r="C15" s="156">
        <v>211.45618785423954</v>
      </c>
      <c r="D15" s="156">
        <v>207.39421315577599</v>
      </c>
      <c r="E15" s="156">
        <v>202.4161726749841</v>
      </c>
      <c r="F15" s="156">
        <v>200.34012104758656</v>
      </c>
      <c r="G15" s="156">
        <v>198.59394101670387</v>
      </c>
      <c r="H15" s="156">
        <v>197.50032104456125</v>
      </c>
      <c r="I15" s="156">
        <v>198.19768229870908</v>
      </c>
      <c r="J15" s="156">
        <v>198.38425530091621</v>
      </c>
      <c r="K15" s="156">
        <v>198.51179376710596</v>
      </c>
      <c r="L15" s="156">
        <v>199.59724835279607</v>
      </c>
      <c r="M15" s="156">
        <v>198.92754832137112</v>
      </c>
      <c r="N15" s="156">
        <v>200.42010180598459</v>
      </c>
      <c r="O15" s="142">
        <v>-4.8610697358287824E-3</v>
      </c>
      <c r="P15" s="143">
        <v>1</v>
      </c>
    </row>
    <row r="16" spans="1:33" ht="15.6" x14ac:dyDescent="0.3">
      <c r="A16" s="144"/>
      <c r="B16" s="141" t="s">
        <v>486</v>
      </c>
      <c r="C16" s="156">
        <v>7.4648766390581036</v>
      </c>
      <c r="D16" s="156">
        <v>7.3214798421012244</v>
      </c>
      <c r="E16" s="156">
        <v>7.1457438730078815</v>
      </c>
      <c r="F16" s="156">
        <v>7.0724546046629833</v>
      </c>
      <c r="G16" s="156">
        <v>7.0108105418791071</v>
      </c>
      <c r="H16" s="156">
        <v>6.9722033095020519</v>
      </c>
      <c r="I16" s="156">
        <v>6.9968217223652438</v>
      </c>
      <c r="J16" s="156">
        <v>7.0034081668660537</v>
      </c>
      <c r="K16" s="156">
        <v>7.0079105601348548</v>
      </c>
      <c r="L16" s="156">
        <v>7.0462295360972043</v>
      </c>
      <c r="M16" s="156">
        <v>7.0225876262978719</v>
      </c>
      <c r="N16" s="156">
        <v>7.0752781044195903</v>
      </c>
      <c r="O16" s="142">
        <v>-4.8610697358290045E-3</v>
      </c>
      <c r="P16" s="143">
        <v>1</v>
      </c>
    </row>
    <row r="17" spans="1:18" ht="15.6" x14ac:dyDescent="0.3">
      <c r="A17" s="144"/>
      <c r="B17" s="141" t="s">
        <v>487</v>
      </c>
      <c r="C17" s="156">
        <v>54.619413555606734</v>
      </c>
      <c r="D17" s="156">
        <v>54.629221888121933</v>
      </c>
      <c r="E17" s="156">
        <v>56.818730021173351</v>
      </c>
      <c r="F17" s="156">
        <v>56.808535420023638</v>
      </c>
      <c r="G17" s="156">
        <v>56.794579917386628</v>
      </c>
      <c r="H17" s="156">
        <v>56.846671639666411</v>
      </c>
      <c r="I17" s="156">
        <v>56.278326588783287</v>
      </c>
      <c r="J17" s="156">
        <v>56.264492057712246</v>
      </c>
      <c r="K17" s="156">
        <v>56.250664326673366</v>
      </c>
      <c r="L17" s="156">
        <v>56.230482593831248</v>
      </c>
      <c r="M17" s="156">
        <v>56.264492057712488</v>
      </c>
      <c r="N17" s="156">
        <v>60.400093209842758</v>
      </c>
      <c r="O17" s="142">
        <v>9.1875184141081423E-3</v>
      </c>
      <c r="P17" s="143">
        <v>1</v>
      </c>
    </row>
    <row r="18" spans="1:18" ht="16.2" thickBot="1" x14ac:dyDescent="0.35">
      <c r="A18" s="144"/>
      <c r="B18" s="141" t="s">
        <v>488</v>
      </c>
      <c r="C18" s="156">
        <v>184.71085754538694</v>
      </c>
      <c r="D18" s="156">
        <v>184.71085754538694</v>
      </c>
      <c r="E18" s="156">
        <v>184.71085754538694</v>
      </c>
      <c r="F18" s="156">
        <v>184.71085754538694</v>
      </c>
      <c r="G18" s="156">
        <v>184.71085754538694</v>
      </c>
      <c r="H18" s="156">
        <v>184.71085754538694</v>
      </c>
      <c r="I18" s="156">
        <v>184.71085754538694</v>
      </c>
      <c r="J18" s="156">
        <v>184.71085754538694</v>
      </c>
      <c r="K18" s="156">
        <v>184.71085754538694</v>
      </c>
      <c r="L18" s="156">
        <v>184.71085754538694</v>
      </c>
      <c r="M18" s="156">
        <v>184.71085754538694</v>
      </c>
      <c r="N18" s="156">
        <v>184.71085754538694</v>
      </c>
      <c r="O18" s="142">
        <v>0</v>
      </c>
      <c r="P18" s="143">
        <v>1</v>
      </c>
    </row>
    <row r="19" spans="1:18" ht="15" thickBot="1" x14ac:dyDescent="0.35">
      <c r="A19" s="228" t="s">
        <v>489</v>
      </c>
      <c r="B19" s="229"/>
      <c r="C19" s="157">
        <v>18601.96312823769</v>
      </c>
      <c r="D19" s="157">
        <v>18340.788335753645</v>
      </c>
      <c r="E19" s="157">
        <v>17990.630781627871</v>
      </c>
      <c r="F19" s="157">
        <v>17885.987102442868</v>
      </c>
      <c r="G19" s="157">
        <v>17832.387826475766</v>
      </c>
      <c r="H19" s="157">
        <v>17829.452116631226</v>
      </c>
      <c r="I19" s="157">
        <v>17893.242570544899</v>
      </c>
      <c r="J19" s="157">
        <v>17963.847750296936</v>
      </c>
      <c r="K19" s="157">
        <v>18026.356798091561</v>
      </c>
      <c r="L19" s="157">
        <v>18161.258705376757</v>
      </c>
      <c r="M19" s="157">
        <v>18141.580947715018</v>
      </c>
      <c r="N19" s="157">
        <v>18247.018052997071</v>
      </c>
      <c r="O19" s="145">
        <v>-1.7498714916299729E-3</v>
      </c>
      <c r="P19" s="146"/>
    </row>
    <row r="20" spans="1:18" ht="15.6" x14ac:dyDescent="0.3">
      <c r="A20" s="144"/>
      <c r="B20" s="141" t="s">
        <v>490</v>
      </c>
      <c r="C20" s="156">
        <v>2047.255149780126</v>
      </c>
      <c r="D20" s="156">
        <v>2015.9528837676535</v>
      </c>
      <c r="E20" s="156">
        <v>1975.4816723073013</v>
      </c>
      <c r="F20" s="156">
        <v>1962.8920260631239</v>
      </c>
      <c r="G20" s="156">
        <v>1956.1885015124976</v>
      </c>
      <c r="H20" s="156">
        <v>1955.1193855964279</v>
      </c>
      <c r="I20" s="156">
        <v>1961.7721879432934</v>
      </c>
      <c r="J20" s="156">
        <v>1970.0684905798475</v>
      </c>
      <c r="K20" s="156">
        <v>1977.4486611579698</v>
      </c>
      <c r="L20" s="156">
        <v>1992.8770369974704</v>
      </c>
      <c r="M20" s="156">
        <v>1990.9328906560984</v>
      </c>
      <c r="N20" s="156">
        <v>2001.6112470285041</v>
      </c>
      <c r="O20" s="142">
        <v>-2.0476701928329177E-3</v>
      </c>
      <c r="P20" s="143"/>
    </row>
    <row r="21" spans="1:18" ht="15.6" x14ac:dyDescent="0.3">
      <c r="A21" s="144"/>
      <c r="B21" s="141" t="s">
        <v>491</v>
      </c>
      <c r="C21" s="156">
        <v>115.03043564644753</v>
      </c>
      <c r="D21" s="156">
        <v>115.05109234502305</v>
      </c>
      <c r="E21" s="156">
        <v>119.66227467014873</v>
      </c>
      <c r="F21" s="156">
        <v>119.64080447603364</v>
      </c>
      <c r="G21" s="156">
        <v>119.61141368906796</v>
      </c>
      <c r="H21" s="156">
        <v>119.72112071661262</v>
      </c>
      <c r="I21" s="156">
        <v>118.52416574136323</v>
      </c>
      <c r="J21" s="156">
        <v>118.49502972483597</v>
      </c>
      <c r="K21" s="156">
        <v>118.4659080294193</v>
      </c>
      <c r="L21" s="156">
        <v>118.42340457927575</v>
      </c>
      <c r="M21" s="156">
        <v>118.49502972483647</v>
      </c>
      <c r="N21" s="156">
        <v>127.20475345164246</v>
      </c>
      <c r="O21" s="142">
        <v>9.1875184141081423E-3</v>
      </c>
      <c r="P21" s="143">
        <v>1</v>
      </c>
    </row>
    <row r="22" spans="1:18" ht="16.2" thickBot="1" x14ac:dyDescent="0.35">
      <c r="A22" s="144"/>
      <c r="B22" s="141" t="s">
        <v>492</v>
      </c>
      <c r="C22" s="156">
        <v>14.751286335733532</v>
      </c>
      <c r="D22" s="156">
        <v>14.751286335733532</v>
      </c>
      <c r="E22" s="156">
        <v>14.751286335733532</v>
      </c>
      <c r="F22" s="156">
        <v>14.751286335733532</v>
      </c>
      <c r="G22" s="156">
        <v>14.751286335733532</v>
      </c>
      <c r="H22" s="156">
        <v>14.751286335733532</v>
      </c>
      <c r="I22" s="156">
        <v>14.751286335733532</v>
      </c>
      <c r="J22" s="156">
        <v>14.751286335733532</v>
      </c>
      <c r="K22" s="156">
        <v>14.751286335733532</v>
      </c>
      <c r="L22" s="156">
        <v>14.751286335733532</v>
      </c>
      <c r="M22" s="156">
        <v>14.751286335733532</v>
      </c>
      <c r="N22" s="156">
        <v>14.751286335733532</v>
      </c>
      <c r="O22" s="142">
        <v>0</v>
      </c>
      <c r="P22" s="143">
        <v>1</v>
      </c>
    </row>
    <row r="23" spans="1:18" ht="15" thickBot="1" x14ac:dyDescent="0.35">
      <c r="A23" s="228" t="s">
        <v>493</v>
      </c>
      <c r="B23" s="229"/>
      <c r="C23" s="157">
        <v>2177.0368717623069</v>
      </c>
      <c r="D23" s="157">
        <v>2145.7552624484097</v>
      </c>
      <c r="E23" s="157">
        <v>2109.8952333131833</v>
      </c>
      <c r="F23" s="157">
        <v>2097.284116874891</v>
      </c>
      <c r="G23" s="157">
        <v>2090.5512015372988</v>
      </c>
      <c r="H23" s="157">
        <v>2089.5917926487737</v>
      </c>
      <c r="I23" s="157">
        <v>2095.0476400203897</v>
      </c>
      <c r="J23" s="157">
        <v>2103.3148066404169</v>
      </c>
      <c r="K23" s="157">
        <v>2110.6658555231224</v>
      </c>
      <c r="L23" s="157">
        <v>2126.0517279124797</v>
      </c>
      <c r="M23" s="157">
        <v>2124.179206716668</v>
      </c>
      <c r="N23" s="157">
        <v>2143.5672868158799</v>
      </c>
      <c r="O23" s="145">
        <v>-1.4074923167498588E-3</v>
      </c>
      <c r="P23" s="146"/>
    </row>
    <row r="24" spans="1:18" ht="15" thickBot="1" x14ac:dyDescent="0.35">
      <c r="A24" s="228" t="s">
        <v>494</v>
      </c>
      <c r="B24" s="229"/>
      <c r="C24" s="157">
        <v>12590.78322821367</v>
      </c>
      <c r="D24" s="157">
        <v>12403.087826630355</v>
      </c>
      <c r="E24" s="157">
        <v>12167.458092286437</v>
      </c>
      <c r="F24" s="157">
        <v>12091.465877171044</v>
      </c>
      <c r="G24" s="157">
        <v>12050.312946842248</v>
      </c>
      <c r="H24" s="157">
        <v>12043.074451974135</v>
      </c>
      <c r="I24" s="157">
        <v>12081.035514880397</v>
      </c>
      <c r="J24" s="157">
        <v>12129.825682971772</v>
      </c>
      <c r="K24" s="157">
        <v>12173.183608616962</v>
      </c>
      <c r="L24" s="157">
        <v>12264.698952665771</v>
      </c>
      <c r="M24" s="157">
        <v>12252.713006656628</v>
      </c>
      <c r="N24" s="157">
        <v>12329.709178803185</v>
      </c>
      <c r="O24" s="145">
        <v>-1.9030347503767864E-3</v>
      </c>
      <c r="P24" s="146"/>
    </row>
    <row r="25" spans="1:18" ht="15" thickBot="1" x14ac:dyDescent="0.35">
      <c r="A25" s="228" t="s">
        <v>495</v>
      </c>
      <c r="B25" s="229"/>
      <c r="C25" s="157">
        <v>20779</v>
      </c>
      <c r="D25" s="157">
        <v>20486.492594360701</v>
      </c>
      <c r="E25" s="157">
        <v>20100.395865918901</v>
      </c>
      <c r="F25" s="157">
        <v>19983.133821997599</v>
      </c>
      <c r="G25" s="157">
        <v>19922.816439696198</v>
      </c>
      <c r="H25" s="157">
        <v>19918.947365973501</v>
      </c>
      <c r="I25" s="157">
        <v>19988.220810950901</v>
      </c>
      <c r="J25" s="157">
        <v>20067.125528930701</v>
      </c>
      <c r="K25" s="157">
        <v>20137.025036939001</v>
      </c>
      <c r="L25" s="157">
        <v>20287.364808418999</v>
      </c>
      <c r="M25" s="157">
        <v>20265.8365284785</v>
      </c>
      <c r="N25" s="157">
        <v>20390.6980997112</v>
      </c>
      <c r="O25" s="145">
        <v>-1.7134431010564777E-3</v>
      </c>
      <c r="P25" s="146"/>
      <c r="R25" s="126"/>
    </row>
    <row r="26" spans="1:18" ht="15.6" x14ac:dyDescent="0.3">
      <c r="A26" s="144"/>
      <c r="B26" s="141" t="s">
        <v>496</v>
      </c>
      <c r="C26" s="156">
        <v>542.8547642741338</v>
      </c>
      <c r="D26" s="156">
        <v>534.783975246669</v>
      </c>
      <c r="E26" s="156">
        <v>530.71405609644023</v>
      </c>
      <c r="F26" s="156">
        <v>529.75308628435073</v>
      </c>
      <c r="G26" s="156">
        <v>527.88138894202837</v>
      </c>
      <c r="H26" s="156">
        <v>526.52331677313339</v>
      </c>
      <c r="I26" s="156">
        <v>525.02433651196804</v>
      </c>
      <c r="J26" s="156">
        <v>524.07717173840626</v>
      </c>
      <c r="K26" s="156">
        <v>523.64130878064634</v>
      </c>
      <c r="L26" s="156">
        <v>524.11430295817479</v>
      </c>
      <c r="M26" s="156">
        <v>525.24804067353386</v>
      </c>
      <c r="N26" s="156">
        <v>526.84419994707787</v>
      </c>
      <c r="O26" s="142">
        <v>-2.7178405105123815E-3</v>
      </c>
      <c r="P26" s="143"/>
    </row>
    <row r="27" spans="1:18" ht="16.2" thickBot="1" x14ac:dyDescent="0.35">
      <c r="A27" s="144"/>
      <c r="B27" s="141" t="s">
        <v>497</v>
      </c>
      <c r="C27" s="156">
        <v>109.44085829598214</v>
      </c>
      <c r="D27" s="156">
        <v>107.81376733828816</v>
      </c>
      <c r="E27" s="156">
        <v>106.99326160764055</v>
      </c>
      <c r="F27" s="156">
        <v>106.79952772529685</v>
      </c>
      <c r="G27" s="156">
        <v>106.42218892844947</v>
      </c>
      <c r="H27" s="156">
        <v>106.14839823234958</v>
      </c>
      <c r="I27" s="156">
        <v>105.84620011759226</v>
      </c>
      <c r="J27" s="156">
        <v>105.65524936503706</v>
      </c>
      <c r="K27" s="156">
        <v>105.56737831860633</v>
      </c>
      <c r="L27" s="156">
        <v>105.66273511044905</v>
      </c>
      <c r="M27" s="156">
        <v>105.89129942786334</v>
      </c>
      <c r="N27" s="156">
        <v>106.21308907100541</v>
      </c>
      <c r="O27" s="142">
        <v>-2.7178405105123815E-3</v>
      </c>
      <c r="P27" s="143"/>
    </row>
    <row r="28" spans="1:18" ht="15" thickBot="1" x14ac:dyDescent="0.35">
      <c r="A28" s="228" t="s">
        <v>498</v>
      </c>
      <c r="B28" s="229"/>
      <c r="C28" s="157">
        <v>652.29562257011594</v>
      </c>
      <c r="D28" s="157">
        <v>642.59774258495713</v>
      </c>
      <c r="E28" s="157">
        <v>637.70731770408076</v>
      </c>
      <c r="F28" s="157">
        <v>636.55261400964764</v>
      </c>
      <c r="G28" s="157">
        <v>634.30357787047785</v>
      </c>
      <c r="H28" s="157">
        <v>632.67171500548295</v>
      </c>
      <c r="I28" s="157">
        <v>630.87053662956032</v>
      </c>
      <c r="J28" s="157">
        <v>629.73242110344336</v>
      </c>
      <c r="K28" s="157">
        <v>629.20868709925264</v>
      </c>
      <c r="L28" s="157">
        <v>629.77703806862382</v>
      </c>
      <c r="M28" s="157">
        <v>631.13934010139724</v>
      </c>
      <c r="N28" s="157">
        <v>633.05728901808334</v>
      </c>
      <c r="O28" s="145">
        <v>-2.7178405105123815E-3</v>
      </c>
      <c r="P28" s="146"/>
    </row>
    <row r="29" spans="1:18" ht="15.6" x14ac:dyDescent="0.3">
      <c r="A29" s="144"/>
      <c r="B29" s="141" t="s">
        <v>499</v>
      </c>
      <c r="C29" s="158">
        <v>2959.3366181564015</v>
      </c>
      <c r="D29" s="158">
        <v>2915.5806145197298</v>
      </c>
      <c r="E29" s="158">
        <v>2898.7459054542301</v>
      </c>
      <c r="F29" s="158">
        <v>2896.8672986298998</v>
      </c>
      <c r="G29" s="158">
        <v>2889.98268468377</v>
      </c>
      <c r="H29" s="158">
        <v>2881.3363508357802</v>
      </c>
      <c r="I29" s="158">
        <v>2870.06161832112</v>
      </c>
      <c r="J29" s="158">
        <v>2861.4555700210099</v>
      </c>
      <c r="K29" s="158">
        <v>2860.6378464576901</v>
      </c>
      <c r="L29" s="158">
        <v>2869.31323675366</v>
      </c>
      <c r="M29" s="158">
        <v>2881.6390405912898</v>
      </c>
      <c r="N29" s="158">
        <v>2894.5045435039101</v>
      </c>
      <c r="O29" s="142">
        <v>-2.0117168245659123E-3</v>
      </c>
      <c r="P29" s="143"/>
      <c r="R29" s="126"/>
    </row>
    <row r="30" spans="1:18" ht="15.6" x14ac:dyDescent="0.3">
      <c r="A30" s="144"/>
      <c r="B30" s="141" t="s">
        <v>500</v>
      </c>
      <c r="C30" s="156">
        <v>674.16660641841088</v>
      </c>
      <c r="D30" s="156">
        <v>664.14356377819331</v>
      </c>
      <c r="E30" s="156">
        <v>659.08916661254284</v>
      </c>
      <c r="F30" s="156">
        <v>657.89574656776688</v>
      </c>
      <c r="G30" s="156">
        <v>655.57130193071362</v>
      </c>
      <c r="H30" s="156">
        <v>653.88472392563813</v>
      </c>
      <c r="I30" s="156">
        <v>652.02315338732058</v>
      </c>
      <c r="J30" s="156">
        <v>650.8468776997247</v>
      </c>
      <c r="K30" s="156">
        <v>650.30558328649533</v>
      </c>
      <c r="L30" s="156">
        <v>650.89299063834278</v>
      </c>
      <c r="M30" s="156">
        <v>652.30096963831375</v>
      </c>
      <c r="N30" s="156">
        <v>654.28322594619988</v>
      </c>
      <c r="O30" s="142">
        <v>-2.7178405105123815E-3</v>
      </c>
      <c r="P30" s="143"/>
    </row>
    <row r="31" spans="1:18" ht="15.6" x14ac:dyDescent="0.3">
      <c r="A31" s="144"/>
      <c r="B31" s="141" t="s">
        <v>501</v>
      </c>
      <c r="C31" s="156">
        <v>325.39510598851302</v>
      </c>
      <c r="D31" s="156">
        <v>320.55735669747679</v>
      </c>
      <c r="E31" s="156">
        <v>318.11778747858233</v>
      </c>
      <c r="F31" s="156">
        <v>317.54176808180176</v>
      </c>
      <c r="G31" s="156">
        <v>316.41984524872544</v>
      </c>
      <c r="H31" s="156">
        <v>315.60579687626893</v>
      </c>
      <c r="I31" s="156">
        <v>314.70728612706552</v>
      </c>
      <c r="J31" s="156">
        <v>314.13954167281202</v>
      </c>
      <c r="K31" s="156">
        <v>313.87827902454842</v>
      </c>
      <c r="L31" s="156">
        <v>314.16179867042388</v>
      </c>
      <c r="M31" s="156">
        <v>314.84137768184826</v>
      </c>
      <c r="N31" s="156">
        <v>315.79813895607947</v>
      </c>
      <c r="O31" s="142">
        <v>-2.7178405105124925E-3</v>
      </c>
      <c r="P31" s="143"/>
    </row>
    <row r="32" spans="1:18" ht="15.6" x14ac:dyDescent="0.3">
      <c r="A32" s="144"/>
      <c r="B32" s="141" t="s">
        <v>502</v>
      </c>
      <c r="C32" s="156">
        <v>220.61060815911404</v>
      </c>
      <c r="D32" s="156">
        <v>217.33072228014663</v>
      </c>
      <c r="E32" s="156">
        <v>215.67674888250878</v>
      </c>
      <c r="F32" s="156">
        <v>215.2862206075086</v>
      </c>
      <c r="G32" s="156">
        <v>214.52558200552147</v>
      </c>
      <c r="H32" s="156">
        <v>213.9736754057802</v>
      </c>
      <c r="I32" s="156">
        <v>213.36450520262952</v>
      </c>
      <c r="J32" s="156">
        <v>212.97958715368921</v>
      </c>
      <c r="K32" s="156">
        <v>212.80245691828631</v>
      </c>
      <c r="L32" s="156">
        <v>212.99467690054954</v>
      </c>
      <c r="M32" s="156">
        <v>213.45541627936427</v>
      </c>
      <c r="N32" s="156">
        <v>214.10407903638398</v>
      </c>
      <c r="O32" s="142">
        <v>-2.7178405105123815E-3</v>
      </c>
      <c r="P32" s="143"/>
    </row>
    <row r="33" spans="1:16" ht="15.6" x14ac:dyDescent="0.3">
      <c r="A33" s="144"/>
      <c r="B33" s="141" t="s">
        <v>503</v>
      </c>
      <c r="C33" s="156">
        <v>34.62636163260008</v>
      </c>
      <c r="D33" s="156">
        <v>34.111560846244096</v>
      </c>
      <c r="E33" s="156">
        <v>33.851958275564435</v>
      </c>
      <c r="F33" s="156">
        <v>33.790662160247265</v>
      </c>
      <c r="G33" s="156">
        <v>33.671274667851044</v>
      </c>
      <c r="H33" s="156">
        <v>33.584649107686339</v>
      </c>
      <c r="I33" s="156">
        <v>33.489035628687688</v>
      </c>
      <c r="J33" s="156">
        <v>33.42862007717482</v>
      </c>
      <c r="K33" s="156">
        <v>33.400818260941648</v>
      </c>
      <c r="L33" s="156">
        <v>33.430988517369464</v>
      </c>
      <c r="M33" s="156">
        <v>33.503304751309187</v>
      </c>
      <c r="N33" s="156">
        <v>33.605116859936189</v>
      </c>
      <c r="O33" s="142">
        <v>-2.7178405105123815E-3</v>
      </c>
      <c r="P33" s="143"/>
    </row>
    <row r="34" spans="1:16" ht="16.2" thickBot="1" x14ac:dyDescent="0.35">
      <c r="A34" s="144"/>
      <c r="B34" s="141" t="s">
        <v>504</v>
      </c>
      <c r="C34" s="158">
        <v>90</v>
      </c>
      <c r="D34" s="158">
        <v>90</v>
      </c>
      <c r="E34" s="158">
        <v>90</v>
      </c>
      <c r="F34" s="158">
        <v>90</v>
      </c>
      <c r="G34" s="158">
        <v>90</v>
      </c>
      <c r="H34" s="158">
        <v>90</v>
      </c>
      <c r="I34" s="158">
        <v>90</v>
      </c>
      <c r="J34" s="158">
        <v>90</v>
      </c>
      <c r="K34" s="158">
        <v>90</v>
      </c>
      <c r="L34" s="158">
        <v>90</v>
      </c>
      <c r="M34" s="158">
        <v>90</v>
      </c>
      <c r="N34" s="158">
        <v>90</v>
      </c>
      <c r="O34" s="142">
        <v>0</v>
      </c>
      <c r="P34" s="143"/>
    </row>
    <row r="35" spans="1:16" ht="15" thickBot="1" x14ac:dyDescent="0.35">
      <c r="A35" s="228" t="s">
        <v>505</v>
      </c>
      <c r="B35" s="229"/>
      <c r="C35" s="157">
        <v>4304.1353003550403</v>
      </c>
      <c r="D35" s="157">
        <v>4241.7238181217908</v>
      </c>
      <c r="E35" s="157">
        <v>4215.4815667034291</v>
      </c>
      <c r="F35" s="157">
        <v>4211.3816960472241</v>
      </c>
      <c r="G35" s="157">
        <v>4200.1706885365811</v>
      </c>
      <c r="H35" s="157">
        <v>4188.3851961511537</v>
      </c>
      <c r="I35" s="157">
        <v>4173.6455986668234</v>
      </c>
      <c r="J35" s="157">
        <v>4162.8501966244112</v>
      </c>
      <c r="K35" s="157">
        <v>4161.024983947962</v>
      </c>
      <c r="L35" s="157">
        <v>4170.7936914803458</v>
      </c>
      <c r="M35" s="157">
        <v>4185.7401089421255</v>
      </c>
      <c r="N35" s="157">
        <v>4202.2951043025096</v>
      </c>
      <c r="O35" s="145">
        <v>-2.1744895354774973E-3</v>
      </c>
      <c r="P35" s="146"/>
    </row>
    <row r="36" spans="1:16" x14ac:dyDescent="0.3">
      <c r="A36" s="147"/>
      <c r="B36" s="141" t="s">
        <v>506</v>
      </c>
      <c r="C36" s="156">
        <v>16296.907447192767</v>
      </c>
      <c r="D36" s="156">
        <v>16108.617119600296</v>
      </c>
      <c r="E36" s="156">
        <v>15974.916523753885</v>
      </c>
      <c r="F36" s="156">
        <v>15861.004239489919</v>
      </c>
      <c r="G36" s="156">
        <v>15850.228813724752</v>
      </c>
      <c r="H36" s="156">
        <v>15795.795977896272</v>
      </c>
      <c r="I36" s="156">
        <v>15752.842474426287</v>
      </c>
      <c r="J36" s="156">
        <v>15749.29935898811</v>
      </c>
      <c r="K36" s="156">
        <v>15768.662498669668</v>
      </c>
      <c r="L36" s="156">
        <v>15789.207930435145</v>
      </c>
      <c r="M36" s="156">
        <v>15882.995914309267</v>
      </c>
      <c r="N36" s="156">
        <v>16026.691432561141</v>
      </c>
      <c r="O36" s="142">
        <v>-1.5188286646575788E-3</v>
      </c>
      <c r="P36" s="143"/>
    </row>
    <row r="37" spans="1:16" x14ac:dyDescent="0.3">
      <c r="A37" s="147"/>
      <c r="B37" s="141" t="s">
        <v>507</v>
      </c>
      <c r="C37" s="156">
        <v>525.64779287613078</v>
      </c>
      <c r="D37" s="156">
        <v>519.57459184460902</v>
      </c>
      <c r="E37" s="156">
        <v>515.26215260786319</v>
      </c>
      <c r="F37" s="156">
        <v>511.58797448548899</v>
      </c>
      <c r="G37" s="156">
        <v>511.24041904964241</v>
      </c>
      <c r="H37" s="156">
        <v>509.4847178464575</v>
      </c>
      <c r="I37" s="156">
        <v>508.0992761994176</v>
      </c>
      <c r="J37" s="156">
        <v>507.98499495826695</v>
      </c>
      <c r="K37" s="156">
        <v>508.60954238665136</v>
      </c>
      <c r="L37" s="156">
        <v>509.27222399641101</v>
      </c>
      <c r="M37" s="156">
        <v>512.29730387009135</v>
      </c>
      <c r="N37" s="156">
        <v>516.93212383578373</v>
      </c>
      <c r="O37" s="142">
        <v>-1.5188286646575788E-3</v>
      </c>
      <c r="P37" s="143">
        <v>1</v>
      </c>
    </row>
    <row r="38" spans="1:16" x14ac:dyDescent="0.3">
      <c r="A38" s="147"/>
      <c r="B38" s="141" t="s">
        <v>508</v>
      </c>
      <c r="C38" s="156">
        <v>272.67979255449285</v>
      </c>
      <c r="D38" s="156">
        <v>269.52931951939092</v>
      </c>
      <c r="E38" s="156">
        <v>267.29224166532902</v>
      </c>
      <c r="F38" s="156">
        <v>265.38626176434741</v>
      </c>
      <c r="G38" s="156">
        <v>265.20596738200197</v>
      </c>
      <c r="H38" s="156">
        <v>264.29519738284978</v>
      </c>
      <c r="I38" s="156">
        <v>263.57649952844787</v>
      </c>
      <c r="J38" s="156">
        <v>263.51721613460097</v>
      </c>
      <c r="K38" s="156">
        <v>263.84120011307539</v>
      </c>
      <c r="L38" s="156">
        <v>264.18496619813823</v>
      </c>
      <c r="M38" s="156">
        <v>265.75422638260994</v>
      </c>
      <c r="N38" s="156">
        <v>268.15853923981285</v>
      </c>
      <c r="O38" s="142">
        <v>-1.5188286646575788E-3</v>
      </c>
      <c r="P38" s="143">
        <v>1</v>
      </c>
    </row>
    <row r="39" spans="1:16" x14ac:dyDescent="0.3">
      <c r="A39" s="147"/>
      <c r="B39" s="141" t="s">
        <v>509</v>
      </c>
      <c r="C39" s="156">
        <v>593.58777010537074</v>
      </c>
      <c r="D39" s="156">
        <v>586.72960784052475</v>
      </c>
      <c r="E39" s="156">
        <v>581.85978583242957</v>
      </c>
      <c r="F39" s="156">
        <v>577.7107201877385</v>
      </c>
      <c r="G39" s="156">
        <v>577.31824321180875</v>
      </c>
      <c r="H39" s="156">
        <v>575.33561762811223</v>
      </c>
      <c r="I39" s="156">
        <v>573.77110764819247</v>
      </c>
      <c r="J39" s="156">
        <v>573.64205555662306</v>
      </c>
      <c r="K39" s="156">
        <v>574.34732574012617</v>
      </c>
      <c r="L39" s="156">
        <v>575.0956589479473</v>
      </c>
      <c r="M39" s="156">
        <v>578.5117303953009</v>
      </c>
      <c r="N39" s="156">
        <v>583.74560084155894</v>
      </c>
      <c r="O39" s="142">
        <v>-1.5188286646575788E-3</v>
      </c>
      <c r="P39" s="143">
        <v>1</v>
      </c>
    </row>
    <row r="40" spans="1:16" x14ac:dyDescent="0.3">
      <c r="A40" s="147"/>
      <c r="B40" s="141" t="s">
        <v>510</v>
      </c>
      <c r="C40" s="156">
        <v>149.10201817159481</v>
      </c>
      <c r="D40" s="156">
        <v>147.37933134053816</v>
      </c>
      <c r="E40" s="156">
        <v>170.59281590137084</v>
      </c>
      <c r="F40" s="156">
        <v>169.55062084660847</v>
      </c>
      <c r="G40" s="156">
        <v>169.45203541047889</v>
      </c>
      <c r="H40" s="156">
        <v>168.95402401149855</v>
      </c>
      <c r="I40" s="156">
        <v>168.56103815969396</v>
      </c>
      <c r="J40" s="156">
        <v>168.52395878057857</v>
      </c>
      <c r="K40" s="156">
        <v>168.70111406074531</v>
      </c>
      <c r="L40" s="156">
        <v>168.88908624812908</v>
      </c>
      <c r="M40" s="156">
        <v>169.74716178922111</v>
      </c>
      <c r="N40" s="156">
        <v>171.06184629872038</v>
      </c>
      <c r="O40" s="142">
        <v>1.2568731571058533E-2</v>
      </c>
      <c r="P40" s="143">
        <v>1</v>
      </c>
    </row>
    <row r="41" spans="1:16" x14ac:dyDescent="0.3">
      <c r="A41" s="147"/>
      <c r="B41" s="141" t="s">
        <v>511</v>
      </c>
      <c r="C41" s="156">
        <v>246.17961359901145</v>
      </c>
      <c r="D41" s="156">
        <v>243.33531689785232</v>
      </c>
      <c r="E41" s="156">
        <v>241.31564775939276</v>
      </c>
      <c r="F41" s="156">
        <v>239.59489907040671</v>
      </c>
      <c r="G41" s="156">
        <v>239.43212646095125</v>
      </c>
      <c r="H41" s="156">
        <v>238.6098689538276</v>
      </c>
      <c r="I41" s="156">
        <v>237.96101720565213</v>
      </c>
      <c r="J41" s="156">
        <v>237.907495223501</v>
      </c>
      <c r="K41" s="156">
        <v>238.19999306459852</v>
      </c>
      <c r="L41" s="156">
        <v>238.51035050324992</v>
      </c>
      <c r="M41" s="156">
        <v>239.92710332615061</v>
      </c>
      <c r="N41" s="156">
        <v>242.09775486073053</v>
      </c>
      <c r="O41" s="142">
        <v>-1.5188286646575788E-3</v>
      </c>
      <c r="P41" s="143">
        <v>1</v>
      </c>
    </row>
    <row r="42" spans="1:16" ht="16.2" thickBot="1" x14ac:dyDescent="0.35">
      <c r="A42" s="144"/>
      <c r="B42" s="141" t="s">
        <v>512</v>
      </c>
      <c r="C42" s="156">
        <v>20</v>
      </c>
      <c r="D42" s="156">
        <v>20</v>
      </c>
      <c r="E42" s="156">
        <v>20</v>
      </c>
      <c r="F42" s="156">
        <v>20</v>
      </c>
      <c r="G42" s="156">
        <v>20</v>
      </c>
      <c r="H42" s="156">
        <v>20</v>
      </c>
      <c r="I42" s="156">
        <v>20</v>
      </c>
      <c r="J42" s="156">
        <v>20</v>
      </c>
      <c r="K42" s="156">
        <v>20</v>
      </c>
      <c r="L42" s="156">
        <v>20</v>
      </c>
      <c r="M42" s="156">
        <v>20</v>
      </c>
      <c r="N42" s="156">
        <v>20</v>
      </c>
      <c r="O42" s="142">
        <v>0</v>
      </c>
      <c r="P42" s="143">
        <v>1</v>
      </c>
    </row>
    <row r="43" spans="1:16" ht="15" thickBot="1" x14ac:dyDescent="0.35">
      <c r="A43" s="228" t="s">
        <v>513</v>
      </c>
      <c r="B43" s="229"/>
      <c r="C43" s="157">
        <v>18104.104434499368</v>
      </c>
      <c r="D43" s="157">
        <v>17895.165287043212</v>
      </c>
      <c r="E43" s="157">
        <v>17771.239167520267</v>
      </c>
      <c r="F43" s="157">
        <v>17644.834715844503</v>
      </c>
      <c r="G43" s="157">
        <v>17632.877605239632</v>
      </c>
      <c r="H43" s="157">
        <v>17572.475403719018</v>
      </c>
      <c r="I43" s="157">
        <v>17524.811413167692</v>
      </c>
      <c r="J43" s="157">
        <v>17520.875079641679</v>
      </c>
      <c r="K43" s="157">
        <v>17542.361674034866</v>
      </c>
      <c r="L43" s="157">
        <v>17565.160216329019</v>
      </c>
      <c r="M43" s="157">
        <v>17669.233440072643</v>
      </c>
      <c r="N43" s="157">
        <v>17828.687297637742</v>
      </c>
      <c r="O43" s="145">
        <v>-1.3926539903735824E-3</v>
      </c>
      <c r="P43" s="146"/>
    </row>
    <row r="44" spans="1:16" ht="15.6" x14ac:dyDescent="0.3">
      <c r="A44" s="144"/>
      <c r="B44" s="141" t="s">
        <v>514</v>
      </c>
      <c r="C44" s="156">
        <v>3995.7044450118728</v>
      </c>
      <c r="D44" s="156">
        <v>3949.5390911647187</v>
      </c>
      <c r="E44" s="156">
        <v>3916.7581438067423</v>
      </c>
      <c r="F44" s="156">
        <v>3888.8289295033628</v>
      </c>
      <c r="G44" s="156">
        <v>3886.1869916531123</v>
      </c>
      <c r="H44" s="156">
        <v>3872.841053181091</v>
      </c>
      <c r="I44" s="156">
        <v>3862.3096376165131</v>
      </c>
      <c r="J44" s="156">
        <v>3861.4409303386824</v>
      </c>
      <c r="K44" s="156">
        <v>3866.1884189984598</v>
      </c>
      <c r="L44" s="156">
        <v>3871.2257841118112</v>
      </c>
      <c r="M44" s="156">
        <v>3894.2208870335676</v>
      </c>
      <c r="N44" s="156">
        <v>3929.4524070546377</v>
      </c>
      <c r="O44" s="142">
        <v>-1.5188286646575788E-3</v>
      </c>
      <c r="P44" s="143"/>
    </row>
    <row r="45" spans="1:16" ht="16.2" thickBot="1" x14ac:dyDescent="0.35">
      <c r="A45" s="148"/>
      <c r="B45" s="141" t="s">
        <v>515</v>
      </c>
      <c r="C45" s="156">
        <v>289.96693479221381</v>
      </c>
      <c r="D45" s="156">
        <v>274.95346805920809</v>
      </c>
      <c r="E45" s="156">
        <v>274.85084475042214</v>
      </c>
      <c r="F45" s="156">
        <v>274.80233238195882</v>
      </c>
      <c r="G45" s="156">
        <v>274.77531254405545</v>
      </c>
      <c r="H45" s="156">
        <v>274.90491946026168</v>
      </c>
      <c r="I45" s="156">
        <v>274.90491946026162</v>
      </c>
      <c r="J45" s="156">
        <v>275.87236997845537</v>
      </c>
      <c r="K45" s="156">
        <v>275.84523747317201</v>
      </c>
      <c r="L45" s="156">
        <v>302.92105584637653</v>
      </c>
      <c r="M45" s="156">
        <v>303.05781472826101</v>
      </c>
      <c r="N45" s="156">
        <v>303.08762683127844</v>
      </c>
      <c r="O45" s="142">
        <v>4.0312913958429064E-3</v>
      </c>
      <c r="P45" s="143">
        <v>1</v>
      </c>
    </row>
    <row r="46" spans="1:16" ht="15" thickBot="1" x14ac:dyDescent="0.35">
      <c r="A46" s="228" t="s">
        <v>516</v>
      </c>
      <c r="B46" s="229"/>
      <c r="C46" s="157">
        <v>4285.6713798040864</v>
      </c>
      <c r="D46" s="157">
        <v>4224.4925592239269</v>
      </c>
      <c r="E46" s="157">
        <v>4191.6089885571646</v>
      </c>
      <c r="F46" s="157">
        <v>4163.6312618853217</v>
      </c>
      <c r="G46" s="157">
        <v>4160.9623041971681</v>
      </c>
      <c r="H46" s="157">
        <v>4147.7459726413526</v>
      </c>
      <c r="I46" s="157">
        <v>4137.2145570767743</v>
      </c>
      <c r="J46" s="157">
        <v>4137.3133003171379</v>
      </c>
      <c r="K46" s="157">
        <v>4142.0336564716317</v>
      </c>
      <c r="L46" s="157">
        <v>4174.1468399581881</v>
      </c>
      <c r="M46" s="157">
        <v>4197.2787017618284</v>
      </c>
      <c r="N46" s="157">
        <v>4232.5400338859163</v>
      </c>
      <c r="O46" s="145">
        <v>-1.1334414886703392E-3</v>
      </c>
      <c r="P46" s="146"/>
    </row>
    <row r="47" spans="1:16" ht="15.6" x14ac:dyDescent="0.3">
      <c r="A47" s="144"/>
      <c r="B47" s="141" t="s">
        <v>517</v>
      </c>
      <c r="C47" s="156">
        <v>1010.24079615672</v>
      </c>
      <c r="D47" s="156">
        <v>998.56873070062056</v>
      </c>
      <c r="E47" s="156">
        <v>990.28066765355618</v>
      </c>
      <c r="F47" s="156">
        <v>983.21927658167624</v>
      </c>
      <c r="G47" s="156">
        <v>982.55131091155124</v>
      </c>
      <c r="H47" s="156">
        <v>979.17703443715766</v>
      </c>
      <c r="I47" s="156">
        <v>976.51435860839399</v>
      </c>
      <c r="J47" s="156">
        <v>976.29472185996565</v>
      </c>
      <c r="K47" s="156">
        <v>977.49503754632372</v>
      </c>
      <c r="L47" s="156">
        <v>978.7686431927566</v>
      </c>
      <c r="M47" s="156">
        <v>984.58253443598437</v>
      </c>
      <c r="N47" s="156">
        <v>993.49017996525504</v>
      </c>
      <c r="O47" s="142">
        <v>-1.5188286646575788E-3</v>
      </c>
      <c r="P47" s="143"/>
    </row>
    <row r="48" spans="1:16" ht="15.6" x14ac:dyDescent="0.3">
      <c r="A48" s="144"/>
      <c r="B48" s="141" t="s">
        <v>518</v>
      </c>
      <c r="C48" s="156">
        <v>25.813252004166014</v>
      </c>
      <c r="D48" s="156">
        <v>25.515012249670221</v>
      </c>
      <c r="E48" s="156">
        <v>25.303239115112408</v>
      </c>
      <c r="F48" s="156">
        <v>25.122809391890137</v>
      </c>
      <c r="G48" s="156">
        <v>25.105741811330468</v>
      </c>
      <c r="H48" s="156">
        <v>25.019523704423076</v>
      </c>
      <c r="I48" s="156">
        <v>24.951488120793154</v>
      </c>
      <c r="J48" s="156">
        <v>24.945876054087748</v>
      </c>
      <c r="K48" s="156">
        <v>24.97654602051</v>
      </c>
      <c r="L48" s="156">
        <v>25.009088661462901</v>
      </c>
      <c r="M48" s="156">
        <v>25.157642788713737</v>
      </c>
      <c r="N48" s="156">
        <v>25.3852472367677</v>
      </c>
      <c r="O48" s="142">
        <v>-1.5188286646575788E-3</v>
      </c>
      <c r="P48" s="143">
        <v>1</v>
      </c>
    </row>
    <row r="49" spans="1:33" ht="15.6" x14ac:dyDescent="0.3">
      <c r="A49" s="144"/>
      <c r="B49" s="141" t="s">
        <v>519</v>
      </c>
      <c r="C49" s="156">
        <v>47.432843405115094</v>
      </c>
      <c r="D49" s="156">
        <v>44.97693781358663</v>
      </c>
      <c r="E49" s="156">
        <v>44.960150674256944</v>
      </c>
      <c r="F49" s="156">
        <v>44.952215012288526</v>
      </c>
      <c r="G49" s="156">
        <v>44.947795102339064</v>
      </c>
      <c r="H49" s="156">
        <v>44.968996225029258</v>
      </c>
      <c r="I49" s="156">
        <v>44.968996225029244</v>
      </c>
      <c r="J49" s="156">
        <v>45.127251954995721</v>
      </c>
      <c r="K49" s="156">
        <v>45.122813614895946</v>
      </c>
      <c r="L49" s="156">
        <v>49.551880859690073</v>
      </c>
      <c r="M49" s="156">
        <v>49.574251902213732</v>
      </c>
      <c r="N49" s="156">
        <v>49.579128571393305</v>
      </c>
      <c r="O49" s="142">
        <v>4.0312913958429064E-3</v>
      </c>
      <c r="P49" s="143">
        <v>1</v>
      </c>
      <c r="V49" s="124"/>
      <c r="W49" s="124"/>
      <c r="X49" s="124"/>
      <c r="Y49" s="124"/>
      <c r="Z49" s="124"/>
      <c r="AA49" s="124"/>
      <c r="AB49" s="124"/>
      <c r="AC49" s="124"/>
      <c r="AD49" s="124"/>
      <c r="AE49" s="124"/>
      <c r="AF49" s="124"/>
      <c r="AG49" s="124"/>
    </row>
    <row r="50" spans="1:33" ht="16.2" thickBot="1" x14ac:dyDescent="0.35">
      <c r="A50" s="144"/>
      <c r="B50" s="149" t="s">
        <v>520</v>
      </c>
      <c r="C50" s="156">
        <v>163.30371616664505</v>
      </c>
      <c r="D50" s="156">
        <v>153.81289526778528</v>
      </c>
      <c r="E50" s="156">
        <v>153.74802154734093</v>
      </c>
      <c r="F50" s="156">
        <v>153.71735426651566</v>
      </c>
      <c r="G50" s="156">
        <v>153.70027357177548</v>
      </c>
      <c r="H50" s="156">
        <v>153.7822050837201</v>
      </c>
      <c r="I50" s="156">
        <v>153.78220508372013</v>
      </c>
      <c r="J50" s="156">
        <v>154.39378266003695</v>
      </c>
      <c r="K50" s="156">
        <v>154.37663074217804</v>
      </c>
      <c r="L50" s="156">
        <v>171.49271375218743</v>
      </c>
      <c r="M50" s="156">
        <v>171.5791664068193</v>
      </c>
      <c r="N50" s="156">
        <v>171.59801224272027</v>
      </c>
      <c r="O50" s="142">
        <v>4.5140529542988528E-3</v>
      </c>
      <c r="P50" s="143">
        <v>1</v>
      </c>
    </row>
    <row r="51" spans="1:33" ht="15" thickBot="1" x14ac:dyDescent="0.35">
      <c r="A51" s="228" t="s">
        <v>521</v>
      </c>
      <c r="B51" s="229"/>
      <c r="C51" s="157">
        <v>23636.5664220361</v>
      </c>
      <c r="D51" s="157">
        <v>23342.531422298802</v>
      </c>
      <c r="E51" s="157">
        <v>23177.140235067702</v>
      </c>
      <c r="F51" s="157">
        <v>23015.477632982202</v>
      </c>
      <c r="G51" s="157">
        <v>23000.145030833799</v>
      </c>
      <c r="H51" s="157">
        <v>22923.169135810698</v>
      </c>
      <c r="I51" s="157">
        <v>22862.243018282399</v>
      </c>
      <c r="J51" s="157">
        <v>22858.950012487901</v>
      </c>
      <c r="K51" s="157">
        <v>22886.366358430401</v>
      </c>
      <c r="L51" s="157">
        <v>22964.129382753301</v>
      </c>
      <c r="M51" s="157">
        <v>23097.405737368201</v>
      </c>
      <c r="N51" s="157">
        <v>23301.279899539801</v>
      </c>
      <c r="O51" s="145">
        <v>-1.2979430514794554E-3</v>
      </c>
      <c r="P51" s="146"/>
    </row>
    <row r="52" spans="1:33" ht="15" thickBot="1" x14ac:dyDescent="0.35">
      <c r="A52" s="228" t="s">
        <v>522</v>
      </c>
      <c r="B52" s="229"/>
      <c r="C52" s="157">
        <v>4194</v>
      </c>
      <c r="D52" s="157">
        <v>4138.1607415036297</v>
      </c>
      <c r="E52" s="157">
        <v>4157.5827989754698</v>
      </c>
      <c r="F52" s="157">
        <v>4194.2204015716998</v>
      </c>
      <c r="G52" s="157">
        <v>4223.9087418078298</v>
      </c>
      <c r="H52" s="157">
        <v>4250.0111518373396</v>
      </c>
      <c r="I52" s="157">
        <v>4272.8197279094202</v>
      </c>
      <c r="J52" s="157">
        <v>4291.9498585338697</v>
      </c>
      <c r="K52" s="157">
        <v>4313.3421444349597</v>
      </c>
      <c r="L52" s="157">
        <v>4334.2689688315604</v>
      </c>
      <c r="M52" s="157">
        <v>4354.1707347334795</v>
      </c>
      <c r="N52" s="157">
        <v>4373.4909629986296</v>
      </c>
      <c r="O52" s="145">
        <v>3.816957469999549E-3</v>
      </c>
      <c r="P52" s="146"/>
    </row>
    <row r="53" spans="1:33" ht="15" thickBot="1" x14ac:dyDescent="0.35">
      <c r="A53" s="228" t="s">
        <v>523</v>
      </c>
      <c r="B53" s="229"/>
      <c r="C53" s="157">
        <v>133.4980261</v>
      </c>
      <c r="D53" s="157">
        <v>144.74160800000001</v>
      </c>
      <c r="E53" s="157">
        <v>153.4157419</v>
      </c>
      <c r="F53" s="157">
        <v>156.4915062</v>
      </c>
      <c r="G53" s="157">
        <v>158.89210729999999</v>
      </c>
      <c r="H53" s="157">
        <v>161.30206799999999</v>
      </c>
      <c r="I53" s="157">
        <v>163.98422629999999</v>
      </c>
      <c r="J53" s="157">
        <v>166.42248420000001</v>
      </c>
      <c r="K53" s="157">
        <v>168.71029859999999</v>
      </c>
      <c r="L53" s="157">
        <v>170.9984183</v>
      </c>
      <c r="M53" s="157">
        <v>173.28640010000001</v>
      </c>
      <c r="N53" s="157">
        <v>175.68711830000001</v>
      </c>
      <c r="O53" s="145">
        <v>2.5279513262262521E-2</v>
      </c>
      <c r="P53" s="150">
        <v>1</v>
      </c>
    </row>
    <row r="54" spans="1:33" ht="15" thickBot="1" x14ac:dyDescent="0.35">
      <c r="A54" s="228" t="s">
        <v>524</v>
      </c>
      <c r="B54" s="229"/>
      <c r="C54" s="157">
        <v>27964.064448136098</v>
      </c>
      <c r="D54" s="157">
        <v>27625.433771802433</v>
      </c>
      <c r="E54" s="157">
        <v>27488.138775943171</v>
      </c>
      <c r="F54" s="157">
        <v>27366.189540753901</v>
      </c>
      <c r="G54" s="157">
        <v>27382.945879941628</v>
      </c>
      <c r="H54" s="157">
        <v>27334.482355648037</v>
      </c>
      <c r="I54" s="157">
        <v>27299.046972491818</v>
      </c>
      <c r="J54" s="157">
        <v>27317.322355221771</v>
      </c>
      <c r="K54" s="157">
        <v>27368.418801465359</v>
      </c>
      <c r="L54" s="157">
        <v>27469.396769884861</v>
      </c>
      <c r="M54" s="157">
        <v>27624.862872201684</v>
      </c>
      <c r="N54" s="157">
        <v>27850.45798083843</v>
      </c>
      <c r="O54" s="145">
        <v>-3.7000994188263192E-4</v>
      </c>
      <c r="P54" s="146"/>
    </row>
    <row r="55" spans="1:33" ht="15.6" x14ac:dyDescent="0.3">
      <c r="A55" s="144"/>
      <c r="B55" s="141" t="s">
        <v>525</v>
      </c>
      <c r="C55" s="156">
        <v>5787.2941986513888</v>
      </c>
      <c r="D55" s="156">
        <v>5695.6140118008398</v>
      </c>
      <c r="E55" s="156">
        <v>5608.21147102543</v>
      </c>
      <c r="F55" s="156">
        <v>5555.4391853650004</v>
      </c>
      <c r="G55" s="156">
        <v>5450.4694612125804</v>
      </c>
      <c r="H55" s="156">
        <v>5368.2261904938296</v>
      </c>
      <c r="I55" s="156">
        <v>5245.8940998196304</v>
      </c>
      <c r="J55" s="156">
        <v>5159.8859021511998</v>
      </c>
      <c r="K55" s="156">
        <v>5059.4907220415198</v>
      </c>
      <c r="L55" s="156">
        <v>4991.5689604285199</v>
      </c>
      <c r="M55" s="156">
        <v>4939.62301240955</v>
      </c>
      <c r="N55" s="156">
        <v>4872.1360848954801</v>
      </c>
      <c r="O55" s="142">
        <v>-1.5526599681695341E-2</v>
      </c>
      <c r="P55" s="143"/>
    </row>
    <row r="56" spans="1:33" ht="15.6" x14ac:dyDescent="0.3">
      <c r="A56" s="144"/>
      <c r="B56" s="141" t="s">
        <v>526</v>
      </c>
      <c r="C56" s="156">
        <v>286.36538997102917</v>
      </c>
      <c r="D56" s="156">
        <v>284.29481043861711</v>
      </c>
      <c r="E56" s="156">
        <v>283.74253453125101</v>
      </c>
      <c r="F56" s="156">
        <v>284.58563954443804</v>
      </c>
      <c r="G56" s="156">
        <v>283.40456292665789</v>
      </c>
      <c r="H56" s="156">
        <v>281.92678232901483</v>
      </c>
      <c r="I56" s="156">
        <v>280.73714212634309</v>
      </c>
      <c r="J56" s="156">
        <v>279.42659456529617</v>
      </c>
      <c r="K56" s="156">
        <v>278.83304617079261</v>
      </c>
      <c r="L56" s="156">
        <v>279.4186037880379</v>
      </c>
      <c r="M56" s="156">
        <v>281.20987264737619</v>
      </c>
      <c r="N56" s="156">
        <v>282.81656895676787</v>
      </c>
      <c r="O56" s="142">
        <v>-1.1329996205954318E-3</v>
      </c>
      <c r="P56" s="143"/>
    </row>
    <row r="57" spans="1:33" ht="16.2" thickBot="1" x14ac:dyDescent="0.35">
      <c r="A57" s="144"/>
      <c r="B57" s="141" t="s">
        <v>527</v>
      </c>
      <c r="C57" s="156">
        <v>296.77867687906661</v>
      </c>
      <c r="D57" s="156">
        <v>294.63280354547589</v>
      </c>
      <c r="E57" s="156">
        <v>294.06044487784197</v>
      </c>
      <c r="F57" s="156">
        <v>294.93420825514488</v>
      </c>
      <c r="G57" s="156">
        <v>293.71018339671815</v>
      </c>
      <c r="H57" s="156">
        <v>292.1786653227972</v>
      </c>
      <c r="I57" s="156">
        <v>290.9457654763919</v>
      </c>
      <c r="J57" s="156">
        <v>289.58756164039784</v>
      </c>
      <c r="K57" s="156">
        <v>288.97242966791237</v>
      </c>
      <c r="L57" s="156">
        <v>289.57928028942109</v>
      </c>
      <c r="M57" s="156">
        <v>291.43568619818984</v>
      </c>
      <c r="N57" s="156">
        <v>293.10080782792306</v>
      </c>
      <c r="O57" s="142">
        <v>-1.1329996205954318E-3</v>
      </c>
      <c r="P57" s="143"/>
      <c r="U57" s="124"/>
    </row>
    <row r="58" spans="1:33" ht="15" thickBot="1" x14ac:dyDescent="0.35">
      <c r="A58" s="228" t="s">
        <v>528</v>
      </c>
      <c r="B58" s="229"/>
      <c r="C58" s="157">
        <v>6370.4382655014842</v>
      </c>
      <c r="D58" s="157">
        <v>6274.5416257849329</v>
      </c>
      <c r="E58" s="157">
        <v>6186.0144504345235</v>
      </c>
      <c r="F58" s="157">
        <v>6134.9590331645832</v>
      </c>
      <c r="G58" s="157">
        <v>6027.584207535956</v>
      </c>
      <c r="H58" s="157">
        <v>5942.3316381456416</v>
      </c>
      <c r="I58" s="157">
        <v>5817.5770074223656</v>
      </c>
      <c r="J58" s="157">
        <v>5728.9000583568941</v>
      </c>
      <c r="K58" s="157">
        <v>5627.296197880225</v>
      </c>
      <c r="L58" s="157">
        <v>5560.5668445059791</v>
      </c>
      <c r="M58" s="157">
        <v>5512.2685712551156</v>
      </c>
      <c r="N58" s="157">
        <v>5448.0534616801706</v>
      </c>
      <c r="O58" s="145">
        <v>-1.411846693627028E-2</v>
      </c>
      <c r="P58" s="146"/>
    </row>
    <row r="59" spans="1:33" ht="15" thickBot="1" x14ac:dyDescent="0.35">
      <c r="A59" s="228" t="s">
        <v>529</v>
      </c>
      <c r="B59" s="229"/>
      <c r="C59" s="157">
        <v>1071.4772479626174</v>
      </c>
      <c r="D59" s="157">
        <v>1056.2301046934101</v>
      </c>
      <c r="E59" s="157">
        <v>1045.4063075021299</v>
      </c>
      <c r="F59" s="157">
        <v>1037.0567420560301</v>
      </c>
      <c r="G59" s="157">
        <v>1030.15955388716</v>
      </c>
      <c r="H59" s="157">
        <v>1023.63178988485</v>
      </c>
      <c r="I59" s="157">
        <v>1019.27678490534</v>
      </c>
      <c r="J59" s="157">
        <v>1017.37350236861</v>
      </c>
      <c r="K59" s="157">
        <v>1016.68336329459</v>
      </c>
      <c r="L59" s="157">
        <v>1019.92952710229</v>
      </c>
      <c r="M59" s="157">
        <v>1026.26621189106</v>
      </c>
      <c r="N59" s="157">
        <v>1033.1782626004001</v>
      </c>
      <c r="O59" s="145">
        <v>-3.3034913144166511E-3</v>
      </c>
      <c r="P59" s="146"/>
    </row>
    <row r="60" spans="1:33" ht="15" thickBot="1" x14ac:dyDescent="0.35">
      <c r="A60" s="228" t="s">
        <v>530</v>
      </c>
      <c r="B60" s="229"/>
      <c r="C60" s="157">
        <v>48743.064448136094</v>
      </c>
      <c r="D60" s="157">
        <v>48111.926366163134</v>
      </c>
      <c r="E60" s="157">
        <v>47588.534641862076</v>
      </c>
      <c r="F60" s="157">
        <v>47349.3233627515</v>
      </c>
      <c r="G60" s="157">
        <v>47305.762319637826</v>
      </c>
      <c r="H60" s="157">
        <v>47253.429721621535</v>
      </c>
      <c r="I60" s="157">
        <v>47287.267783442716</v>
      </c>
      <c r="J60" s="157">
        <v>47384.447884152469</v>
      </c>
      <c r="K60" s="157">
        <v>47505.443838404361</v>
      </c>
      <c r="L60" s="157">
        <v>47756.761578303864</v>
      </c>
      <c r="M60" s="157">
        <v>47890.699400680183</v>
      </c>
      <c r="N60" s="157">
        <v>48241.156080549626</v>
      </c>
      <c r="O60" s="145">
        <v>-9.4050311081184113E-4</v>
      </c>
      <c r="P60" s="146"/>
      <c r="Q60" s="124"/>
    </row>
    <row r="61" spans="1:33" ht="15" thickBot="1" x14ac:dyDescent="0.35">
      <c r="A61" s="228" t="s">
        <v>531</v>
      </c>
      <c r="B61" s="229"/>
      <c r="C61" s="157">
        <v>46117.387553717272</v>
      </c>
      <c r="D61" s="157">
        <v>45646.968076397992</v>
      </c>
      <c r="E61" s="157">
        <v>45184.285625659861</v>
      </c>
      <c r="F61" s="157">
        <v>45280.138883747932</v>
      </c>
      <c r="G61" s="157">
        <v>45447.092115066291</v>
      </c>
      <c r="H61" s="157">
        <v>45610.324398483892</v>
      </c>
      <c r="I61" s="157">
        <v>45827.019899533385</v>
      </c>
      <c r="J61" s="157">
        <v>46011.11385236252</v>
      </c>
      <c r="K61" s="157">
        <v>46227.328652987904</v>
      </c>
      <c r="L61" s="157">
        <v>46492.592523931839</v>
      </c>
      <c r="M61" s="157">
        <v>46702.451337946623</v>
      </c>
      <c r="N61" s="157">
        <v>47015.739370085088</v>
      </c>
      <c r="O61" s="145">
        <v>1.7553913178167679E-3</v>
      </c>
      <c r="P61" s="146"/>
    </row>
    <row r="62" spans="1:33" ht="15" thickBot="1" x14ac:dyDescent="0.35">
      <c r="A62" s="228" t="s">
        <v>532</v>
      </c>
      <c r="B62" s="229"/>
      <c r="C62" s="157">
        <v>61141.41088452535</v>
      </c>
      <c r="D62" s="157">
        <v>60327.019657348224</v>
      </c>
      <c r="E62" s="157">
        <v>59673.144284206239</v>
      </c>
      <c r="F62" s="157">
        <v>59369.273448028987</v>
      </c>
      <c r="G62" s="157">
        <v>59197.980347468001</v>
      </c>
      <c r="H62" s="157">
        <v>59040.45006080866</v>
      </c>
      <c r="I62" s="157">
        <v>58928.637711066804</v>
      </c>
      <c r="J62" s="157">
        <v>58923.304062605821</v>
      </c>
      <c r="K62" s="157">
        <v>58939.657070626388</v>
      </c>
      <c r="L62" s="157">
        <v>59137.828679461105</v>
      </c>
      <c r="M62" s="157">
        <v>59246.113632869885</v>
      </c>
      <c r="N62" s="157">
        <v>59557.740198150794</v>
      </c>
      <c r="O62" s="145">
        <v>-2.3828952047444396E-3</v>
      </c>
      <c r="P62" s="146"/>
    </row>
    <row r="63" spans="1:33" ht="15" thickBot="1" x14ac:dyDescent="0.35">
      <c r="A63" s="228" t="s">
        <v>533</v>
      </c>
      <c r="B63" s="229"/>
      <c r="C63" s="157">
        <v>57847.86355283302</v>
      </c>
      <c r="D63" s="157">
        <v>57236.235346001515</v>
      </c>
      <c r="E63" s="157">
        <v>56658.361426975949</v>
      </c>
      <c r="F63" s="157">
        <v>56774.812314820483</v>
      </c>
      <c r="G63" s="157">
        <v>56872.058158555854</v>
      </c>
      <c r="H63" s="157">
        <v>56987.484205274821</v>
      </c>
      <c r="I63" s="157">
        <v>57108.900125183805</v>
      </c>
      <c r="J63" s="157">
        <v>57215.541656414585</v>
      </c>
      <c r="K63" s="157">
        <v>57353.908898659909</v>
      </c>
      <c r="L63" s="157">
        <v>57572.391441076557</v>
      </c>
      <c r="M63" s="157">
        <v>57776.118819059542</v>
      </c>
      <c r="N63" s="157">
        <v>58044.860822821196</v>
      </c>
      <c r="O63" s="145">
        <v>3.091070264504836E-4</v>
      </c>
      <c r="P63" s="146"/>
    </row>
    <row r="64" spans="1:33" x14ac:dyDescent="0.3">
      <c r="A64" s="128" t="s">
        <v>534</v>
      </c>
      <c r="B64" s="127"/>
      <c r="C64" s="159"/>
      <c r="D64" s="159"/>
      <c r="E64" s="159"/>
      <c r="F64" s="159"/>
      <c r="G64" s="159"/>
      <c r="H64" s="159"/>
      <c r="I64" s="159"/>
      <c r="J64" s="159"/>
      <c r="K64" s="159"/>
      <c r="L64" s="159"/>
      <c r="M64" s="159"/>
      <c r="N64" s="159"/>
      <c r="O64" s="129"/>
      <c r="P64" s="130"/>
    </row>
    <row r="65" spans="1:14" x14ac:dyDescent="0.3">
      <c r="A65" s="128" t="s">
        <v>535</v>
      </c>
      <c r="C65" s="155"/>
      <c r="D65" s="155"/>
      <c r="E65" s="155"/>
      <c r="F65" s="155"/>
      <c r="G65" s="155"/>
      <c r="H65" s="155"/>
      <c r="I65" s="155"/>
      <c r="J65" s="155"/>
      <c r="K65" s="155"/>
      <c r="L65" s="155"/>
      <c r="M65" s="155"/>
      <c r="N65" s="155"/>
    </row>
    <row r="66" spans="1:14" x14ac:dyDescent="0.3">
      <c r="A66" s="128"/>
      <c r="C66" s="155"/>
      <c r="D66" s="155"/>
      <c r="E66" s="155"/>
      <c r="F66" s="155"/>
      <c r="G66" s="155"/>
      <c r="H66" s="155"/>
      <c r="I66" s="155"/>
      <c r="J66" s="155"/>
      <c r="K66" s="155"/>
      <c r="L66" s="155"/>
      <c r="M66" s="155"/>
      <c r="N66" s="155"/>
    </row>
    <row r="67" spans="1:14" x14ac:dyDescent="0.3">
      <c r="C67" s="155"/>
      <c r="D67" s="155"/>
      <c r="E67" s="155"/>
      <c r="F67" s="155"/>
      <c r="G67" s="155"/>
      <c r="H67" s="155"/>
      <c r="I67" s="155"/>
      <c r="J67" s="155"/>
      <c r="K67" s="155"/>
      <c r="L67" s="155"/>
      <c r="M67" s="155"/>
      <c r="N67" s="155"/>
    </row>
    <row r="68" spans="1:14" x14ac:dyDescent="0.3">
      <c r="A68" s="203" t="s">
        <v>536</v>
      </c>
      <c r="B68" s="204">
        <v>175.06</v>
      </c>
      <c r="C68" s="155"/>
      <c r="D68" s="155"/>
      <c r="E68" s="155"/>
      <c r="F68" s="155"/>
      <c r="G68" s="155"/>
      <c r="H68" s="155"/>
      <c r="I68" s="155"/>
      <c r="J68" s="155"/>
      <c r="K68" s="155"/>
      <c r="L68" s="155"/>
      <c r="M68" s="155"/>
      <c r="N68" s="155"/>
    </row>
    <row r="69" spans="1:14" x14ac:dyDescent="0.3">
      <c r="C69" s="155"/>
      <c r="D69" s="155"/>
      <c r="E69" s="155"/>
      <c r="F69" s="155"/>
      <c r="G69" s="155"/>
      <c r="H69" s="155"/>
      <c r="I69" s="155"/>
      <c r="J69" s="155"/>
      <c r="K69" s="155"/>
      <c r="L69" s="155"/>
      <c r="M69" s="155"/>
      <c r="N69" s="155"/>
    </row>
    <row r="70" spans="1:14" ht="15" thickBot="1" x14ac:dyDescent="0.35">
      <c r="B70" s="111"/>
      <c r="C70" s="160"/>
      <c r="D70" s="161">
        <f>D5</f>
        <v>2020</v>
      </c>
      <c r="E70" s="161">
        <f t="shared" ref="E70:N70" si="0">E5</f>
        <v>2021</v>
      </c>
      <c r="F70" s="161">
        <f t="shared" si="0"/>
        <v>2022</v>
      </c>
      <c r="G70" s="161">
        <f t="shared" si="0"/>
        <v>2023</v>
      </c>
      <c r="H70" s="161">
        <f t="shared" si="0"/>
        <v>2024</v>
      </c>
      <c r="I70" s="161">
        <f t="shared" si="0"/>
        <v>2025</v>
      </c>
      <c r="J70" s="161">
        <f t="shared" si="0"/>
        <v>2026</v>
      </c>
      <c r="K70" s="161">
        <f t="shared" si="0"/>
        <v>2027</v>
      </c>
      <c r="L70" s="161">
        <f t="shared" si="0"/>
        <v>2028</v>
      </c>
      <c r="M70" s="161">
        <f t="shared" si="0"/>
        <v>2029</v>
      </c>
      <c r="N70" s="161">
        <f t="shared" si="0"/>
        <v>2030</v>
      </c>
    </row>
    <row r="71" spans="1:14" ht="15" thickTop="1" x14ac:dyDescent="0.3">
      <c r="B71" s="99" t="s">
        <v>537</v>
      </c>
      <c r="C71" s="122"/>
      <c r="D71" s="122">
        <f>SUMIFS(D$6:D$63,$P$6:$P$63,1)</f>
        <v>3984.8890938101144</v>
      </c>
      <c r="E71" s="122">
        <f t="shared" ref="E71:N71" si="1">SUMIFS(E$6:E$63,$P$6:$P$63,1)</f>
        <v>3996.9970208932768</v>
      </c>
      <c r="F71" s="122">
        <f t="shared" si="1"/>
        <v>3988.2900746974428</v>
      </c>
      <c r="G71" s="122">
        <f t="shared" si="1"/>
        <v>3992.06530440805</v>
      </c>
      <c r="H71" s="122">
        <f t="shared" si="1"/>
        <v>3994.7975760248737</v>
      </c>
      <c r="I71" s="122">
        <f t="shared" si="1"/>
        <v>3999.4697621714968</v>
      </c>
      <c r="J71" s="122">
        <f t="shared" si="1"/>
        <v>4004.2066409377653</v>
      </c>
      <c r="K71" s="122">
        <f t="shared" si="1"/>
        <v>4009.1513477205922</v>
      </c>
      <c r="L71" s="122">
        <f t="shared" si="1"/>
        <v>4067.7430138387049</v>
      </c>
      <c r="M71" s="122">
        <f t="shared" si="1"/>
        <v>4077.417946852479</v>
      </c>
      <c r="N71" s="122">
        <f t="shared" si="1"/>
        <v>4120.4008232778897</v>
      </c>
    </row>
    <row r="72" spans="1:14" x14ac:dyDescent="0.3">
      <c r="B72" s="99" t="s">
        <v>538</v>
      </c>
      <c r="C72" s="122"/>
      <c r="D72" s="122">
        <f t="shared" ref="D72:N72" si="2">D60-D71</f>
        <v>44127.037272353016</v>
      </c>
      <c r="E72" s="122">
        <f t="shared" si="2"/>
        <v>43591.537620968797</v>
      </c>
      <c r="F72" s="122">
        <f t="shared" si="2"/>
        <v>43361.033288054059</v>
      </c>
      <c r="G72" s="122">
        <f t="shared" si="2"/>
        <v>43313.697015229773</v>
      </c>
      <c r="H72" s="122">
        <f t="shared" si="2"/>
        <v>43258.632145596661</v>
      </c>
      <c r="I72" s="122">
        <f t="shared" si="2"/>
        <v>43287.798021271221</v>
      </c>
      <c r="J72" s="122">
        <f t="shared" si="2"/>
        <v>43380.241243214703</v>
      </c>
      <c r="K72" s="122">
        <f t="shared" si="2"/>
        <v>43496.292490683765</v>
      </c>
      <c r="L72" s="122">
        <f t="shared" si="2"/>
        <v>43689.018564465157</v>
      </c>
      <c r="M72" s="122">
        <f t="shared" si="2"/>
        <v>43813.281453827702</v>
      </c>
      <c r="N72" s="122">
        <f t="shared" si="2"/>
        <v>44120.75525727174</v>
      </c>
    </row>
    <row r="73" spans="1:14" x14ac:dyDescent="0.3">
      <c r="B73" s="99" t="s">
        <v>539</v>
      </c>
      <c r="C73" s="122"/>
      <c r="D73" s="162">
        <f t="shared" ref="D73:N73" si="3">D61/D60</f>
        <v>0.94876616930685331</v>
      </c>
      <c r="E73" s="162">
        <f t="shared" si="3"/>
        <v>0.94947839780535548</v>
      </c>
      <c r="F73" s="162">
        <f t="shared" si="3"/>
        <v>0.95629959771228024</v>
      </c>
      <c r="G73" s="162">
        <f t="shared" si="3"/>
        <v>0.96070943340870851</v>
      </c>
      <c r="H73" s="162">
        <f t="shared" si="3"/>
        <v>0.96522780816509035</v>
      </c>
      <c r="I73" s="162">
        <f t="shared" si="3"/>
        <v>0.96911963933723766</v>
      </c>
      <c r="J73" s="162">
        <f t="shared" si="3"/>
        <v>0.97101719882549786</v>
      </c>
      <c r="K73" s="162">
        <f t="shared" si="3"/>
        <v>0.97309539534533929</v>
      </c>
      <c r="L73" s="162">
        <f t="shared" si="3"/>
        <v>0.97352900379772933</v>
      </c>
      <c r="M73" s="162">
        <f t="shared" si="3"/>
        <v>0.97518833348429479</v>
      </c>
      <c r="N73" s="162">
        <f t="shared" si="3"/>
        <v>0.97459810647119594</v>
      </c>
    </row>
    <row r="74" spans="1:14" x14ac:dyDescent="0.3">
      <c r="B74" s="99" t="s">
        <v>540</v>
      </c>
      <c r="C74" s="122"/>
      <c r="D74" s="122">
        <f>D72*D73</f>
        <v>41866.240115751105</v>
      </c>
      <c r="E74" s="122">
        <f t="shared" ref="E74:N74" si="4">E72*E73</f>
        <v>41389.223298229328</v>
      </c>
      <c r="F74" s="122">
        <f t="shared" si="4"/>
        <v>41466.138689754887</v>
      </c>
      <c r="G74" s="122">
        <f t="shared" si="4"/>
        <v>41611.877318337865</v>
      </c>
      <c r="H74" s="122">
        <f t="shared" si="4"/>
        <v>41754.434690114183</v>
      </c>
      <c r="I74" s="122">
        <f t="shared" si="4"/>
        <v>41951.055206077559</v>
      </c>
      <c r="J74" s="122">
        <f t="shared" si="4"/>
        <v>42122.960336360673</v>
      </c>
      <c r="K74" s="122">
        <f t="shared" si="4"/>
        <v>42326.041937278431</v>
      </c>
      <c r="L74" s="122">
        <f t="shared" si="4"/>
        <v>42532.526719964269</v>
      </c>
      <c r="M74" s="122">
        <f t="shared" si="4"/>
        <v>42726.200925436598</v>
      </c>
      <c r="N74" s="122">
        <f t="shared" si="4"/>
        <v>43000.004529816099</v>
      </c>
    </row>
    <row r="75" spans="1:14" x14ac:dyDescent="0.3">
      <c r="C75" s="155"/>
      <c r="D75" s="155"/>
      <c r="E75" s="155"/>
      <c r="F75" s="155"/>
      <c r="G75" s="155"/>
      <c r="H75" s="155"/>
      <c r="I75" s="155"/>
      <c r="J75" s="155"/>
      <c r="K75" s="155"/>
      <c r="L75" s="155"/>
      <c r="M75" s="155"/>
      <c r="N75" s="155"/>
    </row>
    <row r="76" spans="1:14" x14ac:dyDescent="0.3">
      <c r="B76" s="99" t="s">
        <v>541</v>
      </c>
      <c r="C76" s="198">
        <f>B68/E74</f>
        <v>4.2296034100134765E-3</v>
      </c>
      <c r="D76" s="155"/>
      <c r="E76" s="155"/>
      <c r="F76" s="155"/>
      <c r="G76" s="155"/>
      <c r="H76" s="155"/>
      <c r="I76" s="155"/>
      <c r="J76" s="155"/>
      <c r="K76" s="155"/>
      <c r="L76" s="155"/>
      <c r="M76" s="155"/>
      <c r="N76" s="155"/>
    </row>
    <row r="77" spans="1:14" x14ac:dyDescent="0.3">
      <c r="C77" s="155"/>
      <c r="D77" s="155"/>
      <c r="E77" s="155"/>
      <c r="F77" s="155"/>
      <c r="G77" s="155"/>
      <c r="H77" s="155"/>
      <c r="I77" s="155"/>
      <c r="J77" s="155"/>
      <c r="K77" s="155"/>
      <c r="L77" s="155"/>
      <c r="M77" s="155"/>
      <c r="N77" s="155"/>
    </row>
    <row r="78" spans="1:14" x14ac:dyDescent="0.3">
      <c r="B78" s="99" t="s">
        <v>542</v>
      </c>
      <c r="C78" s="155"/>
      <c r="D78" s="122">
        <f t="shared" ref="D78:N78" si="5">$C$76*D74</f>
        <v>177.07759195802387</v>
      </c>
      <c r="E78" s="122">
        <f t="shared" si="5"/>
        <v>175.06</v>
      </c>
      <c r="F78" s="122">
        <f t="shared" si="5"/>
        <v>175.38532160227902</v>
      </c>
      <c r="G78" s="122">
        <f t="shared" si="5"/>
        <v>176.00173820270427</v>
      </c>
      <c r="H78" s="122">
        <f t="shared" si="5"/>
        <v>176.60469934849195</v>
      </c>
      <c r="I78" s="122">
        <f t="shared" si="5"/>
        <v>177.43632615328926</v>
      </c>
      <c r="J78" s="122">
        <f t="shared" si="5"/>
        <v>178.16341667853351</v>
      </c>
      <c r="K78" s="122">
        <f t="shared" si="5"/>
        <v>179.02237131028627</v>
      </c>
      <c r="L78" s="122">
        <f t="shared" si="5"/>
        <v>179.89572005125018</v>
      </c>
      <c r="M78" s="122">
        <f t="shared" si="5"/>
        <v>180.71488513114758</v>
      </c>
      <c r="N78" s="122">
        <f t="shared" si="5"/>
        <v>181.87296578990509</v>
      </c>
    </row>
    <row r="80" spans="1:14" x14ac:dyDescent="0.3">
      <c r="D80" s="97" t="s">
        <v>543</v>
      </c>
      <c r="E80" s="97" t="b">
        <f>E78=B68</f>
        <v>1</v>
      </c>
    </row>
  </sheetData>
  <sheetProtection algorithmName="SHA-512" hashValue="dPklS5HJfSGdOn0JYPRUd/jV/sQTUVQDT9C/epr0pdNXPam/Wc07g91eoL3VDQdfRhOu7ygDA8p0oGO43vXI2Q==" saltValue="q2JPbm5wnLydlEfjbB86NQ==" spinCount="100000" sheet="1" objects="1" scenarios="1" selectLockedCells="1" selectUnlockedCells="1"/>
  <mergeCells count="22">
    <mergeCell ref="A46:B46"/>
    <mergeCell ref="A1:O1"/>
    <mergeCell ref="A2:O2"/>
    <mergeCell ref="A3:O3"/>
    <mergeCell ref="A13:B13"/>
    <mergeCell ref="A19:B19"/>
    <mergeCell ref="A23:B23"/>
    <mergeCell ref="A24:B24"/>
    <mergeCell ref="A25:B25"/>
    <mergeCell ref="A28:B28"/>
    <mergeCell ref="A35:B35"/>
    <mergeCell ref="A43:B43"/>
    <mergeCell ref="A60:B60"/>
    <mergeCell ref="A61:B61"/>
    <mergeCell ref="A62:B62"/>
    <mergeCell ref="A63:B63"/>
    <mergeCell ref="A51:B51"/>
    <mergeCell ref="A52:B52"/>
    <mergeCell ref="A53:B53"/>
    <mergeCell ref="A54:B54"/>
    <mergeCell ref="A58:B58"/>
    <mergeCell ref="A59:B59"/>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rgb="FF00B0F0"/>
  </sheetPr>
  <dimension ref="A1:AI1683"/>
  <sheetViews>
    <sheetView topLeftCell="H1" zoomScale="92" zoomScaleNormal="50" workbookViewId="0">
      <pane ySplit="1" topLeftCell="A599" activePane="bottomLeft" state="frozen"/>
      <selection activeCell="B29" sqref="B29"/>
      <selection pane="bottomLeft" activeCell="J613" sqref="J613"/>
    </sheetView>
  </sheetViews>
  <sheetFormatPr defaultColWidth="9.109375" defaultRowHeight="18" x14ac:dyDescent="0.3"/>
  <cols>
    <col min="1" max="1" width="17.44140625" style="103" bestFit="1" customWidth="1"/>
    <col min="2" max="2" width="30" style="103" bestFit="1" customWidth="1"/>
    <col min="3" max="3" width="31.88671875" style="103" bestFit="1" customWidth="1"/>
    <col min="4" max="4" width="16" style="164" customWidth="1"/>
    <col min="5" max="5" width="18" style="164" customWidth="1"/>
    <col min="6" max="6" width="26.88671875" style="166" customWidth="1"/>
    <col min="7" max="7" width="32.88671875" style="166" customWidth="1"/>
    <col min="8" max="8" width="30.88671875" style="164" customWidth="1"/>
    <col min="9" max="9" width="29.44140625" style="103" customWidth="1"/>
    <col min="10" max="10" width="29.44140625" style="85" customWidth="1"/>
    <col min="11" max="11" width="60.109375" style="45" customWidth="1"/>
    <col min="12" max="12" width="20.44140625" style="45" customWidth="1"/>
    <col min="13" max="13" width="27.6640625" style="45" customWidth="1"/>
    <col min="14" max="14" width="29.44140625" style="45" customWidth="1"/>
    <col min="15" max="15" width="22" style="82" customWidth="1"/>
    <col min="16" max="16" width="33.44140625" style="86" customWidth="1"/>
    <col min="17" max="19" width="22" style="86" customWidth="1"/>
    <col min="20" max="20" width="56.6640625" style="87" customWidth="1"/>
    <col min="21" max="21" width="31.44140625" style="87" customWidth="1"/>
    <col min="22" max="22" width="22" style="63" customWidth="1"/>
    <col min="23" max="23" width="22.44140625" style="107" bestFit="1" customWidth="1"/>
    <col min="24" max="24" width="22.6640625" style="107" bestFit="1" customWidth="1"/>
    <col min="25" max="25" width="57.44140625" style="107" bestFit="1" customWidth="1"/>
    <col min="26" max="26" width="28.44140625" style="107" bestFit="1" customWidth="1"/>
    <col min="27" max="27" width="31.88671875" style="107" bestFit="1" customWidth="1"/>
    <col min="28" max="30" width="32.88671875" style="107" bestFit="1" customWidth="1"/>
    <col min="31" max="31" width="34.44140625" style="107" bestFit="1" customWidth="1"/>
    <col min="32" max="32" width="31.88671875" style="107" bestFit="1" customWidth="1"/>
    <col min="33" max="33" width="39.109375" style="107" bestFit="1" customWidth="1"/>
    <col min="34" max="34" width="41.6640625" style="107" bestFit="1" customWidth="1"/>
    <col min="35" max="35" width="23" style="101" bestFit="1" customWidth="1"/>
    <col min="36" max="16384" width="9.109375" style="101"/>
  </cols>
  <sheetData>
    <row r="1" spans="1:35" s="17" customFormat="1" ht="90" customHeight="1" x14ac:dyDescent="0.3">
      <c r="A1" s="108" t="s">
        <v>303</v>
      </c>
      <c r="B1" s="108" t="s">
        <v>308</v>
      </c>
      <c r="C1" s="108" t="s">
        <v>311</v>
      </c>
      <c r="D1" s="163" t="s">
        <v>151</v>
      </c>
      <c r="E1" s="163" t="s">
        <v>316</v>
      </c>
      <c r="F1" s="165" t="s">
        <v>319</v>
      </c>
      <c r="G1" s="167" t="s">
        <v>324</v>
      </c>
      <c r="H1" s="163" t="s">
        <v>327</v>
      </c>
      <c r="I1" s="108" t="s">
        <v>42</v>
      </c>
      <c r="J1" s="112" t="s">
        <v>332</v>
      </c>
      <c r="K1" s="109" t="s">
        <v>336</v>
      </c>
      <c r="L1" s="109" t="s">
        <v>339</v>
      </c>
      <c r="M1" s="109" t="s">
        <v>342</v>
      </c>
      <c r="N1" s="45" t="s">
        <v>345</v>
      </c>
      <c r="O1" s="83" t="s">
        <v>348</v>
      </c>
      <c r="P1" s="90" t="s">
        <v>351</v>
      </c>
      <c r="Q1" s="90" t="s">
        <v>354</v>
      </c>
      <c r="R1" s="90" t="s">
        <v>358</v>
      </c>
      <c r="S1" s="90" t="s">
        <v>360</v>
      </c>
      <c r="T1" s="88" t="s">
        <v>362</v>
      </c>
      <c r="U1" s="88" t="s">
        <v>364</v>
      </c>
      <c r="V1" s="31" t="s">
        <v>544</v>
      </c>
      <c r="W1" s="21" t="s">
        <v>545</v>
      </c>
      <c r="X1" s="21" t="s">
        <v>546</v>
      </c>
      <c r="Y1" s="21" t="s">
        <v>547</v>
      </c>
      <c r="Z1" s="21" t="s">
        <v>548</v>
      </c>
      <c r="AA1" s="21" t="s">
        <v>549</v>
      </c>
      <c r="AB1" s="110" t="str">
        <f>"Test: Correct data type for "&amp;B1</f>
        <v>Test: Correct data type for resource</v>
      </c>
      <c r="AC1" s="110" t="str">
        <f>"Test: Correct data type for "&amp;D1</f>
        <v>Test: Correct data type for Year</v>
      </c>
      <c r="AD1" s="110" t="str">
        <f>"Test: Correct data type for "&amp;E1</f>
        <v>Test: Correct data type for Month</v>
      </c>
      <c r="AE1" s="110" t="s">
        <v>550</v>
      </c>
      <c r="AF1" s="110" t="s">
        <v>551</v>
      </c>
      <c r="AG1" s="110" t="str">
        <f>"Test: Correct data type for "&amp;L1</f>
        <v>Test: Correct data type for max_mw</v>
      </c>
      <c r="AH1" s="110" t="s">
        <v>552</v>
      </c>
      <c r="AI1" s="110" t="s">
        <v>553</v>
      </c>
    </row>
    <row r="2" spans="1:35" s="17" customFormat="1" ht="18.75" customHeight="1" x14ac:dyDescent="0.3">
      <c r="A2" s="186" t="s">
        <v>6259</v>
      </c>
      <c r="B2" s="213" t="s">
        <v>957</v>
      </c>
      <c r="C2" s="213"/>
      <c r="D2" s="188">
        <v>2020</v>
      </c>
      <c r="E2" s="188">
        <v>1</v>
      </c>
      <c r="F2" s="189">
        <v>0</v>
      </c>
      <c r="G2" s="218">
        <v>1</v>
      </c>
      <c r="H2" s="219"/>
      <c r="I2" s="186" t="s">
        <v>556</v>
      </c>
      <c r="J2" s="187"/>
      <c r="K2" s="210" t="str">
        <f>IF(ISNA(INDEX(resources!G:G,MATCH(B2,resources!B:B,0))),"none",
INDEX(resources!G:G,MATCH(B2,resources!B:B,0)))</f>
        <v>none</v>
      </c>
      <c r="L2" s="216">
        <f>IF(ISNA(INDEX(resources!D:D,MATCH(B2,resources!B:B,0))),
"fillme",
INDEX(resources!D:D,MATCH(B2,resources!B:B,0)))</f>
        <v>580</v>
      </c>
      <c r="M2" s="210" t="str">
        <f>IF(
ISNA(INDEX(resources!E:E,MATCH(B2,resources!B:B,0))),"fillme",
INDEX(resources!E:E,MATCH(B2,resources!B:B,0)))</f>
        <v>CAISO_CCGT1</v>
      </c>
      <c r="N2" s="191">
        <v>1</v>
      </c>
      <c r="O2" s="210" t="str">
        <f>IFERROR(INDEX(resources!K:K,MATCH(B2,resources!B:B,0)),"fillme")</f>
        <v>thermal</v>
      </c>
      <c r="P2" s="210" t="str">
        <f t="shared" ref="P2" si="0">O2&amp;"_"&amp;D2&amp;"_"&amp;E2</f>
        <v>thermal_2020_1</v>
      </c>
      <c r="Q2" s="194">
        <f>INDEX(elcc!G:G,MATCH(P2,elcc!D:D,0))</f>
        <v>1</v>
      </c>
      <c r="R2" s="195">
        <f t="shared" ref="R2" si="1">IF(O2="battery",MIN(1,J2/4),1)</f>
        <v>1</v>
      </c>
      <c r="S2" s="210" t="e">
        <f t="shared" ref="S2" si="2">IF(ISBLANK(H2),NA(),H2*L2*Q2*R2)</f>
        <v>#N/A</v>
      </c>
      <c r="T2" s="212">
        <f t="shared" ref="T2" si="3">IF(ISNUMBER(G2),G2,S2)</f>
        <v>1</v>
      </c>
      <c r="U2" s="196" t="str">
        <f t="shared" ref="U2" si="4">IF(ISERROR(T2),"error in NQC data entry; please check blue and purple data entered. You need to provide either a contracted NQC value in Column G, or allow the template to calculate one using Columns H,L,Q, and R","ok")</f>
        <v>ok</v>
      </c>
      <c r="V2" s="192" t="str">
        <f>INDEX(resources!F:F,MATCH(B2,resources!B:B,0))</f>
        <v>physical</v>
      </c>
      <c r="W2" s="197">
        <f t="shared" ref="W2" si="5">(F2&gt;0)*1</f>
        <v>0</v>
      </c>
      <c r="X2" s="197">
        <f t="shared" ref="X2" si="6">COUNTIFS(G2:H2,"&gt;0")</f>
        <v>1</v>
      </c>
      <c r="Y2" s="214" t="str">
        <f t="shared" ref="Y2" si="7">B2&amp;"_"&amp;C2&amp;"_"&amp;K2</f>
        <v>LMEC_1_PL1X3__none</v>
      </c>
      <c r="Z2" s="197">
        <f>IF(COUNTIFS($Y$2:Y2,Y2)=1,1,0)</f>
        <v>1</v>
      </c>
      <c r="AA2" s="197">
        <f>SUM($Z$2:Z2)*Z2</f>
        <v>1</v>
      </c>
      <c r="AB2" s="197">
        <f>COUNTIFS(resources!B:B,B2)</f>
        <v>1</v>
      </c>
      <c r="AC2" s="197">
        <f t="shared" ref="AC2" si="8">AND(ISNUMBER(D2),(D2&gt;2019))*1</f>
        <v>1</v>
      </c>
      <c r="AD2" s="197">
        <f t="shared" ref="AD2" si="9">AND(ISNUMBER(E2),E2&gt;=1,E2&lt;=12)*1</f>
        <v>1</v>
      </c>
      <c r="AE2" s="197">
        <f t="shared" ref="AE2" si="10">AND(COUNT(G2:H2)=1,COUNT(F2)=1)*1</f>
        <v>1</v>
      </c>
      <c r="AF2" s="197">
        <f t="shared" ref="AF2" si="11">(COUNTIFS(K2:O2,"fillme")=0)*1</f>
        <v>1</v>
      </c>
      <c r="AG2" s="197">
        <f t="shared" ref="AG2" si="12">ISNUMBER(L2)*1</f>
        <v>1</v>
      </c>
      <c r="AH2" s="197">
        <f t="shared" ref="AH2" si="13">NOT(AND(G2&gt;0,H2&gt;0))*1</f>
        <v>1</v>
      </c>
      <c r="AI2" s="197">
        <f t="shared" ref="AI2" si="14">(U2="ok")*1</f>
        <v>1</v>
      </c>
    </row>
    <row r="3" spans="1:35" s="17" customFormat="1" ht="18.75" customHeight="1" x14ac:dyDescent="0.3">
      <c r="A3" s="186" t="s">
        <v>6259</v>
      </c>
      <c r="B3" s="213" t="s">
        <v>957</v>
      </c>
      <c r="C3" s="213"/>
      <c r="D3" s="188">
        <v>2020</v>
      </c>
      <c r="E3" s="188">
        <v>2</v>
      </c>
      <c r="F3" s="189">
        <v>0</v>
      </c>
      <c r="G3" s="218">
        <v>1</v>
      </c>
      <c r="H3" s="219"/>
      <c r="I3" s="186" t="s">
        <v>556</v>
      </c>
      <c r="J3" s="187"/>
      <c r="K3" s="210" t="str">
        <f>IF(ISNA(INDEX(resources!G:G,MATCH(B3,resources!B:B,0))),"none",
INDEX(resources!G:G,MATCH(B3,resources!B:B,0)))</f>
        <v>none</v>
      </c>
      <c r="L3" s="216">
        <f>IF(ISNA(INDEX(resources!D:D,MATCH(B3,resources!B:B,0))),
"fillme",
INDEX(resources!D:D,MATCH(B3,resources!B:B,0)))</f>
        <v>580</v>
      </c>
      <c r="M3" s="210" t="str">
        <f>IF(
ISNA(INDEX(resources!E:E,MATCH(B3,resources!B:B,0))),"fillme",
INDEX(resources!E:E,MATCH(B3,resources!B:B,0)))</f>
        <v>CAISO_CCGT1</v>
      </c>
      <c r="N3" s="191">
        <v>1</v>
      </c>
      <c r="O3" s="210" t="str">
        <f>IFERROR(INDEX(resources!K:K,MATCH(B3,resources!B:B,0)),"fillme")</f>
        <v>thermal</v>
      </c>
      <c r="P3" s="210" t="str">
        <f t="shared" ref="P3:P66" si="15">O3&amp;"_"&amp;D3&amp;"_"&amp;E3</f>
        <v>thermal_2020_2</v>
      </c>
      <c r="Q3" s="194">
        <f>INDEX(elcc!G:G,MATCH(P3,elcc!D:D,0))</f>
        <v>1</v>
      </c>
      <c r="R3" s="195">
        <f t="shared" ref="R3:R66" si="16">IF(O3="battery",MIN(1,J3/4),1)</f>
        <v>1</v>
      </c>
      <c r="S3" s="210" t="e">
        <f t="shared" ref="S3:S66" si="17">IF(ISBLANK(H3),NA(),H3*L3*Q3*R3)</f>
        <v>#N/A</v>
      </c>
      <c r="T3" s="212">
        <f t="shared" ref="T3:T66" si="18">IF(ISNUMBER(G3),G3,S3)</f>
        <v>1</v>
      </c>
      <c r="U3" s="196" t="str">
        <f t="shared" ref="U3:U66" si="19">IF(ISERROR(T3),"error in NQC data entry; please check blue and purple data entered. You need to provide either a contracted NQC value in Column G, or allow the template to calculate one using Columns H,L,Q, and R","ok")</f>
        <v>ok</v>
      </c>
      <c r="V3" s="192" t="str">
        <f>INDEX(resources!F:F,MATCH(B3,resources!B:B,0))</f>
        <v>physical</v>
      </c>
      <c r="W3" s="197">
        <f t="shared" ref="W3:W66" si="20">(F3&gt;0)*1</f>
        <v>0</v>
      </c>
      <c r="X3" s="197">
        <f t="shared" ref="X3:X66" si="21">COUNTIFS(G3:H3,"&gt;0")</f>
        <v>1</v>
      </c>
      <c r="Y3" s="214" t="str">
        <f t="shared" ref="Y3:Y66" si="22">B3&amp;"_"&amp;C3&amp;"_"&amp;K3</f>
        <v>LMEC_1_PL1X3__none</v>
      </c>
      <c r="Z3" s="197">
        <f>IF(COUNTIFS($Y$2:Y3,Y3)=1,1,0)</f>
        <v>0</v>
      </c>
      <c r="AA3" s="197">
        <f>SUM($Z$2:Z3)*Z3</f>
        <v>0</v>
      </c>
      <c r="AB3" s="197">
        <f>COUNTIFS(resources!B:B,B3)</f>
        <v>1</v>
      </c>
      <c r="AC3" s="197">
        <f t="shared" ref="AC3:AC66" si="23">AND(ISNUMBER(D3),(D3&gt;2019))*1</f>
        <v>1</v>
      </c>
      <c r="AD3" s="197">
        <f t="shared" ref="AD3:AD66" si="24">AND(ISNUMBER(E3),E3&gt;=1,E3&lt;=12)*1</f>
        <v>1</v>
      </c>
      <c r="AE3" s="197">
        <f t="shared" ref="AE3:AE66" si="25">AND(COUNT(G3:H3)=1,COUNT(F3)=1)*1</f>
        <v>1</v>
      </c>
      <c r="AF3" s="197">
        <f t="shared" ref="AF3:AF66" si="26">(COUNTIFS(K3:O3,"fillme")=0)*1</f>
        <v>1</v>
      </c>
      <c r="AG3" s="197">
        <f t="shared" ref="AG3:AG66" si="27">ISNUMBER(L3)*1</f>
        <v>1</v>
      </c>
      <c r="AH3" s="197">
        <f t="shared" ref="AH3:AH66" si="28">NOT(AND(G3&gt;0,H3&gt;0))*1</f>
        <v>1</v>
      </c>
      <c r="AI3" s="197">
        <f t="shared" ref="AI3:AI66" si="29">(U3="ok")*1</f>
        <v>1</v>
      </c>
    </row>
    <row r="4" spans="1:35" s="17" customFormat="1" ht="18.75" customHeight="1" x14ac:dyDescent="0.3">
      <c r="A4" s="186" t="s">
        <v>6259</v>
      </c>
      <c r="B4" s="213" t="s">
        <v>957</v>
      </c>
      <c r="C4" s="213"/>
      <c r="D4" s="188">
        <v>2020</v>
      </c>
      <c r="E4" s="188">
        <v>3</v>
      </c>
      <c r="F4" s="189">
        <v>0</v>
      </c>
      <c r="G4" s="218">
        <v>1</v>
      </c>
      <c r="H4" s="219"/>
      <c r="I4" s="186" t="s">
        <v>556</v>
      </c>
      <c r="J4" s="187"/>
      <c r="K4" s="210" t="str">
        <f>IF(ISNA(INDEX(resources!G:G,MATCH(B4,resources!B:B,0))),"none",
INDEX(resources!G:G,MATCH(B4,resources!B:B,0)))</f>
        <v>none</v>
      </c>
      <c r="L4" s="216">
        <f>IF(ISNA(INDEX(resources!D:D,MATCH(B4,resources!B:B,0))),
"fillme",
INDEX(resources!D:D,MATCH(B4,resources!B:B,0)))</f>
        <v>580</v>
      </c>
      <c r="M4" s="210" t="str">
        <f>IF(
ISNA(INDEX(resources!E:E,MATCH(B4,resources!B:B,0))),"fillme",
INDEX(resources!E:E,MATCH(B4,resources!B:B,0)))</f>
        <v>CAISO_CCGT1</v>
      </c>
      <c r="N4" s="191">
        <v>1</v>
      </c>
      <c r="O4" s="210" t="str">
        <f>IFERROR(INDEX(resources!K:K,MATCH(B4,resources!B:B,0)),"fillme")</f>
        <v>thermal</v>
      </c>
      <c r="P4" s="210" t="str">
        <f t="shared" si="15"/>
        <v>thermal_2020_3</v>
      </c>
      <c r="Q4" s="194">
        <f>INDEX(elcc!G:G,MATCH(P4,elcc!D:D,0))</f>
        <v>1</v>
      </c>
      <c r="R4" s="195">
        <f t="shared" si="16"/>
        <v>1</v>
      </c>
      <c r="S4" s="210" t="e">
        <f t="shared" si="17"/>
        <v>#N/A</v>
      </c>
      <c r="T4" s="212">
        <f t="shared" si="18"/>
        <v>1</v>
      </c>
      <c r="U4" s="196" t="str">
        <f t="shared" si="19"/>
        <v>ok</v>
      </c>
      <c r="V4" s="192" t="str">
        <f>INDEX(resources!F:F,MATCH(B4,resources!B:B,0))</f>
        <v>physical</v>
      </c>
      <c r="W4" s="197">
        <f t="shared" si="20"/>
        <v>0</v>
      </c>
      <c r="X4" s="197">
        <f t="shared" si="21"/>
        <v>1</v>
      </c>
      <c r="Y4" s="214" t="str">
        <f t="shared" si="22"/>
        <v>LMEC_1_PL1X3__none</v>
      </c>
      <c r="Z4" s="197">
        <f>IF(COUNTIFS($Y$2:Y4,Y4)=1,1,0)</f>
        <v>0</v>
      </c>
      <c r="AA4" s="197">
        <f>SUM($Z$2:Z4)*Z4</f>
        <v>0</v>
      </c>
      <c r="AB4" s="197">
        <f>COUNTIFS(resources!B:B,B4)</f>
        <v>1</v>
      </c>
      <c r="AC4" s="197">
        <f t="shared" si="23"/>
        <v>1</v>
      </c>
      <c r="AD4" s="197">
        <f t="shared" si="24"/>
        <v>1</v>
      </c>
      <c r="AE4" s="197">
        <f t="shared" si="25"/>
        <v>1</v>
      </c>
      <c r="AF4" s="197">
        <f t="shared" si="26"/>
        <v>1</v>
      </c>
      <c r="AG4" s="197">
        <f t="shared" si="27"/>
        <v>1</v>
      </c>
      <c r="AH4" s="197">
        <f t="shared" si="28"/>
        <v>1</v>
      </c>
      <c r="AI4" s="197">
        <f t="shared" si="29"/>
        <v>1</v>
      </c>
    </row>
    <row r="5" spans="1:35" s="17" customFormat="1" ht="18.75" customHeight="1" x14ac:dyDescent="0.3">
      <c r="A5" s="186" t="s">
        <v>6259</v>
      </c>
      <c r="B5" s="213" t="s">
        <v>957</v>
      </c>
      <c r="C5" s="213"/>
      <c r="D5" s="188">
        <v>2020</v>
      </c>
      <c r="E5" s="188">
        <v>4</v>
      </c>
      <c r="F5" s="189">
        <v>0</v>
      </c>
      <c r="G5" s="218">
        <v>1</v>
      </c>
      <c r="H5" s="219"/>
      <c r="I5" s="186" t="s">
        <v>556</v>
      </c>
      <c r="J5" s="187"/>
      <c r="K5" s="210" t="str">
        <f>IF(ISNA(INDEX(resources!G:G,MATCH(B5,resources!B:B,0))),"none",
INDEX(resources!G:G,MATCH(B5,resources!B:B,0)))</f>
        <v>none</v>
      </c>
      <c r="L5" s="216">
        <f>IF(ISNA(INDEX(resources!D:D,MATCH(B5,resources!B:B,0))),
"fillme",
INDEX(resources!D:D,MATCH(B5,resources!B:B,0)))</f>
        <v>580</v>
      </c>
      <c r="M5" s="210" t="str">
        <f>IF(
ISNA(INDEX(resources!E:E,MATCH(B5,resources!B:B,0))),"fillme",
INDEX(resources!E:E,MATCH(B5,resources!B:B,0)))</f>
        <v>CAISO_CCGT1</v>
      </c>
      <c r="N5" s="191">
        <v>1</v>
      </c>
      <c r="O5" s="210" t="str">
        <f>IFERROR(INDEX(resources!K:K,MATCH(B5,resources!B:B,0)),"fillme")</f>
        <v>thermal</v>
      </c>
      <c r="P5" s="210" t="str">
        <f t="shared" si="15"/>
        <v>thermal_2020_4</v>
      </c>
      <c r="Q5" s="194">
        <f>INDEX(elcc!G:G,MATCH(P5,elcc!D:D,0))</f>
        <v>1</v>
      </c>
      <c r="R5" s="195">
        <f t="shared" si="16"/>
        <v>1</v>
      </c>
      <c r="S5" s="210" t="e">
        <f t="shared" si="17"/>
        <v>#N/A</v>
      </c>
      <c r="T5" s="212">
        <f t="shared" si="18"/>
        <v>1</v>
      </c>
      <c r="U5" s="196" t="str">
        <f t="shared" si="19"/>
        <v>ok</v>
      </c>
      <c r="V5" s="192" t="str">
        <f>INDEX(resources!F:F,MATCH(B5,resources!B:B,0))</f>
        <v>physical</v>
      </c>
      <c r="W5" s="197">
        <f t="shared" si="20"/>
        <v>0</v>
      </c>
      <c r="X5" s="197">
        <f t="shared" si="21"/>
        <v>1</v>
      </c>
      <c r="Y5" s="214" t="str">
        <f t="shared" si="22"/>
        <v>LMEC_1_PL1X3__none</v>
      </c>
      <c r="Z5" s="197">
        <f>IF(COUNTIFS($Y$2:Y5,Y5)=1,1,0)</f>
        <v>0</v>
      </c>
      <c r="AA5" s="197">
        <f>SUM($Z$2:Z5)*Z5</f>
        <v>0</v>
      </c>
      <c r="AB5" s="197">
        <f>COUNTIFS(resources!B:B,B5)</f>
        <v>1</v>
      </c>
      <c r="AC5" s="197">
        <f t="shared" si="23"/>
        <v>1</v>
      </c>
      <c r="AD5" s="197">
        <f t="shared" si="24"/>
        <v>1</v>
      </c>
      <c r="AE5" s="197">
        <f t="shared" si="25"/>
        <v>1</v>
      </c>
      <c r="AF5" s="197">
        <f t="shared" si="26"/>
        <v>1</v>
      </c>
      <c r="AG5" s="197">
        <f t="shared" si="27"/>
        <v>1</v>
      </c>
      <c r="AH5" s="197">
        <f t="shared" si="28"/>
        <v>1</v>
      </c>
      <c r="AI5" s="197">
        <f t="shared" si="29"/>
        <v>1</v>
      </c>
    </row>
    <row r="6" spans="1:35" s="17" customFormat="1" ht="18.75" customHeight="1" x14ac:dyDescent="0.3">
      <c r="A6" s="186" t="s">
        <v>6259</v>
      </c>
      <c r="B6" s="213" t="s">
        <v>957</v>
      </c>
      <c r="C6" s="213"/>
      <c r="D6" s="188">
        <v>2020</v>
      </c>
      <c r="E6" s="188">
        <v>5</v>
      </c>
      <c r="F6" s="189">
        <v>0</v>
      </c>
      <c r="G6" s="218">
        <v>1</v>
      </c>
      <c r="H6" s="219"/>
      <c r="I6" s="186" t="s">
        <v>556</v>
      </c>
      <c r="J6" s="187"/>
      <c r="K6" s="210" t="str">
        <f>IF(ISNA(INDEX(resources!G:G,MATCH(B6,resources!B:B,0))),"none",
INDEX(resources!G:G,MATCH(B6,resources!B:B,0)))</f>
        <v>none</v>
      </c>
      <c r="L6" s="216">
        <f>IF(ISNA(INDEX(resources!D:D,MATCH(B6,resources!B:B,0))),
"fillme",
INDEX(resources!D:D,MATCH(B6,resources!B:B,0)))</f>
        <v>580</v>
      </c>
      <c r="M6" s="210" t="str">
        <f>IF(
ISNA(INDEX(resources!E:E,MATCH(B6,resources!B:B,0))),"fillme",
INDEX(resources!E:E,MATCH(B6,resources!B:B,0)))</f>
        <v>CAISO_CCGT1</v>
      </c>
      <c r="N6" s="191">
        <v>1</v>
      </c>
      <c r="O6" s="210" t="str">
        <f>IFERROR(INDEX(resources!K:K,MATCH(B6,resources!B:B,0)),"fillme")</f>
        <v>thermal</v>
      </c>
      <c r="P6" s="210" t="str">
        <f t="shared" si="15"/>
        <v>thermal_2020_5</v>
      </c>
      <c r="Q6" s="194">
        <f>INDEX(elcc!G:G,MATCH(P6,elcc!D:D,0))</f>
        <v>1</v>
      </c>
      <c r="R6" s="195">
        <f t="shared" si="16"/>
        <v>1</v>
      </c>
      <c r="S6" s="210" t="e">
        <f t="shared" si="17"/>
        <v>#N/A</v>
      </c>
      <c r="T6" s="212">
        <f t="shared" si="18"/>
        <v>1</v>
      </c>
      <c r="U6" s="196" t="str">
        <f t="shared" si="19"/>
        <v>ok</v>
      </c>
      <c r="V6" s="192" t="str">
        <f>INDEX(resources!F:F,MATCH(B6,resources!B:B,0))</f>
        <v>physical</v>
      </c>
      <c r="W6" s="197">
        <f t="shared" si="20"/>
        <v>0</v>
      </c>
      <c r="X6" s="197">
        <f t="shared" si="21"/>
        <v>1</v>
      </c>
      <c r="Y6" s="214" t="str">
        <f t="shared" si="22"/>
        <v>LMEC_1_PL1X3__none</v>
      </c>
      <c r="Z6" s="197">
        <f>IF(COUNTIFS($Y$2:Y6,Y6)=1,1,0)</f>
        <v>0</v>
      </c>
      <c r="AA6" s="197">
        <f>SUM($Z$2:Z6)*Z6</f>
        <v>0</v>
      </c>
      <c r="AB6" s="197">
        <f>COUNTIFS(resources!B:B,B6)</f>
        <v>1</v>
      </c>
      <c r="AC6" s="197">
        <f t="shared" si="23"/>
        <v>1</v>
      </c>
      <c r="AD6" s="197">
        <f t="shared" si="24"/>
        <v>1</v>
      </c>
      <c r="AE6" s="197">
        <f t="shared" si="25"/>
        <v>1</v>
      </c>
      <c r="AF6" s="197">
        <f t="shared" si="26"/>
        <v>1</v>
      </c>
      <c r="AG6" s="197">
        <f t="shared" si="27"/>
        <v>1</v>
      </c>
      <c r="AH6" s="197">
        <f t="shared" si="28"/>
        <v>1</v>
      </c>
      <c r="AI6" s="197">
        <f t="shared" si="29"/>
        <v>1</v>
      </c>
    </row>
    <row r="7" spans="1:35" s="17" customFormat="1" ht="18.75" customHeight="1" x14ac:dyDescent="0.3">
      <c r="A7" s="186" t="s">
        <v>6259</v>
      </c>
      <c r="B7" s="213" t="s">
        <v>957</v>
      </c>
      <c r="C7" s="213"/>
      <c r="D7" s="188">
        <v>2020</v>
      </c>
      <c r="E7" s="188">
        <v>6</v>
      </c>
      <c r="F7" s="189">
        <v>0</v>
      </c>
      <c r="G7" s="218">
        <v>1</v>
      </c>
      <c r="H7" s="219"/>
      <c r="I7" s="186" t="s">
        <v>556</v>
      </c>
      <c r="J7" s="187"/>
      <c r="K7" s="210" t="str">
        <f>IF(ISNA(INDEX(resources!G:G,MATCH(B7,resources!B:B,0))),"none",
INDEX(resources!G:G,MATCH(B7,resources!B:B,0)))</f>
        <v>none</v>
      </c>
      <c r="L7" s="216">
        <f>IF(ISNA(INDEX(resources!D:D,MATCH(B7,resources!B:B,0))),
"fillme",
INDEX(resources!D:D,MATCH(B7,resources!B:B,0)))</f>
        <v>580</v>
      </c>
      <c r="M7" s="210" t="str">
        <f>IF(
ISNA(INDEX(resources!E:E,MATCH(B7,resources!B:B,0))),"fillme",
INDEX(resources!E:E,MATCH(B7,resources!B:B,0)))</f>
        <v>CAISO_CCGT1</v>
      </c>
      <c r="N7" s="191">
        <v>1</v>
      </c>
      <c r="O7" s="210" t="str">
        <f>IFERROR(INDEX(resources!K:K,MATCH(B7,resources!B:B,0)),"fillme")</f>
        <v>thermal</v>
      </c>
      <c r="P7" s="210" t="str">
        <f t="shared" si="15"/>
        <v>thermal_2020_6</v>
      </c>
      <c r="Q7" s="194">
        <f>INDEX(elcc!G:G,MATCH(P7,elcc!D:D,0))</f>
        <v>1</v>
      </c>
      <c r="R7" s="195">
        <f t="shared" si="16"/>
        <v>1</v>
      </c>
      <c r="S7" s="210" t="e">
        <f t="shared" si="17"/>
        <v>#N/A</v>
      </c>
      <c r="T7" s="212">
        <f t="shared" si="18"/>
        <v>1</v>
      </c>
      <c r="U7" s="196" t="str">
        <f t="shared" si="19"/>
        <v>ok</v>
      </c>
      <c r="V7" s="192" t="str">
        <f>INDEX(resources!F:F,MATCH(B7,resources!B:B,0))</f>
        <v>physical</v>
      </c>
      <c r="W7" s="197">
        <f t="shared" si="20"/>
        <v>0</v>
      </c>
      <c r="X7" s="197">
        <f t="shared" si="21"/>
        <v>1</v>
      </c>
      <c r="Y7" s="214" t="str">
        <f t="shared" si="22"/>
        <v>LMEC_1_PL1X3__none</v>
      </c>
      <c r="Z7" s="197">
        <f>IF(COUNTIFS($Y$2:Y7,Y7)=1,1,0)</f>
        <v>0</v>
      </c>
      <c r="AA7" s="197">
        <f>SUM($Z$2:Z7)*Z7</f>
        <v>0</v>
      </c>
      <c r="AB7" s="197">
        <f>COUNTIFS(resources!B:B,B7)</f>
        <v>1</v>
      </c>
      <c r="AC7" s="197">
        <f t="shared" si="23"/>
        <v>1</v>
      </c>
      <c r="AD7" s="197">
        <f t="shared" si="24"/>
        <v>1</v>
      </c>
      <c r="AE7" s="197">
        <f t="shared" si="25"/>
        <v>1</v>
      </c>
      <c r="AF7" s="197">
        <f t="shared" si="26"/>
        <v>1</v>
      </c>
      <c r="AG7" s="197">
        <f t="shared" si="27"/>
        <v>1</v>
      </c>
      <c r="AH7" s="197">
        <f t="shared" si="28"/>
        <v>1</v>
      </c>
      <c r="AI7" s="197">
        <f t="shared" si="29"/>
        <v>1</v>
      </c>
    </row>
    <row r="8" spans="1:35" s="17" customFormat="1" ht="18.75" customHeight="1" x14ac:dyDescent="0.3">
      <c r="A8" s="186" t="s">
        <v>6259</v>
      </c>
      <c r="B8" s="213" t="s">
        <v>957</v>
      </c>
      <c r="C8" s="213"/>
      <c r="D8" s="188">
        <v>2020</v>
      </c>
      <c r="E8" s="188">
        <v>7</v>
      </c>
      <c r="F8" s="189">
        <v>0</v>
      </c>
      <c r="G8" s="218">
        <v>1</v>
      </c>
      <c r="H8" s="219"/>
      <c r="I8" s="186" t="s">
        <v>556</v>
      </c>
      <c r="J8" s="187"/>
      <c r="K8" s="210" t="str">
        <f>IF(ISNA(INDEX(resources!G:G,MATCH(B8,resources!B:B,0))),"none",
INDEX(resources!G:G,MATCH(B8,resources!B:B,0)))</f>
        <v>none</v>
      </c>
      <c r="L8" s="216">
        <f>IF(ISNA(INDEX(resources!D:D,MATCH(B8,resources!B:B,0))),
"fillme",
INDEX(resources!D:D,MATCH(B8,resources!B:B,0)))</f>
        <v>580</v>
      </c>
      <c r="M8" s="210" t="str">
        <f>IF(
ISNA(INDEX(resources!E:E,MATCH(B8,resources!B:B,0))),"fillme",
INDEX(resources!E:E,MATCH(B8,resources!B:B,0)))</f>
        <v>CAISO_CCGT1</v>
      </c>
      <c r="N8" s="191">
        <v>1</v>
      </c>
      <c r="O8" s="210" t="str">
        <f>IFERROR(INDEX(resources!K:K,MATCH(B8,resources!B:B,0)),"fillme")</f>
        <v>thermal</v>
      </c>
      <c r="P8" s="210" t="str">
        <f t="shared" si="15"/>
        <v>thermal_2020_7</v>
      </c>
      <c r="Q8" s="194">
        <f>INDEX(elcc!G:G,MATCH(P8,elcc!D:D,0))</f>
        <v>1</v>
      </c>
      <c r="R8" s="195">
        <f t="shared" si="16"/>
        <v>1</v>
      </c>
      <c r="S8" s="210" t="e">
        <f t="shared" si="17"/>
        <v>#N/A</v>
      </c>
      <c r="T8" s="212">
        <f t="shared" si="18"/>
        <v>1</v>
      </c>
      <c r="U8" s="196" t="str">
        <f t="shared" si="19"/>
        <v>ok</v>
      </c>
      <c r="V8" s="192" t="str">
        <f>INDEX(resources!F:F,MATCH(B8,resources!B:B,0))</f>
        <v>physical</v>
      </c>
      <c r="W8" s="197">
        <f t="shared" si="20"/>
        <v>0</v>
      </c>
      <c r="X8" s="197">
        <f t="shared" si="21"/>
        <v>1</v>
      </c>
      <c r="Y8" s="214" t="str">
        <f t="shared" si="22"/>
        <v>LMEC_1_PL1X3__none</v>
      </c>
      <c r="Z8" s="197">
        <f>IF(COUNTIFS($Y$2:Y8,Y8)=1,1,0)</f>
        <v>0</v>
      </c>
      <c r="AA8" s="197">
        <f>SUM($Z$2:Z8)*Z8</f>
        <v>0</v>
      </c>
      <c r="AB8" s="197">
        <f>COUNTIFS(resources!B:B,B8)</f>
        <v>1</v>
      </c>
      <c r="AC8" s="197">
        <f t="shared" si="23"/>
        <v>1</v>
      </c>
      <c r="AD8" s="197">
        <f t="shared" si="24"/>
        <v>1</v>
      </c>
      <c r="AE8" s="197">
        <f t="shared" si="25"/>
        <v>1</v>
      </c>
      <c r="AF8" s="197">
        <f t="shared" si="26"/>
        <v>1</v>
      </c>
      <c r="AG8" s="197">
        <f t="shared" si="27"/>
        <v>1</v>
      </c>
      <c r="AH8" s="197">
        <f t="shared" si="28"/>
        <v>1</v>
      </c>
      <c r="AI8" s="197">
        <f t="shared" si="29"/>
        <v>1</v>
      </c>
    </row>
    <row r="9" spans="1:35" s="17" customFormat="1" ht="18.75" customHeight="1" x14ac:dyDescent="0.3">
      <c r="A9" s="186" t="s">
        <v>6259</v>
      </c>
      <c r="B9" s="213" t="s">
        <v>957</v>
      </c>
      <c r="C9" s="213"/>
      <c r="D9" s="188">
        <v>2020</v>
      </c>
      <c r="E9" s="188">
        <v>8</v>
      </c>
      <c r="F9" s="189">
        <v>0</v>
      </c>
      <c r="G9" s="218">
        <v>1</v>
      </c>
      <c r="H9" s="219"/>
      <c r="I9" s="186" t="s">
        <v>556</v>
      </c>
      <c r="J9" s="187"/>
      <c r="K9" s="210" t="str">
        <f>IF(ISNA(INDEX(resources!G:G,MATCH(B9,resources!B:B,0))),"none",
INDEX(resources!G:G,MATCH(B9,resources!B:B,0)))</f>
        <v>none</v>
      </c>
      <c r="L9" s="216">
        <f>IF(ISNA(INDEX(resources!D:D,MATCH(B9,resources!B:B,0))),
"fillme",
INDEX(resources!D:D,MATCH(B9,resources!B:B,0)))</f>
        <v>580</v>
      </c>
      <c r="M9" s="210" t="str">
        <f>IF(
ISNA(INDEX(resources!E:E,MATCH(B9,resources!B:B,0))),"fillme",
INDEX(resources!E:E,MATCH(B9,resources!B:B,0)))</f>
        <v>CAISO_CCGT1</v>
      </c>
      <c r="N9" s="191">
        <v>1</v>
      </c>
      <c r="O9" s="210" t="str">
        <f>IFERROR(INDEX(resources!K:K,MATCH(B9,resources!B:B,0)),"fillme")</f>
        <v>thermal</v>
      </c>
      <c r="P9" s="210" t="str">
        <f t="shared" si="15"/>
        <v>thermal_2020_8</v>
      </c>
      <c r="Q9" s="194">
        <f>INDEX(elcc!G:G,MATCH(P9,elcc!D:D,0))</f>
        <v>1</v>
      </c>
      <c r="R9" s="195">
        <f t="shared" si="16"/>
        <v>1</v>
      </c>
      <c r="S9" s="210" t="e">
        <f t="shared" si="17"/>
        <v>#N/A</v>
      </c>
      <c r="T9" s="212">
        <f t="shared" si="18"/>
        <v>1</v>
      </c>
      <c r="U9" s="196" t="str">
        <f t="shared" si="19"/>
        <v>ok</v>
      </c>
      <c r="V9" s="192" t="str">
        <f>INDEX(resources!F:F,MATCH(B9,resources!B:B,0))</f>
        <v>physical</v>
      </c>
      <c r="W9" s="197">
        <f t="shared" si="20"/>
        <v>0</v>
      </c>
      <c r="X9" s="197">
        <f t="shared" si="21"/>
        <v>1</v>
      </c>
      <c r="Y9" s="214" t="str">
        <f t="shared" si="22"/>
        <v>LMEC_1_PL1X3__none</v>
      </c>
      <c r="Z9" s="197">
        <f>IF(COUNTIFS($Y$2:Y9,Y9)=1,1,0)</f>
        <v>0</v>
      </c>
      <c r="AA9" s="197">
        <f>SUM($Z$2:Z9)*Z9</f>
        <v>0</v>
      </c>
      <c r="AB9" s="197">
        <f>COUNTIFS(resources!B:B,B9)</f>
        <v>1</v>
      </c>
      <c r="AC9" s="197">
        <f t="shared" si="23"/>
        <v>1</v>
      </c>
      <c r="AD9" s="197">
        <f t="shared" si="24"/>
        <v>1</v>
      </c>
      <c r="AE9" s="197">
        <f t="shared" si="25"/>
        <v>1</v>
      </c>
      <c r="AF9" s="197">
        <f t="shared" si="26"/>
        <v>1</v>
      </c>
      <c r="AG9" s="197">
        <f t="shared" si="27"/>
        <v>1</v>
      </c>
      <c r="AH9" s="197">
        <f t="shared" si="28"/>
        <v>1</v>
      </c>
      <c r="AI9" s="197">
        <f t="shared" si="29"/>
        <v>1</v>
      </c>
    </row>
    <row r="10" spans="1:35" s="17" customFormat="1" ht="18.75" customHeight="1" x14ac:dyDescent="0.3">
      <c r="A10" s="186" t="s">
        <v>6259</v>
      </c>
      <c r="B10" s="213" t="s">
        <v>957</v>
      </c>
      <c r="C10" s="213"/>
      <c r="D10" s="188">
        <v>2020</v>
      </c>
      <c r="E10" s="188">
        <v>9</v>
      </c>
      <c r="F10" s="189">
        <v>0</v>
      </c>
      <c r="G10" s="218">
        <v>1</v>
      </c>
      <c r="H10" s="219"/>
      <c r="I10" s="186" t="s">
        <v>556</v>
      </c>
      <c r="J10" s="187"/>
      <c r="K10" s="210" t="str">
        <f>IF(ISNA(INDEX(resources!G:G,MATCH(B10,resources!B:B,0))),"none",
INDEX(resources!G:G,MATCH(B10,resources!B:B,0)))</f>
        <v>none</v>
      </c>
      <c r="L10" s="216">
        <f>IF(ISNA(INDEX(resources!D:D,MATCH(B10,resources!B:B,0))),
"fillme",
INDEX(resources!D:D,MATCH(B10,resources!B:B,0)))</f>
        <v>580</v>
      </c>
      <c r="M10" s="210" t="str">
        <f>IF(
ISNA(INDEX(resources!E:E,MATCH(B10,resources!B:B,0))),"fillme",
INDEX(resources!E:E,MATCH(B10,resources!B:B,0)))</f>
        <v>CAISO_CCGT1</v>
      </c>
      <c r="N10" s="191">
        <v>1</v>
      </c>
      <c r="O10" s="210" t="str">
        <f>IFERROR(INDEX(resources!K:K,MATCH(B10,resources!B:B,0)),"fillme")</f>
        <v>thermal</v>
      </c>
      <c r="P10" s="210" t="str">
        <f t="shared" si="15"/>
        <v>thermal_2020_9</v>
      </c>
      <c r="Q10" s="194">
        <f>INDEX(elcc!G:G,MATCH(P10,elcc!D:D,0))</f>
        <v>1</v>
      </c>
      <c r="R10" s="195">
        <f t="shared" si="16"/>
        <v>1</v>
      </c>
      <c r="S10" s="210" t="e">
        <f t="shared" si="17"/>
        <v>#N/A</v>
      </c>
      <c r="T10" s="212">
        <f t="shared" si="18"/>
        <v>1</v>
      </c>
      <c r="U10" s="196" t="str">
        <f t="shared" si="19"/>
        <v>ok</v>
      </c>
      <c r="V10" s="192" t="str">
        <f>INDEX(resources!F:F,MATCH(B10,resources!B:B,0))</f>
        <v>physical</v>
      </c>
      <c r="W10" s="197">
        <f t="shared" si="20"/>
        <v>0</v>
      </c>
      <c r="X10" s="197">
        <f t="shared" si="21"/>
        <v>1</v>
      </c>
      <c r="Y10" s="214" t="str">
        <f t="shared" si="22"/>
        <v>LMEC_1_PL1X3__none</v>
      </c>
      <c r="Z10" s="197">
        <f>IF(COUNTIFS($Y$2:Y10,Y10)=1,1,0)</f>
        <v>0</v>
      </c>
      <c r="AA10" s="197">
        <f>SUM($Z$2:Z10)*Z10</f>
        <v>0</v>
      </c>
      <c r="AB10" s="197">
        <f>COUNTIFS(resources!B:B,B10)</f>
        <v>1</v>
      </c>
      <c r="AC10" s="197">
        <f t="shared" si="23"/>
        <v>1</v>
      </c>
      <c r="AD10" s="197">
        <f t="shared" si="24"/>
        <v>1</v>
      </c>
      <c r="AE10" s="197">
        <f t="shared" si="25"/>
        <v>1</v>
      </c>
      <c r="AF10" s="197">
        <f t="shared" si="26"/>
        <v>1</v>
      </c>
      <c r="AG10" s="197">
        <f t="shared" si="27"/>
        <v>1</v>
      </c>
      <c r="AH10" s="197">
        <f t="shared" si="28"/>
        <v>1</v>
      </c>
      <c r="AI10" s="197">
        <f t="shared" si="29"/>
        <v>1</v>
      </c>
    </row>
    <row r="11" spans="1:35" s="17" customFormat="1" ht="18.75" customHeight="1" x14ac:dyDescent="0.3">
      <c r="A11" s="186" t="s">
        <v>6259</v>
      </c>
      <c r="B11" s="213" t="s">
        <v>957</v>
      </c>
      <c r="C11" s="213"/>
      <c r="D11" s="188">
        <v>2020</v>
      </c>
      <c r="E11" s="188">
        <v>10</v>
      </c>
      <c r="F11" s="189">
        <v>0</v>
      </c>
      <c r="G11" s="218">
        <v>1</v>
      </c>
      <c r="H11" s="219"/>
      <c r="I11" s="186" t="s">
        <v>556</v>
      </c>
      <c r="J11" s="187"/>
      <c r="K11" s="210" t="str">
        <f>IF(ISNA(INDEX(resources!G:G,MATCH(B11,resources!B:B,0))),"none",
INDEX(resources!G:G,MATCH(B11,resources!B:B,0)))</f>
        <v>none</v>
      </c>
      <c r="L11" s="216">
        <f>IF(ISNA(INDEX(resources!D:D,MATCH(B11,resources!B:B,0))),
"fillme",
INDEX(resources!D:D,MATCH(B11,resources!B:B,0)))</f>
        <v>580</v>
      </c>
      <c r="M11" s="210" t="str">
        <f>IF(
ISNA(INDEX(resources!E:E,MATCH(B11,resources!B:B,0))),"fillme",
INDEX(resources!E:E,MATCH(B11,resources!B:B,0)))</f>
        <v>CAISO_CCGT1</v>
      </c>
      <c r="N11" s="191">
        <v>1</v>
      </c>
      <c r="O11" s="210" t="str">
        <f>IFERROR(INDEX(resources!K:K,MATCH(B11,resources!B:B,0)),"fillme")</f>
        <v>thermal</v>
      </c>
      <c r="P11" s="210" t="str">
        <f t="shared" si="15"/>
        <v>thermal_2020_10</v>
      </c>
      <c r="Q11" s="194">
        <f>INDEX(elcc!G:G,MATCH(P11,elcc!D:D,0))</f>
        <v>1</v>
      </c>
      <c r="R11" s="195">
        <f t="shared" si="16"/>
        <v>1</v>
      </c>
      <c r="S11" s="210" t="e">
        <f t="shared" si="17"/>
        <v>#N/A</v>
      </c>
      <c r="T11" s="212">
        <f t="shared" si="18"/>
        <v>1</v>
      </c>
      <c r="U11" s="196" t="str">
        <f t="shared" si="19"/>
        <v>ok</v>
      </c>
      <c r="V11" s="192" t="str">
        <f>INDEX(resources!F:F,MATCH(B11,resources!B:B,0))</f>
        <v>physical</v>
      </c>
      <c r="W11" s="197">
        <f t="shared" si="20"/>
        <v>0</v>
      </c>
      <c r="X11" s="197">
        <f t="shared" si="21"/>
        <v>1</v>
      </c>
      <c r="Y11" s="214" t="str">
        <f t="shared" si="22"/>
        <v>LMEC_1_PL1X3__none</v>
      </c>
      <c r="Z11" s="197">
        <f>IF(COUNTIFS($Y$2:Y11,Y11)=1,1,0)</f>
        <v>0</v>
      </c>
      <c r="AA11" s="197">
        <f>SUM($Z$2:Z11)*Z11</f>
        <v>0</v>
      </c>
      <c r="AB11" s="197">
        <f>COUNTIFS(resources!B:B,B11)</f>
        <v>1</v>
      </c>
      <c r="AC11" s="197">
        <f t="shared" si="23"/>
        <v>1</v>
      </c>
      <c r="AD11" s="197">
        <f t="shared" si="24"/>
        <v>1</v>
      </c>
      <c r="AE11" s="197">
        <f t="shared" si="25"/>
        <v>1</v>
      </c>
      <c r="AF11" s="197">
        <f t="shared" si="26"/>
        <v>1</v>
      </c>
      <c r="AG11" s="197">
        <f t="shared" si="27"/>
        <v>1</v>
      </c>
      <c r="AH11" s="197">
        <f t="shared" si="28"/>
        <v>1</v>
      </c>
      <c r="AI11" s="197">
        <f t="shared" si="29"/>
        <v>1</v>
      </c>
    </row>
    <row r="12" spans="1:35" s="17" customFormat="1" ht="18.75" customHeight="1" x14ac:dyDescent="0.3">
      <c r="A12" s="186" t="s">
        <v>6259</v>
      </c>
      <c r="B12" s="213" t="s">
        <v>957</v>
      </c>
      <c r="C12" s="213"/>
      <c r="D12" s="188">
        <v>2020</v>
      </c>
      <c r="E12" s="188">
        <v>11</v>
      </c>
      <c r="F12" s="189">
        <v>0</v>
      </c>
      <c r="G12" s="218">
        <v>1</v>
      </c>
      <c r="H12" s="219"/>
      <c r="I12" s="186" t="s">
        <v>556</v>
      </c>
      <c r="J12" s="187"/>
      <c r="K12" s="210" t="str">
        <f>IF(ISNA(INDEX(resources!G:G,MATCH(B12,resources!B:B,0))),"none",
INDEX(resources!G:G,MATCH(B12,resources!B:B,0)))</f>
        <v>none</v>
      </c>
      <c r="L12" s="216">
        <f>IF(ISNA(INDEX(resources!D:D,MATCH(B12,resources!B:B,0))),
"fillme",
INDEX(resources!D:D,MATCH(B12,resources!B:B,0)))</f>
        <v>580</v>
      </c>
      <c r="M12" s="210" t="str">
        <f>IF(
ISNA(INDEX(resources!E:E,MATCH(B12,resources!B:B,0))),"fillme",
INDEX(resources!E:E,MATCH(B12,resources!B:B,0)))</f>
        <v>CAISO_CCGT1</v>
      </c>
      <c r="N12" s="191">
        <v>1</v>
      </c>
      <c r="O12" s="210" t="str">
        <f>IFERROR(INDEX(resources!K:K,MATCH(B12,resources!B:B,0)),"fillme")</f>
        <v>thermal</v>
      </c>
      <c r="P12" s="210" t="str">
        <f t="shared" si="15"/>
        <v>thermal_2020_11</v>
      </c>
      <c r="Q12" s="194">
        <f>INDEX(elcc!G:G,MATCH(P12,elcc!D:D,0))</f>
        <v>1</v>
      </c>
      <c r="R12" s="195">
        <f t="shared" si="16"/>
        <v>1</v>
      </c>
      <c r="S12" s="210" t="e">
        <f t="shared" si="17"/>
        <v>#N/A</v>
      </c>
      <c r="T12" s="212">
        <f t="shared" si="18"/>
        <v>1</v>
      </c>
      <c r="U12" s="196" t="str">
        <f t="shared" si="19"/>
        <v>ok</v>
      </c>
      <c r="V12" s="192" t="str">
        <f>INDEX(resources!F:F,MATCH(B12,resources!B:B,0))</f>
        <v>physical</v>
      </c>
      <c r="W12" s="197">
        <f t="shared" si="20"/>
        <v>0</v>
      </c>
      <c r="X12" s="197">
        <f t="shared" si="21"/>
        <v>1</v>
      </c>
      <c r="Y12" s="214" t="str">
        <f t="shared" si="22"/>
        <v>LMEC_1_PL1X3__none</v>
      </c>
      <c r="Z12" s="197">
        <f>IF(COUNTIFS($Y$2:Y12,Y12)=1,1,0)</f>
        <v>0</v>
      </c>
      <c r="AA12" s="197">
        <f>SUM($Z$2:Z12)*Z12</f>
        <v>0</v>
      </c>
      <c r="AB12" s="197">
        <f>COUNTIFS(resources!B:B,B12)</f>
        <v>1</v>
      </c>
      <c r="AC12" s="197">
        <f t="shared" si="23"/>
        <v>1</v>
      </c>
      <c r="AD12" s="197">
        <f t="shared" si="24"/>
        <v>1</v>
      </c>
      <c r="AE12" s="197">
        <f t="shared" si="25"/>
        <v>1</v>
      </c>
      <c r="AF12" s="197">
        <f t="shared" si="26"/>
        <v>1</v>
      </c>
      <c r="AG12" s="197">
        <f t="shared" si="27"/>
        <v>1</v>
      </c>
      <c r="AH12" s="197">
        <f t="shared" si="28"/>
        <v>1</v>
      </c>
      <c r="AI12" s="197">
        <f t="shared" si="29"/>
        <v>1</v>
      </c>
    </row>
    <row r="13" spans="1:35" s="17" customFormat="1" ht="18.75" customHeight="1" x14ac:dyDescent="0.3">
      <c r="A13" s="186" t="s">
        <v>6259</v>
      </c>
      <c r="B13" s="213" t="s">
        <v>957</v>
      </c>
      <c r="C13" s="213"/>
      <c r="D13" s="188">
        <v>2020</v>
      </c>
      <c r="E13" s="188">
        <v>12</v>
      </c>
      <c r="F13" s="189">
        <v>0</v>
      </c>
      <c r="G13" s="218">
        <v>1</v>
      </c>
      <c r="H13" s="219"/>
      <c r="I13" s="186" t="s">
        <v>556</v>
      </c>
      <c r="J13" s="187"/>
      <c r="K13" s="210" t="str">
        <f>IF(ISNA(INDEX(resources!G:G,MATCH(B13,resources!B:B,0))),"none",
INDEX(resources!G:G,MATCH(B13,resources!B:B,0)))</f>
        <v>none</v>
      </c>
      <c r="L13" s="216">
        <f>IF(ISNA(INDEX(resources!D:D,MATCH(B13,resources!B:B,0))),
"fillme",
INDEX(resources!D:D,MATCH(B13,resources!B:B,0)))</f>
        <v>580</v>
      </c>
      <c r="M13" s="210" t="str">
        <f>IF(
ISNA(INDEX(resources!E:E,MATCH(B13,resources!B:B,0))),"fillme",
INDEX(resources!E:E,MATCH(B13,resources!B:B,0)))</f>
        <v>CAISO_CCGT1</v>
      </c>
      <c r="N13" s="191">
        <v>1</v>
      </c>
      <c r="O13" s="210" t="str">
        <f>IFERROR(INDEX(resources!K:K,MATCH(B13,resources!B:B,0)),"fillme")</f>
        <v>thermal</v>
      </c>
      <c r="P13" s="210" t="str">
        <f t="shared" si="15"/>
        <v>thermal_2020_12</v>
      </c>
      <c r="Q13" s="194">
        <f>INDEX(elcc!G:G,MATCH(P13,elcc!D:D,0))</f>
        <v>1</v>
      </c>
      <c r="R13" s="195">
        <f t="shared" si="16"/>
        <v>1</v>
      </c>
      <c r="S13" s="210" t="e">
        <f t="shared" si="17"/>
        <v>#N/A</v>
      </c>
      <c r="T13" s="212">
        <f t="shared" si="18"/>
        <v>1</v>
      </c>
      <c r="U13" s="196" t="str">
        <f t="shared" si="19"/>
        <v>ok</v>
      </c>
      <c r="V13" s="192" t="str">
        <f>INDEX(resources!F:F,MATCH(B13,resources!B:B,0))</f>
        <v>physical</v>
      </c>
      <c r="W13" s="197">
        <f t="shared" si="20"/>
        <v>0</v>
      </c>
      <c r="X13" s="197">
        <f t="shared" si="21"/>
        <v>1</v>
      </c>
      <c r="Y13" s="214" t="str">
        <f t="shared" si="22"/>
        <v>LMEC_1_PL1X3__none</v>
      </c>
      <c r="Z13" s="197">
        <f>IF(COUNTIFS($Y$2:Y13,Y13)=1,1,0)</f>
        <v>0</v>
      </c>
      <c r="AA13" s="197">
        <f>SUM($Z$2:Z13)*Z13</f>
        <v>0</v>
      </c>
      <c r="AB13" s="197">
        <f>COUNTIFS(resources!B:B,B13)</f>
        <v>1</v>
      </c>
      <c r="AC13" s="197">
        <f t="shared" si="23"/>
        <v>1</v>
      </c>
      <c r="AD13" s="197">
        <f t="shared" si="24"/>
        <v>1</v>
      </c>
      <c r="AE13" s="197">
        <f t="shared" si="25"/>
        <v>1</v>
      </c>
      <c r="AF13" s="197">
        <f t="shared" si="26"/>
        <v>1</v>
      </c>
      <c r="AG13" s="197">
        <f t="shared" si="27"/>
        <v>1</v>
      </c>
      <c r="AH13" s="197">
        <f t="shared" si="28"/>
        <v>1</v>
      </c>
      <c r="AI13" s="197">
        <f t="shared" si="29"/>
        <v>1</v>
      </c>
    </row>
    <row r="14" spans="1:35" s="17" customFormat="1" ht="18.75" customHeight="1" x14ac:dyDescent="0.3">
      <c r="A14" s="186" t="s">
        <v>6259</v>
      </c>
      <c r="B14" s="213" t="s">
        <v>957</v>
      </c>
      <c r="C14" s="213"/>
      <c r="D14" s="188">
        <v>2021</v>
      </c>
      <c r="E14" s="188">
        <v>1</v>
      </c>
      <c r="F14" s="189">
        <v>0</v>
      </c>
      <c r="G14" s="218">
        <v>1</v>
      </c>
      <c r="H14" s="219"/>
      <c r="I14" s="186" t="s">
        <v>556</v>
      </c>
      <c r="J14" s="187"/>
      <c r="K14" s="210" t="str">
        <f>IF(ISNA(INDEX(resources!G:G,MATCH(B14,resources!B:B,0))),"none",
INDEX(resources!G:G,MATCH(B14,resources!B:B,0)))</f>
        <v>none</v>
      </c>
      <c r="L14" s="216">
        <f>IF(ISNA(INDEX(resources!D:D,MATCH(B14,resources!B:B,0))),
"fillme",
INDEX(resources!D:D,MATCH(B14,resources!B:B,0)))</f>
        <v>580</v>
      </c>
      <c r="M14" s="210" t="str">
        <f>IF(
ISNA(INDEX(resources!E:E,MATCH(B14,resources!B:B,0))),"fillme",
INDEX(resources!E:E,MATCH(B14,resources!B:B,0)))</f>
        <v>CAISO_CCGT1</v>
      </c>
      <c r="N14" s="191">
        <v>1</v>
      </c>
      <c r="O14" s="210" t="str">
        <f>IFERROR(INDEX(resources!K:K,MATCH(B14,resources!B:B,0)),"fillme")</f>
        <v>thermal</v>
      </c>
      <c r="P14" s="210" t="str">
        <f t="shared" si="15"/>
        <v>thermal_2021_1</v>
      </c>
      <c r="Q14" s="194">
        <f>INDEX(elcc!G:G,MATCH(P14,elcc!D:D,0))</f>
        <v>1</v>
      </c>
      <c r="R14" s="195">
        <f t="shared" si="16"/>
        <v>1</v>
      </c>
      <c r="S14" s="210" t="e">
        <f t="shared" si="17"/>
        <v>#N/A</v>
      </c>
      <c r="T14" s="212">
        <f t="shared" si="18"/>
        <v>1</v>
      </c>
      <c r="U14" s="196" t="str">
        <f t="shared" si="19"/>
        <v>ok</v>
      </c>
      <c r="V14" s="192" t="str">
        <f>INDEX(resources!F:F,MATCH(B14,resources!B:B,0))</f>
        <v>physical</v>
      </c>
      <c r="W14" s="197">
        <f t="shared" si="20"/>
        <v>0</v>
      </c>
      <c r="X14" s="197">
        <f t="shared" si="21"/>
        <v>1</v>
      </c>
      <c r="Y14" s="214" t="str">
        <f t="shared" si="22"/>
        <v>LMEC_1_PL1X3__none</v>
      </c>
      <c r="Z14" s="197">
        <f>IF(COUNTIFS($Y$2:Y14,Y14)=1,1,0)</f>
        <v>0</v>
      </c>
      <c r="AA14" s="197">
        <f>SUM($Z$2:Z14)*Z14</f>
        <v>0</v>
      </c>
      <c r="AB14" s="197">
        <f>COUNTIFS(resources!B:B,B14)</f>
        <v>1</v>
      </c>
      <c r="AC14" s="197">
        <f t="shared" si="23"/>
        <v>1</v>
      </c>
      <c r="AD14" s="197">
        <f t="shared" si="24"/>
        <v>1</v>
      </c>
      <c r="AE14" s="197">
        <f t="shared" si="25"/>
        <v>1</v>
      </c>
      <c r="AF14" s="197">
        <f t="shared" si="26"/>
        <v>1</v>
      </c>
      <c r="AG14" s="197">
        <f t="shared" si="27"/>
        <v>1</v>
      </c>
      <c r="AH14" s="197">
        <f t="shared" si="28"/>
        <v>1</v>
      </c>
      <c r="AI14" s="197">
        <f t="shared" si="29"/>
        <v>1</v>
      </c>
    </row>
    <row r="15" spans="1:35" s="17" customFormat="1" ht="18.75" customHeight="1" x14ac:dyDescent="0.3">
      <c r="A15" s="186" t="s">
        <v>6259</v>
      </c>
      <c r="B15" s="213" t="s">
        <v>957</v>
      </c>
      <c r="C15" s="213"/>
      <c r="D15" s="188">
        <v>2021</v>
      </c>
      <c r="E15" s="188">
        <v>2</v>
      </c>
      <c r="F15" s="189">
        <v>0</v>
      </c>
      <c r="G15" s="218">
        <v>1</v>
      </c>
      <c r="H15" s="219"/>
      <c r="I15" s="186" t="s">
        <v>556</v>
      </c>
      <c r="J15" s="187"/>
      <c r="K15" s="210" t="str">
        <f>IF(ISNA(INDEX(resources!G:G,MATCH(B15,resources!B:B,0))),"none",
INDEX(resources!G:G,MATCH(B15,resources!B:B,0)))</f>
        <v>none</v>
      </c>
      <c r="L15" s="216">
        <f>IF(ISNA(INDEX(resources!D:D,MATCH(B15,resources!B:B,0))),
"fillme",
INDEX(resources!D:D,MATCH(B15,resources!B:B,0)))</f>
        <v>580</v>
      </c>
      <c r="M15" s="210" t="str">
        <f>IF(
ISNA(INDEX(resources!E:E,MATCH(B15,resources!B:B,0))),"fillme",
INDEX(resources!E:E,MATCH(B15,resources!B:B,0)))</f>
        <v>CAISO_CCGT1</v>
      </c>
      <c r="N15" s="191">
        <v>1</v>
      </c>
      <c r="O15" s="210" t="str">
        <f>IFERROR(INDEX(resources!K:K,MATCH(B15,resources!B:B,0)),"fillme")</f>
        <v>thermal</v>
      </c>
      <c r="P15" s="210" t="str">
        <f t="shared" si="15"/>
        <v>thermal_2021_2</v>
      </c>
      <c r="Q15" s="194">
        <f>INDEX(elcc!G:G,MATCH(P15,elcc!D:D,0))</f>
        <v>1</v>
      </c>
      <c r="R15" s="195">
        <f t="shared" si="16"/>
        <v>1</v>
      </c>
      <c r="S15" s="210" t="e">
        <f t="shared" si="17"/>
        <v>#N/A</v>
      </c>
      <c r="T15" s="212">
        <f t="shared" si="18"/>
        <v>1</v>
      </c>
      <c r="U15" s="196" t="str">
        <f t="shared" si="19"/>
        <v>ok</v>
      </c>
      <c r="V15" s="192" t="str">
        <f>INDEX(resources!F:F,MATCH(B15,resources!B:B,0))</f>
        <v>physical</v>
      </c>
      <c r="W15" s="197">
        <f t="shared" si="20"/>
        <v>0</v>
      </c>
      <c r="X15" s="197">
        <f t="shared" si="21"/>
        <v>1</v>
      </c>
      <c r="Y15" s="214" t="str">
        <f t="shared" si="22"/>
        <v>LMEC_1_PL1X3__none</v>
      </c>
      <c r="Z15" s="197">
        <f>IF(COUNTIFS($Y$2:Y15,Y15)=1,1,0)</f>
        <v>0</v>
      </c>
      <c r="AA15" s="197">
        <f>SUM($Z$2:Z15)*Z15</f>
        <v>0</v>
      </c>
      <c r="AB15" s="197">
        <f>COUNTIFS(resources!B:B,B15)</f>
        <v>1</v>
      </c>
      <c r="AC15" s="197">
        <f t="shared" si="23"/>
        <v>1</v>
      </c>
      <c r="AD15" s="197">
        <f t="shared" si="24"/>
        <v>1</v>
      </c>
      <c r="AE15" s="197">
        <f t="shared" si="25"/>
        <v>1</v>
      </c>
      <c r="AF15" s="197">
        <f t="shared" si="26"/>
        <v>1</v>
      </c>
      <c r="AG15" s="197">
        <f t="shared" si="27"/>
        <v>1</v>
      </c>
      <c r="AH15" s="197">
        <f t="shared" si="28"/>
        <v>1</v>
      </c>
      <c r="AI15" s="197">
        <f t="shared" si="29"/>
        <v>1</v>
      </c>
    </row>
    <row r="16" spans="1:35" s="17" customFormat="1" ht="18.75" customHeight="1" x14ac:dyDescent="0.3">
      <c r="A16" s="186" t="s">
        <v>6259</v>
      </c>
      <c r="B16" s="213" t="s">
        <v>957</v>
      </c>
      <c r="C16" s="213"/>
      <c r="D16" s="188">
        <v>2021</v>
      </c>
      <c r="E16" s="188">
        <v>3</v>
      </c>
      <c r="F16" s="189">
        <v>0</v>
      </c>
      <c r="G16" s="218">
        <v>1</v>
      </c>
      <c r="H16" s="219"/>
      <c r="I16" s="186" t="s">
        <v>556</v>
      </c>
      <c r="J16" s="187"/>
      <c r="K16" s="210" t="str">
        <f>IF(ISNA(INDEX(resources!G:G,MATCH(B16,resources!B:B,0))),"none",
INDEX(resources!G:G,MATCH(B16,resources!B:B,0)))</f>
        <v>none</v>
      </c>
      <c r="L16" s="216">
        <f>IF(ISNA(INDEX(resources!D:D,MATCH(B16,resources!B:B,0))),
"fillme",
INDEX(resources!D:D,MATCH(B16,resources!B:B,0)))</f>
        <v>580</v>
      </c>
      <c r="M16" s="210" t="str">
        <f>IF(
ISNA(INDEX(resources!E:E,MATCH(B16,resources!B:B,0))),"fillme",
INDEX(resources!E:E,MATCH(B16,resources!B:B,0)))</f>
        <v>CAISO_CCGT1</v>
      </c>
      <c r="N16" s="191">
        <v>1</v>
      </c>
      <c r="O16" s="210" t="str">
        <f>IFERROR(INDEX(resources!K:K,MATCH(B16,resources!B:B,0)),"fillme")</f>
        <v>thermal</v>
      </c>
      <c r="P16" s="210" t="str">
        <f t="shared" si="15"/>
        <v>thermal_2021_3</v>
      </c>
      <c r="Q16" s="194">
        <f>INDEX(elcc!G:G,MATCH(P16,elcc!D:D,0))</f>
        <v>1</v>
      </c>
      <c r="R16" s="195">
        <f t="shared" si="16"/>
        <v>1</v>
      </c>
      <c r="S16" s="210" t="e">
        <f t="shared" si="17"/>
        <v>#N/A</v>
      </c>
      <c r="T16" s="212">
        <f t="shared" si="18"/>
        <v>1</v>
      </c>
      <c r="U16" s="196" t="str">
        <f t="shared" si="19"/>
        <v>ok</v>
      </c>
      <c r="V16" s="192" t="str">
        <f>INDEX(resources!F:F,MATCH(B16,resources!B:B,0))</f>
        <v>physical</v>
      </c>
      <c r="W16" s="197">
        <f t="shared" si="20"/>
        <v>0</v>
      </c>
      <c r="X16" s="197">
        <f t="shared" si="21"/>
        <v>1</v>
      </c>
      <c r="Y16" s="214" t="str">
        <f t="shared" si="22"/>
        <v>LMEC_1_PL1X3__none</v>
      </c>
      <c r="Z16" s="197">
        <f>IF(COUNTIFS($Y$2:Y16,Y16)=1,1,0)</f>
        <v>0</v>
      </c>
      <c r="AA16" s="197">
        <f>SUM($Z$2:Z16)*Z16</f>
        <v>0</v>
      </c>
      <c r="AB16" s="197">
        <f>COUNTIFS(resources!B:B,B16)</f>
        <v>1</v>
      </c>
      <c r="AC16" s="197">
        <f t="shared" si="23"/>
        <v>1</v>
      </c>
      <c r="AD16" s="197">
        <f t="shared" si="24"/>
        <v>1</v>
      </c>
      <c r="AE16" s="197">
        <f t="shared" si="25"/>
        <v>1</v>
      </c>
      <c r="AF16" s="197">
        <f t="shared" si="26"/>
        <v>1</v>
      </c>
      <c r="AG16" s="197">
        <f t="shared" si="27"/>
        <v>1</v>
      </c>
      <c r="AH16" s="197">
        <f t="shared" si="28"/>
        <v>1</v>
      </c>
      <c r="AI16" s="197">
        <f t="shared" si="29"/>
        <v>1</v>
      </c>
    </row>
    <row r="17" spans="1:35" s="17" customFormat="1" ht="18.75" customHeight="1" x14ac:dyDescent="0.3">
      <c r="A17" s="186" t="s">
        <v>6259</v>
      </c>
      <c r="B17" s="213" t="s">
        <v>957</v>
      </c>
      <c r="C17" s="213"/>
      <c r="D17" s="188">
        <v>2021</v>
      </c>
      <c r="E17" s="188">
        <v>4</v>
      </c>
      <c r="F17" s="189">
        <v>0</v>
      </c>
      <c r="G17" s="218">
        <v>1</v>
      </c>
      <c r="H17" s="219"/>
      <c r="I17" s="186" t="s">
        <v>556</v>
      </c>
      <c r="J17" s="187"/>
      <c r="K17" s="210" t="str">
        <f>IF(ISNA(INDEX(resources!G:G,MATCH(B17,resources!B:B,0))),"none",
INDEX(resources!G:G,MATCH(B17,resources!B:B,0)))</f>
        <v>none</v>
      </c>
      <c r="L17" s="216">
        <f>IF(ISNA(INDEX(resources!D:D,MATCH(B17,resources!B:B,0))),
"fillme",
INDEX(resources!D:D,MATCH(B17,resources!B:B,0)))</f>
        <v>580</v>
      </c>
      <c r="M17" s="210" t="str">
        <f>IF(
ISNA(INDEX(resources!E:E,MATCH(B17,resources!B:B,0))),"fillme",
INDEX(resources!E:E,MATCH(B17,resources!B:B,0)))</f>
        <v>CAISO_CCGT1</v>
      </c>
      <c r="N17" s="191">
        <v>1</v>
      </c>
      <c r="O17" s="210" t="str">
        <f>IFERROR(INDEX(resources!K:K,MATCH(B17,resources!B:B,0)),"fillme")</f>
        <v>thermal</v>
      </c>
      <c r="P17" s="210" t="str">
        <f t="shared" si="15"/>
        <v>thermal_2021_4</v>
      </c>
      <c r="Q17" s="194">
        <f>INDEX(elcc!G:G,MATCH(P17,elcc!D:D,0))</f>
        <v>1</v>
      </c>
      <c r="R17" s="195">
        <f t="shared" si="16"/>
        <v>1</v>
      </c>
      <c r="S17" s="210" t="e">
        <f t="shared" si="17"/>
        <v>#N/A</v>
      </c>
      <c r="T17" s="212">
        <f t="shared" si="18"/>
        <v>1</v>
      </c>
      <c r="U17" s="196" t="str">
        <f t="shared" si="19"/>
        <v>ok</v>
      </c>
      <c r="V17" s="192" t="str">
        <f>INDEX(resources!F:F,MATCH(B17,resources!B:B,0))</f>
        <v>physical</v>
      </c>
      <c r="W17" s="197">
        <f t="shared" si="20"/>
        <v>0</v>
      </c>
      <c r="X17" s="197">
        <f t="shared" si="21"/>
        <v>1</v>
      </c>
      <c r="Y17" s="214" t="str">
        <f t="shared" si="22"/>
        <v>LMEC_1_PL1X3__none</v>
      </c>
      <c r="Z17" s="197">
        <f>IF(COUNTIFS($Y$2:Y17,Y17)=1,1,0)</f>
        <v>0</v>
      </c>
      <c r="AA17" s="197">
        <f>SUM($Z$2:Z17)*Z17</f>
        <v>0</v>
      </c>
      <c r="AB17" s="197">
        <f>COUNTIFS(resources!B:B,B17)</f>
        <v>1</v>
      </c>
      <c r="AC17" s="197">
        <f t="shared" si="23"/>
        <v>1</v>
      </c>
      <c r="AD17" s="197">
        <f t="shared" si="24"/>
        <v>1</v>
      </c>
      <c r="AE17" s="197">
        <f t="shared" si="25"/>
        <v>1</v>
      </c>
      <c r="AF17" s="197">
        <f t="shared" si="26"/>
        <v>1</v>
      </c>
      <c r="AG17" s="197">
        <f t="shared" si="27"/>
        <v>1</v>
      </c>
      <c r="AH17" s="197">
        <f t="shared" si="28"/>
        <v>1</v>
      </c>
      <c r="AI17" s="197">
        <f t="shared" si="29"/>
        <v>1</v>
      </c>
    </row>
    <row r="18" spans="1:35" s="17" customFormat="1" ht="18.75" customHeight="1" x14ac:dyDescent="0.3">
      <c r="A18" s="186" t="s">
        <v>6259</v>
      </c>
      <c r="B18" s="213" t="s">
        <v>957</v>
      </c>
      <c r="C18" s="213"/>
      <c r="D18" s="188">
        <v>2021</v>
      </c>
      <c r="E18" s="188">
        <v>5</v>
      </c>
      <c r="F18" s="189">
        <v>0</v>
      </c>
      <c r="G18" s="218">
        <v>1</v>
      </c>
      <c r="H18" s="219"/>
      <c r="I18" s="186" t="s">
        <v>556</v>
      </c>
      <c r="J18" s="187"/>
      <c r="K18" s="210" t="str">
        <f>IF(ISNA(INDEX(resources!G:G,MATCH(B18,resources!B:B,0))),"none",
INDEX(resources!G:G,MATCH(B18,resources!B:B,0)))</f>
        <v>none</v>
      </c>
      <c r="L18" s="216">
        <f>IF(ISNA(INDEX(resources!D:D,MATCH(B18,resources!B:B,0))),
"fillme",
INDEX(resources!D:D,MATCH(B18,resources!B:B,0)))</f>
        <v>580</v>
      </c>
      <c r="M18" s="210" t="str">
        <f>IF(
ISNA(INDEX(resources!E:E,MATCH(B18,resources!B:B,0))),"fillme",
INDEX(resources!E:E,MATCH(B18,resources!B:B,0)))</f>
        <v>CAISO_CCGT1</v>
      </c>
      <c r="N18" s="191">
        <v>1</v>
      </c>
      <c r="O18" s="210" t="str">
        <f>IFERROR(INDEX(resources!K:K,MATCH(B18,resources!B:B,0)),"fillme")</f>
        <v>thermal</v>
      </c>
      <c r="P18" s="210" t="str">
        <f t="shared" si="15"/>
        <v>thermal_2021_5</v>
      </c>
      <c r="Q18" s="194">
        <f>INDEX(elcc!G:G,MATCH(P18,elcc!D:D,0))</f>
        <v>1</v>
      </c>
      <c r="R18" s="195">
        <f t="shared" si="16"/>
        <v>1</v>
      </c>
      <c r="S18" s="210" t="e">
        <f t="shared" si="17"/>
        <v>#N/A</v>
      </c>
      <c r="T18" s="212">
        <f t="shared" si="18"/>
        <v>1</v>
      </c>
      <c r="U18" s="196" t="str">
        <f t="shared" si="19"/>
        <v>ok</v>
      </c>
      <c r="V18" s="192" t="str">
        <f>INDEX(resources!F:F,MATCH(B18,resources!B:B,0))</f>
        <v>physical</v>
      </c>
      <c r="W18" s="197">
        <f t="shared" si="20"/>
        <v>0</v>
      </c>
      <c r="X18" s="197">
        <f t="shared" si="21"/>
        <v>1</v>
      </c>
      <c r="Y18" s="214" t="str">
        <f t="shared" si="22"/>
        <v>LMEC_1_PL1X3__none</v>
      </c>
      <c r="Z18" s="197">
        <f>IF(COUNTIFS($Y$2:Y18,Y18)=1,1,0)</f>
        <v>0</v>
      </c>
      <c r="AA18" s="197">
        <f>SUM($Z$2:Z18)*Z18</f>
        <v>0</v>
      </c>
      <c r="AB18" s="197">
        <f>COUNTIFS(resources!B:B,B18)</f>
        <v>1</v>
      </c>
      <c r="AC18" s="197">
        <f t="shared" si="23"/>
        <v>1</v>
      </c>
      <c r="AD18" s="197">
        <f t="shared" si="24"/>
        <v>1</v>
      </c>
      <c r="AE18" s="197">
        <f t="shared" si="25"/>
        <v>1</v>
      </c>
      <c r="AF18" s="197">
        <f t="shared" si="26"/>
        <v>1</v>
      </c>
      <c r="AG18" s="197">
        <f t="shared" si="27"/>
        <v>1</v>
      </c>
      <c r="AH18" s="197">
        <f t="shared" si="28"/>
        <v>1</v>
      </c>
      <c r="AI18" s="197">
        <f t="shared" si="29"/>
        <v>1</v>
      </c>
    </row>
    <row r="19" spans="1:35" s="17" customFormat="1" ht="18.75" customHeight="1" x14ac:dyDescent="0.3">
      <c r="A19" s="186" t="s">
        <v>6259</v>
      </c>
      <c r="B19" s="213" t="s">
        <v>957</v>
      </c>
      <c r="C19" s="213"/>
      <c r="D19" s="188">
        <v>2021</v>
      </c>
      <c r="E19" s="188">
        <v>6</v>
      </c>
      <c r="F19" s="189">
        <v>0</v>
      </c>
      <c r="G19" s="218">
        <v>1</v>
      </c>
      <c r="H19" s="219"/>
      <c r="I19" s="186" t="s">
        <v>556</v>
      </c>
      <c r="J19" s="187"/>
      <c r="K19" s="210" t="str">
        <f>IF(ISNA(INDEX(resources!G:G,MATCH(B19,resources!B:B,0))),"none",
INDEX(resources!G:G,MATCH(B19,resources!B:B,0)))</f>
        <v>none</v>
      </c>
      <c r="L19" s="216">
        <f>IF(ISNA(INDEX(resources!D:D,MATCH(B19,resources!B:B,0))),
"fillme",
INDEX(resources!D:D,MATCH(B19,resources!B:B,0)))</f>
        <v>580</v>
      </c>
      <c r="M19" s="210" t="str">
        <f>IF(
ISNA(INDEX(resources!E:E,MATCH(B19,resources!B:B,0))),"fillme",
INDEX(resources!E:E,MATCH(B19,resources!B:B,0)))</f>
        <v>CAISO_CCGT1</v>
      </c>
      <c r="N19" s="191">
        <v>1</v>
      </c>
      <c r="O19" s="210" t="str">
        <f>IFERROR(INDEX(resources!K:K,MATCH(B19,resources!B:B,0)),"fillme")</f>
        <v>thermal</v>
      </c>
      <c r="P19" s="210" t="str">
        <f t="shared" si="15"/>
        <v>thermal_2021_6</v>
      </c>
      <c r="Q19" s="194">
        <f>INDEX(elcc!G:G,MATCH(P19,elcc!D:D,0))</f>
        <v>1</v>
      </c>
      <c r="R19" s="195">
        <f t="shared" si="16"/>
        <v>1</v>
      </c>
      <c r="S19" s="210" t="e">
        <f t="shared" si="17"/>
        <v>#N/A</v>
      </c>
      <c r="T19" s="212">
        <f t="shared" si="18"/>
        <v>1</v>
      </c>
      <c r="U19" s="196" t="str">
        <f t="shared" si="19"/>
        <v>ok</v>
      </c>
      <c r="V19" s="192" t="str">
        <f>INDEX(resources!F:F,MATCH(B19,resources!B:B,0))</f>
        <v>physical</v>
      </c>
      <c r="W19" s="197">
        <f t="shared" si="20"/>
        <v>0</v>
      </c>
      <c r="X19" s="197">
        <f t="shared" si="21"/>
        <v>1</v>
      </c>
      <c r="Y19" s="214" t="str">
        <f t="shared" si="22"/>
        <v>LMEC_1_PL1X3__none</v>
      </c>
      <c r="Z19" s="197">
        <f>IF(COUNTIFS($Y$2:Y19,Y19)=1,1,0)</f>
        <v>0</v>
      </c>
      <c r="AA19" s="197">
        <f>SUM($Z$2:Z19)*Z19</f>
        <v>0</v>
      </c>
      <c r="AB19" s="197">
        <f>COUNTIFS(resources!B:B,B19)</f>
        <v>1</v>
      </c>
      <c r="AC19" s="197">
        <f t="shared" si="23"/>
        <v>1</v>
      </c>
      <c r="AD19" s="197">
        <f t="shared" si="24"/>
        <v>1</v>
      </c>
      <c r="AE19" s="197">
        <f t="shared" si="25"/>
        <v>1</v>
      </c>
      <c r="AF19" s="197">
        <f t="shared" si="26"/>
        <v>1</v>
      </c>
      <c r="AG19" s="197">
        <f t="shared" si="27"/>
        <v>1</v>
      </c>
      <c r="AH19" s="197">
        <f t="shared" si="28"/>
        <v>1</v>
      </c>
      <c r="AI19" s="197">
        <f t="shared" si="29"/>
        <v>1</v>
      </c>
    </row>
    <row r="20" spans="1:35" s="17" customFormat="1" ht="18.75" customHeight="1" x14ac:dyDescent="0.3">
      <c r="A20" s="186" t="s">
        <v>6259</v>
      </c>
      <c r="B20" s="213" t="s">
        <v>957</v>
      </c>
      <c r="C20" s="213"/>
      <c r="D20" s="188">
        <v>2021</v>
      </c>
      <c r="E20" s="188">
        <v>7</v>
      </c>
      <c r="F20" s="189">
        <v>0</v>
      </c>
      <c r="G20" s="218">
        <v>1</v>
      </c>
      <c r="H20" s="219"/>
      <c r="I20" s="186" t="s">
        <v>556</v>
      </c>
      <c r="J20" s="187"/>
      <c r="K20" s="210" t="str">
        <f>IF(ISNA(INDEX(resources!G:G,MATCH(B20,resources!B:B,0))),"none",
INDEX(resources!G:G,MATCH(B20,resources!B:B,0)))</f>
        <v>none</v>
      </c>
      <c r="L20" s="216">
        <f>IF(ISNA(INDEX(resources!D:D,MATCH(B20,resources!B:B,0))),
"fillme",
INDEX(resources!D:D,MATCH(B20,resources!B:B,0)))</f>
        <v>580</v>
      </c>
      <c r="M20" s="210" t="str">
        <f>IF(
ISNA(INDEX(resources!E:E,MATCH(B20,resources!B:B,0))),"fillme",
INDEX(resources!E:E,MATCH(B20,resources!B:B,0)))</f>
        <v>CAISO_CCGT1</v>
      </c>
      <c r="N20" s="191">
        <v>1</v>
      </c>
      <c r="O20" s="210" t="str">
        <f>IFERROR(INDEX(resources!K:K,MATCH(B20,resources!B:B,0)),"fillme")</f>
        <v>thermal</v>
      </c>
      <c r="P20" s="210" t="str">
        <f t="shared" si="15"/>
        <v>thermal_2021_7</v>
      </c>
      <c r="Q20" s="194">
        <f>INDEX(elcc!G:G,MATCH(P20,elcc!D:D,0))</f>
        <v>1</v>
      </c>
      <c r="R20" s="195">
        <f t="shared" si="16"/>
        <v>1</v>
      </c>
      <c r="S20" s="210" t="e">
        <f t="shared" si="17"/>
        <v>#N/A</v>
      </c>
      <c r="T20" s="212">
        <f t="shared" si="18"/>
        <v>1</v>
      </c>
      <c r="U20" s="196" t="str">
        <f t="shared" si="19"/>
        <v>ok</v>
      </c>
      <c r="V20" s="192" t="str">
        <f>INDEX(resources!F:F,MATCH(B20,resources!B:B,0))</f>
        <v>physical</v>
      </c>
      <c r="W20" s="197">
        <f t="shared" si="20"/>
        <v>0</v>
      </c>
      <c r="X20" s="197">
        <f t="shared" si="21"/>
        <v>1</v>
      </c>
      <c r="Y20" s="214" t="str">
        <f t="shared" si="22"/>
        <v>LMEC_1_PL1X3__none</v>
      </c>
      <c r="Z20" s="197">
        <f>IF(COUNTIFS($Y$2:Y20,Y20)=1,1,0)</f>
        <v>0</v>
      </c>
      <c r="AA20" s="197">
        <f>SUM($Z$2:Z20)*Z20</f>
        <v>0</v>
      </c>
      <c r="AB20" s="197">
        <f>COUNTIFS(resources!B:B,B20)</f>
        <v>1</v>
      </c>
      <c r="AC20" s="197">
        <f t="shared" si="23"/>
        <v>1</v>
      </c>
      <c r="AD20" s="197">
        <f t="shared" si="24"/>
        <v>1</v>
      </c>
      <c r="AE20" s="197">
        <f t="shared" si="25"/>
        <v>1</v>
      </c>
      <c r="AF20" s="197">
        <f t="shared" si="26"/>
        <v>1</v>
      </c>
      <c r="AG20" s="197">
        <f t="shared" si="27"/>
        <v>1</v>
      </c>
      <c r="AH20" s="197">
        <f t="shared" si="28"/>
        <v>1</v>
      </c>
      <c r="AI20" s="197">
        <f t="shared" si="29"/>
        <v>1</v>
      </c>
    </row>
    <row r="21" spans="1:35" s="17" customFormat="1" ht="18.75" customHeight="1" x14ac:dyDescent="0.3">
      <c r="A21" s="186" t="s">
        <v>6259</v>
      </c>
      <c r="B21" s="213" t="s">
        <v>957</v>
      </c>
      <c r="C21" s="213"/>
      <c r="D21" s="188">
        <v>2021</v>
      </c>
      <c r="E21" s="188">
        <v>8</v>
      </c>
      <c r="F21" s="189">
        <v>0</v>
      </c>
      <c r="G21" s="218">
        <v>1</v>
      </c>
      <c r="H21" s="219"/>
      <c r="I21" s="186" t="s">
        <v>556</v>
      </c>
      <c r="J21" s="187"/>
      <c r="K21" s="210" t="str">
        <f>IF(ISNA(INDEX(resources!G:G,MATCH(B21,resources!B:B,0))),"none",
INDEX(resources!G:G,MATCH(B21,resources!B:B,0)))</f>
        <v>none</v>
      </c>
      <c r="L21" s="216">
        <f>IF(ISNA(INDEX(resources!D:D,MATCH(B21,resources!B:B,0))),
"fillme",
INDEX(resources!D:D,MATCH(B21,resources!B:B,0)))</f>
        <v>580</v>
      </c>
      <c r="M21" s="210" t="str">
        <f>IF(
ISNA(INDEX(resources!E:E,MATCH(B21,resources!B:B,0))),"fillme",
INDEX(resources!E:E,MATCH(B21,resources!B:B,0)))</f>
        <v>CAISO_CCGT1</v>
      </c>
      <c r="N21" s="191">
        <v>1</v>
      </c>
      <c r="O21" s="210" t="str">
        <f>IFERROR(INDEX(resources!K:K,MATCH(B21,resources!B:B,0)),"fillme")</f>
        <v>thermal</v>
      </c>
      <c r="P21" s="210" t="str">
        <f t="shared" si="15"/>
        <v>thermal_2021_8</v>
      </c>
      <c r="Q21" s="194">
        <f>INDEX(elcc!G:G,MATCH(P21,elcc!D:D,0))</f>
        <v>1</v>
      </c>
      <c r="R21" s="195">
        <f t="shared" si="16"/>
        <v>1</v>
      </c>
      <c r="S21" s="210" t="e">
        <f t="shared" si="17"/>
        <v>#N/A</v>
      </c>
      <c r="T21" s="212">
        <f t="shared" si="18"/>
        <v>1</v>
      </c>
      <c r="U21" s="196" t="str">
        <f t="shared" si="19"/>
        <v>ok</v>
      </c>
      <c r="V21" s="192" t="str">
        <f>INDEX(resources!F:F,MATCH(B21,resources!B:B,0))</f>
        <v>physical</v>
      </c>
      <c r="W21" s="197">
        <f t="shared" si="20"/>
        <v>0</v>
      </c>
      <c r="X21" s="197">
        <f t="shared" si="21"/>
        <v>1</v>
      </c>
      <c r="Y21" s="214" t="str">
        <f t="shared" si="22"/>
        <v>LMEC_1_PL1X3__none</v>
      </c>
      <c r="Z21" s="197">
        <f>IF(COUNTIFS($Y$2:Y21,Y21)=1,1,0)</f>
        <v>0</v>
      </c>
      <c r="AA21" s="197">
        <f>SUM($Z$2:Z21)*Z21</f>
        <v>0</v>
      </c>
      <c r="AB21" s="197">
        <f>COUNTIFS(resources!B:B,B21)</f>
        <v>1</v>
      </c>
      <c r="AC21" s="197">
        <f t="shared" si="23"/>
        <v>1</v>
      </c>
      <c r="AD21" s="197">
        <f t="shared" si="24"/>
        <v>1</v>
      </c>
      <c r="AE21" s="197">
        <f t="shared" si="25"/>
        <v>1</v>
      </c>
      <c r="AF21" s="197">
        <f t="shared" si="26"/>
        <v>1</v>
      </c>
      <c r="AG21" s="197">
        <f t="shared" si="27"/>
        <v>1</v>
      </c>
      <c r="AH21" s="197">
        <f t="shared" si="28"/>
        <v>1</v>
      </c>
      <c r="AI21" s="197">
        <f t="shared" si="29"/>
        <v>1</v>
      </c>
    </row>
    <row r="22" spans="1:35" s="17" customFormat="1" ht="18.75" customHeight="1" x14ac:dyDescent="0.3">
      <c r="A22" s="186" t="s">
        <v>6259</v>
      </c>
      <c r="B22" s="213" t="s">
        <v>957</v>
      </c>
      <c r="C22" s="213"/>
      <c r="D22" s="188">
        <v>2021</v>
      </c>
      <c r="E22" s="188">
        <v>9</v>
      </c>
      <c r="F22" s="189">
        <v>0</v>
      </c>
      <c r="G22" s="218">
        <v>1</v>
      </c>
      <c r="H22" s="219"/>
      <c r="I22" s="186" t="s">
        <v>556</v>
      </c>
      <c r="J22" s="187"/>
      <c r="K22" s="210" t="str">
        <f>IF(ISNA(INDEX(resources!G:G,MATCH(B22,resources!B:B,0))),"none",
INDEX(resources!G:G,MATCH(B22,resources!B:B,0)))</f>
        <v>none</v>
      </c>
      <c r="L22" s="216">
        <f>IF(ISNA(INDEX(resources!D:D,MATCH(B22,resources!B:B,0))),
"fillme",
INDEX(resources!D:D,MATCH(B22,resources!B:B,0)))</f>
        <v>580</v>
      </c>
      <c r="M22" s="210" t="str">
        <f>IF(
ISNA(INDEX(resources!E:E,MATCH(B22,resources!B:B,0))),"fillme",
INDEX(resources!E:E,MATCH(B22,resources!B:B,0)))</f>
        <v>CAISO_CCGT1</v>
      </c>
      <c r="N22" s="191">
        <v>1</v>
      </c>
      <c r="O22" s="210" t="str">
        <f>IFERROR(INDEX(resources!K:K,MATCH(B22,resources!B:B,0)),"fillme")</f>
        <v>thermal</v>
      </c>
      <c r="P22" s="210" t="str">
        <f t="shared" si="15"/>
        <v>thermal_2021_9</v>
      </c>
      <c r="Q22" s="194">
        <f>INDEX(elcc!G:G,MATCH(P22,elcc!D:D,0))</f>
        <v>1</v>
      </c>
      <c r="R22" s="195">
        <f t="shared" si="16"/>
        <v>1</v>
      </c>
      <c r="S22" s="210" t="e">
        <f t="shared" si="17"/>
        <v>#N/A</v>
      </c>
      <c r="T22" s="212">
        <f t="shared" si="18"/>
        <v>1</v>
      </c>
      <c r="U22" s="196" t="str">
        <f t="shared" si="19"/>
        <v>ok</v>
      </c>
      <c r="V22" s="192" t="str">
        <f>INDEX(resources!F:F,MATCH(B22,resources!B:B,0))</f>
        <v>physical</v>
      </c>
      <c r="W22" s="197">
        <f t="shared" si="20"/>
        <v>0</v>
      </c>
      <c r="X22" s="197">
        <f t="shared" si="21"/>
        <v>1</v>
      </c>
      <c r="Y22" s="214" t="str">
        <f t="shared" si="22"/>
        <v>LMEC_1_PL1X3__none</v>
      </c>
      <c r="Z22" s="197">
        <f>IF(COUNTIFS($Y$2:Y22,Y22)=1,1,0)</f>
        <v>0</v>
      </c>
      <c r="AA22" s="197">
        <f>SUM($Z$2:Z22)*Z22</f>
        <v>0</v>
      </c>
      <c r="AB22" s="197">
        <f>COUNTIFS(resources!B:B,B22)</f>
        <v>1</v>
      </c>
      <c r="AC22" s="197">
        <f t="shared" si="23"/>
        <v>1</v>
      </c>
      <c r="AD22" s="197">
        <f t="shared" si="24"/>
        <v>1</v>
      </c>
      <c r="AE22" s="197">
        <f t="shared" si="25"/>
        <v>1</v>
      </c>
      <c r="AF22" s="197">
        <f t="shared" si="26"/>
        <v>1</v>
      </c>
      <c r="AG22" s="197">
        <f t="shared" si="27"/>
        <v>1</v>
      </c>
      <c r="AH22" s="197">
        <f t="shared" si="28"/>
        <v>1</v>
      </c>
      <c r="AI22" s="197">
        <f t="shared" si="29"/>
        <v>1</v>
      </c>
    </row>
    <row r="23" spans="1:35" s="17" customFormat="1" ht="18.75" customHeight="1" x14ac:dyDescent="0.3">
      <c r="A23" s="186" t="s">
        <v>6259</v>
      </c>
      <c r="B23" s="213" t="s">
        <v>957</v>
      </c>
      <c r="C23" s="213"/>
      <c r="D23" s="188">
        <v>2021</v>
      </c>
      <c r="E23" s="188">
        <v>10</v>
      </c>
      <c r="F23" s="189">
        <v>0</v>
      </c>
      <c r="G23" s="218">
        <v>1</v>
      </c>
      <c r="H23" s="219"/>
      <c r="I23" s="186" t="s">
        <v>556</v>
      </c>
      <c r="J23" s="187"/>
      <c r="K23" s="210" t="str">
        <f>IF(ISNA(INDEX(resources!G:G,MATCH(B23,resources!B:B,0))),"none",
INDEX(resources!G:G,MATCH(B23,resources!B:B,0)))</f>
        <v>none</v>
      </c>
      <c r="L23" s="216">
        <f>IF(ISNA(INDEX(resources!D:D,MATCH(B23,resources!B:B,0))),
"fillme",
INDEX(resources!D:D,MATCH(B23,resources!B:B,0)))</f>
        <v>580</v>
      </c>
      <c r="M23" s="210" t="str">
        <f>IF(
ISNA(INDEX(resources!E:E,MATCH(B23,resources!B:B,0))),"fillme",
INDEX(resources!E:E,MATCH(B23,resources!B:B,0)))</f>
        <v>CAISO_CCGT1</v>
      </c>
      <c r="N23" s="191">
        <v>1</v>
      </c>
      <c r="O23" s="210" t="str">
        <f>IFERROR(INDEX(resources!K:K,MATCH(B23,resources!B:B,0)),"fillme")</f>
        <v>thermal</v>
      </c>
      <c r="P23" s="210" t="str">
        <f t="shared" si="15"/>
        <v>thermal_2021_10</v>
      </c>
      <c r="Q23" s="194">
        <f>INDEX(elcc!G:G,MATCH(P23,elcc!D:D,0))</f>
        <v>1</v>
      </c>
      <c r="R23" s="195">
        <f t="shared" si="16"/>
        <v>1</v>
      </c>
      <c r="S23" s="210" t="e">
        <f t="shared" si="17"/>
        <v>#N/A</v>
      </c>
      <c r="T23" s="212">
        <f t="shared" si="18"/>
        <v>1</v>
      </c>
      <c r="U23" s="196" t="str">
        <f t="shared" si="19"/>
        <v>ok</v>
      </c>
      <c r="V23" s="192" t="str">
        <f>INDEX(resources!F:F,MATCH(B23,resources!B:B,0))</f>
        <v>physical</v>
      </c>
      <c r="W23" s="197">
        <f t="shared" si="20"/>
        <v>0</v>
      </c>
      <c r="X23" s="197">
        <f t="shared" si="21"/>
        <v>1</v>
      </c>
      <c r="Y23" s="214" t="str">
        <f t="shared" si="22"/>
        <v>LMEC_1_PL1X3__none</v>
      </c>
      <c r="Z23" s="197">
        <f>IF(COUNTIFS($Y$2:Y23,Y23)=1,1,0)</f>
        <v>0</v>
      </c>
      <c r="AA23" s="197">
        <f>SUM($Z$2:Z23)*Z23</f>
        <v>0</v>
      </c>
      <c r="AB23" s="197">
        <f>COUNTIFS(resources!B:B,B23)</f>
        <v>1</v>
      </c>
      <c r="AC23" s="197">
        <f t="shared" si="23"/>
        <v>1</v>
      </c>
      <c r="AD23" s="197">
        <f t="shared" si="24"/>
        <v>1</v>
      </c>
      <c r="AE23" s="197">
        <f t="shared" si="25"/>
        <v>1</v>
      </c>
      <c r="AF23" s="197">
        <f t="shared" si="26"/>
        <v>1</v>
      </c>
      <c r="AG23" s="197">
        <f t="shared" si="27"/>
        <v>1</v>
      </c>
      <c r="AH23" s="197">
        <f t="shared" si="28"/>
        <v>1</v>
      </c>
      <c r="AI23" s="197">
        <f t="shared" si="29"/>
        <v>1</v>
      </c>
    </row>
    <row r="24" spans="1:35" s="17" customFormat="1" ht="18.75" customHeight="1" x14ac:dyDescent="0.3">
      <c r="A24" s="186" t="s">
        <v>6259</v>
      </c>
      <c r="B24" s="213" t="s">
        <v>957</v>
      </c>
      <c r="C24" s="213"/>
      <c r="D24" s="188">
        <v>2021</v>
      </c>
      <c r="E24" s="188">
        <v>11</v>
      </c>
      <c r="F24" s="189">
        <v>0</v>
      </c>
      <c r="G24" s="218">
        <v>1</v>
      </c>
      <c r="H24" s="219"/>
      <c r="I24" s="186" t="s">
        <v>556</v>
      </c>
      <c r="J24" s="187"/>
      <c r="K24" s="210" t="str">
        <f>IF(ISNA(INDEX(resources!G:G,MATCH(B24,resources!B:B,0))),"none",
INDEX(resources!G:G,MATCH(B24,resources!B:B,0)))</f>
        <v>none</v>
      </c>
      <c r="L24" s="216">
        <f>IF(ISNA(INDEX(resources!D:D,MATCH(B24,resources!B:B,0))),
"fillme",
INDEX(resources!D:D,MATCH(B24,resources!B:B,0)))</f>
        <v>580</v>
      </c>
      <c r="M24" s="210" t="str">
        <f>IF(
ISNA(INDEX(resources!E:E,MATCH(B24,resources!B:B,0))),"fillme",
INDEX(resources!E:E,MATCH(B24,resources!B:B,0)))</f>
        <v>CAISO_CCGT1</v>
      </c>
      <c r="N24" s="191">
        <v>1</v>
      </c>
      <c r="O24" s="210" t="str">
        <f>IFERROR(INDEX(resources!K:K,MATCH(B24,resources!B:B,0)),"fillme")</f>
        <v>thermal</v>
      </c>
      <c r="P24" s="210" t="str">
        <f t="shared" si="15"/>
        <v>thermal_2021_11</v>
      </c>
      <c r="Q24" s="194">
        <f>INDEX(elcc!G:G,MATCH(P24,elcc!D:D,0))</f>
        <v>1</v>
      </c>
      <c r="R24" s="195">
        <f t="shared" si="16"/>
        <v>1</v>
      </c>
      <c r="S24" s="210" t="e">
        <f t="shared" si="17"/>
        <v>#N/A</v>
      </c>
      <c r="T24" s="212">
        <f t="shared" si="18"/>
        <v>1</v>
      </c>
      <c r="U24" s="196" t="str">
        <f t="shared" si="19"/>
        <v>ok</v>
      </c>
      <c r="V24" s="192" t="str">
        <f>INDEX(resources!F:F,MATCH(B24,resources!B:B,0))</f>
        <v>physical</v>
      </c>
      <c r="W24" s="197">
        <f t="shared" si="20"/>
        <v>0</v>
      </c>
      <c r="X24" s="197">
        <f t="shared" si="21"/>
        <v>1</v>
      </c>
      <c r="Y24" s="214" t="str">
        <f t="shared" si="22"/>
        <v>LMEC_1_PL1X3__none</v>
      </c>
      <c r="Z24" s="197">
        <f>IF(COUNTIFS($Y$2:Y24,Y24)=1,1,0)</f>
        <v>0</v>
      </c>
      <c r="AA24" s="197">
        <f>SUM($Z$2:Z24)*Z24</f>
        <v>0</v>
      </c>
      <c r="AB24" s="197">
        <f>COUNTIFS(resources!B:B,B24)</f>
        <v>1</v>
      </c>
      <c r="AC24" s="197">
        <f t="shared" si="23"/>
        <v>1</v>
      </c>
      <c r="AD24" s="197">
        <f t="shared" si="24"/>
        <v>1</v>
      </c>
      <c r="AE24" s="197">
        <f t="shared" si="25"/>
        <v>1</v>
      </c>
      <c r="AF24" s="197">
        <f t="shared" si="26"/>
        <v>1</v>
      </c>
      <c r="AG24" s="197">
        <f t="shared" si="27"/>
        <v>1</v>
      </c>
      <c r="AH24" s="197">
        <f t="shared" si="28"/>
        <v>1</v>
      </c>
      <c r="AI24" s="197">
        <f t="shared" si="29"/>
        <v>1</v>
      </c>
    </row>
    <row r="25" spans="1:35" s="17" customFormat="1" ht="18.75" customHeight="1" x14ac:dyDescent="0.3">
      <c r="A25" s="186" t="s">
        <v>6259</v>
      </c>
      <c r="B25" s="213" t="s">
        <v>957</v>
      </c>
      <c r="C25" s="213"/>
      <c r="D25" s="188">
        <v>2021</v>
      </c>
      <c r="E25" s="188">
        <v>12</v>
      </c>
      <c r="F25" s="189">
        <v>0</v>
      </c>
      <c r="G25" s="218">
        <v>1</v>
      </c>
      <c r="H25" s="219"/>
      <c r="I25" s="186" t="s">
        <v>556</v>
      </c>
      <c r="J25" s="187"/>
      <c r="K25" s="210" t="str">
        <f>IF(ISNA(INDEX(resources!G:G,MATCH(B25,resources!B:B,0))),"none",
INDEX(resources!G:G,MATCH(B25,resources!B:B,0)))</f>
        <v>none</v>
      </c>
      <c r="L25" s="216">
        <f>IF(ISNA(INDEX(resources!D:D,MATCH(B25,resources!B:B,0))),
"fillme",
INDEX(resources!D:D,MATCH(B25,resources!B:B,0)))</f>
        <v>580</v>
      </c>
      <c r="M25" s="210" t="str">
        <f>IF(
ISNA(INDEX(resources!E:E,MATCH(B25,resources!B:B,0))),"fillme",
INDEX(resources!E:E,MATCH(B25,resources!B:B,0)))</f>
        <v>CAISO_CCGT1</v>
      </c>
      <c r="N25" s="191">
        <v>1</v>
      </c>
      <c r="O25" s="210" t="str">
        <f>IFERROR(INDEX(resources!K:K,MATCH(B25,resources!B:B,0)),"fillme")</f>
        <v>thermal</v>
      </c>
      <c r="P25" s="210" t="str">
        <f t="shared" si="15"/>
        <v>thermal_2021_12</v>
      </c>
      <c r="Q25" s="194">
        <f>INDEX(elcc!G:G,MATCH(P25,elcc!D:D,0))</f>
        <v>1</v>
      </c>
      <c r="R25" s="195">
        <f t="shared" si="16"/>
        <v>1</v>
      </c>
      <c r="S25" s="210" t="e">
        <f t="shared" si="17"/>
        <v>#N/A</v>
      </c>
      <c r="T25" s="212">
        <f t="shared" si="18"/>
        <v>1</v>
      </c>
      <c r="U25" s="196" t="str">
        <f t="shared" si="19"/>
        <v>ok</v>
      </c>
      <c r="V25" s="192" t="str">
        <f>INDEX(resources!F:F,MATCH(B25,resources!B:B,0))</f>
        <v>physical</v>
      </c>
      <c r="W25" s="197">
        <f t="shared" si="20"/>
        <v>0</v>
      </c>
      <c r="X25" s="197">
        <f t="shared" si="21"/>
        <v>1</v>
      </c>
      <c r="Y25" s="214" t="str">
        <f t="shared" si="22"/>
        <v>LMEC_1_PL1X3__none</v>
      </c>
      <c r="Z25" s="197">
        <f>IF(COUNTIFS($Y$2:Y25,Y25)=1,1,0)</f>
        <v>0</v>
      </c>
      <c r="AA25" s="197">
        <f>SUM($Z$2:Z25)*Z25</f>
        <v>0</v>
      </c>
      <c r="AB25" s="197">
        <f>COUNTIFS(resources!B:B,B25)</f>
        <v>1</v>
      </c>
      <c r="AC25" s="197">
        <f t="shared" si="23"/>
        <v>1</v>
      </c>
      <c r="AD25" s="197">
        <f t="shared" si="24"/>
        <v>1</v>
      </c>
      <c r="AE25" s="197">
        <f t="shared" si="25"/>
        <v>1</v>
      </c>
      <c r="AF25" s="197">
        <f t="shared" si="26"/>
        <v>1</v>
      </c>
      <c r="AG25" s="197">
        <f t="shared" si="27"/>
        <v>1</v>
      </c>
      <c r="AH25" s="197">
        <f t="shared" si="28"/>
        <v>1</v>
      </c>
      <c r="AI25" s="197">
        <f t="shared" si="29"/>
        <v>1</v>
      </c>
    </row>
    <row r="26" spans="1:35" s="17" customFormat="1" ht="18.75" customHeight="1" x14ac:dyDescent="0.3">
      <c r="A26" s="186" t="s">
        <v>6259</v>
      </c>
      <c r="B26" s="213" t="s">
        <v>949</v>
      </c>
      <c r="C26" s="213"/>
      <c r="D26" s="188">
        <v>2020</v>
      </c>
      <c r="E26" s="188">
        <v>1</v>
      </c>
      <c r="F26" s="189">
        <v>0</v>
      </c>
      <c r="G26" s="218">
        <v>9</v>
      </c>
      <c r="H26" s="219"/>
      <c r="I26" s="186" t="s">
        <v>556</v>
      </c>
      <c r="J26" s="187"/>
      <c r="K26" s="210" t="str">
        <f>IF(ISNA(INDEX(resources!G:G,MATCH(B26,resources!B:B,0))),"none",
INDEX(resources!G:G,MATCH(B26,resources!B:B,0)))</f>
        <v>none</v>
      </c>
      <c r="L26" s="216">
        <f>IF(ISNA(INDEX(resources!D:D,MATCH(B26,resources!B:B,0))),
"fillme",
INDEX(resources!D:D,MATCH(B26,resources!B:B,0)))</f>
        <v>596</v>
      </c>
      <c r="M26" s="210" t="str">
        <f>IF(
ISNA(INDEX(resources!E:E,MATCH(B26,resources!B:B,0))),"fillme",
INDEX(resources!E:E,MATCH(B26,resources!B:B,0)))</f>
        <v>CAISO_CCGT1</v>
      </c>
      <c r="N26" s="191">
        <v>1</v>
      </c>
      <c r="O26" s="210" t="str">
        <f>IFERROR(INDEX(resources!K:K,MATCH(B26,resources!B:B,0)),"fillme")</f>
        <v>thermal</v>
      </c>
      <c r="P26" s="210" t="str">
        <f t="shared" si="15"/>
        <v>thermal_2020_1</v>
      </c>
      <c r="Q26" s="194">
        <f>INDEX(elcc!G:G,MATCH(P26,elcc!D:D,0))</f>
        <v>1</v>
      </c>
      <c r="R26" s="195">
        <f t="shared" si="16"/>
        <v>1</v>
      </c>
      <c r="S26" s="210" t="e">
        <f t="shared" si="17"/>
        <v>#N/A</v>
      </c>
      <c r="T26" s="212">
        <f t="shared" si="18"/>
        <v>9</v>
      </c>
      <c r="U26" s="196" t="str">
        <f t="shared" si="19"/>
        <v>ok</v>
      </c>
      <c r="V26" s="192" t="str">
        <f>INDEX(resources!F:F,MATCH(B26,resources!B:B,0))</f>
        <v>physical</v>
      </c>
      <c r="W26" s="197">
        <f t="shared" si="20"/>
        <v>0</v>
      </c>
      <c r="X26" s="197">
        <f t="shared" si="21"/>
        <v>1</v>
      </c>
      <c r="Y26" s="214" t="str">
        <f t="shared" si="22"/>
        <v>TERMEX_2_PL1X3__none</v>
      </c>
      <c r="Z26" s="197">
        <f>IF(COUNTIFS($Y$2:Y26,Y26)=1,1,0)</f>
        <v>1</v>
      </c>
      <c r="AA26" s="197">
        <f>SUM($Z$2:Z26)*Z26</f>
        <v>2</v>
      </c>
      <c r="AB26" s="197">
        <f>COUNTIFS(resources!B:B,B26)</f>
        <v>1</v>
      </c>
      <c r="AC26" s="197">
        <f t="shared" si="23"/>
        <v>1</v>
      </c>
      <c r="AD26" s="197">
        <f t="shared" si="24"/>
        <v>1</v>
      </c>
      <c r="AE26" s="197">
        <f t="shared" si="25"/>
        <v>1</v>
      </c>
      <c r="AF26" s="197">
        <f t="shared" si="26"/>
        <v>1</v>
      </c>
      <c r="AG26" s="197">
        <f t="shared" si="27"/>
        <v>1</v>
      </c>
      <c r="AH26" s="197">
        <f t="shared" si="28"/>
        <v>1</v>
      </c>
      <c r="AI26" s="197">
        <f t="shared" si="29"/>
        <v>1</v>
      </c>
    </row>
    <row r="27" spans="1:35" s="17" customFormat="1" ht="18.75" customHeight="1" x14ac:dyDescent="0.3">
      <c r="A27" s="186" t="s">
        <v>6259</v>
      </c>
      <c r="B27" s="213" t="s">
        <v>949</v>
      </c>
      <c r="C27" s="213"/>
      <c r="D27" s="188">
        <v>2020</v>
      </c>
      <c r="E27" s="188">
        <v>2</v>
      </c>
      <c r="F27" s="189">
        <v>0</v>
      </c>
      <c r="G27" s="218">
        <v>9</v>
      </c>
      <c r="H27" s="219"/>
      <c r="I27" s="186" t="s">
        <v>556</v>
      </c>
      <c r="J27" s="187"/>
      <c r="K27" s="210" t="str">
        <f>IF(ISNA(INDEX(resources!G:G,MATCH(B27,resources!B:B,0))),"none",
INDEX(resources!G:G,MATCH(B27,resources!B:B,0)))</f>
        <v>none</v>
      </c>
      <c r="L27" s="216">
        <f>IF(ISNA(INDEX(resources!D:D,MATCH(B27,resources!B:B,0))),
"fillme",
INDEX(resources!D:D,MATCH(B27,resources!B:B,0)))</f>
        <v>596</v>
      </c>
      <c r="M27" s="210" t="str">
        <f>IF(
ISNA(INDEX(resources!E:E,MATCH(B27,resources!B:B,0))),"fillme",
INDEX(resources!E:E,MATCH(B27,resources!B:B,0)))</f>
        <v>CAISO_CCGT1</v>
      </c>
      <c r="N27" s="191">
        <v>1</v>
      </c>
      <c r="O27" s="210" t="str">
        <f>IFERROR(INDEX(resources!K:K,MATCH(B27,resources!B:B,0)),"fillme")</f>
        <v>thermal</v>
      </c>
      <c r="P27" s="210" t="str">
        <f t="shared" si="15"/>
        <v>thermal_2020_2</v>
      </c>
      <c r="Q27" s="194">
        <f>INDEX(elcc!G:G,MATCH(P27,elcc!D:D,0))</f>
        <v>1</v>
      </c>
      <c r="R27" s="195">
        <f t="shared" si="16"/>
        <v>1</v>
      </c>
      <c r="S27" s="210" t="e">
        <f t="shared" si="17"/>
        <v>#N/A</v>
      </c>
      <c r="T27" s="212">
        <f t="shared" si="18"/>
        <v>9</v>
      </c>
      <c r="U27" s="196" t="str">
        <f t="shared" si="19"/>
        <v>ok</v>
      </c>
      <c r="V27" s="192" t="str">
        <f>INDEX(resources!F:F,MATCH(B27,resources!B:B,0))</f>
        <v>physical</v>
      </c>
      <c r="W27" s="197">
        <f t="shared" si="20"/>
        <v>0</v>
      </c>
      <c r="X27" s="197">
        <f t="shared" si="21"/>
        <v>1</v>
      </c>
      <c r="Y27" s="214" t="str">
        <f t="shared" si="22"/>
        <v>TERMEX_2_PL1X3__none</v>
      </c>
      <c r="Z27" s="197">
        <f>IF(COUNTIFS($Y$2:Y27,Y27)=1,1,0)</f>
        <v>0</v>
      </c>
      <c r="AA27" s="197">
        <f>SUM($Z$2:Z27)*Z27</f>
        <v>0</v>
      </c>
      <c r="AB27" s="197">
        <f>COUNTIFS(resources!B:B,B27)</f>
        <v>1</v>
      </c>
      <c r="AC27" s="197">
        <f t="shared" si="23"/>
        <v>1</v>
      </c>
      <c r="AD27" s="197">
        <f t="shared" si="24"/>
        <v>1</v>
      </c>
      <c r="AE27" s="197">
        <f t="shared" si="25"/>
        <v>1</v>
      </c>
      <c r="AF27" s="197">
        <f t="shared" si="26"/>
        <v>1</v>
      </c>
      <c r="AG27" s="197">
        <f t="shared" si="27"/>
        <v>1</v>
      </c>
      <c r="AH27" s="197">
        <f t="shared" si="28"/>
        <v>1</v>
      </c>
      <c r="AI27" s="197">
        <f t="shared" si="29"/>
        <v>1</v>
      </c>
    </row>
    <row r="28" spans="1:35" s="17" customFormat="1" ht="18.75" customHeight="1" x14ac:dyDescent="0.3">
      <c r="A28" s="186" t="s">
        <v>6259</v>
      </c>
      <c r="B28" s="213" t="s">
        <v>949</v>
      </c>
      <c r="C28" s="213"/>
      <c r="D28" s="188">
        <v>2020</v>
      </c>
      <c r="E28" s="188">
        <v>3</v>
      </c>
      <c r="F28" s="189">
        <v>0</v>
      </c>
      <c r="G28" s="218">
        <v>9</v>
      </c>
      <c r="H28" s="219"/>
      <c r="I28" s="186" t="s">
        <v>556</v>
      </c>
      <c r="J28" s="187"/>
      <c r="K28" s="210" t="str">
        <f>IF(ISNA(INDEX(resources!G:G,MATCH(B28,resources!B:B,0))),"none",
INDEX(resources!G:G,MATCH(B28,resources!B:B,0)))</f>
        <v>none</v>
      </c>
      <c r="L28" s="216">
        <f>IF(ISNA(INDEX(resources!D:D,MATCH(B28,resources!B:B,0))),
"fillme",
INDEX(resources!D:D,MATCH(B28,resources!B:B,0)))</f>
        <v>596</v>
      </c>
      <c r="M28" s="210" t="str">
        <f>IF(
ISNA(INDEX(resources!E:E,MATCH(B28,resources!B:B,0))),"fillme",
INDEX(resources!E:E,MATCH(B28,resources!B:B,0)))</f>
        <v>CAISO_CCGT1</v>
      </c>
      <c r="N28" s="191">
        <v>1</v>
      </c>
      <c r="O28" s="210" t="str">
        <f>IFERROR(INDEX(resources!K:K,MATCH(B28,resources!B:B,0)),"fillme")</f>
        <v>thermal</v>
      </c>
      <c r="P28" s="210" t="str">
        <f t="shared" si="15"/>
        <v>thermal_2020_3</v>
      </c>
      <c r="Q28" s="194">
        <f>INDEX(elcc!G:G,MATCH(P28,elcc!D:D,0))</f>
        <v>1</v>
      </c>
      <c r="R28" s="195">
        <f t="shared" si="16"/>
        <v>1</v>
      </c>
      <c r="S28" s="210" t="e">
        <f t="shared" si="17"/>
        <v>#N/A</v>
      </c>
      <c r="T28" s="212">
        <f t="shared" si="18"/>
        <v>9</v>
      </c>
      <c r="U28" s="196" t="str">
        <f t="shared" si="19"/>
        <v>ok</v>
      </c>
      <c r="V28" s="192" t="str">
        <f>INDEX(resources!F:F,MATCH(B28,resources!B:B,0))</f>
        <v>physical</v>
      </c>
      <c r="W28" s="197">
        <f t="shared" si="20"/>
        <v>0</v>
      </c>
      <c r="X28" s="197">
        <f t="shared" si="21"/>
        <v>1</v>
      </c>
      <c r="Y28" s="214" t="str">
        <f t="shared" si="22"/>
        <v>TERMEX_2_PL1X3__none</v>
      </c>
      <c r="Z28" s="197">
        <f>IF(COUNTIFS($Y$2:Y28,Y28)=1,1,0)</f>
        <v>0</v>
      </c>
      <c r="AA28" s="197">
        <f>SUM($Z$2:Z28)*Z28</f>
        <v>0</v>
      </c>
      <c r="AB28" s="197">
        <f>COUNTIFS(resources!B:B,B28)</f>
        <v>1</v>
      </c>
      <c r="AC28" s="197">
        <f t="shared" si="23"/>
        <v>1</v>
      </c>
      <c r="AD28" s="197">
        <f t="shared" si="24"/>
        <v>1</v>
      </c>
      <c r="AE28" s="197">
        <f t="shared" si="25"/>
        <v>1</v>
      </c>
      <c r="AF28" s="197">
        <f t="shared" si="26"/>
        <v>1</v>
      </c>
      <c r="AG28" s="197">
        <f t="shared" si="27"/>
        <v>1</v>
      </c>
      <c r="AH28" s="197">
        <f t="shared" si="28"/>
        <v>1</v>
      </c>
      <c r="AI28" s="197">
        <f t="shared" si="29"/>
        <v>1</v>
      </c>
    </row>
    <row r="29" spans="1:35" s="17" customFormat="1" ht="18.75" customHeight="1" x14ac:dyDescent="0.3">
      <c r="A29" s="186" t="s">
        <v>6259</v>
      </c>
      <c r="B29" s="213" t="s">
        <v>949</v>
      </c>
      <c r="C29" s="213"/>
      <c r="D29" s="188">
        <v>2020</v>
      </c>
      <c r="E29" s="188">
        <v>4</v>
      </c>
      <c r="F29" s="189">
        <v>0</v>
      </c>
      <c r="G29" s="218">
        <v>9</v>
      </c>
      <c r="H29" s="219"/>
      <c r="I29" s="186" t="s">
        <v>556</v>
      </c>
      <c r="J29" s="187"/>
      <c r="K29" s="210" t="str">
        <f>IF(ISNA(INDEX(resources!G:G,MATCH(B29,resources!B:B,0))),"none",
INDEX(resources!G:G,MATCH(B29,resources!B:B,0)))</f>
        <v>none</v>
      </c>
      <c r="L29" s="216">
        <f>IF(ISNA(INDEX(resources!D:D,MATCH(B29,resources!B:B,0))),
"fillme",
INDEX(resources!D:D,MATCH(B29,resources!B:B,0)))</f>
        <v>596</v>
      </c>
      <c r="M29" s="210" t="str">
        <f>IF(
ISNA(INDEX(resources!E:E,MATCH(B29,resources!B:B,0))),"fillme",
INDEX(resources!E:E,MATCH(B29,resources!B:B,0)))</f>
        <v>CAISO_CCGT1</v>
      </c>
      <c r="N29" s="191">
        <v>1</v>
      </c>
      <c r="O29" s="210" t="str">
        <f>IFERROR(INDEX(resources!K:K,MATCH(B29,resources!B:B,0)),"fillme")</f>
        <v>thermal</v>
      </c>
      <c r="P29" s="210" t="str">
        <f t="shared" si="15"/>
        <v>thermal_2020_4</v>
      </c>
      <c r="Q29" s="194">
        <f>INDEX(elcc!G:G,MATCH(P29,elcc!D:D,0))</f>
        <v>1</v>
      </c>
      <c r="R29" s="195">
        <f t="shared" si="16"/>
        <v>1</v>
      </c>
      <c r="S29" s="210" t="e">
        <f t="shared" si="17"/>
        <v>#N/A</v>
      </c>
      <c r="T29" s="212">
        <f t="shared" si="18"/>
        <v>9</v>
      </c>
      <c r="U29" s="196" t="str">
        <f t="shared" si="19"/>
        <v>ok</v>
      </c>
      <c r="V29" s="192" t="str">
        <f>INDEX(resources!F:F,MATCH(B29,resources!B:B,0))</f>
        <v>physical</v>
      </c>
      <c r="W29" s="197">
        <f t="shared" si="20"/>
        <v>0</v>
      </c>
      <c r="X29" s="197">
        <f t="shared" si="21"/>
        <v>1</v>
      </c>
      <c r="Y29" s="214" t="str">
        <f t="shared" si="22"/>
        <v>TERMEX_2_PL1X3__none</v>
      </c>
      <c r="Z29" s="197">
        <f>IF(COUNTIFS($Y$2:Y29,Y29)=1,1,0)</f>
        <v>0</v>
      </c>
      <c r="AA29" s="197">
        <f>SUM($Z$2:Z29)*Z29</f>
        <v>0</v>
      </c>
      <c r="AB29" s="197">
        <f>COUNTIFS(resources!B:B,B29)</f>
        <v>1</v>
      </c>
      <c r="AC29" s="197">
        <f t="shared" si="23"/>
        <v>1</v>
      </c>
      <c r="AD29" s="197">
        <f t="shared" si="24"/>
        <v>1</v>
      </c>
      <c r="AE29" s="197">
        <f t="shared" si="25"/>
        <v>1</v>
      </c>
      <c r="AF29" s="197">
        <f t="shared" si="26"/>
        <v>1</v>
      </c>
      <c r="AG29" s="197">
        <f t="shared" si="27"/>
        <v>1</v>
      </c>
      <c r="AH29" s="197">
        <f t="shared" si="28"/>
        <v>1</v>
      </c>
      <c r="AI29" s="197">
        <f t="shared" si="29"/>
        <v>1</v>
      </c>
    </row>
    <row r="30" spans="1:35" s="17" customFormat="1" ht="18.75" customHeight="1" x14ac:dyDescent="0.3">
      <c r="A30" s="186" t="s">
        <v>6259</v>
      </c>
      <c r="B30" s="213" t="s">
        <v>949</v>
      </c>
      <c r="C30" s="213"/>
      <c r="D30" s="188">
        <v>2020</v>
      </c>
      <c r="E30" s="188">
        <v>5</v>
      </c>
      <c r="F30" s="189">
        <v>0</v>
      </c>
      <c r="G30" s="218">
        <v>9</v>
      </c>
      <c r="H30" s="219"/>
      <c r="I30" s="186" t="s">
        <v>556</v>
      </c>
      <c r="J30" s="187"/>
      <c r="K30" s="210" t="str">
        <f>IF(ISNA(INDEX(resources!G:G,MATCH(B30,resources!B:B,0))),"none",
INDEX(resources!G:G,MATCH(B30,resources!B:B,0)))</f>
        <v>none</v>
      </c>
      <c r="L30" s="216">
        <f>IF(ISNA(INDEX(resources!D:D,MATCH(B30,resources!B:B,0))),
"fillme",
INDEX(resources!D:D,MATCH(B30,resources!B:B,0)))</f>
        <v>596</v>
      </c>
      <c r="M30" s="210" t="str">
        <f>IF(
ISNA(INDEX(resources!E:E,MATCH(B30,resources!B:B,0))),"fillme",
INDEX(resources!E:E,MATCH(B30,resources!B:B,0)))</f>
        <v>CAISO_CCGT1</v>
      </c>
      <c r="N30" s="191">
        <v>1</v>
      </c>
      <c r="O30" s="210" t="str">
        <f>IFERROR(INDEX(resources!K:K,MATCH(B30,resources!B:B,0)),"fillme")</f>
        <v>thermal</v>
      </c>
      <c r="P30" s="210" t="str">
        <f t="shared" si="15"/>
        <v>thermal_2020_5</v>
      </c>
      <c r="Q30" s="194">
        <f>INDEX(elcc!G:G,MATCH(P30,elcc!D:D,0))</f>
        <v>1</v>
      </c>
      <c r="R30" s="195">
        <f t="shared" si="16"/>
        <v>1</v>
      </c>
      <c r="S30" s="210" t="e">
        <f t="shared" si="17"/>
        <v>#N/A</v>
      </c>
      <c r="T30" s="212">
        <f t="shared" si="18"/>
        <v>9</v>
      </c>
      <c r="U30" s="196" t="str">
        <f t="shared" si="19"/>
        <v>ok</v>
      </c>
      <c r="V30" s="192" t="str">
        <f>INDEX(resources!F:F,MATCH(B30,resources!B:B,0))</f>
        <v>physical</v>
      </c>
      <c r="W30" s="197">
        <f t="shared" si="20"/>
        <v>0</v>
      </c>
      <c r="X30" s="197">
        <f t="shared" si="21"/>
        <v>1</v>
      </c>
      <c r="Y30" s="214" t="str">
        <f t="shared" si="22"/>
        <v>TERMEX_2_PL1X3__none</v>
      </c>
      <c r="Z30" s="197">
        <f>IF(COUNTIFS($Y$2:Y30,Y30)=1,1,0)</f>
        <v>0</v>
      </c>
      <c r="AA30" s="197">
        <f>SUM($Z$2:Z30)*Z30</f>
        <v>0</v>
      </c>
      <c r="AB30" s="197">
        <f>COUNTIFS(resources!B:B,B30)</f>
        <v>1</v>
      </c>
      <c r="AC30" s="197">
        <f t="shared" si="23"/>
        <v>1</v>
      </c>
      <c r="AD30" s="197">
        <f t="shared" si="24"/>
        <v>1</v>
      </c>
      <c r="AE30" s="197">
        <f t="shared" si="25"/>
        <v>1</v>
      </c>
      <c r="AF30" s="197">
        <f t="shared" si="26"/>
        <v>1</v>
      </c>
      <c r="AG30" s="197">
        <f t="shared" si="27"/>
        <v>1</v>
      </c>
      <c r="AH30" s="197">
        <f t="shared" si="28"/>
        <v>1</v>
      </c>
      <c r="AI30" s="197">
        <f t="shared" si="29"/>
        <v>1</v>
      </c>
    </row>
    <row r="31" spans="1:35" s="17" customFormat="1" ht="18.75" customHeight="1" x14ac:dyDescent="0.3">
      <c r="A31" s="186" t="s">
        <v>6259</v>
      </c>
      <c r="B31" s="213" t="s">
        <v>949</v>
      </c>
      <c r="C31" s="213"/>
      <c r="D31" s="188">
        <v>2020</v>
      </c>
      <c r="E31" s="188">
        <v>6</v>
      </c>
      <c r="F31" s="189">
        <v>0</v>
      </c>
      <c r="G31" s="218">
        <v>9</v>
      </c>
      <c r="H31" s="219"/>
      <c r="I31" s="186" t="s">
        <v>556</v>
      </c>
      <c r="J31" s="187"/>
      <c r="K31" s="210" t="str">
        <f>IF(ISNA(INDEX(resources!G:G,MATCH(B31,resources!B:B,0))),"none",
INDEX(resources!G:G,MATCH(B31,resources!B:B,0)))</f>
        <v>none</v>
      </c>
      <c r="L31" s="216">
        <f>IF(ISNA(INDEX(resources!D:D,MATCH(B31,resources!B:B,0))),
"fillme",
INDEX(resources!D:D,MATCH(B31,resources!B:B,0)))</f>
        <v>596</v>
      </c>
      <c r="M31" s="210" t="str">
        <f>IF(
ISNA(INDEX(resources!E:E,MATCH(B31,resources!B:B,0))),"fillme",
INDEX(resources!E:E,MATCH(B31,resources!B:B,0)))</f>
        <v>CAISO_CCGT1</v>
      </c>
      <c r="N31" s="191">
        <v>1</v>
      </c>
      <c r="O31" s="210" t="str">
        <f>IFERROR(INDEX(resources!K:K,MATCH(B31,resources!B:B,0)),"fillme")</f>
        <v>thermal</v>
      </c>
      <c r="P31" s="210" t="str">
        <f t="shared" si="15"/>
        <v>thermal_2020_6</v>
      </c>
      <c r="Q31" s="194">
        <f>INDEX(elcc!G:G,MATCH(P31,elcc!D:D,0))</f>
        <v>1</v>
      </c>
      <c r="R31" s="195">
        <f t="shared" si="16"/>
        <v>1</v>
      </c>
      <c r="S31" s="210" t="e">
        <f t="shared" si="17"/>
        <v>#N/A</v>
      </c>
      <c r="T31" s="212">
        <f t="shared" si="18"/>
        <v>9</v>
      </c>
      <c r="U31" s="196" t="str">
        <f t="shared" si="19"/>
        <v>ok</v>
      </c>
      <c r="V31" s="192" t="str">
        <f>INDEX(resources!F:F,MATCH(B31,resources!B:B,0))</f>
        <v>physical</v>
      </c>
      <c r="W31" s="197">
        <f t="shared" si="20"/>
        <v>0</v>
      </c>
      <c r="X31" s="197">
        <f t="shared" si="21"/>
        <v>1</v>
      </c>
      <c r="Y31" s="214" t="str">
        <f t="shared" si="22"/>
        <v>TERMEX_2_PL1X3__none</v>
      </c>
      <c r="Z31" s="197">
        <f>IF(COUNTIFS($Y$2:Y31,Y31)=1,1,0)</f>
        <v>0</v>
      </c>
      <c r="AA31" s="197">
        <f>SUM($Z$2:Z31)*Z31</f>
        <v>0</v>
      </c>
      <c r="AB31" s="197">
        <f>COUNTIFS(resources!B:B,B31)</f>
        <v>1</v>
      </c>
      <c r="AC31" s="197">
        <f t="shared" si="23"/>
        <v>1</v>
      </c>
      <c r="AD31" s="197">
        <f t="shared" si="24"/>
        <v>1</v>
      </c>
      <c r="AE31" s="197">
        <f t="shared" si="25"/>
        <v>1</v>
      </c>
      <c r="AF31" s="197">
        <f t="shared" si="26"/>
        <v>1</v>
      </c>
      <c r="AG31" s="197">
        <f t="shared" si="27"/>
        <v>1</v>
      </c>
      <c r="AH31" s="197">
        <f t="shared" si="28"/>
        <v>1</v>
      </c>
      <c r="AI31" s="197">
        <f t="shared" si="29"/>
        <v>1</v>
      </c>
    </row>
    <row r="32" spans="1:35" s="17" customFormat="1" ht="18.75" customHeight="1" x14ac:dyDescent="0.3">
      <c r="A32" s="186" t="s">
        <v>6259</v>
      </c>
      <c r="B32" s="213" t="s">
        <v>949</v>
      </c>
      <c r="C32" s="213"/>
      <c r="D32" s="188">
        <v>2020</v>
      </c>
      <c r="E32" s="188">
        <v>7</v>
      </c>
      <c r="F32" s="189">
        <v>0</v>
      </c>
      <c r="G32" s="218">
        <v>9</v>
      </c>
      <c r="H32" s="219"/>
      <c r="I32" s="186" t="s">
        <v>556</v>
      </c>
      <c r="J32" s="187"/>
      <c r="K32" s="210" t="str">
        <f>IF(ISNA(INDEX(resources!G:G,MATCH(B32,resources!B:B,0))),"none",
INDEX(resources!G:G,MATCH(B32,resources!B:B,0)))</f>
        <v>none</v>
      </c>
      <c r="L32" s="216">
        <f>IF(ISNA(INDEX(resources!D:D,MATCH(B32,resources!B:B,0))),
"fillme",
INDEX(resources!D:D,MATCH(B32,resources!B:B,0)))</f>
        <v>596</v>
      </c>
      <c r="M32" s="210" t="str">
        <f>IF(
ISNA(INDEX(resources!E:E,MATCH(B32,resources!B:B,0))),"fillme",
INDEX(resources!E:E,MATCH(B32,resources!B:B,0)))</f>
        <v>CAISO_CCGT1</v>
      </c>
      <c r="N32" s="191">
        <v>1</v>
      </c>
      <c r="O32" s="210" t="str">
        <f>IFERROR(INDEX(resources!K:K,MATCH(B32,resources!B:B,0)),"fillme")</f>
        <v>thermal</v>
      </c>
      <c r="P32" s="210" t="str">
        <f t="shared" si="15"/>
        <v>thermal_2020_7</v>
      </c>
      <c r="Q32" s="194">
        <f>INDEX(elcc!G:G,MATCH(P32,elcc!D:D,0))</f>
        <v>1</v>
      </c>
      <c r="R32" s="195">
        <f t="shared" si="16"/>
        <v>1</v>
      </c>
      <c r="S32" s="210" t="e">
        <f t="shared" si="17"/>
        <v>#N/A</v>
      </c>
      <c r="T32" s="212">
        <f t="shared" si="18"/>
        <v>9</v>
      </c>
      <c r="U32" s="196" t="str">
        <f t="shared" si="19"/>
        <v>ok</v>
      </c>
      <c r="V32" s="192" t="str">
        <f>INDEX(resources!F:F,MATCH(B32,resources!B:B,0))</f>
        <v>physical</v>
      </c>
      <c r="W32" s="197">
        <f t="shared" si="20"/>
        <v>0</v>
      </c>
      <c r="X32" s="197">
        <f t="shared" si="21"/>
        <v>1</v>
      </c>
      <c r="Y32" s="214" t="str">
        <f t="shared" si="22"/>
        <v>TERMEX_2_PL1X3__none</v>
      </c>
      <c r="Z32" s="197">
        <f>IF(COUNTIFS($Y$2:Y32,Y32)=1,1,0)</f>
        <v>0</v>
      </c>
      <c r="AA32" s="197">
        <f>SUM($Z$2:Z32)*Z32</f>
        <v>0</v>
      </c>
      <c r="AB32" s="197">
        <f>COUNTIFS(resources!B:B,B32)</f>
        <v>1</v>
      </c>
      <c r="AC32" s="197">
        <f t="shared" si="23"/>
        <v>1</v>
      </c>
      <c r="AD32" s="197">
        <f t="shared" si="24"/>
        <v>1</v>
      </c>
      <c r="AE32" s="197">
        <f t="shared" si="25"/>
        <v>1</v>
      </c>
      <c r="AF32" s="197">
        <f t="shared" si="26"/>
        <v>1</v>
      </c>
      <c r="AG32" s="197">
        <f t="shared" si="27"/>
        <v>1</v>
      </c>
      <c r="AH32" s="197">
        <f t="shared" si="28"/>
        <v>1</v>
      </c>
      <c r="AI32" s="197">
        <f t="shared" si="29"/>
        <v>1</v>
      </c>
    </row>
    <row r="33" spans="1:35" s="17" customFormat="1" ht="18.75" customHeight="1" x14ac:dyDescent="0.3">
      <c r="A33" s="186" t="s">
        <v>6259</v>
      </c>
      <c r="B33" s="213" t="s">
        <v>949</v>
      </c>
      <c r="C33" s="213"/>
      <c r="D33" s="188">
        <v>2020</v>
      </c>
      <c r="E33" s="188">
        <v>8</v>
      </c>
      <c r="F33" s="189">
        <v>0</v>
      </c>
      <c r="G33" s="218">
        <v>9</v>
      </c>
      <c r="H33" s="219"/>
      <c r="I33" s="186" t="s">
        <v>556</v>
      </c>
      <c r="J33" s="187"/>
      <c r="K33" s="210" t="str">
        <f>IF(ISNA(INDEX(resources!G:G,MATCH(B33,resources!B:B,0))),"none",
INDEX(resources!G:G,MATCH(B33,resources!B:B,0)))</f>
        <v>none</v>
      </c>
      <c r="L33" s="216">
        <f>IF(ISNA(INDEX(resources!D:D,MATCH(B33,resources!B:B,0))),
"fillme",
INDEX(resources!D:D,MATCH(B33,resources!B:B,0)))</f>
        <v>596</v>
      </c>
      <c r="M33" s="210" t="str">
        <f>IF(
ISNA(INDEX(resources!E:E,MATCH(B33,resources!B:B,0))),"fillme",
INDEX(resources!E:E,MATCH(B33,resources!B:B,0)))</f>
        <v>CAISO_CCGT1</v>
      </c>
      <c r="N33" s="191">
        <v>1</v>
      </c>
      <c r="O33" s="210" t="str">
        <f>IFERROR(INDEX(resources!K:K,MATCH(B33,resources!B:B,0)),"fillme")</f>
        <v>thermal</v>
      </c>
      <c r="P33" s="210" t="str">
        <f t="shared" si="15"/>
        <v>thermal_2020_8</v>
      </c>
      <c r="Q33" s="194">
        <f>INDEX(elcc!G:G,MATCH(P33,elcc!D:D,0))</f>
        <v>1</v>
      </c>
      <c r="R33" s="195">
        <f t="shared" si="16"/>
        <v>1</v>
      </c>
      <c r="S33" s="210" t="e">
        <f t="shared" si="17"/>
        <v>#N/A</v>
      </c>
      <c r="T33" s="212">
        <f t="shared" si="18"/>
        <v>9</v>
      </c>
      <c r="U33" s="196" t="str">
        <f t="shared" si="19"/>
        <v>ok</v>
      </c>
      <c r="V33" s="192" t="str">
        <f>INDEX(resources!F:F,MATCH(B33,resources!B:B,0))</f>
        <v>physical</v>
      </c>
      <c r="W33" s="197">
        <f t="shared" si="20"/>
        <v>0</v>
      </c>
      <c r="X33" s="197">
        <f t="shared" si="21"/>
        <v>1</v>
      </c>
      <c r="Y33" s="214" t="str">
        <f t="shared" si="22"/>
        <v>TERMEX_2_PL1X3__none</v>
      </c>
      <c r="Z33" s="197">
        <f>IF(COUNTIFS($Y$2:Y33,Y33)=1,1,0)</f>
        <v>0</v>
      </c>
      <c r="AA33" s="197">
        <f>SUM($Z$2:Z33)*Z33</f>
        <v>0</v>
      </c>
      <c r="AB33" s="197">
        <f>COUNTIFS(resources!B:B,B33)</f>
        <v>1</v>
      </c>
      <c r="AC33" s="197">
        <f t="shared" si="23"/>
        <v>1</v>
      </c>
      <c r="AD33" s="197">
        <f t="shared" si="24"/>
        <v>1</v>
      </c>
      <c r="AE33" s="197">
        <f t="shared" si="25"/>
        <v>1</v>
      </c>
      <c r="AF33" s="197">
        <f t="shared" si="26"/>
        <v>1</v>
      </c>
      <c r="AG33" s="197">
        <f t="shared" si="27"/>
        <v>1</v>
      </c>
      <c r="AH33" s="197">
        <f t="shared" si="28"/>
        <v>1</v>
      </c>
      <c r="AI33" s="197">
        <f t="shared" si="29"/>
        <v>1</v>
      </c>
    </row>
    <row r="34" spans="1:35" s="17" customFormat="1" ht="18.75" customHeight="1" x14ac:dyDescent="0.3">
      <c r="A34" s="186" t="s">
        <v>6259</v>
      </c>
      <c r="B34" s="213" t="s">
        <v>949</v>
      </c>
      <c r="C34" s="213"/>
      <c r="D34" s="188">
        <v>2020</v>
      </c>
      <c r="E34" s="188">
        <v>9</v>
      </c>
      <c r="F34" s="189">
        <v>0</v>
      </c>
      <c r="G34" s="218">
        <v>9</v>
      </c>
      <c r="H34" s="219"/>
      <c r="I34" s="186" t="s">
        <v>556</v>
      </c>
      <c r="J34" s="187"/>
      <c r="K34" s="210" t="str">
        <f>IF(ISNA(INDEX(resources!G:G,MATCH(B34,resources!B:B,0))),"none",
INDEX(resources!G:G,MATCH(B34,resources!B:B,0)))</f>
        <v>none</v>
      </c>
      <c r="L34" s="216">
        <f>IF(ISNA(INDEX(resources!D:D,MATCH(B34,resources!B:B,0))),
"fillme",
INDEX(resources!D:D,MATCH(B34,resources!B:B,0)))</f>
        <v>596</v>
      </c>
      <c r="M34" s="210" t="str">
        <f>IF(
ISNA(INDEX(resources!E:E,MATCH(B34,resources!B:B,0))),"fillme",
INDEX(resources!E:E,MATCH(B34,resources!B:B,0)))</f>
        <v>CAISO_CCGT1</v>
      </c>
      <c r="N34" s="191">
        <v>1</v>
      </c>
      <c r="O34" s="210" t="str">
        <f>IFERROR(INDEX(resources!K:K,MATCH(B34,resources!B:B,0)),"fillme")</f>
        <v>thermal</v>
      </c>
      <c r="P34" s="210" t="str">
        <f t="shared" si="15"/>
        <v>thermal_2020_9</v>
      </c>
      <c r="Q34" s="194">
        <f>INDEX(elcc!G:G,MATCH(P34,elcc!D:D,0))</f>
        <v>1</v>
      </c>
      <c r="R34" s="195">
        <f t="shared" si="16"/>
        <v>1</v>
      </c>
      <c r="S34" s="210" t="e">
        <f t="shared" si="17"/>
        <v>#N/A</v>
      </c>
      <c r="T34" s="212">
        <f t="shared" si="18"/>
        <v>9</v>
      </c>
      <c r="U34" s="196" t="str">
        <f t="shared" si="19"/>
        <v>ok</v>
      </c>
      <c r="V34" s="192" t="str">
        <f>INDEX(resources!F:F,MATCH(B34,resources!B:B,0))</f>
        <v>physical</v>
      </c>
      <c r="W34" s="197">
        <f t="shared" si="20"/>
        <v>0</v>
      </c>
      <c r="X34" s="197">
        <f t="shared" si="21"/>
        <v>1</v>
      </c>
      <c r="Y34" s="214" t="str">
        <f t="shared" si="22"/>
        <v>TERMEX_2_PL1X3__none</v>
      </c>
      <c r="Z34" s="197">
        <f>IF(COUNTIFS($Y$2:Y34,Y34)=1,1,0)</f>
        <v>0</v>
      </c>
      <c r="AA34" s="197">
        <f>SUM($Z$2:Z34)*Z34</f>
        <v>0</v>
      </c>
      <c r="AB34" s="197">
        <f>COUNTIFS(resources!B:B,B34)</f>
        <v>1</v>
      </c>
      <c r="AC34" s="197">
        <f t="shared" si="23"/>
        <v>1</v>
      </c>
      <c r="AD34" s="197">
        <f t="shared" si="24"/>
        <v>1</v>
      </c>
      <c r="AE34" s="197">
        <f t="shared" si="25"/>
        <v>1</v>
      </c>
      <c r="AF34" s="197">
        <f t="shared" si="26"/>
        <v>1</v>
      </c>
      <c r="AG34" s="197">
        <f t="shared" si="27"/>
        <v>1</v>
      </c>
      <c r="AH34" s="197">
        <f t="shared" si="28"/>
        <v>1</v>
      </c>
      <c r="AI34" s="197">
        <f t="shared" si="29"/>
        <v>1</v>
      </c>
    </row>
    <row r="35" spans="1:35" s="17" customFormat="1" ht="18.75" customHeight="1" x14ac:dyDescent="0.3">
      <c r="A35" s="186" t="s">
        <v>6259</v>
      </c>
      <c r="B35" s="213" t="s">
        <v>949</v>
      </c>
      <c r="C35" s="213"/>
      <c r="D35" s="188">
        <v>2020</v>
      </c>
      <c r="E35" s="188">
        <v>10</v>
      </c>
      <c r="F35" s="189">
        <v>0</v>
      </c>
      <c r="G35" s="218">
        <v>9</v>
      </c>
      <c r="H35" s="219"/>
      <c r="I35" s="186" t="s">
        <v>556</v>
      </c>
      <c r="J35" s="187"/>
      <c r="K35" s="210" t="str">
        <f>IF(ISNA(INDEX(resources!G:G,MATCH(B35,resources!B:B,0))),"none",
INDEX(resources!G:G,MATCH(B35,resources!B:B,0)))</f>
        <v>none</v>
      </c>
      <c r="L35" s="216">
        <f>IF(ISNA(INDEX(resources!D:D,MATCH(B35,resources!B:B,0))),
"fillme",
INDEX(resources!D:D,MATCH(B35,resources!B:B,0)))</f>
        <v>596</v>
      </c>
      <c r="M35" s="210" t="str">
        <f>IF(
ISNA(INDEX(resources!E:E,MATCH(B35,resources!B:B,0))),"fillme",
INDEX(resources!E:E,MATCH(B35,resources!B:B,0)))</f>
        <v>CAISO_CCGT1</v>
      </c>
      <c r="N35" s="191">
        <v>1</v>
      </c>
      <c r="O35" s="210" t="str">
        <f>IFERROR(INDEX(resources!K:K,MATCH(B35,resources!B:B,0)),"fillme")</f>
        <v>thermal</v>
      </c>
      <c r="P35" s="210" t="str">
        <f t="shared" si="15"/>
        <v>thermal_2020_10</v>
      </c>
      <c r="Q35" s="194">
        <f>INDEX(elcc!G:G,MATCH(P35,elcc!D:D,0))</f>
        <v>1</v>
      </c>
      <c r="R35" s="195">
        <f t="shared" si="16"/>
        <v>1</v>
      </c>
      <c r="S35" s="210" t="e">
        <f t="shared" si="17"/>
        <v>#N/A</v>
      </c>
      <c r="T35" s="212">
        <f t="shared" si="18"/>
        <v>9</v>
      </c>
      <c r="U35" s="196" t="str">
        <f t="shared" si="19"/>
        <v>ok</v>
      </c>
      <c r="V35" s="192" t="str">
        <f>INDEX(resources!F:F,MATCH(B35,resources!B:B,0))</f>
        <v>physical</v>
      </c>
      <c r="W35" s="197">
        <f t="shared" si="20"/>
        <v>0</v>
      </c>
      <c r="X35" s="197">
        <f t="shared" si="21"/>
        <v>1</v>
      </c>
      <c r="Y35" s="214" t="str">
        <f t="shared" si="22"/>
        <v>TERMEX_2_PL1X3__none</v>
      </c>
      <c r="Z35" s="197">
        <f>IF(COUNTIFS($Y$2:Y35,Y35)=1,1,0)</f>
        <v>0</v>
      </c>
      <c r="AA35" s="197">
        <f>SUM($Z$2:Z35)*Z35</f>
        <v>0</v>
      </c>
      <c r="AB35" s="197">
        <f>COUNTIFS(resources!B:B,B35)</f>
        <v>1</v>
      </c>
      <c r="AC35" s="197">
        <f t="shared" si="23"/>
        <v>1</v>
      </c>
      <c r="AD35" s="197">
        <f t="shared" si="24"/>
        <v>1</v>
      </c>
      <c r="AE35" s="197">
        <f t="shared" si="25"/>
        <v>1</v>
      </c>
      <c r="AF35" s="197">
        <f t="shared" si="26"/>
        <v>1</v>
      </c>
      <c r="AG35" s="197">
        <f t="shared" si="27"/>
        <v>1</v>
      </c>
      <c r="AH35" s="197">
        <f t="shared" si="28"/>
        <v>1</v>
      </c>
      <c r="AI35" s="197">
        <f t="shared" si="29"/>
        <v>1</v>
      </c>
    </row>
    <row r="36" spans="1:35" s="17" customFormat="1" ht="18.75" customHeight="1" x14ac:dyDescent="0.3">
      <c r="A36" s="186" t="s">
        <v>6259</v>
      </c>
      <c r="B36" s="213" t="s">
        <v>949</v>
      </c>
      <c r="C36" s="213"/>
      <c r="D36" s="188">
        <v>2020</v>
      </c>
      <c r="E36" s="188">
        <v>11</v>
      </c>
      <c r="F36" s="189">
        <v>0</v>
      </c>
      <c r="G36" s="218">
        <v>9</v>
      </c>
      <c r="H36" s="219"/>
      <c r="I36" s="186" t="s">
        <v>556</v>
      </c>
      <c r="J36" s="187"/>
      <c r="K36" s="210" t="str">
        <f>IF(ISNA(INDEX(resources!G:G,MATCH(B36,resources!B:B,0))),"none",
INDEX(resources!G:G,MATCH(B36,resources!B:B,0)))</f>
        <v>none</v>
      </c>
      <c r="L36" s="216">
        <f>IF(ISNA(INDEX(resources!D:D,MATCH(B36,resources!B:B,0))),
"fillme",
INDEX(resources!D:D,MATCH(B36,resources!B:B,0)))</f>
        <v>596</v>
      </c>
      <c r="M36" s="210" t="str">
        <f>IF(
ISNA(INDEX(resources!E:E,MATCH(B36,resources!B:B,0))),"fillme",
INDEX(resources!E:E,MATCH(B36,resources!B:B,0)))</f>
        <v>CAISO_CCGT1</v>
      </c>
      <c r="N36" s="191">
        <v>1</v>
      </c>
      <c r="O36" s="210" t="str">
        <f>IFERROR(INDEX(resources!K:K,MATCH(B36,resources!B:B,0)),"fillme")</f>
        <v>thermal</v>
      </c>
      <c r="P36" s="210" t="str">
        <f t="shared" si="15"/>
        <v>thermal_2020_11</v>
      </c>
      <c r="Q36" s="194">
        <f>INDEX(elcc!G:G,MATCH(P36,elcc!D:D,0))</f>
        <v>1</v>
      </c>
      <c r="R36" s="195">
        <f t="shared" si="16"/>
        <v>1</v>
      </c>
      <c r="S36" s="210" t="e">
        <f t="shared" si="17"/>
        <v>#N/A</v>
      </c>
      <c r="T36" s="212">
        <f t="shared" si="18"/>
        <v>9</v>
      </c>
      <c r="U36" s="196" t="str">
        <f t="shared" si="19"/>
        <v>ok</v>
      </c>
      <c r="V36" s="192" t="str">
        <f>INDEX(resources!F:F,MATCH(B36,resources!B:B,0))</f>
        <v>physical</v>
      </c>
      <c r="W36" s="197">
        <f t="shared" si="20"/>
        <v>0</v>
      </c>
      <c r="X36" s="197">
        <f t="shared" si="21"/>
        <v>1</v>
      </c>
      <c r="Y36" s="214" t="str">
        <f t="shared" si="22"/>
        <v>TERMEX_2_PL1X3__none</v>
      </c>
      <c r="Z36" s="197">
        <f>IF(COUNTIFS($Y$2:Y36,Y36)=1,1,0)</f>
        <v>0</v>
      </c>
      <c r="AA36" s="197">
        <f>SUM($Z$2:Z36)*Z36</f>
        <v>0</v>
      </c>
      <c r="AB36" s="197">
        <f>COUNTIFS(resources!B:B,B36)</f>
        <v>1</v>
      </c>
      <c r="AC36" s="197">
        <f t="shared" si="23"/>
        <v>1</v>
      </c>
      <c r="AD36" s="197">
        <f t="shared" si="24"/>
        <v>1</v>
      </c>
      <c r="AE36" s="197">
        <f t="shared" si="25"/>
        <v>1</v>
      </c>
      <c r="AF36" s="197">
        <f t="shared" si="26"/>
        <v>1</v>
      </c>
      <c r="AG36" s="197">
        <f t="shared" si="27"/>
        <v>1</v>
      </c>
      <c r="AH36" s="197">
        <f t="shared" si="28"/>
        <v>1</v>
      </c>
      <c r="AI36" s="197">
        <f t="shared" si="29"/>
        <v>1</v>
      </c>
    </row>
    <row r="37" spans="1:35" s="17" customFormat="1" ht="18.75" customHeight="1" x14ac:dyDescent="0.3">
      <c r="A37" s="186" t="s">
        <v>6259</v>
      </c>
      <c r="B37" s="213" t="s">
        <v>949</v>
      </c>
      <c r="C37" s="213"/>
      <c r="D37" s="188">
        <v>2020</v>
      </c>
      <c r="E37" s="188">
        <v>12</v>
      </c>
      <c r="F37" s="189">
        <v>0</v>
      </c>
      <c r="G37" s="218">
        <v>9</v>
      </c>
      <c r="H37" s="219"/>
      <c r="I37" s="186" t="s">
        <v>556</v>
      </c>
      <c r="J37" s="187"/>
      <c r="K37" s="210" t="str">
        <f>IF(ISNA(INDEX(resources!G:G,MATCH(B37,resources!B:B,0))),"none",
INDEX(resources!G:G,MATCH(B37,resources!B:B,0)))</f>
        <v>none</v>
      </c>
      <c r="L37" s="216">
        <f>IF(ISNA(INDEX(resources!D:D,MATCH(B37,resources!B:B,0))),
"fillme",
INDEX(resources!D:D,MATCH(B37,resources!B:B,0)))</f>
        <v>596</v>
      </c>
      <c r="M37" s="210" t="str">
        <f>IF(
ISNA(INDEX(resources!E:E,MATCH(B37,resources!B:B,0))),"fillme",
INDEX(resources!E:E,MATCH(B37,resources!B:B,0)))</f>
        <v>CAISO_CCGT1</v>
      </c>
      <c r="N37" s="191">
        <v>1</v>
      </c>
      <c r="O37" s="210" t="str">
        <f>IFERROR(INDEX(resources!K:K,MATCH(B37,resources!B:B,0)),"fillme")</f>
        <v>thermal</v>
      </c>
      <c r="P37" s="210" t="str">
        <f t="shared" si="15"/>
        <v>thermal_2020_12</v>
      </c>
      <c r="Q37" s="194">
        <f>INDEX(elcc!G:G,MATCH(P37,elcc!D:D,0))</f>
        <v>1</v>
      </c>
      <c r="R37" s="195">
        <f t="shared" si="16"/>
        <v>1</v>
      </c>
      <c r="S37" s="210" t="e">
        <f t="shared" si="17"/>
        <v>#N/A</v>
      </c>
      <c r="T37" s="212">
        <f t="shared" si="18"/>
        <v>9</v>
      </c>
      <c r="U37" s="196" t="str">
        <f t="shared" si="19"/>
        <v>ok</v>
      </c>
      <c r="V37" s="192" t="str">
        <f>INDEX(resources!F:F,MATCH(B37,resources!B:B,0))</f>
        <v>physical</v>
      </c>
      <c r="W37" s="197">
        <f t="shared" si="20"/>
        <v>0</v>
      </c>
      <c r="X37" s="197">
        <f t="shared" si="21"/>
        <v>1</v>
      </c>
      <c r="Y37" s="214" t="str">
        <f t="shared" si="22"/>
        <v>TERMEX_2_PL1X3__none</v>
      </c>
      <c r="Z37" s="197">
        <f>IF(COUNTIFS($Y$2:Y37,Y37)=1,1,0)</f>
        <v>0</v>
      </c>
      <c r="AA37" s="197">
        <f>SUM($Z$2:Z37)*Z37</f>
        <v>0</v>
      </c>
      <c r="AB37" s="197">
        <f>COUNTIFS(resources!B:B,B37)</f>
        <v>1</v>
      </c>
      <c r="AC37" s="197">
        <f t="shared" si="23"/>
        <v>1</v>
      </c>
      <c r="AD37" s="197">
        <f t="shared" si="24"/>
        <v>1</v>
      </c>
      <c r="AE37" s="197">
        <f t="shared" si="25"/>
        <v>1</v>
      </c>
      <c r="AF37" s="197">
        <f t="shared" si="26"/>
        <v>1</v>
      </c>
      <c r="AG37" s="197">
        <f t="shared" si="27"/>
        <v>1</v>
      </c>
      <c r="AH37" s="197">
        <f t="shared" si="28"/>
        <v>1</v>
      </c>
      <c r="AI37" s="197">
        <f t="shared" si="29"/>
        <v>1</v>
      </c>
    </row>
    <row r="38" spans="1:35" s="17" customFormat="1" ht="18.75" customHeight="1" x14ac:dyDescent="0.3">
      <c r="A38" s="186" t="s">
        <v>6259</v>
      </c>
      <c r="B38" s="213" t="s">
        <v>949</v>
      </c>
      <c r="C38" s="213"/>
      <c r="D38" s="188">
        <v>2021</v>
      </c>
      <c r="E38" s="188">
        <v>1</v>
      </c>
      <c r="F38" s="189">
        <v>0</v>
      </c>
      <c r="G38" s="218">
        <v>9</v>
      </c>
      <c r="H38" s="219"/>
      <c r="I38" s="186" t="s">
        <v>556</v>
      </c>
      <c r="J38" s="187"/>
      <c r="K38" s="210" t="str">
        <f>IF(ISNA(INDEX(resources!G:G,MATCH(B38,resources!B:B,0))),"none",
INDEX(resources!G:G,MATCH(B38,resources!B:B,0)))</f>
        <v>none</v>
      </c>
      <c r="L38" s="216">
        <f>IF(ISNA(INDEX(resources!D:D,MATCH(B38,resources!B:B,0))),
"fillme",
INDEX(resources!D:D,MATCH(B38,resources!B:B,0)))</f>
        <v>596</v>
      </c>
      <c r="M38" s="210" t="str">
        <f>IF(
ISNA(INDEX(resources!E:E,MATCH(B38,resources!B:B,0))),"fillme",
INDEX(resources!E:E,MATCH(B38,resources!B:B,0)))</f>
        <v>CAISO_CCGT1</v>
      </c>
      <c r="N38" s="191">
        <v>1</v>
      </c>
      <c r="O38" s="210" t="str">
        <f>IFERROR(INDEX(resources!K:K,MATCH(B38,resources!B:B,0)),"fillme")</f>
        <v>thermal</v>
      </c>
      <c r="P38" s="210" t="str">
        <f t="shared" si="15"/>
        <v>thermal_2021_1</v>
      </c>
      <c r="Q38" s="194">
        <f>INDEX(elcc!G:G,MATCH(P38,elcc!D:D,0))</f>
        <v>1</v>
      </c>
      <c r="R38" s="195">
        <f t="shared" si="16"/>
        <v>1</v>
      </c>
      <c r="S38" s="210" t="e">
        <f t="shared" si="17"/>
        <v>#N/A</v>
      </c>
      <c r="T38" s="212">
        <f t="shared" si="18"/>
        <v>9</v>
      </c>
      <c r="U38" s="196" t="str">
        <f t="shared" si="19"/>
        <v>ok</v>
      </c>
      <c r="V38" s="192" t="str">
        <f>INDEX(resources!F:F,MATCH(B38,resources!B:B,0))</f>
        <v>physical</v>
      </c>
      <c r="W38" s="197">
        <f t="shared" si="20"/>
        <v>0</v>
      </c>
      <c r="X38" s="197">
        <f t="shared" si="21"/>
        <v>1</v>
      </c>
      <c r="Y38" s="214" t="str">
        <f t="shared" si="22"/>
        <v>TERMEX_2_PL1X3__none</v>
      </c>
      <c r="Z38" s="197">
        <f>IF(COUNTIFS($Y$2:Y38,Y38)=1,1,0)</f>
        <v>0</v>
      </c>
      <c r="AA38" s="197">
        <f>SUM($Z$2:Z38)*Z38</f>
        <v>0</v>
      </c>
      <c r="AB38" s="197">
        <f>COUNTIFS(resources!B:B,B38)</f>
        <v>1</v>
      </c>
      <c r="AC38" s="197">
        <f t="shared" si="23"/>
        <v>1</v>
      </c>
      <c r="AD38" s="197">
        <f t="shared" si="24"/>
        <v>1</v>
      </c>
      <c r="AE38" s="197">
        <f t="shared" si="25"/>
        <v>1</v>
      </c>
      <c r="AF38" s="197">
        <f t="shared" si="26"/>
        <v>1</v>
      </c>
      <c r="AG38" s="197">
        <f t="shared" si="27"/>
        <v>1</v>
      </c>
      <c r="AH38" s="197">
        <f t="shared" si="28"/>
        <v>1</v>
      </c>
      <c r="AI38" s="197">
        <f t="shared" si="29"/>
        <v>1</v>
      </c>
    </row>
    <row r="39" spans="1:35" s="17" customFormat="1" ht="18.75" customHeight="1" x14ac:dyDescent="0.3">
      <c r="A39" s="186" t="s">
        <v>6259</v>
      </c>
      <c r="B39" s="213" t="s">
        <v>949</v>
      </c>
      <c r="C39" s="213"/>
      <c r="D39" s="188">
        <v>2021</v>
      </c>
      <c r="E39" s="188">
        <v>2</v>
      </c>
      <c r="F39" s="189">
        <v>0</v>
      </c>
      <c r="G39" s="218">
        <v>9</v>
      </c>
      <c r="H39" s="219"/>
      <c r="I39" s="186" t="s">
        <v>556</v>
      </c>
      <c r="J39" s="187"/>
      <c r="K39" s="210" t="str">
        <f>IF(ISNA(INDEX(resources!G:G,MATCH(B39,resources!B:B,0))),"none",
INDEX(resources!G:G,MATCH(B39,resources!B:B,0)))</f>
        <v>none</v>
      </c>
      <c r="L39" s="216">
        <f>IF(ISNA(INDEX(resources!D:D,MATCH(B39,resources!B:B,0))),
"fillme",
INDEX(resources!D:D,MATCH(B39,resources!B:B,0)))</f>
        <v>596</v>
      </c>
      <c r="M39" s="210" t="str">
        <f>IF(
ISNA(INDEX(resources!E:E,MATCH(B39,resources!B:B,0))),"fillme",
INDEX(resources!E:E,MATCH(B39,resources!B:B,0)))</f>
        <v>CAISO_CCGT1</v>
      </c>
      <c r="N39" s="191">
        <v>1</v>
      </c>
      <c r="O39" s="210" t="str">
        <f>IFERROR(INDEX(resources!K:K,MATCH(B39,resources!B:B,0)),"fillme")</f>
        <v>thermal</v>
      </c>
      <c r="P39" s="210" t="str">
        <f t="shared" si="15"/>
        <v>thermal_2021_2</v>
      </c>
      <c r="Q39" s="194">
        <f>INDEX(elcc!G:G,MATCH(P39,elcc!D:D,0))</f>
        <v>1</v>
      </c>
      <c r="R39" s="195">
        <f t="shared" si="16"/>
        <v>1</v>
      </c>
      <c r="S39" s="210" t="e">
        <f t="shared" si="17"/>
        <v>#N/A</v>
      </c>
      <c r="T39" s="212">
        <f t="shared" si="18"/>
        <v>9</v>
      </c>
      <c r="U39" s="196" t="str">
        <f t="shared" si="19"/>
        <v>ok</v>
      </c>
      <c r="V39" s="192" t="str">
        <f>INDEX(resources!F:F,MATCH(B39,resources!B:B,0))</f>
        <v>physical</v>
      </c>
      <c r="W39" s="197">
        <f t="shared" si="20"/>
        <v>0</v>
      </c>
      <c r="X39" s="197">
        <f t="shared" si="21"/>
        <v>1</v>
      </c>
      <c r="Y39" s="214" t="str">
        <f t="shared" si="22"/>
        <v>TERMEX_2_PL1X3__none</v>
      </c>
      <c r="Z39" s="197">
        <f>IF(COUNTIFS($Y$2:Y39,Y39)=1,1,0)</f>
        <v>0</v>
      </c>
      <c r="AA39" s="197">
        <f>SUM($Z$2:Z39)*Z39</f>
        <v>0</v>
      </c>
      <c r="AB39" s="197">
        <f>COUNTIFS(resources!B:B,B39)</f>
        <v>1</v>
      </c>
      <c r="AC39" s="197">
        <f t="shared" si="23"/>
        <v>1</v>
      </c>
      <c r="AD39" s="197">
        <f t="shared" si="24"/>
        <v>1</v>
      </c>
      <c r="AE39" s="197">
        <f t="shared" si="25"/>
        <v>1</v>
      </c>
      <c r="AF39" s="197">
        <f t="shared" si="26"/>
        <v>1</v>
      </c>
      <c r="AG39" s="197">
        <f t="shared" si="27"/>
        <v>1</v>
      </c>
      <c r="AH39" s="197">
        <f t="shared" si="28"/>
        <v>1</v>
      </c>
      <c r="AI39" s="197">
        <f t="shared" si="29"/>
        <v>1</v>
      </c>
    </row>
    <row r="40" spans="1:35" s="17" customFormat="1" ht="18.75" customHeight="1" x14ac:dyDescent="0.3">
      <c r="A40" s="186" t="s">
        <v>6259</v>
      </c>
      <c r="B40" s="213" t="s">
        <v>949</v>
      </c>
      <c r="C40" s="213"/>
      <c r="D40" s="188">
        <v>2021</v>
      </c>
      <c r="E40" s="188">
        <v>3</v>
      </c>
      <c r="F40" s="189">
        <v>0</v>
      </c>
      <c r="G40" s="218">
        <v>9</v>
      </c>
      <c r="H40" s="219"/>
      <c r="I40" s="186" t="s">
        <v>556</v>
      </c>
      <c r="J40" s="187"/>
      <c r="K40" s="210" t="str">
        <f>IF(ISNA(INDEX(resources!G:G,MATCH(B40,resources!B:B,0))),"none",
INDEX(resources!G:G,MATCH(B40,resources!B:B,0)))</f>
        <v>none</v>
      </c>
      <c r="L40" s="216">
        <f>IF(ISNA(INDEX(resources!D:D,MATCH(B40,resources!B:B,0))),
"fillme",
INDEX(resources!D:D,MATCH(B40,resources!B:B,0)))</f>
        <v>596</v>
      </c>
      <c r="M40" s="210" t="str">
        <f>IF(
ISNA(INDEX(resources!E:E,MATCH(B40,resources!B:B,0))),"fillme",
INDEX(resources!E:E,MATCH(B40,resources!B:B,0)))</f>
        <v>CAISO_CCGT1</v>
      </c>
      <c r="N40" s="191">
        <v>1</v>
      </c>
      <c r="O40" s="210" t="str">
        <f>IFERROR(INDEX(resources!K:K,MATCH(B40,resources!B:B,0)),"fillme")</f>
        <v>thermal</v>
      </c>
      <c r="P40" s="210" t="str">
        <f t="shared" si="15"/>
        <v>thermal_2021_3</v>
      </c>
      <c r="Q40" s="194">
        <f>INDEX(elcc!G:G,MATCH(P40,elcc!D:D,0))</f>
        <v>1</v>
      </c>
      <c r="R40" s="195">
        <f t="shared" si="16"/>
        <v>1</v>
      </c>
      <c r="S40" s="210" t="e">
        <f t="shared" si="17"/>
        <v>#N/A</v>
      </c>
      <c r="T40" s="212">
        <f t="shared" si="18"/>
        <v>9</v>
      </c>
      <c r="U40" s="196" t="str">
        <f t="shared" si="19"/>
        <v>ok</v>
      </c>
      <c r="V40" s="192" t="str">
        <f>INDEX(resources!F:F,MATCH(B40,resources!B:B,0))</f>
        <v>physical</v>
      </c>
      <c r="W40" s="197">
        <f t="shared" si="20"/>
        <v>0</v>
      </c>
      <c r="X40" s="197">
        <f t="shared" si="21"/>
        <v>1</v>
      </c>
      <c r="Y40" s="214" t="str">
        <f t="shared" si="22"/>
        <v>TERMEX_2_PL1X3__none</v>
      </c>
      <c r="Z40" s="197">
        <f>IF(COUNTIFS($Y$2:Y40,Y40)=1,1,0)</f>
        <v>0</v>
      </c>
      <c r="AA40" s="197">
        <f>SUM($Z$2:Z40)*Z40</f>
        <v>0</v>
      </c>
      <c r="AB40" s="197">
        <f>COUNTIFS(resources!B:B,B40)</f>
        <v>1</v>
      </c>
      <c r="AC40" s="197">
        <f t="shared" si="23"/>
        <v>1</v>
      </c>
      <c r="AD40" s="197">
        <f t="shared" si="24"/>
        <v>1</v>
      </c>
      <c r="AE40" s="197">
        <f t="shared" si="25"/>
        <v>1</v>
      </c>
      <c r="AF40" s="197">
        <f t="shared" si="26"/>
        <v>1</v>
      </c>
      <c r="AG40" s="197">
        <f t="shared" si="27"/>
        <v>1</v>
      </c>
      <c r="AH40" s="197">
        <f t="shared" si="28"/>
        <v>1</v>
      </c>
      <c r="AI40" s="197">
        <f t="shared" si="29"/>
        <v>1</v>
      </c>
    </row>
    <row r="41" spans="1:35" s="17" customFormat="1" ht="18.75" customHeight="1" x14ac:dyDescent="0.3">
      <c r="A41" s="186" t="s">
        <v>6259</v>
      </c>
      <c r="B41" s="213" t="s">
        <v>949</v>
      </c>
      <c r="C41" s="213"/>
      <c r="D41" s="188">
        <v>2021</v>
      </c>
      <c r="E41" s="188">
        <v>4</v>
      </c>
      <c r="F41" s="189">
        <v>0</v>
      </c>
      <c r="G41" s="218">
        <v>9</v>
      </c>
      <c r="H41" s="219"/>
      <c r="I41" s="186" t="s">
        <v>556</v>
      </c>
      <c r="J41" s="187"/>
      <c r="K41" s="210" t="str">
        <f>IF(ISNA(INDEX(resources!G:G,MATCH(B41,resources!B:B,0))),"none",
INDEX(resources!G:G,MATCH(B41,resources!B:B,0)))</f>
        <v>none</v>
      </c>
      <c r="L41" s="216">
        <f>IF(ISNA(INDEX(resources!D:D,MATCH(B41,resources!B:B,0))),
"fillme",
INDEX(resources!D:D,MATCH(B41,resources!B:B,0)))</f>
        <v>596</v>
      </c>
      <c r="M41" s="210" t="str">
        <f>IF(
ISNA(INDEX(resources!E:E,MATCH(B41,resources!B:B,0))),"fillme",
INDEX(resources!E:E,MATCH(B41,resources!B:B,0)))</f>
        <v>CAISO_CCGT1</v>
      </c>
      <c r="N41" s="191">
        <v>1</v>
      </c>
      <c r="O41" s="210" t="str">
        <f>IFERROR(INDEX(resources!K:K,MATCH(B41,resources!B:B,0)),"fillme")</f>
        <v>thermal</v>
      </c>
      <c r="P41" s="210" t="str">
        <f t="shared" si="15"/>
        <v>thermal_2021_4</v>
      </c>
      <c r="Q41" s="194">
        <f>INDEX(elcc!G:G,MATCH(P41,elcc!D:D,0))</f>
        <v>1</v>
      </c>
      <c r="R41" s="195">
        <f t="shared" si="16"/>
        <v>1</v>
      </c>
      <c r="S41" s="210" t="e">
        <f t="shared" si="17"/>
        <v>#N/A</v>
      </c>
      <c r="T41" s="212">
        <f t="shared" si="18"/>
        <v>9</v>
      </c>
      <c r="U41" s="196" t="str">
        <f t="shared" si="19"/>
        <v>ok</v>
      </c>
      <c r="V41" s="192" t="str">
        <f>INDEX(resources!F:F,MATCH(B41,resources!B:B,0))</f>
        <v>physical</v>
      </c>
      <c r="W41" s="197">
        <f t="shared" si="20"/>
        <v>0</v>
      </c>
      <c r="X41" s="197">
        <f t="shared" si="21"/>
        <v>1</v>
      </c>
      <c r="Y41" s="214" t="str">
        <f t="shared" si="22"/>
        <v>TERMEX_2_PL1X3__none</v>
      </c>
      <c r="Z41" s="197">
        <f>IF(COUNTIFS($Y$2:Y41,Y41)=1,1,0)</f>
        <v>0</v>
      </c>
      <c r="AA41" s="197">
        <f>SUM($Z$2:Z41)*Z41</f>
        <v>0</v>
      </c>
      <c r="AB41" s="197">
        <f>COUNTIFS(resources!B:B,B41)</f>
        <v>1</v>
      </c>
      <c r="AC41" s="197">
        <f t="shared" si="23"/>
        <v>1</v>
      </c>
      <c r="AD41" s="197">
        <f t="shared" si="24"/>
        <v>1</v>
      </c>
      <c r="AE41" s="197">
        <f t="shared" si="25"/>
        <v>1</v>
      </c>
      <c r="AF41" s="197">
        <f t="shared" si="26"/>
        <v>1</v>
      </c>
      <c r="AG41" s="197">
        <f t="shared" si="27"/>
        <v>1</v>
      </c>
      <c r="AH41" s="197">
        <f t="shared" si="28"/>
        <v>1</v>
      </c>
      <c r="AI41" s="197">
        <f t="shared" si="29"/>
        <v>1</v>
      </c>
    </row>
    <row r="42" spans="1:35" s="17" customFormat="1" ht="18.75" customHeight="1" x14ac:dyDescent="0.3">
      <c r="A42" s="186" t="s">
        <v>6259</v>
      </c>
      <c r="B42" s="213" t="s">
        <v>949</v>
      </c>
      <c r="C42" s="213"/>
      <c r="D42" s="188">
        <v>2021</v>
      </c>
      <c r="E42" s="188">
        <v>5</v>
      </c>
      <c r="F42" s="189">
        <v>0</v>
      </c>
      <c r="G42" s="218">
        <v>9</v>
      </c>
      <c r="H42" s="219"/>
      <c r="I42" s="186" t="s">
        <v>556</v>
      </c>
      <c r="J42" s="187"/>
      <c r="K42" s="210" t="str">
        <f>IF(ISNA(INDEX(resources!G:G,MATCH(B42,resources!B:B,0))),"none",
INDEX(resources!G:G,MATCH(B42,resources!B:B,0)))</f>
        <v>none</v>
      </c>
      <c r="L42" s="216">
        <f>IF(ISNA(INDEX(resources!D:D,MATCH(B42,resources!B:B,0))),
"fillme",
INDEX(resources!D:D,MATCH(B42,resources!B:B,0)))</f>
        <v>596</v>
      </c>
      <c r="M42" s="210" t="str">
        <f>IF(
ISNA(INDEX(resources!E:E,MATCH(B42,resources!B:B,0))),"fillme",
INDEX(resources!E:E,MATCH(B42,resources!B:B,0)))</f>
        <v>CAISO_CCGT1</v>
      </c>
      <c r="N42" s="191">
        <v>1</v>
      </c>
      <c r="O42" s="210" t="str">
        <f>IFERROR(INDEX(resources!K:K,MATCH(B42,resources!B:B,0)),"fillme")</f>
        <v>thermal</v>
      </c>
      <c r="P42" s="210" t="str">
        <f t="shared" si="15"/>
        <v>thermal_2021_5</v>
      </c>
      <c r="Q42" s="194">
        <f>INDEX(elcc!G:G,MATCH(P42,elcc!D:D,0))</f>
        <v>1</v>
      </c>
      <c r="R42" s="195">
        <f t="shared" si="16"/>
        <v>1</v>
      </c>
      <c r="S42" s="210" t="e">
        <f t="shared" si="17"/>
        <v>#N/A</v>
      </c>
      <c r="T42" s="212">
        <f t="shared" si="18"/>
        <v>9</v>
      </c>
      <c r="U42" s="196" t="str">
        <f t="shared" si="19"/>
        <v>ok</v>
      </c>
      <c r="V42" s="192" t="str">
        <f>INDEX(resources!F:F,MATCH(B42,resources!B:B,0))</f>
        <v>physical</v>
      </c>
      <c r="W42" s="197">
        <f t="shared" si="20"/>
        <v>0</v>
      </c>
      <c r="X42" s="197">
        <f t="shared" si="21"/>
        <v>1</v>
      </c>
      <c r="Y42" s="214" t="str">
        <f t="shared" si="22"/>
        <v>TERMEX_2_PL1X3__none</v>
      </c>
      <c r="Z42" s="197">
        <f>IF(COUNTIFS($Y$2:Y42,Y42)=1,1,0)</f>
        <v>0</v>
      </c>
      <c r="AA42" s="197">
        <f>SUM($Z$2:Z42)*Z42</f>
        <v>0</v>
      </c>
      <c r="AB42" s="197">
        <f>COUNTIFS(resources!B:B,B42)</f>
        <v>1</v>
      </c>
      <c r="AC42" s="197">
        <f t="shared" si="23"/>
        <v>1</v>
      </c>
      <c r="AD42" s="197">
        <f t="shared" si="24"/>
        <v>1</v>
      </c>
      <c r="AE42" s="197">
        <f t="shared" si="25"/>
        <v>1</v>
      </c>
      <c r="AF42" s="197">
        <f t="shared" si="26"/>
        <v>1</v>
      </c>
      <c r="AG42" s="197">
        <f t="shared" si="27"/>
        <v>1</v>
      </c>
      <c r="AH42" s="197">
        <f t="shared" si="28"/>
        <v>1</v>
      </c>
      <c r="AI42" s="197">
        <f t="shared" si="29"/>
        <v>1</v>
      </c>
    </row>
    <row r="43" spans="1:35" s="17" customFormat="1" ht="18.75" customHeight="1" x14ac:dyDescent="0.3">
      <c r="A43" s="186" t="s">
        <v>6259</v>
      </c>
      <c r="B43" s="213" t="s">
        <v>949</v>
      </c>
      <c r="C43" s="213"/>
      <c r="D43" s="188">
        <v>2021</v>
      </c>
      <c r="E43" s="188">
        <v>6</v>
      </c>
      <c r="F43" s="189">
        <v>0</v>
      </c>
      <c r="G43" s="218">
        <v>9</v>
      </c>
      <c r="H43" s="219"/>
      <c r="I43" s="186" t="s">
        <v>556</v>
      </c>
      <c r="J43" s="187"/>
      <c r="K43" s="210" t="str">
        <f>IF(ISNA(INDEX(resources!G:G,MATCH(B43,resources!B:B,0))),"none",
INDEX(resources!G:G,MATCH(B43,resources!B:B,0)))</f>
        <v>none</v>
      </c>
      <c r="L43" s="216">
        <f>IF(ISNA(INDEX(resources!D:D,MATCH(B43,resources!B:B,0))),
"fillme",
INDEX(resources!D:D,MATCH(B43,resources!B:B,0)))</f>
        <v>596</v>
      </c>
      <c r="M43" s="210" t="str">
        <f>IF(
ISNA(INDEX(resources!E:E,MATCH(B43,resources!B:B,0))),"fillme",
INDEX(resources!E:E,MATCH(B43,resources!B:B,0)))</f>
        <v>CAISO_CCGT1</v>
      </c>
      <c r="N43" s="191">
        <v>1</v>
      </c>
      <c r="O43" s="210" t="str">
        <f>IFERROR(INDEX(resources!K:K,MATCH(B43,resources!B:B,0)),"fillme")</f>
        <v>thermal</v>
      </c>
      <c r="P43" s="210" t="str">
        <f t="shared" si="15"/>
        <v>thermal_2021_6</v>
      </c>
      <c r="Q43" s="194">
        <f>INDEX(elcc!G:G,MATCH(P43,elcc!D:D,0))</f>
        <v>1</v>
      </c>
      <c r="R43" s="195">
        <f t="shared" si="16"/>
        <v>1</v>
      </c>
      <c r="S43" s="210" t="e">
        <f t="shared" si="17"/>
        <v>#N/A</v>
      </c>
      <c r="T43" s="212">
        <f t="shared" si="18"/>
        <v>9</v>
      </c>
      <c r="U43" s="196" t="str">
        <f t="shared" si="19"/>
        <v>ok</v>
      </c>
      <c r="V43" s="192" t="str">
        <f>INDEX(resources!F:F,MATCH(B43,resources!B:B,0))</f>
        <v>physical</v>
      </c>
      <c r="W43" s="197">
        <f t="shared" si="20"/>
        <v>0</v>
      </c>
      <c r="X43" s="197">
        <f t="shared" si="21"/>
        <v>1</v>
      </c>
      <c r="Y43" s="214" t="str">
        <f t="shared" si="22"/>
        <v>TERMEX_2_PL1X3__none</v>
      </c>
      <c r="Z43" s="197">
        <f>IF(COUNTIFS($Y$2:Y43,Y43)=1,1,0)</f>
        <v>0</v>
      </c>
      <c r="AA43" s="197">
        <f>SUM($Z$2:Z43)*Z43</f>
        <v>0</v>
      </c>
      <c r="AB43" s="197">
        <f>COUNTIFS(resources!B:B,B43)</f>
        <v>1</v>
      </c>
      <c r="AC43" s="197">
        <f t="shared" si="23"/>
        <v>1</v>
      </c>
      <c r="AD43" s="197">
        <f t="shared" si="24"/>
        <v>1</v>
      </c>
      <c r="AE43" s="197">
        <f t="shared" si="25"/>
        <v>1</v>
      </c>
      <c r="AF43" s="197">
        <f t="shared" si="26"/>
        <v>1</v>
      </c>
      <c r="AG43" s="197">
        <f t="shared" si="27"/>
        <v>1</v>
      </c>
      <c r="AH43" s="197">
        <f t="shared" si="28"/>
        <v>1</v>
      </c>
      <c r="AI43" s="197">
        <f t="shared" si="29"/>
        <v>1</v>
      </c>
    </row>
    <row r="44" spans="1:35" s="17" customFormat="1" ht="18.75" customHeight="1" x14ac:dyDescent="0.3">
      <c r="A44" s="186" t="s">
        <v>6259</v>
      </c>
      <c r="B44" s="213" t="s">
        <v>949</v>
      </c>
      <c r="C44" s="213"/>
      <c r="D44" s="188">
        <v>2021</v>
      </c>
      <c r="E44" s="188">
        <v>7</v>
      </c>
      <c r="F44" s="189">
        <v>0</v>
      </c>
      <c r="G44" s="218">
        <v>9</v>
      </c>
      <c r="H44" s="219"/>
      <c r="I44" s="186" t="s">
        <v>556</v>
      </c>
      <c r="J44" s="187"/>
      <c r="K44" s="210" t="str">
        <f>IF(ISNA(INDEX(resources!G:G,MATCH(B44,resources!B:B,0))),"none",
INDEX(resources!G:G,MATCH(B44,resources!B:B,0)))</f>
        <v>none</v>
      </c>
      <c r="L44" s="216">
        <f>IF(ISNA(INDEX(resources!D:D,MATCH(B44,resources!B:B,0))),
"fillme",
INDEX(resources!D:D,MATCH(B44,resources!B:B,0)))</f>
        <v>596</v>
      </c>
      <c r="M44" s="210" t="str">
        <f>IF(
ISNA(INDEX(resources!E:E,MATCH(B44,resources!B:B,0))),"fillme",
INDEX(resources!E:E,MATCH(B44,resources!B:B,0)))</f>
        <v>CAISO_CCGT1</v>
      </c>
      <c r="N44" s="191">
        <v>1</v>
      </c>
      <c r="O44" s="210" t="str">
        <f>IFERROR(INDEX(resources!K:K,MATCH(B44,resources!B:B,0)),"fillme")</f>
        <v>thermal</v>
      </c>
      <c r="P44" s="210" t="str">
        <f t="shared" si="15"/>
        <v>thermal_2021_7</v>
      </c>
      <c r="Q44" s="194">
        <f>INDEX(elcc!G:G,MATCH(P44,elcc!D:D,0))</f>
        <v>1</v>
      </c>
      <c r="R44" s="195">
        <f t="shared" si="16"/>
        <v>1</v>
      </c>
      <c r="S44" s="210" t="e">
        <f t="shared" si="17"/>
        <v>#N/A</v>
      </c>
      <c r="T44" s="212">
        <f t="shared" si="18"/>
        <v>9</v>
      </c>
      <c r="U44" s="196" t="str">
        <f t="shared" si="19"/>
        <v>ok</v>
      </c>
      <c r="V44" s="192" t="str">
        <f>INDEX(resources!F:F,MATCH(B44,resources!B:B,0))</f>
        <v>physical</v>
      </c>
      <c r="W44" s="197">
        <f t="shared" si="20"/>
        <v>0</v>
      </c>
      <c r="X44" s="197">
        <f t="shared" si="21"/>
        <v>1</v>
      </c>
      <c r="Y44" s="214" t="str">
        <f t="shared" si="22"/>
        <v>TERMEX_2_PL1X3__none</v>
      </c>
      <c r="Z44" s="197">
        <f>IF(COUNTIFS($Y$2:Y44,Y44)=1,1,0)</f>
        <v>0</v>
      </c>
      <c r="AA44" s="197">
        <f>SUM($Z$2:Z44)*Z44</f>
        <v>0</v>
      </c>
      <c r="AB44" s="197">
        <f>COUNTIFS(resources!B:B,B44)</f>
        <v>1</v>
      </c>
      <c r="AC44" s="197">
        <f t="shared" si="23"/>
        <v>1</v>
      </c>
      <c r="AD44" s="197">
        <f t="shared" si="24"/>
        <v>1</v>
      </c>
      <c r="AE44" s="197">
        <f t="shared" si="25"/>
        <v>1</v>
      </c>
      <c r="AF44" s="197">
        <f t="shared" si="26"/>
        <v>1</v>
      </c>
      <c r="AG44" s="197">
        <f t="shared" si="27"/>
        <v>1</v>
      </c>
      <c r="AH44" s="197">
        <f t="shared" si="28"/>
        <v>1</v>
      </c>
      <c r="AI44" s="197">
        <f t="shared" si="29"/>
        <v>1</v>
      </c>
    </row>
    <row r="45" spans="1:35" s="17" customFormat="1" ht="18.75" customHeight="1" x14ac:dyDescent="0.3">
      <c r="A45" s="186" t="s">
        <v>6259</v>
      </c>
      <c r="B45" s="213" t="s">
        <v>949</v>
      </c>
      <c r="C45" s="213"/>
      <c r="D45" s="188">
        <v>2021</v>
      </c>
      <c r="E45" s="188">
        <v>8</v>
      </c>
      <c r="F45" s="189">
        <v>0</v>
      </c>
      <c r="G45" s="218">
        <v>9</v>
      </c>
      <c r="H45" s="219"/>
      <c r="I45" s="186" t="s">
        <v>556</v>
      </c>
      <c r="J45" s="187"/>
      <c r="K45" s="210" t="str">
        <f>IF(ISNA(INDEX(resources!G:G,MATCH(B45,resources!B:B,0))),"none",
INDEX(resources!G:G,MATCH(B45,resources!B:B,0)))</f>
        <v>none</v>
      </c>
      <c r="L45" s="216">
        <f>IF(ISNA(INDEX(resources!D:D,MATCH(B45,resources!B:B,0))),
"fillme",
INDEX(resources!D:D,MATCH(B45,resources!B:B,0)))</f>
        <v>596</v>
      </c>
      <c r="M45" s="210" t="str">
        <f>IF(
ISNA(INDEX(resources!E:E,MATCH(B45,resources!B:B,0))),"fillme",
INDEX(resources!E:E,MATCH(B45,resources!B:B,0)))</f>
        <v>CAISO_CCGT1</v>
      </c>
      <c r="N45" s="191">
        <v>1</v>
      </c>
      <c r="O45" s="210" t="str">
        <f>IFERROR(INDEX(resources!K:K,MATCH(B45,resources!B:B,0)),"fillme")</f>
        <v>thermal</v>
      </c>
      <c r="P45" s="210" t="str">
        <f t="shared" si="15"/>
        <v>thermal_2021_8</v>
      </c>
      <c r="Q45" s="194">
        <f>INDEX(elcc!G:G,MATCH(P45,elcc!D:D,0))</f>
        <v>1</v>
      </c>
      <c r="R45" s="195">
        <f t="shared" si="16"/>
        <v>1</v>
      </c>
      <c r="S45" s="210" t="e">
        <f t="shared" si="17"/>
        <v>#N/A</v>
      </c>
      <c r="T45" s="212">
        <f t="shared" si="18"/>
        <v>9</v>
      </c>
      <c r="U45" s="196" t="str">
        <f t="shared" si="19"/>
        <v>ok</v>
      </c>
      <c r="V45" s="192" t="str">
        <f>INDEX(resources!F:F,MATCH(B45,resources!B:B,0))</f>
        <v>physical</v>
      </c>
      <c r="W45" s="197">
        <f t="shared" si="20"/>
        <v>0</v>
      </c>
      <c r="X45" s="197">
        <f t="shared" si="21"/>
        <v>1</v>
      </c>
      <c r="Y45" s="214" t="str">
        <f t="shared" si="22"/>
        <v>TERMEX_2_PL1X3__none</v>
      </c>
      <c r="Z45" s="197">
        <f>IF(COUNTIFS($Y$2:Y45,Y45)=1,1,0)</f>
        <v>0</v>
      </c>
      <c r="AA45" s="197">
        <f>SUM($Z$2:Z45)*Z45</f>
        <v>0</v>
      </c>
      <c r="AB45" s="197">
        <f>COUNTIFS(resources!B:B,B45)</f>
        <v>1</v>
      </c>
      <c r="AC45" s="197">
        <f t="shared" si="23"/>
        <v>1</v>
      </c>
      <c r="AD45" s="197">
        <f t="shared" si="24"/>
        <v>1</v>
      </c>
      <c r="AE45" s="197">
        <f t="shared" si="25"/>
        <v>1</v>
      </c>
      <c r="AF45" s="197">
        <f t="shared" si="26"/>
        <v>1</v>
      </c>
      <c r="AG45" s="197">
        <f t="shared" si="27"/>
        <v>1</v>
      </c>
      <c r="AH45" s="197">
        <f t="shared" si="28"/>
        <v>1</v>
      </c>
      <c r="AI45" s="197">
        <f t="shared" si="29"/>
        <v>1</v>
      </c>
    </row>
    <row r="46" spans="1:35" s="17" customFormat="1" ht="18.75" customHeight="1" x14ac:dyDescent="0.3">
      <c r="A46" s="186" t="s">
        <v>6259</v>
      </c>
      <c r="B46" s="213" t="s">
        <v>949</v>
      </c>
      <c r="C46" s="213"/>
      <c r="D46" s="188">
        <v>2021</v>
      </c>
      <c r="E46" s="188">
        <v>9</v>
      </c>
      <c r="F46" s="189">
        <v>0</v>
      </c>
      <c r="G46" s="218">
        <v>9</v>
      </c>
      <c r="H46" s="219"/>
      <c r="I46" s="186" t="s">
        <v>556</v>
      </c>
      <c r="J46" s="187"/>
      <c r="K46" s="210" t="str">
        <f>IF(ISNA(INDEX(resources!G:G,MATCH(B46,resources!B:B,0))),"none",
INDEX(resources!G:G,MATCH(B46,resources!B:B,0)))</f>
        <v>none</v>
      </c>
      <c r="L46" s="216">
        <f>IF(ISNA(INDEX(resources!D:D,MATCH(B46,resources!B:B,0))),
"fillme",
INDEX(resources!D:D,MATCH(B46,resources!B:B,0)))</f>
        <v>596</v>
      </c>
      <c r="M46" s="210" t="str">
        <f>IF(
ISNA(INDEX(resources!E:E,MATCH(B46,resources!B:B,0))),"fillme",
INDEX(resources!E:E,MATCH(B46,resources!B:B,0)))</f>
        <v>CAISO_CCGT1</v>
      </c>
      <c r="N46" s="191">
        <v>1</v>
      </c>
      <c r="O46" s="210" t="str">
        <f>IFERROR(INDEX(resources!K:K,MATCH(B46,resources!B:B,0)),"fillme")</f>
        <v>thermal</v>
      </c>
      <c r="P46" s="210" t="str">
        <f t="shared" si="15"/>
        <v>thermal_2021_9</v>
      </c>
      <c r="Q46" s="194">
        <f>INDEX(elcc!G:G,MATCH(P46,elcc!D:D,0))</f>
        <v>1</v>
      </c>
      <c r="R46" s="195">
        <f t="shared" si="16"/>
        <v>1</v>
      </c>
      <c r="S46" s="210" t="e">
        <f t="shared" si="17"/>
        <v>#N/A</v>
      </c>
      <c r="T46" s="212">
        <f t="shared" si="18"/>
        <v>9</v>
      </c>
      <c r="U46" s="196" t="str">
        <f t="shared" si="19"/>
        <v>ok</v>
      </c>
      <c r="V46" s="192" t="str">
        <f>INDEX(resources!F:F,MATCH(B46,resources!B:B,0))</f>
        <v>physical</v>
      </c>
      <c r="W46" s="197">
        <f t="shared" si="20"/>
        <v>0</v>
      </c>
      <c r="X46" s="197">
        <f t="shared" si="21"/>
        <v>1</v>
      </c>
      <c r="Y46" s="214" t="str">
        <f t="shared" si="22"/>
        <v>TERMEX_2_PL1X3__none</v>
      </c>
      <c r="Z46" s="197">
        <f>IF(COUNTIFS($Y$2:Y46,Y46)=1,1,0)</f>
        <v>0</v>
      </c>
      <c r="AA46" s="197">
        <f>SUM($Z$2:Z46)*Z46</f>
        <v>0</v>
      </c>
      <c r="AB46" s="197">
        <f>COUNTIFS(resources!B:B,B46)</f>
        <v>1</v>
      </c>
      <c r="AC46" s="197">
        <f t="shared" si="23"/>
        <v>1</v>
      </c>
      <c r="AD46" s="197">
        <f t="shared" si="24"/>
        <v>1</v>
      </c>
      <c r="AE46" s="197">
        <f t="shared" si="25"/>
        <v>1</v>
      </c>
      <c r="AF46" s="197">
        <f t="shared" si="26"/>
        <v>1</v>
      </c>
      <c r="AG46" s="197">
        <f t="shared" si="27"/>
        <v>1</v>
      </c>
      <c r="AH46" s="197">
        <f t="shared" si="28"/>
        <v>1</v>
      </c>
      <c r="AI46" s="197">
        <f t="shared" si="29"/>
        <v>1</v>
      </c>
    </row>
    <row r="47" spans="1:35" s="17" customFormat="1" ht="18.75" customHeight="1" x14ac:dyDescent="0.3">
      <c r="A47" s="186" t="s">
        <v>6259</v>
      </c>
      <c r="B47" s="213" t="s">
        <v>949</v>
      </c>
      <c r="C47" s="213"/>
      <c r="D47" s="188">
        <v>2021</v>
      </c>
      <c r="E47" s="188">
        <v>10</v>
      </c>
      <c r="F47" s="189">
        <v>0</v>
      </c>
      <c r="G47" s="218">
        <v>9</v>
      </c>
      <c r="H47" s="219"/>
      <c r="I47" s="186" t="s">
        <v>556</v>
      </c>
      <c r="J47" s="187"/>
      <c r="K47" s="210" t="str">
        <f>IF(ISNA(INDEX(resources!G:G,MATCH(B47,resources!B:B,0))),"none",
INDEX(resources!G:G,MATCH(B47,resources!B:B,0)))</f>
        <v>none</v>
      </c>
      <c r="L47" s="216">
        <f>IF(ISNA(INDEX(resources!D:D,MATCH(B47,resources!B:B,0))),
"fillme",
INDEX(resources!D:D,MATCH(B47,resources!B:B,0)))</f>
        <v>596</v>
      </c>
      <c r="M47" s="210" t="str">
        <f>IF(
ISNA(INDEX(resources!E:E,MATCH(B47,resources!B:B,0))),"fillme",
INDEX(resources!E:E,MATCH(B47,resources!B:B,0)))</f>
        <v>CAISO_CCGT1</v>
      </c>
      <c r="N47" s="191">
        <v>1</v>
      </c>
      <c r="O47" s="210" t="str">
        <f>IFERROR(INDEX(resources!K:K,MATCH(B47,resources!B:B,0)),"fillme")</f>
        <v>thermal</v>
      </c>
      <c r="P47" s="210" t="str">
        <f t="shared" si="15"/>
        <v>thermal_2021_10</v>
      </c>
      <c r="Q47" s="194">
        <f>INDEX(elcc!G:G,MATCH(P47,elcc!D:D,0))</f>
        <v>1</v>
      </c>
      <c r="R47" s="195">
        <f t="shared" si="16"/>
        <v>1</v>
      </c>
      <c r="S47" s="210" t="e">
        <f t="shared" si="17"/>
        <v>#N/A</v>
      </c>
      <c r="T47" s="212">
        <f t="shared" si="18"/>
        <v>9</v>
      </c>
      <c r="U47" s="196" t="str">
        <f t="shared" si="19"/>
        <v>ok</v>
      </c>
      <c r="V47" s="192" t="str">
        <f>INDEX(resources!F:F,MATCH(B47,resources!B:B,0))</f>
        <v>physical</v>
      </c>
      <c r="W47" s="197">
        <f t="shared" si="20"/>
        <v>0</v>
      </c>
      <c r="X47" s="197">
        <f t="shared" si="21"/>
        <v>1</v>
      </c>
      <c r="Y47" s="214" t="str">
        <f t="shared" si="22"/>
        <v>TERMEX_2_PL1X3__none</v>
      </c>
      <c r="Z47" s="197">
        <f>IF(COUNTIFS($Y$2:Y47,Y47)=1,1,0)</f>
        <v>0</v>
      </c>
      <c r="AA47" s="197">
        <f>SUM($Z$2:Z47)*Z47</f>
        <v>0</v>
      </c>
      <c r="AB47" s="197">
        <f>COUNTIFS(resources!B:B,B47)</f>
        <v>1</v>
      </c>
      <c r="AC47" s="197">
        <f t="shared" si="23"/>
        <v>1</v>
      </c>
      <c r="AD47" s="197">
        <f t="shared" si="24"/>
        <v>1</v>
      </c>
      <c r="AE47" s="197">
        <f t="shared" si="25"/>
        <v>1</v>
      </c>
      <c r="AF47" s="197">
        <f t="shared" si="26"/>
        <v>1</v>
      </c>
      <c r="AG47" s="197">
        <f t="shared" si="27"/>
        <v>1</v>
      </c>
      <c r="AH47" s="197">
        <f t="shared" si="28"/>
        <v>1</v>
      </c>
      <c r="AI47" s="197">
        <f t="shared" si="29"/>
        <v>1</v>
      </c>
    </row>
    <row r="48" spans="1:35" s="17" customFormat="1" ht="18.75" customHeight="1" x14ac:dyDescent="0.3">
      <c r="A48" s="186" t="s">
        <v>6259</v>
      </c>
      <c r="B48" s="213" t="s">
        <v>949</v>
      </c>
      <c r="C48" s="213"/>
      <c r="D48" s="188">
        <v>2021</v>
      </c>
      <c r="E48" s="188">
        <v>11</v>
      </c>
      <c r="F48" s="189">
        <v>0</v>
      </c>
      <c r="G48" s="218">
        <v>9</v>
      </c>
      <c r="H48" s="219"/>
      <c r="I48" s="186" t="s">
        <v>556</v>
      </c>
      <c r="J48" s="187"/>
      <c r="K48" s="210" t="str">
        <f>IF(ISNA(INDEX(resources!G:G,MATCH(B48,resources!B:B,0))),"none",
INDEX(resources!G:G,MATCH(B48,resources!B:B,0)))</f>
        <v>none</v>
      </c>
      <c r="L48" s="216">
        <f>IF(ISNA(INDEX(resources!D:D,MATCH(B48,resources!B:B,0))),
"fillme",
INDEX(resources!D:D,MATCH(B48,resources!B:B,0)))</f>
        <v>596</v>
      </c>
      <c r="M48" s="210" t="str">
        <f>IF(
ISNA(INDEX(resources!E:E,MATCH(B48,resources!B:B,0))),"fillme",
INDEX(resources!E:E,MATCH(B48,resources!B:B,0)))</f>
        <v>CAISO_CCGT1</v>
      </c>
      <c r="N48" s="191">
        <v>1</v>
      </c>
      <c r="O48" s="210" t="str">
        <f>IFERROR(INDEX(resources!K:K,MATCH(B48,resources!B:B,0)),"fillme")</f>
        <v>thermal</v>
      </c>
      <c r="P48" s="210" t="str">
        <f t="shared" si="15"/>
        <v>thermal_2021_11</v>
      </c>
      <c r="Q48" s="194">
        <f>INDEX(elcc!G:G,MATCH(P48,elcc!D:D,0))</f>
        <v>1</v>
      </c>
      <c r="R48" s="195">
        <f t="shared" si="16"/>
        <v>1</v>
      </c>
      <c r="S48" s="210" t="e">
        <f t="shared" si="17"/>
        <v>#N/A</v>
      </c>
      <c r="T48" s="212">
        <f t="shared" si="18"/>
        <v>9</v>
      </c>
      <c r="U48" s="196" t="str">
        <f t="shared" si="19"/>
        <v>ok</v>
      </c>
      <c r="V48" s="192" t="str">
        <f>INDEX(resources!F:F,MATCH(B48,resources!B:B,0))</f>
        <v>physical</v>
      </c>
      <c r="W48" s="197">
        <f t="shared" si="20"/>
        <v>0</v>
      </c>
      <c r="X48" s="197">
        <f t="shared" si="21"/>
        <v>1</v>
      </c>
      <c r="Y48" s="214" t="str">
        <f t="shared" si="22"/>
        <v>TERMEX_2_PL1X3__none</v>
      </c>
      <c r="Z48" s="197">
        <f>IF(COUNTIFS($Y$2:Y48,Y48)=1,1,0)</f>
        <v>0</v>
      </c>
      <c r="AA48" s="197">
        <f>SUM($Z$2:Z48)*Z48</f>
        <v>0</v>
      </c>
      <c r="AB48" s="197">
        <f>COUNTIFS(resources!B:B,B48)</f>
        <v>1</v>
      </c>
      <c r="AC48" s="197">
        <f t="shared" si="23"/>
        <v>1</v>
      </c>
      <c r="AD48" s="197">
        <f t="shared" si="24"/>
        <v>1</v>
      </c>
      <c r="AE48" s="197">
        <f t="shared" si="25"/>
        <v>1</v>
      </c>
      <c r="AF48" s="197">
        <f t="shared" si="26"/>
        <v>1</v>
      </c>
      <c r="AG48" s="197">
        <f t="shared" si="27"/>
        <v>1</v>
      </c>
      <c r="AH48" s="197">
        <f t="shared" si="28"/>
        <v>1</v>
      </c>
      <c r="AI48" s="197">
        <f t="shared" si="29"/>
        <v>1</v>
      </c>
    </row>
    <row r="49" spans="1:35" s="17" customFormat="1" ht="18.75" customHeight="1" x14ac:dyDescent="0.3">
      <c r="A49" s="186" t="s">
        <v>6259</v>
      </c>
      <c r="B49" s="213" t="s">
        <v>949</v>
      </c>
      <c r="C49" s="213"/>
      <c r="D49" s="188">
        <v>2021</v>
      </c>
      <c r="E49" s="188">
        <v>12</v>
      </c>
      <c r="F49" s="189">
        <v>0</v>
      </c>
      <c r="G49" s="218">
        <v>9</v>
      </c>
      <c r="H49" s="219"/>
      <c r="I49" s="186" t="s">
        <v>556</v>
      </c>
      <c r="J49" s="187"/>
      <c r="K49" s="210" t="str">
        <f>IF(ISNA(INDEX(resources!G:G,MATCH(B49,resources!B:B,0))),"none",
INDEX(resources!G:G,MATCH(B49,resources!B:B,0)))</f>
        <v>none</v>
      </c>
      <c r="L49" s="216">
        <f>IF(ISNA(INDEX(resources!D:D,MATCH(B49,resources!B:B,0))),
"fillme",
INDEX(resources!D:D,MATCH(B49,resources!B:B,0)))</f>
        <v>596</v>
      </c>
      <c r="M49" s="210" t="str">
        <f>IF(
ISNA(INDEX(resources!E:E,MATCH(B49,resources!B:B,0))),"fillme",
INDEX(resources!E:E,MATCH(B49,resources!B:B,0)))</f>
        <v>CAISO_CCGT1</v>
      </c>
      <c r="N49" s="191">
        <v>1</v>
      </c>
      <c r="O49" s="210" t="str">
        <f>IFERROR(INDEX(resources!K:K,MATCH(B49,resources!B:B,0)),"fillme")</f>
        <v>thermal</v>
      </c>
      <c r="P49" s="210" t="str">
        <f t="shared" si="15"/>
        <v>thermal_2021_12</v>
      </c>
      <c r="Q49" s="194">
        <f>INDEX(elcc!G:G,MATCH(P49,elcc!D:D,0))</f>
        <v>1</v>
      </c>
      <c r="R49" s="195">
        <f t="shared" si="16"/>
        <v>1</v>
      </c>
      <c r="S49" s="210" t="e">
        <f t="shared" si="17"/>
        <v>#N/A</v>
      </c>
      <c r="T49" s="212">
        <f t="shared" si="18"/>
        <v>9</v>
      </c>
      <c r="U49" s="196" t="str">
        <f t="shared" si="19"/>
        <v>ok</v>
      </c>
      <c r="V49" s="192" t="str">
        <f>INDEX(resources!F:F,MATCH(B49,resources!B:B,0))</f>
        <v>physical</v>
      </c>
      <c r="W49" s="197">
        <f t="shared" si="20"/>
        <v>0</v>
      </c>
      <c r="X49" s="197">
        <f t="shared" si="21"/>
        <v>1</v>
      </c>
      <c r="Y49" s="214" t="str">
        <f t="shared" si="22"/>
        <v>TERMEX_2_PL1X3__none</v>
      </c>
      <c r="Z49" s="197">
        <f>IF(COUNTIFS($Y$2:Y49,Y49)=1,1,0)</f>
        <v>0</v>
      </c>
      <c r="AA49" s="197">
        <f>SUM($Z$2:Z49)*Z49</f>
        <v>0</v>
      </c>
      <c r="AB49" s="197">
        <f>COUNTIFS(resources!B:B,B49)</f>
        <v>1</v>
      </c>
      <c r="AC49" s="197">
        <f t="shared" si="23"/>
        <v>1</v>
      </c>
      <c r="AD49" s="197">
        <f t="shared" si="24"/>
        <v>1</v>
      </c>
      <c r="AE49" s="197">
        <f t="shared" si="25"/>
        <v>1</v>
      </c>
      <c r="AF49" s="197">
        <f t="shared" si="26"/>
        <v>1</v>
      </c>
      <c r="AG49" s="197">
        <f t="shared" si="27"/>
        <v>1</v>
      </c>
      <c r="AH49" s="197">
        <f t="shared" si="28"/>
        <v>1</v>
      </c>
      <c r="AI49" s="197">
        <f t="shared" si="29"/>
        <v>1</v>
      </c>
    </row>
    <row r="50" spans="1:35" s="17" customFormat="1" ht="18.75" customHeight="1" x14ac:dyDescent="0.3">
      <c r="A50" s="186" t="s">
        <v>6259</v>
      </c>
      <c r="B50" s="213" t="s">
        <v>949</v>
      </c>
      <c r="C50" s="213"/>
      <c r="D50" s="188">
        <v>2022</v>
      </c>
      <c r="E50" s="188">
        <v>1</v>
      </c>
      <c r="F50" s="189">
        <v>0</v>
      </c>
      <c r="G50" s="218">
        <v>10</v>
      </c>
      <c r="H50" s="219"/>
      <c r="I50" s="186" t="s">
        <v>556</v>
      </c>
      <c r="J50" s="187"/>
      <c r="K50" s="210" t="str">
        <f>IF(ISNA(INDEX(resources!G:G,MATCH(B50,resources!B:B,0))),"none",
INDEX(resources!G:G,MATCH(B50,resources!B:B,0)))</f>
        <v>none</v>
      </c>
      <c r="L50" s="216">
        <f>IF(ISNA(INDEX(resources!D:D,MATCH(B50,resources!B:B,0))),
"fillme",
INDEX(resources!D:D,MATCH(B50,resources!B:B,0)))</f>
        <v>596</v>
      </c>
      <c r="M50" s="210" t="str">
        <f>IF(
ISNA(INDEX(resources!E:E,MATCH(B50,resources!B:B,0))),"fillme",
INDEX(resources!E:E,MATCH(B50,resources!B:B,0)))</f>
        <v>CAISO_CCGT1</v>
      </c>
      <c r="N50" s="191">
        <v>1</v>
      </c>
      <c r="O50" s="210" t="str">
        <f>IFERROR(INDEX(resources!K:K,MATCH(B50,resources!B:B,0)),"fillme")</f>
        <v>thermal</v>
      </c>
      <c r="P50" s="210" t="str">
        <f t="shared" si="15"/>
        <v>thermal_2022_1</v>
      </c>
      <c r="Q50" s="194">
        <f>INDEX(elcc!G:G,MATCH(P50,elcc!D:D,0))</f>
        <v>1</v>
      </c>
      <c r="R50" s="195">
        <f t="shared" si="16"/>
        <v>1</v>
      </c>
      <c r="S50" s="210" t="e">
        <f t="shared" si="17"/>
        <v>#N/A</v>
      </c>
      <c r="T50" s="212">
        <f t="shared" si="18"/>
        <v>10</v>
      </c>
      <c r="U50" s="196" t="str">
        <f t="shared" si="19"/>
        <v>ok</v>
      </c>
      <c r="V50" s="192" t="str">
        <f>INDEX(resources!F:F,MATCH(B50,resources!B:B,0))</f>
        <v>physical</v>
      </c>
      <c r="W50" s="197">
        <f t="shared" si="20"/>
        <v>0</v>
      </c>
      <c r="X50" s="197">
        <f t="shared" si="21"/>
        <v>1</v>
      </c>
      <c r="Y50" s="214" t="str">
        <f t="shared" si="22"/>
        <v>TERMEX_2_PL1X3__none</v>
      </c>
      <c r="Z50" s="197">
        <f>IF(COUNTIFS($Y$2:Y50,Y50)=1,1,0)</f>
        <v>0</v>
      </c>
      <c r="AA50" s="197">
        <f>SUM($Z$2:Z50)*Z50</f>
        <v>0</v>
      </c>
      <c r="AB50" s="197">
        <f>COUNTIFS(resources!B:B,B50)</f>
        <v>1</v>
      </c>
      <c r="AC50" s="197">
        <f t="shared" si="23"/>
        <v>1</v>
      </c>
      <c r="AD50" s="197">
        <f t="shared" si="24"/>
        <v>1</v>
      </c>
      <c r="AE50" s="197">
        <f t="shared" si="25"/>
        <v>1</v>
      </c>
      <c r="AF50" s="197">
        <f t="shared" si="26"/>
        <v>1</v>
      </c>
      <c r="AG50" s="197">
        <f t="shared" si="27"/>
        <v>1</v>
      </c>
      <c r="AH50" s="197">
        <f t="shared" si="28"/>
        <v>1</v>
      </c>
      <c r="AI50" s="197">
        <f t="shared" si="29"/>
        <v>1</v>
      </c>
    </row>
    <row r="51" spans="1:35" s="17" customFormat="1" ht="18.75" customHeight="1" x14ac:dyDescent="0.3">
      <c r="A51" s="186" t="s">
        <v>6259</v>
      </c>
      <c r="B51" s="213" t="s">
        <v>949</v>
      </c>
      <c r="C51" s="213"/>
      <c r="D51" s="188">
        <v>2022</v>
      </c>
      <c r="E51" s="188">
        <v>2</v>
      </c>
      <c r="F51" s="189">
        <v>0</v>
      </c>
      <c r="G51" s="218">
        <v>10</v>
      </c>
      <c r="H51" s="219"/>
      <c r="I51" s="186" t="s">
        <v>556</v>
      </c>
      <c r="J51" s="187"/>
      <c r="K51" s="210" t="str">
        <f>IF(ISNA(INDEX(resources!G:G,MATCH(B51,resources!B:B,0))),"none",
INDEX(resources!G:G,MATCH(B51,resources!B:B,0)))</f>
        <v>none</v>
      </c>
      <c r="L51" s="216">
        <f>IF(ISNA(INDEX(resources!D:D,MATCH(B51,resources!B:B,0))),
"fillme",
INDEX(resources!D:D,MATCH(B51,resources!B:B,0)))</f>
        <v>596</v>
      </c>
      <c r="M51" s="210" t="str">
        <f>IF(
ISNA(INDEX(resources!E:E,MATCH(B51,resources!B:B,0))),"fillme",
INDEX(resources!E:E,MATCH(B51,resources!B:B,0)))</f>
        <v>CAISO_CCGT1</v>
      </c>
      <c r="N51" s="191">
        <v>1</v>
      </c>
      <c r="O51" s="210" t="str">
        <f>IFERROR(INDEX(resources!K:K,MATCH(B51,resources!B:B,0)),"fillme")</f>
        <v>thermal</v>
      </c>
      <c r="P51" s="210" t="str">
        <f t="shared" si="15"/>
        <v>thermal_2022_2</v>
      </c>
      <c r="Q51" s="194">
        <f>INDEX(elcc!G:G,MATCH(P51,elcc!D:D,0))</f>
        <v>1</v>
      </c>
      <c r="R51" s="195">
        <f t="shared" si="16"/>
        <v>1</v>
      </c>
      <c r="S51" s="210" t="e">
        <f t="shared" si="17"/>
        <v>#N/A</v>
      </c>
      <c r="T51" s="212">
        <f t="shared" si="18"/>
        <v>10</v>
      </c>
      <c r="U51" s="196" t="str">
        <f t="shared" si="19"/>
        <v>ok</v>
      </c>
      <c r="V51" s="192" t="str">
        <f>INDEX(resources!F:F,MATCH(B51,resources!B:B,0))</f>
        <v>physical</v>
      </c>
      <c r="W51" s="197">
        <f t="shared" si="20"/>
        <v>0</v>
      </c>
      <c r="X51" s="197">
        <f t="shared" si="21"/>
        <v>1</v>
      </c>
      <c r="Y51" s="214" t="str">
        <f t="shared" si="22"/>
        <v>TERMEX_2_PL1X3__none</v>
      </c>
      <c r="Z51" s="197">
        <f>IF(COUNTIFS($Y$2:Y51,Y51)=1,1,0)</f>
        <v>0</v>
      </c>
      <c r="AA51" s="197">
        <f>SUM($Z$2:Z51)*Z51</f>
        <v>0</v>
      </c>
      <c r="AB51" s="197">
        <f>COUNTIFS(resources!B:B,B51)</f>
        <v>1</v>
      </c>
      <c r="AC51" s="197">
        <f t="shared" si="23"/>
        <v>1</v>
      </c>
      <c r="AD51" s="197">
        <f t="shared" si="24"/>
        <v>1</v>
      </c>
      <c r="AE51" s="197">
        <f t="shared" si="25"/>
        <v>1</v>
      </c>
      <c r="AF51" s="197">
        <f t="shared" si="26"/>
        <v>1</v>
      </c>
      <c r="AG51" s="197">
        <f t="shared" si="27"/>
        <v>1</v>
      </c>
      <c r="AH51" s="197">
        <f t="shared" si="28"/>
        <v>1</v>
      </c>
      <c r="AI51" s="197">
        <f t="shared" si="29"/>
        <v>1</v>
      </c>
    </row>
    <row r="52" spans="1:35" s="17" customFormat="1" ht="18.75" customHeight="1" x14ac:dyDescent="0.3">
      <c r="A52" s="186" t="s">
        <v>6259</v>
      </c>
      <c r="B52" s="213" t="s">
        <v>949</v>
      </c>
      <c r="C52" s="213"/>
      <c r="D52" s="188">
        <v>2022</v>
      </c>
      <c r="E52" s="188">
        <v>3</v>
      </c>
      <c r="F52" s="189">
        <v>0</v>
      </c>
      <c r="G52" s="218">
        <v>10</v>
      </c>
      <c r="H52" s="219"/>
      <c r="I52" s="186" t="s">
        <v>556</v>
      </c>
      <c r="J52" s="187"/>
      <c r="K52" s="210" t="str">
        <f>IF(ISNA(INDEX(resources!G:G,MATCH(B52,resources!B:B,0))),"none",
INDEX(resources!G:G,MATCH(B52,resources!B:B,0)))</f>
        <v>none</v>
      </c>
      <c r="L52" s="216">
        <f>IF(ISNA(INDEX(resources!D:D,MATCH(B52,resources!B:B,0))),
"fillme",
INDEX(resources!D:D,MATCH(B52,resources!B:B,0)))</f>
        <v>596</v>
      </c>
      <c r="M52" s="210" t="str">
        <f>IF(
ISNA(INDEX(resources!E:E,MATCH(B52,resources!B:B,0))),"fillme",
INDEX(resources!E:E,MATCH(B52,resources!B:B,0)))</f>
        <v>CAISO_CCGT1</v>
      </c>
      <c r="N52" s="191">
        <v>1</v>
      </c>
      <c r="O52" s="210" t="str">
        <f>IFERROR(INDEX(resources!K:K,MATCH(B52,resources!B:B,0)),"fillme")</f>
        <v>thermal</v>
      </c>
      <c r="P52" s="210" t="str">
        <f t="shared" si="15"/>
        <v>thermal_2022_3</v>
      </c>
      <c r="Q52" s="194">
        <f>INDEX(elcc!G:G,MATCH(P52,elcc!D:D,0))</f>
        <v>1</v>
      </c>
      <c r="R52" s="195">
        <f t="shared" si="16"/>
        <v>1</v>
      </c>
      <c r="S52" s="210" t="e">
        <f t="shared" si="17"/>
        <v>#N/A</v>
      </c>
      <c r="T52" s="212">
        <f t="shared" si="18"/>
        <v>10</v>
      </c>
      <c r="U52" s="196" t="str">
        <f t="shared" si="19"/>
        <v>ok</v>
      </c>
      <c r="V52" s="192" t="str">
        <f>INDEX(resources!F:F,MATCH(B52,resources!B:B,0))</f>
        <v>physical</v>
      </c>
      <c r="W52" s="197">
        <f t="shared" si="20"/>
        <v>0</v>
      </c>
      <c r="X52" s="197">
        <f t="shared" si="21"/>
        <v>1</v>
      </c>
      <c r="Y52" s="214" t="str">
        <f t="shared" si="22"/>
        <v>TERMEX_2_PL1X3__none</v>
      </c>
      <c r="Z52" s="197">
        <f>IF(COUNTIFS($Y$2:Y52,Y52)=1,1,0)</f>
        <v>0</v>
      </c>
      <c r="AA52" s="197">
        <f>SUM($Z$2:Z52)*Z52</f>
        <v>0</v>
      </c>
      <c r="AB52" s="197">
        <f>COUNTIFS(resources!B:B,B52)</f>
        <v>1</v>
      </c>
      <c r="AC52" s="197">
        <f t="shared" si="23"/>
        <v>1</v>
      </c>
      <c r="AD52" s="197">
        <f t="shared" si="24"/>
        <v>1</v>
      </c>
      <c r="AE52" s="197">
        <f t="shared" si="25"/>
        <v>1</v>
      </c>
      <c r="AF52" s="197">
        <f t="shared" si="26"/>
        <v>1</v>
      </c>
      <c r="AG52" s="197">
        <f t="shared" si="27"/>
        <v>1</v>
      </c>
      <c r="AH52" s="197">
        <f t="shared" si="28"/>
        <v>1</v>
      </c>
      <c r="AI52" s="197">
        <f t="shared" si="29"/>
        <v>1</v>
      </c>
    </row>
    <row r="53" spans="1:35" s="17" customFormat="1" ht="18.75" customHeight="1" x14ac:dyDescent="0.3">
      <c r="A53" s="186" t="s">
        <v>6259</v>
      </c>
      <c r="B53" s="213" t="s">
        <v>949</v>
      </c>
      <c r="C53" s="213"/>
      <c r="D53" s="188">
        <v>2022</v>
      </c>
      <c r="E53" s="188">
        <v>4</v>
      </c>
      <c r="F53" s="189">
        <v>0</v>
      </c>
      <c r="G53" s="218">
        <v>10</v>
      </c>
      <c r="H53" s="219"/>
      <c r="I53" s="186" t="s">
        <v>556</v>
      </c>
      <c r="J53" s="187"/>
      <c r="K53" s="210" t="str">
        <f>IF(ISNA(INDEX(resources!G:G,MATCH(B53,resources!B:B,0))),"none",
INDEX(resources!G:G,MATCH(B53,resources!B:B,0)))</f>
        <v>none</v>
      </c>
      <c r="L53" s="216">
        <f>IF(ISNA(INDEX(resources!D:D,MATCH(B53,resources!B:B,0))),
"fillme",
INDEX(resources!D:D,MATCH(B53,resources!B:B,0)))</f>
        <v>596</v>
      </c>
      <c r="M53" s="210" t="str">
        <f>IF(
ISNA(INDEX(resources!E:E,MATCH(B53,resources!B:B,0))),"fillme",
INDEX(resources!E:E,MATCH(B53,resources!B:B,0)))</f>
        <v>CAISO_CCGT1</v>
      </c>
      <c r="N53" s="191">
        <v>1</v>
      </c>
      <c r="O53" s="210" t="str">
        <f>IFERROR(INDEX(resources!K:K,MATCH(B53,resources!B:B,0)),"fillme")</f>
        <v>thermal</v>
      </c>
      <c r="P53" s="210" t="str">
        <f t="shared" si="15"/>
        <v>thermal_2022_4</v>
      </c>
      <c r="Q53" s="194">
        <f>INDEX(elcc!G:G,MATCH(P53,elcc!D:D,0))</f>
        <v>1</v>
      </c>
      <c r="R53" s="195">
        <f t="shared" si="16"/>
        <v>1</v>
      </c>
      <c r="S53" s="210" t="e">
        <f t="shared" si="17"/>
        <v>#N/A</v>
      </c>
      <c r="T53" s="212">
        <f t="shared" si="18"/>
        <v>10</v>
      </c>
      <c r="U53" s="196" t="str">
        <f t="shared" si="19"/>
        <v>ok</v>
      </c>
      <c r="V53" s="192" t="str">
        <f>INDEX(resources!F:F,MATCH(B53,resources!B:B,0))</f>
        <v>physical</v>
      </c>
      <c r="W53" s="197">
        <f t="shared" si="20"/>
        <v>0</v>
      </c>
      <c r="X53" s="197">
        <f t="shared" si="21"/>
        <v>1</v>
      </c>
      <c r="Y53" s="214" t="str">
        <f t="shared" si="22"/>
        <v>TERMEX_2_PL1X3__none</v>
      </c>
      <c r="Z53" s="197">
        <f>IF(COUNTIFS($Y$2:Y53,Y53)=1,1,0)</f>
        <v>0</v>
      </c>
      <c r="AA53" s="197">
        <f>SUM($Z$2:Z53)*Z53</f>
        <v>0</v>
      </c>
      <c r="AB53" s="197">
        <f>COUNTIFS(resources!B:B,B53)</f>
        <v>1</v>
      </c>
      <c r="AC53" s="197">
        <f t="shared" si="23"/>
        <v>1</v>
      </c>
      <c r="AD53" s="197">
        <f t="shared" si="24"/>
        <v>1</v>
      </c>
      <c r="AE53" s="197">
        <f t="shared" si="25"/>
        <v>1</v>
      </c>
      <c r="AF53" s="197">
        <f t="shared" si="26"/>
        <v>1</v>
      </c>
      <c r="AG53" s="197">
        <f t="shared" si="27"/>
        <v>1</v>
      </c>
      <c r="AH53" s="197">
        <f t="shared" si="28"/>
        <v>1</v>
      </c>
      <c r="AI53" s="197">
        <f t="shared" si="29"/>
        <v>1</v>
      </c>
    </row>
    <row r="54" spans="1:35" s="17" customFormat="1" ht="18.75" customHeight="1" x14ac:dyDescent="0.3">
      <c r="A54" s="186" t="s">
        <v>6259</v>
      </c>
      <c r="B54" s="213" t="s">
        <v>949</v>
      </c>
      <c r="C54" s="213"/>
      <c r="D54" s="188">
        <v>2022</v>
      </c>
      <c r="E54" s="188">
        <v>5</v>
      </c>
      <c r="F54" s="189">
        <v>0</v>
      </c>
      <c r="G54" s="218">
        <v>10</v>
      </c>
      <c r="H54" s="219"/>
      <c r="I54" s="186" t="s">
        <v>556</v>
      </c>
      <c r="J54" s="187"/>
      <c r="K54" s="210" t="str">
        <f>IF(ISNA(INDEX(resources!G:G,MATCH(B54,resources!B:B,0))),"none",
INDEX(resources!G:G,MATCH(B54,resources!B:B,0)))</f>
        <v>none</v>
      </c>
      <c r="L54" s="216">
        <f>IF(ISNA(INDEX(resources!D:D,MATCH(B54,resources!B:B,0))),
"fillme",
INDEX(resources!D:D,MATCH(B54,resources!B:B,0)))</f>
        <v>596</v>
      </c>
      <c r="M54" s="210" t="str">
        <f>IF(
ISNA(INDEX(resources!E:E,MATCH(B54,resources!B:B,0))),"fillme",
INDEX(resources!E:E,MATCH(B54,resources!B:B,0)))</f>
        <v>CAISO_CCGT1</v>
      </c>
      <c r="N54" s="191">
        <v>1</v>
      </c>
      <c r="O54" s="210" t="str">
        <f>IFERROR(INDEX(resources!K:K,MATCH(B54,resources!B:B,0)),"fillme")</f>
        <v>thermal</v>
      </c>
      <c r="P54" s="210" t="str">
        <f t="shared" si="15"/>
        <v>thermal_2022_5</v>
      </c>
      <c r="Q54" s="194">
        <f>INDEX(elcc!G:G,MATCH(P54,elcc!D:D,0))</f>
        <v>1</v>
      </c>
      <c r="R54" s="195">
        <f t="shared" si="16"/>
        <v>1</v>
      </c>
      <c r="S54" s="210" t="e">
        <f t="shared" si="17"/>
        <v>#N/A</v>
      </c>
      <c r="T54" s="212">
        <f t="shared" si="18"/>
        <v>10</v>
      </c>
      <c r="U54" s="196" t="str">
        <f t="shared" si="19"/>
        <v>ok</v>
      </c>
      <c r="V54" s="192" t="str">
        <f>INDEX(resources!F:F,MATCH(B54,resources!B:B,0))</f>
        <v>physical</v>
      </c>
      <c r="W54" s="197">
        <f t="shared" si="20"/>
        <v>0</v>
      </c>
      <c r="X54" s="197">
        <f t="shared" si="21"/>
        <v>1</v>
      </c>
      <c r="Y54" s="214" t="str">
        <f t="shared" si="22"/>
        <v>TERMEX_2_PL1X3__none</v>
      </c>
      <c r="Z54" s="197">
        <f>IF(COUNTIFS($Y$2:Y54,Y54)=1,1,0)</f>
        <v>0</v>
      </c>
      <c r="AA54" s="197">
        <f>SUM($Z$2:Z54)*Z54</f>
        <v>0</v>
      </c>
      <c r="AB54" s="197">
        <f>COUNTIFS(resources!B:B,B54)</f>
        <v>1</v>
      </c>
      <c r="AC54" s="197">
        <f t="shared" si="23"/>
        <v>1</v>
      </c>
      <c r="AD54" s="197">
        <f t="shared" si="24"/>
        <v>1</v>
      </c>
      <c r="AE54" s="197">
        <f t="shared" si="25"/>
        <v>1</v>
      </c>
      <c r="AF54" s="197">
        <f t="shared" si="26"/>
        <v>1</v>
      </c>
      <c r="AG54" s="197">
        <f t="shared" si="27"/>
        <v>1</v>
      </c>
      <c r="AH54" s="197">
        <f t="shared" si="28"/>
        <v>1</v>
      </c>
      <c r="AI54" s="197">
        <f t="shared" si="29"/>
        <v>1</v>
      </c>
    </row>
    <row r="55" spans="1:35" s="17" customFormat="1" ht="18.75" customHeight="1" x14ac:dyDescent="0.3">
      <c r="A55" s="186" t="s">
        <v>6259</v>
      </c>
      <c r="B55" s="213" t="s">
        <v>949</v>
      </c>
      <c r="C55" s="213"/>
      <c r="D55" s="188">
        <v>2022</v>
      </c>
      <c r="E55" s="188">
        <v>6</v>
      </c>
      <c r="F55" s="189">
        <v>0</v>
      </c>
      <c r="G55" s="218">
        <v>10</v>
      </c>
      <c r="H55" s="219"/>
      <c r="I55" s="186" t="s">
        <v>556</v>
      </c>
      <c r="J55" s="187"/>
      <c r="K55" s="210" t="str">
        <f>IF(ISNA(INDEX(resources!G:G,MATCH(B55,resources!B:B,0))),"none",
INDEX(resources!G:G,MATCH(B55,resources!B:B,0)))</f>
        <v>none</v>
      </c>
      <c r="L55" s="216">
        <f>IF(ISNA(INDEX(resources!D:D,MATCH(B55,resources!B:B,0))),
"fillme",
INDEX(resources!D:D,MATCH(B55,resources!B:B,0)))</f>
        <v>596</v>
      </c>
      <c r="M55" s="210" t="str">
        <f>IF(
ISNA(INDEX(resources!E:E,MATCH(B55,resources!B:B,0))),"fillme",
INDEX(resources!E:E,MATCH(B55,resources!B:B,0)))</f>
        <v>CAISO_CCGT1</v>
      </c>
      <c r="N55" s="191">
        <v>1</v>
      </c>
      <c r="O55" s="210" t="str">
        <f>IFERROR(INDEX(resources!K:K,MATCH(B55,resources!B:B,0)),"fillme")</f>
        <v>thermal</v>
      </c>
      <c r="P55" s="210" t="str">
        <f t="shared" si="15"/>
        <v>thermal_2022_6</v>
      </c>
      <c r="Q55" s="194">
        <f>INDEX(elcc!G:G,MATCH(P55,elcc!D:D,0))</f>
        <v>1</v>
      </c>
      <c r="R55" s="195">
        <f t="shared" si="16"/>
        <v>1</v>
      </c>
      <c r="S55" s="210" t="e">
        <f t="shared" si="17"/>
        <v>#N/A</v>
      </c>
      <c r="T55" s="212">
        <f t="shared" si="18"/>
        <v>10</v>
      </c>
      <c r="U55" s="196" t="str">
        <f t="shared" si="19"/>
        <v>ok</v>
      </c>
      <c r="V55" s="192" t="str">
        <f>INDEX(resources!F:F,MATCH(B55,resources!B:B,0))</f>
        <v>physical</v>
      </c>
      <c r="W55" s="197">
        <f t="shared" si="20"/>
        <v>0</v>
      </c>
      <c r="X55" s="197">
        <f t="shared" si="21"/>
        <v>1</v>
      </c>
      <c r="Y55" s="214" t="str">
        <f t="shared" si="22"/>
        <v>TERMEX_2_PL1X3__none</v>
      </c>
      <c r="Z55" s="197">
        <f>IF(COUNTIFS($Y$2:Y55,Y55)=1,1,0)</f>
        <v>0</v>
      </c>
      <c r="AA55" s="197">
        <f>SUM($Z$2:Z55)*Z55</f>
        <v>0</v>
      </c>
      <c r="AB55" s="197">
        <f>COUNTIFS(resources!B:B,B55)</f>
        <v>1</v>
      </c>
      <c r="AC55" s="197">
        <f t="shared" si="23"/>
        <v>1</v>
      </c>
      <c r="AD55" s="197">
        <f t="shared" si="24"/>
        <v>1</v>
      </c>
      <c r="AE55" s="197">
        <f t="shared" si="25"/>
        <v>1</v>
      </c>
      <c r="AF55" s="197">
        <f t="shared" si="26"/>
        <v>1</v>
      </c>
      <c r="AG55" s="197">
        <f t="shared" si="27"/>
        <v>1</v>
      </c>
      <c r="AH55" s="197">
        <f t="shared" si="28"/>
        <v>1</v>
      </c>
      <c r="AI55" s="197">
        <f t="shared" si="29"/>
        <v>1</v>
      </c>
    </row>
    <row r="56" spans="1:35" s="17" customFormat="1" ht="18.75" customHeight="1" x14ac:dyDescent="0.3">
      <c r="A56" s="186" t="s">
        <v>6259</v>
      </c>
      <c r="B56" s="213" t="s">
        <v>949</v>
      </c>
      <c r="C56" s="213"/>
      <c r="D56" s="188">
        <v>2022</v>
      </c>
      <c r="E56" s="188">
        <v>7</v>
      </c>
      <c r="F56" s="189">
        <v>0</v>
      </c>
      <c r="G56" s="218">
        <v>10</v>
      </c>
      <c r="H56" s="219"/>
      <c r="I56" s="186" t="s">
        <v>556</v>
      </c>
      <c r="J56" s="187"/>
      <c r="K56" s="210" t="str">
        <f>IF(ISNA(INDEX(resources!G:G,MATCH(B56,resources!B:B,0))),"none",
INDEX(resources!G:G,MATCH(B56,resources!B:B,0)))</f>
        <v>none</v>
      </c>
      <c r="L56" s="216">
        <f>IF(ISNA(INDEX(resources!D:D,MATCH(B56,resources!B:B,0))),
"fillme",
INDEX(resources!D:D,MATCH(B56,resources!B:B,0)))</f>
        <v>596</v>
      </c>
      <c r="M56" s="210" t="str">
        <f>IF(
ISNA(INDEX(resources!E:E,MATCH(B56,resources!B:B,0))),"fillme",
INDEX(resources!E:E,MATCH(B56,resources!B:B,0)))</f>
        <v>CAISO_CCGT1</v>
      </c>
      <c r="N56" s="191">
        <v>1</v>
      </c>
      <c r="O56" s="210" t="str">
        <f>IFERROR(INDEX(resources!K:K,MATCH(B56,resources!B:B,0)),"fillme")</f>
        <v>thermal</v>
      </c>
      <c r="P56" s="210" t="str">
        <f t="shared" si="15"/>
        <v>thermal_2022_7</v>
      </c>
      <c r="Q56" s="194">
        <f>INDEX(elcc!G:G,MATCH(P56,elcc!D:D,0))</f>
        <v>1</v>
      </c>
      <c r="R56" s="195">
        <f t="shared" si="16"/>
        <v>1</v>
      </c>
      <c r="S56" s="210" t="e">
        <f t="shared" si="17"/>
        <v>#N/A</v>
      </c>
      <c r="T56" s="212">
        <f t="shared" si="18"/>
        <v>10</v>
      </c>
      <c r="U56" s="196" t="str">
        <f t="shared" si="19"/>
        <v>ok</v>
      </c>
      <c r="V56" s="192" t="str">
        <f>INDEX(resources!F:F,MATCH(B56,resources!B:B,0))</f>
        <v>physical</v>
      </c>
      <c r="W56" s="197">
        <f t="shared" si="20"/>
        <v>0</v>
      </c>
      <c r="X56" s="197">
        <f t="shared" si="21"/>
        <v>1</v>
      </c>
      <c r="Y56" s="214" t="str">
        <f t="shared" si="22"/>
        <v>TERMEX_2_PL1X3__none</v>
      </c>
      <c r="Z56" s="197">
        <f>IF(COUNTIFS($Y$2:Y56,Y56)=1,1,0)</f>
        <v>0</v>
      </c>
      <c r="AA56" s="197">
        <f>SUM($Z$2:Z56)*Z56</f>
        <v>0</v>
      </c>
      <c r="AB56" s="197">
        <f>COUNTIFS(resources!B:B,B56)</f>
        <v>1</v>
      </c>
      <c r="AC56" s="197">
        <f t="shared" si="23"/>
        <v>1</v>
      </c>
      <c r="AD56" s="197">
        <f t="shared" si="24"/>
        <v>1</v>
      </c>
      <c r="AE56" s="197">
        <f t="shared" si="25"/>
        <v>1</v>
      </c>
      <c r="AF56" s="197">
        <f t="shared" si="26"/>
        <v>1</v>
      </c>
      <c r="AG56" s="197">
        <f t="shared" si="27"/>
        <v>1</v>
      </c>
      <c r="AH56" s="197">
        <f t="shared" si="28"/>
        <v>1</v>
      </c>
      <c r="AI56" s="197">
        <f t="shared" si="29"/>
        <v>1</v>
      </c>
    </row>
    <row r="57" spans="1:35" s="17" customFormat="1" ht="18.75" customHeight="1" x14ac:dyDescent="0.3">
      <c r="A57" s="186" t="s">
        <v>6259</v>
      </c>
      <c r="B57" s="213" t="s">
        <v>949</v>
      </c>
      <c r="C57" s="213"/>
      <c r="D57" s="188">
        <v>2022</v>
      </c>
      <c r="E57" s="188">
        <v>8</v>
      </c>
      <c r="F57" s="189">
        <v>0</v>
      </c>
      <c r="G57" s="218">
        <v>10</v>
      </c>
      <c r="H57" s="219"/>
      <c r="I57" s="186" t="s">
        <v>556</v>
      </c>
      <c r="J57" s="187"/>
      <c r="K57" s="210" t="str">
        <f>IF(ISNA(INDEX(resources!G:G,MATCH(B57,resources!B:B,0))),"none",
INDEX(resources!G:G,MATCH(B57,resources!B:B,0)))</f>
        <v>none</v>
      </c>
      <c r="L57" s="216">
        <f>IF(ISNA(INDEX(resources!D:D,MATCH(B57,resources!B:B,0))),
"fillme",
INDEX(resources!D:D,MATCH(B57,resources!B:B,0)))</f>
        <v>596</v>
      </c>
      <c r="M57" s="210" t="str">
        <f>IF(
ISNA(INDEX(resources!E:E,MATCH(B57,resources!B:B,0))),"fillme",
INDEX(resources!E:E,MATCH(B57,resources!B:B,0)))</f>
        <v>CAISO_CCGT1</v>
      </c>
      <c r="N57" s="191">
        <v>1</v>
      </c>
      <c r="O57" s="210" t="str">
        <f>IFERROR(INDEX(resources!K:K,MATCH(B57,resources!B:B,0)),"fillme")</f>
        <v>thermal</v>
      </c>
      <c r="P57" s="210" t="str">
        <f t="shared" si="15"/>
        <v>thermal_2022_8</v>
      </c>
      <c r="Q57" s="194">
        <f>INDEX(elcc!G:G,MATCH(P57,elcc!D:D,0))</f>
        <v>1</v>
      </c>
      <c r="R57" s="195">
        <f t="shared" si="16"/>
        <v>1</v>
      </c>
      <c r="S57" s="210" t="e">
        <f t="shared" si="17"/>
        <v>#N/A</v>
      </c>
      <c r="T57" s="212">
        <f t="shared" si="18"/>
        <v>10</v>
      </c>
      <c r="U57" s="196" t="str">
        <f t="shared" si="19"/>
        <v>ok</v>
      </c>
      <c r="V57" s="192" t="str">
        <f>INDEX(resources!F:F,MATCH(B57,resources!B:B,0))</f>
        <v>physical</v>
      </c>
      <c r="W57" s="197">
        <f t="shared" si="20"/>
        <v>0</v>
      </c>
      <c r="X57" s="197">
        <f t="shared" si="21"/>
        <v>1</v>
      </c>
      <c r="Y57" s="214" t="str">
        <f t="shared" si="22"/>
        <v>TERMEX_2_PL1X3__none</v>
      </c>
      <c r="Z57" s="197">
        <f>IF(COUNTIFS($Y$2:Y57,Y57)=1,1,0)</f>
        <v>0</v>
      </c>
      <c r="AA57" s="197">
        <f>SUM($Z$2:Z57)*Z57</f>
        <v>0</v>
      </c>
      <c r="AB57" s="197">
        <f>COUNTIFS(resources!B:B,B57)</f>
        <v>1</v>
      </c>
      <c r="AC57" s="197">
        <f t="shared" si="23"/>
        <v>1</v>
      </c>
      <c r="AD57" s="197">
        <f t="shared" si="24"/>
        <v>1</v>
      </c>
      <c r="AE57" s="197">
        <f t="shared" si="25"/>
        <v>1</v>
      </c>
      <c r="AF57" s="197">
        <f t="shared" si="26"/>
        <v>1</v>
      </c>
      <c r="AG57" s="197">
        <f t="shared" si="27"/>
        <v>1</v>
      </c>
      <c r="AH57" s="197">
        <f t="shared" si="28"/>
        <v>1</v>
      </c>
      <c r="AI57" s="197">
        <f t="shared" si="29"/>
        <v>1</v>
      </c>
    </row>
    <row r="58" spans="1:35" s="17" customFormat="1" ht="18.75" customHeight="1" x14ac:dyDescent="0.3">
      <c r="A58" s="186" t="s">
        <v>6259</v>
      </c>
      <c r="B58" s="213" t="s">
        <v>949</v>
      </c>
      <c r="C58" s="213"/>
      <c r="D58" s="188">
        <v>2022</v>
      </c>
      <c r="E58" s="188">
        <v>9</v>
      </c>
      <c r="F58" s="189">
        <v>0</v>
      </c>
      <c r="G58" s="218">
        <v>10</v>
      </c>
      <c r="H58" s="219"/>
      <c r="I58" s="186" t="s">
        <v>556</v>
      </c>
      <c r="J58" s="187"/>
      <c r="K58" s="210" t="str">
        <f>IF(ISNA(INDEX(resources!G:G,MATCH(B58,resources!B:B,0))),"none",
INDEX(resources!G:G,MATCH(B58,resources!B:B,0)))</f>
        <v>none</v>
      </c>
      <c r="L58" s="216">
        <f>IF(ISNA(INDEX(resources!D:D,MATCH(B58,resources!B:B,0))),
"fillme",
INDEX(resources!D:D,MATCH(B58,resources!B:B,0)))</f>
        <v>596</v>
      </c>
      <c r="M58" s="210" t="str">
        <f>IF(
ISNA(INDEX(resources!E:E,MATCH(B58,resources!B:B,0))),"fillme",
INDEX(resources!E:E,MATCH(B58,resources!B:B,0)))</f>
        <v>CAISO_CCGT1</v>
      </c>
      <c r="N58" s="191">
        <v>1</v>
      </c>
      <c r="O58" s="210" t="str">
        <f>IFERROR(INDEX(resources!K:K,MATCH(B58,resources!B:B,0)),"fillme")</f>
        <v>thermal</v>
      </c>
      <c r="P58" s="210" t="str">
        <f t="shared" si="15"/>
        <v>thermal_2022_9</v>
      </c>
      <c r="Q58" s="194">
        <f>INDEX(elcc!G:G,MATCH(P58,elcc!D:D,0))</f>
        <v>1</v>
      </c>
      <c r="R58" s="195">
        <f t="shared" si="16"/>
        <v>1</v>
      </c>
      <c r="S58" s="210" t="e">
        <f t="shared" si="17"/>
        <v>#N/A</v>
      </c>
      <c r="T58" s="212">
        <f t="shared" si="18"/>
        <v>10</v>
      </c>
      <c r="U58" s="196" t="str">
        <f t="shared" si="19"/>
        <v>ok</v>
      </c>
      <c r="V58" s="192" t="str">
        <f>INDEX(resources!F:F,MATCH(B58,resources!B:B,0))</f>
        <v>physical</v>
      </c>
      <c r="W58" s="197">
        <f t="shared" si="20"/>
        <v>0</v>
      </c>
      <c r="X58" s="197">
        <f t="shared" si="21"/>
        <v>1</v>
      </c>
      <c r="Y58" s="214" t="str">
        <f t="shared" si="22"/>
        <v>TERMEX_2_PL1X3__none</v>
      </c>
      <c r="Z58" s="197">
        <f>IF(COUNTIFS($Y$2:Y58,Y58)=1,1,0)</f>
        <v>0</v>
      </c>
      <c r="AA58" s="197">
        <f>SUM($Z$2:Z58)*Z58</f>
        <v>0</v>
      </c>
      <c r="AB58" s="197">
        <f>COUNTIFS(resources!B:B,B58)</f>
        <v>1</v>
      </c>
      <c r="AC58" s="197">
        <f t="shared" si="23"/>
        <v>1</v>
      </c>
      <c r="AD58" s="197">
        <f t="shared" si="24"/>
        <v>1</v>
      </c>
      <c r="AE58" s="197">
        <f t="shared" si="25"/>
        <v>1</v>
      </c>
      <c r="AF58" s="197">
        <f t="shared" si="26"/>
        <v>1</v>
      </c>
      <c r="AG58" s="197">
        <f t="shared" si="27"/>
        <v>1</v>
      </c>
      <c r="AH58" s="197">
        <f t="shared" si="28"/>
        <v>1</v>
      </c>
      <c r="AI58" s="197">
        <f t="shared" si="29"/>
        <v>1</v>
      </c>
    </row>
    <row r="59" spans="1:35" s="17" customFormat="1" ht="18.75" customHeight="1" x14ac:dyDescent="0.3">
      <c r="A59" s="186" t="s">
        <v>6259</v>
      </c>
      <c r="B59" s="213" t="s">
        <v>949</v>
      </c>
      <c r="C59" s="213"/>
      <c r="D59" s="188">
        <v>2022</v>
      </c>
      <c r="E59" s="188">
        <v>10</v>
      </c>
      <c r="F59" s="189">
        <v>0</v>
      </c>
      <c r="G59" s="218">
        <v>10</v>
      </c>
      <c r="H59" s="219"/>
      <c r="I59" s="186" t="s">
        <v>556</v>
      </c>
      <c r="J59" s="187"/>
      <c r="K59" s="210" t="str">
        <f>IF(ISNA(INDEX(resources!G:G,MATCH(B59,resources!B:B,0))),"none",
INDEX(resources!G:G,MATCH(B59,resources!B:B,0)))</f>
        <v>none</v>
      </c>
      <c r="L59" s="216">
        <f>IF(ISNA(INDEX(resources!D:D,MATCH(B59,resources!B:B,0))),
"fillme",
INDEX(resources!D:D,MATCH(B59,resources!B:B,0)))</f>
        <v>596</v>
      </c>
      <c r="M59" s="210" t="str">
        <f>IF(
ISNA(INDEX(resources!E:E,MATCH(B59,resources!B:B,0))),"fillme",
INDEX(resources!E:E,MATCH(B59,resources!B:B,0)))</f>
        <v>CAISO_CCGT1</v>
      </c>
      <c r="N59" s="191">
        <v>1</v>
      </c>
      <c r="O59" s="210" t="str">
        <f>IFERROR(INDEX(resources!K:K,MATCH(B59,resources!B:B,0)),"fillme")</f>
        <v>thermal</v>
      </c>
      <c r="P59" s="210" t="str">
        <f t="shared" si="15"/>
        <v>thermal_2022_10</v>
      </c>
      <c r="Q59" s="194">
        <f>INDEX(elcc!G:G,MATCH(P59,elcc!D:D,0))</f>
        <v>1</v>
      </c>
      <c r="R59" s="195">
        <f t="shared" si="16"/>
        <v>1</v>
      </c>
      <c r="S59" s="210" t="e">
        <f t="shared" si="17"/>
        <v>#N/A</v>
      </c>
      <c r="T59" s="212">
        <f t="shared" si="18"/>
        <v>10</v>
      </c>
      <c r="U59" s="196" t="str">
        <f t="shared" si="19"/>
        <v>ok</v>
      </c>
      <c r="V59" s="192" t="str">
        <f>INDEX(resources!F:F,MATCH(B59,resources!B:B,0))</f>
        <v>physical</v>
      </c>
      <c r="W59" s="197">
        <f t="shared" si="20"/>
        <v>0</v>
      </c>
      <c r="X59" s="197">
        <f t="shared" si="21"/>
        <v>1</v>
      </c>
      <c r="Y59" s="214" t="str">
        <f t="shared" si="22"/>
        <v>TERMEX_2_PL1X3__none</v>
      </c>
      <c r="Z59" s="197">
        <f>IF(COUNTIFS($Y$2:Y59,Y59)=1,1,0)</f>
        <v>0</v>
      </c>
      <c r="AA59" s="197">
        <f>SUM($Z$2:Z59)*Z59</f>
        <v>0</v>
      </c>
      <c r="AB59" s="197">
        <f>COUNTIFS(resources!B:B,B59)</f>
        <v>1</v>
      </c>
      <c r="AC59" s="197">
        <f t="shared" si="23"/>
        <v>1</v>
      </c>
      <c r="AD59" s="197">
        <f t="shared" si="24"/>
        <v>1</v>
      </c>
      <c r="AE59" s="197">
        <f t="shared" si="25"/>
        <v>1</v>
      </c>
      <c r="AF59" s="197">
        <f t="shared" si="26"/>
        <v>1</v>
      </c>
      <c r="AG59" s="197">
        <f t="shared" si="27"/>
        <v>1</v>
      </c>
      <c r="AH59" s="197">
        <f t="shared" si="28"/>
        <v>1</v>
      </c>
      <c r="AI59" s="197">
        <f t="shared" si="29"/>
        <v>1</v>
      </c>
    </row>
    <row r="60" spans="1:35" s="17" customFormat="1" ht="18.75" customHeight="1" x14ac:dyDescent="0.3">
      <c r="A60" s="186" t="s">
        <v>6259</v>
      </c>
      <c r="B60" s="213" t="s">
        <v>949</v>
      </c>
      <c r="C60" s="213"/>
      <c r="D60" s="188">
        <v>2022</v>
      </c>
      <c r="E60" s="188">
        <v>11</v>
      </c>
      <c r="F60" s="189">
        <v>0</v>
      </c>
      <c r="G60" s="218">
        <v>10</v>
      </c>
      <c r="H60" s="219"/>
      <c r="I60" s="186" t="s">
        <v>556</v>
      </c>
      <c r="J60" s="187"/>
      <c r="K60" s="210" t="str">
        <f>IF(ISNA(INDEX(resources!G:G,MATCH(B60,resources!B:B,0))),"none",
INDEX(resources!G:G,MATCH(B60,resources!B:B,0)))</f>
        <v>none</v>
      </c>
      <c r="L60" s="216">
        <f>IF(ISNA(INDEX(resources!D:D,MATCH(B60,resources!B:B,0))),
"fillme",
INDEX(resources!D:D,MATCH(B60,resources!B:B,0)))</f>
        <v>596</v>
      </c>
      <c r="M60" s="210" t="str">
        <f>IF(
ISNA(INDEX(resources!E:E,MATCH(B60,resources!B:B,0))),"fillme",
INDEX(resources!E:E,MATCH(B60,resources!B:B,0)))</f>
        <v>CAISO_CCGT1</v>
      </c>
      <c r="N60" s="191">
        <v>1</v>
      </c>
      <c r="O60" s="210" t="str">
        <f>IFERROR(INDEX(resources!K:K,MATCH(B60,resources!B:B,0)),"fillme")</f>
        <v>thermal</v>
      </c>
      <c r="P60" s="210" t="str">
        <f t="shared" si="15"/>
        <v>thermal_2022_11</v>
      </c>
      <c r="Q60" s="194">
        <f>INDEX(elcc!G:G,MATCH(P60,elcc!D:D,0))</f>
        <v>1</v>
      </c>
      <c r="R60" s="195">
        <f t="shared" si="16"/>
        <v>1</v>
      </c>
      <c r="S60" s="210" t="e">
        <f t="shared" si="17"/>
        <v>#N/A</v>
      </c>
      <c r="T60" s="212">
        <f t="shared" si="18"/>
        <v>10</v>
      </c>
      <c r="U60" s="196" t="str">
        <f t="shared" si="19"/>
        <v>ok</v>
      </c>
      <c r="V60" s="192" t="str">
        <f>INDEX(resources!F:F,MATCH(B60,resources!B:B,0))</f>
        <v>physical</v>
      </c>
      <c r="W60" s="197">
        <f t="shared" si="20"/>
        <v>0</v>
      </c>
      <c r="X60" s="197">
        <f t="shared" si="21"/>
        <v>1</v>
      </c>
      <c r="Y60" s="214" t="str">
        <f t="shared" si="22"/>
        <v>TERMEX_2_PL1X3__none</v>
      </c>
      <c r="Z60" s="197">
        <f>IF(COUNTIFS($Y$2:Y60,Y60)=1,1,0)</f>
        <v>0</v>
      </c>
      <c r="AA60" s="197">
        <f>SUM($Z$2:Z60)*Z60</f>
        <v>0</v>
      </c>
      <c r="AB60" s="197">
        <f>COUNTIFS(resources!B:B,B60)</f>
        <v>1</v>
      </c>
      <c r="AC60" s="197">
        <f t="shared" si="23"/>
        <v>1</v>
      </c>
      <c r="AD60" s="197">
        <f t="shared" si="24"/>
        <v>1</v>
      </c>
      <c r="AE60" s="197">
        <f t="shared" si="25"/>
        <v>1</v>
      </c>
      <c r="AF60" s="197">
        <f t="shared" si="26"/>
        <v>1</v>
      </c>
      <c r="AG60" s="197">
        <f t="shared" si="27"/>
        <v>1</v>
      </c>
      <c r="AH60" s="197">
        <f t="shared" si="28"/>
        <v>1</v>
      </c>
      <c r="AI60" s="197">
        <f t="shared" si="29"/>
        <v>1</v>
      </c>
    </row>
    <row r="61" spans="1:35" s="17" customFormat="1" ht="18.75" customHeight="1" x14ac:dyDescent="0.3">
      <c r="A61" s="186" t="s">
        <v>6259</v>
      </c>
      <c r="B61" s="213" t="s">
        <v>949</v>
      </c>
      <c r="C61" s="213"/>
      <c r="D61" s="188">
        <v>2022</v>
      </c>
      <c r="E61" s="188">
        <v>12</v>
      </c>
      <c r="F61" s="189">
        <v>0</v>
      </c>
      <c r="G61" s="218">
        <v>10</v>
      </c>
      <c r="H61" s="219"/>
      <c r="I61" s="186" t="s">
        <v>556</v>
      </c>
      <c r="J61" s="187"/>
      <c r="K61" s="210" t="str">
        <f>IF(ISNA(INDEX(resources!G:G,MATCH(B61,resources!B:B,0))),"none",
INDEX(resources!G:G,MATCH(B61,resources!B:B,0)))</f>
        <v>none</v>
      </c>
      <c r="L61" s="216">
        <f>IF(ISNA(INDEX(resources!D:D,MATCH(B61,resources!B:B,0))),
"fillme",
INDEX(resources!D:D,MATCH(B61,resources!B:B,0)))</f>
        <v>596</v>
      </c>
      <c r="M61" s="210" t="str">
        <f>IF(
ISNA(INDEX(resources!E:E,MATCH(B61,resources!B:B,0))),"fillme",
INDEX(resources!E:E,MATCH(B61,resources!B:B,0)))</f>
        <v>CAISO_CCGT1</v>
      </c>
      <c r="N61" s="191">
        <v>1</v>
      </c>
      <c r="O61" s="210" t="str">
        <f>IFERROR(INDEX(resources!K:K,MATCH(B61,resources!B:B,0)),"fillme")</f>
        <v>thermal</v>
      </c>
      <c r="P61" s="210" t="str">
        <f t="shared" si="15"/>
        <v>thermal_2022_12</v>
      </c>
      <c r="Q61" s="194">
        <f>INDEX(elcc!G:G,MATCH(P61,elcc!D:D,0))</f>
        <v>1</v>
      </c>
      <c r="R61" s="195">
        <f t="shared" si="16"/>
        <v>1</v>
      </c>
      <c r="S61" s="210" t="e">
        <f t="shared" si="17"/>
        <v>#N/A</v>
      </c>
      <c r="T61" s="212">
        <f t="shared" si="18"/>
        <v>10</v>
      </c>
      <c r="U61" s="196" t="str">
        <f t="shared" si="19"/>
        <v>ok</v>
      </c>
      <c r="V61" s="192" t="str">
        <f>INDEX(resources!F:F,MATCH(B61,resources!B:B,0))</f>
        <v>physical</v>
      </c>
      <c r="W61" s="197">
        <f t="shared" si="20"/>
        <v>0</v>
      </c>
      <c r="X61" s="197">
        <f t="shared" si="21"/>
        <v>1</v>
      </c>
      <c r="Y61" s="214" t="str">
        <f t="shared" si="22"/>
        <v>TERMEX_2_PL1X3__none</v>
      </c>
      <c r="Z61" s="197">
        <f>IF(COUNTIFS($Y$2:Y61,Y61)=1,1,0)</f>
        <v>0</v>
      </c>
      <c r="AA61" s="197">
        <f>SUM($Z$2:Z61)*Z61</f>
        <v>0</v>
      </c>
      <c r="AB61" s="197">
        <f>COUNTIFS(resources!B:B,B61)</f>
        <v>1</v>
      </c>
      <c r="AC61" s="197">
        <f t="shared" si="23"/>
        <v>1</v>
      </c>
      <c r="AD61" s="197">
        <f t="shared" si="24"/>
        <v>1</v>
      </c>
      <c r="AE61" s="197">
        <f t="shared" si="25"/>
        <v>1</v>
      </c>
      <c r="AF61" s="197">
        <f t="shared" si="26"/>
        <v>1</v>
      </c>
      <c r="AG61" s="197">
        <f t="shared" si="27"/>
        <v>1</v>
      </c>
      <c r="AH61" s="197">
        <f t="shared" si="28"/>
        <v>1</v>
      </c>
      <c r="AI61" s="197">
        <f t="shared" si="29"/>
        <v>1</v>
      </c>
    </row>
    <row r="62" spans="1:35" s="17" customFormat="1" ht="18.75" customHeight="1" x14ac:dyDescent="0.3">
      <c r="A62" s="186" t="s">
        <v>6259</v>
      </c>
      <c r="B62" s="213" t="s">
        <v>2997</v>
      </c>
      <c r="C62" s="213"/>
      <c r="D62" s="188">
        <v>2020</v>
      </c>
      <c r="E62" s="188">
        <v>8</v>
      </c>
      <c r="F62" s="189">
        <v>0</v>
      </c>
      <c r="G62" s="218">
        <v>1</v>
      </c>
      <c r="H62" s="219"/>
      <c r="I62" s="186" t="s">
        <v>556</v>
      </c>
      <c r="J62" s="187"/>
      <c r="K62" s="210" t="str">
        <f>IF(ISNA(INDEX(resources!G:G,MATCH(B62,resources!B:B,0))),"none",
INDEX(resources!G:G,MATCH(B62,resources!B:B,0)))</f>
        <v>none</v>
      </c>
      <c r="L62" s="216">
        <f>IF(ISNA(INDEX(resources!D:D,MATCH(B62,resources!B:B,0))),
"fillme",
INDEX(resources!D:D,MATCH(B62,resources!B:B,0)))</f>
        <v>60</v>
      </c>
      <c r="M62" s="210" t="str">
        <f>IF(
ISNA(INDEX(resources!E:E,MATCH(B62,resources!B:B,0))),"fillme",
INDEX(resources!E:E,MATCH(B62,resources!B:B,0)))</f>
        <v>CAISO_Solar</v>
      </c>
      <c r="N62" s="191">
        <v>1</v>
      </c>
      <c r="O62" s="210" t="str">
        <f>IFERROR(INDEX(resources!K:K,MATCH(B62,resources!B:B,0)),"fillme")</f>
        <v>solar</v>
      </c>
      <c r="P62" s="210" t="str">
        <f t="shared" si="15"/>
        <v>solar_2020_8</v>
      </c>
      <c r="Q62" s="194">
        <f>INDEX(elcc!G:G,MATCH(P62,elcc!D:D,0))</f>
        <v>0.27</v>
      </c>
      <c r="R62" s="195">
        <f t="shared" si="16"/>
        <v>1</v>
      </c>
      <c r="S62" s="210" t="e">
        <f t="shared" si="17"/>
        <v>#N/A</v>
      </c>
      <c r="T62" s="212">
        <f t="shared" si="18"/>
        <v>1</v>
      </c>
      <c r="U62" s="196" t="str">
        <f t="shared" si="19"/>
        <v>ok</v>
      </c>
      <c r="V62" s="192" t="str">
        <f>INDEX(resources!F:F,MATCH(B62,resources!B:B,0))</f>
        <v>physical</v>
      </c>
      <c r="W62" s="197">
        <f t="shared" si="20"/>
        <v>0</v>
      </c>
      <c r="X62" s="197">
        <f t="shared" si="21"/>
        <v>1</v>
      </c>
      <c r="Y62" s="214" t="str">
        <f t="shared" si="22"/>
        <v>EXCLSG_1_SOLAR__none</v>
      </c>
      <c r="Z62" s="197">
        <f>IF(COUNTIFS($Y$2:Y62,Y62)=1,1,0)</f>
        <v>1</v>
      </c>
      <c r="AA62" s="197">
        <f>SUM($Z$2:Z62)*Z62</f>
        <v>3</v>
      </c>
      <c r="AB62" s="197">
        <f>COUNTIFS(resources!B:B,B62)</f>
        <v>1</v>
      </c>
      <c r="AC62" s="197">
        <f t="shared" si="23"/>
        <v>1</v>
      </c>
      <c r="AD62" s="197">
        <f t="shared" si="24"/>
        <v>1</v>
      </c>
      <c r="AE62" s="197">
        <f t="shared" si="25"/>
        <v>1</v>
      </c>
      <c r="AF62" s="197">
        <f t="shared" si="26"/>
        <v>1</v>
      </c>
      <c r="AG62" s="197">
        <f t="shared" si="27"/>
        <v>1</v>
      </c>
      <c r="AH62" s="197">
        <f t="shared" si="28"/>
        <v>1</v>
      </c>
      <c r="AI62" s="197">
        <f t="shared" si="29"/>
        <v>1</v>
      </c>
    </row>
    <row r="63" spans="1:35" s="17" customFormat="1" ht="18.75" customHeight="1" x14ac:dyDescent="0.3">
      <c r="A63" s="186" t="s">
        <v>6259</v>
      </c>
      <c r="B63" s="213" t="s">
        <v>2997</v>
      </c>
      <c r="C63" s="213"/>
      <c r="D63" s="188">
        <v>2020</v>
      </c>
      <c r="E63" s="188">
        <v>9</v>
      </c>
      <c r="F63" s="189">
        <v>0</v>
      </c>
      <c r="G63" s="218">
        <v>1</v>
      </c>
      <c r="H63" s="219"/>
      <c r="I63" s="186" t="s">
        <v>556</v>
      </c>
      <c r="J63" s="187"/>
      <c r="K63" s="210" t="str">
        <f>IF(ISNA(INDEX(resources!G:G,MATCH(B63,resources!B:B,0))),"none",
INDEX(resources!G:G,MATCH(B63,resources!B:B,0)))</f>
        <v>none</v>
      </c>
      <c r="L63" s="216">
        <f>IF(ISNA(INDEX(resources!D:D,MATCH(B63,resources!B:B,0))),
"fillme",
INDEX(resources!D:D,MATCH(B63,resources!B:B,0)))</f>
        <v>60</v>
      </c>
      <c r="M63" s="210" t="str">
        <f>IF(
ISNA(INDEX(resources!E:E,MATCH(B63,resources!B:B,0))),"fillme",
INDEX(resources!E:E,MATCH(B63,resources!B:B,0)))</f>
        <v>CAISO_Solar</v>
      </c>
      <c r="N63" s="191">
        <v>1</v>
      </c>
      <c r="O63" s="210" t="str">
        <f>IFERROR(INDEX(resources!K:K,MATCH(B63,resources!B:B,0)),"fillme")</f>
        <v>solar</v>
      </c>
      <c r="P63" s="210" t="str">
        <f t="shared" si="15"/>
        <v>solar_2020_9</v>
      </c>
      <c r="Q63" s="194">
        <f>INDEX(elcc!G:G,MATCH(P63,elcc!D:D,0))</f>
        <v>0.14000000000000001</v>
      </c>
      <c r="R63" s="195">
        <f t="shared" si="16"/>
        <v>1</v>
      </c>
      <c r="S63" s="210" t="e">
        <f t="shared" si="17"/>
        <v>#N/A</v>
      </c>
      <c r="T63" s="212">
        <f t="shared" si="18"/>
        <v>1</v>
      </c>
      <c r="U63" s="196" t="str">
        <f t="shared" si="19"/>
        <v>ok</v>
      </c>
      <c r="V63" s="192" t="str">
        <f>INDEX(resources!F:F,MATCH(B63,resources!B:B,0))</f>
        <v>physical</v>
      </c>
      <c r="W63" s="197">
        <f t="shared" si="20"/>
        <v>0</v>
      </c>
      <c r="X63" s="197">
        <f t="shared" si="21"/>
        <v>1</v>
      </c>
      <c r="Y63" s="214" t="str">
        <f t="shared" si="22"/>
        <v>EXCLSG_1_SOLAR__none</v>
      </c>
      <c r="Z63" s="197">
        <f>IF(COUNTIFS($Y$2:Y63,Y63)=1,1,0)</f>
        <v>0</v>
      </c>
      <c r="AA63" s="197">
        <f>SUM($Z$2:Z63)*Z63</f>
        <v>0</v>
      </c>
      <c r="AB63" s="197">
        <f>COUNTIFS(resources!B:B,B63)</f>
        <v>1</v>
      </c>
      <c r="AC63" s="197">
        <f t="shared" si="23"/>
        <v>1</v>
      </c>
      <c r="AD63" s="197">
        <f t="shared" si="24"/>
        <v>1</v>
      </c>
      <c r="AE63" s="197">
        <f t="shared" si="25"/>
        <v>1</v>
      </c>
      <c r="AF63" s="197">
        <f t="shared" si="26"/>
        <v>1</v>
      </c>
      <c r="AG63" s="197">
        <f t="shared" si="27"/>
        <v>1</v>
      </c>
      <c r="AH63" s="197">
        <f t="shared" si="28"/>
        <v>1</v>
      </c>
      <c r="AI63" s="197">
        <f t="shared" si="29"/>
        <v>1</v>
      </c>
    </row>
    <row r="64" spans="1:35" s="17" customFormat="1" ht="18.75" customHeight="1" x14ac:dyDescent="0.3">
      <c r="A64" s="186" t="s">
        <v>6259</v>
      </c>
      <c r="B64" s="186" t="s">
        <v>443</v>
      </c>
      <c r="C64" s="186"/>
      <c r="D64" s="188">
        <v>2020</v>
      </c>
      <c r="E64" s="188">
        <v>7</v>
      </c>
      <c r="F64" s="189">
        <v>2.95</v>
      </c>
      <c r="G64" s="218">
        <v>0</v>
      </c>
      <c r="H64" s="219"/>
      <c r="I64" s="186" t="s">
        <v>556</v>
      </c>
      <c r="J64" s="187"/>
      <c r="K64" s="211" t="s">
        <v>6260</v>
      </c>
      <c r="L64" s="185">
        <v>0</v>
      </c>
      <c r="M64" s="191" t="str">
        <f>IF(
ISNA(INDEX(resources!E:E,MATCH(B64,resources!B:B,0))),"fillme",
INDEX(resources!E:E,MATCH(B64,resources!B:B,0)))</f>
        <v>blended</v>
      </c>
      <c r="N64" s="191">
        <v>1</v>
      </c>
      <c r="O64" s="193" t="str">
        <f>IFERROR(INDEX(resources!K:K,MATCH(B64,resources!B:B,0)),"fillme")</f>
        <v>unknown</v>
      </c>
      <c r="P64" s="195" t="str">
        <f t="shared" si="15"/>
        <v>unknown_2020_7</v>
      </c>
      <c r="Q64" s="194">
        <f>INDEX(elcc!G:G,MATCH(P64,elcc!D:D,0))</f>
        <v>0</v>
      </c>
      <c r="R64" s="195">
        <f t="shared" si="16"/>
        <v>1</v>
      </c>
      <c r="S64" s="210" t="e">
        <f t="shared" si="17"/>
        <v>#N/A</v>
      </c>
      <c r="T64" s="212">
        <f t="shared" si="18"/>
        <v>0</v>
      </c>
      <c r="U64" s="196" t="str">
        <f t="shared" si="19"/>
        <v>ok</v>
      </c>
      <c r="V64" s="192" t="str">
        <f>INDEX(resources!F:F,MATCH(B64,resources!B:B,0))</f>
        <v>special</v>
      </c>
      <c r="W64" s="197">
        <f t="shared" si="20"/>
        <v>1</v>
      </c>
      <c r="X64" s="197">
        <f t="shared" si="21"/>
        <v>0</v>
      </c>
      <c r="Y64" s="197" t="str">
        <f t="shared" si="22"/>
        <v>blended__Seller's choice mix of PCC2 Idaho solar and wind imported at PV</v>
      </c>
      <c r="Z64" s="197">
        <f>IF(COUNTIFS($Y$2:Y64,Y64)=1,1,0)</f>
        <v>1</v>
      </c>
      <c r="AA64" s="197">
        <f>SUM($Z$2:Z64)*Z64</f>
        <v>4</v>
      </c>
      <c r="AB64" s="197">
        <f>COUNTIFS(resources!B:B,B64)</f>
        <v>1</v>
      </c>
      <c r="AC64" s="197">
        <f t="shared" si="23"/>
        <v>1</v>
      </c>
      <c r="AD64" s="197">
        <f t="shared" si="24"/>
        <v>1</v>
      </c>
      <c r="AE64" s="197">
        <f t="shared" si="25"/>
        <v>1</v>
      </c>
      <c r="AF64" s="197">
        <f t="shared" si="26"/>
        <v>1</v>
      </c>
      <c r="AG64" s="197">
        <f t="shared" si="27"/>
        <v>1</v>
      </c>
      <c r="AH64" s="197">
        <f t="shared" si="28"/>
        <v>1</v>
      </c>
      <c r="AI64" s="197">
        <f t="shared" si="29"/>
        <v>1</v>
      </c>
    </row>
    <row r="65" spans="1:35" s="17" customFormat="1" ht="18.75" customHeight="1" x14ac:dyDescent="0.3">
      <c r="A65" s="186" t="s">
        <v>6259</v>
      </c>
      <c r="B65" s="186" t="s">
        <v>443</v>
      </c>
      <c r="C65" s="186"/>
      <c r="D65" s="188">
        <v>2020</v>
      </c>
      <c r="E65" s="188">
        <v>8</v>
      </c>
      <c r="F65" s="189">
        <v>2.95</v>
      </c>
      <c r="G65" s="218">
        <v>0</v>
      </c>
      <c r="H65" s="219"/>
      <c r="I65" s="186" t="s">
        <v>556</v>
      </c>
      <c r="J65" s="187"/>
      <c r="K65" s="211" t="s">
        <v>6260</v>
      </c>
      <c r="L65" s="185">
        <v>0</v>
      </c>
      <c r="M65" s="191" t="str">
        <f>IF(
ISNA(INDEX(resources!E:E,MATCH(B65,resources!B:B,0))),"fillme",
INDEX(resources!E:E,MATCH(B65,resources!B:B,0)))</f>
        <v>blended</v>
      </c>
      <c r="N65" s="191">
        <v>1</v>
      </c>
      <c r="O65" s="193" t="str">
        <f>IFERROR(INDEX(resources!K:K,MATCH(B65,resources!B:B,0)),"fillme")</f>
        <v>unknown</v>
      </c>
      <c r="P65" s="195" t="str">
        <f t="shared" si="15"/>
        <v>unknown_2020_8</v>
      </c>
      <c r="Q65" s="194">
        <f>INDEX(elcc!G:G,MATCH(P65,elcc!D:D,0))</f>
        <v>0</v>
      </c>
      <c r="R65" s="195">
        <f t="shared" si="16"/>
        <v>1</v>
      </c>
      <c r="S65" s="210" t="e">
        <f t="shared" si="17"/>
        <v>#N/A</v>
      </c>
      <c r="T65" s="212">
        <f t="shared" si="18"/>
        <v>0</v>
      </c>
      <c r="U65" s="196" t="str">
        <f t="shared" si="19"/>
        <v>ok</v>
      </c>
      <c r="V65" s="192" t="str">
        <f>INDEX(resources!F:F,MATCH(B65,resources!B:B,0))</f>
        <v>special</v>
      </c>
      <c r="W65" s="197">
        <f t="shared" si="20"/>
        <v>1</v>
      </c>
      <c r="X65" s="197">
        <f t="shared" si="21"/>
        <v>0</v>
      </c>
      <c r="Y65" s="197" t="str">
        <f t="shared" si="22"/>
        <v>blended__Seller's choice mix of PCC2 Idaho solar and wind imported at PV</v>
      </c>
      <c r="Z65" s="197">
        <f>IF(COUNTIFS($Y$2:Y65,Y65)=1,1,0)</f>
        <v>0</v>
      </c>
      <c r="AA65" s="197">
        <f>SUM($Z$2:Z65)*Z65</f>
        <v>0</v>
      </c>
      <c r="AB65" s="197">
        <f>COUNTIFS(resources!B:B,B65)</f>
        <v>1</v>
      </c>
      <c r="AC65" s="197">
        <f t="shared" si="23"/>
        <v>1</v>
      </c>
      <c r="AD65" s="197">
        <f t="shared" si="24"/>
        <v>1</v>
      </c>
      <c r="AE65" s="197">
        <f t="shared" si="25"/>
        <v>1</v>
      </c>
      <c r="AF65" s="197">
        <f t="shared" si="26"/>
        <v>1</v>
      </c>
      <c r="AG65" s="197">
        <f t="shared" si="27"/>
        <v>1</v>
      </c>
      <c r="AH65" s="197">
        <f t="shared" si="28"/>
        <v>1</v>
      </c>
      <c r="AI65" s="197">
        <f t="shared" si="29"/>
        <v>1</v>
      </c>
    </row>
    <row r="66" spans="1:35" s="17" customFormat="1" ht="18.75" customHeight="1" x14ac:dyDescent="0.3">
      <c r="A66" s="186" t="s">
        <v>6259</v>
      </c>
      <c r="B66" s="186" t="s">
        <v>443</v>
      </c>
      <c r="C66" s="186"/>
      <c r="D66" s="188">
        <v>2020</v>
      </c>
      <c r="E66" s="188">
        <v>9</v>
      </c>
      <c r="F66" s="189">
        <v>5.28</v>
      </c>
      <c r="G66" s="218">
        <v>0</v>
      </c>
      <c r="H66" s="219"/>
      <c r="I66" s="186" t="s">
        <v>556</v>
      </c>
      <c r="J66" s="187"/>
      <c r="K66" s="211" t="s">
        <v>6260</v>
      </c>
      <c r="L66" s="185">
        <v>0</v>
      </c>
      <c r="M66" s="191" t="str">
        <f>IF(
ISNA(INDEX(resources!E:E,MATCH(B66,resources!B:B,0))),"fillme",
INDEX(resources!E:E,MATCH(B66,resources!B:B,0)))</f>
        <v>blended</v>
      </c>
      <c r="N66" s="191">
        <v>1</v>
      </c>
      <c r="O66" s="193" t="str">
        <f>IFERROR(INDEX(resources!K:K,MATCH(B66,resources!B:B,0)),"fillme")</f>
        <v>unknown</v>
      </c>
      <c r="P66" s="195" t="str">
        <f t="shared" si="15"/>
        <v>unknown_2020_9</v>
      </c>
      <c r="Q66" s="194">
        <f>INDEX(elcc!G:G,MATCH(P66,elcc!D:D,0))</f>
        <v>0</v>
      </c>
      <c r="R66" s="195">
        <f t="shared" si="16"/>
        <v>1</v>
      </c>
      <c r="S66" s="210" t="e">
        <f t="shared" si="17"/>
        <v>#N/A</v>
      </c>
      <c r="T66" s="212">
        <f t="shared" si="18"/>
        <v>0</v>
      </c>
      <c r="U66" s="196" t="str">
        <f t="shared" si="19"/>
        <v>ok</v>
      </c>
      <c r="V66" s="192" t="str">
        <f>INDEX(resources!F:F,MATCH(B66,resources!B:B,0))</f>
        <v>special</v>
      </c>
      <c r="W66" s="197">
        <f t="shared" si="20"/>
        <v>1</v>
      </c>
      <c r="X66" s="197">
        <f t="shared" si="21"/>
        <v>0</v>
      </c>
      <c r="Y66" s="197" t="str">
        <f t="shared" si="22"/>
        <v>blended__Seller's choice mix of PCC2 Idaho solar and wind imported at PV</v>
      </c>
      <c r="Z66" s="197">
        <f>IF(COUNTIFS($Y$2:Y66,Y66)=1,1,0)</f>
        <v>0</v>
      </c>
      <c r="AA66" s="197">
        <f>SUM($Z$2:Z66)*Z66</f>
        <v>0</v>
      </c>
      <c r="AB66" s="197">
        <f>COUNTIFS(resources!B:B,B66)</f>
        <v>1</v>
      </c>
      <c r="AC66" s="197">
        <f t="shared" si="23"/>
        <v>1</v>
      </c>
      <c r="AD66" s="197">
        <f t="shared" si="24"/>
        <v>1</v>
      </c>
      <c r="AE66" s="197">
        <f t="shared" si="25"/>
        <v>1</v>
      </c>
      <c r="AF66" s="197">
        <f t="shared" si="26"/>
        <v>1</v>
      </c>
      <c r="AG66" s="197">
        <f t="shared" si="27"/>
        <v>1</v>
      </c>
      <c r="AH66" s="197">
        <f t="shared" si="28"/>
        <v>1</v>
      </c>
      <c r="AI66" s="197">
        <f t="shared" si="29"/>
        <v>1</v>
      </c>
    </row>
    <row r="67" spans="1:35" s="17" customFormat="1" ht="18.75" customHeight="1" x14ac:dyDescent="0.3">
      <c r="A67" s="186" t="s">
        <v>6259</v>
      </c>
      <c r="B67" s="186" t="s">
        <v>437</v>
      </c>
      <c r="C67" s="186"/>
      <c r="D67" s="188">
        <v>2020</v>
      </c>
      <c r="E67" s="188">
        <v>12</v>
      </c>
      <c r="F67" s="189">
        <v>26</v>
      </c>
      <c r="G67" s="218">
        <v>0</v>
      </c>
      <c r="H67" s="219"/>
      <c r="I67" s="186" t="s">
        <v>556</v>
      </c>
      <c r="J67" s="187"/>
      <c r="K67" s="211" t="s">
        <v>6261</v>
      </c>
      <c r="L67" s="185">
        <v>0</v>
      </c>
      <c r="M67" s="191" t="str">
        <f>IF(
ISNA(INDEX(resources!E:E,MATCH(B67,resources!B:B,0))),"fillme",
INDEX(resources!E:E,MATCH(B67,resources!B:B,0)))</f>
        <v>transfer_purchase</v>
      </c>
      <c r="N67" s="191">
        <v>1</v>
      </c>
      <c r="O67" s="193" t="str">
        <f>IFERROR(INDEX(resources!K:K,MATCH(B67,resources!B:B,0)),"fillme")</f>
        <v>unknown</v>
      </c>
      <c r="P67" s="195" t="str">
        <f t="shared" ref="P67:P71" si="30">O67&amp;"_"&amp;D67&amp;"_"&amp;E67</f>
        <v>unknown_2020_12</v>
      </c>
      <c r="Q67" s="194">
        <f>INDEX(elcc!G:G,MATCH(P67,elcc!D:D,0))</f>
        <v>0</v>
      </c>
      <c r="R67" s="195">
        <f t="shared" ref="R67:R71" si="31">IF(O67="battery",MIN(1,J67/4),1)</f>
        <v>1</v>
      </c>
      <c r="S67" s="210" t="e">
        <f t="shared" ref="S67:S71" si="32">IF(ISBLANK(H67),NA(),H67*L67*Q67*R67)</f>
        <v>#N/A</v>
      </c>
      <c r="T67" s="212">
        <f t="shared" ref="T67:T71" si="33">IF(ISNUMBER(G67),G67,S67)</f>
        <v>0</v>
      </c>
      <c r="U67" s="196" t="str">
        <f t="shared" ref="U67:U71" si="34">IF(ISERROR(T67),"error in NQC data entry; please check blue and purple data entered. You need to provide either a contracted NQC value in Column G, or allow the template to calculate one using Columns H,L,Q, and R","ok")</f>
        <v>ok</v>
      </c>
      <c r="V67" s="192" t="str">
        <f>INDEX(resources!F:F,MATCH(B67,resources!B:B,0))</f>
        <v>special</v>
      </c>
      <c r="W67" s="197">
        <f t="shared" ref="W67:W71" si="35">(F67&gt;0)*1</f>
        <v>1</v>
      </c>
      <c r="X67" s="197">
        <f t="shared" ref="X67:X71" si="36">COUNTIFS(G67:H67,"&gt;0")</f>
        <v>0</v>
      </c>
      <c r="Y67" s="197" t="str">
        <f t="shared" ref="Y67:Y71" si="37">B67&amp;"_"&amp;C67&amp;"_"&amp;K67</f>
        <v>transfer_purchase__SEA buying 26,000 MWh carbon-free NW hydro from CCEA</v>
      </c>
      <c r="Z67" s="197">
        <f>IF(COUNTIFS($Y$2:Y67,Y67)=1,1,0)</f>
        <v>1</v>
      </c>
      <c r="AA67" s="197">
        <f>SUM($Z$2:Z67)*Z67</f>
        <v>5</v>
      </c>
      <c r="AB67" s="197">
        <f>COUNTIFS(resources!B:B,B67)</f>
        <v>1</v>
      </c>
      <c r="AC67" s="197">
        <f t="shared" ref="AC67:AC71" si="38">AND(ISNUMBER(D67),(D67&gt;2019))*1</f>
        <v>1</v>
      </c>
      <c r="AD67" s="197">
        <f t="shared" ref="AD67:AD71" si="39">AND(ISNUMBER(E67),E67&gt;=1,E67&lt;=12)*1</f>
        <v>1</v>
      </c>
      <c r="AE67" s="197">
        <f t="shared" ref="AE67:AE71" si="40">AND(COUNT(G67:H67)=1,COUNT(F67)=1)*1</f>
        <v>1</v>
      </c>
      <c r="AF67" s="197">
        <f t="shared" ref="AF67:AF71" si="41">(COUNTIFS(K67:O67,"fillme")=0)*1</f>
        <v>1</v>
      </c>
      <c r="AG67" s="197">
        <f t="shared" ref="AG67:AG71" si="42">ISNUMBER(L67)*1</f>
        <v>1</v>
      </c>
      <c r="AH67" s="197">
        <f t="shared" ref="AH67:AH71" si="43">NOT(AND(G67&gt;0,H67&gt;0))*1</f>
        <v>1</v>
      </c>
      <c r="AI67" s="197">
        <f t="shared" ref="AI67:AI71" si="44">(U67="ok")*1</f>
        <v>1</v>
      </c>
    </row>
    <row r="68" spans="1:35" s="17" customFormat="1" ht="18.75" customHeight="1" x14ac:dyDescent="0.3">
      <c r="A68" s="186" t="s">
        <v>6259</v>
      </c>
      <c r="B68" s="186" t="s">
        <v>440</v>
      </c>
      <c r="C68" s="186"/>
      <c r="D68" s="188">
        <v>2020</v>
      </c>
      <c r="E68" s="188">
        <v>12</v>
      </c>
      <c r="F68" s="189">
        <v>11</v>
      </c>
      <c r="G68" s="218">
        <v>0</v>
      </c>
      <c r="H68" s="219"/>
      <c r="I68" s="186" t="s">
        <v>556</v>
      </c>
      <c r="J68" s="187"/>
      <c r="K68" s="211" t="s">
        <v>6262</v>
      </c>
      <c r="L68" s="185">
        <v>0</v>
      </c>
      <c r="M68" s="191" t="str">
        <f>IF(
ISNA(INDEX(resources!E:E,MATCH(B68,resources!B:B,0))),"fillme",
INDEX(resources!E:E,MATCH(B68,resources!B:B,0)))</f>
        <v>transfer_sale</v>
      </c>
      <c r="N68" s="191">
        <v>1</v>
      </c>
      <c r="O68" s="193" t="str">
        <f>IFERROR(INDEX(resources!K:K,MATCH(B68,resources!B:B,0)),"fillme")</f>
        <v>unknown</v>
      </c>
      <c r="P68" s="195" t="str">
        <f t="shared" si="30"/>
        <v>unknown_2020_12</v>
      </c>
      <c r="Q68" s="194">
        <f>INDEX(elcc!G:G,MATCH(P68,elcc!D:D,0))</f>
        <v>0</v>
      </c>
      <c r="R68" s="195">
        <f t="shared" si="31"/>
        <v>1</v>
      </c>
      <c r="S68" s="210" t="e">
        <f t="shared" si="32"/>
        <v>#N/A</v>
      </c>
      <c r="T68" s="212">
        <f t="shared" si="33"/>
        <v>0</v>
      </c>
      <c r="U68" s="196" t="str">
        <f t="shared" si="34"/>
        <v>ok</v>
      </c>
      <c r="V68" s="192" t="str">
        <f>INDEX(resources!F:F,MATCH(B68,resources!B:B,0))</f>
        <v>special</v>
      </c>
      <c r="W68" s="197">
        <f t="shared" si="35"/>
        <v>1</v>
      </c>
      <c r="X68" s="197">
        <f t="shared" si="36"/>
        <v>0</v>
      </c>
      <c r="Y68" s="197" t="str">
        <f t="shared" si="37"/>
        <v>transfer_sale__SEA selling 11,184 MWh PCC2 to CCEA</v>
      </c>
      <c r="Z68" s="197">
        <f>IF(COUNTIFS($Y$2:Y68,Y68)=1,1,0)</f>
        <v>1</v>
      </c>
      <c r="AA68" s="197">
        <f>SUM($Z$2:Z68)*Z68</f>
        <v>6</v>
      </c>
      <c r="AB68" s="197">
        <f>COUNTIFS(resources!B:B,B68)</f>
        <v>1</v>
      </c>
      <c r="AC68" s="197">
        <f t="shared" si="38"/>
        <v>1</v>
      </c>
      <c r="AD68" s="197">
        <f t="shared" si="39"/>
        <v>1</v>
      </c>
      <c r="AE68" s="197">
        <f t="shared" si="40"/>
        <v>1</v>
      </c>
      <c r="AF68" s="197">
        <f t="shared" si="41"/>
        <v>1</v>
      </c>
      <c r="AG68" s="197">
        <f t="shared" si="42"/>
        <v>1</v>
      </c>
      <c r="AH68" s="197">
        <f t="shared" si="43"/>
        <v>1</v>
      </c>
      <c r="AI68" s="197">
        <f t="shared" si="44"/>
        <v>1</v>
      </c>
    </row>
    <row r="69" spans="1:35" s="17" customFormat="1" ht="18.75" customHeight="1" x14ac:dyDescent="0.3">
      <c r="A69" s="186" t="s">
        <v>6259</v>
      </c>
      <c r="B69" s="186" t="s">
        <v>1668</v>
      </c>
      <c r="C69" s="186"/>
      <c r="D69" s="188">
        <v>2020</v>
      </c>
      <c r="E69" s="188">
        <v>12</v>
      </c>
      <c r="F69" s="189">
        <v>7</v>
      </c>
      <c r="G69" s="218">
        <v>0</v>
      </c>
      <c r="H69" s="219"/>
      <c r="I69" s="186" t="s">
        <v>556</v>
      </c>
      <c r="J69" s="187"/>
      <c r="K69" s="210" t="str">
        <f>IF(ISNA(INDEX(resources!G:G,MATCH(B69,resources!B:B,0))),"none",
INDEX(resources!G:G,MATCH(B69,resources!B:B,0)))</f>
        <v>none</v>
      </c>
      <c r="L69" s="185">
        <v>0</v>
      </c>
      <c r="M69" s="191" t="str">
        <f>IF(
ISNA(INDEX(resources!E:E,MATCH(B69,resources!B:B,0))),"fillme",
INDEX(resources!E:E,MATCH(B69,resources!B:B,0)))</f>
        <v>CAISO_Hydro</v>
      </c>
      <c r="N69" s="191">
        <v>1</v>
      </c>
      <c r="O69" s="193" t="str">
        <f>IFERROR(INDEX(resources!K:K,MATCH(B69,resources!B:B,0)),"fillme")</f>
        <v>hydro</v>
      </c>
      <c r="P69" s="195" t="str">
        <f t="shared" si="30"/>
        <v>hydro_2020_12</v>
      </c>
      <c r="Q69" s="194">
        <f>INDEX(elcc!G:G,MATCH(P69,elcc!D:D,0))</f>
        <v>0.64</v>
      </c>
      <c r="R69" s="195">
        <f t="shared" si="31"/>
        <v>1</v>
      </c>
      <c r="S69" s="210" t="e">
        <f t="shared" si="32"/>
        <v>#N/A</v>
      </c>
      <c r="T69" s="212">
        <f t="shared" si="33"/>
        <v>0</v>
      </c>
      <c r="U69" s="196" t="str">
        <f t="shared" si="34"/>
        <v>ok</v>
      </c>
      <c r="V69" s="192" t="str">
        <f>INDEX(resources!F:F,MATCH(B69,resources!B:B,0))</f>
        <v>existing_generic</v>
      </c>
      <c r="W69" s="197">
        <f t="shared" si="35"/>
        <v>1</v>
      </c>
      <c r="X69" s="197">
        <f t="shared" si="36"/>
        <v>0</v>
      </c>
      <c r="Y69" s="197" t="str">
        <f t="shared" si="37"/>
        <v>existing_generic_nw_hydro__none</v>
      </c>
      <c r="Z69" s="197">
        <f>IF(COUNTIFS($Y$2:Y69,Y69)=1,1,0)</f>
        <v>1</v>
      </c>
      <c r="AA69" s="197">
        <f>SUM($Z$2:Z69)*Z69</f>
        <v>7</v>
      </c>
      <c r="AB69" s="197">
        <f>COUNTIFS(resources!B:B,B69)</f>
        <v>1</v>
      </c>
      <c r="AC69" s="197">
        <f t="shared" si="38"/>
        <v>1</v>
      </c>
      <c r="AD69" s="197">
        <f t="shared" si="39"/>
        <v>1</v>
      </c>
      <c r="AE69" s="197">
        <f t="shared" si="40"/>
        <v>1</v>
      </c>
      <c r="AF69" s="197">
        <f t="shared" si="41"/>
        <v>1</v>
      </c>
      <c r="AG69" s="197">
        <f t="shared" si="42"/>
        <v>1</v>
      </c>
      <c r="AH69" s="197">
        <f t="shared" si="43"/>
        <v>1</v>
      </c>
      <c r="AI69" s="197">
        <f t="shared" si="44"/>
        <v>1</v>
      </c>
    </row>
    <row r="70" spans="1:35" s="17" customFormat="1" ht="18.75" customHeight="1" x14ac:dyDescent="0.3">
      <c r="A70" s="186" t="s">
        <v>6259</v>
      </c>
      <c r="B70" s="186" t="s">
        <v>443</v>
      </c>
      <c r="C70" s="186"/>
      <c r="D70" s="188">
        <v>2020</v>
      </c>
      <c r="E70" s="188">
        <v>12</v>
      </c>
      <c r="F70" s="189">
        <v>16.25</v>
      </c>
      <c r="G70" s="218">
        <v>0</v>
      </c>
      <c r="H70" s="219"/>
      <c r="I70" s="186" t="s">
        <v>556</v>
      </c>
      <c r="J70" s="187"/>
      <c r="K70" s="211" t="s">
        <v>6263</v>
      </c>
      <c r="L70" s="185">
        <v>0</v>
      </c>
      <c r="M70" s="191" t="str">
        <f>IF(
ISNA(INDEX(resources!E:E,MATCH(B70,resources!B:B,0))),"fillme",
INDEX(resources!E:E,MATCH(B70,resources!B:B,0)))</f>
        <v>blended</v>
      </c>
      <c r="N70" s="191">
        <v>1</v>
      </c>
      <c r="O70" s="193" t="str">
        <f>IFERROR(INDEX(resources!K:K,MATCH(B70,resources!B:B,0)),"fillme")</f>
        <v>unknown</v>
      </c>
      <c r="P70" s="195" t="str">
        <f t="shared" si="30"/>
        <v>unknown_2020_12</v>
      </c>
      <c r="Q70" s="194">
        <f>INDEX(elcc!G:G,MATCH(P70,elcc!D:D,0))</f>
        <v>0</v>
      </c>
      <c r="R70" s="195">
        <f t="shared" si="31"/>
        <v>1</v>
      </c>
      <c r="S70" s="210" t="e">
        <f t="shared" si="32"/>
        <v>#N/A</v>
      </c>
      <c r="T70" s="212">
        <f t="shared" si="33"/>
        <v>0</v>
      </c>
      <c r="U70" s="196" t="str">
        <f t="shared" si="34"/>
        <v>ok</v>
      </c>
      <c r="V70" s="192" t="str">
        <f>INDEX(resources!F:F,MATCH(B70,resources!B:B,0))</f>
        <v>special</v>
      </c>
      <c r="W70" s="197">
        <f t="shared" si="35"/>
        <v>1</v>
      </c>
      <c r="X70" s="197">
        <f t="shared" si="36"/>
        <v>0</v>
      </c>
      <c r="Y70" s="197" t="str">
        <f t="shared" si="37"/>
        <v>blended__16,250 MWh PCC1</v>
      </c>
      <c r="Z70" s="197">
        <f>IF(COUNTIFS($Y$2:Y70,Y70)=1,1,0)</f>
        <v>1</v>
      </c>
      <c r="AA70" s="197">
        <f>SUM($Z$2:Z70)*Z70</f>
        <v>8</v>
      </c>
      <c r="AB70" s="197">
        <f>COUNTIFS(resources!B:B,B70)</f>
        <v>1</v>
      </c>
      <c r="AC70" s="197">
        <f t="shared" si="38"/>
        <v>1</v>
      </c>
      <c r="AD70" s="197">
        <f t="shared" si="39"/>
        <v>1</v>
      </c>
      <c r="AE70" s="197">
        <f t="shared" si="40"/>
        <v>1</v>
      </c>
      <c r="AF70" s="197">
        <f t="shared" si="41"/>
        <v>1</v>
      </c>
      <c r="AG70" s="197">
        <f t="shared" si="42"/>
        <v>1</v>
      </c>
      <c r="AH70" s="197">
        <f t="shared" si="43"/>
        <v>1</v>
      </c>
      <c r="AI70" s="197">
        <f t="shared" si="44"/>
        <v>1</v>
      </c>
    </row>
    <row r="71" spans="1:35" s="190" customFormat="1" ht="18.75" customHeight="1" x14ac:dyDescent="0.3">
      <c r="A71" s="186" t="s">
        <v>6259</v>
      </c>
      <c r="B71" s="186" t="s">
        <v>1668</v>
      </c>
      <c r="C71" s="186"/>
      <c r="D71" s="188">
        <v>2021</v>
      </c>
      <c r="E71" s="188">
        <v>12</v>
      </c>
      <c r="F71" s="189">
        <v>7</v>
      </c>
      <c r="G71" s="218">
        <v>0</v>
      </c>
      <c r="H71" s="219"/>
      <c r="I71" s="186" t="s">
        <v>556</v>
      </c>
      <c r="J71" s="187"/>
      <c r="K71" s="210" t="str">
        <f>IF(ISNA(INDEX(resources!G:G,MATCH(B71,resources!B:B,0))),"none",
INDEX(resources!G:G,MATCH(B71,resources!B:B,0)))</f>
        <v>none</v>
      </c>
      <c r="L71" s="185">
        <v>0</v>
      </c>
      <c r="M71" s="191" t="str">
        <f>IF(
ISNA(INDEX(resources!E:E,MATCH(B71,resources!B:B,0))),"fillme",
INDEX(resources!E:E,MATCH(B71,resources!B:B,0)))</f>
        <v>CAISO_Hydro</v>
      </c>
      <c r="N71" s="191">
        <v>0</v>
      </c>
      <c r="O71" s="193" t="str">
        <f>IFERROR(INDEX(resources!K:K,MATCH(B71,resources!B:B,0)),"fillme")</f>
        <v>hydro</v>
      </c>
      <c r="P71" s="195" t="str">
        <f t="shared" si="30"/>
        <v>hydro_2021_12</v>
      </c>
      <c r="Q71" s="194">
        <f>INDEX(elcc!G:G,MATCH(P71,elcc!D:D,0))</f>
        <v>0.64</v>
      </c>
      <c r="R71" s="195">
        <f t="shared" si="31"/>
        <v>1</v>
      </c>
      <c r="S71" s="210" t="e">
        <f t="shared" si="32"/>
        <v>#N/A</v>
      </c>
      <c r="T71" s="212">
        <f t="shared" si="33"/>
        <v>0</v>
      </c>
      <c r="U71" s="196" t="str">
        <f t="shared" si="34"/>
        <v>ok</v>
      </c>
      <c r="V71" s="192" t="str">
        <f>INDEX(resources!F:F,MATCH(B71,resources!B:B,0))</f>
        <v>existing_generic</v>
      </c>
      <c r="W71" s="197">
        <f t="shared" si="35"/>
        <v>1</v>
      </c>
      <c r="X71" s="197">
        <f t="shared" si="36"/>
        <v>0</v>
      </c>
      <c r="Y71" s="197" t="str">
        <f t="shared" si="37"/>
        <v>existing_generic_nw_hydro__none</v>
      </c>
      <c r="Z71" s="197">
        <f>IF(COUNTIFS($Y$2:Y71,Y71)=1,1,0)</f>
        <v>0</v>
      </c>
      <c r="AA71" s="197">
        <f>SUM($Z$2:Z71)*Z71</f>
        <v>0</v>
      </c>
      <c r="AB71" s="197">
        <f>COUNTIFS(resources!B:B,B71)</f>
        <v>1</v>
      </c>
      <c r="AC71" s="197">
        <f t="shared" si="38"/>
        <v>1</v>
      </c>
      <c r="AD71" s="197">
        <f t="shared" si="39"/>
        <v>1</v>
      </c>
      <c r="AE71" s="197">
        <f t="shared" si="40"/>
        <v>1</v>
      </c>
      <c r="AF71" s="197">
        <f t="shared" si="41"/>
        <v>1</v>
      </c>
      <c r="AG71" s="197">
        <f t="shared" si="42"/>
        <v>1</v>
      </c>
      <c r="AH71" s="197">
        <f t="shared" si="43"/>
        <v>1</v>
      </c>
      <c r="AI71" s="197">
        <f t="shared" si="44"/>
        <v>1</v>
      </c>
    </row>
    <row r="72" spans="1:35" x14ac:dyDescent="0.3">
      <c r="A72" s="103" t="s">
        <v>3955</v>
      </c>
      <c r="B72" s="103" t="s">
        <v>2283</v>
      </c>
      <c r="C72" s="103" t="s">
        <v>2283</v>
      </c>
      <c r="D72" s="164">
        <v>2021</v>
      </c>
      <c r="E72" s="164">
        <v>1</v>
      </c>
      <c r="F72" s="166">
        <v>3.6005499999999997</v>
      </c>
      <c r="G72" s="206">
        <v>0</v>
      </c>
      <c r="H72" s="207"/>
      <c r="I72" s="103" t="s">
        <v>569</v>
      </c>
      <c r="K72" s="210" t="str">
        <f>IF(ISNA(INDEX(resources!G:G,MATCH(B72,resources!B:B,0))),"none",
INDEX(resources!G:G,MATCH(B72,resources!B:B,0)))</f>
        <v>none</v>
      </c>
      <c r="L72" s="191">
        <v>0</v>
      </c>
      <c r="M72" s="191" t="str">
        <f>IF(
ISNA(INDEX(resources!E:E,MATCH(B72,resources!B:B,0))),"fillme",
INDEX(resources!E:E,MATCH(B72,resources!B:B,0)))</f>
        <v>CAISO_Solar</v>
      </c>
      <c r="N72" s="191">
        <v>1</v>
      </c>
      <c r="O72" s="193" t="str">
        <f>IFERROR(INDEX(resources!K:K,MATCH(B72,resources!B:B,0)),"fillme")</f>
        <v>solar</v>
      </c>
      <c r="P72" s="195" t="str">
        <f t="shared" ref="P72" si="45">O72&amp;"_"&amp;D72&amp;"_"&amp;E72</f>
        <v>solar_2021_1</v>
      </c>
      <c r="Q72" s="194">
        <f>INDEX(elcc!G:G,MATCH(P72,elcc!D:D,0))</f>
        <v>0.04</v>
      </c>
      <c r="R72" s="195">
        <f t="shared" ref="R72" si="46">IF(O72="battery",MIN(1,J72/4),1)</f>
        <v>1</v>
      </c>
      <c r="S72" s="210" t="e">
        <f t="shared" ref="S72" si="47">IF(ISBLANK(H72),NA(),H72*L72*Q72*R72)</f>
        <v>#N/A</v>
      </c>
      <c r="T72" s="212">
        <f t="shared" ref="T72" si="48">IF(ISNUMBER(G72),G72,S72)</f>
        <v>0</v>
      </c>
      <c r="U72" s="196" t="str">
        <f t="shared" ref="U72" si="49">IF(ISERROR(T72),"error in NQC data entry; please check blue and purple data entered. You need to provide either a contracted NQC value in Column G, or allow the template to calculate one using Columns H,L,Q, and R","ok")</f>
        <v>ok</v>
      </c>
      <c r="V72" s="192" t="str">
        <f>INDEX(resources!F:F,MATCH(B72,resources!B:B,0))</f>
        <v>existing_generic</v>
      </c>
      <c r="W72" s="197">
        <f t="shared" ref="W72" si="50">(F72&gt;0)*1</f>
        <v>1</v>
      </c>
      <c r="X72" s="197">
        <f t="shared" ref="X72" si="51">COUNTIFS(G72:H72,"&gt;0")</f>
        <v>0</v>
      </c>
      <c r="Y72" s="197" t="str">
        <f t="shared" ref="Y72" si="52">B72&amp;"_"&amp;C72&amp;"_"&amp;K72</f>
        <v>existing_generic_solar_1axis_existing_generic_solar_1axis_none</v>
      </c>
      <c r="Z72" s="197">
        <f>IF(COUNTIFS($Y$2:Y72,Y72)=1,1,0)</f>
        <v>1</v>
      </c>
      <c r="AA72" s="197">
        <f>SUM($Z$2:Z72)*Z72</f>
        <v>9</v>
      </c>
      <c r="AB72" s="197">
        <f>COUNTIFS(resources!B:B,B72)</f>
        <v>1</v>
      </c>
      <c r="AC72" s="197">
        <f t="shared" ref="AC72" si="53">AND(ISNUMBER(D72),(D72&gt;2019))*1</f>
        <v>1</v>
      </c>
      <c r="AD72" s="197">
        <f t="shared" ref="AD72" si="54">AND(ISNUMBER(E72),E72&gt;=1,E72&lt;=12)*1</f>
        <v>1</v>
      </c>
      <c r="AE72" s="197">
        <f t="shared" ref="AE72" si="55">AND(COUNT(G72:H72)=1,COUNT(F72)=1)*1</f>
        <v>1</v>
      </c>
      <c r="AF72" s="197">
        <f t="shared" ref="AF72" si="56">(COUNTIFS(K72:O72,"fillme")=0)*1</f>
        <v>1</v>
      </c>
      <c r="AG72" s="197">
        <f t="shared" ref="AG72" si="57">ISNUMBER(L72)*1</f>
        <v>1</v>
      </c>
      <c r="AH72" s="197">
        <f t="shared" ref="AH72" si="58">NOT(AND(G72&gt;0,H72&gt;0))*1</f>
        <v>1</v>
      </c>
      <c r="AI72" s="197">
        <f t="shared" ref="AI72" si="59">(U72="ok")*1</f>
        <v>1</v>
      </c>
    </row>
    <row r="73" spans="1:35" x14ac:dyDescent="0.3">
      <c r="A73" s="103" t="s">
        <v>3955</v>
      </c>
      <c r="B73" s="103" t="s">
        <v>2283</v>
      </c>
      <c r="C73" s="103" t="s">
        <v>2283</v>
      </c>
      <c r="D73" s="164">
        <v>2021</v>
      </c>
      <c r="E73" s="164">
        <v>2</v>
      </c>
      <c r="F73" s="166">
        <v>3.6005499999999997</v>
      </c>
      <c r="G73" s="206">
        <v>0</v>
      </c>
      <c r="H73" s="207"/>
      <c r="I73" s="103" t="s">
        <v>569</v>
      </c>
      <c r="K73" s="210" t="str">
        <f>IF(ISNA(INDEX(resources!G:G,MATCH(B73,resources!B:B,0))),"none",
INDEX(resources!G:G,MATCH(B73,resources!B:B,0)))</f>
        <v>none</v>
      </c>
      <c r="L73" s="191">
        <v>0</v>
      </c>
      <c r="M73" s="191" t="str">
        <f>IF(
ISNA(INDEX(resources!E:E,MATCH(B73,resources!B:B,0))),"fillme",
INDEX(resources!E:E,MATCH(B73,resources!B:B,0)))</f>
        <v>CAISO_Solar</v>
      </c>
      <c r="N73" s="191">
        <v>1</v>
      </c>
      <c r="O73" s="193" t="str">
        <f>IFERROR(INDEX(resources!K:K,MATCH(B73,resources!B:B,0)),"fillme")</f>
        <v>solar</v>
      </c>
      <c r="P73" s="195" t="str">
        <f t="shared" ref="P73:P136" si="60">O73&amp;"_"&amp;D73&amp;"_"&amp;E73</f>
        <v>solar_2021_2</v>
      </c>
      <c r="Q73" s="194">
        <f>INDEX(elcc!G:G,MATCH(P73,elcc!D:D,0))</f>
        <v>0.03</v>
      </c>
      <c r="R73" s="195">
        <f t="shared" ref="R73:R136" si="61">IF(O73="battery",MIN(1,J73/4),1)</f>
        <v>1</v>
      </c>
      <c r="S73" s="210" t="e">
        <f t="shared" ref="S73:S136" si="62">IF(ISBLANK(H73),NA(),H73*L73*Q73*R73)</f>
        <v>#N/A</v>
      </c>
      <c r="T73" s="212">
        <f t="shared" ref="T73:T136" si="63">IF(ISNUMBER(G73),G73,S73)</f>
        <v>0</v>
      </c>
      <c r="U73" s="196" t="str">
        <f t="shared" ref="U73:U136" si="64">IF(ISERROR(T73),"error in NQC data entry; please check blue and purple data entered. You need to provide either a contracted NQC value in Column G, or allow the template to calculate one using Columns H,L,Q, and R","ok")</f>
        <v>ok</v>
      </c>
      <c r="V73" s="192" t="str">
        <f>INDEX(resources!F:F,MATCH(B73,resources!B:B,0))</f>
        <v>existing_generic</v>
      </c>
      <c r="W73" s="197">
        <f t="shared" ref="W73:W136" si="65">(F73&gt;0)*1</f>
        <v>1</v>
      </c>
      <c r="X73" s="197">
        <f t="shared" ref="X73:X136" si="66">COUNTIFS(G73:H73,"&gt;0")</f>
        <v>0</v>
      </c>
      <c r="Y73" s="197" t="str">
        <f t="shared" ref="Y73:Y136" si="67">B73&amp;"_"&amp;C73&amp;"_"&amp;K73</f>
        <v>existing_generic_solar_1axis_existing_generic_solar_1axis_none</v>
      </c>
      <c r="Z73" s="197">
        <f>IF(COUNTIFS($Y$2:Y73,Y73)=1,1,0)</f>
        <v>0</v>
      </c>
      <c r="AA73" s="197">
        <f>SUM($Z$2:Z73)*Z73</f>
        <v>0</v>
      </c>
      <c r="AB73" s="197">
        <f>COUNTIFS(resources!B:B,B73)</f>
        <v>1</v>
      </c>
      <c r="AC73" s="197">
        <f t="shared" ref="AC73:AC136" si="68">AND(ISNUMBER(D73),(D73&gt;2019))*1</f>
        <v>1</v>
      </c>
      <c r="AD73" s="197">
        <f t="shared" ref="AD73:AD136" si="69">AND(ISNUMBER(E73),E73&gt;=1,E73&lt;=12)*1</f>
        <v>1</v>
      </c>
      <c r="AE73" s="197">
        <f t="shared" ref="AE73:AE136" si="70">AND(COUNT(G73:H73)=1,COUNT(F73)=1)*1</f>
        <v>1</v>
      </c>
      <c r="AF73" s="197">
        <f t="shared" ref="AF73:AF136" si="71">(COUNTIFS(K73:O73,"fillme")=0)*1</f>
        <v>1</v>
      </c>
      <c r="AG73" s="197">
        <f t="shared" ref="AG73:AG136" si="72">ISNUMBER(L73)*1</f>
        <v>1</v>
      </c>
      <c r="AH73" s="197">
        <f t="shared" ref="AH73:AH136" si="73">NOT(AND(G73&gt;0,H73&gt;0))*1</f>
        <v>1</v>
      </c>
      <c r="AI73" s="197">
        <f t="shared" ref="AI73:AI136" si="74">(U73="ok")*1</f>
        <v>1</v>
      </c>
    </row>
    <row r="74" spans="1:35" x14ac:dyDescent="0.3">
      <c r="A74" s="103" t="s">
        <v>3955</v>
      </c>
      <c r="B74" s="103" t="s">
        <v>2283</v>
      </c>
      <c r="C74" s="103" t="s">
        <v>2283</v>
      </c>
      <c r="D74" s="164">
        <v>2021</v>
      </c>
      <c r="E74" s="164">
        <v>3</v>
      </c>
      <c r="F74" s="166">
        <v>3.6005499999999997</v>
      </c>
      <c r="G74" s="206">
        <v>0</v>
      </c>
      <c r="H74" s="207"/>
      <c r="I74" s="103" t="s">
        <v>569</v>
      </c>
      <c r="K74" s="210" t="str">
        <f>IF(ISNA(INDEX(resources!G:G,MATCH(B74,resources!B:B,0))),"none",
INDEX(resources!G:G,MATCH(B74,resources!B:B,0)))</f>
        <v>none</v>
      </c>
      <c r="L74" s="191">
        <v>0</v>
      </c>
      <c r="M74" s="191" t="str">
        <f>IF(
ISNA(INDEX(resources!E:E,MATCH(B74,resources!B:B,0))),"fillme",
INDEX(resources!E:E,MATCH(B74,resources!B:B,0)))</f>
        <v>CAISO_Solar</v>
      </c>
      <c r="N74" s="191">
        <v>1</v>
      </c>
      <c r="O74" s="193" t="str">
        <f>IFERROR(INDEX(resources!K:K,MATCH(B74,resources!B:B,0)),"fillme")</f>
        <v>solar</v>
      </c>
      <c r="P74" s="195" t="str">
        <f t="shared" si="60"/>
        <v>solar_2021_3</v>
      </c>
      <c r="Q74" s="194">
        <f>INDEX(elcc!G:G,MATCH(P74,elcc!D:D,0))</f>
        <v>0.18</v>
      </c>
      <c r="R74" s="195">
        <f t="shared" si="61"/>
        <v>1</v>
      </c>
      <c r="S74" s="210" t="e">
        <f t="shared" si="62"/>
        <v>#N/A</v>
      </c>
      <c r="T74" s="212">
        <f t="shared" si="63"/>
        <v>0</v>
      </c>
      <c r="U74" s="196" t="str">
        <f t="shared" si="64"/>
        <v>ok</v>
      </c>
      <c r="V74" s="192" t="str">
        <f>INDEX(resources!F:F,MATCH(B74,resources!B:B,0))</f>
        <v>existing_generic</v>
      </c>
      <c r="W74" s="197">
        <f t="shared" si="65"/>
        <v>1</v>
      </c>
      <c r="X74" s="197">
        <f t="shared" si="66"/>
        <v>0</v>
      </c>
      <c r="Y74" s="197" t="str">
        <f t="shared" si="67"/>
        <v>existing_generic_solar_1axis_existing_generic_solar_1axis_none</v>
      </c>
      <c r="Z74" s="197">
        <f>IF(COUNTIFS($Y$2:Y74,Y74)=1,1,0)</f>
        <v>0</v>
      </c>
      <c r="AA74" s="197">
        <f>SUM($Z$2:Z74)*Z74</f>
        <v>0</v>
      </c>
      <c r="AB74" s="197">
        <f>COUNTIFS(resources!B:B,B74)</f>
        <v>1</v>
      </c>
      <c r="AC74" s="197">
        <f t="shared" si="68"/>
        <v>1</v>
      </c>
      <c r="AD74" s="197">
        <f t="shared" si="69"/>
        <v>1</v>
      </c>
      <c r="AE74" s="197">
        <f t="shared" si="70"/>
        <v>1</v>
      </c>
      <c r="AF74" s="197">
        <f t="shared" si="71"/>
        <v>1</v>
      </c>
      <c r="AG74" s="197">
        <f t="shared" si="72"/>
        <v>1</v>
      </c>
      <c r="AH74" s="197">
        <f t="shared" si="73"/>
        <v>1</v>
      </c>
      <c r="AI74" s="197">
        <f t="shared" si="74"/>
        <v>1</v>
      </c>
    </row>
    <row r="75" spans="1:35" x14ac:dyDescent="0.3">
      <c r="A75" s="103" t="s">
        <v>3955</v>
      </c>
      <c r="B75" s="103" t="s">
        <v>2283</v>
      </c>
      <c r="C75" s="103" t="s">
        <v>2283</v>
      </c>
      <c r="D75" s="164">
        <v>2021</v>
      </c>
      <c r="E75" s="164">
        <v>4</v>
      </c>
      <c r="F75" s="166">
        <v>3.6005499999999997</v>
      </c>
      <c r="G75" s="206">
        <v>0</v>
      </c>
      <c r="H75" s="207"/>
      <c r="I75" s="103" t="s">
        <v>569</v>
      </c>
      <c r="K75" s="210" t="str">
        <f>IF(ISNA(INDEX(resources!G:G,MATCH(B75,resources!B:B,0))),"none",
INDEX(resources!G:G,MATCH(B75,resources!B:B,0)))</f>
        <v>none</v>
      </c>
      <c r="L75" s="191">
        <v>0</v>
      </c>
      <c r="M75" s="191" t="str">
        <f>IF(
ISNA(INDEX(resources!E:E,MATCH(B75,resources!B:B,0))),"fillme",
INDEX(resources!E:E,MATCH(B75,resources!B:B,0)))</f>
        <v>CAISO_Solar</v>
      </c>
      <c r="N75" s="191">
        <v>1</v>
      </c>
      <c r="O75" s="193" t="str">
        <f>IFERROR(INDEX(resources!K:K,MATCH(B75,resources!B:B,0)),"fillme")</f>
        <v>solar</v>
      </c>
      <c r="P75" s="195" t="str">
        <f t="shared" si="60"/>
        <v>solar_2021_4</v>
      </c>
      <c r="Q75" s="194">
        <f>INDEX(elcc!G:G,MATCH(P75,elcc!D:D,0))</f>
        <v>0.15</v>
      </c>
      <c r="R75" s="195">
        <f t="shared" si="61"/>
        <v>1</v>
      </c>
      <c r="S75" s="210" t="e">
        <f t="shared" si="62"/>
        <v>#N/A</v>
      </c>
      <c r="T75" s="212">
        <f t="shared" si="63"/>
        <v>0</v>
      </c>
      <c r="U75" s="196" t="str">
        <f t="shared" si="64"/>
        <v>ok</v>
      </c>
      <c r="V75" s="192" t="str">
        <f>INDEX(resources!F:F,MATCH(B75,resources!B:B,0))</f>
        <v>existing_generic</v>
      </c>
      <c r="W75" s="197">
        <f t="shared" si="65"/>
        <v>1</v>
      </c>
      <c r="X75" s="197">
        <f t="shared" si="66"/>
        <v>0</v>
      </c>
      <c r="Y75" s="197" t="str">
        <f t="shared" si="67"/>
        <v>existing_generic_solar_1axis_existing_generic_solar_1axis_none</v>
      </c>
      <c r="Z75" s="197">
        <f>IF(COUNTIFS($Y$2:Y75,Y75)=1,1,0)</f>
        <v>0</v>
      </c>
      <c r="AA75" s="197">
        <f>SUM($Z$2:Z75)*Z75</f>
        <v>0</v>
      </c>
      <c r="AB75" s="197">
        <f>COUNTIFS(resources!B:B,B75)</f>
        <v>1</v>
      </c>
      <c r="AC75" s="197">
        <f t="shared" si="68"/>
        <v>1</v>
      </c>
      <c r="AD75" s="197">
        <f t="shared" si="69"/>
        <v>1</v>
      </c>
      <c r="AE75" s="197">
        <f t="shared" si="70"/>
        <v>1</v>
      </c>
      <c r="AF75" s="197">
        <f t="shared" si="71"/>
        <v>1</v>
      </c>
      <c r="AG75" s="197">
        <f t="shared" si="72"/>
        <v>1</v>
      </c>
      <c r="AH75" s="197">
        <f t="shared" si="73"/>
        <v>1</v>
      </c>
      <c r="AI75" s="197">
        <f t="shared" si="74"/>
        <v>1</v>
      </c>
    </row>
    <row r="76" spans="1:35" x14ac:dyDescent="0.3">
      <c r="A76" s="103" t="s">
        <v>3955</v>
      </c>
      <c r="B76" s="103" t="s">
        <v>2283</v>
      </c>
      <c r="C76" s="103" t="s">
        <v>2283</v>
      </c>
      <c r="D76" s="164">
        <v>2021</v>
      </c>
      <c r="E76" s="164">
        <v>5</v>
      </c>
      <c r="F76" s="166">
        <v>3.6005499999999997</v>
      </c>
      <c r="G76" s="206">
        <v>0</v>
      </c>
      <c r="H76" s="207"/>
      <c r="I76" s="103" t="s">
        <v>569</v>
      </c>
      <c r="K76" s="210" t="str">
        <f>IF(ISNA(INDEX(resources!G:G,MATCH(B76,resources!B:B,0))),"none",
INDEX(resources!G:G,MATCH(B76,resources!B:B,0)))</f>
        <v>none</v>
      </c>
      <c r="L76" s="191">
        <v>0</v>
      </c>
      <c r="M76" s="191" t="str">
        <f>IF(
ISNA(INDEX(resources!E:E,MATCH(B76,resources!B:B,0))),"fillme",
INDEX(resources!E:E,MATCH(B76,resources!B:B,0)))</f>
        <v>CAISO_Solar</v>
      </c>
      <c r="N76" s="191">
        <v>1</v>
      </c>
      <c r="O76" s="193" t="str">
        <f>IFERROR(INDEX(resources!K:K,MATCH(B76,resources!B:B,0)),"fillme")</f>
        <v>solar</v>
      </c>
      <c r="P76" s="195" t="str">
        <f t="shared" si="60"/>
        <v>solar_2021_5</v>
      </c>
      <c r="Q76" s="194">
        <f>INDEX(elcc!G:G,MATCH(P76,elcc!D:D,0))</f>
        <v>0.16</v>
      </c>
      <c r="R76" s="195">
        <f t="shared" si="61"/>
        <v>1</v>
      </c>
      <c r="S76" s="210" t="e">
        <f t="shared" si="62"/>
        <v>#N/A</v>
      </c>
      <c r="T76" s="212">
        <f t="shared" si="63"/>
        <v>0</v>
      </c>
      <c r="U76" s="196" t="str">
        <f t="shared" si="64"/>
        <v>ok</v>
      </c>
      <c r="V76" s="192" t="str">
        <f>INDEX(resources!F:F,MATCH(B76,resources!B:B,0))</f>
        <v>existing_generic</v>
      </c>
      <c r="W76" s="197">
        <f t="shared" si="65"/>
        <v>1</v>
      </c>
      <c r="X76" s="197">
        <f t="shared" si="66"/>
        <v>0</v>
      </c>
      <c r="Y76" s="197" t="str">
        <f t="shared" si="67"/>
        <v>existing_generic_solar_1axis_existing_generic_solar_1axis_none</v>
      </c>
      <c r="Z76" s="197">
        <f>IF(COUNTIFS($Y$2:Y76,Y76)=1,1,0)</f>
        <v>0</v>
      </c>
      <c r="AA76" s="197">
        <f>SUM($Z$2:Z76)*Z76</f>
        <v>0</v>
      </c>
      <c r="AB76" s="197">
        <f>COUNTIFS(resources!B:B,B76)</f>
        <v>1</v>
      </c>
      <c r="AC76" s="197">
        <f t="shared" si="68"/>
        <v>1</v>
      </c>
      <c r="AD76" s="197">
        <f t="shared" si="69"/>
        <v>1</v>
      </c>
      <c r="AE76" s="197">
        <f t="shared" si="70"/>
        <v>1</v>
      </c>
      <c r="AF76" s="197">
        <f t="shared" si="71"/>
        <v>1</v>
      </c>
      <c r="AG76" s="197">
        <f t="shared" si="72"/>
        <v>1</v>
      </c>
      <c r="AH76" s="197">
        <f t="shared" si="73"/>
        <v>1</v>
      </c>
      <c r="AI76" s="197">
        <f t="shared" si="74"/>
        <v>1</v>
      </c>
    </row>
    <row r="77" spans="1:35" x14ac:dyDescent="0.3">
      <c r="A77" s="103" t="s">
        <v>3955</v>
      </c>
      <c r="B77" s="103" t="s">
        <v>2283</v>
      </c>
      <c r="C77" s="103" t="s">
        <v>2283</v>
      </c>
      <c r="D77" s="164">
        <v>2021</v>
      </c>
      <c r="E77" s="164">
        <v>6</v>
      </c>
      <c r="F77" s="166">
        <v>3.6005499999999997</v>
      </c>
      <c r="G77" s="206">
        <v>0</v>
      </c>
      <c r="H77" s="207"/>
      <c r="I77" s="103" t="s">
        <v>569</v>
      </c>
      <c r="K77" s="210" t="str">
        <f>IF(ISNA(INDEX(resources!G:G,MATCH(B77,resources!B:B,0))),"none",
INDEX(resources!G:G,MATCH(B77,resources!B:B,0)))</f>
        <v>none</v>
      </c>
      <c r="L77" s="191">
        <v>0</v>
      </c>
      <c r="M77" s="191" t="str">
        <f>IF(
ISNA(INDEX(resources!E:E,MATCH(B77,resources!B:B,0))),"fillme",
INDEX(resources!E:E,MATCH(B77,resources!B:B,0)))</f>
        <v>CAISO_Solar</v>
      </c>
      <c r="N77" s="191">
        <v>1</v>
      </c>
      <c r="O77" s="193" t="str">
        <f>IFERROR(INDEX(resources!K:K,MATCH(B77,resources!B:B,0)),"fillme")</f>
        <v>solar</v>
      </c>
      <c r="P77" s="195" t="str">
        <f t="shared" si="60"/>
        <v>solar_2021_6</v>
      </c>
      <c r="Q77" s="194">
        <f>INDEX(elcc!G:G,MATCH(P77,elcc!D:D,0))</f>
        <v>0.31</v>
      </c>
      <c r="R77" s="195">
        <f t="shared" si="61"/>
        <v>1</v>
      </c>
      <c r="S77" s="210" t="e">
        <f t="shared" si="62"/>
        <v>#N/A</v>
      </c>
      <c r="T77" s="212">
        <f t="shared" si="63"/>
        <v>0</v>
      </c>
      <c r="U77" s="196" t="str">
        <f t="shared" si="64"/>
        <v>ok</v>
      </c>
      <c r="V77" s="192" t="str">
        <f>INDEX(resources!F:F,MATCH(B77,resources!B:B,0))</f>
        <v>existing_generic</v>
      </c>
      <c r="W77" s="197">
        <f t="shared" si="65"/>
        <v>1</v>
      </c>
      <c r="X77" s="197">
        <f t="shared" si="66"/>
        <v>0</v>
      </c>
      <c r="Y77" s="197" t="str">
        <f t="shared" si="67"/>
        <v>existing_generic_solar_1axis_existing_generic_solar_1axis_none</v>
      </c>
      <c r="Z77" s="197">
        <f>IF(COUNTIFS($Y$2:Y77,Y77)=1,1,0)</f>
        <v>0</v>
      </c>
      <c r="AA77" s="197">
        <f>SUM($Z$2:Z77)*Z77</f>
        <v>0</v>
      </c>
      <c r="AB77" s="197">
        <f>COUNTIFS(resources!B:B,B77)</f>
        <v>1</v>
      </c>
      <c r="AC77" s="197">
        <f t="shared" si="68"/>
        <v>1</v>
      </c>
      <c r="AD77" s="197">
        <f t="shared" si="69"/>
        <v>1</v>
      </c>
      <c r="AE77" s="197">
        <f t="shared" si="70"/>
        <v>1</v>
      </c>
      <c r="AF77" s="197">
        <f t="shared" si="71"/>
        <v>1</v>
      </c>
      <c r="AG77" s="197">
        <f t="shared" si="72"/>
        <v>1</v>
      </c>
      <c r="AH77" s="197">
        <f t="shared" si="73"/>
        <v>1</v>
      </c>
      <c r="AI77" s="197">
        <f t="shared" si="74"/>
        <v>1</v>
      </c>
    </row>
    <row r="78" spans="1:35" x14ac:dyDescent="0.3">
      <c r="A78" s="103" t="s">
        <v>3955</v>
      </c>
      <c r="B78" s="103" t="s">
        <v>2283</v>
      </c>
      <c r="C78" s="103" t="s">
        <v>2283</v>
      </c>
      <c r="D78" s="164">
        <v>2021</v>
      </c>
      <c r="E78" s="164">
        <v>7</v>
      </c>
      <c r="F78" s="166">
        <v>3.6005499999999997</v>
      </c>
      <c r="G78" s="206">
        <v>0</v>
      </c>
      <c r="H78" s="207"/>
      <c r="I78" s="103" t="s">
        <v>569</v>
      </c>
      <c r="K78" s="210" t="str">
        <f>IF(ISNA(INDEX(resources!G:G,MATCH(B78,resources!B:B,0))),"none",
INDEX(resources!G:G,MATCH(B78,resources!B:B,0)))</f>
        <v>none</v>
      </c>
      <c r="L78" s="191">
        <v>0</v>
      </c>
      <c r="M78" s="191" t="str">
        <f>IF(
ISNA(INDEX(resources!E:E,MATCH(B78,resources!B:B,0))),"fillme",
INDEX(resources!E:E,MATCH(B78,resources!B:B,0)))</f>
        <v>CAISO_Solar</v>
      </c>
      <c r="N78" s="191">
        <v>1</v>
      </c>
      <c r="O78" s="193" t="str">
        <f>IFERROR(INDEX(resources!K:K,MATCH(B78,resources!B:B,0)),"fillme")</f>
        <v>solar</v>
      </c>
      <c r="P78" s="195" t="str">
        <f t="shared" si="60"/>
        <v>solar_2021_7</v>
      </c>
      <c r="Q78" s="194">
        <f>INDEX(elcc!G:G,MATCH(P78,elcc!D:D,0))</f>
        <v>0.39</v>
      </c>
      <c r="R78" s="195">
        <f t="shared" si="61"/>
        <v>1</v>
      </c>
      <c r="S78" s="210" t="e">
        <f t="shared" si="62"/>
        <v>#N/A</v>
      </c>
      <c r="T78" s="212">
        <f t="shared" si="63"/>
        <v>0</v>
      </c>
      <c r="U78" s="196" t="str">
        <f t="shared" si="64"/>
        <v>ok</v>
      </c>
      <c r="V78" s="192" t="str">
        <f>INDEX(resources!F:F,MATCH(B78,resources!B:B,0))</f>
        <v>existing_generic</v>
      </c>
      <c r="W78" s="197">
        <f t="shared" si="65"/>
        <v>1</v>
      </c>
      <c r="X78" s="197">
        <f t="shared" si="66"/>
        <v>0</v>
      </c>
      <c r="Y78" s="197" t="str">
        <f t="shared" si="67"/>
        <v>existing_generic_solar_1axis_existing_generic_solar_1axis_none</v>
      </c>
      <c r="Z78" s="197">
        <f>IF(COUNTIFS($Y$2:Y78,Y78)=1,1,0)</f>
        <v>0</v>
      </c>
      <c r="AA78" s="197">
        <f>SUM($Z$2:Z78)*Z78</f>
        <v>0</v>
      </c>
      <c r="AB78" s="197">
        <f>COUNTIFS(resources!B:B,B78)</f>
        <v>1</v>
      </c>
      <c r="AC78" s="197">
        <f t="shared" si="68"/>
        <v>1</v>
      </c>
      <c r="AD78" s="197">
        <f t="shared" si="69"/>
        <v>1</v>
      </c>
      <c r="AE78" s="197">
        <f t="shared" si="70"/>
        <v>1</v>
      </c>
      <c r="AF78" s="197">
        <f t="shared" si="71"/>
        <v>1</v>
      </c>
      <c r="AG78" s="197">
        <f t="shared" si="72"/>
        <v>1</v>
      </c>
      <c r="AH78" s="197">
        <f t="shared" si="73"/>
        <v>1</v>
      </c>
      <c r="AI78" s="197">
        <f t="shared" si="74"/>
        <v>1</v>
      </c>
    </row>
    <row r="79" spans="1:35" x14ac:dyDescent="0.3">
      <c r="A79" s="103" t="s">
        <v>3955</v>
      </c>
      <c r="B79" s="103" t="s">
        <v>2283</v>
      </c>
      <c r="C79" s="103" t="s">
        <v>2283</v>
      </c>
      <c r="D79" s="164">
        <v>2021</v>
      </c>
      <c r="E79" s="164">
        <v>8</v>
      </c>
      <c r="F79" s="166">
        <v>3.6005499999999997</v>
      </c>
      <c r="G79" s="206">
        <v>0</v>
      </c>
      <c r="H79" s="207"/>
      <c r="I79" s="103" t="s">
        <v>569</v>
      </c>
      <c r="K79" s="210" t="str">
        <f>IF(ISNA(INDEX(resources!G:G,MATCH(B79,resources!B:B,0))),"none",
INDEX(resources!G:G,MATCH(B79,resources!B:B,0)))</f>
        <v>none</v>
      </c>
      <c r="L79" s="191">
        <v>0</v>
      </c>
      <c r="M79" s="191" t="str">
        <f>IF(
ISNA(INDEX(resources!E:E,MATCH(B79,resources!B:B,0))),"fillme",
INDEX(resources!E:E,MATCH(B79,resources!B:B,0)))</f>
        <v>CAISO_Solar</v>
      </c>
      <c r="N79" s="191">
        <v>1</v>
      </c>
      <c r="O79" s="193" t="str">
        <f>IFERROR(INDEX(resources!K:K,MATCH(B79,resources!B:B,0)),"fillme")</f>
        <v>solar</v>
      </c>
      <c r="P79" s="195" t="str">
        <f t="shared" si="60"/>
        <v>solar_2021_8</v>
      </c>
      <c r="Q79" s="194">
        <f>INDEX(elcc!G:G,MATCH(P79,elcc!D:D,0))</f>
        <v>0.27</v>
      </c>
      <c r="R79" s="195">
        <f t="shared" si="61"/>
        <v>1</v>
      </c>
      <c r="S79" s="210" t="e">
        <f t="shared" si="62"/>
        <v>#N/A</v>
      </c>
      <c r="T79" s="212">
        <f t="shared" si="63"/>
        <v>0</v>
      </c>
      <c r="U79" s="196" t="str">
        <f t="shared" si="64"/>
        <v>ok</v>
      </c>
      <c r="V79" s="192" t="str">
        <f>INDEX(resources!F:F,MATCH(B79,resources!B:B,0))</f>
        <v>existing_generic</v>
      </c>
      <c r="W79" s="197">
        <f t="shared" si="65"/>
        <v>1</v>
      </c>
      <c r="X79" s="197">
        <f t="shared" si="66"/>
        <v>0</v>
      </c>
      <c r="Y79" s="197" t="str">
        <f t="shared" si="67"/>
        <v>existing_generic_solar_1axis_existing_generic_solar_1axis_none</v>
      </c>
      <c r="Z79" s="197">
        <f>IF(COUNTIFS($Y$2:Y79,Y79)=1,1,0)</f>
        <v>0</v>
      </c>
      <c r="AA79" s="197">
        <f>SUM($Z$2:Z79)*Z79</f>
        <v>0</v>
      </c>
      <c r="AB79" s="197">
        <f>COUNTIFS(resources!B:B,B79)</f>
        <v>1</v>
      </c>
      <c r="AC79" s="197">
        <f t="shared" si="68"/>
        <v>1</v>
      </c>
      <c r="AD79" s="197">
        <f t="shared" si="69"/>
        <v>1</v>
      </c>
      <c r="AE79" s="197">
        <f t="shared" si="70"/>
        <v>1</v>
      </c>
      <c r="AF79" s="197">
        <f t="shared" si="71"/>
        <v>1</v>
      </c>
      <c r="AG79" s="197">
        <f t="shared" si="72"/>
        <v>1</v>
      </c>
      <c r="AH79" s="197">
        <f t="shared" si="73"/>
        <v>1</v>
      </c>
      <c r="AI79" s="197">
        <f t="shared" si="74"/>
        <v>1</v>
      </c>
    </row>
    <row r="80" spans="1:35" x14ac:dyDescent="0.3">
      <c r="A80" s="103" t="s">
        <v>3955</v>
      </c>
      <c r="B80" s="103" t="s">
        <v>2283</v>
      </c>
      <c r="C80" s="103" t="s">
        <v>2283</v>
      </c>
      <c r="D80" s="164">
        <v>2021</v>
      </c>
      <c r="E80" s="164">
        <v>9</v>
      </c>
      <c r="F80" s="166">
        <v>3.6005499999999997</v>
      </c>
      <c r="G80" s="206">
        <v>0</v>
      </c>
      <c r="H80" s="207"/>
      <c r="I80" s="103" t="s">
        <v>569</v>
      </c>
      <c r="K80" s="210" t="str">
        <f>IF(ISNA(INDEX(resources!G:G,MATCH(B80,resources!B:B,0))),"none",
INDEX(resources!G:G,MATCH(B80,resources!B:B,0)))</f>
        <v>none</v>
      </c>
      <c r="L80" s="191">
        <v>0</v>
      </c>
      <c r="M80" s="191" t="str">
        <f>IF(
ISNA(INDEX(resources!E:E,MATCH(B80,resources!B:B,0))),"fillme",
INDEX(resources!E:E,MATCH(B80,resources!B:B,0)))</f>
        <v>CAISO_Solar</v>
      </c>
      <c r="N80" s="191">
        <v>1</v>
      </c>
      <c r="O80" s="193" t="str">
        <f>IFERROR(INDEX(resources!K:K,MATCH(B80,resources!B:B,0)),"fillme")</f>
        <v>solar</v>
      </c>
      <c r="P80" s="195" t="str">
        <f t="shared" si="60"/>
        <v>solar_2021_9</v>
      </c>
      <c r="Q80" s="194">
        <f>INDEX(elcc!G:G,MATCH(P80,elcc!D:D,0))</f>
        <v>0.14000000000000001</v>
      </c>
      <c r="R80" s="195">
        <f t="shared" si="61"/>
        <v>1</v>
      </c>
      <c r="S80" s="210" t="e">
        <f t="shared" si="62"/>
        <v>#N/A</v>
      </c>
      <c r="T80" s="212">
        <f t="shared" si="63"/>
        <v>0</v>
      </c>
      <c r="U80" s="196" t="str">
        <f t="shared" si="64"/>
        <v>ok</v>
      </c>
      <c r="V80" s="192" t="str">
        <f>INDEX(resources!F:F,MATCH(B80,resources!B:B,0))</f>
        <v>existing_generic</v>
      </c>
      <c r="W80" s="197">
        <f t="shared" si="65"/>
        <v>1</v>
      </c>
      <c r="X80" s="197">
        <f t="shared" si="66"/>
        <v>0</v>
      </c>
      <c r="Y80" s="197" t="str">
        <f t="shared" si="67"/>
        <v>existing_generic_solar_1axis_existing_generic_solar_1axis_none</v>
      </c>
      <c r="Z80" s="197">
        <f>IF(COUNTIFS($Y$2:Y80,Y80)=1,1,0)</f>
        <v>0</v>
      </c>
      <c r="AA80" s="197">
        <f>SUM($Z$2:Z80)*Z80</f>
        <v>0</v>
      </c>
      <c r="AB80" s="197">
        <f>COUNTIFS(resources!B:B,B80)</f>
        <v>1</v>
      </c>
      <c r="AC80" s="197">
        <f t="shared" si="68"/>
        <v>1</v>
      </c>
      <c r="AD80" s="197">
        <f t="shared" si="69"/>
        <v>1</v>
      </c>
      <c r="AE80" s="197">
        <f t="shared" si="70"/>
        <v>1</v>
      </c>
      <c r="AF80" s="197">
        <f t="shared" si="71"/>
        <v>1</v>
      </c>
      <c r="AG80" s="197">
        <f t="shared" si="72"/>
        <v>1</v>
      </c>
      <c r="AH80" s="197">
        <f t="shared" si="73"/>
        <v>1</v>
      </c>
      <c r="AI80" s="197">
        <f t="shared" si="74"/>
        <v>1</v>
      </c>
    </row>
    <row r="81" spans="1:35" x14ac:dyDescent="0.3">
      <c r="A81" s="103" t="s">
        <v>3955</v>
      </c>
      <c r="B81" s="103" t="s">
        <v>2283</v>
      </c>
      <c r="C81" s="103" t="s">
        <v>2283</v>
      </c>
      <c r="D81" s="164">
        <v>2021</v>
      </c>
      <c r="E81" s="164">
        <v>10</v>
      </c>
      <c r="F81" s="166">
        <v>3.6005499999999997</v>
      </c>
      <c r="G81" s="206">
        <v>0</v>
      </c>
      <c r="H81" s="207"/>
      <c r="I81" s="103" t="s">
        <v>569</v>
      </c>
      <c r="K81" s="210" t="str">
        <f>IF(ISNA(INDEX(resources!G:G,MATCH(B81,resources!B:B,0))),"none",
INDEX(resources!G:G,MATCH(B81,resources!B:B,0)))</f>
        <v>none</v>
      </c>
      <c r="L81" s="191">
        <v>0</v>
      </c>
      <c r="M81" s="191" t="str">
        <f>IF(
ISNA(INDEX(resources!E:E,MATCH(B81,resources!B:B,0))),"fillme",
INDEX(resources!E:E,MATCH(B81,resources!B:B,0)))</f>
        <v>CAISO_Solar</v>
      </c>
      <c r="N81" s="191">
        <v>1</v>
      </c>
      <c r="O81" s="193" t="str">
        <f>IFERROR(INDEX(resources!K:K,MATCH(B81,resources!B:B,0)),"fillme")</f>
        <v>solar</v>
      </c>
      <c r="P81" s="195" t="str">
        <f t="shared" si="60"/>
        <v>solar_2021_10</v>
      </c>
      <c r="Q81" s="194">
        <f>INDEX(elcc!G:G,MATCH(P81,elcc!D:D,0))</f>
        <v>0.02</v>
      </c>
      <c r="R81" s="195">
        <f t="shared" si="61"/>
        <v>1</v>
      </c>
      <c r="S81" s="210" t="e">
        <f t="shared" si="62"/>
        <v>#N/A</v>
      </c>
      <c r="T81" s="212">
        <f t="shared" si="63"/>
        <v>0</v>
      </c>
      <c r="U81" s="196" t="str">
        <f t="shared" si="64"/>
        <v>ok</v>
      </c>
      <c r="V81" s="192" t="str">
        <f>INDEX(resources!F:F,MATCH(B81,resources!B:B,0))</f>
        <v>existing_generic</v>
      </c>
      <c r="W81" s="197">
        <f t="shared" si="65"/>
        <v>1</v>
      </c>
      <c r="X81" s="197">
        <f t="shared" si="66"/>
        <v>0</v>
      </c>
      <c r="Y81" s="197" t="str">
        <f t="shared" si="67"/>
        <v>existing_generic_solar_1axis_existing_generic_solar_1axis_none</v>
      </c>
      <c r="Z81" s="197">
        <f>IF(COUNTIFS($Y$2:Y81,Y81)=1,1,0)</f>
        <v>0</v>
      </c>
      <c r="AA81" s="197">
        <f>SUM($Z$2:Z81)*Z81</f>
        <v>0</v>
      </c>
      <c r="AB81" s="197">
        <f>COUNTIFS(resources!B:B,B81)</f>
        <v>1</v>
      </c>
      <c r="AC81" s="197">
        <f t="shared" si="68"/>
        <v>1</v>
      </c>
      <c r="AD81" s="197">
        <f t="shared" si="69"/>
        <v>1</v>
      </c>
      <c r="AE81" s="197">
        <f t="shared" si="70"/>
        <v>1</v>
      </c>
      <c r="AF81" s="197">
        <f t="shared" si="71"/>
        <v>1</v>
      </c>
      <c r="AG81" s="197">
        <f t="shared" si="72"/>
        <v>1</v>
      </c>
      <c r="AH81" s="197">
        <f t="shared" si="73"/>
        <v>1</v>
      </c>
      <c r="AI81" s="197">
        <f t="shared" si="74"/>
        <v>1</v>
      </c>
    </row>
    <row r="82" spans="1:35" x14ac:dyDescent="0.3">
      <c r="A82" s="103" t="s">
        <v>3955</v>
      </c>
      <c r="B82" s="103" t="s">
        <v>2283</v>
      </c>
      <c r="C82" s="103" t="s">
        <v>2283</v>
      </c>
      <c r="D82" s="164">
        <v>2021</v>
      </c>
      <c r="E82" s="164">
        <v>11</v>
      </c>
      <c r="F82" s="166">
        <v>3.6005499999999997</v>
      </c>
      <c r="G82" s="206">
        <v>0</v>
      </c>
      <c r="H82" s="207"/>
      <c r="I82" s="103" t="s">
        <v>569</v>
      </c>
      <c r="K82" s="210" t="str">
        <f>IF(ISNA(INDEX(resources!G:G,MATCH(B82,resources!B:B,0))),"none",
INDEX(resources!G:G,MATCH(B82,resources!B:B,0)))</f>
        <v>none</v>
      </c>
      <c r="L82" s="191">
        <v>0</v>
      </c>
      <c r="M82" s="191" t="str">
        <f>IF(
ISNA(INDEX(resources!E:E,MATCH(B82,resources!B:B,0))),"fillme",
INDEX(resources!E:E,MATCH(B82,resources!B:B,0)))</f>
        <v>CAISO_Solar</v>
      </c>
      <c r="N82" s="191">
        <v>1</v>
      </c>
      <c r="O82" s="193" t="str">
        <f>IFERROR(INDEX(resources!K:K,MATCH(B82,resources!B:B,0)),"fillme")</f>
        <v>solar</v>
      </c>
      <c r="P82" s="195" t="str">
        <f t="shared" si="60"/>
        <v>solar_2021_11</v>
      </c>
      <c r="Q82" s="194">
        <f>INDEX(elcc!G:G,MATCH(P82,elcc!D:D,0))</f>
        <v>0.02</v>
      </c>
      <c r="R82" s="195">
        <f t="shared" si="61"/>
        <v>1</v>
      </c>
      <c r="S82" s="210" t="e">
        <f t="shared" si="62"/>
        <v>#N/A</v>
      </c>
      <c r="T82" s="212">
        <f t="shared" si="63"/>
        <v>0</v>
      </c>
      <c r="U82" s="196" t="str">
        <f t="shared" si="64"/>
        <v>ok</v>
      </c>
      <c r="V82" s="192" t="str">
        <f>INDEX(resources!F:F,MATCH(B82,resources!B:B,0))</f>
        <v>existing_generic</v>
      </c>
      <c r="W82" s="197">
        <f t="shared" si="65"/>
        <v>1</v>
      </c>
      <c r="X82" s="197">
        <f t="shared" si="66"/>
        <v>0</v>
      </c>
      <c r="Y82" s="197" t="str">
        <f t="shared" si="67"/>
        <v>existing_generic_solar_1axis_existing_generic_solar_1axis_none</v>
      </c>
      <c r="Z82" s="197">
        <f>IF(COUNTIFS($Y$2:Y82,Y82)=1,1,0)</f>
        <v>0</v>
      </c>
      <c r="AA82" s="197">
        <f>SUM($Z$2:Z82)*Z82</f>
        <v>0</v>
      </c>
      <c r="AB82" s="197">
        <f>COUNTIFS(resources!B:B,B82)</f>
        <v>1</v>
      </c>
      <c r="AC82" s="197">
        <f t="shared" si="68"/>
        <v>1</v>
      </c>
      <c r="AD82" s="197">
        <f t="shared" si="69"/>
        <v>1</v>
      </c>
      <c r="AE82" s="197">
        <f t="shared" si="70"/>
        <v>1</v>
      </c>
      <c r="AF82" s="197">
        <f t="shared" si="71"/>
        <v>1</v>
      </c>
      <c r="AG82" s="197">
        <f t="shared" si="72"/>
        <v>1</v>
      </c>
      <c r="AH82" s="197">
        <f t="shared" si="73"/>
        <v>1</v>
      </c>
      <c r="AI82" s="197">
        <f t="shared" si="74"/>
        <v>1</v>
      </c>
    </row>
    <row r="83" spans="1:35" x14ac:dyDescent="0.3">
      <c r="A83" s="103" t="s">
        <v>3955</v>
      </c>
      <c r="B83" s="103" t="s">
        <v>2283</v>
      </c>
      <c r="C83" s="103" t="s">
        <v>2283</v>
      </c>
      <c r="D83" s="164">
        <v>2021</v>
      </c>
      <c r="E83" s="164">
        <v>12</v>
      </c>
      <c r="F83" s="166">
        <v>3.6005499999999997</v>
      </c>
      <c r="G83" s="206">
        <v>0</v>
      </c>
      <c r="H83" s="207"/>
      <c r="I83" s="103" t="s">
        <v>569</v>
      </c>
      <c r="K83" s="210" t="str">
        <f>IF(ISNA(INDEX(resources!G:G,MATCH(B83,resources!B:B,0))),"none",
INDEX(resources!G:G,MATCH(B83,resources!B:B,0)))</f>
        <v>none</v>
      </c>
      <c r="L83" s="191">
        <v>0</v>
      </c>
      <c r="M83" s="191" t="str">
        <f>IF(
ISNA(INDEX(resources!E:E,MATCH(B83,resources!B:B,0))),"fillme",
INDEX(resources!E:E,MATCH(B83,resources!B:B,0)))</f>
        <v>CAISO_Solar</v>
      </c>
      <c r="N83" s="191">
        <v>1</v>
      </c>
      <c r="O83" s="193" t="str">
        <f>IFERROR(INDEX(resources!K:K,MATCH(B83,resources!B:B,0)),"fillme")</f>
        <v>solar</v>
      </c>
      <c r="P83" s="195" t="str">
        <f t="shared" si="60"/>
        <v>solar_2021_12</v>
      </c>
      <c r="Q83" s="194">
        <f>INDEX(elcc!G:G,MATCH(P83,elcc!D:D,0))</f>
        <v>0</v>
      </c>
      <c r="R83" s="195">
        <f t="shared" si="61"/>
        <v>1</v>
      </c>
      <c r="S83" s="210" t="e">
        <f t="shared" si="62"/>
        <v>#N/A</v>
      </c>
      <c r="T83" s="212">
        <f t="shared" si="63"/>
        <v>0</v>
      </c>
      <c r="U83" s="196" t="str">
        <f t="shared" si="64"/>
        <v>ok</v>
      </c>
      <c r="V83" s="192" t="str">
        <f>INDEX(resources!F:F,MATCH(B83,resources!B:B,0))</f>
        <v>existing_generic</v>
      </c>
      <c r="W83" s="197">
        <f t="shared" si="65"/>
        <v>1</v>
      </c>
      <c r="X83" s="197">
        <f t="shared" si="66"/>
        <v>0</v>
      </c>
      <c r="Y83" s="197" t="str">
        <f t="shared" si="67"/>
        <v>existing_generic_solar_1axis_existing_generic_solar_1axis_none</v>
      </c>
      <c r="Z83" s="197">
        <f>IF(COUNTIFS($Y$2:Y83,Y83)=1,1,0)</f>
        <v>0</v>
      </c>
      <c r="AA83" s="197">
        <f>SUM($Z$2:Z83)*Z83</f>
        <v>0</v>
      </c>
      <c r="AB83" s="197">
        <f>COUNTIFS(resources!B:B,B83)</f>
        <v>1</v>
      </c>
      <c r="AC83" s="197">
        <f t="shared" si="68"/>
        <v>1</v>
      </c>
      <c r="AD83" s="197">
        <f t="shared" si="69"/>
        <v>1</v>
      </c>
      <c r="AE83" s="197">
        <f t="shared" si="70"/>
        <v>1</v>
      </c>
      <c r="AF83" s="197">
        <f t="shared" si="71"/>
        <v>1</v>
      </c>
      <c r="AG83" s="197">
        <f t="shared" si="72"/>
        <v>1</v>
      </c>
      <c r="AH83" s="197">
        <f t="shared" si="73"/>
        <v>1</v>
      </c>
      <c r="AI83" s="197">
        <f t="shared" si="74"/>
        <v>1</v>
      </c>
    </row>
    <row r="84" spans="1:35" x14ac:dyDescent="0.3">
      <c r="A84" s="103" t="s">
        <v>3955</v>
      </c>
      <c r="B84" s="103" t="s">
        <v>2283</v>
      </c>
      <c r="C84" s="103" t="s">
        <v>2283</v>
      </c>
      <c r="D84" s="164">
        <v>2022</v>
      </c>
      <c r="E84" s="164">
        <v>1</v>
      </c>
      <c r="F84" s="166">
        <v>24.87466071428571</v>
      </c>
      <c r="G84" s="206">
        <v>0</v>
      </c>
      <c r="H84" s="207"/>
      <c r="I84" s="103" t="s">
        <v>569</v>
      </c>
      <c r="K84" s="210" t="str">
        <f>IF(ISNA(INDEX(resources!G:G,MATCH(B84,resources!B:B,0))),"none",
INDEX(resources!G:G,MATCH(B84,resources!B:B,0)))</f>
        <v>none</v>
      </c>
      <c r="L84" s="191">
        <v>0</v>
      </c>
      <c r="M84" s="191" t="str">
        <f>IF(
ISNA(INDEX(resources!E:E,MATCH(B84,resources!B:B,0))),"fillme",
INDEX(resources!E:E,MATCH(B84,resources!B:B,0)))</f>
        <v>CAISO_Solar</v>
      </c>
      <c r="N84" s="191">
        <v>1</v>
      </c>
      <c r="O84" s="193" t="str">
        <f>IFERROR(INDEX(resources!K:K,MATCH(B84,resources!B:B,0)),"fillme")</f>
        <v>solar</v>
      </c>
      <c r="P84" s="195" t="str">
        <f t="shared" si="60"/>
        <v>solar_2022_1</v>
      </c>
      <c r="Q84" s="194">
        <f>INDEX(elcc!G:G,MATCH(P84,elcc!D:D,0))</f>
        <v>0.04</v>
      </c>
      <c r="R84" s="195">
        <f t="shared" si="61"/>
        <v>1</v>
      </c>
      <c r="S84" s="210" t="e">
        <f t="shared" si="62"/>
        <v>#N/A</v>
      </c>
      <c r="T84" s="212">
        <f t="shared" si="63"/>
        <v>0</v>
      </c>
      <c r="U84" s="196" t="str">
        <f t="shared" si="64"/>
        <v>ok</v>
      </c>
      <c r="V84" s="192" t="str">
        <f>INDEX(resources!F:F,MATCH(B84,resources!B:B,0))</f>
        <v>existing_generic</v>
      </c>
      <c r="W84" s="197">
        <f t="shared" si="65"/>
        <v>1</v>
      </c>
      <c r="X84" s="197">
        <f t="shared" si="66"/>
        <v>0</v>
      </c>
      <c r="Y84" s="197" t="str">
        <f t="shared" si="67"/>
        <v>existing_generic_solar_1axis_existing_generic_solar_1axis_none</v>
      </c>
      <c r="Z84" s="197">
        <f>IF(COUNTIFS($Y$2:Y84,Y84)=1,1,0)</f>
        <v>0</v>
      </c>
      <c r="AA84" s="197">
        <f>SUM($Z$2:Z84)*Z84</f>
        <v>0</v>
      </c>
      <c r="AB84" s="197">
        <f>COUNTIFS(resources!B:B,B84)</f>
        <v>1</v>
      </c>
      <c r="AC84" s="197">
        <f t="shared" si="68"/>
        <v>1</v>
      </c>
      <c r="AD84" s="197">
        <f t="shared" si="69"/>
        <v>1</v>
      </c>
      <c r="AE84" s="197">
        <f t="shared" si="70"/>
        <v>1</v>
      </c>
      <c r="AF84" s="197">
        <f t="shared" si="71"/>
        <v>1</v>
      </c>
      <c r="AG84" s="197">
        <f t="shared" si="72"/>
        <v>1</v>
      </c>
      <c r="AH84" s="197">
        <f t="shared" si="73"/>
        <v>1</v>
      </c>
      <c r="AI84" s="197">
        <f t="shared" si="74"/>
        <v>1</v>
      </c>
    </row>
    <row r="85" spans="1:35" x14ac:dyDescent="0.3">
      <c r="A85" s="103" t="s">
        <v>3955</v>
      </c>
      <c r="B85" s="103" t="s">
        <v>2283</v>
      </c>
      <c r="C85" s="103" t="s">
        <v>2283</v>
      </c>
      <c r="D85" s="164">
        <v>2022</v>
      </c>
      <c r="E85" s="164">
        <v>2</v>
      </c>
      <c r="F85" s="166">
        <v>24.87466071428571</v>
      </c>
      <c r="G85" s="206">
        <v>0</v>
      </c>
      <c r="H85" s="207"/>
      <c r="I85" s="103" t="s">
        <v>569</v>
      </c>
      <c r="K85" s="210" t="str">
        <f>IF(ISNA(INDEX(resources!G:G,MATCH(B85,resources!B:B,0))),"none",
INDEX(resources!G:G,MATCH(B85,resources!B:B,0)))</f>
        <v>none</v>
      </c>
      <c r="L85" s="191">
        <v>0</v>
      </c>
      <c r="M85" s="191" t="str">
        <f>IF(
ISNA(INDEX(resources!E:E,MATCH(B85,resources!B:B,0))),"fillme",
INDEX(resources!E:E,MATCH(B85,resources!B:B,0)))</f>
        <v>CAISO_Solar</v>
      </c>
      <c r="N85" s="191">
        <v>1</v>
      </c>
      <c r="O85" s="193" t="str">
        <f>IFERROR(INDEX(resources!K:K,MATCH(B85,resources!B:B,0)),"fillme")</f>
        <v>solar</v>
      </c>
      <c r="P85" s="195" t="str">
        <f t="shared" si="60"/>
        <v>solar_2022_2</v>
      </c>
      <c r="Q85" s="194">
        <f>INDEX(elcc!G:G,MATCH(P85,elcc!D:D,0))</f>
        <v>0.03</v>
      </c>
      <c r="R85" s="195">
        <f t="shared" si="61"/>
        <v>1</v>
      </c>
      <c r="S85" s="210" t="e">
        <f t="shared" si="62"/>
        <v>#N/A</v>
      </c>
      <c r="T85" s="212">
        <f t="shared" si="63"/>
        <v>0</v>
      </c>
      <c r="U85" s="196" t="str">
        <f t="shared" si="64"/>
        <v>ok</v>
      </c>
      <c r="V85" s="192" t="str">
        <f>INDEX(resources!F:F,MATCH(B85,resources!B:B,0))</f>
        <v>existing_generic</v>
      </c>
      <c r="W85" s="197">
        <f t="shared" si="65"/>
        <v>1</v>
      </c>
      <c r="X85" s="197">
        <f t="shared" si="66"/>
        <v>0</v>
      </c>
      <c r="Y85" s="197" t="str">
        <f t="shared" si="67"/>
        <v>existing_generic_solar_1axis_existing_generic_solar_1axis_none</v>
      </c>
      <c r="Z85" s="197">
        <f>IF(COUNTIFS($Y$2:Y85,Y85)=1,1,0)</f>
        <v>0</v>
      </c>
      <c r="AA85" s="197">
        <f>SUM($Z$2:Z85)*Z85</f>
        <v>0</v>
      </c>
      <c r="AB85" s="197">
        <f>COUNTIFS(resources!B:B,B85)</f>
        <v>1</v>
      </c>
      <c r="AC85" s="197">
        <f t="shared" si="68"/>
        <v>1</v>
      </c>
      <c r="AD85" s="197">
        <f t="shared" si="69"/>
        <v>1</v>
      </c>
      <c r="AE85" s="197">
        <f t="shared" si="70"/>
        <v>1</v>
      </c>
      <c r="AF85" s="197">
        <f t="shared" si="71"/>
        <v>1</v>
      </c>
      <c r="AG85" s="197">
        <f t="shared" si="72"/>
        <v>1</v>
      </c>
      <c r="AH85" s="197">
        <f t="shared" si="73"/>
        <v>1</v>
      </c>
      <c r="AI85" s="197">
        <f t="shared" si="74"/>
        <v>1</v>
      </c>
    </row>
    <row r="86" spans="1:35" x14ac:dyDescent="0.3">
      <c r="A86" s="103" t="s">
        <v>3955</v>
      </c>
      <c r="B86" s="103" t="s">
        <v>2283</v>
      </c>
      <c r="C86" s="103" t="s">
        <v>2283</v>
      </c>
      <c r="D86" s="164">
        <v>2022</v>
      </c>
      <c r="E86" s="164">
        <v>3</v>
      </c>
      <c r="F86" s="166">
        <v>24.87466071428571</v>
      </c>
      <c r="G86" s="206">
        <v>0</v>
      </c>
      <c r="H86" s="207"/>
      <c r="I86" s="103" t="s">
        <v>569</v>
      </c>
      <c r="K86" s="210" t="str">
        <f>IF(ISNA(INDEX(resources!G:G,MATCH(B86,resources!B:B,0))),"none",
INDEX(resources!G:G,MATCH(B86,resources!B:B,0)))</f>
        <v>none</v>
      </c>
      <c r="L86" s="191">
        <v>0</v>
      </c>
      <c r="M86" s="191" t="str">
        <f>IF(
ISNA(INDEX(resources!E:E,MATCH(B86,resources!B:B,0))),"fillme",
INDEX(resources!E:E,MATCH(B86,resources!B:B,0)))</f>
        <v>CAISO_Solar</v>
      </c>
      <c r="N86" s="191">
        <v>1</v>
      </c>
      <c r="O86" s="193" t="str">
        <f>IFERROR(INDEX(resources!K:K,MATCH(B86,resources!B:B,0)),"fillme")</f>
        <v>solar</v>
      </c>
      <c r="P86" s="195" t="str">
        <f t="shared" si="60"/>
        <v>solar_2022_3</v>
      </c>
      <c r="Q86" s="194">
        <f>INDEX(elcc!G:G,MATCH(P86,elcc!D:D,0))</f>
        <v>0.18</v>
      </c>
      <c r="R86" s="195">
        <f t="shared" si="61"/>
        <v>1</v>
      </c>
      <c r="S86" s="210" t="e">
        <f t="shared" si="62"/>
        <v>#N/A</v>
      </c>
      <c r="T86" s="212">
        <f t="shared" si="63"/>
        <v>0</v>
      </c>
      <c r="U86" s="196" t="str">
        <f t="shared" si="64"/>
        <v>ok</v>
      </c>
      <c r="V86" s="192" t="str">
        <f>INDEX(resources!F:F,MATCH(B86,resources!B:B,0))</f>
        <v>existing_generic</v>
      </c>
      <c r="W86" s="197">
        <f t="shared" si="65"/>
        <v>1</v>
      </c>
      <c r="X86" s="197">
        <f t="shared" si="66"/>
        <v>0</v>
      </c>
      <c r="Y86" s="197" t="str">
        <f t="shared" si="67"/>
        <v>existing_generic_solar_1axis_existing_generic_solar_1axis_none</v>
      </c>
      <c r="Z86" s="197">
        <f>IF(COUNTIFS($Y$2:Y86,Y86)=1,1,0)</f>
        <v>0</v>
      </c>
      <c r="AA86" s="197">
        <f>SUM($Z$2:Z86)*Z86</f>
        <v>0</v>
      </c>
      <c r="AB86" s="197">
        <f>COUNTIFS(resources!B:B,B86)</f>
        <v>1</v>
      </c>
      <c r="AC86" s="197">
        <f t="shared" si="68"/>
        <v>1</v>
      </c>
      <c r="AD86" s="197">
        <f t="shared" si="69"/>
        <v>1</v>
      </c>
      <c r="AE86" s="197">
        <f t="shared" si="70"/>
        <v>1</v>
      </c>
      <c r="AF86" s="197">
        <f t="shared" si="71"/>
        <v>1</v>
      </c>
      <c r="AG86" s="197">
        <f t="shared" si="72"/>
        <v>1</v>
      </c>
      <c r="AH86" s="197">
        <f t="shared" si="73"/>
        <v>1</v>
      </c>
      <c r="AI86" s="197">
        <f t="shared" si="74"/>
        <v>1</v>
      </c>
    </row>
    <row r="87" spans="1:35" x14ac:dyDescent="0.3">
      <c r="A87" s="103" t="s">
        <v>3955</v>
      </c>
      <c r="B87" s="103" t="s">
        <v>2283</v>
      </c>
      <c r="C87" s="103" t="s">
        <v>2283</v>
      </c>
      <c r="D87" s="164">
        <v>2022</v>
      </c>
      <c r="E87" s="164">
        <v>4</v>
      </c>
      <c r="F87" s="166">
        <v>24.87466071428571</v>
      </c>
      <c r="G87" s="206">
        <v>0</v>
      </c>
      <c r="H87" s="207"/>
      <c r="I87" s="103" t="s">
        <v>569</v>
      </c>
      <c r="K87" s="210" t="str">
        <f>IF(ISNA(INDEX(resources!G:G,MATCH(B87,resources!B:B,0))),"none",
INDEX(resources!G:G,MATCH(B87,resources!B:B,0)))</f>
        <v>none</v>
      </c>
      <c r="L87" s="191">
        <v>0</v>
      </c>
      <c r="M87" s="191" t="str">
        <f>IF(
ISNA(INDEX(resources!E:E,MATCH(B87,resources!B:B,0))),"fillme",
INDEX(resources!E:E,MATCH(B87,resources!B:B,0)))</f>
        <v>CAISO_Solar</v>
      </c>
      <c r="N87" s="191">
        <v>1</v>
      </c>
      <c r="O87" s="193" t="str">
        <f>IFERROR(INDEX(resources!K:K,MATCH(B87,resources!B:B,0)),"fillme")</f>
        <v>solar</v>
      </c>
      <c r="P87" s="195" t="str">
        <f t="shared" si="60"/>
        <v>solar_2022_4</v>
      </c>
      <c r="Q87" s="194">
        <f>INDEX(elcc!G:G,MATCH(P87,elcc!D:D,0))</f>
        <v>0.15</v>
      </c>
      <c r="R87" s="195">
        <f t="shared" si="61"/>
        <v>1</v>
      </c>
      <c r="S87" s="210" t="e">
        <f t="shared" si="62"/>
        <v>#N/A</v>
      </c>
      <c r="T87" s="212">
        <f t="shared" si="63"/>
        <v>0</v>
      </c>
      <c r="U87" s="196" t="str">
        <f t="shared" si="64"/>
        <v>ok</v>
      </c>
      <c r="V87" s="192" t="str">
        <f>INDEX(resources!F:F,MATCH(B87,resources!B:B,0))</f>
        <v>existing_generic</v>
      </c>
      <c r="W87" s="197">
        <f t="shared" si="65"/>
        <v>1</v>
      </c>
      <c r="X87" s="197">
        <f t="shared" si="66"/>
        <v>0</v>
      </c>
      <c r="Y87" s="197" t="str">
        <f t="shared" si="67"/>
        <v>existing_generic_solar_1axis_existing_generic_solar_1axis_none</v>
      </c>
      <c r="Z87" s="197">
        <f>IF(COUNTIFS($Y$2:Y87,Y87)=1,1,0)</f>
        <v>0</v>
      </c>
      <c r="AA87" s="197">
        <f>SUM($Z$2:Z87)*Z87</f>
        <v>0</v>
      </c>
      <c r="AB87" s="197">
        <f>COUNTIFS(resources!B:B,B87)</f>
        <v>1</v>
      </c>
      <c r="AC87" s="197">
        <f t="shared" si="68"/>
        <v>1</v>
      </c>
      <c r="AD87" s="197">
        <f t="shared" si="69"/>
        <v>1</v>
      </c>
      <c r="AE87" s="197">
        <f t="shared" si="70"/>
        <v>1</v>
      </c>
      <c r="AF87" s="197">
        <f t="shared" si="71"/>
        <v>1</v>
      </c>
      <c r="AG87" s="197">
        <f t="shared" si="72"/>
        <v>1</v>
      </c>
      <c r="AH87" s="197">
        <f t="shared" si="73"/>
        <v>1</v>
      </c>
      <c r="AI87" s="197">
        <f t="shared" si="74"/>
        <v>1</v>
      </c>
    </row>
    <row r="88" spans="1:35" x14ac:dyDescent="0.3">
      <c r="A88" s="103" t="s">
        <v>3955</v>
      </c>
      <c r="B88" s="103" t="s">
        <v>2283</v>
      </c>
      <c r="C88" s="103" t="s">
        <v>2283</v>
      </c>
      <c r="D88" s="164">
        <v>2022</v>
      </c>
      <c r="E88" s="164">
        <v>5</v>
      </c>
      <c r="F88" s="166">
        <v>24.87466071428571</v>
      </c>
      <c r="G88" s="206">
        <v>0</v>
      </c>
      <c r="H88" s="207"/>
      <c r="I88" s="103" t="s">
        <v>569</v>
      </c>
      <c r="K88" s="210" t="str">
        <f>IF(ISNA(INDEX(resources!G:G,MATCH(B88,resources!B:B,0))),"none",
INDEX(resources!G:G,MATCH(B88,resources!B:B,0)))</f>
        <v>none</v>
      </c>
      <c r="L88" s="191">
        <v>0</v>
      </c>
      <c r="M88" s="191" t="str">
        <f>IF(
ISNA(INDEX(resources!E:E,MATCH(B88,resources!B:B,0))),"fillme",
INDEX(resources!E:E,MATCH(B88,resources!B:B,0)))</f>
        <v>CAISO_Solar</v>
      </c>
      <c r="N88" s="191">
        <v>1</v>
      </c>
      <c r="O88" s="193" t="str">
        <f>IFERROR(INDEX(resources!K:K,MATCH(B88,resources!B:B,0)),"fillme")</f>
        <v>solar</v>
      </c>
      <c r="P88" s="195" t="str">
        <f t="shared" si="60"/>
        <v>solar_2022_5</v>
      </c>
      <c r="Q88" s="194">
        <f>INDEX(elcc!G:G,MATCH(P88,elcc!D:D,0))</f>
        <v>0.16</v>
      </c>
      <c r="R88" s="195">
        <f t="shared" si="61"/>
        <v>1</v>
      </c>
      <c r="S88" s="210" t="e">
        <f t="shared" si="62"/>
        <v>#N/A</v>
      </c>
      <c r="T88" s="212">
        <f t="shared" si="63"/>
        <v>0</v>
      </c>
      <c r="U88" s="196" t="str">
        <f t="shared" si="64"/>
        <v>ok</v>
      </c>
      <c r="V88" s="192" t="str">
        <f>INDEX(resources!F:F,MATCH(B88,resources!B:B,0))</f>
        <v>existing_generic</v>
      </c>
      <c r="W88" s="197">
        <f t="shared" si="65"/>
        <v>1</v>
      </c>
      <c r="X88" s="197">
        <f t="shared" si="66"/>
        <v>0</v>
      </c>
      <c r="Y88" s="197" t="str">
        <f t="shared" si="67"/>
        <v>existing_generic_solar_1axis_existing_generic_solar_1axis_none</v>
      </c>
      <c r="Z88" s="197">
        <f>IF(COUNTIFS($Y$2:Y88,Y88)=1,1,0)</f>
        <v>0</v>
      </c>
      <c r="AA88" s="197">
        <f>SUM($Z$2:Z88)*Z88</f>
        <v>0</v>
      </c>
      <c r="AB88" s="197">
        <f>COUNTIFS(resources!B:B,B88)</f>
        <v>1</v>
      </c>
      <c r="AC88" s="197">
        <f t="shared" si="68"/>
        <v>1</v>
      </c>
      <c r="AD88" s="197">
        <f t="shared" si="69"/>
        <v>1</v>
      </c>
      <c r="AE88" s="197">
        <f t="shared" si="70"/>
        <v>1</v>
      </c>
      <c r="AF88" s="197">
        <f t="shared" si="71"/>
        <v>1</v>
      </c>
      <c r="AG88" s="197">
        <f t="shared" si="72"/>
        <v>1</v>
      </c>
      <c r="AH88" s="197">
        <f t="shared" si="73"/>
        <v>1</v>
      </c>
      <c r="AI88" s="197">
        <f t="shared" si="74"/>
        <v>1</v>
      </c>
    </row>
    <row r="89" spans="1:35" x14ac:dyDescent="0.3">
      <c r="A89" s="103" t="s">
        <v>3955</v>
      </c>
      <c r="B89" s="103" t="s">
        <v>2283</v>
      </c>
      <c r="C89" s="103" t="s">
        <v>2283</v>
      </c>
      <c r="D89" s="164">
        <v>2022</v>
      </c>
      <c r="E89" s="164">
        <v>6</v>
      </c>
      <c r="F89" s="166">
        <v>24.87466071428571</v>
      </c>
      <c r="G89" s="206">
        <v>0</v>
      </c>
      <c r="H89" s="207"/>
      <c r="I89" s="103" t="s">
        <v>569</v>
      </c>
      <c r="K89" s="210" t="str">
        <f>IF(ISNA(INDEX(resources!G:G,MATCH(B89,resources!B:B,0))),"none",
INDEX(resources!G:G,MATCH(B89,resources!B:B,0)))</f>
        <v>none</v>
      </c>
      <c r="L89" s="191">
        <v>0</v>
      </c>
      <c r="M89" s="191" t="str">
        <f>IF(
ISNA(INDEX(resources!E:E,MATCH(B89,resources!B:B,0))),"fillme",
INDEX(resources!E:E,MATCH(B89,resources!B:B,0)))</f>
        <v>CAISO_Solar</v>
      </c>
      <c r="N89" s="191">
        <v>1</v>
      </c>
      <c r="O89" s="193" t="str">
        <f>IFERROR(INDEX(resources!K:K,MATCH(B89,resources!B:B,0)),"fillme")</f>
        <v>solar</v>
      </c>
      <c r="P89" s="195" t="str">
        <f t="shared" si="60"/>
        <v>solar_2022_6</v>
      </c>
      <c r="Q89" s="194">
        <f>INDEX(elcc!G:G,MATCH(P89,elcc!D:D,0))</f>
        <v>0.31</v>
      </c>
      <c r="R89" s="195">
        <f t="shared" si="61"/>
        <v>1</v>
      </c>
      <c r="S89" s="210" t="e">
        <f t="shared" si="62"/>
        <v>#N/A</v>
      </c>
      <c r="T89" s="212">
        <f t="shared" si="63"/>
        <v>0</v>
      </c>
      <c r="U89" s="196" t="str">
        <f t="shared" si="64"/>
        <v>ok</v>
      </c>
      <c r="V89" s="192" t="str">
        <f>INDEX(resources!F:F,MATCH(B89,resources!B:B,0))</f>
        <v>existing_generic</v>
      </c>
      <c r="W89" s="197">
        <f t="shared" si="65"/>
        <v>1</v>
      </c>
      <c r="X89" s="197">
        <f t="shared" si="66"/>
        <v>0</v>
      </c>
      <c r="Y89" s="197" t="str">
        <f t="shared" si="67"/>
        <v>existing_generic_solar_1axis_existing_generic_solar_1axis_none</v>
      </c>
      <c r="Z89" s="197">
        <f>IF(COUNTIFS($Y$2:Y89,Y89)=1,1,0)</f>
        <v>0</v>
      </c>
      <c r="AA89" s="197">
        <f>SUM($Z$2:Z89)*Z89</f>
        <v>0</v>
      </c>
      <c r="AB89" s="197">
        <f>COUNTIFS(resources!B:B,B89)</f>
        <v>1</v>
      </c>
      <c r="AC89" s="197">
        <f t="shared" si="68"/>
        <v>1</v>
      </c>
      <c r="AD89" s="197">
        <f t="shared" si="69"/>
        <v>1</v>
      </c>
      <c r="AE89" s="197">
        <f t="shared" si="70"/>
        <v>1</v>
      </c>
      <c r="AF89" s="197">
        <f t="shared" si="71"/>
        <v>1</v>
      </c>
      <c r="AG89" s="197">
        <f t="shared" si="72"/>
        <v>1</v>
      </c>
      <c r="AH89" s="197">
        <f t="shared" si="73"/>
        <v>1</v>
      </c>
      <c r="AI89" s="197">
        <f t="shared" si="74"/>
        <v>1</v>
      </c>
    </row>
    <row r="90" spans="1:35" x14ac:dyDescent="0.3">
      <c r="A90" s="103" t="s">
        <v>3955</v>
      </c>
      <c r="B90" s="103" t="s">
        <v>2283</v>
      </c>
      <c r="C90" s="103" t="s">
        <v>2283</v>
      </c>
      <c r="D90" s="164">
        <v>2022</v>
      </c>
      <c r="E90" s="164">
        <v>7</v>
      </c>
      <c r="F90" s="166">
        <v>24.87466071428571</v>
      </c>
      <c r="G90" s="206">
        <v>0</v>
      </c>
      <c r="H90" s="207"/>
      <c r="I90" s="103" t="s">
        <v>569</v>
      </c>
      <c r="K90" s="210" t="str">
        <f>IF(ISNA(INDEX(resources!G:G,MATCH(B90,resources!B:B,0))),"none",
INDEX(resources!G:G,MATCH(B90,resources!B:B,0)))</f>
        <v>none</v>
      </c>
      <c r="L90" s="191">
        <v>0</v>
      </c>
      <c r="M90" s="191" t="str">
        <f>IF(
ISNA(INDEX(resources!E:E,MATCH(B90,resources!B:B,0))),"fillme",
INDEX(resources!E:E,MATCH(B90,resources!B:B,0)))</f>
        <v>CAISO_Solar</v>
      </c>
      <c r="N90" s="191">
        <v>1</v>
      </c>
      <c r="O90" s="193" t="str">
        <f>IFERROR(INDEX(resources!K:K,MATCH(B90,resources!B:B,0)),"fillme")</f>
        <v>solar</v>
      </c>
      <c r="P90" s="195" t="str">
        <f t="shared" si="60"/>
        <v>solar_2022_7</v>
      </c>
      <c r="Q90" s="194">
        <f>INDEX(elcc!G:G,MATCH(P90,elcc!D:D,0))</f>
        <v>0.39</v>
      </c>
      <c r="R90" s="195">
        <f t="shared" si="61"/>
        <v>1</v>
      </c>
      <c r="S90" s="210" t="e">
        <f t="shared" si="62"/>
        <v>#N/A</v>
      </c>
      <c r="T90" s="212">
        <f t="shared" si="63"/>
        <v>0</v>
      </c>
      <c r="U90" s="196" t="str">
        <f t="shared" si="64"/>
        <v>ok</v>
      </c>
      <c r="V90" s="192" t="str">
        <f>INDEX(resources!F:F,MATCH(B90,resources!B:B,0))</f>
        <v>existing_generic</v>
      </c>
      <c r="W90" s="197">
        <f t="shared" si="65"/>
        <v>1</v>
      </c>
      <c r="X90" s="197">
        <f t="shared" si="66"/>
        <v>0</v>
      </c>
      <c r="Y90" s="197" t="str">
        <f t="shared" si="67"/>
        <v>existing_generic_solar_1axis_existing_generic_solar_1axis_none</v>
      </c>
      <c r="Z90" s="197">
        <f>IF(COUNTIFS($Y$2:Y90,Y90)=1,1,0)</f>
        <v>0</v>
      </c>
      <c r="AA90" s="197">
        <f>SUM($Z$2:Z90)*Z90</f>
        <v>0</v>
      </c>
      <c r="AB90" s="197">
        <f>COUNTIFS(resources!B:B,B90)</f>
        <v>1</v>
      </c>
      <c r="AC90" s="197">
        <f t="shared" si="68"/>
        <v>1</v>
      </c>
      <c r="AD90" s="197">
        <f t="shared" si="69"/>
        <v>1</v>
      </c>
      <c r="AE90" s="197">
        <f t="shared" si="70"/>
        <v>1</v>
      </c>
      <c r="AF90" s="197">
        <f t="shared" si="71"/>
        <v>1</v>
      </c>
      <c r="AG90" s="197">
        <f t="shared" si="72"/>
        <v>1</v>
      </c>
      <c r="AH90" s="197">
        <f t="shared" si="73"/>
        <v>1</v>
      </c>
      <c r="AI90" s="197">
        <f t="shared" si="74"/>
        <v>1</v>
      </c>
    </row>
    <row r="91" spans="1:35" x14ac:dyDescent="0.3">
      <c r="A91" s="103" t="s">
        <v>3955</v>
      </c>
      <c r="B91" s="103" t="s">
        <v>2283</v>
      </c>
      <c r="C91" s="103" t="s">
        <v>2283</v>
      </c>
      <c r="D91" s="164">
        <v>2022</v>
      </c>
      <c r="E91" s="164">
        <v>8</v>
      </c>
      <c r="F91" s="166">
        <v>24.87466071428571</v>
      </c>
      <c r="G91" s="206">
        <v>0</v>
      </c>
      <c r="H91" s="207"/>
      <c r="I91" s="103" t="s">
        <v>569</v>
      </c>
      <c r="K91" s="210" t="str">
        <f>IF(ISNA(INDEX(resources!G:G,MATCH(B91,resources!B:B,0))),"none",
INDEX(resources!G:G,MATCH(B91,resources!B:B,0)))</f>
        <v>none</v>
      </c>
      <c r="L91" s="191">
        <v>0</v>
      </c>
      <c r="M91" s="191" t="str">
        <f>IF(
ISNA(INDEX(resources!E:E,MATCH(B91,resources!B:B,0))),"fillme",
INDEX(resources!E:E,MATCH(B91,resources!B:B,0)))</f>
        <v>CAISO_Solar</v>
      </c>
      <c r="N91" s="191">
        <v>1</v>
      </c>
      <c r="O91" s="193" t="str">
        <f>IFERROR(INDEX(resources!K:K,MATCH(B91,resources!B:B,0)),"fillme")</f>
        <v>solar</v>
      </c>
      <c r="P91" s="195" t="str">
        <f t="shared" si="60"/>
        <v>solar_2022_8</v>
      </c>
      <c r="Q91" s="194">
        <f>INDEX(elcc!G:G,MATCH(P91,elcc!D:D,0))</f>
        <v>0.27</v>
      </c>
      <c r="R91" s="195">
        <f t="shared" si="61"/>
        <v>1</v>
      </c>
      <c r="S91" s="210" t="e">
        <f t="shared" si="62"/>
        <v>#N/A</v>
      </c>
      <c r="T91" s="212">
        <f t="shared" si="63"/>
        <v>0</v>
      </c>
      <c r="U91" s="196" t="str">
        <f t="shared" si="64"/>
        <v>ok</v>
      </c>
      <c r="V91" s="192" t="str">
        <f>INDEX(resources!F:F,MATCH(B91,resources!B:B,0))</f>
        <v>existing_generic</v>
      </c>
      <c r="W91" s="197">
        <f t="shared" si="65"/>
        <v>1</v>
      </c>
      <c r="X91" s="197">
        <f t="shared" si="66"/>
        <v>0</v>
      </c>
      <c r="Y91" s="197" t="str">
        <f t="shared" si="67"/>
        <v>existing_generic_solar_1axis_existing_generic_solar_1axis_none</v>
      </c>
      <c r="Z91" s="197">
        <f>IF(COUNTIFS($Y$2:Y91,Y91)=1,1,0)</f>
        <v>0</v>
      </c>
      <c r="AA91" s="197">
        <f>SUM($Z$2:Z91)*Z91</f>
        <v>0</v>
      </c>
      <c r="AB91" s="197">
        <f>COUNTIFS(resources!B:B,B91)</f>
        <v>1</v>
      </c>
      <c r="AC91" s="197">
        <f t="shared" si="68"/>
        <v>1</v>
      </c>
      <c r="AD91" s="197">
        <f t="shared" si="69"/>
        <v>1</v>
      </c>
      <c r="AE91" s="197">
        <f t="shared" si="70"/>
        <v>1</v>
      </c>
      <c r="AF91" s="197">
        <f t="shared" si="71"/>
        <v>1</v>
      </c>
      <c r="AG91" s="197">
        <f t="shared" si="72"/>
        <v>1</v>
      </c>
      <c r="AH91" s="197">
        <f t="shared" si="73"/>
        <v>1</v>
      </c>
      <c r="AI91" s="197">
        <f t="shared" si="74"/>
        <v>1</v>
      </c>
    </row>
    <row r="92" spans="1:35" x14ac:dyDescent="0.3">
      <c r="A92" s="103" t="s">
        <v>3955</v>
      </c>
      <c r="B92" s="103" t="s">
        <v>2283</v>
      </c>
      <c r="C92" s="103" t="s">
        <v>2283</v>
      </c>
      <c r="D92" s="164">
        <v>2022</v>
      </c>
      <c r="E92" s="164">
        <v>9</v>
      </c>
      <c r="F92" s="166">
        <v>24.87466071428571</v>
      </c>
      <c r="G92" s="206">
        <v>0</v>
      </c>
      <c r="H92" s="207"/>
      <c r="I92" s="103" t="s">
        <v>569</v>
      </c>
      <c r="K92" s="210" t="str">
        <f>IF(ISNA(INDEX(resources!G:G,MATCH(B92,resources!B:B,0))),"none",
INDEX(resources!G:G,MATCH(B92,resources!B:B,0)))</f>
        <v>none</v>
      </c>
      <c r="L92" s="191">
        <v>0</v>
      </c>
      <c r="M92" s="191" t="str">
        <f>IF(
ISNA(INDEX(resources!E:E,MATCH(B92,resources!B:B,0))),"fillme",
INDEX(resources!E:E,MATCH(B92,resources!B:B,0)))</f>
        <v>CAISO_Solar</v>
      </c>
      <c r="N92" s="191">
        <v>1</v>
      </c>
      <c r="O92" s="193" t="str">
        <f>IFERROR(INDEX(resources!K:K,MATCH(B92,resources!B:B,0)),"fillme")</f>
        <v>solar</v>
      </c>
      <c r="P92" s="195" t="str">
        <f t="shared" si="60"/>
        <v>solar_2022_9</v>
      </c>
      <c r="Q92" s="194">
        <f>INDEX(elcc!G:G,MATCH(P92,elcc!D:D,0))</f>
        <v>0.14000000000000001</v>
      </c>
      <c r="R92" s="195">
        <f t="shared" si="61"/>
        <v>1</v>
      </c>
      <c r="S92" s="210" t="e">
        <f t="shared" si="62"/>
        <v>#N/A</v>
      </c>
      <c r="T92" s="212">
        <f t="shared" si="63"/>
        <v>0</v>
      </c>
      <c r="U92" s="196" t="str">
        <f t="shared" si="64"/>
        <v>ok</v>
      </c>
      <c r="V92" s="192" t="str">
        <f>INDEX(resources!F:F,MATCH(B92,resources!B:B,0))</f>
        <v>existing_generic</v>
      </c>
      <c r="W92" s="197">
        <f t="shared" si="65"/>
        <v>1</v>
      </c>
      <c r="X92" s="197">
        <f t="shared" si="66"/>
        <v>0</v>
      </c>
      <c r="Y92" s="197" t="str">
        <f t="shared" si="67"/>
        <v>existing_generic_solar_1axis_existing_generic_solar_1axis_none</v>
      </c>
      <c r="Z92" s="197">
        <f>IF(COUNTIFS($Y$2:Y92,Y92)=1,1,0)</f>
        <v>0</v>
      </c>
      <c r="AA92" s="197">
        <f>SUM($Z$2:Z92)*Z92</f>
        <v>0</v>
      </c>
      <c r="AB92" s="197">
        <f>COUNTIFS(resources!B:B,B92)</f>
        <v>1</v>
      </c>
      <c r="AC92" s="197">
        <f t="shared" si="68"/>
        <v>1</v>
      </c>
      <c r="AD92" s="197">
        <f t="shared" si="69"/>
        <v>1</v>
      </c>
      <c r="AE92" s="197">
        <f t="shared" si="70"/>
        <v>1</v>
      </c>
      <c r="AF92" s="197">
        <f t="shared" si="71"/>
        <v>1</v>
      </c>
      <c r="AG92" s="197">
        <f t="shared" si="72"/>
        <v>1</v>
      </c>
      <c r="AH92" s="197">
        <f t="shared" si="73"/>
        <v>1</v>
      </c>
      <c r="AI92" s="197">
        <f t="shared" si="74"/>
        <v>1</v>
      </c>
    </row>
    <row r="93" spans="1:35" x14ac:dyDescent="0.3">
      <c r="A93" s="103" t="s">
        <v>3955</v>
      </c>
      <c r="B93" s="103" t="s">
        <v>2283</v>
      </c>
      <c r="C93" s="103" t="s">
        <v>2283</v>
      </c>
      <c r="D93" s="164">
        <v>2022</v>
      </c>
      <c r="E93" s="164">
        <v>10</v>
      </c>
      <c r="F93" s="166">
        <v>24.87466071428571</v>
      </c>
      <c r="G93" s="206">
        <v>0</v>
      </c>
      <c r="H93" s="207"/>
      <c r="I93" s="103" t="s">
        <v>569</v>
      </c>
      <c r="K93" s="210" t="str">
        <f>IF(ISNA(INDEX(resources!G:G,MATCH(B93,resources!B:B,0))),"none",
INDEX(resources!G:G,MATCH(B93,resources!B:B,0)))</f>
        <v>none</v>
      </c>
      <c r="L93" s="191">
        <v>0</v>
      </c>
      <c r="M93" s="191" t="str">
        <f>IF(
ISNA(INDEX(resources!E:E,MATCH(B93,resources!B:B,0))),"fillme",
INDEX(resources!E:E,MATCH(B93,resources!B:B,0)))</f>
        <v>CAISO_Solar</v>
      </c>
      <c r="N93" s="191">
        <v>1</v>
      </c>
      <c r="O93" s="193" t="str">
        <f>IFERROR(INDEX(resources!K:K,MATCH(B93,resources!B:B,0)),"fillme")</f>
        <v>solar</v>
      </c>
      <c r="P93" s="195" t="str">
        <f t="shared" si="60"/>
        <v>solar_2022_10</v>
      </c>
      <c r="Q93" s="194">
        <f>INDEX(elcc!G:G,MATCH(P93,elcc!D:D,0))</f>
        <v>0.02</v>
      </c>
      <c r="R93" s="195">
        <f t="shared" si="61"/>
        <v>1</v>
      </c>
      <c r="S93" s="210" t="e">
        <f t="shared" si="62"/>
        <v>#N/A</v>
      </c>
      <c r="T93" s="212">
        <f t="shared" si="63"/>
        <v>0</v>
      </c>
      <c r="U93" s="196" t="str">
        <f t="shared" si="64"/>
        <v>ok</v>
      </c>
      <c r="V93" s="192" t="str">
        <f>INDEX(resources!F:F,MATCH(B93,resources!B:B,0))</f>
        <v>existing_generic</v>
      </c>
      <c r="W93" s="197">
        <f t="shared" si="65"/>
        <v>1</v>
      </c>
      <c r="X93" s="197">
        <f t="shared" si="66"/>
        <v>0</v>
      </c>
      <c r="Y93" s="197" t="str">
        <f t="shared" si="67"/>
        <v>existing_generic_solar_1axis_existing_generic_solar_1axis_none</v>
      </c>
      <c r="Z93" s="197">
        <f>IF(COUNTIFS($Y$2:Y93,Y93)=1,1,0)</f>
        <v>0</v>
      </c>
      <c r="AA93" s="197">
        <f>SUM($Z$2:Z93)*Z93</f>
        <v>0</v>
      </c>
      <c r="AB93" s="197">
        <f>COUNTIFS(resources!B:B,B93)</f>
        <v>1</v>
      </c>
      <c r="AC93" s="197">
        <f t="shared" si="68"/>
        <v>1</v>
      </c>
      <c r="AD93" s="197">
        <f t="shared" si="69"/>
        <v>1</v>
      </c>
      <c r="AE93" s="197">
        <f t="shared" si="70"/>
        <v>1</v>
      </c>
      <c r="AF93" s="197">
        <f t="shared" si="71"/>
        <v>1</v>
      </c>
      <c r="AG93" s="197">
        <f t="shared" si="72"/>
        <v>1</v>
      </c>
      <c r="AH93" s="197">
        <f t="shared" si="73"/>
        <v>1</v>
      </c>
      <c r="AI93" s="197">
        <f t="shared" si="74"/>
        <v>1</v>
      </c>
    </row>
    <row r="94" spans="1:35" x14ac:dyDescent="0.3">
      <c r="A94" s="103" t="s">
        <v>3955</v>
      </c>
      <c r="B94" s="103" t="s">
        <v>2283</v>
      </c>
      <c r="C94" s="103" t="s">
        <v>2283</v>
      </c>
      <c r="D94" s="164">
        <v>2022</v>
      </c>
      <c r="E94" s="164">
        <v>11</v>
      </c>
      <c r="F94" s="166">
        <v>24.87466071428571</v>
      </c>
      <c r="G94" s="206">
        <v>0</v>
      </c>
      <c r="H94" s="207"/>
      <c r="I94" s="103" t="s">
        <v>569</v>
      </c>
      <c r="K94" s="210" t="str">
        <f>IF(ISNA(INDEX(resources!G:G,MATCH(B94,resources!B:B,0))),"none",
INDEX(resources!G:G,MATCH(B94,resources!B:B,0)))</f>
        <v>none</v>
      </c>
      <c r="L94" s="191">
        <v>0</v>
      </c>
      <c r="M94" s="191" t="str">
        <f>IF(
ISNA(INDEX(resources!E:E,MATCH(B94,resources!B:B,0))),"fillme",
INDEX(resources!E:E,MATCH(B94,resources!B:B,0)))</f>
        <v>CAISO_Solar</v>
      </c>
      <c r="N94" s="191">
        <v>1</v>
      </c>
      <c r="O94" s="193" t="str">
        <f>IFERROR(INDEX(resources!K:K,MATCH(B94,resources!B:B,0)),"fillme")</f>
        <v>solar</v>
      </c>
      <c r="P94" s="195" t="str">
        <f t="shared" si="60"/>
        <v>solar_2022_11</v>
      </c>
      <c r="Q94" s="194">
        <f>INDEX(elcc!G:G,MATCH(P94,elcc!D:D,0))</f>
        <v>0.02</v>
      </c>
      <c r="R94" s="195">
        <f t="shared" si="61"/>
        <v>1</v>
      </c>
      <c r="S94" s="210" t="e">
        <f t="shared" si="62"/>
        <v>#N/A</v>
      </c>
      <c r="T94" s="212">
        <f t="shared" si="63"/>
        <v>0</v>
      </c>
      <c r="U94" s="196" t="str">
        <f t="shared" si="64"/>
        <v>ok</v>
      </c>
      <c r="V94" s="192" t="str">
        <f>INDEX(resources!F:F,MATCH(B94,resources!B:B,0))</f>
        <v>existing_generic</v>
      </c>
      <c r="W94" s="197">
        <f t="shared" si="65"/>
        <v>1</v>
      </c>
      <c r="X94" s="197">
        <f t="shared" si="66"/>
        <v>0</v>
      </c>
      <c r="Y94" s="197" t="str">
        <f t="shared" si="67"/>
        <v>existing_generic_solar_1axis_existing_generic_solar_1axis_none</v>
      </c>
      <c r="Z94" s="197">
        <f>IF(COUNTIFS($Y$2:Y94,Y94)=1,1,0)</f>
        <v>0</v>
      </c>
      <c r="AA94" s="197">
        <f>SUM($Z$2:Z94)*Z94</f>
        <v>0</v>
      </c>
      <c r="AB94" s="197">
        <f>COUNTIFS(resources!B:B,B94)</f>
        <v>1</v>
      </c>
      <c r="AC94" s="197">
        <f t="shared" si="68"/>
        <v>1</v>
      </c>
      <c r="AD94" s="197">
        <f t="shared" si="69"/>
        <v>1</v>
      </c>
      <c r="AE94" s="197">
        <f t="shared" si="70"/>
        <v>1</v>
      </c>
      <c r="AF94" s="197">
        <f t="shared" si="71"/>
        <v>1</v>
      </c>
      <c r="AG94" s="197">
        <f t="shared" si="72"/>
        <v>1</v>
      </c>
      <c r="AH94" s="197">
        <f t="shared" si="73"/>
        <v>1</v>
      </c>
      <c r="AI94" s="197">
        <f t="shared" si="74"/>
        <v>1</v>
      </c>
    </row>
    <row r="95" spans="1:35" x14ac:dyDescent="0.3">
      <c r="A95" s="103" t="s">
        <v>3955</v>
      </c>
      <c r="B95" s="103" t="s">
        <v>2283</v>
      </c>
      <c r="C95" s="103" t="s">
        <v>2283</v>
      </c>
      <c r="D95" s="164">
        <v>2022</v>
      </c>
      <c r="E95" s="164">
        <v>12</v>
      </c>
      <c r="F95" s="166">
        <v>24.87466071428571</v>
      </c>
      <c r="G95" s="206">
        <v>0</v>
      </c>
      <c r="H95" s="207"/>
      <c r="I95" s="103" t="s">
        <v>569</v>
      </c>
      <c r="K95" s="210" t="str">
        <f>IF(ISNA(INDEX(resources!G:G,MATCH(B95,resources!B:B,0))),"none",
INDEX(resources!G:G,MATCH(B95,resources!B:B,0)))</f>
        <v>none</v>
      </c>
      <c r="L95" s="191">
        <v>0</v>
      </c>
      <c r="M95" s="191" t="str">
        <f>IF(
ISNA(INDEX(resources!E:E,MATCH(B95,resources!B:B,0))),"fillme",
INDEX(resources!E:E,MATCH(B95,resources!B:B,0)))</f>
        <v>CAISO_Solar</v>
      </c>
      <c r="N95" s="191">
        <v>1</v>
      </c>
      <c r="O95" s="193" t="str">
        <f>IFERROR(INDEX(resources!K:K,MATCH(B95,resources!B:B,0)),"fillme")</f>
        <v>solar</v>
      </c>
      <c r="P95" s="195" t="str">
        <f t="shared" si="60"/>
        <v>solar_2022_12</v>
      </c>
      <c r="Q95" s="194">
        <f>INDEX(elcc!G:G,MATCH(P95,elcc!D:D,0))</f>
        <v>0</v>
      </c>
      <c r="R95" s="195">
        <f t="shared" si="61"/>
        <v>1</v>
      </c>
      <c r="S95" s="210" t="e">
        <f t="shared" si="62"/>
        <v>#N/A</v>
      </c>
      <c r="T95" s="212">
        <f t="shared" si="63"/>
        <v>0</v>
      </c>
      <c r="U95" s="196" t="str">
        <f t="shared" si="64"/>
        <v>ok</v>
      </c>
      <c r="V95" s="192" t="str">
        <f>INDEX(resources!F:F,MATCH(B95,resources!B:B,0))</f>
        <v>existing_generic</v>
      </c>
      <c r="W95" s="197">
        <f t="shared" si="65"/>
        <v>1</v>
      </c>
      <c r="X95" s="197">
        <f t="shared" si="66"/>
        <v>0</v>
      </c>
      <c r="Y95" s="197" t="str">
        <f t="shared" si="67"/>
        <v>existing_generic_solar_1axis_existing_generic_solar_1axis_none</v>
      </c>
      <c r="Z95" s="197">
        <f>IF(COUNTIFS($Y$2:Y95,Y95)=1,1,0)</f>
        <v>0</v>
      </c>
      <c r="AA95" s="197">
        <f>SUM($Z$2:Z95)*Z95</f>
        <v>0</v>
      </c>
      <c r="AB95" s="197">
        <f>COUNTIFS(resources!B:B,B95)</f>
        <v>1</v>
      </c>
      <c r="AC95" s="197">
        <f t="shared" si="68"/>
        <v>1</v>
      </c>
      <c r="AD95" s="197">
        <f t="shared" si="69"/>
        <v>1</v>
      </c>
      <c r="AE95" s="197">
        <f t="shared" si="70"/>
        <v>1</v>
      </c>
      <c r="AF95" s="197">
        <f t="shared" si="71"/>
        <v>1</v>
      </c>
      <c r="AG95" s="197">
        <f t="shared" si="72"/>
        <v>1</v>
      </c>
      <c r="AH95" s="197">
        <f t="shared" si="73"/>
        <v>1</v>
      </c>
      <c r="AI95" s="197">
        <f t="shared" si="74"/>
        <v>1</v>
      </c>
    </row>
    <row r="96" spans="1:35" x14ac:dyDescent="0.3">
      <c r="A96" s="103" t="s">
        <v>3955</v>
      </c>
      <c r="B96" s="103" t="s">
        <v>2283</v>
      </c>
      <c r="C96" s="103" t="s">
        <v>2283</v>
      </c>
      <c r="D96" s="164">
        <v>2023</v>
      </c>
      <c r="E96" s="164">
        <v>1</v>
      </c>
      <c r="F96" s="166">
        <v>13.343078158434102</v>
      </c>
      <c r="G96" s="206">
        <v>0</v>
      </c>
      <c r="H96" s="207"/>
      <c r="I96" s="103" t="s">
        <v>569</v>
      </c>
      <c r="K96" s="210" t="str">
        <f>IF(ISNA(INDEX(resources!G:G,MATCH(B96,resources!B:B,0))),"none",
INDEX(resources!G:G,MATCH(B96,resources!B:B,0)))</f>
        <v>none</v>
      </c>
      <c r="L96" s="191">
        <v>0</v>
      </c>
      <c r="M96" s="191" t="str">
        <f>IF(
ISNA(INDEX(resources!E:E,MATCH(B96,resources!B:B,0))),"fillme",
INDEX(resources!E:E,MATCH(B96,resources!B:B,0)))</f>
        <v>CAISO_Solar</v>
      </c>
      <c r="N96" s="191">
        <v>1</v>
      </c>
      <c r="O96" s="193" t="str">
        <f>IFERROR(INDEX(resources!K:K,MATCH(B96,resources!B:B,0)),"fillme")</f>
        <v>solar</v>
      </c>
      <c r="P96" s="195" t="str">
        <f t="shared" si="60"/>
        <v>solar_2023_1</v>
      </c>
      <c r="Q96" s="194">
        <f>INDEX(elcc!G:G,MATCH(P96,elcc!D:D,0))</f>
        <v>0.04</v>
      </c>
      <c r="R96" s="195">
        <f t="shared" si="61"/>
        <v>1</v>
      </c>
      <c r="S96" s="210" t="e">
        <f t="shared" si="62"/>
        <v>#N/A</v>
      </c>
      <c r="T96" s="212">
        <f t="shared" si="63"/>
        <v>0</v>
      </c>
      <c r="U96" s="196" t="str">
        <f t="shared" si="64"/>
        <v>ok</v>
      </c>
      <c r="V96" s="192" t="str">
        <f>INDEX(resources!F:F,MATCH(B96,resources!B:B,0))</f>
        <v>existing_generic</v>
      </c>
      <c r="W96" s="197">
        <f t="shared" si="65"/>
        <v>1</v>
      </c>
      <c r="X96" s="197">
        <f t="shared" si="66"/>
        <v>0</v>
      </c>
      <c r="Y96" s="197" t="str">
        <f t="shared" si="67"/>
        <v>existing_generic_solar_1axis_existing_generic_solar_1axis_none</v>
      </c>
      <c r="Z96" s="197">
        <f>IF(COUNTIFS($Y$2:Y96,Y96)=1,1,0)</f>
        <v>0</v>
      </c>
      <c r="AA96" s="197">
        <f>SUM($Z$2:Z96)*Z96</f>
        <v>0</v>
      </c>
      <c r="AB96" s="197">
        <f>COUNTIFS(resources!B:B,B96)</f>
        <v>1</v>
      </c>
      <c r="AC96" s="197">
        <f t="shared" si="68"/>
        <v>1</v>
      </c>
      <c r="AD96" s="197">
        <f t="shared" si="69"/>
        <v>1</v>
      </c>
      <c r="AE96" s="197">
        <f t="shared" si="70"/>
        <v>1</v>
      </c>
      <c r="AF96" s="197">
        <f t="shared" si="71"/>
        <v>1</v>
      </c>
      <c r="AG96" s="197">
        <f t="shared" si="72"/>
        <v>1</v>
      </c>
      <c r="AH96" s="197">
        <f t="shared" si="73"/>
        <v>1</v>
      </c>
      <c r="AI96" s="197">
        <f t="shared" si="74"/>
        <v>1</v>
      </c>
    </row>
    <row r="97" spans="1:35" x14ac:dyDescent="0.3">
      <c r="A97" s="103" t="s">
        <v>3955</v>
      </c>
      <c r="B97" s="103" t="s">
        <v>2283</v>
      </c>
      <c r="C97" s="103" t="s">
        <v>2283</v>
      </c>
      <c r="D97" s="164">
        <v>2023</v>
      </c>
      <c r="E97" s="164">
        <v>2</v>
      </c>
      <c r="F97" s="166">
        <v>13.343078158434102</v>
      </c>
      <c r="G97" s="206">
        <v>0</v>
      </c>
      <c r="H97" s="207"/>
      <c r="I97" s="103" t="s">
        <v>569</v>
      </c>
      <c r="K97" s="210" t="str">
        <f>IF(ISNA(INDEX(resources!G:G,MATCH(B97,resources!B:B,0))),"none",
INDEX(resources!G:G,MATCH(B97,resources!B:B,0)))</f>
        <v>none</v>
      </c>
      <c r="L97" s="191">
        <v>0</v>
      </c>
      <c r="M97" s="191" t="str">
        <f>IF(
ISNA(INDEX(resources!E:E,MATCH(B97,resources!B:B,0))),"fillme",
INDEX(resources!E:E,MATCH(B97,resources!B:B,0)))</f>
        <v>CAISO_Solar</v>
      </c>
      <c r="N97" s="191">
        <v>1</v>
      </c>
      <c r="O97" s="193" t="str">
        <f>IFERROR(INDEX(resources!K:K,MATCH(B97,resources!B:B,0)),"fillme")</f>
        <v>solar</v>
      </c>
      <c r="P97" s="195" t="str">
        <f t="shared" si="60"/>
        <v>solar_2023_2</v>
      </c>
      <c r="Q97" s="194">
        <f>INDEX(elcc!G:G,MATCH(P97,elcc!D:D,0))</f>
        <v>0.03</v>
      </c>
      <c r="R97" s="195">
        <f t="shared" si="61"/>
        <v>1</v>
      </c>
      <c r="S97" s="210" t="e">
        <f t="shared" si="62"/>
        <v>#N/A</v>
      </c>
      <c r="T97" s="212">
        <f t="shared" si="63"/>
        <v>0</v>
      </c>
      <c r="U97" s="196" t="str">
        <f t="shared" si="64"/>
        <v>ok</v>
      </c>
      <c r="V97" s="192" t="str">
        <f>INDEX(resources!F:F,MATCH(B97,resources!B:B,0))</f>
        <v>existing_generic</v>
      </c>
      <c r="W97" s="197">
        <f t="shared" si="65"/>
        <v>1</v>
      </c>
      <c r="X97" s="197">
        <f t="shared" si="66"/>
        <v>0</v>
      </c>
      <c r="Y97" s="197" t="str">
        <f t="shared" si="67"/>
        <v>existing_generic_solar_1axis_existing_generic_solar_1axis_none</v>
      </c>
      <c r="Z97" s="197">
        <f>IF(COUNTIFS($Y$2:Y97,Y97)=1,1,0)</f>
        <v>0</v>
      </c>
      <c r="AA97" s="197">
        <f>SUM($Z$2:Z97)*Z97</f>
        <v>0</v>
      </c>
      <c r="AB97" s="197">
        <f>COUNTIFS(resources!B:B,B97)</f>
        <v>1</v>
      </c>
      <c r="AC97" s="197">
        <f t="shared" si="68"/>
        <v>1</v>
      </c>
      <c r="AD97" s="197">
        <f t="shared" si="69"/>
        <v>1</v>
      </c>
      <c r="AE97" s="197">
        <f t="shared" si="70"/>
        <v>1</v>
      </c>
      <c r="AF97" s="197">
        <f t="shared" si="71"/>
        <v>1</v>
      </c>
      <c r="AG97" s="197">
        <f t="shared" si="72"/>
        <v>1</v>
      </c>
      <c r="AH97" s="197">
        <f t="shared" si="73"/>
        <v>1</v>
      </c>
      <c r="AI97" s="197">
        <f t="shared" si="74"/>
        <v>1</v>
      </c>
    </row>
    <row r="98" spans="1:35" x14ac:dyDescent="0.3">
      <c r="A98" s="103" t="s">
        <v>3955</v>
      </c>
      <c r="B98" s="103" t="s">
        <v>2283</v>
      </c>
      <c r="C98" s="103" t="s">
        <v>2283</v>
      </c>
      <c r="D98" s="164">
        <v>2023</v>
      </c>
      <c r="E98" s="164">
        <v>3</v>
      </c>
      <c r="F98" s="166">
        <v>13.343078158434102</v>
      </c>
      <c r="G98" s="206">
        <v>0</v>
      </c>
      <c r="H98" s="207"/>
      <c r="I98" s="103" t="s">
        <v>569</v>
      </c>
      <c r="K98" s="210" t="str">
        <f>IF(ISNA(INDEX(resources!G:G,MATCH(B98,resources!B:B,0))),"none",
INDEX(resources!G:G,MATCH(B98,resources!B:B,0)))</f>
        <v>none</v>
      </c>
      <c r="L98" s="191">
        <v>0</v>
      </c>
      <c r="M98" s="191" t="str">
        <f>IF(
ISNA(INDEX(resources!E:E,MATCH(B98,resources!B:B,0))),"fillme",
INDEX(resources!E:E,MATCH(B98,resources!B:B,0)))</f>
        <v>CAISO_Solar</v>
      </c>
      <c r="N98" s="191">
        <v>1</v>
      </c>
      <c r="O98" s="193" t="str">
        <f>IFERROR(INDEX(resources!K:K,MATCH(B98,resources!B:B,0)),"fillme")</f>
        <v>solar</v>
      </c>
      <c r="P98" s="195" t="str">
        <f t="shared" si="60"/>
        <v>solar_2023_3</v>
      </c>
      <c r="Q98" s="194">
        <f>INDEX(elcc!G:G,MATCH(P98,elcc!D:D,0))</f>
        <v>0.18</v>
      </c>
      <c r="R98" s="195">
        <f t="shared" si="61"/>
        <v>1</v>
      </c>
      <c r="S98" s="210" t="e">
        <f t="shared" si="62"/>
        <v>#N/A</v>
      </c>
      <c r="T98" s="212">
        <f t="shared" si="63"/>
        <v>0</v>
      </c>
      <c r="U98" s="196" t="str">
        <f t="shared" si="64"/>
        <v>ok</v>
      </c>
      <c r="V98" s="192" t="str">
        <f>INDEX(resources!F:F,MATCH(B98,resources!B:B,0))</f>
        <v>existing_generic</v>
      </c>
      <c r="W98" s="197">
        <f t="shared" si="65"/>
        <v>1</v>
      </c>
      <c r="X98" s="197">
        <f t="shared" si="66"/>
        <v>0</v>
      </c>
      <c r="Y98" s="197" t="str">
        <f t="shared" si="67"/>
        <v>existing_generic_solar_1axis_existing_generic_solar_1axis_none</v>
      </c>
      <c r="Z98" s="197">
        <f>IF(COUNTIFS($Y$2:Y98,Y98)=1,1,0)</f>
        <v>0</v>
      </c>
      <c r="AA98" s="197">
        <f>SUM($Z$2:Z98)*Z98</f>
        <v>0</v>
      </c>
      <c r="AB98" s="197">
        <f>COUNTIFS(resources!B:B,B98)</f>
        <v>1</v>
      </c>
      <c r="AC98" s="197">
        <f t="shared" si="68"/>
        <v>1</v>
      </c>
      <c r="AD98" s="197">
        <f t="shared" si="69"/>
        <v>1</v>
      </c>
      <c r="AE98" s="197">
        <f t="shared" si="70"/>
        <v>1</v>
      </c>
      <c r="AF98" s="197">
        <f t="shared" si="71"/>
        <v>1</v>
      </c>
      <c r="AG98" s="197">
        <f t="shared" si="72"/>
        <v>1</v>
      </c>
      <c r="AH98" s="197">
        <f t="shared" si="73"/>
        <v>1</v>
      </c>
      <c r="AI98" s="197">
        <f t="shared" si="74"/>
        <v>1</v>
      </c>
    </row>
    <row r="99" spans="1:35" x14ac:dyDescent="0.3">
      <c r="A99" s="103" t="s">
        <v>3955</v>
      </c>
      <c r="B99" s="103" t="s">
        <v>2283</v>
      </c>
      <c r="C99" s="103" t="s">
        <v>2283</v>
      </c>
      <c r="D99" s="164">
        <v>2023</v>
      </c>
      <c r="E99" s="164">
        <v>4</v>
      </c>
      <c r="F99" s="166">
        <v>13.343078158434102</v>
      </c>
      <c r="G99" s="206">
        <v>0</v>
      </c>
      <c r="H99" s="207"/>
      <c r="I99" s="103" t="s">
        <v>569</v>
      </c>
      <c r="K99" s="210" t="str">
        <f>IF(ISNA(INDEX(resources!G:G,MATCH(B99,resources!B:B,0))),"none",
INDEX(resources!G:G,MATCH(B99,resources!B:B,0)))</f>
        <v>none</v>
      </c>
      <c r="L99" s="191">
        <v>0</v>
      </c>
      <c r="M99" s="191" t="str">
        <f>IF(
ISNA(INDEX(resources!E:E,MATCH(B99,resources!B:B,0))),"fillme",
INDEX(resources!E:E,MATCH(B99,resources!B:B,0)))</f>
        <v>CAISO_Solar</v>
      </c>
      <c r="N99" s="191">
        <v>1</v>
      </c>
      <c r="O99" s="193" t="str">
        <f>IFERROR(INDEX(resources!K:K,MATCH(B99,resources!B:B,0)),"fillme")</f>
        <v>solar</v>
      </c>
      <c r="P99" s="195" t="str">
        <f t="shared" si="60"/>
        <v>solar_2023_4</v>
      </c>
      <c r="Q99" s="194">
        <f>INDEX(elcc!G:G,MATCH(P99,elcc!D:D,0))</f>
        <v>0.15</v>
      </c>
      <c r="R99" s="195">
        <f t="shared" si="61"/>
        <v>1</v>
      </c>
      <c r="S99" s="210" t="e">
        <f t="shared" si="62"/>
        <v>#N/A</v>
      </c>
      <c r="T99" s="212">
        <f t="shared" si="63"/>
        <v>0</v>
      </c>
      <c r="U99" s="196" t="str">
        <f t="shared" si="64"/>
        <v>ok</v>
      </c>
      <c r="V99" s="192" t="str">
        <f>INDEX(resources!F:F,MATCH(B99,resources!B:B,0))</f>
        <v>existing_generic</v>
      </c>
      <c r="W99" s="197">
        <f t="shared" si="65"/>
        <v>1</v>
      </c>
      <c r="X99" s="197">
        <f t="shared" si="66"/>
        <v>0</v>
      </c>
      <c r="Y99" s="197" t="str">
        <f t="shared" si="67"/>
        <v>existing_generic_solar_1axis_existing_generic_solar_1axis_none</v>
      </c>
      <c r="Z99" s="197">
        <f>IF(COUNTIFS($Y$2:Y99,Y99)=1,1,0)</f>
        <v>0</v>
      </c>
      <c r="AA99" s="197">
        <f>SUM($Z$2:Z99)*Z99</f>
        <v>0</v>
      </c>
      <c r="AB99" s="197">
        <f>COUNTIFS(resources!B:B,B99)</f>
        <v>1</v>
      </c>
      <c r="AC99" s="197">
        <f t="shared" si="68"/>
        <v>1</v>
      </c>
      <c r="AD99" s="197">
        <f t="shared" si="69"/>
        <v>1</v>
      </c>
      <c r="AE99" s="197">
        <f t="shared" si="70"/>
        <v>1</v>
      </c>
      <c r="AF99" s="197">
        <f t="shared" si="71"/>
        <v>1</v>
      </c>
      <c r="AG99" s="197">
        <f t="shared" si="72"/>
        <v>1</v>
      </c>
      <c r="AH99" s="197">
        <f t="shared" si="73"/>
        <v>1</v>
      </c>
      <c r="AI99" s="197">
        <f t="shared" si="74"/>
        <v>1</v>
      </c>
    </row>
    <row r="100" spans="1:35" x14ac:dyDescent="0.3">
      <c r="A100" s="103" t="s">
        <v>3955</v>
      </c>
      <c r="B100" s="103" t="s">
        <v>2283</v>
      </c>
      <c r="C100" s="103" t="s">
        <v>2283</v>
      </c>
      <c r="D100" s="164">
        <v>2023</v>
      </c>
      <c r="E100" s="164">
        <v>5</v>
      </c>
      <c r="F100" s="166">
        <v>13.343078158434102</v>
      </c>
      <c r="G100" s="206">
        <v>0</v>
      </c>
      <c r="H100" s="207"/>
      <c r="I100" s="103" t="s">
        <v>569</v>
      </c>
      <c r="K100" s="210" t="str">
        <f>IF(ISNA(INDEX(resources!G:G,MATCH(B100,resources!B:B,0))),"none",
INDEX(resources!G:G,MATCH(B100,resources!B:B,0)))</f>
        <v>none</v>
      </c>
      <c r="L100" s="191">
        <v>0</v>
      </c>
      <c r="M100" s="191" t="str">
        <f>IF(
ISNA(INDEX(resources!E:E,MATCH(B100,resources!B:B,0))),"fillme",
INDEX(resources!E:E,MATCH(B100,resources!B:B,0)))</f>
        <v>CAISO_Solar</v>
      </c>
      <c r="N100" s="191">
        <v>1</v>
      </c>
      <c r="O100" s="193" t="str">
        <f>IFERROR(INDEX(resources!K:K,MATCH(B100,resources!B:B,0)),"fillme")</f>
        <v>solar</v>
      </c>
      <c r="P100" s="195" t="str">
        <f t="shared" si="60"/>
        <v>solar_2023_5</v>
      </c>
      <c r="Q100" s="194">
        <f>INDEX(elcc!G:G,MATCH(P100,elcc!D:D,0))</f>
        <v>0.16</v>
      </c>
      <c r="R100" s="195">
        <f t="shared" si="61"/>
        <v>1</v>
      </c>
      <c r="S100" s="210" t="e">
        <f t="shared" si="62"/>
        <v>#N/A</v>
      </c>
      <c r="T100" s="212">
        <f t="shared" si="63"/>
        <v>0</v>
      </c>
      <c r="U100" s="196" t="str">
        <f t="shared" si="64"/>
        <v>ok</v>
      </c>
      <c r="V100" s="192" t="str">
        <f>INDEX(resources!F:F,MATCH(B100,resources!B:B,0))</f>
        <v>existing_generic</v>
      </c>
      <c r="W100" s="197">
        <f t="shared" si="65"/>
        <v>1</v>
      </c>
      <c r="X100" s="197">
        <f t="shared" si="66"/>
        <v>0</v>
      </c>
      <c r="Y100" s="197" t="str">
        <f t="shared" si="67"/>
        <v>existing_generic_solar_1axis_existing_generic_solar_1axis_none</v>
      </c>
      <c r="Z100" s="197">
        <f>IF(COUNTIFS($Y$2:Y100,Y100)=1,1,0)</f>
        <v>0</v>
      </c>
      <c r="AA100" s="197">
        <f>SUM($Z$2:Z100)*Z100</f>
        <v>0</v>
      </c>
      <c r="AB100" s="197">
        <f>COUNTIFS(resources!B:B,B100)</f>
        <v>1</v>
      </c>
      <c r="AC100" s="197">
        <f t="shared" si="68"/>
        <v>1</v>
      </c>
      <c r="AD100" s="197">
        <f t="shared" si="69"/>
        <v>1</v>
      </c>
      <c r="AE100" s="197">
        <f t="shared" si="70"/>
        <v>1</v>
      </c>
      <c r="AF100" s="197">
        <f t="shared" si="71"/>
        <v>1</v>
      </c>
      <c r="AG100" s="197">
        <f t="shared" si="72"/>
        <v>1</v>
      </c>
      <c r="AH100" s="197">
        <f t="shared" si="73"/>
        <v>1</v>
      </c>
      <c r="AI100" s="197">
        <f t="shared" si="74"/>
        <v>1</v>
      </c>
    </row>
    <row r="101" spans="1:35" x14ac:dyDescent="0.3">
      <c r="A101" s="103" t="s">
        <v>3955</v>
      </c>
      <c r="B101" s="103" t="s">
        <v>2283</v>
      </c>
      <c r="C101" s="103" t="s">
        <v>2283</v>
      </c>
      <c r="D101" s="164">
        <v>2023</v>
      </c>
      <c r="E101" s="164">
        <v>6</v>
      </c>
      <c r="F101" s="166">
        <v>13.343078158434102</v>
      </c>
      <c r="G101" s="206">
        <v>0</v>
      </c>
      <c r="H101" s="207"/>
      <c r="I101" s="103" t="s">
        <v>569</v>
      </c>
      <c r="K101" s="210" t="str">
        <f>IF(ISNA(INDEX(resources!G:G,MATCH(B101,resources!B:B,0))),"none",
INDEX(resources!G:G,MATCH(B101,resources!B:B,0)))</f>
        <v>none</v>
      </c>
      <c r="L101" s="191">
        <v>0</v>
      </c>
      <c r="M101" s="191" t="str">
        <f>IF(
ISNA(INDEX(resources!E:E,MATCH(B101,resources!B:B,0))),"fillme",
INDEX(resources!E:E,MATCH(B101,resources!B:B,0)))</f>
        <v>CAISO_Solar</v>
      </c>
      <c r="N101" s="191">
        <v>1</v>
      </c>
      <c r="O101" s="193" t="str">
        <f>IFERROR(INDEX(resources!K:K,MATCH(B101,resources!B:B,0)),"fillme")</f>
        <v>solar</v>
      </c>
      <c r="P101" s="195" t="str">
        <f t="shared" si="60"/>
        <v>solar_2023_6</v>
      </c>
      <c r="Q101" s="194">
        <f>INDEX(elcc!G:G,MATCH(P101,elcc!D:D,0))</f>
        <v>0.31</v>
      </c>
      <c r="R101" s="195">
        <f t="shared" si="61"/>
        <v>1</v>
      </c>
      <c r="S101" s="210" t="e">
        <f t="shared" si="62"/>
        <v>#N/A</v>
      </c>
      <c r="T101" s="212">
        <f t="shared" si="63"/>
        <v>0</v>
      </c>
      <c r="U101" s="196" t="str">
        <f t="shared" si="64"/>
        <v>ok</v>
      </c>
      <c r="V101" s="192" t="str">
        <f>INDEX(resources!F:F,MATCH(B101,resources!B:B,0))</f>
        <v>existing_generic</v>
      </c>
      <c r="W101" s="197">
        <f t="shared" si="65"/>
        <v>1</v>
      </c>
      <c r="X101" s="197">
        <f t="shared" si="66"/>
        <v>0</v>
      </c>
      <c r="Y101" s="197" t="str">
        <f t="shared" si="67"/>
        <v>existing_generic_solar_1axis_existing_generic_solar_1axis_none</v>
      </c>
      <c r="Z101" s="197">
        <f>IF(COUNTIFS($Y$2:Y101,Y101)=1,1,0)</f>
        <v>0</v>
      </c>
      <c r="AA101" s="197">
        <f>SUM($Z$2:Z101)*Z101</f>
        <v>0</v>
      </c>
      <c r="AB101" s="197">
        <f>COUNTIFS(resources!B:B,B101)</f>
        <v>1</v>
      </c>
      <c r="AC101" s="197">
        <f t="shared" si="68"/>
        <v>1</v>
      </c>
      <c r="AD101" s="197">
        <f t="shared" si="69"/>
        <v>1</v>
      </c>
      <c r="AE101" s="197">
        <f t="shared" si="70"/>
        <v>1</v>
      </c>
      <c r="AF101" s="197">
        <f t="shared" si="71"/>
        <v>1</v>
      </c>
      <c r="AG101" s="197">
        <f t="shared" si="72"/>
        <v>1</v>
      </c>
      <c r="AH101" s="197">
        <f t="shared" si="73"/>
        <v>1</v>
      </c>
      <c r="AI101" s="197">
        <f t="shared" si="74"/>
        <v>1</v>
      </c>
    </row>
    <row r="102" spans="1:35" x14ac:dyDescent="0.3">
      <c r="A102" s="103" t="s">
        <v>3955</v>
      </c>
      <c r="B102" s="103" t="s">
        <v>2283</v>
      </c>
      <c r="C102" s="103" t="s">
        <v>2283</v>
      </c>
      <c r="D102" s="164">
        <v>2023</v>
      </c>
      <c r="E102" s="164">
        <v>7</v>
      </c>
      <c r="F102" s="166">
        <v>13.343078158434102</v>
      </c>
      <c r="G102" s="206">
        <v>0</v>
      </c>
      <c r="H102" s="207"/>
      <c r="I102" s="103" t="s">
        <v>569</v>
      </c>
      <c r="K102" s="210" t="str">
        <f>IF(ISNA(INDEX(resources!G:G,MATCH(B102,resources!B:B,0))),"none",
INDEX(resources!G:G,MATCH(B102,resources!B:B,0)))</f>
        <v>none</v>
      </c>
      <c r="L102" s="191">
        <v>0</v>
      </c>
      <c r="M102" s="191" t="str">
        <f>IF(
ISNA(INDEX(resources!E:E,MATCH(B102,resources!B:B,0))),"fillme",
INDEX(resources!E:E,MATCH(B102,resources!B:B,0)))</f>
        <v>CAISO_Solar</v>
      </c>
      <c r="N102" s="191">
        <v>1</v>
      </c>
      <c r="O102" s="193" t="str">
        <f>IFERROR(INDEX(resources!K:K,MATCH(B102,resources!B:B,0)),"fillme")</f>
        <v>solar</v>
      </c>
      <c r="P102" s="195" t="str">
        <f t="shared" si="60"/>
        <v>solar_2023_7</v>
      </c>
      <c r="Q102" s="194">
        <f>INDEX(elcc!G:G,MATCH(P102,elcc!D:D,0))</f>
        <v>0.39</v>
      </c>
      <c r="R102" s="195">
        <f t="shared" si="61"/>
        <v>1</v>
      </c>
      <c r="S102" s="210" t="e">
        <f t="shared" si="62"/>
        <v>#N/A</v>
      </c>
      <c r="T102" s="212">
        <f t="shared" si="63"/>
        <v>0</v>
      </c>
      <c r="U102" s="196" t="str">
        <f t="shared" si="64"/>
        <v>ok</v>
      </c>
      <c r="V102" s="192" t="str">
        <f>INDEX(resources!F:F,MATCH(B102,resources!B:B,0))</f>
        <v>existing_generic</v>
      </c>
      <c r="W102" s="197">
        <f t="shared" si="65"/>
        <v>1</v>
      </c>
      <c r="X102" s="197">
        <f t="shared" si="66"/>
        <v>0</v>
      </c>
      <c r="Y102" s="197" t="str">
        <f t="shared" si="67"/>
        <v>existing_generic_solar_1axis_existing_generic_solar_1axis_none</v>
      </c>
      <c r="Z102" s="197">
        <f>IF(COUNTIFS($Y$2:Y102,Y102)=1,1,0)</f>
        <v>0</v>
      </c>
      <c r="AA102" s="197">
        <f>SUM($Z$2:Z102)*Z102</f>
        <v>0</v>
      </c>
      <c r="AB102" s="197">
        <f>COUNTIFS(resources!B:B,B102)</f>
        <v>1</v>
      </c>
      <c r="AC102" s="197">
        <f t="shared" si="68"/>
        <v>1</v>
      </c>
      <c r="AD102" s="197">
        <f t="shared" si="69"/>
        <v>1</v>
      </c>
      <c r="AE102" s="197">
        <f t="shared" si="70"/>
        <v>1</v>
      </c>
      <c r="AF102" s="197">
        <f t="shared" si="71"/>
        <v>1</v>
      </c>
      <c r="AG102" s="197">
        <f t="shared" si="72"/>
        <v>1</v>
      </c>
      <c r="AH102" s="197">
        <f t="shared" si="73"/>
        <v>1</v>
      </c>
      <c r="AI102" s="197">
        <f t="shared" si="74"/>
        <v>1</v>
      </c>
    </row>
    <row r="103" spans="1:35" x14ac:dyDescent="0.3">
      <c r="A103" s="103" t="s">
        <v>3955</v>
      </c>
      <c r="B103" s="103" t="s">
        <v>2283</v>
      </c>
      <c r="C103" s="103" t="s">
        <v>2283</v>
      </c>
      <c r="D103" s="164">
        <v>2023</v>
      </c>
      <c r="E103" s="164">
        <v>8</v>
      </c>
      <c r="F103" s="166">
        <v>13.343078158434102</v>
      </c>
      <c r="G103" s="206">
        <v>0</v>
      </c>
      <c r="H103" s="207"/>
      <c r="I103" s="103" t="s">
        <v>569</v>
      </c>
      <c r="K103" s="210" t="str">
        <f>IF(ISNA(INDEX(resources!G:G,MATCH(B103,resources!B:B,0))),"none",
INDEX(resources!G:G,MATCH(B103,resources!B:B,0)))</f>
        <v>none</v>
      </c>
      <c r="L103" s="191">
        <v>0</v>
      </c>
      <c r="M103" s="191" t="str">
        <f>IF(
ISNA(INDEX(resources!E:E,MATCH(B103,resources!B:B,0))),"fillme",
INDEX(resources!E:E,MATCH(B103,resources!B:B,0)))</f>
        <v>CAISO_Solar</v>
      </c>
      <c r="N103" s="191">
        <v>1</v>
      </c>
      <c r="O103" s="193" t="str">
        <f>IFERROR(INDEX(resources!K:K,MATCH(B103,resources!B:B,0)),"fillme")</f>
        <v>solar</v>
      </c>
      <c r="P103" s="195" t="str">
        <f t="shared" si="60"/>
        <v>solar_2023_8</v>
      </c>
      <c r="Q103" s="194">
        <f>INDEX(elcc!G:G,MATCH(P103,elcc!D:D,0))</f>
        <v>0.27</v>
      </c>
      <c r="R103" s="195">
        <f t="shared" si="61"/>
        <v>1</v>
      </c>
      <c r="S103" s="210" t="e">
        <f t="shared" si="62"/>
        <v>#N/A</v>
      </c>
      <c r="T103" s="212">
        <f t="shared" si="63"/>
        <v>0</v>
      </c>
      <c r="U103" s="196" t="str">
        <f t="shared" si="64"/>
        <v>ok</v>
      </c>
      <c r="V103" s="192" t="str">
        <f>INDEX(resources!F:F,MATCH(B103,resources!B:B,0))</f>
        <v>existing_generic</v>
      </c>
      <c r="W103" s="197">
        <f t="shared" si="65"/>
        <v>1</v>
      </c>
      <c r="X103" s="197">
        <f t="shared" si="66"/>
        <v>0</v>
      </c>
      <c r="Y103" s="197" t="str">
        <f t="shared" si="67"/>
        <v>existing_generic_solar_1axis_existing_generic_solar_1axis_none</v>
      </c>
      <c r="Z103" s="197">
        <f>IF(COUNTIFS($Y$2:Y103,Y103)=1,1,0)</f>
        <v>0</v>
      </c>
      <c r="AA103" s="197">
        <f>SUM($Z$2:Z103)*Z103</f>
        <v>0</v>
      </c>
      <c r="AB103" s="197">
        <f>COUNTIFS(resources!B:B,B103)</f>
        <v>1</v>
      </c>
      <c r="AC103" s="197">
        <f t="shared" si="68"/>
        <v>1</v>
      </c>
      <c r="AD103" s="197">
        <f t="shared" si="69"/>
        <v>1</v>
      </c>
      <c r="AE103" s="197">
        <f t="shared" si="70"/>
        <v>1</v>
      </c>
      <c r="AF103" s="197">
        <f t="shared" si="71"/>
        <v>1</v>
      </c>
      <c r="AG103" s="197">
        <f t="shared" si="72"/>
        <v>1</v>
      </c>
      <c r="AH103" s="197">
        <f t="shared" si="73"/>
        <v>1</v>
      </c>
      <c r="AI103" s="197">
        <f t="shared" si="74"/>
        <v>1</v>
      </c>
    </row>
    <row r="104" spans="1:35" x14ac:dyDescent="0.3">
      <c r="A104" s="103" t="s">
        <v>3955</v>
      </c>
      <c r="B104" s="103" t="s">
        <v>2283</v>
      </c>
      <c r="C104" s="103" t="s">
        <v>2283</v>
      </c>
      <c r="D104" s="164">
        <v>2023</v>
      </c>
      <c r="E104" s="164">
        <v>9</v>
      </c>
      <c r="F104" s="166">
        <v>13.343078158434102</v>
      </c>
      <c r="G104" s="206">
        <v>0</v>
      </c>
      <c r="H104" s="207"/>
      <c r="I104" s="103" t="s">
        <v>569</v>
      </c>
      <c r="K104" s="210" t="str">
        <f>IF(ISNA(INDEX(resources!G:G,MATCH(B104,resources!B:B,0))),"none",
INDEX(resources!G:G,MATCH(B104,resources!B:B,0)))</f>
        <v>none</v>
      </c>
      <c r="L104" s="191">
        <v>0</v>
      </c>
      <c r="M104" s="191" t="str">
        <f>IF(
ISNA(INDEX(resources!E:E,MATCH(B104,resources!B:B,0))),"fillme",
INDEX(resources!E:E,MATCH(B104,resources!B:B,0)))</f>
        <v>CAISO_Solar</v>
      </c>
      <c r="N104" s="191">
        <v>1</v>
      </c>
      <c r="O104" s="193" t="str">
        <f>IFERROR(INDEX(resources!K:K,MATCH(B104,resources!B:B,0)),"fillme")</f>
        <v>solar</v>
      </c>
      <c r="P104" s="195" t="str">
        <f t="shared" si="60"/>
        <v>solar_2023_9</v>
      </c>
      <c r="Q104" s="194">
        <f>INDEX(elcc!G:G,MATCH(P104,elcc!D:D,0))</f>
        <v>0.14000000000000001</v>
      </c>
      <c r="R104" s="195">
        <f t="shared" si="61"/>
        <v>1</v>
      </c>
      <c r="S104" s="210" t="e">
        <f t="shared" si="62"/>
        <v>#N/A</v>
      </c>
      <c r="T104" s="212">
        <f t="shared" si="63"/>
        <v>0</v>
      </c>
      <c r="U104" s="196" t="str">
        <f t="shared" si="64"/>
        <v>ok</v>
      </c>
      <c r="V104" s="192" t="str">
        <f>INDEX(resources!F:F,MATCH(B104,resources!B:B,0))</f>
        <v>existing_generic</v>
      </c>
      <c r="W104" s="197">
        <f t="shared" si="65"/>
        <v>1</v>
      </c>
      <c r="X104" s="197">
        <f t="shared" si="66"/>
        <v>0</v>
      </c>
      <c r="Y104" s="197" t="str">
        <f t="shared" si="67"/>
        <v>existing_generic_solar_1axis_existing_generic_solar_1axis_none</v>
      </c>
      <c r="Z104" s="197">
        <f>IF(COUNTIFS($Y$2:Y104,Y104)=1,1,0)</f>
        <v>0</v>
      </c>
      <c r="AA104" s="197">
        <f>SUM($Z$2:Z104)*Z104</f>
        <v>0</v>
      </c>
      <c r="AB104" s="197">
        <f>COUNTIFS(resources!B:B,B104)</f>
        <v>1</v>
      </c>
      <c r="AC104" s="197">
        <f t="shared" si="68"/>
        <v>1</v>
      </c>
      <c r="AD104" s="197">
        <f t="shared" si="69"/>
        <v>1</v>
      </c>
      <c r="AE104" s="197">
        <f t="shared" si="70"/>
        <v>1</v>
      </c>
      <c r="AF104" s="197">
        <f t="shared" si="71"/>
        <v>1</v>
      </c>
      <c r="AG104" s="197">
        <f t="shared" si="72"/>
        <v>1</v>
      </c>
      <c r="AH104" s="197">
        <f t="shared" si="73"/>
        <v>1</v>
      </c>
      <c r="AI104" s="197">
        <f t="shared" si="74"/>
        <v>1</v>
      </c>
    </row>
    <row r="105" spans="1:35" x14ac:dyDescent="0.3">
      <c r="A105" s="103" t="s">
        <v>3955</v>
      </c>
      <c r="B105" s="103" t="s">
        <v>2283</v>
      </c>
      <c r="C105" s="103" t="s">
        <v>2283</v>
      </c>
      <c r="D105" s="164">
        <v>2023</v>
      </c>
      <c r="E105" s="164">
        <v>10</v>
      </c>
      <c r="F105" s="166">
        <v>13.343078158434102</v>
      </c>
      <c r="G105" s="206">
        <v>0</v>
      </c>
      <c r="H105" s="207"/>
      <c r="I105" s="103" t="s">
        <v>569</v>
      </c>
      <c r="K105" s="210" t="str">
        <f>IF(ISNA(INDEX(resources!G:G,MATCH(B105,resources!B:B,0))),"none",
INDEX(resources!G:G,MATCH(B105,resources!B:B,0)))</f>
        <v>none</v>
      </c>
      <c r="L105" s="191">
        <v>0</v>
      </c>
      <c r="M105" s="191" t="str">
        <f>IF(
ISNA(INDEX(resources!E:E,MATCH(B105,resources!B:B,0))),"fillme",
INDEX(resources!E:E,MATCH(B105,resources!B:B,0)))</f>
        <v>CAISO_Solar</v>
      </c>
      <c r="N105" s="191">
        <v>1</v>
      </c>
      <c r="O105" s="193" t="str">
        <f>IFERROR(INDEX(resources!K:K,MATCH(B105,resources!B:B,0)),"fillme")</f>
        <v>solar</v>
      </c>
      <c r="P105" s="195" t="str">
        <f t="shared" si="60"/>
        <v>solar_2023_10</v>
      </c>
      <c r="Q105" s="194">
        <f>INDEX(elcc!G:G,MATCH(P105,elcc!D:D,0))</f>
        <v>0.02</v>
      </c>
      <c r="R105" s="195">
        <f t="shared" si="61"/>
        <v>1</v>
      </c>
      <c r="S105" s="210" t="e">
        <f t="shared" si="62"/>
        <v>#N/A</v>
      </c>
      <c r="T105" s="212">
        <f t="shared" si="63"/>
        <v>0</v>
      </c>
      <c r="U105" s="196" t="str">
        <f t="shared" si="64"/>
        <v>ok</v>
      </c>
      <c r="V105" s="192" t="str">
        <f>INDEX(resources!F:F,MATCH(B105,resources!B:B,0))</f>
        <v>existing_generic</v>
      </c>
      <c r="W105" s="197">
        <f t="shared" si="65"/>
        <v>1</v>
      </c>
      <c r="X105" s="197">
        <f t="shared" si="66"/>
        <v>0</v>
      </c>
      <c r="Y105" s="197" t="str">
        <f t="shared" si="67"/>
        <v>existing_generic_solar_1axis_existing_generic_solar_1axis_none</v>
      </c>
      <c r="Z105" s="197">
        <f>IF(COUNTIFS($Y$2:Y105,Y105)=1,1,0)</f>
        <v>0</v>
      </c>
      <c r="AA105" s="197">
        <f>SUM($Z$2:Z105)*Z105</f>
        <v>0</v>
      </c>
      <c r="AB105" s="197">
        <f>COUNTIFS(resources!B:B,B105)</f>
        <v>1</v>
      </c>
      <c r="AC105" s="197">
        <f t="shared" si="68"/>
        <v>1</v>
      </c>
      <c r="AD105" s="197">
        <f t="shared" si="69"/>
        <v>1</v>
      </c>
      <c r="AE105" s="197">
        <f t="shared" si="70"/>
        <v>1</v>
      </c>
      <c r="AF105" s="197">
        <f t="shared" si="71"/>
        <v>1</v>
      </c>
      <c r="AG105" s="197">
        <f t="shared" si="72"/>
        <v>1</v>
      </c>
      <c r="AH105" s="197">
        <f t="shared" si="73"/>
        <v>1</v>
      </c>
      <c r="AI105" s="197">
        <f t="shared" si="74"/>
        <v>1</v>
      </c>
    </row>
    <row r="106" spans="1:35" x14ac:dyDescent="0.3">
      <c r="A106" s="103" t="s">
        <v>3955</v>
      </c>
      <c r="B106" s="103" t="s">
        <v>2283</v>
      </c>
      <c r="C106" s="103" t="s">
        <v>2283</v>
      </c>
      <c r="D106" s="164">
        <v>2023</v>
      </c>
      <c r="E106" s="164">
        <v>11</v>
      </c>
      <c r="F106" s="166">
        <v>13.343078158434102</v>
      </c>
      <c r="G106" s="206">
        <v>0</v>
      </c>
      <c r="H106" s="207"/>
      <c r="I106" s="103" t="s">
        <v>569</v>
      </c>
      <c r="K106" s="210" t="str">
        <f>IF(ISNA(INDEX(resources!G:G,MATCH(B106,resources!B:B,0))),"none",
INDEX(resources!G:G,MATCH(B106,resources!B:B,0)))</f>
        <v>none</v>
      </c>
      <c r="L106" s="191">
        <v>0</v>
      </c>
      <c r="M106" s="191" t="str">
        <f>IF(
ISNA(INDEX(resources!E:E,MATCH(B106,resources!B:B,0))),"fillme",
INDEX(resources!E:E,MATCH(B106,resources!B:B,0)))</f>
        <v>CAISO_Solar</v>
      </c>
      <c r="N106" s="191">
        <v>1</v>
      </c>
      <c r="O106" s="193" t="str">
        <f>IFERROR(INDEX(resources!K:K,MATCH(B106,resources!B:B,0)),"fillme")</f>
        <v>solar</v>
      </c>
      <c r="P106" s="195" t="str">
        <f t="shared" si="60"/>
        <v>solar_2023_11</v>
      </c>
      <c r="Q106" s="194">
        <f>INDEX(elcc!G:G,MATCH(P106,elcc!D:D,0))</f>
        <v>0.02</v>
      </c>
      <c r="R106" s="195">
        <f t="shared" si="61"/>
        <v>1</v>
      </c>
      <c r="S106" s="210" t="e">
        <f t="shared" si="62"/>
        <v>#N/A</v>
      </c>
      <c r="T106" s="212">
        <f t="shared" si="63"/>
        <v>0</v>
      </c>
      <c r="U106" s="196" t="str">
        <f t="shared" si="64"/>
        <v>ok</v>
      </c>
      <c r="V106" s="192" t="str">
        <f>INDEX(resources!F:F,MATCH(B106,resources!B:B,0))</f>
        <v>existing_generic</v>
      </c>
      <c r="W106" s="197">
        <f t="shared" si="65"/>
        <v>1</v>
      </c>
      <c r="X106" s="197">
        <f t="shared" si="66"/>
        <v>0</v>
      </c>
      <c r="Y106" s="197" t="str">
        <f t="shared" si="67"/>
        <v>existing_generic_solar_1axis_existing_generic_solar_1axis_none</v>
      </c>
      <c r="Z106" s="197">
        <f>IF(COUNTIFS($Y$2:Y106,Y106)=1,1,0)</f>
        <v>0</v>
      </c>
      <c r="AA106" s="197">
        <f>SUM($Z$2:Z106)*Z106</f>
        <v>0</v>
      </c>
      <c r="AB106" s="197">
        <f>COUNTIFS(resources!B:B,B106)</f>
        <v>1</v>
      </c>
      <c r="AC106" s="197">
        <f t="shared" si="68"/>
        <v>1</v>
      </c>
      <c r="AD106" s="197">
        <f t="shared" si="69"/>
        <v>1</v>
      </c>
      <c r="AE106" s="197">
        <f t="shared" si="70"/>
        <v>1</v>
      </c>
      <c r="AF106" s="197">
        <f t="shared" si="71"/>
        <v>1</v>
      </c>
      <c r="AG106" s="197">
        <f t="shared" si="72"/>
        <v>1</v>
      </c>
      <c r="AH106" s="197">
        <f t="shared" si="73"/>
        <v>1</v>
      </c>
      <c r="AI106" s="197">
        <f t="shared" si="74"/>
        <v>1</v>
      </c>
    </row>
    <row r="107" spans="1:35" x14ac:dyDescent="0.3">
      <c r="A107" s="103" t="s">
        <v>3955</v>
      </c>
      <c r="B107" s="103" t="s">
        <v>2283</v>
      </c>
      <c r="C107" s="103" t="s">
        <v>2283</v>
      </c>
      <c r="D107" s="164">
        <v>2023</v>
      </c>
      <c r="E107" s="164">
        <v>12</v>
      </c>
      <c r="F107" s="166">
        <v>13.343078158434102</v>
      </c>
      <c r="G107" s="206">
        <v>0</v>
      </c>
      <c r="H107" s="207"/>
      <c r="I107" s="103" t="s">
        <v>569</v>
      </c>
      <c r="K107" s="210" t="str">
        <f>IF(ISNA(INDEX(resources!G:G,MATCH(B107,resources!B:B,0))),"none",
INDEX(resources!G:G,MATCH(B107,resources!B:B,0)))</f>
        <v>none</v>
      </c>
      <c r="L107" s="191">
        <v>0</v>
      </c>
      <c r="M107" s="191" t="str">
        <f>IF(
ISNA(INDEX(resources!E:E,MATCH(B107,resources!B:B,0))),"fillme",
INDEX(resources!E:E,MATCH(B107,resources!B:B,0)))</f>
        <v>CAISO_Solar</v>
      </c>
      <c r="N107" s="191">
        <v>1</v>
      </c>
      <c r="O107" s="193" t="str">
        <f>IFERROR(INDEX(resources!K:K,MATCH(B107,resources!B:B,0)),"fillme")</f>
        <v>solar</v>
      </c>
      <c r="P107" s="195" t="str">
        <f t="shared" si="60"/>
        <v>solar_2023_12</v>
      </c>
      <c r="Q107" s="194">
        <f>INDEX(elcc!G:G,MATCH(P107,elcc!D:D,0))</f>
        <v>0</v>
      </c>
      <c r="R107" s="195">
        <f t="shared" si="61"/>
        <v>1</v>
      </c>
      <c r="S107" s="210" t="e">
        <f t="shared" si="62"/>
        <v>#N/A</v>
      </c>
      <c r="T107" s="212">
        <f t="shared" si="63"/>
        <v>0</v>
      </c>
      <c r="U107" s="196" t="str">
        <f t="shared" si="64"/>
        <v>ok</v>
      </c>
      <c r="V107" s="192" t="str">
        <f>INDEX(resources!F:F,MATCH(B107,resources!B:B,0))</f>
        <v>existing_generic</v>
      </c>
      <c r="W107" s="197">
        <f t="shared" si="65"/>
        <v>1</v>
      </c>
      <c r="X107" s="197">
        <f t="shared" si="66"/>
        <v>0</v>
      </c>
      <c r="Y107" s="197" t="str">
        <f t="shared" si="67"/>
        <v>existing_generic_solar_1axis_existing_generic_solar_1axis_none</v>
      </c>
      <c r="Z107" s="197">
        <f>IF(COUNTIFS($Y$2:Y107,Y107)=1,1,0)</f>
        <v>0</v>
      </c>
      <c r="AA107" s="197">
        <f>SUM($Z$2:Z107)*Z107</f>
        <v>0</v>
      </c>
      <c r="AB107" s="197">
        <f>COUNTIFS(resources!B:B,B107)</f>
        <v>1</v>
      </c>
      <c r="AC107" s="197">
        <f t="shared" si="68"/>
        <v>1</v>
      </c>
      <c r="AD107" s="197">
        <f t="shared" si="69"/>
        <v>1</v>
      </c>
      <c r="AE107" s="197">
        <f t="shared" si="70"/>
        <v>1</v>
      </c>
      <c r="AF107" s="197">
        <f t="shared" si="71"/>
        <v>1</v>
      </c>
      <c r="AG107" s="197">
        <f t="shared" si="72"/>
        <v>1</v>
      </c>
      <c r="AH107" s="197">
        <f t="shared" si="73"/>
        <v>1</v>
      </c>
      <c r="AI107" s="197">
        <f t="shared" si="74"/>
        <v>1</v>
      </c>
    </row>
    <row r="108" spans="1:35" x14ac:dyDescent="0.3">
      <c r="A108" s="103" t="s">
        <v>3955</v>
      </c>
      <c r="B108" s="103" t="s">
        <v>2283</v>
      </c>
      <c r="C108" s="103" t="s">
        <v>2283</v>
      </c>
      <c r="D108" s="164">
        <v>2024</v>
      </c>
      <c r="E108" s="164">
        <v>1</v>
      </c>
      <c r="F108" s="166">
        <v>5.1916966590298381</v>
      </c>
      <c r="G108" s="206">
        <v>0</v>
      </c>
      <c r="H108" s="207"/>
      <c r="I108" s="103" t="s">
        <v>569</v>
      </c>
      <c r="K108" s="210" t="str">
        <f>IF(ISNA(INDEX(resources!G:G,MATCH(B108,resources!B:B,0))),"none",
INDEX(resources!G:G,MATCH(B108,resources!B:B,0)))</f>
        <v>none</v>
      </c>
      <c r="L108" s="191">
        <v>0</v>
      </c>
      <c r="M108" s="191" t="str">
        <f>IF(
ISNA(INDEX(resources!E:E,MATCH(B108,resources!B:B,0))),"fillme",
INDEX(resources!E:E,MATCH(B108,resources!B:B,0)))</f>
        <v>CAISO_Solar</v>
      </c>
      <c r="N108" s="191">
        <v>1</v>
      </c>
      <c r="O108" s="193" t="str">
        <f>IFERROR(INDEX(resources!K:K,MATCH(B108,resources!B:B,0)),"fillme")</f>
        <v>solar</v>
      </c>
      <c r="P108" s="195" t="str">
        <f t="shared" si="60"/>
        <v>solar_2024_1</v>
      </c>
      <c r="Q108" s="194">
        <f>INDEX(elcc!G:G,MATCH(P108,elcc!D:D,0))</f>
        <v>3.428571428571428E-2</v>
      </c>
      <c r="R108" s="195">
        <f t="shared" si="61"/>
        <v>1</v>
      </c>
      <c r="S108" s="210" t="e">
        <f t="shared" si="62"/>
        <v>#N/A</v>
      </c>
      <c r="T108" s="212">
        <f t="shared" si="63"/>
        <v>0</v>
      </c>
      <c r="U108" s="196" t="str">
        <f t="shared" si="64"/>
        <v>ok</v>
      </c>
      <c r="V108" s="192" t="str">
        <f>INDEX(resources!F:F,MATCH(B108,resources!B:B,0))</f>
        <v>existing_generic</v>
      </c>
      <c r="W108" s="197">
        <f t="shared" si="65"/>
        <v>1</v>
      </c>
      <c r="X108" s="197">
        <f t="shared" si="66"/>
        <v>0</v>
      </c>
      <c r="Y108" s="197" t="str">
        <f t="shared" si="67"/>
        <v>existing_generic_solar_1axis_existing_generic_solar_1axis_none</v>
      </c>
      <c r="Z108" s="197">
        <f>IF(COUNTIFS($Y$2:Y108,Y108)=1,1,0)</f>
        <v>0</v>
      </c>
      <c r="AA108" s="197">
        <f>SUM($Z$2:Z108)*Z108</f>
        <v>0</v>
      </c>
      <c r="AB108" s="197">
        <f>COUNTIFS(resources!B:B,B108)</f>
        <v>1</v>
      </c>
      <c r="AC108" s="197">
        <f t="shared" si="68"/>
        <v>1</v>
      </c>
      <c r="AD108" s="197">
        <f t="shared" si="69"/>
        <v>1</v>
      </c>
      <c r="AE108" s="197">
        <f t="shared" si="70"/>
        <v>1</v>
      </c>
      <c r="AF108" s="197">
        <f t="shared" si="71"/>
        <v>1</v>
      </c>
      <c r="AG108" s="197">
        <f t="shared" si="72"/>
        <v>1</v>
      </c>
      <c r="AH108" s="197">
        <f t="shared" si="73"/>
        <v>1</v>
      </c>
      <c r="AI108" s="197">
        <f t="shared" si="74"/>
        <v>1</v>
      </c>
    </row>
    <row r="109" spans="1:35" x14ac:dyDescent="0.3">
      <c r="A109" s="103" t="s">
        <v>3955</v>
      </c>
      <c r="B109" s="103" t="s">
        <v>2283</v>
      </c>
      <c r="C109" s="103" t="s">
        <v>2283</v>
      </c>
      <c r="D109" s="164">
        <v>2024</v>
      </c>
      <c r="E109" s="164">
        <v>2</v>
      </c>
      <c r="F109" s="166">
        <v>5.1916966590298381</v>
      </c>
      <c r="G109" s="206">
        <v>0</v>
      </c>
      <c r="H109" s="207"/>
      <c r="I109" s="103" t="s">
        <v>569</v>
      </c>
      <c r="K109" s="210" t="str">
        <f>IF(ISNA(INDEX(resources!G:G,MATCH(B109,resources!B:B,0))),"none",
INDEX(resources!G:G,MATCH(B109,resources!B:B,0)))</f>
        <v>none</v>
      </c>
      <c r="L109" s="191">
        <v>0</v>
      </c>
      <c r="M109" s="191" t="str">
        <f>IF(
ISNA(INDEX(resources!E:E,MATCH(B109,resources!B:B,0))),"fillme",
INDEX(resources!E:E,MATCH(B109,resources!B:B,0)))</f>
        <v>CAISO_Solar</v>
      </c>
      <c r="N109" s="191">
        <v>1</v>
      </c>
      <c r="O109" s="193" t="str">
        <f>IFERROR(INDEX(resources!K:K,MATCH(B109,resources!B:B,0)),"fillme")</f>
        <v>solar</v>
      </c>
      <c r="P109" s="195" t="str">
        <f t="shared" si="60"/>
        <v>solar_2024_2</v>
      </c>
      <c r="Q109" s="194">
        <f>INDEX(elcc!G:G,MATCH(P109,elcc!D:D,0))</f>
        <v>2.5714285714285707E-2</v>
      </c>
      <c r="R109" s="195">
        <f t="shared" si="61"/>
        <v>1</v>
      </c>
      <c r="S109" s="210" t="e">
        <f t="shared" si="62"/>
        <v>#N/A</v>
      </c>
      <c r="T109" s="212">
        <f t="shared" si="63"/>
        <v>0</v>
      </c>
      <c r="U109" s="196" t="str">
        <f t="shared" si="64"/>
        <v>ok</v>
      </c>
      <c r="V109" s="192" t="str">
        <f>INDEX(resources!F:F,MATCH(B109,resources!B:B,0))</f>
        <v>existing_generic</v>
      </c>
      <c r="W109" s="197">
        <f t="shared" si="65"/>
        <v>1</v>
      </c>
      <c r="X109" s="197">
        <f t="shared" si="66"/>
        <v>0</v>
      </c>
      <c r="Y109" s="197" t="str">
        <f t="shared" si="67"/>
        <v>existing_generic_solar_1axis_existing_generic_solar_1axis_none</v>
      </c>
      <c r="Z109" s="197">
        <f>IF(COUNTIFS($Y$2:Y109,Y109)=1,1,0)</f>
        <v>0</v>
      </c>
      <c r="AA109" s="197">
        <f>SUM($Z$2:Z109)*Z109</f>
        <v>0</v>
      </c>
      <c r="AB109" s="197">
        <f>COUNTIFS(resources!B:B,B109)</f>
        <v>1</v>
      </c>
      <c r="AC109" s="197">
        <f t="shared" si="68"/>
        <v>1</v>
      </c>
      <c r="AD109" s="197">
        <f t="shared" si="69"/>
        <v>1</v>
      </c>
      <c r="AE109" s="197">
        <f t="shared" si="70"/>
        <v>1</v>
      </c>
      <c r="AF109" s="197">
        <f t="shared" si="71"/>
        <v>1</v>
      </c>
      <c r="AG109" s="197">
        <f t="shared" si="72"/>
        <v>1</v>
      </c>
      <c r="AH109" s="197">
        <f t="shared" si="73"/>
        <v>1</v>
      </c>
      <c r="AI109" s="197">
        <f t="shared" si="74"/>
        <v>1</v>
      </c>
    </row>
    <row r="110" spans="1:35" x14ac:dyDescent="0.3">
      <c r="A110" s="103" t="s">
        <v>3955</v>
      </c>
      <c r="B110" s="103" t="s">
        <v>2283</v>
      </c>
      <c r="C110" s="103" t="s">
        <v>2283</v>
      </c>
      <c r="D110" s="164">
        <v>2024</v>
      </c>
      <c r="E110" s="164">
        <v>3</v>
      </c>
      <c r="F110" s="166">
        <v>5.1916966590298381</v>
      </c>
      <c r="G110" s="206">
        <v>0</v>
      </c>
      <c r="H110" s="207"/>
      <c r="I110" s="103" t="s">
        <v>569</v>
      </c>
      <c r="K110" s="210" t="str">
        <f>IF(ISNA(INDEX(resources!G:G,MATCH(B110,resources!B:B,0))),"none",
INDEX(resources!G:G,MATCH(B110,resources!B:B,0)))</f>
        <v>none</v>
      </c>
      <c r="L110" s="191">
        <v>0</v>
      </c>
      <c r="M110" s="191" t="str">
        <f>IF(
ISNA(INDEX(resources!E:E,MATCH(B110,resources!B:B,0))),"fillme",
INDEX(resources!E:E,MATCH(B110,resources!B:B,0)))</f>
        <v>CAISO_Solar</v>
      </c>
      <c r="N110" s="191">
        <v>1</v>
      </c>
      <c r="O110" s="193" t="str">
        <f>IFERROR(INDEX(resources!K:K,MATCH(B110,resources!B:B,0)),"fillme")</f>
        <v>solar</v>
      </c>
      <c r="P110" s="195" t="str">
        <f t="shared" si="60"/>
        <v>solar_2024_3</v>
      </c>
      <c r="Q110" s="194">
        <f>INDEX(elcc!G:G,MATCH(P110,elcc!D:D,0))</f>
        <v>0.15428571428571425</v>
      </c>
      <c r="R110" s="195">
        <f t="shared" si="61"/>
        <v>1</v>
      </c>
      <c r="S110" s="210" t="e">
        <f t="shared" si="62"/>
        <v>#N/A</v>
      </c>
      <c r="T110" s="212">
        <f t="shared" si="63"/>
        <v>0</v>
      </c>
      <c r="U110" s="196" t="str">
        <f t="shared" si="64"/>
        <v>ok</v>
      </c>
      <c r="V110" s="192" t="str">
        <f>INDEX(resources!F:F,MATCH(B110,resources!B:B,0))</f>
        <v>existing_generic</v>
      </c>
      <c r="W110" s="197">
        <f t="shared" si="65"/>
        <v>1</v>
      </c>
      <c r="X110" s="197">
        <f t="shared" si="66"/>
        <v>0</v>
      </c>
      <c r="Y110" s="197" t="str">
        <f t="shared" si="67"/>
        <v>existing_generic_solar_1axis_existing_generic_solar_1axis_none</v>
      </c>
      <c r="Z110" s="197">
        <f>IF(COUNTIFS($Y$2:Y110,Y110)=1,1,0)</f>
        <v>0</v>
      </c>
      <c r="AA110" s="197">
        <f>SUM($Z$2:Z110)*Z110</f>
        <v>0</v>
      </c>
      <c r="AB110" s="197">
        <f>COUNTIFS(resources!B:B,B110)</f>
        <v>1</v>
      </c>
      <c r="AC110" s="197">
        <f t="shared" si="68"/>
        <v>1</v>
      </c>
      <c r="AD110" s="197">
        <f t="shared" si="69"/>
        <v>1</v>
      </c>
      <c r="AE110" s="197">
        <f t="shared" si="70"/>
        <v>1</v>
      </c>
      <c r="AF110" s="197">
        <f t="shared" si="71"/>
        <v>1</v>
      </c>
      <c r="AG110" s="197">
        <f t="shared" si="72"/>
        <v>1</v>
      </c>
      <c r="AH110" s="197">
        <f t="shared" si="73"/>
        <v>1</v>
      </c>
      <c r="AI110" s="197">
        <f t="shared" si="74"/>
        <v>1</v>
      </c>
    </row>
    <row r="111" spans="1:35" x14ac:dyDescent="0.3">
      <c r="A111" s="103" t="s">
        <v>3955</v>
      </c>
      <c r="B111" s="103" t="s">
        <v>2283</v>
      </c>
      <c r="C111" s="103" t="s">
        <v>2283</v>
      </c>
      <c r="D111" s="164">
        <v>2024</v>
      </c>
      <c r="E111" s="164">
        <v>4</v>
      </c>
      <c r="F111" s="166">
        <v>5.1916966590298381</v>
      </c>
      <c r="G111" s="206">
        <v>0</v>
      </c>
      <c r="H111" s="207"/>
      <c r="I111" s="103" t="s">
        <v>569</v>
      </c>
      <c r="K111" s="210" t="str">
        <f>IF(ISNA(INDEX(resources!G:G,MATCH(B111,resources!B:B,0))),"none",
INDEX(resources!G:G,MATCH(B111,resources!B:B,0)))</f>
        <v>none</v>
      </c>
      <c r="L111" s="191">
        <v>0</v>
      </c>
      <c r="M111" s="191" t="str">
        <f>IF(
ISNA(INDEX(resources!E:E,MATCH(B111,resources!B:B,0))),"fillme",
INDEX(resources!E:E,MATCH(B111,resources!B:B,0)))</f>
        <v>CAISO_Solar</v>
      </c>
      <c r="N111" s="191">
        <v>1</v>
      </c>
      <c r="O111" s="193" t="str">
        <f>IFERROR(INDEX(resources!K:K,MATCH(B111,resources!B:B,0)),"fillme")</f>
        <v>solar</v>
      </c>
      <c r="P111" s="195" t="str">
        <f t="shared" si="60"/>
        <v>solar_2024_4</v>
      </c>
      <c r="Q111" s="194">
        <f>INDEX(elcc!G:G,MATCH(P111,elcc!D:D,0))</f>
        <v>0.12857142857142853</v>
      </c>
      <c r="R111" s="195">
        <f t="shared" si="61"/>
        <v>1</v>
      </c>
      <c r="S111" s="210" t="e">
        <f t="shared" si="62"/>
        <v>#N/A</v>
      </c>
      <c r="T111" s="212">
        <f t="shared" si="63"/>
        <v>0</v>
      </c>
      <c r="U111" s="196" t="str">
        <f t="shared" si="64"/>
        <v>ok</v>
      </c>
      <c r="V111" s="192" t="str">
        <f>INDEX(resources!F:F,MATCH(B111,resources!B:B,0))</f>
        <v>existing_generic</v>
      </c>
      <c r="W111" s="197">
        <f t="shared" si="65"/>
        <v>1</v>
      </c>
      <c r="X111" s="197">
        <f t="shared" si="66"/>
        <v>0</v>
      </c>
      <c r="Y111" s="197" t="str">
        <f t="shared" si="67"/>
        <v>existing_generic_solar_1axis_existing_generic_solar_1axis_none</v>
      </c>
      <c r="Z111" s="197">
        <f>IF(COUNTIFS($Y$2:Y111,Y111)=1,1,0)</f>
        <v>0</v>
      </c>
      <c r="AA111" s="197">
        <f>SUM($Z$2:Z111)*Z111</f>
        <v>0</v>
      </c>
      <c r="AB111" s="197">
        <f>COUNTIFS(resources!B:B,B111)</f>
        <v>1</v>
      </c>
      <c r="AC111" s="197">
        <f t="shared" si="68"/>
        <v>1</v>
      </c>
      <c r="AD111" s="197">
        <f t="shared" si="69"/>
        <v>1</v>
      </c>
      <c r="AE111" s="197">
        <f t="shared" si="70"/>
        <v>1</v>
      </c>
      <c r="AF111" s="197">
        <f t="shared" si="71"/>
        <v>1</v>
      </c>
      <c r="AG111" s="197">
        <f t="shared" si="72"/>
        <v>1</v>
      </c>
      <c r="AH111" s="197">
        <f t="shared" si="73"/>
        <v>1</v>
      </c>
      <c r="AI111" s="197">
        <f t="shared" si="74"/>
        <v>1</v>
      </c>
    </row>
    <row r="112" spans="1:35" x14ac:dyDescent="0.3">
      <c r="A112" s="103" t="s">
        <v>3955</v>
      </c>
      <c r="B112" s="103" t="s">
        <v>2283</v>
      </c>
      <c r="C112" s="103" t="s">
        <v>2283</v>
      </c>
      <c r="D112" s="164">
        <v>2024</v>
      </c>
      <c r="E112" s="164">
        <v>5</v>
      </c>
      <c r="F112" s="166">
        <v>5.1916966590298381</v>
      </c>
      <c r="G112" s="206">
        <v>0</v>
      </c>
      <c r="H112" s="207"/>
      <c r="I112" s="103" t="s">
        <v>569</v>
      </c>
      <c r="K112" s="210" t="str">
        <f>IF(ISNA(INDEX(resources!G:G,MATCH(B112,resources!B:B,0))),"none",
INDEX(resources!G:G,MATCH(B112,resources!B:B,0)))</f>
        <v>none</v>
      </c>
      <c r="L112" s="191">
        <v>0</v>
      </c>
      <c r="M112" s="191" t="str">
        <f>IF(
ISNA(INDEX(resources!E:E,MATCH(B112,resources!B:B,0))),"fillme",
INDEX(resources!E:E,MATCH(B112,resources!B:B,0)))</f>
        <v>CAISO_Solar</v>
      </c>
      <c r="N112" s="191">
        <v>1</v>
      </c>
      <c r="O112" s="193" t="str">
        <f>IFERROR(INDEX(resources!K:K,MATCH(B112,resources!B:B,0)),"fillme")</f>
        <v>solar</v>
      </c>
      <c r="P112" s="195" t="str">
        <f t="shared" si="60"/>
        <v>solar_2024_5</v>
      </c>
      <c r="Q112" s="194">
        <f>INDEX(elcc!G:G,MATCH(P112,elcc!D:D,0))</f>
        <v>0.13714285714285712</v>
      </c>
      <c r="R112" s="195">
        <f t="shared" si="61"/>
        <v>1</v>
      </c>
      <c r="S112" s="210" t="e">
        <f t="shared" si="62"/>
        <v>#N/A</v>
      </c>
      <c r="T112" s="212">
        <f t="shared" si="63"/>
        <v>0</v>
      </c>
      <c r="U112" s="196" t="str">
        <f t="shared" si="64"/>
        <v>ok</v>
      </c>
      <c r="V112" s="192" t="str">
        <f>INDEX(resources!F:F,MATCH(B112,resources!B:B,0))</f>
        <v>existing_generic</v>
      </c>
      <c r="W112" s="197">
        <f t="shared" si="65"/>
        <v>1</v>
      </c>
      <c r="X112" s="197">
        <f t="shared" si="66"/>
        <v>0</v>
      </c>
      <c r="Y112" s="197" t="str">
        <f t="shared" si="67"/>
        <v>existing_generic_solar_1axis_existing_generic_solar_1axis_none</v>
      </c>
      <c r="Z112" s="197">
        <f>IF(COUNTIFS($Y$2:Y112,Y112)=1,1,0)</f>
        <v>0</v>
      </c>
      <c r="AA112" s="197">
        <f>SUM($Z$2:Z112)*Z112</f>
        <v>0</v>
      </c>
      <c r="AB112" s="197">
        <f>COUNTIFS(resources!B:B,B112)</f>
        <v>1</v>
      </c>
      <c r="AC112" s="197">
        <f t="shared" si="68"/>
        <v>1</v>
      </c>
      <c r="AD112" s="197">
        <f t="shared" si="69"/>
        <v>1</v>
      </c>
      <c r="AE112" s="197">
        <f t="shared" si="70"/>
        <v>1</v>
      </c>
      <c r="AF112" s="197">
        <f t="shared" si="71"/>
        <v>1</v>
      </c>
      <c r="AG112" s="197">
        <f t="shared" si="72"/>
        <v>1</v>
      </c>
      <c r="AH112" s="197">
        <f t="shared" si="73"/>
        <v>1</v>
      </c>
      <c r="AI112" s="197">
        <f t="shared" si="74"/>
        <v>1</v>
      </c>
    </row>
    <row r="113" spans="1:35" x14ac:dyDescent="0.3">
      <c r="A113" s="103" t="s">
        <v>3955</v>
      </c>
      <c r="B113" s="103" t="s">
        <v>2283</v>
      </c>
      <c r="C113" s="103" t="s">
        <v>2283</v>
      </c>
      <c r="D113" s="164">
        <v>2024</v>
      </c>
      <c r="E113" s="164">
        <v>6</v>
      </c>
      <c r="F113" s="166">
        <v>5.1916966590298381</v>
      </c>
      <c r="G113" s="206">
        <v>0</v>
      </c>
      <c r="H113" s="207"/>
      <c r="I113" s="103" t="s">
        <v>569</v>
      </c>
      <c r="K113" s="210" t="str">
        <f>IF(ISNA(INDEX(resources!G:G,MATCH(B113,resources!B:B,0))),"none",
INDEX(resources!G:G,MATCH(B113,resources!B:B,0)))</f>
        <v>none</v>
      </c>
      <c r="L113" s="191">
        <v>0</v>
      </c>
      <c r="M113" s="191" t="str">
        <f>IF(
ISNA(INDEX(resources!E:E,MATCH(B113,resources!B:B,0))),"fillme",
INDEX(resources!E:E,MATCH(B113,resources!B:B,0)))</f>
        <v>CAISO_Solar</v>
      </c>
      <c r="N113" s="191">
        <v>1</v>
      </c>
      <c r="O113" s="193" t="str">
        <f>IFERROR(INDEX(resources!K:K,MATCH(B113,resources!B:B,0)),"fillme")</f>
        <v>solar</v>
      </c>
      <c r="P113" s="195" t="str">
        <f t="shared" si="60"/>
        <v>solar_2024_6</v>
      </c>
      <c r="Q113" s="194">
        <f>INDEX(elcc!G:G,MATCH(P113,elcc!D:D,0))</f>
        <v>0.26571428571428568</v>
      </c>
      <c r="R113" s="195">
        <f t="shared" si="61"/>
        <v>1</v>
      </c>
      <c r="S113" s="210" t="e">
        <f t="shared" si="62"/>
        <v>#N/A</v>
      </c>
      <c r="T113" s="212">
        <f t="shared" si="63"/>
        <v>0</v>
      </c>
      <c r="U113" s="196" t="str">
        <f t="shared" si="64"/>
        <v>ok</v>
      </c>
      <c r="V113" s="192" t="str">
        <f>INDEX(resources!F:F,MATCH(B113,resources!B:B,0))</f>
        <v>existing_generic</v>
      </c>
      <c r="W113" s="197">
        <f t="shared" si="65"/>
        <v>1</v>
      </c>
      <c r="X113" s="197">
        <f t="shared" si="66"/>
        <v>0</v>
      </c>
      <c r="Y113" s="197" t="str">
        <f t="shared" si="67"/>
        <v>existing_generic_solar_1axis_existing_generic_solar_1axis_none</v>
      </c>
      <c r="Z113" s="197">
        <f>IF(COUNTIFS($Y$2:Y113,Y113)=1,1,0)</f>
        <v>0</v>
      </c>
      <c r="AA113" s="197">
        <f>SUM($Z$2:Z113)*Z113</f>
        <v>0</v>
      </c>
      <c r="AB113" s="197">
        <f>COUNTIFS(resources!B:B,B113)</f>
        <v>1</v>
      </c>
      <c r="AC113" s="197">
        <f t="shared" si="68"/>
        <v>1</v>
      </c>
      <c r="AD113" s="197">
        <f t="shared" si="69"/>
        <v>1</v>
      </c>
      <c r="AE113" s="197">
        <f t="shared" si="70"/>
        <v>1</v>
      </c>
      <c r="AF113" s="197">
        <f t="shared" si="71"/>
        <v>1</v>
      </c>
      <c r="AG113" s="197">
        <f t="shared" si="72"/>
        <v>1</v>
      </c>
      <c r="AH113" s="197">
        <f t="shared" si="73"/>
        <v>1</v>
      </c>
      <c r="AI113" s="197">
        <f t="shared" si="74"/>
        <v>1</v>
      </c>
    </row>
    <row r="114" spans="1:35" x14ac:dyDescent="0.3">
      <c r="A114" s="103" t="s">
        <v>3955</v>
      </c>
      <c r="B114" s="103" t="s">
        <v>2283</v>
      </c>
      <c r="C114" s="103" t="s">
        <v>2283</v>
      </c>
      <c r="D114" s="164">
        <v>2024</v>
      </c>
      <c r="E114" s="164">
        <v>7</v>
      </c>
      <c r="F114" s="166">
        <v>5.1916966590298381</v>
      </c>
      <c r="G114" s="206">
        <v>0</v>
      </c>
      <c r="H114" s="207"/>
      <c r="I114" s="103" t="s">
        <v>569</v>
      </c>
      <c r="K114" s="210" t="str">
        <f>IF(ISNA(INDEX(resources!G:G,MATCH(B114,resources!B:B,0))),"none",
INDEX(resources!G:G,MATCH(B114,resources!B:B,0)))</f>
        <v>none</v>
      </c>
      <c r="L114" s="191">
        <v>0</v>
      </c>
      <c r="M114" s="191" t="str">
        <f>IF(
ISNA(INDEX(resources!E:E,MATCH(B114,resources!B:B,0))),"fillme",
INDEX(resources!E:E,MATCH(B114,resources!B:B,0)))</f>
        <v>CAISO_Solar</v>
      </c>
      <c r="N114" s="191">
        <v>1</v>
      </c>
      <c r="O114" s="193" t="str">
        <f>IFERROR(INDEX(resources!K:K,MATCH(B114,resources!B:B,0)),"fillme")</f>
        <v>solar</v>
      </c>
      <c r="P114" s="195" t="str">
        <f t="shared" si="60"/>
        <v>solar_2024_7</v>
      </c>
      <c r="Q114" s="194">
        <f>INDEX(elcc!G:G,MATCH(P114,elcc!D:D,0))</f>
        <v>0.33428571428571424</v>
      </c>
      <c r="R114" s="195">
        <f t="shared" si="61"/>
        <v>1</v>
      </c>
      <c r="S114" s="210" t="e">
        <f t="shared" si="62"/>
        <v>#N/A</v>
      </c>
      <c r="T114" s="212">
        <f t="shared" si="63"/>
        <v>0</v>
      </c>
      <c r="U114" s="196" t="str">
        <f t="shared" si="64"/>
        <v>ok</v>
      </c>
      <c r="V114" s="192" t="str">
        <f>INDEX(resources!F:F,MATCH(B114,resources!B:B,0))</f>
        <v>existing_generic</v>
      </c>
      <c r="W114" s="197">
        <f t="shared" si="65"/>
        <v>1</v>
      </c>
      <c r="X114" s="197">
        <f t="shared" si="66"/>
        <v>0</v>
      </c>
      <c r="Y114" s="197" t="str">
        <f t="shared" si="67"/>
        <v>existing_generic_solar_1axis_existing_generic_solar_1axis_none</v>
      </c>
      <c r="Z114" s="197">
        <f>IF(COUNTIFS($Y$2:Y114,Y114)=1,1,0)</f>
        <v>0</v>
      </c>
      <c r="AA114" s="197">
        <f>SUM($Z$2:Z114)*Z114</f>
        <v>0</v>
      </c>
      <c r="AB114" s="197">
        <f>COUNTIFS(resources!B:B,B114)</f>
        <v>1</v>
      </c>
      <c r="AC114" s="197">
        <f t="shared" si="68"/>
        <v>1</v>
      </c>
      <c r="AD114" s="197">
        <f t="shared" si="69"/>
        <v>1</v>
      </c>
      <c r="AE114" s="197">
        <f t="shared" si="70"/>
        <v>1</v>
      </c>
      <c r="AF114" s="197">
        <f t="shared" si="71"/>
        <v>1</v>
      </c>
      <c r="AG114" s="197">
        <f t="shared" si="72"/>
        <v>1</v>
      </c>
      <c r="AH114" s="197">
        <f t="shared" si="73"/>
        <v>1</v>
      </c>
      <c r="AI114" s="197">
        <f t="shared" si="74"/>
        <v>1</v>
      </c>
    </row>
    <row r="115" spans="1:35" x14ac:dyDescent="0.3">
      <c r="A115" s="103" t="s">
        <v>3955</v>
      </c>
      <c r="B115" s="103" t="s">
        <v>2283</v>
      </c>
      <c r="C115" s="103" t="s">
        <v>2283</v>
      </c>
      <c r="D115" s="164">
        <v>2024</v>
      </c>
      <c r="E115" s="164">
        <v>8</v>
      </c>
      <c r="F115" s="166">
        <v>5.1916966590298381</v>
      </c>
      <c r="G115" s="206">
        <v>0</v>
      </c>
      <c r="H115" s="207"/>
      <c r="I115" s="103" t="s">
        <v>569</v>
      </c>
      <c r="K115" s="210" t="str">
        <f>IF(ISNA(INDEX(resources!G:G,MATCH(B115,resources!B:B,0))),"none",
INDEX(resources!G:G,MATCH(B115,resources!B:B,0)))</f>
        <v>none</v>
      </c>
      <c r="L115" s="191">
        <v>0</v>
      </c>
      <c r="M115" s="191" t="str">
        <f>IF(
ISNA(INDEX(resources!E:E,MATCH(B115,resources!B:B,0))),"fillme",
INDEX(resources!E:E,MATCH(B115,resources!B:B,0)))</f>
        <v>CAISO_Solar</v>
      </c>
      <c r="N115" s="191">
        <v>1</v>
      </c>
      <c r="O115" s="193" t="str">
        <f>IFERROR(INDEX(resources!K:K,MATCH(B115,resources!B:B,0)),"fillme")</f>
        <v>solar</v>
      </c>
      <c r="P115" s="195" t="str">
        <f t="shared" si="60"/>
        <v>solar_2024_8</v>
      </c>
      <c r="Q115" s="194">
        <f>INDEX(elcc!G:G,MATCH(P115,elcc!D:D,0))</f>
        <v>0.2314285714285714</v>
      </c>
      <c r="R115" s="195">
        <f t="shared" si="61"/>
        <v>1</v>
      </c>
      <c r="S115" s="210" t="e">
        <f t="shared" si="62"/>
        <v>#N/A</v>
      </c>
      <c r="T115" s="212">
        <f t="shared" si="63"/>
        <v>0</v>
      </c>
      <c r="U115" s="196" t="str">
        <f t="shared" si="64"/>
        <v>ok</v>
      </c>
      <c r="V115" s="192" t="str">
        <f>INDEX(resources!F:F,MATCH(B115,resources!B:B,0))</f>
        <v>existing_generic</v>
      </c>
      <c r="W115" s="197">
        <f t="shared" si="65"/>
        <v>1</v>
      </c>
      <c r="X115" s="197">
        <f t="shared" si="66"/>
        <v>0</v>
      </c>
      <c r="Y115" s="197" t="str">
        <f t="shared" si="67"/>
        <v>existing_generic_solar_1axis_existing_generic_solar_1axis_none</v>
      </c>
      <c r="Z115" s="197">
        <f>IF(COUNTIFS($Y$2:Y115,Y115)=1,1,0)</f>
        <v>0</v>
      </c>
      <c r="AA115" s="197">
        <f>SUM($Z$2:Z115)*Z115</f>
        <v>0</v>
      </c>
      <c r="AB115" s="197">
        <f>COUNTIFS(resources!B:B,B115)</f>
        <v>1</v>
      </c>
      <c r="AC115" s="197">
        <f t="shared" si="68"/>
        <v>1</v>
      </c>
      <c r="AD115" s="197">
        <f t="shared" si="69"/>
        <v>1</v>
      </c>
      <c r="AE115" s="197">
        <f t="shared" si="70"/>
        <v>1</v>
      </c>
      <c r="AF115" s="197">
        <f t="shared" si="71"/>
        <v>1</v>
      </c>
      <c r="AG115" s="197">
        <f t="shared" si="72"/>
        <v>1</v>
      </c>
      <c r="AH115" s="197">
        <f t="shared" si="73"/>
        <v>1</v>
      </c>
      <c r="AI115" s="197">
        <f t="shared" si="74"/>
        <v>1</v>
      </c>
    </row>
    <row r="116" spans="1:35" x14ac:dyDescent="0.3">
      <c r="A116" s="103" t="s">
        <v>3955</v>
      </c>
      <c r="B116" s="103" t="s">
        <v>2283</v>
      </c>
      <c r="C116" s="103" t="s">
        <v>2283</v>
      </c>
      <c r="D116" s="164">
        <v>2024</v>
      </c>
      <c r="E116" s="164">
        <v>9</v>
      </c>
      <c r="F116" s="166">
        <v>5.1916966590298381</v>
      </c>
      <c r="G116" s="206">
        <v>0</v>
      </c>
      <c r="H116" s="207"/>
      <c r="I116" s="103" t="s">
        <v>569</v>
      </c>
      <c r="K116" s="210" t="str">
        <f>IF(ISNA(INDEX(resources!G:G,MATCH(B116,resources!B:B,0))),"none",
INDEX(resources!G:G,MATCH(B116,resources!B:B,0)))</f>
        <v>none</v>
      </c>
      <c r="L116" s="191">
        <v>0</v>
      </c>
      <c r="M116" s="191" t="str">
        <f>IF(
ISNA(INDEX(resources!E:E,MATCH(B116,resources!B:B,0))),"fillme",
INDEX(resources!E:E,MATCH(B116,resources!B:B,0)))</f>
        <v>CAISO_Solar</v>
      </c>
      <c r="N116" s="191">
        <v>1</v>
      </c>
      <c r="O116" s="193" t="str">
        <f>IFERROR(INDEX(resources!K:K,MATCH(B116,resources!B:B,0)),"fillme")</f>
        <v>solar</v>
      </c>
      <c r="P116" s="195" t="str">
        <f t="shared" si="60"/>
        <v>solar_2024_9</v>
      </c>
      <c r="Q116" s="194">
        <f>INDEX(elcc!G:G,MATCH(P116,elcc!D:D,0))</f>
        <v>0.1227040666966315</v>
      </c>
      <c r="R116" s="195">
        <f t="shared" si="61"/>
        <v>1</v>
      </c>
      <c r="S116" s="210" t="e">
        <f t="shared" si="62"/>
        <v>#N/A</v>
      </c>
      <c r="T116" s="212">
        <f t="shared" si="63"/>
        <v>0</v>
      </c>
      <c r="U116" s="196" t="str">
        <f t="shared" si="64"/>
        <v>ok</v>
      </c>
      <c r="V116" s="192" t="str">
        <f>INDEX(resources!F:F,MATCH(B116,resources!B:B,0))</f>
        <v>existing_generic</v>
      </c>
      <c r="W116" s="197">
        <f t="shared" si="65"/>
        <v>1</v>
      </c>
      <c r="X116" s="197">
        <f t="shared" si="66"/>
        <v>0</v>
      </c>
      <c r="Y116" s="197" t="str">
        <f t="shared" si="67"/>
        <v>existing_generic_solar_1axis_existing_generic_solar_1axis_none</v>
      </c>
      <c r="Z116" s="197">
        <f>IF(COUNTIFS($Y$2:Y116,Y116)=1,1,0)</f>
        <v>0</v>
      </c>
      <c r="AA116" s="197">
        <f>SUM($Z$2:Z116)*Z116</f>
        <v>0</v>
      </c>
      <c r="AB116" s="197">
        <f>COUNTIFS(resources!B:B,B116)</f>
        <v>1</v>
      </c>
      <c r="AC116" s="197">
        <f t="shared" si="68"/>
        <v>1</v>
      </c>
      <c r="AD116" s="197">
        <f t="shared" si="69"/>
        <v>1</v>
      </c>
      <c r="AE116" s="197">
        <f t="shared" si="70"/>
        <v>1</v>
      </c>
      <c r="AF116" s="197">
        <f t="shared" si="71"/>
        <v>1</v>
      </c>
      <c r="AG116" s="197">
        <f t="shared" si="72"/>
        <v>1</v>
      </c>
      <c r="AH116" s="197">
        <f t="shared" si="73"/>
        <v>1</v>
      </c>
      <c r="AI116" s="197">
        <f t="shared" si="74"/>
        <v>1</v>
      </c>
    </row>
    <row r="117" spans="1:35" x14ac:dyDescent="0.3">
      <c r="A117" s="103" t="s">
        <v>3955</v>
      </c>
      <c r="B117" s="103" t="s">
        <v>2283</v>
      </c>
      <c r="C117" s="103" t="s">
        <v>2283</v>
      </c>
      <c r="D117" s="164">
        <v>2024</v>
      </c>
      <c r="E117" s="164">
        <v>10</v>
      </c>
      <c r="F117" s="166">
        <v>5.1916966590298381</v>
      </c>
      <c r="G117" s="206">
        <v>0</v>
      </c>
      <c r="H117" s="207"/>
      <c r="I117" s="103" t="s">
        <v>569</v>
      </c>
      <c r="K117" s="210" t="str">
        <f>IF(ISNA(INDEX(resources!G:G,MATCH(B117,resources!B:B,0))),"none",
INDEX(resources!G:G,MATCH(B117,resources!B:B,0)))</f>
        <v>none</v>
      </c>
      <c r="L117" s="191">
        <v>0</v>
      </c>
      <c r="M117" s="191" t="str">
        <f>IF(
ISNA(INDEX(resources!E:E,MATCH(B117,resources!B:B,0))),"fillme",
INDEX(resources!E:E,MATCH(B117,resources!B:B,0)))</f>
        <v>CAISO_Solar</v>
      </c>
      <c r="N117" s="191">
        <v>1</v>
      </c>
      <c r="O117" s="193" t="str">
        <f>IFERROR(INDEX(resources!K:K,MATCH(B117,resources!B:B,0)),"fillme")</f>
        <v>solar</v>
      </c>
      <c r="P117" s="195" t="str">
        <f t="shared" si="60"/>
        <v>solar_2024_10</v>
      </c>
      <c r="Q117" s="194">
        <f>INDEX(elcc!G:G,MATCH(P117,elcc!D:D,0))</f>
        <v>1.714285714285714E-2</v>
      </c>
      <c r="R117" s="195">
        <f t="shared" si="61"/>
        <v>1</v>
      </c>
      <c r="S117" s="210" t="e">
        <f t="shared" si="62"/>
        <v>#N/A</v>
      </c>
      <c r="T117" s="212">
        <f t="shared" si="63"/>
        <v>0</v>
      </c>
      <c r="U117" s="196" t="str">
        <f t="shared" si="64"/>
        <v>ok</v>
      </c>
      <c r="V117" s="192" t="str">
        <f>INDEX(resources!F:F,MATCH(B117,resources!B:B,0))</f>
        <v>existing_generic</v>
      </c>
      <c r="W117" s="197">
        <f t="shared" si="65"/>
        <v>1</v>
      </c>
      <c r="X117" s="197">
        <f t="shared" si="66"/>
        <v>0</v>
      </c>
      <c r="Y117" s="197" t="str">
        <f t="shared" si="67"/>
        <v>existing_generic_solar_1axis_existing_generic_solar_1axis_none</v>
      </c>
      <c r="Z117" s="197">
        <f>IF(COUNTIFS($Y$2:Y117,Y117)=1,1,0)</f>
        <v>0</v>
      </c>
      <c r="AA117" s="197">
        <f>SUM($Z$2:Z117)*Z117</f>
        <v>0</v>
      </c>
      <c r="AB117" s="197">
        <f>COUNTIFS(resources!B:B,B117)</f>
        <v>1</v>
      </c>
      <c r="AC117" s="197">
        <f t="shared" si="68"/>
        <v>1</v>
      </c>
      <c r="AD117" s="197">
        <f t="shared" si="69"/>
        <v>1</v>
      </c>
      <c r="AE117" s="197">
        <f t="shared" si="70"/>
        <v>1</v>
      </c>
      <c r="AF117" s="197">
        <f t="shared" si="71"/>
        <v>1</v>
      </c>
      <c r="AG117" s="197">
        <f t="shared" si="72"/>
        <v>1</v>
      </c>
      <c r="AH117" s="197">
        <f t="shared" si="73"/>
        <v>1</v>
      </c>
      <c r="AI117" s="197">
        <f t="shared" si="74"/>
        <v>1</v>
      </c>
    </row>
    <row r="118" spans="1:35" x14ac:dyDescent="0.3">
      <c r="A118" s="103" t="s">
        <v>3955</v>
      </c>
      <c r="B118" s="103" t="s">
        <v>2283</v>
      </c>
      <c r="C118" s="103" t="s">
        <v>2283</v>
      </c>
      <c r="D118" s="164">
        <v>2024</v>
      </c>
      <c r="E118" s="164">
        <v>11</v>
      </c>
      <c r="F118" s="166">
        <v>5.1916966590298381</v>
      </c>
      <c r="G118" s="206">
        <v>0</v>
      </c>
      <c r="H118" s="207"/>
      <c r="I118" s="103" t="s">
        <v>569</v>
      </c>
      <c r="K118" s="210" t="str">
        <f>IF(ISNA(INDEX(resources!G:G,MATCH(B118,resources!B:B,0))),"none",
INDEX(resources!G:G,MATCH(B118,resources!B:B,0)))</f>
        <v>none</v>
      </c>
      <c r="L118" s="191">
        <v>0</v>
      </c>
      <c r="M118" s="191" t="str">
        <f>IF(
ISNA(INDEX(resources!E:E,MATCH(B118,resources!B:B,0))),"fillme",
INDEX(resources!E:E,MATCH(B118,resources!B:B,0)))</f>
        <v>CAISO_Solar</v>
      </c>
      <c r="N118" s="191">
        <v>1</v>
      </c>
      <c r="O118" s="193" t="str">
        <f>IFERROR(INDEX(resources!K:K,MATCH(B118,resources!B:B,0)),"fillme")</f>
        <v>solar</v>
      </c>
      <c r="P118" s="195" t="str">
        <f t="shared" si="60"/>
        <v>solar_2024_11</v>
      </c>
      <c r="Q118" s="194">
        <f>INDEX(elcc!G:G,MATCH(P118,elcc!D:D,0))</f>
        <v>1.714285714285714E-2</v>
      </c>
      <c r="R118" s="195">
        <f t="shared" si="61"/>
        <v>1</v>
      </c>
      <c r="S118" s="210" t="e">
        <f t="shared" si="62"/>
        <v>#N/A</v>
      </c>
      <c r="T118" s="212">
        <f t="shared" si="63"/>
        <v>0</v>
      </c>
      <c r="U118" s="196" t="str">
        <f t="shared" si="64"/>
        <v>ok</v>
      </c>
      <c r="V118" s="192" t="str">
        <f>INDEX(resources!F:F,MATCH(B118,resources!B:B,0))</f>
        <v>existing_generic</v>
      </c>
      <c r="W118" s="197">
        <f t="shared" si="65"/>
        <v>1</v>
      </c>
      <c r="X118" s="197">
        <f t="shared" si="66"/>
        <v>0</v>
      </c>
      <c r="Y118" s="197" t="str">
        <f t="shared" si="67"/>
        <v>existing_generic_solar_1axis_existing_generic_solar_1axis_none</v>
      </c>
      <c r="Z118" s="197">
        <f>IF(COUNTIFS($Y$2:Y118,Y118)=1,1,0)</f>
        <v>0</v>
      </c>
      <c r="AA118" s="197">
        <f>SUM($Z$2:Z118)*Z118</f>
        <v>0</v>
      </c>
      <c r="AB118" s="197">
        <f>COUNTIFS(resources!B:B,B118)</f>
        <v>1</v>
      </c>
      <c r="AC118" s="197">
        <f t="shared" si="68"/>
        <v>1</v>
      </c>
      <c r="AD118" s="197">
        <f t="shared" si="69"/>
        <v>1</v>
      </c>
      <c r="AE118" s="197">
        <f t="shared" si="70"/>
        <v>1</v>
      </c>
      <c r="AF118" s="197">
        <f t="shared" si="71"/>
        <v>1</v>
      </c>
      <c r="AG118" s="197">
        <f t="shared" si="72"/>
        <v>1</v>
      </c>
      <c r="AH118" s="197">
        <f t="shared" si="73"/>
        <v>1</v>
      </c>
      <c r="AI118" s="197">
        <f t="shared" si="74"/>
        <v>1</v>
      </c>
    </row>
    <row r="119" spans="1:35" x14ac:dyDescent="0.3">
      <c r="A119" s="103" t="s">
        <v>3955</v>
      </c>
      <c r="B119" s="103" t="s">
        <v>2283</v>
      </c>
      <c r="C119" s="103" t="s">
        <v>2283</v>
      </c>
      <c r="D119" s="164">
        <v>2024</v>
      </c>
      <c r="E119" s="164">
        <v>12</v>
      </c>
      <c r="F119" s="166">
        <v>5.1916966590298381</v>
      </c>
      <c r="G119" s="206">
        <v>0</v>
      </c>
      <c r="H119" s="207"/>
      <c r="I119" s="103" t="s">
        <v>569</v>
      </c>
      <c r="K119" s="210" t="str">
        <f>IF(ISNA(INDEX(resources!G:G,MATCH(B119,resources!B:B,0))),"none",
INDEX(resources!G:G,MATCH(B119,resources!B:B,0)))</f>
        <v>none</v>
      </c>
      <c r="L119" s="191">
        <v>0</v>
      </c>
      <c r="M119" s="191" t="str">
        <f>IF(
ISNA(INDEX(resources!E:E,MATCH(B119,resources!B:B,0))),"fillme",
INDEX(resources!E:E,MATCH(B119,resources!B:B,0)))</f>
        <v>CAISO_Solar</v>
      </c>
      <c r="N119" s="191">
        <v>1</v>
      </c>
      <c r="O119" s="193" t="str">
        <f>IFERROR(INDEX(resources!K:K,MATCH(B119,resources!B:B,0)),"fillme")</f>
        <v>solar</v>
      </c>
      <c r="P119" s="195" t="str">
        <f t="shared" si="60"/>
        <v>solar_2024_12</v>
      </c>
      <c r="Q119" s="194">
        <f>INDEX(elcc!G:G,MATCH(P119,elcc!D:D,0))</f>
        <v>0</v>
      </c>
      <c r="R119" s="195">
        <f t="shared" si="61"/>
        <v>1</v>
      </c>
      <c r="S119" s="210" t="e">
        <f t="shared" si="62"/>
        <v>#N/A</v>
      </c>
      <c r="T119" s="212">
        <f t="shared" si="63"/>
        <v>0</v>
      </c>
      <c r="U119" s="196" t="str">
        <f t="shared" si="64"/>
        <v>ok</v>
      </c>
      <c r="V119" s="192" t="str">
        <f>INDEX(resources!F:F,MATCH(B119,resources!B:B,0))</f>
        <v>existing_generic</v>
      </c>
      <c r="W119" s="197">
        <f t="shared" si="65"/>
        <v>1</v>
      </c>
      <c r="X119" s="197">
        <f t="shared" si="66"/>
        <v>0</v>
      </c>
      <c r="Y119" s="197" t="str">
        <f t="shared" si="67"/>
        <v>existing_generic_solar_1axis_existing_generic_solar_1axis_none</v>
      </c>
      <c r="Z119" s="197">
        <f>IF(COUNTIFS($Y$2:Y119,Y119)=1,1,0)</f>
        <v>0</v>
      </c>
      <c r="AA119" s="197">
        <f>SUM($Z$2:Z119)*Z119</f>
        <v>0</v>
      </c>
      <c r="AB119" s="197">
        <f>COUNTIFS(resources!B:B,B119)</f>
        <v>1</v>
      </c>
      <c r="AC119" s="197">
        <f t="shared" si="68"/>
        <v>1</v>
      </c>
      <c r="AD119" s="197">
        <f t="shared" si="69"/>
        <v>1</v>
      </c>
      <c r="AE119" s="197">
        <f t="shared" si="70"/>
        <v>1</v>
      </c>
      <c r="AF119" s="197">
        <f t="shared" si="71"/>
        <v>1</v>
      </c>
      <c r="AG119" s="197">
        <f t="shared" si="72"/>
        <v>1</v>
      </c>
      <c r="AH119" s="197">
        <f t="shared" si="73"/>
        <v>1</v>
      </c>
      <c r="AI119" s="197">
        <f t="shared" si="74"/>
        <v>1</v>
      </c>
    </row>
    <row r="120" spans="1:35" x14ac:dyDescent="0.3">
      <c r="A120" s="103" t="s">
        <v>3955</v>
      </c>
      <c r="B120" s="103" t="s">
        <v>2283</v>
      </c>
      <c r="C120" s="103" t="s">
        <v>2283</v>
      </c>
      <c r="D120" s="164">
        <v>2025</v>
      </c>
      <c r="E120" s="164">
        <v>1</v>
      </c>
      <c r="F120" s="166">
        <v>6.9973516516904004</v>
      </c>
      <c r="G120" s="206">
        <v>0</v>
      </c>
      <c r="H120" s="207"/>
      <c r="I120" s="103" t="s">
        <v>569</v>
      </c>
      <c r="K120" s="210" t="str">
        <f>IF(ISNA(INDEX(resources!G:G,MATCH(B120,resources!B:B,0))),"none",
INDEX(resources!G:G,MATCH(B120,resources!B:B,0)))</f>
        <v>none</v>
      </c>
      <c r="L120" s="191">
        <v>0</v>
      </c>
      <c r="M120" s="191" t="str">
        <f>IF(
ISNA(INDEX(resources!E:E,MATCH(B120,resources!B:B,0))),"fillme",
INDEX(resources!E:E,MATCH(B120,resources!B:B,0)))</f>
        <v>CAISO_Solar</v>
      </c>
      <c r="N120" s="191">
        <v>1</v>
      </c>
      <c r="O120" s="193" t="str">
        <f>IFERROR(INDEX(resources!K:K,MATCH(B120,resources!B:B,0)),"fillme")</f>
        <v>solar</v>
      </c>
      <c r="P120" s="195" t="str">
        <f t="shared" si="60"/>
        <v>solar_2025_1</v>
      </c>
      <c r="Q120" s="194">
        <f>INDEX(elcc!G:G,MATCH(P120,elcc!D:D,0))</f>
        <v>3.1428571428571431E-2</v>
      </c>
      <c r="R120" s="195">
        <f t="shared" si="61"/>
        <v>1</v>
      </c>
      <c r="S120" s="210" t="e">
        <f t="shared" si="62"/>
        <v>#N/A</v>
      </c>
      <c r="T120" s="212">
        <f t="shared" si="63"/>
        <v>0</v>
      </c>
      <c r="U120" s="196" t="str">
        <f t="shared" si="64"/>
        <v>ok</v>
      </c>
      <c r="V120" s="192" t="str">
        <f>INDEX(resources!F:F,MATCH(B120,resources!B:B,0))</f>
        <v>existing_generic</v>
      </c>
      <c r="W120" s="197">
        <f t="shared" si="65"/>
        <v>1</v>
      </c>
      <c r="X120" s="197">
        <f t="shared" si="66"/>
        <v>0</v>
      </c>
      <c r="Y120" s="197" t="str">
        <f t="shared" si="67"/>
        <v>existing_generic_solar_1axis_existing_generic_solar_1axis_none</v>
      </c>
      <c r="Z120" s="197">
        <f>IF(COUNTIFS($Y$2:Y120,Y120)=1,1,0)</f>
        <v>0</v>
      </c>
      <c r="AA120" s="197">
        <f>SUM($Z$2:Z120)*Z120</f>
        <v>0</v>
      </c>
      <c r="AB120" s="197">
        <f>COUNTIFS(resources!B:B,B120)</f>
        <v>1</v>
      </c>
      <c r="AC120" s="197">
        <f t="shared" si="68"/>
        <v>1</v>
      </c>
      <c r="AD120" s="197">
        <f t="shared" si="69"/>
        <v>1</v>
      </c>
      <c r="AE120" s="197">
        <f t="shared" si="70"/>
        <v>1</v>
      </c>
      <c r="AF120" s="197">
        <f t="shared" si="71"/>
        <v>1</v>
      </c>
      <c r="AG120" s="197">
        <f t="shared" si="72"/>
        <v>1</v>
      </c>
      <c r="AH120" s="197">
        <f t="shared" si="73"/>
        <v>1</v>
      </c>
      <c r="AI120" s="197">
        <f t="shared" si="74"/>
        <v>1</v>
      </c>
    </row>
    <row r="121" spans="1:35" x14ac:dyDescent="0.3">
      <c r="A121" s="103" t="s">
        <v>3955</v>
      </c>
      <c r="B121" s="103" t="s">
        <v>2283</v>
      </c>
      <c r="C121" s="103" t="s">
        <v>2283</v>
      </c>
      <c r="D121" s="164">
        <v>2025</v>
      </c>
      <c r="E121" s="164">
        <v>2</v>
      </c>
      <c r="F121" s="166">
        <v>6.9973516516904004</v>
      </c>
      <c r="G121" s="206">
        <v>0</v>
      </c>
      <c r="H121" s="207"/>
      <c r="I121" s="103" t="s">
        <v>569</v>
      </c>
      <c r="K121" s="210" t="str">
        <f>IF(ISNA(INDEX(resources!G:G,MATCH(B121,resources!B:B,0))),"none",
INDEX(resources!G:G,MATCH(B121,resources!B:B,0)))</f>
        <v>none</v>
      </c>
      <c r="L121" s="191">
        <v>0</v>
      </c>
      <c r="M121" s="191" t="str">
        <f>IF(
ISNA(INDEX(resources!E:E,MATCH(B121,resources!B:B,0))),"fillme",
INDEX(resources!E:E,MATCH(B121,resources!B:B,0)))</f>
        <v>CAISO_Solar</v>
      </c>
      <c r="N121" s="191">
        <v>1</v>
      </c>
      <c r="O121" s="193" t="str">
        <f>IFERROR(INDEX(resources!K:K,MATCH(B121,resources!B:B,0)),"fillme")</f>
        <v>solar</v>
      </c>
      <c r="P121" s="195" t="str">
        <f t="shared" si="60"/>
        <v>solar_2025_2</v>
      </c>
      <c r="Q121" s="194">
        <f>INDEX(elcc!G:G,MATCH(P121,elcc!D:D,0))</f>
        <v>2.357142857142857E-2</v>
      </c>
      <c r="R121" s="195">
        <f t="shared" si="61"/>
        <v>1</v>
      </c>
      <c r="S121" s="210" t="e">
        <f t="shared" si="62"/>
        <v>#N/A</v>
      </c>
      <c r="T121" s="212">
        <f t="shared" si="63"/>
        <v>0</v>
      </c>
      <c r="U121" s="196" t="str">
        <f t="shared" si="64"/>
        <v>ok</v>
      </c>
      <c r="V121" s="192" t="str">
        <f>INDEX(resources!F:F,MATCH(B121,resources!B:B,0))</f>
        <v>existing_generic</v>
      </c>
      <c r="W121" s="197">
        <f t="shared" si="65"/>
        <v>1</v>
      </c>
      <c r="X121" s="197">
        <f t="shared" si="66"/>
        <v>0</v>
      </c>
      <c r="Y121" s="197" t="str">
        <f t="shared" si="67"/>
        <v>existing_generic_solar_1axis_existing_generic_solar_1axis_none</v>
      </c>
      <c r="Z121" s="197">
        <f>IF(COUNTIFS($Y$2:Y121,Y121)=1,1,0)</f>
        <v>0</v>
      </c>
      <c r="AA121" s="197">
        <f>SUM($Z$2:Z121)*Z121</f>
        <v>0</v>
      </c>
      <c r="AB121" s="197">
        <f>COUNTIFS(resources!B:B,B121)</f>
        <v>1</v>
      </c>
      <c r="AC121" s="197">
        <f t="shared" si="68"/>
        <v>1</v>
      </c>
      <c r="AD121" s="197">
        <f t="shared" si="69"/>
        <v>1</v>
      </c>
      <c r="AE121" s="197">
        <f t="shared" si="70"/>
        <v>1</v>
      </c>
      <c r="AF121" s="197">
        <f t="shared" si="71"/>
        <v>1</v>
      </c>
      <c r="AG121" s="197">
        <f t="shared" si="72"/>
        <v>1</v>
      </c>
      <c r="AH121" s="197">
        <f t="shared" si="73"/>
        <v>1</v>
      </c>
      <c r="AI121" s="197">
        <f t="shared" si="74"/>
        <v>1</v>
      </c>
    </row>
    <row r="122" spans="1:35" x14ac:dyDescent="0.3">
      <c r="A122" s="103" t="s">
        <v>3955</v>
      </c>
      <c r="B122" s="103" t="s">
        <v>2283</v>
      </c>
      <c r="C122" s="103" t="s">
        <v>2283</v>
      </c>
      <c r="D122" s="164">
        <v>2025</v>
      </c>
      <c r="E122" s="164">
        <v>3</v>
      </c>
      <c r="F122" s="166">
        <v>6.9973516516904004</v>
      </c>
      <c r="G122" s="206">
        <v>0</v>
      </c>
      <c r="H122" s="207"/>
      <c r="I122" s="103" t="s">
        <v>569</v>
      </c>
      <c r="K122" s="210" t="str">
        <f>IF(ISNA(INDEX(resources!G:G,MATCH(B122,resources!B:B,0))),"none",
INDEX(resources!G:G,MATCH(B122,resources!B:B,0)))</f>
        <v>none</v>
      </c>
      <c r="L122" s="191">
        <v>0</v>
      </c>
      <c r="M122" s="191" t="str">
        <f>IF(
ISNA(INDEX(resources!E:E,MATCH(B122,resources!B:B,0))),"fillme",
INDEX(resources!E:E,MATCH(B122,resources!B:B,0)))</f>
        <v>CAISO_Solar</v>
      </c>
      <c r="N122" s="191">
        <v>1</v>
      </c>
      <c r="O122" s="193" t="str">
        <f>IFERROR(INDEX(resources!K:K,MATCH(B122,resources!B:B,0)),"fillme")</f>
        <v>solar</v>
      </c>
      <c r="P122" s="195" t="str">
        <f t="shared" si="60"/>
        <v>solar_2025_3</v>
      </c>
      <c r="Q122" s="194">
        <f>INDEX(elcc!G:G,MATCH(P122,elcc!D:D,0))</f>
        <v>0.14142857142857143</v>
      </c>
      <c r="R122" s="195">
        <f t="shared" si="61"/>
        <v>1</v>
      </c>
      <c r="S122" s="210" t="e">
        <f t="shared" si="62"/>
        <v>#N/A</v>
      </c>
      <c r="T122" s="212">
        <f t="shared" si="63"/>
        <v>0</v>
      </c>
      <c r="U122" s="196" t="str">
        <f t="shared" si="64"/>
        <v>ok</v>
      </c>
      <c r="V122" s="192" t="str">
        <f>INDEX(resources!F:F,MATCH(B122,resources!B:B,0))</f>
        <v>existing_generic</v>
      </c>
      <c r="W122" s="197">
        <f t="shared" si="65"/>
        <v>1</v>
      </c>
      <c r="X122" s="197">
        <f t="shared" si="66"/>
        <v>0</v>
      </c>
      <c r="Y122" s="197" t="str">
        <f t="shared" si="67"/>
        <v>existing_generic_solar_1axis_existing_generic_solar_1axis_none</v>
      </c>
      <c r="Z122" s="197">
        <f>IF(COUNTIFS($Y$2:Y122,Y122)=1,1,0)</f>
        <v>0</v>
      </c>
      <c r="AA122" s="197">
        <f>SUM($Z$2:Z122)*Z122</f>
        <v>0</v>
      </c>
      <c r="AB122" s="197">
        <f>COUNTIFS(resources!B:B,B122)</f>
        <v>1</v>
      </c>
      <c r="AC122" s="197">
        <f t="shared" si="68"/>
        <v>1</v>
      </c>
      <c r="AD122" s="197">
        <f t="shared" si="69"/>
        <v>1</v>
      </c>
      <c r="AE122" s="197">
        <f t="shared" si="70"/>
        <v>1</v>
      </c>
      <c r="AF122" s="197">
        <f t="shared" si="71"/>
        <v>1</v>
      </c>
      <c r="AG122" s="197">
        <f t="shared" si="72"/>
        <v>1</v>
      </c>
      <c r="AH122" s="197">
        <f t="shared" si="73"/>
        <v>1</v>
      </c>
      <c r="AI122" s="197">
        <f t="shared" si="74"/>
        <v>1</v>
      </c>
    </row>
    <row r="123" spans="1:35" x14ac:dyDescent="0.3">
      <c r="A123" s="103" t="s">
        <v>3955</v>
      </c>
      <c r="B123" s="103" t="s">
        <v>2283</v>
      </c>
      <c r="C123" s="103" t="s">
        <v>2283</v>
      </c>
      <c r="D123" s="164">
        <v>2025</v>
      </c>
      <c r="E123" s="164">
        <v>4</v>
      </c>
      <c r="F123" s="166">
        <v>6.9973516516904004</v>
      </c>
      <c r="G123" s="206">
        <v>0</v>
      </c>
      <c r="H123" s="207"/>
      <c r="I123" s="103" t="s">
        <v>569</v>
      </c>
      <c r="K123" s="210" t="str">
        <f>IF(ISNA(INDEX(resources!G:G,MATCH(B123,resources!B:B,0))),"none",
INDEX(resources!G:G,MATCH(B123,resources!B:B,0)))</f>
        <v>none</v>
      </c>
      <c r="L123" s="191">
        <v>0</v>
      </c>
      <c r="M123" s="191" t="str">
        <f>IF(
ISNA(INDEX(resources!E:E,MATCH(B123,resources!B:B,0))),"fillme",
INDEX(resources!E:E,MATCH(B123,resources!B:B,0)))</f>
        <v>CAISO_Solar</v>
      </c>
      <c r="N123" s="191">
        <v>1</v>
      </c>
      <c r="O123" s="193" t="str">
        <f>IFERROR(INDEX(resources!K:K,MATCH(B123,resources!B:B,0)),"fillme")</f>
        <v>solar</v>
      </c>
      <c r="P123" s="195" t="str">
        <f t="shared" si="60"/>
        <v>solar_2025_4</v>
      </c>
      <c r="Q123" s="194">
        <f>INDEX(elcc!G:G,MATCH(P123,elcc!D:D,0))</f>
        <v>0.11785714285714285</v>
      </c>
      <c r="R123" s="195">
        <f t="shared" si="61"/>
        <v>1</v>
      </c>
      <c r="S123" s="210" t="e">
        <f t="shared" si="62"/>
        <v>#N/A</v>
      </c>
      <c r="T123" s="212">
        <f t="shared" si="63"/>
        <v>0</v>
      </c>
      <c r="U123" s="196" t="str">
        <f t="shared" si="64"/>
        <v>ok</v>
      </c>
      <c r="V123" s="192" t="str">
        <f>INDEX(resources!F:F,MATCH(B123,resources!B:B,0))</f>
        <v>existing_generic</v>
      </c>
      <c r="W123" s="197">
        <f t="shared" si="65"/>
        <v>1</v>
      </c>
      <c r="X123" s="197">
        <f t="shared" si="66"/>
        <v>0</v>
      </c>
      <c r="Y123" s="197" t="str">
        <f t="shared" si="67"/>
        <v>existing_generic_solar_1axis_existing_generic_solar_1axis_none</v>
      </c>
      <c r="Z123" s="197">
        <f>IF(COUNTIFS($Y$2:Y123,Y123)=1,1,0)</f>
        <v>0</v>
      </c>
      <c r="AA123" s="197">
        <f>SUM($Z$2:Z123)*Z123</f>
        <v>0</v>
      </c>
      <c r="AB123" s="197">
        <f>COUNTIFS(resources!B:B,B123)</f>
        <v>1</v>
      </c>
      <c r="AC123" s="197">
        <f t="shared" si="68"/>
        <v>1</v>
      </c>
      <c r="AD123" s="197">
        <f t="shared" si="69"/>
        <v>1</v>
      </c>
      <c r="AE123" s="197">
        <f t="shared" si="70"/>
        <v>1</v>
      </c>
      <c r="AF123" s="197">
        <f t="shared" si="71"/>
        <v>1</v>
      </c>
      <c r="AG123" s="197">
        <f t="shared" si="72"/>
        <v>1</v>
      </c>
      <c r="AH123" s="197">
        <f t="shared" si="73"/>
        <v>1</v>
      </c>
      <c r="AI123" s="197">
        <f t="shared" si="74"/>
        <v>1</v>
      </c>
    </row>
    <row r="124" spans="1:35" x14ac:dyDescent="0.3">
      <c r="A124" s="103" t="s">
        <v>3955</v>
      </c>
      <c r="B124" s="103" t="s">
        <v>2283</v>
      </c>
      <c r="C124" s="103" t="s">
        <v>2283</v>
      </c>
      <c r="D124" s="164">
        <v>2025</v>
      </c>
      <c r="E124" s="164">
        <v>5</v>
      </c>
      <c r="F124" s="166">
        <v>6.9973516516904004</v>
      </c>
      <c r="G124" s="206">
        <v>0</v>
      </c>
      <c r="H124" s="207"/>
      <c r="I124" s="103" t="s">
        <v>569</v>
      </c>
      <c r="K124" s="210" t="str">
        <f>IF(ISNA(INDEX(resources!G:G,MATCH(B124,resources!B:B,0))),"none",
INDEX(resources!G:G,MATCH(B124,resources!B:B,0)))</f>
        <v>none</v>
      </c>
      <c r="L124" s="191">
        <v>0</v>
      </c>
      <c r="M124" s="191" t="str">
        <f>IF(
ISNA(INDEX(resources!E:E,MATCH(B124,resources!B:B,0))),"fillme",
INDEX(resources!E:E,MATCH(B124,resources!B:B,0)))</f>
        <v>CAISO_Solar</v>
      </c>
      <c r="N124" s="191">
        <v>1</v>
      </c>
      <c r="O124" s="193" t="str">
        <f>IFERROR(INDEX(resources!K:K,MATCH(B124,resources!B:B,0)),"fillme")</f>
        <v>solar</v>
      </c>
      <c r="P124" s="195" t="str">
        <f t="shared" si="60"/>
        <v>solar_2025_5</v>
      </c>
      <c r="Q124" s="194">
        <f>INDEX(elcc!G:G,MATCH(P124,elcc!D:D,0))</f>
        <v>0.12571428571428572</v>
      </c>
      <c r="R124" s="195">
        <f t="shared" si="61"/>
        <v>1</v>
      </c>
      <c r="S124" s="210" t="e">
        <f t="shared" si="62"/>
        <v>#N/A</v>
      </c>
      <c r="T124" s="212">
        <f t="shared" si="63"/>
        <v>0</v>
      </c>
      <c r="U124" s="196" t="str">
        <f t="shared" si="64"/>
        <v>ok</v>
      </c>
      <c r="V124" s="192" t="str">
        <f>INDEX(resources!F:F,MATCH(B124,resources!B:B,0))</f>
        <v>existing_generic</v>
      </c>
      <c r="W124" s="197">
        <f t="shared" si="65"/>
        <v>1</v>
      </c>
      <c r="X124" s="197">
        <f t="shared" si="66"/>
        <v>0</v>
      </c>
      <c r="Y124" s="197" t="str">
        <f t="shared" si="67"/>
        <v>existing_generic_solar_1axis_existing_generic_solar_1axis_none</v>
      </c>
      <c r="Z124" s="197">
        <f>IF(COUNTIFS($Y$2:Y124,Y124)=1,1,0)</f>
        <v>0</v>
      </c>
      <c r="AA124" s="197">
        <f>SUM($Z$2:Z124)*Z124</f>
        <v>0</v>
      </c>
      <c r="AB124" s="197">
        <f>COUNTIFS(resources!B:B,B124)</f>
        <v>1</v>
      </c>
      <c r="AC124" s="197">
        <f t="shared" si="68"/>
        <v>1</v>
      </c>
      <c r="AD124" s="197">
        <f t="shared" si="69"/>
        <v>1</v>
      </c>
      <c r="AE124" s="197">
        <f t="shared" si="70"/>
        <v>1</v>
      </c>
      <c r="AF124" s="197">
        <f t="shared" si="71"/>
        <v>1</v>
      </c>
      <c r="AG124" s="197">
        <f t="shared" si="72"/>
        <v>1</v>
      </c>
      <c r="AH124" s="197">
        <f t="shared" si="73"/>
        <v>1</v>
      </c>
      <c r="AI124" s="197">
        <f t="shared" si="74"/>
        <v>1</v>
      </c>
    </row>
    <row r="125" spans="1:35" x14ac:dyDescent="0.3">
      <c r="A125" s="103" t="s">
        <v>3955</v>
      </c>
      <c r="B125" s="103" t="s">
        <v>2283</v>
      </c>
      <c r="C125" s="103" t="s">
        <v>2283</v>
      </c>
      <c r="D125" s="164">
        <v>2025</v>
      </c>
      <c r="E125" s="164">
        <v>6</v>
      </c>
      <c r="F125" s="166">
        <v>6.9973516516904004</v>
      </c>
      <c r="G125" s="206">
        <v>0</v>
      </c>
      <c r="H125" s="207"/>
      <c r="I125" s="103" t="s">
        <v>569</v>
      </c>
      <c r="K125" s="210" t="str">
        <f>IF(ISNA(INDEX(resources!G:G,MATCH(B125,resources!B:B,0))),"none",
INDEX(resources!G:G,MATCH(B125,resources!B:B,0)))</f>
        <v>none</v>
      </c>
      <c r="L125" s="191">
        <v>0</v>
      </c>
      <c r="M125" s="191" t="str">
        <f>IF(
ISNA(INDEX(resources!E:E,MATCH(B125,resources!B:B,0))),"fillme",
INDEX(resources!E:E,MATCH(B125,resources!B:B,0)))</f>
        <v>CAISO_Solar</v>
      </c>
      <c r="N125" s="191">
        <v>1</v>
      </c>
      <c r="O125" s="193" t="str">
        <f>IFERROR(INDEX(resources!K:K,MATCH(B125,resources!B:B,0)),"fillme")</f>
        <v>solar</v>
      </c>
      <c r="P125" s="195" t="str">
        <f t="shared" si="60"/>
        <v>solar_2025_6</v>
      </c>
      <c r="Q125" s="194">
        <f>INDEX(elcc!G:G,MATCH(P125,elcc!D:D,0))</f>
        <v>0.24357142857142858</v>
      </c>
      <c r="R125" s="195">
        <f t="shared" si="61"/>
        <v>1</v>
      </c>
      <c r="S125" s="210" t="e">
        <f t="shared" si="62"/>
        <v>#N/A</v>
      </c>
      <c r="T125" s="212">
        <f t="shared" si="63"/>
        <v>0</v>
      </c>
      <c r="U125" s="196" t="str">
        <f t="shared" si="64"/>
        <v>ok</v>
      </c>
      <c r="V125" s="192" t="str">
        <f>INDEX(resources!F:F,MATCH(B125,resources!B:B,0))</f>
        <v>existing_generic</v>
      </c>
      <c r="W125" s="197">
        <f t="shared" si="65"/>
        <v>1</v>
      </c>
      <c r="X125" s="197">
        <f t="shared" si="66"/>
        <v>0</v>
      </c>
      <c r="Y125" s="197" t="str">
        <f t="shared" si="67"/>
        <v>existing_generic_solar_1axis_existing_generic_solar_1axis_none</v>
      </c>
      <c r="Z125" s="197">
        <f>IF(COUNTIFS($Y$2:Y125,Y125)=1,1,0)</f>
        <v>0</v>
      </c>
      <c r="AA125" s="197">
        <f>SUM($Z$2:Z125)*Z125</f>
        <v>0</v>
      </c>
      <c r="AB125" s="197">
        <f>COUNTIFS(resources!B:B,B125)</f>
        <v>1</v>
      </c>
      <c r="AC125" s="197">
        <f t="shared" si="68"/>
        <v>1</v>
      </c>
      <c r="AD125" s="197">
        <f t="shared" si="69"/>
        <v>1</v>
      </c>
      <c r="AE125" s="197">
        <f t="shared" si="70"/>
        <v>1</v>
      </c>
      <c r="AF125" s="197">
        <f t="shared" si="71"/>
        <v>1</v>
      </c>
      <c r="AG125" s="197">
        <f t="shared" si="72"/>
        <v>1</v>
      </c>
      <c r="AH125" s="197">
        <f t="shared" si="73"/>
        <v>1</v>
      </c>
      <c r="AI125" s="197">
        <f t="shared" si="74"/>
        <v>1</v>
      </c>
    </row>
    <row r="126" spans="1:35" x14ac:dyDescent="0.3">
      <c r="A126" s="103" t="s">
        <v>3955</v>
      </c>
      <c r="B126" s="103" t="s">
        <v>2283</v>
      </c>
      <c r="C126" s="103" t="s">
        <v>2283</v>
      </c>
      <c r="D126" s="164">
        <v>2025</v>
      </c>
      <c r="E126" s="164">
        <v>7</v>
      </c>
      <c r="F126" s="166">
        <v>6.9973516516904004</v>
      </c>
      <c r="G126" s="206">
        <v>0</v>
      </c>
      <c r="H126" s="207"/>
      <c r="I126" s="103" t="s">
        <v>569</v>
      </c>
      <c r="K126" s="210" t="str">
        <f>IF(ISNA(INDEX(resources!G:G,MATCH(B126,resources!B:B,0))),"none",
INDEX(resources!G:G,MATCH(B126,resources!B:B,0)))</f>
        <v>none</v>
      </c>
      <c r="L126" s="191">
        <v>0</v>
      </c>
      <c r="M126" s="191" t="str">
        <f>IF(
ISNA(INDEX(resources!E:E,MATCH(B126,resources!B:B,0))),"fillme",
INDEX(resources!E:E,MATCH(B126,resources!B:B,0)))</f>
        <v>CAISO_Solar</v>
      </c>
      <c r="N126" s="191">
        <v>1</v>
      </c>
      <c r="O126" s="193" t="str">
        <f>IFERROR(INDEX(resources!K:K,MATCH(B126,resources!B:B,0)),"fillme")</f>
        <v>solar</v>
      </c>
      <c r="P126" s="195" t="str">
        <f t="shared" si="60"/>
        <v>solar_2025_7</v>
      </c>
      <c r="Q126" s="194">
        <f>INDEX(elcc!G:G,MATCH(P126,elcc!D:D,0))</f>
        <v>0.30642857142857144</v>
      </c>
      <c r="R126" s="195">
        <f t="shared" si="61"/>
        <v>1</v>
      </c>
      <c r="S126" s="210" t="e">
        <f t="shared" si="62"/>
        <v>#N/A</v>
      </c>
      <c r="T126" s="212">
        <f t="shared" si="63"/>
        <v>0</v>
      </c>
      <c r="U126" s="196" t="str">
        <f t="shared" si="64"/>
        <v>ok</v>
      </c>
      <c r="V126" s="192" t="str">
        <f>INDEX(resources!F:F,MATCH(B126,resources!B:B,0))</f>
        <v>existing_generic</v>
      </c>
      <c r="W126" s="197">
        <f t="shared" si="65"/>
        <v>1</v>
      </c>
      <c r="X126" s="197">
        <f t="shared" si="66"/>
        <v>0</v>
      </c>
      <c r="Y126" s="197" t="str">
        <f t="shared" si="67"/>
        <v>existing_generic_solar_1axis_existing_generic_solar_1axis_none</v>
      </c>
      <c r="Z126" s="197">
        <f>IF(COUNTIFS($Y$2:Y126,Y126)=1,1,0)</f>
        <v>0</v>
      </c>
      <c r="AA126" s="197">
        <f>SUM($Z$2:Z126)*Z126</f>
        <v>0</v>
      </c>
      <c r="AB126" s="197">
        <f>COUNTIFS(resources!B:B,B126)</f>
        <v>1</v>
      </c>
      <c r="AC126" s="197">
        <f t="shared" si="68"/>
        <v>1</v>
      </c>
      <c r="AD126" s="197">
        <f t="shared" si="69"/>
        <v>1</v>
      </c>
      <c r="AE126" s="197">
        <f t="shared" si="70"/>
        <v>1</v>
      </c>
      <c r="AF126" s="197">
        <f t="shared" si="71"/>
        <v>1</v>
      </c>
      <c r="AG126" s="197">
        <f t="shared" si="72"/>
        <v>1</v>
      </c>
      <c r="AH126" s="197">
        <f t="shared" si="73"/>
        <v>1</v>
      </c>
      <c r="AI126" s="197">
        <f t="shared" si="74"/>
        <v>1</v>
      </c>
    </row>
    <row r="127" spans="1:35" x14ac:dyDescent="0.3">
      <c r="A127" s="103" t="s">
        <v>3955</v>
      </c>
      <c r="B127" s="103" t="s">
        <v>2283</v>
      </c>
      <c r="C127" s="103" t="s">
        <v>2283</v>
      </c>
      <c r="D127" s="164">
        <v>2025</v>
      </c>
      <c r="E127" s="164">
        <v>8</v>
      </c>
      <c r="F127" s="166">
        <v>6.9973516516904004</v>
      </c>
      <c r="G127" s="206">
        <v>0</v>
      </c>
      <c r="H127" s="207"/>
      <c r="I127" s="103" t="s">
        <v>569</v>
      </c>
      <c r="K127" s="210" t="str">
        <f>IF(ISNA(INDEX(resources!G:G,MATCH(B127,resources!B:B,0))),"none",
INDEX(resources!G:G,MATCH(B127,resources!B:B,0)))</f>
        <v>none</v>
      </c>
      <c r="L127" s="191">
        <v>0</v>
      </c>
      <c r="M127" s="191" t="str">
        <f>IF(
ISNA(INDEX(resources!E:E,MATCH(B127,resources!B:B,0))),"fillme",
INDEX(resources!E:E,MATCH(B127,resources!B:B,0)))</f>
        <v>CAISO_Solar</v>
      </c>
      <c r="N127" s="191">
        <v>1</v>
      </c>
      <c r="O127" s="193" t="str">
        <f>IFERROR(INDEX(resources!K:K,MATCH(B127,resources!B:B,0)),"fillme")</f>
        <v>solar</v>
      </c>
      <c r="P127" s="195" t="str">
        <f t="shared" si="60"/>
        <v>solar_2025_8</v>
      </c>
      <c r="Q127" s="194">
        <f>INDEX(elcc!G:G,MATCH(P127,elcc!D:D,0))</f>
        <v>0.21214285714285716</v>
      </c>
      <c r="R127" s="195">
        <f t="shared" si="61"/>
        <v>1</v>
      </c>
      <c r="S127" s="210" t="e">
        <f t="shared" si="62"/>
        <v>#N/A</v>
      </c>
      <c r="T127" s="212">
        <f t="shared" si="63"/>
        <v>0</v>
      </c>
      <c r="U127" s="196" t="str">
        <f t="shared" si="64"/>
        <v>ok</v>
      </c>
      <c r="V127" s="192" t="str">
        <f>INDEX(resources!F:F,MATCH(B127,resources!B:B,0))</f>
        <v>existing_generic</v>
      </c>
      <c r="W127" s="197">
        <f t="shared" si="65"/>
        <v>1</v>
      </c>
      <c r="X127" s="197">
        <f t="shared" si="66"/>
        <v>0</v>
      </c>
      <c r="Y127" s="197" t="str">
        <f t="shared" si="67"/>
        <v>existing_generic_solar_1axis_existing_generic_solar_1axis_none</v>
      </c>
      <c r="Z127" s="197">
        <f>IF(COUNTIFS($Y$2:Y127,Y127)=1,1,0)</f>
        <v>0</v>
      </c>
      <c r="AA127" s="197">
        <f>SUM($Z$2:Z127)*Z127</f>
        <v>0</v>
      </c>
      <c r="AB127" s="197">
        <f>COUNTIFS(resources!B:B,B127)</f>
        <v>1</v>
      </c>
      <c r="AC127" s="197">
        <f t="shared" si="68"/>
        <v>1</v>
      </c>
      <c r="AD127" s="197">
        <f t="shared" si="69"/>
        <v>1</v>
      </c>
      <c r="AE127" s="197">
        <f t="shared" si="70"/>
        <v>1</v>
      </c>
      <c r="AF127" s="197">
        <f t="shared" si="71"/>
        <v>1</v>
      </c>
      <c r="AG127" s="197">
        <f t="shared" si="72"/>
        <v>1</v>
      </c>
      <c r="AH127" s="197">
        <f t="shared" si="73"/>
        <v>1</v>
      </c>
      <c r="AI127" s="197">
        <f t="shared" si="74"/>
        <v>1</v>
      </c>
    </row>
    <row r="128" spans="1:35" x14ac:dyDescent="0.3">
      <c r="A128" s="103" t="s">
        <v>3955</v>
      </c>
      <c r="B128" s="103" t="s">
        <v>2283</v>
      </c>
      <c r="C128" s="103" t="s">
        <v>2283</v>
      </c>
      <c r="D128" s="164">
        <v>2025</v>
      </c>
      <c r="E128" s="164">
        <v>9</v>
      </c>
      <c r="F128" s="166">
        <v>6.9973516516904004</v>
      </c>
      <c r="G128" s="206">
        <v>0</v>
      </c>
      <c r="H128" s="207"/>
      <c r="I128" s="103" t="s">
        <v>569</v>
      </c>
      <c r="K128" s="210" t="str">
        <f>IF(ISNA(INDEX(resources!G:G,MATCH(B128,resources!B:B,0))),"none",
INDEX(resources!G:G,MATCH(B128,resources!B:B,0)))</f>
        <v>none</v>
      </c>
      <c r="L128" s="191">
        <v>0</v>
      </c>
      <c r="M128" s="191" t="str">
        <f>IF(
ISNA(INDEX(resources!E:E,MATCH(B128,resources!B:B,0))),"fillme",
INDEX(resources!E:E,MATCH(B128,resources!B:B,0)))</f>
        <v>CAISO_Solar</v>
      </c>
      <c r="N128" s="191">
        <v>1</v>
      </c>
      <c r="O128" s="193" t="str">
        <f>IFERROR(INDEX(resources!K:K,MATCH(B128,resources!B:B,0)),"fillme")</f>
        <v>solar</v>
      </c>
      <c r="P128" s="195" t="str">
        <f t="shared" si="60"/>
        <v>solar_2025_9</v>
      </c>
      <c r="Q128" s="194">
        <f>INDEX(elcc!G:G,MATCH(P128,elcc!D:D,0))</f>
        <v>0.10540813339326299</v>
      </c>
      <c r="R128" s="195">
        <f t="shared" si="61"/>
        <v>1</v>
      </c>
      <c r="S128" s="210" t="e">
        <f t="shared" si="62"/>
        <v>#N/A</v>
      </c>
      <c r="T128" s="212">
        <f t="shared" si="63"/>
        <v>0</v>
      </c>
      <c r="U128" s="196" t="str">
        <f t="shared" si="64"/>
        <v>ok</v>
      </c>
      <c r="V128" s="192" t="str">
        <f>INDEX(resources!F:F,MATCH(B128,resources!B:B,0))</f>
        <v>existing_generic</v>
      </c>
      <c r="W128" s="197">
        <f t="shared" si="65"/>
        <v>1</v>
      </c>
      <c r="X128" s="197">
        <f t="shared" si="66"/>
        <v>0</v>
      </c>
      <c r="Y128" s="197" t="str">
        <f t="shared" si="67"/>
        <v>existing_generic_solar_1axis_existing_generic_solar_1axis_none</v>
      </c>
      <c r="Z128" s="197">
        <f>IF(COUNTIFS($Y$2:Y128,Y128)=1,1,0)</f>
        <v>0</v>
      </c>
      <c r="AA128" s="197">
        <f>SUM($Z$2:Z128)*Z128</f>
        <v>0</v>
      </c>
      <c r="AB128" s="197">
        <f>COUNTIFS(resources!B:B,B128)</f>
        <v>1</v>
      </c>
      <c r="AC128" s="197">
        <f t="shared" si="68"/>
        <v>1</v>
      </c>
      <c r="AD128" s="197">
        <f t="shared" si="69"/>
        <v>1</v>
      </c>
      <c r="AE128" s="197">
        <f t="shared" si="70"/>
        <v>1</v>
      </c>
      <c r="AF128" s="197">
        <f t="shared" si="71"/>
        <v>1</v>
      </c>
      <c r="AG128" s="197">
        <f t="shared" si="72"/>
        <v>1</v>
      </c>
      <c r="AH128" s="197">
        <f t="shared" si="73"/>
        <v>1</v>
      </c>
      <c r="AI128" s="197">
        <f t="shared" si="74"/>
        <v>1</v>
      </c>
    </row>
    <row r="129" spans="1:35" x14ac:dyDescent="0.3">
      <c r="A129" s="103" t="s">
        <v>3955</v>
      </c>
      <c r="B129" s="103" t="s">
        <v>2283</v>
      </c>
      <c r="C129" s="103" t="s">
        <v>2283</v>
      </c>
      <c r="D129" s="164">
        <v>2025</v>
      </c>
      <c r="E129" s="164">
        <v>10</v>
      </c>
      <c r="F129" s="166">
        <v>6.9973516516904004</v>
      </c>
      <c r="G129" s="206">
        <v>0</v>
      </c>
      <c r="H129" s="207"/>
      <c r="I129" s="103" t="s">
        <v>569</v>
      </c>
      <c r="K129" s="210" t="str">
        <f>IF(ISNA(INDEX(resources!G:G,MATCH(B129,resources!B:B,0))),"none",
INDEX(resources!G:G,MATCH(B129,resources!B:B,0)))</f>
        <v>none</v>
      </c>
      <c r="L129" s="191">
        <v>0</v>
      </c>
      <c r="M129" s="191" t="str">
        <f>IF(
ISNA(INDEX(resources!E:E,MATCH(B129,resources!B:B,0))),"fillme",
INDEX(resources!E:E,MATCH(B129,resources!B:B,0)))</f>
        <v>CAISO_Solar</v>
      </c>
      <c r="N129" s="191">
        <v>1</v>
      </c>
      <c r="O129" s="193" t="str">
        <f>IFERROR(INDEX(resources!K:K,MATCH(B129,resources!B:B,0)),"fillme")</f>
        <v>solar</v>
      </c>
      <c r="P129" s="195" t="str">
        <f t="shared" si="60"/>
        <v>solar_2025_10</v>
      </c>
      <c r="Q129" s="194">
        <f>INDEX(elcc!G:G,MATCH(P129,elcc!D:D,0))</f>
        <v>1.5714285714285715E-2</v>
      </c>
      <c r="R129" s="195">
        <f t="shared" si="61"/>
        <v>1</v>
      </c>
      <c r="S129" s="210" t="e">
        <f t="shared" si="62"/>
        <v>#N/A</v>
      </c>
      <c r="T129" s="212">
        <f t="shared" si="63"/>
        <v>0</v>
      </c>
      <c r="U129" s="196" t="str">
        <f t="shared" si="64"/>
        <v>ok</v>
      </c>
      <c r="V129" s="192" t="str">
        <f>INDEX(resources!F:F,MATCH(B129,resources!B:B,0))</f>
        <v>existing_generic</v>
      </c>
      <c r="W129" s="197">
        <f t="shared" si="65"/>
        <v>1</v>
      </c>
      <c r="X129" s="197">
        <f t="shared" si="66"/>
        <v>0</v>
      </c>
      <c r="Y129" s="197" t="str">
        <f t="shared" si="67"/>
        <v>existing_generic_solar_1axis_existing_generic_solar_1axis_none</v>
      </c>
      <c r="Z129" s="197">
        <f>IF(COUNTIFS($Y$2:Y129,Y129)=1,1,0)</f>
        <v>0</v>
      </c>
      <c r="AA129" s="197">
        <f>SUM($Z$2:Z129)*Z129</f>
        <v>0</v>
      </c>
      <c r="AB129" s="197">
        <f>COUNTIFS(resources!B:B,B129)</f>
        <v>1</v>
      </c>
      <c r="AC129" s="197">
        <f t="shared" si="68"/>
        <v>1</v>
      </c>
      <c r="AD129" s="197">
        <f t="shared" si="69"/>
        <v>1</v>
      </c>
      <c r="AE129" s="197">
        <f t="shared" si="70"/>
        <v>1</v>
      </c>
      <c r="AF129" s="197">
        <f t="shared" si="71"/>
        <v>1</v>
      </c>
      <c r="AG129" s="197">
        <f t="shared" si="72"/>
        <v>1</v>
      </c>
      <c r="AH129" s="197">
        <f t="shared" si="73"/>
        <v>1</v>
      </c>
      <c r="AI129" s="197">
        <f t="shared" si="74"/>
        <v>1</v>
      </c>
    </row>
    <row r="130" spans="1:35" x14ac:dyDescent="0.3">
      <c r="A130" s="103" t="s">
        <v>3955</v>
      </c>
      <c r="B130" s="103" t="s">
        <v>2283</v>
      </c>
      <c r="C130" s="103" t="s">
        <v>2283</v>
      </c>
      <c r="D130" s="164">
        <v>2025</v>
      </c>
      <c r="E130" s="164">
        <v>11</v>
      </c>
      <c r="F130" s="166">
        <v>6.9973516516904004</v>
      </c>
      <c r="G130" s="206">
        <v>0</v>
      </c>
      <c r="H130" s="207"/>
      <c r="I130" s="103" t="s">
        <v>569</v>
      </c>
      <c r="K130" s="210" t="str">
        <f>IF(ISNA(INDEX(resources!G:G,MATCH(B130,resources!B:B,0))),"none",
INDEX(resources!G:G,MATCH(B130,resources!B:B,0)))</f>
        <v>none</v>
      </c>
      <c r="L130" s="191">
        <v>0</v>
      </c>
      <c r="M130" s="191" t="str">
        <f>IF(
ISNA(INDEX(resources!E:E,MATCH(B130,resources!B:B,0))),"fillme",
INDEX(resources!E:E,MATCH(B130,resources!B:B,0)))</f>
        <v>CAISO_Solar</v>
      </c>
      <c r="N130" s="191">
        <v>1</v>
      </c>
      <c r="O130" s="193" t="str">
        <f>IFERROR(INDEX(resources!K:K,MATCH(B130,resources!B:B,0)),"fillme")</f>
        <v>solar</v>
      </c>
      <c r="P130" s="195" t="str">
        <f t="shared" si="60"/>
        <v>solar_2025_11</v>
      </c>
      <c r="Q130" s="194">
        <f>INDEX(elcc!G:G,MATCH(P130,elcc!D:D,0))</f>
        <v>1.5714285714285715E-2</v>
      </c>
      <c r="R130" s="195">
        <f t="shared" si="61"/>
        <v>1</v>
      </c>
      <c r="S130" s="210" t="e">
        <f t="shared" si="62"/>
        <v>#N/A</v>
      </c>
      <c r="T130" s="212">
        <f t="shared" si="63"/>
        <v>0</v>
      </c>
      <c r="U130" s="196" t="str">
        <f t="shared" si="64"/>
        <v>ok</v>
      </c>
      <c r="V130" s="192" t="str">
        <f>INDEX(resources!F:F,MATCH(B130,resources!B:B,0))</f>
        <v>existing_generic</v>
      </c>
      <c r="W130" s="197">
        <f t="shared" si="65"/>
        <v>1</v>
      </c>
      <c r="X130" s="197">
        <f t="shared" si="66"/>
        <v>0</v>
      </c>
      <c r="Y130" s="197" t="str">
        <f t="shared" si="67"/>
        <v>existing_generic_solar_1axis_existing_generic_solar_1axis_none</v>
      </c>
      <c r="Z130" s="197">
        <f>IF(COUNTIFS($Y$2:Y130,Y130)=1,1,0)</f>
        <v>0</v>
      </c>
      <c r="AA130" s="197">
        <f>SUM($Z$2:Z130)*Z130</f>
        <v>0</v>
      </c>
      <c r="AB130" s="197">
        <f>COUNTIFS(resources!B:B,B130)</f>
        <v>1</v>
      </c>
      <c r="AC130" s="197">
        <f t="shared" si="68"/>
        <v>1</v>
      </c>
      <c r="AD130" s="197">
        <f t="shared" si="69"/>
        <v>1</v>
      </c>
      <c r="AE130" s="197">
        <f t="shared" si="70"/>
        <v>1</v>
      </c>
      <c r="AF130" s="197">
        <f t="shared" si="71"/>
        <v>1</v>
      </c>
      <c r="AG130" s="197">
        <f t="shared" si="72"/>
        <v>1</v>
      </c>
      <c r="AH130" s="197">
        <f t="shared" si="73"/>
        <v>1</v>
      </c>
      <c r="AI130" s="197">
        <f t="shared" si="74"/>
        <v>1</v>
      </c>
    </row>
    <row r="131" spans="1:35" x14ac:dyDescent="0.3">
      <c r="A131" s="103" t="s">
        <v>3955</v>
      </c>
      <c r="B131" s="103" t="s">
        <v>2283</v>
      </c>
      <c r="C131" s="103" t="s">
        <v>2283</v>
      </c>
      <c r="D131" s="164">
        <v>2025</v>
      </c>
      <c r="E131" s="164">
        <v>12</v>
      </c>
      <c r="F131" s="166">
        <v>6.9973516516904004</v>
      </c>
      <c r="G131" s="206">
        <v>0</v>
      </c>
      <c r="H131" s="207"/>
      <c r="I131" s="103" t="s">
        <v>569</v>
      </c>
      <c r="K131" s="210" t="str">
        <f>IF(ISNA(INDEX(resources!G:G,MATCH(B131,resources!B:B,0))),"none",
INDEX(resources!G:G,MATCH(B131,resources!B:B,0)))</f>
        <v>none</v>
      </c>
      <c r="L131" s="191">
        <v>0</v>
      </c>
      <c r="M131" s="191" t="str">
        <f>IF(
ISNA(INDEX(resources!E:E,MATCH(B131,resources!B:B,0))),"fillme",
INDEX(resources!E:E,MATCH(B131,resources!B:B,0)))</f>
        <v>CAISO_Solar</v>
      </c>
      <c r="N131" s="191">
        <v>1</v>
      </c>
      <c r="O131" s="193" t="str">
        <f>IFERROR(INDEX(resources!K:K,MATCH(B131,resources!B:B,0)),"fillme")</f>
        <v>solar</v>
      </c>
      <c r="P131" s="195" t="str">
        <f t="shared" si="60"/>
        <v>solar_2025_12</v>
      </c>
      <c r="Q131" s="194">
        <f>INDEX(elcc!G:G,MATCH(P131,elcc!D:D,0))</f>
        <v>0</v>
      </c>
      <c r="R131" s="195">
        <f t="shared" si="61"/>
        <v>1</v>
      </c>
      <c r="S131" s="210" t="e">
        <f t="shared" si="62"/>
        <v>#N/A</v>
      </c>
      <c r="T131" s="212">
        <f t="shared" si="63"/>
        <v>0</v>
      </c>
      <c r="U131" s="196" t="str">
        <f t="shared" si="64"/>
        <v>ok</v>
      </c>
      <c r="V131" s="192" t="str">
        <f>INDEX(resources!F:F,MATCH(B131,resources!B:B,0))</f>
        <v>existing_generic</v>
      </c>
      <c r="W131" s="197">
        <f t="shared" si="65"/>
        <v>1</v>
      </c>
      <c r="X131" s="197">
        <f t="shared" si="66"/>
        <v>0</v>
      </c>
      <c r="Y131" s="197" t="str">
        <f t="shared" si="67"/>
        <v>existing_generic_solar_1axis_existing_generic_solar_1axis_none</v>
      </c>
      <c r="Z131" s="197">
        <f>IF(COUNTIFS($Y$2:Y131,Y131)=1,1,0)</f>
        <v>0</v>
      </c>
      <c r="AA131" s="197">
        <f>SUM($Z$2:Z131)*Z131</f>
        <v>0</v>
      </c>
      <c r="AB131" s="197">
        <f>COUNTIFS(resources!B:B,B131)</f>
        <v>1</v>
      </c>
      <c r="AC131" s="197">
        <f t="shared" si="68"/>
        <v>1</v>
      </c>
      <c r="AD131" s="197">
        <f t="shared" si="69"/>
        <v>1</v>
      </c>
      <c r="AE131" s="197">
        <f t="shared" si="70"/>
        <v>1</v>
      </c>
      <c r="AF131" s="197">
        <f t="shared" si="71"/>
        <v>1</v>
      </c>
      <c r="AG131" s="197">
        <f t="shared" si="72"/>
        <v>1</v>
      </c>
      <c r="AH131" s="197">
        <f t="shared" si="73"/>
        <v>1</v>
      </c>
      <c r="AI131" s="197">
        <f t="shared" si="74"/>
        <v>1</v>
      </c>
    </row>
    <row r="132" spans="1:35" x14ac:dyDescent="0.3">
      <c r="A132" s="103" t="s">
        <v>3955</v>
      </c>
      <c r="B132" s="103" t="s">
        <v>2283</v>
      </c>
      <c r="C132" s="103" t="s">
        <v>2283</v>
      </c>
      <c r="D132" s="164">
        <v>2026</v>
      </c>
      <c r="E132" s="164">
        <v>1</v>
      </c>
      <c r="F132" s="166">
        <v>2.2733407965596313</v>
      </c>
      <c r="G132" s="206">
        <v>0</v>
      </c>
      <c r="H132" s="207"/>
      <c r="I132" s="103" t="s">
        <v>569</v>
      </c>
      <c r="K132" s="210" t="str">
        <f>IF(ISNA(INDEX(resources!G:G,MATCH(B132,resources!B:B,0))),"none",
INDEX(resources!G:G,MATCH(B132,resources!B:B,0)))</f>
        <v>none</v>
      </c>
      <c r="L132" s="191">
        <v>0</v>
      </c>
      <c r="M132" s="191" t="str">
        <f>IF(
ISNA(INDEX(resources!E:E,MATCH(B132,resources!B:B,0))),"fillme",
INDEX(resources!E:E,MATCH(B132,resources!B:B,0)))</f>
        <v>CAISO_Solar</v>
      </c>
      <c r="N132" s="191">
        <v>1</v>
      </c>
      <c r="O132" s="193" t="str">
        <f>IFERROR(INDEX(resources!K:K,MATCH(B132,resources!B:B,0)),"fillme")</f>
        <v>solar</v>
      </c>
      <c r="P132" s="195" t="str">
        <f t="shared" si="60"/>
        <v>solar_2026_1</v>
      </c>
      <c r="Q132" s="194">
        <f>INDEX(elcc!G:G,MATCH(P132,elcc!D:D,0))</f>
        <v>2.5714285714285714E-2</v>
      </c>
      <c r="R132" s="195">
        <f t="shared" si="61"/>
        <v>1</v>
      </c>
      <c r="S132" s="210" t="e">
        <f t="shared" si="62"/>
        <v>#N/A</v>
      </c>
      <c r="T132" s="212">
        <f t="shared" si="63"/>
        <v>0</v>
      </c>
      <c r="U132" s="196" t="str">
        <f t="shared" si="64"/>
        <v>ok</v>
      </c>
      <c r="V132" s="192" t="str">
        <f>INDEX(resources!F:F,MATCH(B132,resources!B:B,0))</f>
        <v>existing_generic</v>
      </c>
      <c r="W132" s="197">
        <f t="shared" si="65"/>
        <v>1</v>
      </c>
      <c r="X132" s="197">
        <f t="shared" si="66"/>
        <v>0</v>
      </c>
      <c r="Y132" s="197" t="str">
        <f t="shared" si="67"/>
        <v>existing_generic_solar_1axis_existing_generic_solar_1axis_none</v>
      </c>
      <c r="Z132" s="197">
        <f>IF(COUNTIFS($Y$2:Y132,Y132)=1,1,0)</f>
        <v>0</v>
      </c>
      <c r="AA132" s="197">
        <f>SUM($Z$2:Z132)*Z132</f>
        <v>0</v>
      </c>
      <c r="AB132" s="197">
        <f>COUNTIFS(resources!B:B,B132)</f>
        <v>1</v>
      </c>
      <c r="AC132" s="197">
        <f t="shared" si="68"/>
        <v>1</v>
      </c>
      <c r="AD132" s="197">
        <f t="shared" si="69"/>
        <v>1</v>
      </c>
      <c r="AE132" s="197">
        <f t="shared" si="70"/>
        <v>1</v>
      </c>
      <c r="AF132" s="197">
        <f t="shared" si="71"/>
        <v>1</v>
      </c>
      <c r="AG132" s="197">
        <f t="shared" si="72"/>
        <v>1</v>
      </c>
      <c r="AH132" s="197">
        <f t="shared" si="73"/>
        <v>1</v>
      </c>
      <c r="AI132" s="197">
        <f t="shared" si="74"/>
        <v>1</v>
      </c>
    </row>
    <row r="133" spans="1:35" x14ac:dyDescent="0.3">
      <c r="A133" s="103" t="s">
        <v>3955</v>
      </c>
      <c r="B133" s="103" t="s">
        <v>2283</v>
      </c>
      <c r="C133" s="103" t="s">
        <v>2283</v>
      </c>
      <c r="D133" s="164">
        <v>2026</v>
      </c>
      <c r="E133" s="164">
        <v>2</v>
      </c>
      <c r="F133" s="166">
        <v>2.2733407965596313</v>
      </c>
      <c r="G133" s="206">
        <v>0</v>
      </c>
      <c r="H133" s="207"/>
      <c r="I133" s="103" t="s">
        <v>569</v>
      </c>
      <c r="K133" s="210" t="str">
        <f>IF(ISNA(INDEX(resources!G:G,MATCH(B133,resources!B:B,0))),"none",
INDEX(resources!G:G,MATCH(B133,resources!B:B,0)))</f>
        <v>none</v>
      </c>
      <c r="L133" s="191">
        <v>0</v>
      </c>
      <c r="M133" s="191" t="str">
        <f>IF(
ISNA(INDEX(resources!E:E,MATCH(B133,resources!B:B,0))),"fillme",
INDEX(resources!E:E,MATCH(B133,resources!B:B,0)))</f>
        <v>CAISO_Solar</v>
      </c>
      <c r="N133" s="191">
        <v>1</v>
      </c>
      <c r="O133" s="193" t="str">
        <f>IFERROR(INDEX(resources!K:K,MATCH(B133,resources!B:B,0)),"fillme")</f>
        <v>solar</v>
      </c>
      <c r="P133" s="195" t="str">
        <f t="shared" si="60"/>
        <v>solar_2026_2</v>
      </c>
      <c r="Q133" s="194">
        <f>INDEX(elcc!G:G,MATCH(P133,elcc!D:D,0))</f>
        <v>1.9285714285714285E-2</v>
      </c>
      <c r="R133" s="195">
        <f t="shared" si="61"/>
        <v>1</v>
      </c>
      <c r="S133" s="210" t="e">
        <f t="shared" si="62"/>
        <v>#N/A</v>
      </c>
      <c r="T133" s="212">
        <f t="shared" si="63"/>
        <v>0</v>
      </c>
      <c r="U133" s="196" t="str">
        <f t="shared" si="64"/>
        <v>ok</v>
      </c>
      <c r="V133" s="192" t="str">
        <f>INDEX(resources!F:F,MATCH(B133,resources!B:B,0))</f>
        <v>existing_generic</v>
      </c>
      <c r="W133" s="197">
        <f t="shared" si="65"/>
        <v>1</v>
      </c>
      <c r="X133" s="197">
        <f t="shared" si="66"/>
        <v>0</v>
      </c>
      <c r="Y133" s="197" t="str">
        <f t="shared" si="67"/>
        <v>existing_generic_solar_1axis_existing_generic_solar_1axis_none</v>
      </c>
      <c r="Z133" s="197">
        <f>IF(COUNTIFS($Y$2:Y133,Y133)=1,1,0)</f>
        <v>0</v>
      </c>
      <c r="AA133" s="197">
        <f>SUM($Z$2:Z133)*Z133</f>
        <v>0</v>
      </c>
      <c r="AB133" s="197">
        <f>COUNTIFS(resources!B:B,B133)</f>
        <v>1</v>
      </c>
      <c r="AC133" s="197">
        <f t="shared" si="68"/>
        <v>1</v>
      </c>
      <c r="AD133" s="197">
        <f t="shared" si="69"/>
        <v>1</v>
      </c>
      <c r="AE133" s="197">
        <f t="shared" si="70"/>
        <v>1</v>
      </c>
      <c r="AF133" s="197">
        <f t="shared" si="71"/>
        <v>1</v>
      </c>
      <c r="AG133" s="197">
        <f t="shared" si="72"/>
        <v>1</v>
      </c>
      <c r="AH133" s="197">
        <f t="shared" si="73"/>
        <v>1</v>
      </c>
      <c r="AI133" s="197">
        <f t="shared" si="74"/>
        <v>1</v>
      </c>
    </row>
    <row r="134" spans="1:35" x14ac:dyDescent="0.3">
      <c r="A134" s="103" t="s">
        <v>3955</v>
      </c>
      <c r="B134" s="103" t="s">
        <v>2283</v>
      </c>
      <c r="C134" s="103" t="s">
        <v>2283</v>
      </c>
      <c r="D134" s="164">
        <v>2026</v>
      </c>
      <c r="E134" s="164">
        <v>3</v>
      </c>
      <c r="F134" s="166">
        <v>2.2733407965596313</v>
      </c>
      <c r="G134" s="206">
        <v>0</v>
      </c>
      <c r="H134" s="207"/>
      <c r="I134" s="103" t="s">
        <v>569</v>
      </c>
      <c r="K134" s="210" t="str">
        <f>IF(ISNA(INDEX(resources!G:G,MATCH(B134,resources!B:B,0))),"none",
INDEX(resources!G:G,MATCH(B134,resources!B:B,0)))</f>
        <v>none</v>
      </c>
      <c r="L134" s="191">
        <v>0</v>
      </c>
      <c r="M134" s="191" t="str">
        <f>IF(
ISNA(INDEX(resources!E:E,MATCH(B134,resources!B:B,0))),"fillme",
INDEX(resources!E:E,MATCH(B134,resources!B:B,0)))</f>
        <v>CAISO_Solar</v>
      </c>
      <c r="N134" s="191">
        <v>1</v>
      </c>
      <c r="O134" s="193" t="str">
        <f>IFERROR(INDEX(resources!K:K,MATCH(B134,resources!B:B,0)),"fillme")</f>
        <v>solar</v>
      </c>
      <c r="P134" s="195" t="str">
        <f t="shared" si="60"/>
        <v>solar_2026_3</v>
      </c>
      <c r="Q134" s="194">
        <f>INDEX(elcc!G:G,MATCH(P134,elcc!D:D,0))</f>
        <v>0.1157142857142857</v>
      </c>
      <c r="R134" s="195">
        <f t="shared" si="61"/>
        <v>1</v>
      </c>
      <c r="S134" s="210" t="e">
        <f t="shared" si="62"/>
        <v>#N/A</v>
      </c>
      <c r="T134" s="212">
        <f t="shared" si="63"/>
        <v>0</v>
      </c>
      <c r="U134" s="196" t="str">
        <f t="shared" si="64"/>
        <v>ok</v>
      </c>
      <c r="V134" s="192" t="str">
        <f>INDEX(resources!F:F,MATCH(B134,resources!B:B,0))</f>
        <v>existing_generic</v>
      </c>
      <c r="W134" s="197">
        <f t="shared" si="65"/>
        <v>1</v>
      </c>
      <c r="X134" s="197">
        <f t="shared" si="66"/>
        <v>0</v>
      </c>
      <c r="Y134" s="197" t="str">
        <f t="shared" si="67"/>
        <v>existing_generic_solar_1axis_existing_generic_solar_1axis_none</v>
      </c>
      <c r="Z134" s="197">
        <f>IF(COUNTIFS($Y$2:Y134,Y134)=1,1,0)</f>
        <v>0</v>
      </c>
      <c r="AA134" s="197">
        <f>SUM($Z$2:Z134)*Z134</f>
        <v>0</v>
      </c>
      <c r="AB134" s="197">
        <f>COUNTIFS(resources!B:B,B134)</f>
        <v>1</v>
      </c>
      <c r="AC134" s="197">
        <f t="shared" si="68"/>
        <v>1</v>
      </c>
      <c r="AD134" s="197">
        <f t="shared" si="69"/>
        <v>1</v>
      </c>
      <c r="AE134" s="197">
        <f t="shared" si="70"/>
        <v>1</v>
      </c>
      <c r="AF134" s="197">
        <f t="shared" si="71"/>
        <v>1</v>
      </c>
      <c r="AG134" s="197">
        <f t="shared" si="72"/>
        <v>1</v>
      </c>
      <c r="AH134" s="197">
        <f t="shared" si="73"/>
        <v>1</v>
      </c>
      <c r="AI134" s="197">
        <f t="shared" si="74"/>
        <v>1</v>
      </c>
    </row>
    <row r="135" spans="1:35" x14ac:dyDescent="0.3">
      <c r="A135" s="103" t="s">
        <v>3955</v>
      </c>
      <c r="B135" s="103" t="s">
        <v>2283</v>
      </c>
      <c r="C135" s="103" t="s">
        <v>2283</v>
      </c>
      <c r="D135" s="164">
        <v>2026</v>
      </c>
      <c r="E135" s="164">
        <v>4</v>
      </c>
      <c r="F135" s="166">
        <v>2.2733407965596313</v>
      </c>
      <c r="G135" s="206">
        <v>0</v>
      </c>
      <c r="H135" s="207"/>
      <c r="I135" s="103" t="s">
        <v>569</v>
      </c>
      <c r="K135" s="210" t="str">
        <f>IF(ISNA(INDEX(resources!G:G,MATCH(B135,resources!B:B,0))),"none",
INDEX(resources!G:G,MATCH(B135,resources!B:B,0)))</f>
        <v>none</v>
      </c>
      <c r="L135" s="191">
        <v>0</v>
      </c>
      <c r="M135" s="191" t="str">
        <f>IF(
ISNA(INDEX(resources!E:E,MATCH(B135,resources!B:B,0))),"fillme",
INDEX(resources!E:E,MATCH(B135,resources!B:B,0)))</f>
        <v>CAISO_Solar</v>
      </c>
      <c r="N135" s="191">
        <v>1</v>
      </c>
      <c r="O135" s="193" t="str">
        <f>IFERROR(INDEX(resources!K:K,MATCH(B135,resources!B:B,0)),"fillme")</f>
        <v>solar</v>
      </c>
      <c r="P135" s="195" t="str">
        <f t="shared" si="60"/>
        <v>solar_2026_4</v>
      </c>
      <c r="Q135" s="194">
        <f>INDEX(elcc!G:G,MATCH(P135,elcc!D:D,0))</f>
        <v>9.6428571428571419E-2</v>
      </c>
      <c r="R135" s="195">
        <f t="shared" si="61"/>
        <v>1</v>
      </c>
      <c r="S135" s="210" t="e">
        <f t="shared" si="62"/>
        <v>#N/A</v>
      </c>
      <c r="T135" s="212">
        <f t="shared" si="63"/>
        <v>0</v>
      </c>
      <c r="U135" s="196" t="str">
        <f t="shared" si="64"/>
        <v>ok</v>
      </c>
      <c r="V135" s="192" t="str">
        <f>INDEX(resources!F:F,MATCH(B135,resources!B:B,0))</f>
        <v>existing_generic</v>
      </c>
      <c r="W135" s="197">
        <f t="shared" si="65"/>
        <v>1</v>
      </c>
      <c r="X135" s="197">
        <f t="shared" si="66"/>
        <v>0</v>
      </c>
      <c r="Y135" s="197" t="str">
        <f t="shared" si="67"/>
        <v>existing_generic_solar_1axis_existing_generic_solar_1axis_none</v>
      </c>
      <c r="Z135" s="197">
        <f>IF(COUNTIFS($Y$2:Y135,Y135)=1,1,0)</f>
        <v>0</v>
      </c>
      <c r="AA135" s="197">
        <f>SUM($Z$2:Z135)*Z135</f>
        <v>0</v>
      </c>
      <c r="AB135" s="197">
        <f>COUNTIFS(resources!B:B,B135)</f>
        <v>1</v>
      </c>
      <c r="AC135" s="197">
        <f t="shared" si="68"/>
        <v>1</v>
      </c>
      <c r="AD135" s="197">
        <f t="shared" si="69"/>
        <v>1</v>
      </c>
      <c r="AE135" s="197">
        <f t="shared" si="70"/>
        <v>1</v>
      </c>
      <c r="AF135" s="197">
        <f t="shared" si="71"/>
        <v>1</v>
      </c>
      <c r="AG135" s="197">
        <f t="shared" si="72"/>
        <v>1</v>
      </c>
      <c r="AH135" s="197">
        <f t="shared" si="73"/>
        <v>1</v>
      </c>
      <c r="AI135" s="197">
        <f t="shared" si="74"/>
        <v>1</v>
      </c>
    </row>
    <row r="136" spans="1:35" x14ac:dyDescent="0.3">
      <c r="A136" s="103" t="s">
        <v>3955</v>
      </c>
      <c r="B136" s="103" t="s">
        <v>2283</v>
      </c>
      <c r="C136" s="103" t="s">
        <v>2283</v>
      </c>
      <c r="D136" s="164">
        <v>2026</v>
      </c>
      <c r="E136" s="164">
        <v>5</v>
      </c>
      <c r="F136" s="166">
        <v>2.2733407965596313</v>
      </c>
      <c r="G136" s="206">
        <v>0</v>
      </c>
      <c r="H136" s="207"/>
      <c r="I136" s="103" t="s">
        <v>569</v>
      </c>
      <c r="K136" s="210" t="str">
        <f>IF(ISNA(INDEX(resources!G:G,MATCH(B136,resources!B:B,0))),"none",
INDEX(resources!G:G,MATCH(B136,resources!B:B,0)))</f>
        <v>none</v>
      </c>
      <c r="L136" s="191">
        <v>0</v>
      </c>
      <c r="M136" s="191" t="str">
        <f>IF(
ISNA(INDEX(resources!E:E,MATCH(B136,resources!B:B,0))),"fillme",
INDEX(resources!E:E,MATCH(B136,resources!B:B,0)))</f>
        <v>CAISO_Solar</v>
      </c>
      <c r="N136" s="191">
        <v>1</v>
      </c>
      <c r="O136" s="193" t="str">
        <f>IFERROR(INDEX(resources!K:K,MATCH(B136,resources!B:B,0)),"fillme")</f>
        <v>solar</v>
      </c>
      <c r="P136" s="195" t="str">
        <f t="shared" si="60"/>
        <v>solar_2026_5</v>
      </c>
      <c r="Q136" s="194">
        <f>INDEX(elcc!G:G,MATCH(P136,elcc!D:D,0))</f>
        <v>0.10285714285714286</v>
      </c>
      <c r="R136" s="195">
        <f t="shared" si="61"/>
        <v>1</v>
      </c>
      <c r="S136" s="210" t="e">
        <f t="shared" si="62"/>
        <v>#N/A</v>
      </c>
      <c r="T136" s="212">
        <f t="shared" si="63"/>
        <v>0</v>
      </c>
      <c r="U136" s="196" t="str">
        <f t="shared" si="64"/>
        <v>ok</v>
      </c>
      <c r="V136" s="192" t="str">
        <f>INDEX(resources!F:F,MATCH(B136,resources!B:B,0))</f>
        <v>existing_generic</v>
      </c>
      <c r="W136" s="197">
        <f t="shared" si="65"/>
        <v>1</v>
      </c>
      <c r="X136" s="197">
        <f t="shared" si="66"/>
        <v>0</v>
      </c>
      <c r="Y136" s="197" t="str">
        <f t="shared" si="67"/>
        <v>existing_generic_solar_1axis_existing_generic_solar_1axis_none</v>
      </c>
      <c r="Z136" s="197">
        <f>IF(COUNTIFS($Y$2:Y136,Y136)=1,1,0)</f>
        <v>0</v>
      </c>
      <c r="AA136" s="197">
        <f>SUM($Z$2:Z136)*Z136</f>
        <v>0</v>
      </c>
      <c r="AB136" s="197">
        <f>COUNTIFS(resources!B:B,B136)</f>
        <v>1</v>
      </c>
      <c r="AC136" s="197">
        <f t="shared" si="68"/>
        <v>1</v>
      </c>
      <c r="AD136" s="197">
        <f t="shared" si="69"/>
        <v>1</v>
      </c>
      <c r="AE136" s="197">
        <f t="shared" si="70"/>
        <v>1</v>
      </c>
      <c r="AF136" s="197">
        <f t="shared" si="71"/>
        <v>1</v>
      </c>
      <c r="AG136" s="197">
        <f t="shared" si="72"/>
        <v>1</v>
      </c>
      <c r="AH136" s="197">
        <f t="shared" si="73"/>
        <v>1</v>
      </c>
      <c r="AI136" s="197">
        <f t="shared" si="74"/>
        <v>1</v>
      </c>
    </row>
    <row r="137" spans="1:35" x14ac:dyDescent="0.3">
      <c r="A137" s="103" t="s">
        <v>3955</v>
      </c>
      <c r="B137" s="103" t="s">
        <v>2283</v>
      </c>
      <c r="C137" s="103" t="s">
        <v>2283</v>
      </c>
      <c r="D137" s="164">
        <v>2026</v>
      </c>
      <c r="E137" s="164">
        <v>6</v>
      </c>
      <c r="F137" s="166">
        <v>2.2733407965596313</v>
      </c>
      <c r="G137" s="206">
        <v>0</v>
      </c>
      <c r="H137" s="207"/>
      <c r="I137" s="103" t="s">
        <v>569</v>
      </c>
      <c r="K137" s="210" t="str">
        <f>IF(ISNA(INDEX(resources!G:G,MATCH(B137,resources!B:B,0))),"none",
INDEX(resources!G:G,MATCH(B137,resources!B:B,0)))</f>
        <v>none</v>
      </c>
      <c r="L137" s="191">
        <v>0</v>
      </c>
      <c r="M137" s="191" t="str">
        <f>IF(
ISNA(INDEX(resources!E:E,MATCH(B137,resources!B:B,0))),"fillme",
INDEX(resources!E:E,MATCH(B137,resources!B:B,0)))</f>
        <v>CAISO_Solar</v>
      </c>
      <c r="N137" s="191">
        <v>1</v>
      </c>
      <c r="O137" s="193" t="str">
        <f>IFERROR(INDEX(resources!K:K,MATCH(B137,resources!B:B,0)),"fillme")</f>
        <v>solar</v>
      </c>
      <c r="P137" s="195" t="str">
        <f t="shared" ref="P137:P196" si="75">O137&amp;"_"&amp;D137&amp;"_"&amp;E137</f>
        <v>solar_2026_6</v>
      </c>
      <c r="Q137" s="194">
        <f>INDEX(elcc!G:G,MATCH(P137,elcc!D:D,0))</f>
        <v>0.19928571428571426</v>
      </c>
      <c r="R137" s="195">
        <f t="shared" ref="R137:R196" si="76">IF(O137="battery",MIN(1,J137/4),1)</f>
        <v>1</v>
      </c>
      <c r="S137" s="210" t="e">
        <f t="shared" ref="S137:S196" si="77">IF(ISBLANK(H137),NA(),H137*L137*Q137*R137)</f>
        <v>#N/A</v>
      </c>
      <c r="T137" s="212">
        <f t="shared" ref="T137:T196" si="78">IF(ISNUMBER(G137),G137,S137)</f>
        <v>0</v>
      </c>
      <c r="U137" s="196" t="str">
        <f t="shared" ref="U137:U196" si="79">IF(ISERROR(T137),"error in NQC data entry; please check blue and purple data entered. You need to provide either a contracted NQC value in Column G, or allow the template to calculate one using Columns H,L,Q, and R","ok")</f>
        <v>ok</v>
      </c>
      <c r="V137" s="192" t="str">
        <f>INDEX(resources!F:F,MATCH(B137,resources!B:B,0))</f>
        <v>existing_generic</v>
      </c>
      <c r="W137" s="197">
        <f t="shared" ref="W137:W196" si="80">(F137&gt;0)*1</f>
        <v>1</v>
      </c>
      <c r="X137" s="197">
        <f t="shared" ref="X137:X196" si="81">COUNTIFS(G137:H137,"&gt;0")</f>
        <v>0</v>
      </c>
      <c r="Y137" s="197" t="str">
        <f t="shared" ref="Y137:Y196" si="82">B137&amp;"_"&amp;C137&amp;"_"&amp;K137</f>
        <v>existing_generic_solar_1axis_existing_generic_solar_1axis_none</v>
      </c>
      <c r="Z137" s="197">
        <f>IF(COUNTIFS($Y$2:Y137,Y137)=1,1,0)</f>
        <v>0</v>
      </c>
      <c r="AA137" s="197">
        <f>SUM($Z$2:Z137)*Z137</f>
        <v>0</v>
      </c>
      <c r="AB137" s="197">
        <f>COUNTIFS(resources!B:B,B137)</f>
        <v>1</v>
      </c>
      <c r="AC137" s="197">
        <f t="shared" ref="AC137:AC196" si="83">AND(ISNUMBER(D137),(D137&gt;2019))*1</f>
        <v>1</v>
      </c>
      <c r="AD137" s="197">
        <f t="shared" ref="AD137:AD196" si="84">AND(ISNUMBER(E137),E137&gt;=1,E137&lt;=12)*1</f>
        <v>1</v>
      </c>
      <c r="AE137" s="197">
        <f t="shared" ref="AE137:AE196" si="85">AND(COUNT(G137:H137)=1,COUNT(F137)=1)*1</f>
        <v>1</v>
      </c>
      <c r="AF137" s="197">
        <f t="shared" ref="AF137:AF196" si="86">(COUNTIFS(K137:O137,"fillme")=0)*1</f>
        <v>1</v>
      </c>
      <c r="AG137" s="197">
        <f t="shared" ref="AG137:AG196" si="87">ISNUMBER(L137)*1</f>
        <v>1</v>
      </c>
      <c r="AH137" s="197">
        <f t="shared" ref="AH137:AH196" si="88">NOT(AND(G137&gt;0,H137&gt;0))*1</f>
        <v>1</v>
      </c>
      <c r="AI137" s="197">
        <f t="shared" ref="AI137:AI196" si="89">(U137="ok")*1</f>
        <v>1</v>
      </c>
    </row>
    <row r="138" spans="1:35" x14ac:dyDescent="0.3">
      <c r="A138" s="103" t="s">
        <v>3955</v>
      </c>
      <c r="B138" s="103" t="s">
        <v>2283</v>
      </c>
      <c r="C138" s="103" t="s">
        <v>2283</v>
      </c>
      <c r="D138" s="164">
        <v>2026</v>
      </c>
      <c r="E138" s="164">
        <v>7</v>
      </c>
      <c r="F138" s="166">
        <v>2.2733407965596313</v>
      </c>
      <c r="G138" s="206">
        <v>0</v>
      </c>
      <c r="H138" s="207"/>
      <c r="I138" s="103" t="s">
        <v>569</v>
      </c>
      <c r="K138" s="210" t="str">
        <f>IF(ISNA(INDEX(resources!G:G,MATCH(B138,resources!B:B,0))),"none",
INDEX(resources!G:G,MATCH(B138,resources!B:B,0)))</f>
        <v>none</v>
      </c>
      <c r="L138" s="191">
        <v>0</v>
      </c>
      <c r="M138" s="191" t="str">
        <f>IF(
ISNA(INDEX(resources!E:E,MATCH(B138,resources!B:B,0))),"fillme",
INDEX(resources!E:E,MATCH(B138,resources!B:B,0)))</f>
        <v>CAISO_Solar</v>
      </c>
      <c r="N138" s="191">
        <v>1</v>
      </c>
      <c r="O138" s="193" t="str">
        <f>IFERROR(INDEX(resources!K:K,MATCH(B138,resources!B:B,0)),"fillme")</f>
        <v>solar</v>
      </c>
      <c r="P138" s="195" t="str">
        <f t="shared" si="75"/>
        <v>solar_2026_7</v>
      </c>
      <c r="Q138" s="194">
        <f>INDEX(elcc!G:G,MATCH(P138,elcc!D:D,0))</f>
        <v>0.25071428571428572</v>
      </c>
      <c r="R138" s="195">
        <f t="shared" si="76"/>
        <v>1</v>
      </c>
      <c r="S138" s="210" t="e">
        <f t="shared" si="77"/>
        <v>#N/A</v>
      </c>
      <c r="T138" s="212">
        <f t="shared" si="78"/>
        <v>0</v>
      </c>
      <c r="U138" s="196" t="str">
        <f t="shared" si="79"/>
        <v>ok</v>
      </c>
      <c r="V138" s="192" t="str">
        <f>INDEX(resources!F:F,MATCH(B138,resources!B:B,0))</f>
        <v>existing_generic</v>
      </c>
      <c r="W138" s="197">
        <f t="shared" si="80"/>
        <v>1</v>
      </c>
      <c r="X138" s="197">
        <f t="shared" si="81"/>
        <v>0</v>
      </c>
      <c r="Y138" s="197" t="str">
        <f t="shared" si="82"/>
        <v>existing_generic_solar_1axis_existing_generic_solar_1axis_none</v>
      </c>
      <c r="Z138" s="197">
        <f>IF(COUNTIFS($Y$2:Y138,Y138)=1,1,0)</f>
        <v>0</v>
      </c>
      <c r="AA138" s="197">
        <f>SUM($Z$2:Z138)*Z138</f>
        <v>0</v>
      </c>
      <c r="AB138" s="197">
        <f>COUNTIFS(resources!B:B,B138)</f>
        <v>1</v>
      </c>
      <c r="AC138" s="197">
        <f t="shared" si="83"/>
        <v>1</v>
      </c>
      <c r="AD138" s="197">
        <f t="shared" si="84"/>
        <v>1</v>
      </c>
      <c r="AE138" s="197">
        <f t="shared" si="85"/>
        <v>1</v>
      </c>
      <c r="AF138" s="197">
        <f t="shared" si="86"/>
        <v>1</v>
      </c>
      <c r="AG138" s="197">
        <f t="shared" si="87"/>
        <v>1</v>
      </c>
      <c r="AH138" s="197">
        <f t="shared" si="88"/>
        <v>1</v>
      </c>
      <c r="AI138" s="197">
        <f t="shared" si="89"/>
        <v>1</v>
      </c>
    </row>
    <row r="139" spans="1:35" x14ac:dyDescent="0.3">
      <c r="A139" s="103" t="s">
        <v>3955</v>
      </c>
      <c r="B139" s="103" t="s">
        <v>2283</v>
      </c>
      <c r="C139" s="103" t="s">
        <v>2283</v>
      </c>
      <c r="D139" s="164">
        <v>2026</v>
      </c>
      <c r="E139" s="164">
        <v>8</v>
      </c>
      <c r="F139" s="166">
        <v>2.2733407965596313</v>
      </c>
      <c r="G139" s="206">
        <v>0</v>
      </c>
      <c r="H139" s="207"/>
      <c r="I139" s="103" t="s">
        <v>569</v>
      </c>
      <c r="K139" s="210" t="str">
        <f>IF(ISNA(INDEX(resources!G:G,MATCH(B139,resources!B:B,0))),"none",
INDEX(resources!G:G,MATCH(B139,resources!B:B,0)))</f>
        <v>none</v>
      </c>
      <c r="L139" s="191">
        <v>0</v>
      </c>
      <c r="M139" s="191" t="str">
        <f>IF(
ISNA(INDEX(resources!E:E,MATCH(B139,resources!B:B,0))),"fillme",
INDEX(resources!E:E,MATCH(B139,resources!B:B,0)))</f>
        <v>CAISO_Solar</v>
      </c>
      <c r="N139" s="191">
        <v>1</v>
      </c>
      <c r="O139" s="193" t="str">
        <f>IFERROR(INDEX(resources!K:K,MATCH(B139,resources!B:B,0)),"fillme")</f>
        <v>solar</v>
      </c>
      <c r="P139" s="195" t="str">
        <f t="shared" si="75"/>
        <v>solar_2026_8</v>
      </c>
      <c r="Q139" s="194">
        <f>INDEX(elcc!G:G,MATCH(P139,elcc!D:D,0))</f>
        <v>0.17357142857142857</v>
      </c>
      <c r="R139" s="195">
        <f t="shared" si="76"/>
        <v>1</v>
      </c>
      <c r="S139" s="210" t="e">
        <f t="shared" si="77"/>
        <v>#N/A</v>
      </c>
      <c r="T139" s="212">
        <f t="shared" si="78"/>
        <v>0</v>
      </c>
      <c r="U139" s="196" t="str">
        <f t="shared" si="79"/>
        <v>ok</v>
      </c>
      <c r="V139" s="192" t="str">
        <f>INDEX(resources!F:F,MATCH(B139,resources!B:B,0))</f>
        <v>existing_generic</v>
      </c>
      <c r="W139" s="197">
        <f t="shared" si="80"/>
        <v>1</v>
      </c>
      <c r="X139" s="197">
        <f t="shared" si="81"/>
        <v>0</v>
      </c>
      <c r="Y139" s="197" t="str">
        <f t="shared" si="82"/>
        <v>existing_generic_solar_1axis_existing_generic_solar_1axis_none</v>
      </c>
      <c r="Z139" s="197">
        <f>IF(COUNTIFS($Y$2:Y139,Y139)=1,1,0)</f>
        <v>0</v>
      </c>
      <c r="AA139" s="197">
        <f>SUM($Z$2:Z139)*Z139</f>
        <v>0</v>
      </c>
      <c r="AB139" s="197">
        <f>COUNTIFS(resources!B:B,B139)</f>
        <v>1</v>
      </c>
      <c r="AC139" s="197">
        <f t="shared" si="83"/>
        <v>1</v>
      </c>
      <c r="AD139" s="197">
        <f t="shared" si="84"/>
        <v>1</v>
      </c>
      <c r="AE139" s="197">
        <f t="shared" si="85"/>
        <v>1</v>
      </c>
      <c r="AF139" s="197">
        <f t="shared" si="86"/>
        <v>1</v>
      </c>
      <c r="AG139" s="197">
        <f t="shared" si="87"/>
        <v>1</v>
      </c>
      <c r="AH139" s="197">
        <f t="shared" si="88"/>
        <v>1</v>
      </c>
      <c r="AI139" s="197">
        <f t="shared" si="89"/>
        <v>1</v>
      </c>
    </row>
    <row r="140" spans="1:35" x14ac:dyDescent="0.3">
      <c r="A140" s="103" t="s">
        <v>3955</v>
      </c>
      <c r="B140" s="103" t="s">
        <v>2283</v>
      </c>
      <c r="C140" s="103" t="s">
        <v>2283</v>
      </c>
      <c r="D140" s="164">
        <v>2026</v>
      </c>
      <c r="E140" s="164">
        <v>9</v>
      </c>
      <c r="F140" s="166">
        <v>2.2733407965596313</v>
      </c>
      <c r="G140" s="206">
        <v>0</v>
      </c>
      <c r="H140" s="207"/>
      <c r="I140" s="103" t="s">
        <v>569</v>
      </c>
      <c r="K140" s="210" t="str">
        <f>IF(ISNA(INDEX(resources!G:G,MATCH(B140,resources!B:B,0))),"none",
INDEX(resources!G:G,MATCH(B140,resources!B:B,0)))</f>
        <v>none</v>
      </c>
      <c r="L140" s="191">
        <v>0</v>
      </c>
      <c r="M140" s="191" t="str">
        <f>IF(
ISNA(INDEX(resources!E:E,MATCH(B140,resources!B:B,0))),"fillme",
INDEX(resources!E:E,MATCH(B140,resources!B:B,0)))</f>
        <v>CAISO_Solar</v>
      </c>
      <c r="N140" s="191">
        <v>1</v>
      </c>
      <c r="O140" s="193" t="str">
        <f>IFERROR(INDEX(resources!K:K,MATCH(B140,resources!B:B,0)),"fillme")</f>
        <v>solar</v>
      </c>
      <c r="P140" s="195" t="str">
        <f t="shared" si="75"/>
        <v>solar_2026_9</v>
      </c>
      <c r="Q140" s="194">
        <f>INDEX(elcc!G:G,MATCH(P140,elcc!D:D,0))</f>
        <v>8.8112200089894482E-2</v>
      </c>
      <c r="R140" s="195">
        <f t="shared" si="76"/>
        <v>1</v>
      </c>
      <c r="S140" s="210" t="e">
        <f t="shared" si="77"/>
        <v>#N/A</v>
      </c>
      <c r="T140" s="212">
        <f t="shared" si="78"/>
        <v>0</v>
      </c>
      <c r="U140" s="196" t="str">
        <f t="shared" si="79"/>
        <v>ok</v>
      </c>
      <c r="V140" s="192" t="str">
        <f>INDEX(resources!F:F,MATCH(B140,resources!B:B,0))</f>
        <v>existing_generic</v>
      </c>
      <c r="W140" s="197">
        <f t="shared" si="80"/>
        <v>1</v>
      </c>
      <c r="X140" s="197">
        <f t="shared" si="81"/>
        <v>0</v>
      </c>
      <c r="Y140" s="197" t="str">
        <f t="shared" si="82"/>
        <v>existing_generic_solar_1axis_existing_generic_solar_1axis_none</v>
      </c>
      <c r="Z140" s="197">
        <f>IF(COUNTIFS($Y$2:Y140,Y140)=1,1,0)</f>
        <v>0</v>
      </c>
      <c r="AA140" s="197">
        <f>SUM($Z$2:Z140)*Z140</f>
        <v>0</v>
      </c>
      <c r="AB140" s="197">
        <f>COUNTIFS(resources!B:B,B140)</f>
        <v>1</v>
      </c>
      <c r="AC140" s="197">
        <f t="shared" si="83"/>
        <v>1</v>
      </c>
      <c r="AD140" s="197">
        <f t="shared" si="84"/>
        <v>1</v>
      </c>
      <c r="AE140" s="197">
        <f t="shared" si="85"/>
        <v>1</v>
      </c>
      <c r="AF140" s="197">
        <f t="shared" si="86"/>
        <v>1</v>
      </c>
      <c r="AG140" s="197">
        <f t="shared" si="87"/>
        <v>1</v>
      </c>
      <c r="AH140" s="197">
        <f t="shared" si="88"/>
        <v>1</v>
      </c>
      <c r="AI140" s="197">
        <f t="shared" si="89"/>
        <v>1</v>
      </c>
    </row>
    <row r="141" spans="1:35" x14ac:dyDescent="0.3">
      <c r="A141" s="103" t="s">
        <v>3955</v>
      </c>
      <c r="B141" s="103" t="s">
        <v>2283</v>
      </c>
      <c r="C141" s="103" t="s">
        <v>2283</v>
      </c>
      <c r="D141" s="164">
        <v>2026</v>
      </c>
      <c r="E141" s="164">
        <v>10</v>
      </c>
      <c r="F141" s="166">
        <v>2.2733407965596313</v>
      </c>
      <c r="G141" s="206">
        <v>0</v>
      </c>
      <c r="H141" s="207"/>
      <c r="I141" s="103" t="s">
        <v>569</v>
      </c>
      <c r="K141" s="210" t="str">
        <f>IF(ISNA(INDEX(resources!G:G,MATCH(B141,resources!B:B,0))),"none",
INDEX(resources!G:G,MATCH(B141,resources!B:B,0)))</f>
        <v>none</v>
      </c>
      <c r="L141" s="191">
        <v>0</v>
      </c>
      <c r="M141" s="191" t="str">
        <f>IF(
ISNA(INDEX(resources!E:E,MATCH(B141,resources!B:B,0))),"fillme",
INDEX(resources!E:E,MATCH(B141,resources!B:B,0)))</f>
        <v>CAISO_Solar</v>
      </c>
      <c r="N141" s="191">
        <v>1</v>
      </c>
      <c r="O141" s="193" t="str">
        <f>IFERROR(INDEX(resources!K:K,MATCH(B141,resources!B:B,0)),"fillme")</f>
        <v>solar</v>
      </c>
      <c r="P141" s="195" t="str">
        <f t="shared" si="75"/>
        <v>solar_2026_10</v>
      </c>
      <c r="Q141" s="194">
        <f>INDEX(elcc!G:G,MATCH(P141,elcc!D:D,0))</f>
        <v>1.2857142857142857E-2</v>
      </c>
      <c r="R141" s="195">
        <f t="shared" si="76"/>
        <v>1</v>
      </c>
      <c r="S141" s="210" t="e">
        <f t="shared" si="77"/>
        <v>#N/A</v>
      </c>
      <c r="T141" s="212">
        <f t="shared" si="78"/>
        <v>0</v>
      </c>
      <c r="U141" s="196" t="str">
        <f t="shared" si="79"/>
        <v>ok</v>
      </c>
      <c r="V141" s="192" t="str">
        <f>INDEX(resources!F:F,MATCH(B141,resources!B:B,0))</f>
        <v>existing_generic</v>
      </c>
      <c r="W141" s="197">
        <f t="shared" si="80"/>
        <v>1</v>
      </c>
      <c r="X141" s="197">
        <f t="shared" si="81"/>
        <v>0</v>
      </c>
      <c r="Y141" s="197" t="str">
        <f t="shared" si="82"/>
        <v>existing_generic_solar_1axis_existing_generic_solar_1axis_none</v>
      </c>
      <c r="Z141" s="197">
        <f>IF(COUNTIFS($Y$2:Y141,Y141)=1,1,0)</f>
        <v>0</v>
      </c>
      <c r="AA141" s="197">
        <f>SUM($Z$2:Z141)*Z141</f>
        <v>0</v>
      </c>
      <c r="AB141" s="197">
        <f>COUNTIFS(resources!B:B,B141)</f>
        <v>1</v>
      </c>
      <c r="AC141" s="197">
        <f t="shared" si="83"/>
        <v>1</v>
      </c>
      <c r="AD141" s="197">
        <f t="shared" si="84"/>
        <v>1</v>
      </c>
      <c r="AE141" s="197">
        <f t="shared" si="85"/>
        <v>1</v>
      </c>
      <c r="AF141" s="197">
        <f t="shared" si="86"/>
        <v>1</v>
      </c>
      <c r="AG141" s="197">
        <f t="shared" si="87"/>
        <v>1</v>
      </c>
      <c r="AH141" s="197">
        <f t="shared" si="88"/>
        <v>1</v>
      </c>
      <c r="AI141" s="197">
        <f t="shared" si="89"/>
        <v>1</v>
      </c>
    </row>
    <row r="142" spans="1:35" x14ac:dyDescent="0.3">
      <c r="A142" s="103" t="s">
        <v>3955</v>
      </c>
      <c r="B142" s="103" t="s">
        <v>2283</v>
      </c>
      <c r="C142" s="103" t="s">
        <v>2283</v>
      </c>
      <c r="D142" s="164">
        <v>2026</v>
      </c>
      <c r="E142" s="164">
        <v>11</v>
      </c>
      <c r="F142" s="166">
        <v>2.2733407965596313</v>
      </c>
      <c r="G142" s="206">
        <v>0</v>
      </c>
      <c r="H142" s="207"/>
      <c r="I142" s="103" t="s">
        <v>569</v>
      </c>
      <c r="K142" s="210" t="str">
        <f>IF(ISNA(INDEX(resources!G:G,MATCH(B142,resources!B:B,0))),"none",
INDEX(resources!G:G,MATCH(B142,resources!B:B,0)))</f>
        <v>none</v>
      </c>
      <c r="L142" s="191">
        <v>0</v>
      </c>
      <c r="M142" s="191" t="str">
        <f>IF(
ISNA(INDEX(resources!E:E,MATCH(B142,resources!B:B,0))),"fillme",
INDEX(resources!E:E,MATCH(B142,resources!B:B,0)))</f>
        <v>CAISO_Solar</v>
      </c>
      <c r="N142" s="191">
        <v>1</v>
      </c>
      <c r="O142" s="193" t="str">
        <f>IFERROR(INDEX(resources!K:K,MATCH(B142,resources!B:B,0)),"fillme")</f>
        <v>solar</v>
      </c>
      <c r="P142" s="195" t="str">
        <f t="shared" si="75"/>
        <v>solar_2026_11</v>
      </c>
      <c r="Q142" s="194">
        <f>INDEX(elcc!G:G,MATCH(P142,elcc!D:D,0))</f>
        <v>1.2857142857142857E-2</v>
      </c>
      <c r="R142" s="195">
        <f t="shared" si="76"/>
        <v>1</v>
      </c>
      <c r="S142" s="210" t="e">
        <f t="shared" si="77"/>
        <v>#N/A</v>
      </c>
      <c r="T142" s="212">
        <f t="shared" si="78"/>
        <v>0</v>
      </c>
      <c r="U142" s="196" t="str">
        <f t="shared" si="79"/>
        <v>ok</v>
      </c>
      <c r="V142" s="192" t="str">
        <f>INDEX(resources!F:F,MATCH(B142,resources!B:B,0))</f>
        <v>existing_generic</v>
      </c>
      <c r="W142" s="197">
        <f t="shared" si="80"/>
        <v>1</v>
      </c>
      <c r="X142" s="197">
        <f t="shared" si="81"/>
        <v>0</v>
      </c>
      <c r="Y142" s="197" t="str">
        <f t="shared" si="82"/>
        <v>existing_generic_solar_1axis_existing_generic_solar_1axis_none</v>
      </c>
      <c r="Z142" s="197">
        <f>IF(COUNTIFS($Y$2:Y142,Y142)=1,1,0)</f>
        <v>0</v>
      </c>
      <c r="AA142" s="197">
        <f>SUM($Z$2:Z142)*Z142</f>
        <v>0</v>
      </c>
      <c r="AB142" s="197">
        <f>COUNTIFS(resources!B:B,B142)</f>
        <v>1</v>
      </c>
      <c r="AC142" s="197">
        <f t="shared" si="83"/>
        <v>1</v>
      </c>
      <c r="AD142" s="197">
        <f t="shared" si="84"/>
        <v>1</v>
      </c>
      <c r="AE142" s="197">
        <f t="shared" si="85"/>
        <v>1</v>
      </c>
      <c r="AF142" s="197">
        <f t="shared" si="86"/>
        <v>1</v>
      </c>
      <c r="AG142" s="197">
        <f t="shared" si="87"/>
        <v>1</v>
      </c>
      <c r="AH142" s="197">
        <f t="shared" si="88"/>
        <v>1</v>
      </c>
      <c r="AI142" s="197">
        <f t="shared" si="89"/>
        <v>1</v>
      </c>
    </row>
    <row r="143" spans="1:35" x14ac:dyDescent="0.3">
      <c r="A143" s="103" t="s">
        <v>3955</v>
      </c>
      <c r="B143" s="103" t="s">
        <v>2283</v>
      </c>
      <c r="C143" s="103" t="s">
        <v>2283</v>
      </c>
      <c r="D143" s="164">
        <v>2026</v>
      </c>
      <c r="E143" s="164">
        <v>12</v>
      </c>
      <c r="F143" s="166">
        <v>2.2733407965596313</v>
      </c>
      <c r="G143" s="206">
        <v>0</v>
      </c>
      <c r="H143" s="207"/>
      <c r="I143" s="103" t="s">
        <v>569</v>
      </c>
      <c r="K143" s="210" t="str">
        <f>IF(ISNA(INDEX(resources!G:G,MATCH(B143,resources!B:B,0))),"none",
INDEX(resources!G:G,MATCH(B143,resources!B:B,0)))</f>
        <v>none</v>
      </c>
      <c r="L143" s="191">
        <v>0</v>
      </c>
      <c r="M143" s="191" t="str">
        <f>IF(
ISNA(INDEX(resources!E:E,MATCH(B143,resources!B:B,0))),"fillme",
INDEX(resources!E:E,MATCH(B143,resources!B:B,0)))</f>
        <v>CAISO_Solar</v>
      </c>
      <c r="N143" s="191">
        <v>1</v>
      </c>
      <c r="O143" s="193" t="str">
        <f>IFERROR(INDEX(resources!K:K,MATCH(B143,resources!B:B,0)),"fillme")</f>
        <v>solar</v>
      </c>
      <c r="P143" s="195" t="str">
        <f t="shared" si="75"/>
        <v>solar_2026_12</v>
      </c>
      <c r="Q143" s="194">
        <f>INDEX(elcc!G:G,MATCH(P143,elcc!D:D,0))</f>
        <v>0</v>
      </c>
      <c r="R143" s="195">
        <f t="shared" si="76"/>
        <v>1</v>
      </c>
      <c r="S143" s="210" t="e">
        <f t="shared" si="77"/>
        <v>#N/A</v>
      </c>
      <c r="T143" s="212">
        <f t="shared" si="78"/>
        <v>0</v>
      </c>
      <c r="U143" s="196" t="str">
        <f t="shared" si="79"/>
        <v>ok</v>
      </c>
      <c r="V143" s="192" t="str">
        <f>INDEX(resources!F:F,MATCH(B143,resources!B:B,0))</f>
        <v>existing_generic</v>
      </c>
      <c r="W143" s="197">
        <f t="shared" si="80"/>
        <v>1</v>
      </c>
      <c r="X143" s="197">
        <f t="shared" si="81"/>
        <v>0</v>
      </c>
      <c r="Y143" s="197" t="str">
        <f t="shared" si="82"/>
        <v>existing_generic_solar_1axis_existing_generic_solar_1axis_none</v>
      </c>
      <c r="Z143" s="197">
        <f>IF(COUNTIFS($Y$2:Y143,Y143)=1,1,0)</f>
        <v>0</v>
      </c>
      <c r="AA143" s="197">
        <f>SUM($Z$2:Z143)*Z143</f>
        <v>0</v>
      </c>
      <c r="AB143" s="197">
        <f>COUNTIFS(resources!B:B,B143)</f>
        <v>1</v>
      </c>
      <c r="AC143" s="197">
        <f t="shared" si="83"/>
        <v>1</v>
      </c>
      <c r="AD143" s="197">
        <f t="shared" si="84"/>
        <v>1</v>
      </c>
      <c r="AE143" s="197">
        <f t="shared" si="85"/>
        <v>1</v>
      </c>
      <c r="AF143" s="197">
        <f t="shared" si="86"/>
        <v>1</v>
      </c>
      <c r="AG143" s="197">
        <f t="shared" si="87"/>
        <v>1</v>
      </c>
      <c r="AH143" s="197">
        <f t="shared" si="88"/>
        <v>1</v>
      </c>
      <c r="AI143" s="197">
        <f t="shared" si="89"/>
        <v>1</v>
      </c>
    </row>
    <row r="144" spans="1:35" x14ac:dyDescent="0.3">
      <c r="A144" s="103" t="s">
        <v>3955</v>
      </c>
      <c r="B144" s="103" t="s">
        <v>2283</v>
      </c>
      <c r="C144" s="103" t="s">
        <v>2283</v>
      </c>
      <c r="D144" s="164">
        <v>2027</v>
      </c>
      <c r="E144" s="164">
        <v>1</v>
      </c>
      <c r="F144" s="166">
        <v>4.2034152547849484</v>
      </c>
      <c r="G144" s="206">
        <v>0</v>
      </c>
      <c r="H144" s="207"/>
      <c r="I144" s="103" t="s">
        <v>569</v>
      </c>
      <c r="K144" s="210" t="str">
        <f>IF(ISNA(INDEX(resources!G:G,MATCH(B144,resources!B:B,0))),"none",
INDEX(resources!G:G,MATCH(B144,resources!B:B,0)))</f>
        <v>none</v>
      </c>
      <c r="L144" s="191">
        <v>0</v>
      </c>
      <c r="M144" s="191" t="str">
        <f>IF(
ISNA(INDEX(resources!E:E,MATCH(B144,resources!B:B,0))),"fillme",
INDEX(resources!E:E,MATCH(B144,resources!B:B,0)))</f>
        <v>CAISO_Solar</v>
      </c>
      <c r="N144" s="191">
        <v>1</v>
      </c>
      <c r="O144" s="193" t="str">
        <f>IFERROR(INDEX(resources!K:K,MATCH(B144,resources!B:B,0)),"fillme")</f>
        <v>solar</v>
      </c>
      <c r="P144" s="195" t="str">
        <f t="shared" si="75"/>
        <v>solar_2027_1</v>
      </c>
      <c r="Q144" s="194">
        <f>INDEX(elcc!G:G,MATCH(P144,elcc!D:D,0))</f>
        <v>2.5714285714285714E-2</v>
      </c>
      <c r="R144" s="195">
        <f t="shared" si="76"/>
        <v>1</v>
      </c>
      <c r="S144" s="210" t="e">
        <f t="shared" si="77"/>
        <v>#N/A</v>
      </c>
      <c r="T144" s="212">
        <f t="shared" si="78"/>
        <v>0</v>
      </c>
      <c r="U144" s="196" t="str">
        <f t="shared" si="79"/>
        <v>ok</v>
      </c>
      <c r="V144" s="192" t="str">
        <f>INDEX(resources!F:F,MATCH(B144,resources!B:B,0))</f>
        <v>existing_generic</v>
      </c>
      <c r="W144" s="197">
        <f t="shared" si="80"/>
        <v>1</v>
      </c>
      <c r="X144" s="197">
        <f t="shared" si="81"/>
        <v>0</v>
      </c>
      <c r="Y144" s="197" t="str">
        <f t="shared" si="82"/>
        <v>existing_generic_solar_1axis_existing_generic_solar_1axis_none</v>
      </c>
      <c r="Z144" s="197">
        <f>IF(COUNTIFS($Y$2:Y144,Y144)=1,1,0)</f>
        <v>0</v>
      </c>
      <c r="AA144" s="197">
        <f>SUM($Z$2:Z144)*Z144</f>
        <v>0</v>
      </c>
      <c r="AB144" s="197">
        <f>COUNTIFS(resources!B:B,B144)</f>
        <v>1</v>
      </c>
      <c r="AC144" s="197">
        <f t="shared" si="83"/>
        <v>1</v>
      </c>
      <c r="AD144" s="197">
        <f t="shared" si="84"/>
        <v>1</v>
      </c>
      <c r="AE144" s="197">
        <f t="shared" si="85"/>
        <v>1</v>
      </c>
      <c r="AF144" s="197">
        <f t="shared" si="86"/>
        <v>1</v>
      </c>
      <c r="AG144" s="197">
        <f t="shared" si="87"/>
        <v>1</v>
      </c>
      <c r="AH144" s="197">
        <f t="shared" si="88"/>
        <v>1</v>
      </c>
      <c r="AI144" s="197">
        <f t="shared" si="89"/>
        <v>1</v>
      </c>
    </row>
    <row r="145" spans="1:35" x14ac:dyDescent="0.3">
      <c r="A145" s="103" t="s">
        <v>3955</v>
      </c>
      <c r="B145" s="103" t="s">
        <v>2283</v>
      </c>
      <c r="C145" s="103" t="s">
        <v>2283</v>
      </c>
      <c r="D145" s="164">
        <v>2027</v>
      </c>
      <c r="E145" s="164">
        <v>2</v>
      </c>
      <c r="F145" s="166">
        <v>4.2034152547849484</v>
      </c>
      <c r="G145" s="206">
        <v>0</v>
      </c>
      <c r="H145" s="207"/>
      <c r="I145" s="103" t="s">
        <v>569</v>
      </c>
      <c r="K145" s="210" t="str">
        <f>IF(ISNA(INDEX(resources!G:G,MATCH(B145,resources!B:B,0))),"none",
INDEX(resources!G:G,MATCH(B145,resources!B:B,0)))</f>
        <v>none</v>
      </c>
      <c r="L145" s="191">
        <v>0</v>
      </c>
      <c r="M145" s="191" t="str">
        <f>IF(
ISNA(INDEX(resources!E:E,MATCH(B145,resources!B:B,0))),"fillme",
INDEX(resources!E:E,MATCH(B145,resources!B:B,0)))</f>
        <v>CAISO_Solar</v>
      </c>
      <c r="N145" s="191">
        <v>1</v>
      </c>
      <c r="O145" s="193" t="str">
        <f>IFERROR(INDEX(resources!K:K,MATCH(B145,resources!B:B,0)),"fillme")</f>
        <v>solar</v>
      </c>
      <c r="P145" s="195" t="str">
        <f t="shared" si="75"/>
        <v>solar_2027_2</v>
      </c>
      <c r="Q145" s="194">
        <f>INDEX(elcc!G:G,MATCH(P145,elcc!D:D,0))</f>
        <v>1.9285714285714285E-2</v>
      </c>
      <c r="R145" s="195">
        <f t="shared" si="76"/>
        <v>1</v>
      </c>
      <c r="S145" s="210" t="e">
        <f t="shared" si="77"/>
        <v>#N/A</v>
      </c>
      <c r="T145" s="212">
        <f t="shared" si="78"/>
        <v>0</v>
      </c>
      <c r="U145" s="196" t="str">
        <f t="shared" si="79"/>
        <v>ok</v>
      </c>
      <c r="V145" s="192" t="str">
        <f>INDEX(resources!F:F,MATCH(B145,resources!B:B,0))</f>
        <v>existing_generic</v>
      </c>
      <c r="W145" s="197">
        <f t="shared" si="80"/>
        <v>1</v>
      </c>
      <c r="X145" s="197">
        <f t="shared" si="81"/>
        <v>0</v>
      </c>
      <c r="Y145" s="197" t="str">
        <f t="shared" si="82"/>
        <v>existing_generic_solar_1axis_existing_generic_solar_1axis_none</v>
      </c>
      <c r="Z145" s="197">
        <f>IF(COUNTIFS($Y$2:Y145,Y145)=1,1,0)</f>
        <v>0</v>
      </c>
      <c r="AA145" s="197">
        <f>SUM($Z$2:Z145)*Z145</f>
        <v>0</v>
      </c>
      <c r="AB145" s="197">
        <f>COUNTIFS(resources!B:B,B145)</f>
        <v>1</v>
      </c>
      <c r="AC145" s="197">
        <f t="shared" si="83"/>
        <v>1</v>
      </c>
      <c r="AD145" s="197">
        <f t="shared" si="84"/>
        <v>1</v>
      </c>
      <c r="AE145" s="197">
        <f t="shared" si="85"/>
        <v>1</v>
      </c>
      <c r="AF145" s="197">
        <f t="shared" si="86"/>
        <v>1</v>
      </c>
      <c r="AG145" s="197">
        <f t="shared" si="87"/>
        <v>1</v>
      </c>
      <c r="AH145" s="197">
        <f t="shared" si="88"/>
        <v>1</v>
      </c>
      <c r="AI145" s="197">
        <f t="shared" si="89"/>
        <v>1</v>
      </c>
    </row>
    <row r="146" spans="1:35" x14ac:dyDescent="0.3">
      <c r="A146" s="103" t="s">
        <v>3955</v>
      </c>
      <c r="B146" s="103" t="s">
        <v>2283</v>
      </c>
      <c r="C146" s="103" t="s">
        <v>2283</v>
      </c>
      <c r="D146" s="164">
        <v>2027</v>
      </c>
      <c r="E146" s="164">
        <v>3</v>
      </c>
      <c r="F146" s="166">
        <v>4.2034152547849484</v>
      </c>
      <c r="G146" s="206">
        <v>0</v>
      </c>
      <c r="H146" s="207"/>
      <c r="I146" s="103" t="s">
        <v>569</v>
      </c>
      <c r="K146" s="210" t="str">
        <f>IF(ISNA(INDEX(resources!G:G,MATCH(B146,resources!B:B,0))),"none",
INDEX(resources!G:G,MATCH(B146,resources!B:B,0)))</f>
        <v>none</v>
      </c>
      <c r="L146" s="191">
        <v>0</v>
      </c>
      <c r="M146" s="191" t="str">
        <f>IF(
ISNA(INDEX(resources!E:E,MATCH(B146,resources!B:B,0))),"fillme",
INDEX(resources!E:E,MATCH(B146,resources!B:B,0)))</f>
        <v>CAISO_Solar</v>
      </c>
      <c r="N146" s="191">
        <v>1</v>
      </c>
      <c r="O146" s="193" t="str">
        <f>IFERROR(INDEX(resources!K:K,MATCH(B146,resources!B:B,0)),"fillme")</f>
        <v>solar</v>
      </c>
      <c r="P146" s="195" t="str">
        <f t="shared" si="75"/>
        <v>solar_2027_3</v>
      </c>
      <c r="Q146" s="194">
        <f>INDEX(elcc!G:G,MATCH(P146,elcc!D:D,0))</f>
        <v>0.1157142857142857</v>
      </c>
      <c r="R146" s="195">
        <f t="shared" si="76"/>
        <v>1</v>
      </c>
      <c r="S146" s="210" t="e">
        <f t="shared" si="77"/>
        <v>#N/A</v>
      </c>
      <c r="T146" s="212">
        <f t="shared" si="78"/>
        <v>0</v>
      </c>
      <c r="U146" s="196" t="str">
        <f t="shared" si="79"/>
        <v>ok</v>
      </c>
      <c r="V146" s="192" t="str">
        <f>INDEX(resources!F:F,MATCH(B146,resources!B:B,0))</f>
        <v>existing_generic</v>
      </c>
      <c r="W146" s="197">
        <f t="shared" si="80"/>
        <v>1</v>
      </c>
      <c r="X146" s="197">
        <f t="shared" si="81"/>
        <v>0</v>
      </c>
      <c r="Y146" s="197" t="str">
        <f t="shared" si="82"/>
        <v>existing_generic_solar_1axis_existing_generic_solar_1axis_none</v>
      </c>
      <c r="Z146" s="197">
        <f>IF(COUNTIFS($Y$2:Y146,Y146)=1,1,0)</f>
        <v>0</v>
      </c>
      <c r="AA146" s="197">
        <f>SUM($Z$2:Z146)*Z146</f>
        <v>0</v>
      </c>
      <c r="AB146" s="197">
        <f>COUNTIFS(resources!B:B,B146)</f>
        <v>1</v>
      </c>
      <c r="AC146" s="197">
        <f t="shared" si="83"/>
        <v>1</v>
      </c>
      <c r="AD146" s="197">
        <f t="shared" si="84"/>
        <v>1</v>
      </c>
      <c r="AE146" s="197">
        <f t="shared" si="85"/>
        <v>1</v>
      </c>
      <c r="AF146" s="197">
        <f t="shared" si="86"/>
        <v>1</v>
      </c>
      <c r="AG146" s="197">
        <f t="shared" si="87"/>
        <v>1</v>
      </c>
      <c r="AH146" s="197">
        <f t="shared" si="88"/>
        <v>1</v>
      </c>
      <c r="AI146" s="197">
        <f t="shared" si="89"/>
        <v>1</v>
      </c>
    </row>
    <row r="147" spans="1:35" x14ac:dyDescent="0.3">
      <c r="A147" s="103" t="s">
        <v>3955</v>
      </c>
      <c r="B147" s="103" t="s">
        <v>2283</v>
      </c>
      <c r="C147" s="103" t="s">
        <v>2283</v>
      </c>
      <c r="D147" s="164">
        <v>2027</v>
      </c>
      <c r="E147" s="164">
        <v>4</v>
      </c>
      <c r="F147" s="166">
        <v>4.2034152547849484</v>
      </c>
      <c r="G147" s="206">
        <v>0</v>
      </c>
      <c r="H147" s="207"/>
      <c r="I147" s="103" t="s">
        <v>569</v>
      </c>
      <c r="K147" s="210" t="str">
        <f>IF(ISNA(INDEX(resources!G:G,MATCH(B147,resources!B:B,0))),"none",
INDEX(resources!G:G,MATCH(B147,resources!B:B,0)))</f>
        <v>none</v>
      </c>
      <c r="L147" s="191">
        <v>0</v>
      </c>
      <c r="M147" s="191" t="str">
        <f>IF(
ISNA(INDEX(resources!E:E,MATCH(B147,resources!B:B,0))),"fillme",
INDEX(resources!E:E,MATCH(B147,resources!B:B,0)))</f>
        <v>CAISO_Solar</v>
      </c>
      <c r="N147" s="191">
        <v>1</v>
      </c>
      <c r="O147" s="193" t="str">
        <f>IFERROR(INDEX(resources!K:K,MATCH(B147,resources!B:B,0)),"fillme")</f>
        <v>solar</v>
      </c>
      <c r="P147" s="195" t="str">
        <f t="shared" si="75"/>
        <v>solar_2027_4</v>
      </c>
      <c r="Q147" s="194">
        <f>INDEX(elcc!G:G,MATCH(P147,elcc!D:D,0))</f>
        <v>9.6428571428571419E-2</v>
      </c>
      <c r="R147" s="195">
        <f t="shared" si="76"/>
        <v>1</v>
      </c>
      <c r="S147" s="210" t="e">
        <f t="shared" si="77"/>
        <v>#N/A</v>
      </c>
      <c r="T147" s="212">
        <f t="shared" si="78"/>
        <v>0</v>
      </c>
      <c r="U147" s="196" t="str">
        <f t="shared" si="79"/>
        <v>ok</v>
      </c>
      <c r="V147" s="192" t="str">
        <f>INDEX(resources!F:F,MATCH(B147,resources!B:B,0))</f>
        <v>existing_generic</v>
      </c>
      <c r="W147" s="197">
        <f t="shared" si="80"/>
        <v>1</v>
      </c>
      <c r="X147" s="197">
        <f t="shared" si="81"/>
        <v>0</v>
      </c>
      <c r="Y147" s="197" t="str">
        <f t="shared" si="82"/>
        <v>existing_generic_solar_1axis_existing_generic_solar_1axis_none</v>
      </c>
      <c r="Z147" s="197">
        <f>IF(COUNTIFS($Y$2:Y147,Y147)=1,1,0)</f>
        <v>0</v>
      </c>
      <c r="AA147" s="197">
        <f>SUM($Z$2:Z147)*Z147</f>
        <v>0</v>
      </c>
      <c r="AB147" s="197">
        <f>COUNTIFS(resources!B:B,B147)</f>
        <v>1</v>
      </c>
      <c r="AC147" s="197">
        <f t="shared" si="83"/>
        <v>1</v>
      </c>
      <c r="AD147" s="197">
        <f t="shared" si="84"/>
        <v>1</v>
      </c>
      <c r="AE147" s="197">
        <f t="shared" si="85"/>
        <v>1</v>
      </c>
      <c r="AF147" s="197">
        <f t="shared" si="86"/>
        <v>1</v>
      </c>
      <c r="AG147" s="197">
        <f t="shared" si="87"/>
        <v>1</v>
      </c>
      <c r="AH147" s="197">
        <f t="shared" si="88"/>
        <v>1</v>
      </c>
      <c r="AI147" s="197">
        <f t="shared" si="89"/>
        <v>1</v>
      </c>
    </row>
    <row r="148" spans="1:35" x14ac:dyDescent="0.3">
      <c r="A148" s="103" t="s">
        <v>3955</v>
      </c>
      <c r="B148" s="103" t="s">
        <v>2283</v>
      </c>
      <c r="C148" s="103" t="s">
        <v>2283</v>
      </c>
      <c r="D148" s="164">
        <v>2027</v>
      </c>
      <c r="E148" s="164">
        <v>5</v>
      </c>
      <c r="F148" s="166">
        <v>4.2034152547849484</v>
      </c>
      <c r="G148" s="206">
        <v>0</v>
      </c>
      <c r="H148" s="207"/>
      <c r="I148" s="103" t="s">
        <v>569</v>
      </c>
      <c r="K148" s="210" t="str">
        <f>IF(ISNA(INDEX(resources!G:G,MATCH(B148,resources!B:B,0))),"none",
INDEX(resources!G:G,MATCH(B148,resources!B:B,0)))</f>
        <v>none</v>
      </c>
      <c r="L148" s="191">
        <v>0</v>
      </c>
      <c r="M148" s="191" t="str">
        <f>IF(
ISNA(INDEX(resources!E:E,MATCH(B148,resources!B:B,0))),"fillme",
INDEX(resources!E:E,MATCH(B148,resources!B:B,0)))</f>
        <v>CAISO_Solar</v>
      </c>
      <c r="N148" s="191">
        <v>1</v>
      </c>
      <c r="O148" s="193" t="str">
        <f>IFERROR(INDEX(resources!K:K,MATCH(B148,resources!B:B,0)),"fillme")</f>
        <v>solar</v>
      </c>
      <c r="P148" s="195" t="str">
        <f t="shared" si="75"/>
        <v>solar_2027_5</v>
      </c>
      <c r="Q148" s="194">
        <f>INDEX(elcc!G:G,MATCH(P148,elcc!D:D,0))</f>
        <v>0.10285714285714286</v>
      </c>
      <c r="R148" s="195">
        <f t="shared" si="76"/>
        <v>1</v>
      </c>
      <c r="S148" s="210" t="e">
        <f t="shared" si="77"/>
        <v>#N/A</v>
      </c>
      <c r="T148" s="212">
        <f t="shared" si="78"/>
        <v>0</v>
      </c>
      <c r="U148" s="196" t="str">
        <f t="shared" si="79"/>
        <v>ok</v>
      </c>
      <c r="V148" s="192" t="str">
        <f>INDEX(resources!F:F,MATCH(B148,resources!B:B,0))</f>
        <v>existing_generic</v>
      </c>
      <c r="W148" s="197">
        <f t="shared" si="80"/>
        <v>1</v>
      </c>
      <c r="X148" s="197">
        <f t="shared" si="81"/>
        <v>0</v>
      </c>
      <c r="Y148" s="197" t="str">
        <f t="shared" si="82"/>
        <v>existing_generic_solar_1axis_existing_generic_solar_1axis_none</v>
      </c>
      <c r="Z148" s="197">
        <f>IF(COUNTIFS($Y$2:Y148,Y148)=1,1,0)</f>
        <v>0</v>
      </c>
      <c r="AA148" s="197">
        <f>SUM($Z$2:Z148)*Z148</f>
        <v>0</v>
      </c>
      <c r="AB148" s="197">
        <f>COUNTIFS(resources!B:B,B148)</f>
        <v>1</v>
      </c>
      <c r="AC148" s="197">
        <f t="shared" si="83"/>
        <v>1</v>
      </c>
      <c r="AD148" s="197">
        <f t="shared" si="84"/>
        <v>1</v>
      </c>
      <c r="AE148" s="197">
        <f t="shared" si="85"/>
        <v>1</v>
      </c>
      <c r="AF148" s="197">
        <f t="shared" si="86"/>
        <v>1</v>
      </c>
      <c r="AG148" s="197">
        <f t="shared" si="87"/>
        <v>1</v>
      </c>
      <c r="AH148" s="197">
        <f t="shared" si="88"/>
        <v>1</v>
      </c>
      <c r="AI148" s="197">
        <f t="shared" si="89"/>
        <v>1</v>
      </c>
    </row>
    <row r="149" spans="1:35" x14ac:dyDescent="0.3">
      <c r="A149" s="103" t="s">
        <v>3955</v>
      </c>
      <c r="B149" s="103" t="s">
        <v>2283</v>
      </c>
      <c r="C149" s="103" t="s">
        <v>2283</v>
      </c>
      <c r="D149" s="164">
        <v>2027</v>
      </c>
      <c r="E149" s="164">
        <v>6</v>
      </c>
      <c r="F149" s="166">
        <v>4.2034152547849484</v>
      </c>
      <c r="G149" s="206">
        <v>0</v>
      </c>
      <c r="H149" s="207"/>
      <c r="I149" s="103" t="s">
        <v>569</v>
      </c>
      <c r="K149" s="210" t="str">
        <f>IF(ISNA(INDEX(resources!G:G,MATCH(B149,resources!B:B,0))),"none",
INDEX(resources!G:G,MATCH(B149,resources!B:B,0)))</f>
        <v>none</v>
      </c>
      <c r="L149" s="191">
        <v>0</v>
      </c>
      <c r="M149" s="191" t="str">
        <f>IF(
ISNA(INDEX(resources!E:E,MATCH(B149,resources!B:B,0))),"fillme",
INDEX(resources!E:E,MATCH(B149,resources!B:B,0)))</f>
        <v>CAISO_Solar</v>
      </c>
      <c r="N149" s="191">
        <v>1</v>
      </c>
      <c r="O149" s="193" t="str">
        <f>IFERROR(INDEX(resources!K:K,MATCH(B149,resources!B:B,0)),"fillme")</f>
        <v>solar</v>
      </c>
      <c r="P149" s="195" t="str">
        <f t="shared" si="75"/>
        <v>solar_2027_6</v>
      </c>
      <c r="Q149" s="194">
        <f>INDEX(elcc!G:G,MATCH(P149,elcc!D:D,0))</f>
        <v>0.19928571428571426</v>
      </c>
      <c r="R149" s="195">
        <f t="shared" si="76"/>
        <v>1</v>
      </c>
      <c r="S149" s="210" t="e">
        <f t="shared" si="77"/>
        <v>#N/A</v>
      </c>
      <c r="T149" s="212">
        <f t="shared" si="78"/>
        <v>0</v>
      </c>
      <c r="U149" s="196" t="str">
        <f t="shared" si="79"/>
        <v>ok</v>
      </c>
      <c r="V149" s="192" t="str">
        <f>INDEX(resources!F:F,MATCH(B149,resources!B:B,0))</f>
        <v>existing_generic</v>
      </c>
      <c r="W149" s="197">
        <f t="shared" si="80"/>
        <v>1</v>
      </c>
      <c r="X149" s="197">
        <f t="shared" si="81"/>
        <v>0</v>
      </c>
      <c r="Y149" s="197" t="str">
        <f t="shared" si="82"/>
        <v>existing_generic_solar_1axis_existing_generic_solar_1axis_none</v>
      </c>
      <c r="Z149" s="197">
        <f>IF(COUNTIFS($Y$2:Y149,Y149)=1,1,0)</f>
        <v>0</v>
      </c>
      <c r="AA149" s="197">
        <f>SUM($Z$2:Z149)*Z149</f>
        <v>0</v>
      </c>
      <c r="AB149" s="197">
        <f>COUNTIFS(resources!B:B,B149)</f>
        <v>1</v>
      </c>
      <c r="AC149" s="197">
        <f t="shared" si="83"/>
        <v>1</v>
      </c>
      <c r="AD149" s="197">
        <f t="shared" si="84"/>
        <v>1</v>
      </c>
      <c r="AE149" s="197">
        <f t="shared" si="85"/>
        <v>1</v>
      </c>
      <c r="AF149" s="197">
        <f t="shared" si="86"/>
        <v>1</v>
      </c>
      <c r="AG149" s="197">
        <f t="shared" si="87"/>
        <v>1</v>
      </c>
      <c r="AH149" s="197">
        <f t="shared" si="88"/>
        <v>1</v>
      </c>
      <c r="AI149" s="197">
        <f t="shared" si="89"/>
        <v>1</v>
      </c>
    </row>
    <row r="150" spans="1:35" x14ac:dyDescent="0.3">
      <c r="A150" s="103" t="s">
        <v>3955</v>
      </c>
      <c r="B150" s="103" t="s">
        <v>2283</v>
      </c>
      <c r="C150" s="103" t="s">
        <v>2283</v>
      </c>
      <c r="D150" s="164">
        <v>2027</v>
      </c>
      <c r="E150" s="164">
        <v>7</v>
      </c>
      <c r="F150" s="166">
        <v>4.2034152547849484</v>
      </c>
      <c r="G150" s="206">
        <v>0</v>
      </c>
      <c r="H150" s="207"/>
      <c r="I150" s="103" t="s">
        <v>569</v>
      </c>
      <c r="K150" s="210" t="str">
        <f>IF(ISNA(INDEX(resources!G:G,MATCH(B150,resources!B:B,0))),"none",
INDEX(resources!G:G,MATCH(B150,resources!B:B,0)))</f>
        <v>none</v>
      </c>
      <c r="L150" s="191">
        <v>0</v>
      </c>
      <c r="M150" s="191" t="str">
        <f>IF(
ISNA(INDEX(resources!E:E,MATCH(B150,resources!B:B,0))),"fillme",
INDEX(resources!E:E,MATCH(B150,resources!B:B,0)))</f>
        <v>CAISO_Solar</v>
      </c>
      <c r="N150" s="191">
        <v>1</v>
      </c>
      <c r="O150" s="193" t="str">
        <f>IFERROR(INDEX(resources!K:K,MATCH(B150,resources!B:B,0)),"fillme")</f>
        <v>solar</v>
      </c>
      <c r="P150" s="195" t="str">
        <f t="shared" si="75"/>
        <v>solar_2027_7</v>
      </c>
      <c r="Q150" s="194">
        <f>INDEX(elcc!G:G,MATCH(P150,elcc!D:D,0))</f>
        <v>0.25071428571428572</v>
      </c>
      <c r="R150" s="195">
        <f t="shared" si="76"/>
        <v>1</v>
      </c>
      <c r="S150" s="210" t="e">
        <f t="shared" si="77"/>
        <v>#N/A</v>
      </c>
      <c r="T150" s="212">
        <f t="shared" si="78"/>
        <v>0</v>
      </c>
      <c r="U150" s="196" t="str">
        <f t="shared" si="79"/>
        <v>ok</v>
      </c>
      <c r="V150" s="192" t="str">
        <f>INDEX(resources!F:F,MATCH(B150,resources!B:B,0))</f>
        <v>existing_generic</v>
      </c>
      <c r="W150" s="197">
        <f t="shared" si="80"/>
        <v>1</v>
      </c>
      <c r="X150" s="197">
        <f t="shared" si="81"/>
        <v>0</v>
      </c>
      <c r="Y150" s="197" t="str">
        <f t="shared" si="82"/>
        <v>existing_generic_solar_1axis_existing_generic_solar_1axis_none</v>
      </c>
      <c r="Z150" s="197">
        <f>IF(COUNTIFS($Y$2:Y150,Y150)=1,1,0)</f>
        <v>0</v>
      </c>
      <c r="AA150" s="197">
        <f>SUM($Z$2:Z150)*Z150</f>
        <v>0</v>
      </c>
      <c r="AB150" s="197">
        <f>COUNTIFS(resources!B:B,B150)</f>
        <v>1</v>
      </c>
      <c r="AC150" s="197">
        <f t="shared" si="83"/>
        <v>1</v>
      </c>
      <c r="AD150" s="197">
        <f t="shared" si="84"/>
        <v>1</v>
      </c>
      <c r="AE150" s="197">
        <f t="shared" si="85"/>
        <v>1</v>
      </c>
      <c r="AF150" s="197">
        <f t="shared" si="86"/>
        <v>1</v>
      </c>
      <c r="AG150" s="197">
        <f t="shared" si="87"/>
        <v>1</v>
      </c>
      <c r="AH150" s="197">
        <f t="shared" si="88"/>
        <v>1</v>
      </c>
      <c r="AI150" s="197">
        <f t="shared" si="89"/>
        <v>1</v>
      </c>
    </row>
    <row r="151" spans="1:35" x14ac:dyDescent="0.3">
      <c r="A151" s="103" t="s">
        <v>3955</v>
      </c>
      <c r="B151" s="103" t="s">
        <v>2283</v>
      </c>
      <c r="C151" s="103" t="s">
        <v>2283</v>
      </c>
      <c r="D151" s="164">
        <v>2027</v>
      </c>
      <c r="E151" s="164">
        <v>8</v>
      </c>
      <c r="F151" s="166">
        <v>4.2034152547849484</v>
      </c>
      <c r="G151" s="206">
        <v>0</v>
      </c>
      <c r="H151" s="207"/>
      <c r="I151" s="103" t="s">
        <v>569</v>
      </c>
      <c r="K151" s="210" t="str">
        <f>IF(ISNA(INDEX(resources!G:G,MATCH(B151,resources!B:B,0))),"none",
INDEX(resources!G:G,MATCH(B151,resources!B:B,0)))</f>
        <v>none</v>
      </c>
      <c r="L151" s="191">
        <v>0</v>
      </c>
      <c r="M151" s="191" t="str">
        <f>IF(
ISNA(INDEX(resources!E:E,MATCH(B151,resources!B:B,0))),"fillme",
INDEX(resources!E:E,MATCH(B151,resources!B:B,0)))</f>
        <v>CAISO_Solar</v>
      </c>
      <c r="N151" s="191">
        <v>1</v>
      </c>
      <c r="O151" s="193" t="str">
        <f>IFERROR(INDEX(resources!K:K,MATCH(B151,resources!B:B,0)),"fillme")</f>
        <v>solar</v>
      </c>
      <c r="P151" s="195" t="str">
        <f t="shared" si="75"/>
        <v>solar_2027_8</v>
      </c>
      <c r="Q151" s="194">
        <f>INDEX(elcc!G:G,MATCH(P151,elcc!D:D,0))</f>
        <v>0.17357142857142857</v>
      </c>
      <c r="R151" s="195">
        <f t="shared" si="76"/>
        <v>1</v>
      </c>
      <c r="S151" s="210" t="e">
        <f t="shared" si="77"/>
        <v>#N/A</v>
      </c>
      <c r="T151" s="212">
        <f t="shared" si="78"/>
        <v>0</v>
      </c>
      <c r="U151" s="196" t="str">
        <f t="shared" si="79"/>
        <v>ok</v>
      </c>
      <c r="V151" s="192" t="str">
        <f>INDEX(resources!F:F,MATCH(B151,resources!B:B,0))</f>
        <v>existing_generic</v>
      </c>
      <c r="W151" s="197">
        <f t="shared" si="80"/>
        <v>1</v>
      </c>
      <c r="X151" s="197">
        <f t="shared" si="81"/>
        <v>0</v>
      </c>
      <c r="Y151" s="197" t="str">
        <f t="shared" si="82"/>
        <v>existing_generic_solar_1axis_existing_generic_solar_1axis_none</v>
      </c>
      <c r="Z151" s="197">
        <f>IF(COUNTIFS($Y$2:Y151,Y151)=1,1,0)</f>
        <v>0</v>
      </c>
      <c r="AA151" s="197">
        <f>SUM($Z$2:Z151)*Z151</f>
        <v>0</v>
      </c>
      <c r="AB151" s="197">
        <f>COUNTIFS(resources!B:B,B151)</f>
        <v>1</v>
      </c>
      <c r="AC151" s="197">
        <f t="shared" si="83"/>
        <v>1</v>
      </c>
      <c r="AD151" s="197">
        <f t="shared" si="84"/>
        <v>1</v>
      </c>
      <c r="AE151" s="197">
        <f t="shared" si="85"/>
        <v>1</v>
      </c>
      <c r="AF151" s="197">
        <f t="shared" si="86"/>
        <v>1</v>
      </c>
      <c r="AG151" s="197">
        <f t="shared" si="87"/>
        <v>1</v>
      </c>
      <c r="AH151" s="197">
        <f t="shared" si="88"/>
        <v>1</v>
      </c>
      <c r="AI151" s="197">
        <f t="shared" si="89"/>
        <v>1</v>
      </c>
    </row>
    <row r="152" spans="1:35" x14ac:dyDescent="0.3">
      <c r="A152" s="103" t="s">
        <v>3955</v>
      </c>
      <c r="B152" s="103" t="s">
        <v>2283</v>
      </c>
      <c r="C152" s="103" t="s">
        <v>2283</v>
      </c>
      <c r="D152" s="164">
        <v>2027</v>
      </c>
      <c r="E152" s="164">
        <v>9</v>
      </c>
      <c r="F152" s="166">
        <v>4.2034152547849484</v>
      </c>
      <c r="G152" s="206">
        <v>0</v>
      </c>
      <c r="H152" s="207"/>
      <c r="I152" s="103" t="s">
        <v>569</v>
      </c>
      <c r="K152" s="210" t="str">
        <f>IF(ISNA(INDEX(resources!G:G,MATCH(B152,resources!B:B,0))),"none",
INDEX(resources!G:G,MATCH(B152,resources!B:B,0)))</f>
        <v>none</v>
      </c>
      <c r="L152" s="191">
        <v>0</v>
      </c>
      <c r="M152" s="191" t="str">
        <f>IF(
ISNA(INDEX(resources!E:E,MATCH(B152,resources!B:B,0))),"fillme",
INDEX(resources!E:E,MATCH(B152,resources!B:B,0)))</f>
        <v>CAISO_Solar</v>
      </c>
      <c r="N152" s="191">
        <v>1</v>
      </c>
      <c r="O152" s="193" t="str">
        <f>IFERROR(INDEX(resources!K:K,MATCH(B152,resources!B:B,0)),"fillme")</f>
        <v>solar</v>
      </c>
      <c r="P152" s="195" t="str">
        <f t="shared" si="75"/>
        <v>solar_2027_9</v>
      </c>
      <c r="Q152" s="194">
        <f>INDEX(elcc!G:G,MATCH(P152,elcc!D:D,0))</f>
        <v>8.8371587812116265E-2</v>
      </c>
      <c r="R152" s="195">
        <f t="shared" si="76"/>
        <v>1</v>
      </c>
      <c r="S152" s="210" t="e">
        <f t="shared" si="77"/>
        <v>#N/A</v>
      </c>
      <c r="T152" s="212">
        <f t="shared" si="78"/>
        <v>0</v>
      </c>
      <c r="U152" s="196" t="str">
        <f t="shared" si="79"/>
        <v>ok</v>
      </c>
      <c r="V152" s="192" t="str">
        <f>INDEX(resources!F:F,MATCH(B152,resources!B:B,0))</f>
        <v>existing_generic</v>
      </c>
      <c r="W152" s="197">
        <f t="shared" si="80"/>
        <v>1</v>
      </c>
      <c r="X152" s="197">
        <f t="shared" si="81"/>
        <v>0</v>
      </c>
      <c r="Y152" s="197" t="str">
        <f t="shared" si="82"/>
        <v>existing_generic_solar_1axis_existing_generic_solar_1axis_none</v>
      </c>
      <c r="Z152" s="197">
        <f>IF(COUNTIFS($Y$2:Y152,Y152)=1,1,0)</f>
        <v>0</v>
      </c>
      <c r="AA152" s="197">
        <f>SUM($Z$2:Z152)*Z152</f>
        <v>0</v>
      </c>
      <c r="AB152" s="197">
        <f>COUNTIFS(resources!B:B,B152)</f>
        <v>1</v>
      </c>
      <c r="AC152" s="197">
        <f t="shared" si="83"/>
        <v>1</v>
      </c>
      <c r="AD152" s="197">
        <f t="shared" si="84"/>
        <v>1</v>
      </c>
      <c r="AE152" s="197">
        <f t="shared" si="85"/>
        <v>1</v>
      </c>
      <c r="AF152" s="197">
        <f t="shared" si="86"/>
        <v>1</v>
      </c>
      <c r="AG152" s="197">
        <f t="shared" si="87"/>
        <v>1</v>
      </c>
      <c r="AH152" s="197">
        <f t="shared" si="88"/>
        <v>1</v>
      </c>
      <c r="AI152" s="197">
        <f t="shared" si="89"/>
        <v>1</v>
      </c>
    </row>
    <row r="153" spans="1:35" x14ac:dyDescent="0.3">
      <c r="A153" s="103" t="s">
        <v>3955</v>
      </c>
      <c r="B153" s="103" t="s">
        <v>2283</v>
      </c>
      <c r="C153" s="103" t="s">
        <v>2283</v>
      </c>
      <c r="D153" s="164">
        <v>2027</v>
      </c>
      <c r="E153" s="164">
        <v>10</v>
      </c>
      <c r="F153" s="166">
        <v>4.2034152547849484</v>
      </c>
      <c r="G153" s="206">
        <v>0</v>
      </c>
      <c r="H153" s="207"/>
      <c r="I153" s="103" t="s">
        <v>569</v>
      </c>
      <c r="K153" s="210" t="str">
        <f>IF(ISNA(INDEX(resources!G:G,MATCH(B153,resources!B:B,0))),"none",
INDEX(resources!G:G,MATCH(B153,resources!B:B,0)))</f>
        <v>none</v>
      </c>
      <c r="L153" s="191">
        <v>0</v>
      </c>
      <c r="M153" s="191" t="str">
        <f>IF(
ISNA(INDEX(resources!E:E,MATCH(B153,resources!B:B,0))),"fillme",
INDEX(resources!E:E,MATCH(B153,resources!B:B,0)))</f>
        <v>CAISO_Solar</v>
      </c>
      <c r="N153" s="191">
        <v>1</v>
      </c>
      <c r="O153" s="193" t="str">
        <f>IFERROR(INDEX(resources!K:K,MATCH(B153,resources!B:B,0)),"fillme")</f>
        <v>solar</v>
      </c>
      <c r="P153" s="195" t="str">
        <f t="shared" si="75"/>
        <v>solar_2027_10</v>
      </c>
      <c r="Q153" s="194">
        <f>INDEX(elcc!G:G,MATCH(P153,elcc!D:D,0))</f>
        <v>1.2857142857142857E-2</v>
      </c>
      <c r="R153" s="195">
        <f t="shared" si="76"/>
        <v>1</v>
      </c>
      <c r="S153" s="210" t="e">
        <f t="shared" si="77"/>
        <v>#N/A</v>
      </c>
      <c r="T153" s="212">
        <f t="shared" si="78"/>
        <v>0</v>
      </c>
      <c r="U153" s="196" t="str">
        <f t="shared" si="79"/>
        <v>ok</v>
      </c>
      <c r="V153" s="192" t="str">
        <f>INDEX(resources!F:F,MATCH(B153,resources!B:B,0))</f>
        <v>existing_generic</v>
      </c>
      <c r="W153" s="197">
        <f t="shared" si="80"/>
        <v>1</v>
      </c>
      <c r="X153" s="197">
        <f t="shared" si="81"/>
        <v>0</v>
      </c>
      <c r="Y153" s="197" t="str">
        <f t="shared" si="82"/>
        <v>existing_generic_solar_1axis_existing_generic_solar_1axis_none</v>
      </c>
      <c r="Z153" s="197">
        <f>IF(COUNTIFS($Y$2:Y153,Y153)=1,1,0)</f>
        <v>0</v>
      </c>
      <c r="AA153" s="197">
        <f>SUM($Z$2:Z153)*Z153</f>
        <v>0</v>
      </c>
      <c r="AB153" s="197">
        <f>COUNTIFS(resources!B:B,B153)</f>
        <v>1</v>
      </c>
      <c r="AC153" s="197">
        <f t="shared" si="83"/>
        <v>1</v>
      </c>
      <c r="AD153" s="197">
        <f t="shared" si="84"/>
        <v>1</v>
      </c>
      <c r="AE153" s="197">
        <f t="shared" si="85"/>
        <v>1</v>
      </c>
      <c r="AF153" s="197">
        <f t="shared" si="86"/>
        <v>1</v>
      </c>
      <c r="AG153" s="197">
        <f t="shared" si="87"/>
        <v>1</v>
      </c>
      <c r="AH153" s="197">
        <f t="shared" si="88"/>
        <v>1</v>
      </c>
      <c r="AI153" s="197">
        <f t="shared" si="89"/>
        <v>1</v>
      </c>
    </row>
    <row r="154" spans="1:35" x14ac:dyDescent="0.3">
      <c r="A154" s="103" t="s">
        <v>3955</v>
      </c>
      <c r="B154" s="103" t="s">
        <v>2283</v>
      </c>
      <c r="C154" s="103" t="s">
        <v>2283</v>
      </c>
      <c r="D154" s="164">
        <v>2027</v>
      </c>
      <c r="E154" s="164">
        <v>11</v>
      </c>
      <c r="F154" s="166">
        <v>4.2034152547849484</v>
      </c>
      <c r="G154" s="206">
        <v>0</v>
      </c>
      <c r="H154" s="207"/>
      <c r="I154" s="103" t="s">
        <v>569</v>
      </c>
      <c r="K154" s="210" t="str">
        <f>IF(ISNA(INDEX(resources!G:G,MATCH(B154,resources!B:B,0))),"none",
INDEX(resources!G:G,MATCH(B154,resources!B:B,0)))</f>
        <v>none</v>
      </c>
      <c r="L154" s="191">
        <v>0</v>
      </c>
      <c r="M154" s="191" t="str">
        <f>IF(
ISNA(INDEX(resources!E:E,MATCH(B154,resources!B:B,0))),"fillme",
INDEX(resources!E:E,MATCH(B154,resources!B:B,0)))</f>
        <v>CAISO_Solar</v>
      </c>
      <c r="N154" s="191">
        <v>1</v>
      </c>
      <c r="O154" s="193" t="str">
        <f>IFERROR(INDEX(resources!K:K,MATCH(B154,resources!B:B,0)),"fillme")</f>
        <v>solar</v>
      </c>
      <c r="P154" s="195" t="str">
        <f t="shared" si="75"/>
        <v>solar_2027_11</v>
      </c>
      <c r="Q154" s="194">
        <f>INDEX(elcc!G:G,MATCH(P154,elcc!D:D,0))</f>
        <v>1.2857142857142857E-2</v>
      </c>
      <c r="R154" s="195">
        <f t="shared" si="76"/>
        <v>1</v>
      </c>
      <c r="S154" s="210" t="e">
        <f t="shared" si="77"/>
        <v>#N/A</v>
      </c>
      <c r="T154" s="212">
        <f t="shared" si="78"/>
        <v>0</v>
      </c>
      <c r="U154" s="196" t="str">
        <f t="shared" si="79"/>
        <v>ok</v>
      </c>
      <c r="V154" s="192" t="str">
        <f>INDEX(resources!F:F,MATCH(B154,resources!B:B,0))</f>
        <v>existing_generic</v>
      </c>
      <c r="W154" s="197">
        <f t="shared" si="80"/>
        <v>1</v>
      </c>
      <c r="X154" s="197">
        <f t="shared" si="81"/>
        <v>0</v>
      </c>
      <c r="Y154" s="197" t="str">
        <f t="shared" si="82"/>
        <v>existing_generic_solar_1axis_existing_generic_solar_1axis_none</v>
      </c>
      <c r="Z154" s="197">
        <f>IF(COUNTIFS($Y$2:Y154,Y154)=1,1,0)</f>
        <v>0</v>
      </c>
      <c r="AA154" s="197">
        <f>SUM($Z$2:Z154)*Z154</f>
        <v>0</v>
      </c>
      <c r="AB154" s="197">
        <f>COUNTIFS(resources!B:B,B154)</f>
        <v>1</v>
      </c>
      <c r="AC154" s="197">
        <f t="shared" si="83"/>
        <v>1</v>
      </c>
      <c r="AD154" s="197">
        <f t="shared" si="84"/>
        <v>1</v>
      </c>
      <c r="AE154" s="197">
        <f t="shared" si="85"/>
        <v>1</v>
      </c>
      <c r="AF154" s="197">
        <f t="shared" si="86"/>
        <v>1</v>
      </c>
      <c r="AG154" s="197">
        <f t="shared" si="87"/>
        <v>1</v>
      </c>
      <c r="AH154" s="197">
        <f t="shared" si="88"/>
        <v>1</v>
      </c>
      <c r="AI154" s="197">
        <f t="shared" si="89"/>
        <v>1</v>
      </c>
    </row>
    <row r="155" spans="1:35" x14ac:dyDescent="0.3">
      <c r="A155" s="103" t="s">
        <v>3955</v>
      </c>
      <c r="B155" s="103" t="s">
        <v>2283</v>
      </c>
      <c r="C155" s="103" t="s">
        <v>2283</v>
      </c>
      <c r="D155" s="164">
        <v>2027</v>
      </c>
      <c r="E155" s="164">
        <v>12</v>
      </c>
      <c r="F155" s="166">
        <v>4.2034152547849484</v>
      </c>
      <c r="G155" s="206">
        <v>0</v>
      </c>
      <c r="H155" s="207"/>
      <c r="I155" s="103" t="s">
        <v>569</v>
      </c>
      <c r="K155" s="210" t="str">
        <f>IF(ISNA(INDEX(resources!G:G,MATCH(B155,resources!B:B,0))),"none",
INDEX(resources!G:G,MATCH(B155,resources!B:B,0)))</f>
        <v>none</v>
      </c>
      <c r="L155" s="191">
        <v>0</v>
      </c>
      <c r="M155" s="191" t="str">
        <f>IF(
ISNA(INDEX(resources!E:E,MATCH(B155,resources!B:B,0))),"fillme",
INDEX(resources!E:E,MATCH(B155,resources!B:B,0)))</f>
        <v>CAISO_Solar</v>
      </c>
      <c r="N155" s="191">
        <v>1</v>
      </c>
      <c r="O155" s="193" t="str">
        <f>IFERROR(INDEX(resources!K:K,MATCH(B155,resources!B:B,0)),"fillme")</f>
        <v>solar</v>
      </c>
      <c r="P155" s="195" t="str">
        <f t="shared" si="75"/>
        <v>solar_2027_12</v>
      </c>
      <c r="Q155" s="194">
        <f>INDEX(elcc!G:G,MATCH(P155,elcc!D:D,0))</f>
        <v>0</v>
      </c>
      <c r="R155" s="195">
        <f t="shared" si="76"/>
        <v>1</v>
      </c>
      <c r="S155" s="210" t="e">
        <f t="shared" si="77"/>
        <v>#N/A</v>
      </c>
      <c r="T155" s="212">
        <f t="shared" si="78"/>
        <v>0</v>
      </c>
      <c r="U155" s="196" t="str">
        <f t="shared" si="79"/>
        <v>ok</v>
      </c>
      <c r="V155" s="192" t="str">
        <f>INDEX(resources!F:F,MATCH(B155,resources!B:B,0))</f>
        <v>existing_generic</v>
      </c>
      <c r="W155" s="197">
        <f t="shared" si="80"/>
        <v>1</v>
      </c>
      <c r="X155" s="197">
        <f t="shared" si="81"/>
        <v>0</v>
      </c>
      <c r="Y155" s="197" t="str">
        <f t="shared" si="82"/>
        <v>existing_generic_solar_1axis_existing_generic_solar_1axis_none</v>
      </c>
      <c r="Z155" s="197">
        <f>IF(COUNTIFS($Y$2:Y155,Y155)=1,1,0)</f>
        <v>0</v>
      </c>
      <c r="AA155" s="197">
        <f>SUM($Z$2:Z155)*Z155</f>
        <v>0</v>
      </c>
      <c r="AB155" s="197">
        <f>COUNTIFS(resources!B:B,B155)</f>
        <v>1</v>
      </c>
      <c r="AC155" s="197">
        <f t="shared" si="83"/>
        <v>1</v>
      </c>
      <c r="AD155" s="197">
        <f t="shared" si="84"/>
        <v>1</v>
      </c>
      <c r="AE155" s="197">
        <f t="shared" si="85"/>
        <v>1</v>
      </c>
      <c r="AF155" s="197">
        <f t="shared" si="86"/>
        <v>1</v>
      </c>
      <c r="AG155" s="197">
        <f t="shared" si="87"/>
        <v>1</v>
      </c>
      <c r="AH155" s="197">
        <f t="shared" si="88"/>
        <v>1</v>
      </c>
      <c r="AI155" s="197">
        <f t="shared" si="89"/>
        <v>1</v>
      </c>
    </row>
    <row r="156" spans="1:35" x14ac:dyDescent="0.3">
      <c r="A156" s="103" t="s">
        <v>3955</v>
      </c>
      <c r="B156" s="103" t="s">
        <v>2283</v>
      </c>
      <c r="C156" s="103" t="s">
        <v>2283</v>
      </c>
      <c r="D156" s="164">
        <v>2028</v>
      </c>
      <c r="E156" s="164">
        <v>1</v>
      </c>
      <c r="F156" s="166">
        <v>5.6006002802499033</v>
      </c>
      <c r="G156" s="206">
        <v>0</v>
      </c>
      <c r="H156" s="207"/>
      <c r="I156" s="103" t="s">
        <v>569</v>
      </c>
      <c r="K156" s="210" t="str">
        <f>IF(ISNA(INDEX(resources!G:G,MATCH(B156,resources!B:B,0))),"none",
INDEX(resources!G:G,MATCH(B156,resources!B:B,0)))</f>
        <v>none</v>
      </c>
      <c r="L156" s="191">
        <v>0</v>
      </c>
      <c r="M156" s="191" t="str">
        <f>IF(
ISNA(INDEX(resources!E:E,MATCH(B156,resources!B:B,0))),"fillme",
INDEX(resources!E:E,MATCH(B156,resources!B:B,0)))</f>
        <v>CAISO_Solar</v>
      </c>
      <c r="N156" s="191">
        <v>1</v>
      </c>
      <c r="O156" s="193" t="str">
        <f>IFERROR(INDEX(resources!K:K,MATCH(B156,resources!B:B,0)),"fillme")</f>
        <v>solar</v>
      </c>
      <c r="P156" s="195" t="str">
        <f t="shared" si="75"/>
        <v>solar_2028_1</v>
      </c>
      <c r="Q156" s="194">
        <f>INDEX(elcc!G:G,MATCH(P156,elcc!D:D,0))</f>
        <v>2.5714285714285714E-2</v>
      </c>
      <c r="R156" s="195">
        <f t="shared" si="76"/>
        <v>1</v>
      </c>
      <c r="S156" s="210" t="e">
        <f t="shared" si="77"/>
        <v>#N/A</v>
      </c>
      <c r="T156" s="212">
        <f t="shared" si="78"/>
        <v>0</v>
      </c>
      <c r="U156" s="196" t="str">
        <f t="shared" si="79"/>
        <v>ok</v>
      </c>
      <c r="V156" s="192" t="str">
        <f>INDEX(resources!F:F,MATCH(B156,resources!B:B,0))</f>
        <v>existing_generic</v>
      </c>
      <c r="W156" s="197">
        <f t="shared" si="80"/>
        <v>1</v>
      </c>
      <c r="X156" s="197">
        <f t="shared" si="81"/>
        <v>0</v>
      </c>
      <c r="Y156" s="197" t="str">
        <f t="shared" si="82"/>
        <v>existing_generic_solar_1axis_existing_generic_solar_1axis_none</v>
      </c>
      <c r="Z156" s="197">
        <f>IF(COUNTIFS($Y$2:Y156,Y156)=1,1,0)</f>
        <v>0</v>
      </c>
      <c r="AA156" s="197">
        <f>SUM($Z$2:Z156)*Z156</f>
        <v>0</v>
      </c>
      <c r="AB156" s="197">
        <f>COUNTIFS(resources!B:B,B156)</f>
        <v>1</v>
      </c>
      <c r="AC156" s="197">
        <f t="shared" si="83"/>
        <v>1</v>
      </c>
      <c r="AD156" s="197">
        <f t="shared" si="84"/>
        <v>1</v>
      </c>
      <c r="AE156" s="197">
        <f t="shared" si="85"/>
        <v>1</v>
      </c>
      <c r="AF156" s="197">
        <f t="shared" si="86"/>
        <v>1</v>
      </c>
      <c r="AG156" s="197">
        <f t="shared" si="87"/>
        <v>1</v>
      </c>
      <c r="AH156" s="197">
        <f t="shared" si="88"/>
        <v>1</v>
      </c>
      <c r="AI156" s="197">
        <f t="shared" si="89"/>
        <v>1</v>
      </c>
    </row>
    <row r="157" spans="1:35" x14ac:dyDescent="0.3">
      <c r="A157" s="103" t="s">
        <v>3955</v>
      </c>
      <c r="B157" s="103" t="s">
        <v>2283</v>
      </c>
      <c r="C157" s="103" t="s">
        <v>2283</v>
      </c>
      <c r="D157" s="164">
        <v>2028</v>
      </c>
      <c r="E157" s="164">
        <v>2</v>
      </c>
      <c r="F157" s="166">
        <v>5.6006002802499033</v>
      </c>
      <c r="G157" s="206">
        <v>0</v>
      </c>
      <c r="H157" s="207"/>
      <c r="I157" s="103" t="s">
        <v>569</v>
      </c>
      <c r="K157" s="210" t="str">
        <f>IF(ISNA(INDEX(resources!G:G,MATCH(B157,resources!B:B,0))),"none",
INDEX(resources!G:G,MATCH(B157,resources!B:B,0)))</f>
        <v>none</v>
      </c>
      <c r="L157" s="191">
        <v>0</v>
      </c>
      <c r="M157" s="191" t="str">
        <f>IF(
ISNA(INDEX(resources!E:E,MATCH(B157,resources!B:B,0))),"fillme",
INDEX(resources!E:E,MATCH(B157,resources!B:B,0)))</f>
        <v>CAISO_Solar</v>
      </c>
      <c r="N157" s="191">
        <v>1</v>
      </c>
      <c r="O157" s="193" t="str">
        <f>IFERROR(INDEX(resources!K:K,MATCH(B157,resources!B:B,0)),"fillme")</f>
        <v>solar</v>
      </c>
      <c r="P157" s="195" t="str">
        <f t="shared" si="75"/>
        <v>solar_2028_2</v>
      </c>
      <c r="Q157" s="194">
        <f>INDEX(elcc!G:G,MATCH(P157,elcc!D:D,0))</f>
        <v>1.9285714285714285E-2</v>
      </c>
      <c r="R157" s="195">
        <f t="shared" si="76"/>
        <v>1</v>
      </c>
      <c r="S157" s="210" t="e">
        <f t="shared" si="77"/>
        <v>#N/A</v>
      </c>
      <c r="T157" s="212">
        <f t="shared" si="78"/>
        <v>0</v>
      </c>
      <c r="U157" s="196" t="str">
        <f t="shared" si="79"/>
        <v>ok</v>
      </c>
      <c r="V157" s="192" t="str">
        <f>INDEX(resources!F:F,MATCH(B157,resources!B:B,0))</f>
        <v>existing_generic</v>
      </c>
      <c r="W157" s="197">
        <f t="shared" si="80"/>
        <v>1</v>
      </c>
      <c r="X157" s="197">
        <f t="shared" si="81"/>
        <v>0</v>
      </c>
      <c r="Y157" s="197" t="str">
        <f t="shared" si="82"/>
        <v>existing_generic_solar_1axis_existing_generic_solar_1axis_none</v>
      </c>
      <c r="Z157" s="197">
        <f>IF(COUNTIFS($Y$2:Y157,Y157)=1,1,0)</f>
        <v>0</v>
      </c>
      <c r="AA157" s="197">
        <f>SUM($Z$2:Z157)*Z157</f>
        <v>0</v>
      </c>
      <c r="AB157" s="197">
        <f>COUNTIFS(resources!B:B,B157)</f>
        <v>1</v>
      </c>
      <c r="AC157" s="197">
        <f t="shared" si="83"/>
        <v>1</v>
      </c>
      <c r="AD157" s="197">
        <f t="shared" si="84"/>
        <v>1</v>
      </c>
      <c r="AE157" s="197">
        <f t="shared" si="85"/>
        <v>1</v>
      </c>
      <c r="AF157" s="197">
        <f t="shared" si="86"/>
        <v>1</v>
      </c>
      <c r="AG157" s="197">
        <f t="shared" si="87"/>
        <v>1</v>
      </c>
      <c r="AH157" s="197">
        <f t="shared" si="88"/>
        <v>1</v>
      </c>
      <c r="AI157" s="197">
        <f t="shared" si="89"/>
        <v>1</v>
      </c>
    </row>
    <row r="158" spans="1:35" x14ac:dyDescent="0.3">
      <c r="A158" s="103" t="s">
        <v>3955</v>
      </c>
      <c r="B158" s="103" t="s">
        <v>2283</v>
      </c>
      <c r="C158" s="103" t="s">
        <v>2283</v>
      </c>
      <c r="D158" s="164">
        <v>2028</v>
      </c>
      <c r="E158" s="164">
        <v>3</v>
      </c>
      <c r="F158" s="166">
        <v>5.6006002802499033</v>
      </c>
      <c r="G158" s="206">
        <v>0</v>
      </c>
      <c r="H158" s="207"/>
      <c r="I158" s="103" t="s">
        <v>569</v>
      </c>
      <c r="K158" s="210" t="str">
        <f>IF(ISNA(INDEX(resources!G:G,MATCH(B158,resources!B:B,0))),"none",
INDEX(resources!G:G,MATCH(B158,resources!B:B,0)))</f>
        <v>none</v>
      </c>
      <c r="L158" s="191">
        <v>0</v>
      </c>
      <c r="M158" s="191" t="str">
        <f>IF(
ISNA(INDEX(resources!E:E,MATCH(B158,resources!B:B,0))),"fillme",
INDEX(resources!E:E,MATCH(B158,resources!B:B,0)))</f>
        <v>CAISO_Solar</v>
      </c>
      <c r="N158" s="191">
        <v>1</v>
      </c>
      <c r="O158" s="193" t="str">
        <f>IFERROR(INDEX(resources!K:K,MATCH(B158,resources!B:B,0)),"fillme")</f>
        <v>solar</v>
      </c>
      <c r="P158" s="195" t="str">
        <f t="shared" si="75"/>
        <v>solar_2028_3</v>
      </c>
      <c r="Q158" s="194">
        <f>INDEX(elcc!G:G,MATCH(P158,elcc!D:D,0))</f>
        <v>0.1157142857142857</v>
      </c>
      <c r="R158" s="195">
        <f t="shared" si="76"/>
        <v>1</v>
      </c>
      <c r="S158" s="210" t="e">
        <f t="shared" si="77"/>
        <v>#N/A</v>
      </c>
      <c r="T158" s="212">
        <f t="shared" si="78"/>
        <v>0</v>
      </c>
      <c r="U158" s="196" t="str">
        <f t="shared" si="79"/>
        <v>ok</v>
      </c>
      <c r="V158" s="192" t="str">
        <f>INDEX(resources!F:F,MATCH(B158,resources!B:B,0))</f>
        <v>existing_generic</v>
      </c>
      <c r="W158" s="197">
        <f t="shared" si="80"/>
        <v>1</v>
      </c>
      <c r="X158" s="197">
        <f t="shared" si="81"/>
        <v>0</v>
      </c>
      <c r="Y158" s="197" t="str">
        <f t="shared" si="82"/>
        <v>existing_generic_solar_1axis_existing_generic_solar_1axis_none</v>
      </c>
      <c r="Z158" s="197">
        <f>IF(COUNTIFS($Y$2:Y158,Y158)=1,1,0)</f>
        <v>0</v>
      </c>
      <c r="AA158" s="197">
        <f>SUM($Z$2:Z158)*Z158</f>
        <v>0</v>
      </c>
      <c r="AB158" s="197">
        <f>COUNTIFS(resources!B:B,B158)</f>
        <v>1</v>
      </c>
      <c r="AC158" s="197">
        <f t="shared" si="83"/>
        <v>1</v>
      </c>
      <c r="AD158" s="197">
        <f t="shared" si="84"/>
        <v>1</v>
      </c>
      <c r="AE158" s="197">
        <f t="shared" si="85"/>
        <v>1</v>
      </c>
      <c r="AF158" s="197">
        <f t="shared" si="86"/>
        <v>1</v>
      </c>
      <c r="AG158" s="197">
        <f t="shared" si="87"/>
        <v>1</v>
      </c>
      <c r="AH158" s="197">
        <f t="shared" si="88"/>
        <v>1</v>
      </c>
      <c r="AI158" s="197">
        <f t="shared" si="89"/>
        <v>1</v>
      </c>
    </row>
    <row r="159" spans="1:35" x14ac:dyDescent="0.3">
      <c r="A159" s="103" t="s">
        <v>3955</v>
      </c>
      <c r="B159" s="103" t="s">
        <v>2283</v>
      </c>
      <c r="C159" s="103" t="s">
        <v>2283</v>
      </c>
      <c r="D159" s="164">
        <v>2028</v>
      </c>
      <c r="E159" s="164">
        <v>4</v>
      </c>
      <c r="F159" s="166">
        <v>5.6006002802499033</v>
      </c>
      <c r="G159" s="206">
        <v>0</v>
      </c>
      <c r="H159" s="207"/>
      <c r="I159" s="103" t="s">
        <v>569</v>
      </c>
      <c r="K159" s="210" t="str">
        <f>IF(ISNA(INDEX(resources!G:G,MATCH(B159,resources!B:B,0))),"none",
INDEX(resources!G:G,MATCH(B159,resources!B:B,0)))</f>
        <v>none</v>
      </c>
      <c r="L159" s="191">
        <v>0</v>
      </c>
      <c r="M159" s="191" t="str">
        <f>IF(
ISNA(INDEX(resources!E:E,MATCH(B159,resources!B:B,0))),"fillme",
INDEX(resources!E:E,MATCH(B159,resources!B:B,0)))</f>
        <v>CAISO_Solar</v>
      </c>
      <c r="N159" s="191">
        <v>1</v>
      </c>
      <c r="O159" s="193" t="str">
        <f>IFERROR(INDEX(resources!K:K,MATCH(B159,resources!B:B,0)),"fillme")</f>
        <v>solar</v>
      </c>
      <c r="P159" s="195" t="str">
        <f t="shared" si="75"/>
        <v>solar_2028_4</v>
      </c>
      <c r="Q159" s="194">
        <f>INDEX(elcc!G:G,MATCH(P159,elcc!D:D,0))</f>
        <v>9.6428571428571419E-2</v>
      </c>
      <c r="R159" s="195">
        <f t="shared" si="76"/>
        <v>1</v>
      </c>
      <c r="S159" s="210" t="e">
        <f t="shared" si="77"/>
        <v>#N/A</v>
      </c>
      <c r="T159" s="212">
        <f t="shared" si="78"/>
        <v>0</v>
      </c>
      <c r="U159" s="196" t="str">
        <f t="shared" si="79"/>
        <v>ok</v>
      </c>
      <c r="V159" s="192" t="str">
        <f>INDEX(resources!F:F,MATCH(B159,resources!B:B,0))</f>
        <v>existing_generic</v>
      </c>
      <c r="W159" s="197">
        <f t="shared" si="80"/>
        <v>1</v>
      </c>
      <c r="X159" s="197">
        <f t="shared" si="81"/>
        <v>0</v>
      </c>
      <c r="Y159" s="197" t="str">
        <f t="shared" si="82"/>
        <v>existing_generic_solar_1axis_existing_generic_solar_1axis_none</v>
      </c>
      <c r="Z159" s="197">
        <f>IF(COUNTIFS($Y$2:Y159,Y159)=1,1,0)</f>
        <v>0</v>
      </c>
      <c r="AA159" s="197">
        <f>SUM($Z$2:Z159)*Z159</f>
        <v>0</v>
      </c>
      <c r="AB159" s="197">
        <f>COUNTIFS(resources!B:B,B159)</f>
        <v>1</v>
      </c>
      <c r="AC159" s="197">
        <f t="shared" si="83"/>
        <v>1</v>
      </c>
      <c r="AD159" s="197">
        <f t="shared" si="84"/>
        <v>1</v>
      </c>
      <c r="AE159" s="197">
        <f t="shared" si="85"/>
        <v>1</v>
      </c>
      <c r="AF159" s="197">
        <f t="shared" si="86"/>
        <v>1</v>
      </c>
      <c r="AG159" s="197">
        <f t="shared" si="87"/>
        <v>1</v>
      </c>
      <c r="AH159" s="197">
        <f t="shared" si="88"/>
        <v>1</v>
      </c>
      <c r="AI159" s="197">
        <f t="shared" si="89"/>
        <v>1</v>
      </c>
    </row>
    <row r="160" spans="1:35" x14ac:dyDescent="0.3">
      <c r="A160" s="103" t="s">
        <v>3955</v>
      </c>
      <c r="B160" s="103" t="s">
        <v>2283</v>
      </c>
      <c r="C160" s="103" t="s">
        <v>2283</v>
      </c>
      <c r="D160" s="164">
        <v>2028</v>
      </c>
      <c r="E160" s="164">
        <v>5</v>
      </c>
      <c r="F160" s="166">
        <v>5.6006002802499033</v>
      </c>
      <c r="G160" s="206">
        <v>0</v>
      </c>
      <c r="H160" s="207"/>
      <c r="I160" s="103" t="s">
        <v>569</v>
      </c>
      <c r="K160" s="210" t="str">
        <f>IF(ISNA(INDEX(resources!G:G,MATCH(B160,resources!B:B,0))),"none",
INDEX(resources!G:G,MATCH(B160,resources!B:B,0)))</f>
        <v>none</v>
      </c>
      <c r="L160" s="191">
        <v>0</v>
      </c>
      <c r="M160" s="191" t="str">
        <f>IF(
ISNA(INDEX(resources!E:E,MATCH(B160,resources!B:B,0))),"fillme",
INDEX(resources!E:E,MATCH(B160,resources!B:B,0)))</f>
        <v>CAISO_Solar</v>
      </c>
      <c r="N160" s="191">
        <v>1</v>
      </c>
      <c r="O160" s="193" t="str">
        <f>IFERROR(INDEX(resources!K:K,MATCH(B160,resources!B:B,0)),"fillme")</f>
        <v>solar</v>
      </c>
      <c r="P160" s="195" t="str">
        <f t="shared" si="75"/>
        <v>solar_2028_5</v>
      </c>
      <c r="Q160" s="194">
        <f>INDEX(elcc!G:G,MATCH(P160,elcc!D:D,0))</f>
        <v>0.10285714285714286</v>
      </c>
      <c r="R160" s="195">
        <f t="shared" si="76"/>
        <v>1</v>
      </c>
      <c r="S160" s="210" t="e">
        <f t="shared" si="77"/>
        <v>#N/A</v>
      </c>
      <c r="T160" s="212">
        <f t="shared" si="78"/>
        <v>0</v>
      </c>
      <c r="U160" s="196" t="str">
        <f t="shared" si="79"/>
        <v>ok</v>
      </c>
      <c r="V160" s="192" t="str">
        <f>INDEX(resources!F:F,MATCH(B160,resources!B:B,0))</f>
        <v>existing_generic</v>
      </c>
      <c r="W160" s="197">
        <f t="shared" si="80"/>
        <v>1</v>
      </c>
      <c r="X160" s="197">
        <f t="shared" si="81"/>
        <v>0</v>
      </c>
      <c r="Y160" s="197" t="str">
        <f t="shared" si="82"/>
        <v>existing_generic_solar_1axis_existing_generic_solar_1axis_none</v>
      </c>
      <c r="Z160" s="197">
        <f>IF(COUNTIFS($Y$2:Y160,Y160)=1,1,0)</f>
        <v>0</v>
      </c>
      <c r="AA160" s="197">
        <f>SUM($Z$2:Z160)*Z160</f>
        <v>0</v>
      </c>
      <c r="AB160" s="197">
        <f>COUNTIFS(resources!B:B,B160)</f>
        <v>1</v>
      </c>
      <c r="AC160" s="197">
        <f t="shared" si="83"/>
        <v>1</v>
      </c>
      <c r="AD160" s="197">
        <f t="shared" si="84"/>
        <v>1</v>
      </c>
      <c r="AE160" s="197">
        <f t="shared" si="85"/>
        <v>1</v>
      </c>
      <c r="AF160" s="197">
        <f t="shared" si="86"/>
        <v>1</v>
      </c>
      <c r="AG160" s="197">
        <f t="shared" si="87"/>
        <v>1</v>
      </c>
      <c r="AH160" s="197">
        <f t="shared" si="88"/>
        <v>1</v>
      </c>
      <c r="AI160" s="197">
        <f t="shared" si="89"/>
        <v>1</v>
      </c>
    </row>
    <row r="161" spans="1:35" x14ac:dyDescent="0.3">
      <c r="A161" s="103" t="s">
        <v>3955</v>
      </c>
      <c r="B161" s="103" t="s">
        <v>2283</v>
      </c>
      <c r="C161" s="103" t="s">
        <v>2283</v>
      </c>
      <c r="D161" s="164">
        <v>2028</v>
      </c>
      <c r="E161" s="164">
        <v>6</v>
      </c>
      <c r="F161" s="166">
        <v>5.6006002802499033</v>
      </c>
      <c r="G161" s="206">
        <v>0</v>
      </c>
      <c r="H161" s="207"/>
      <c r="I161" s="103" t="s">
        <v>569</v>
      </c>
      <c r="K161" s="210" t="str">
        <f>IF(ISNA(INDEX(resources!G:G,MATCH(B161,resources!B:B,0))),"none",
INDEX(resources!G:G,MATCH(B161,resources!B:B,0)))</f>
        <v>none</v>
      </c>
      <c r="L161" s="191">
        <v>0</v>
      </c>
      <c r="M161" s="191" t="str">
        <f>IF(
ISNA(INDEX(resources!E:E,MATCH(B161,resources!B:B,0))),"fillme",
INDEX(resources!E:E,MATCH(B161,resources!B:B,0)))</f>
        <v>CAISO_Solar</v>
      </c>
      <c r="N161" s="191">
        <v>1</v>
      </c>
      <c r="O161" s="193" t="str">
        <f>IFERROR(INDEX(resources!K:K,MATCH(B161,resources!B:B,0)),"fillme")</f>
        <v>solar</v>
      </c>
      <c r="P161" s="195" t="str">
        <f t="shared" si="75"/>
        <v>solar_2028_6</v>
      </c>
      <c r="Q161" s="194">
        <f>INDEX(elcc!G:G,MATCH(P161,elcc!D:D,0))</f>
        <v>0.19928571428571426</v>
      </c>
      <c r="R161" s="195">
        <f t="shared" si="76"/>
        <v>1</v>
      </c>
      <c r="S161" s="210" t="e">
        <f t="shared" si="77"/>
        <v>#N/A</v>
      </c>
      <c r="T161" s="212">
        <f t="shared" si="78"/>
        <v>0</v>
      </c>
      <c r="U161" s="196" t="str">
        <f t="shared" si="79"/>
        <v>ok</v>
      </c>
      <c r="V161" s="192" t="str">
        <f>INDEX(resources!F:F,MATCH(B161,resources!B:B,0))</f>
        <v>existing_generic</v>
      </c>
      <c r="W161" s="197">
        <f t="shared" si="80"/>
        <v>1</v>
      </c>
      <c r="X161" s="197">
        <f t="shared" si="81"/>
        <v>0</v>
      </c>
      <c r="Y161" s="197" t="str">
        <f t="shared" si="82"/>
        <v>existing_generic_solar_1axis_existing_generic_solar_1axis_none</v>
      </c>
      <c r="Z161" s="197">
        <f>IF(COUNTIFS($Y$2:Y161,Y161)=1,1,0)</f>
        <v>0</v>
      </c>
      <c r="AA161" s="197">
        <f>SUM($Z$2:Z161)*Z161</f>
        <v>0</v>
      </c>
      <c r="AB161" s="197">
        <f>COUNTIFS(resources!B:B,B161)</f>
        <v>1</v>
      </c>
      <c r="AC161" s="197">
        <f t="shared" si="83"/>
        <v>1</v>
      </c>
      <c r="AD161" s="197">
        <f t="shared" si="84"/>
        <v>1</v>
      </c>
      <c r="AE161" s="197">
        <f t="shared" si="85"/>
        <v>1</v>
      </c>
      <c r="AF161" s="197">
        <f t="shared" si="86"/>
        <v>1</v>
      </c>
      <c r="AG161" s="197">
        <f t="shared" si="87"/>
        <v>1</v>
      </c>
      <c r="AH161" s="197">
        <f t="shared" si="88"/>
        <v>1</v>
      </c>
      <c r="AI161" s="197">
        <f t="shared" si="89"/>
        <v>1</v>
      </c>
    </row>
    <row r="162" spans="1:35" x14ac:dyDescent="0.3">
      <c r="A162" s="103" t="s">
        <v>3955</v>
      </c>
      <c r="B162" s="103" t="s">
        <v>2283</v>
      </c>
      <c r="C162" s="103" t="s">
        <v>2283</v>
      </c>
      <c r="D162" s="164">
        <v>2028</v>
      </c>
      <c r="E162" s="164">
        <v>7</v>
      </c>
      <c r="F162" s="166">
        <v>5.6006002802499033</v>
      </c>
      <c r="G162" s="206">
        <v>0</v>
      </c>
      <c r="H162" s="207"/>
      <c r="I162" s="103" t="s">
        <v>569</v>
      </c>
      <c r="K162" s="210" t="str">
        <f>IF(ISNA(INDEX(resources!G:G,MATCH(B162,resources!B:B,0))),"none",
INDEX(resources!G:G,MATCH(B162,resources!B:B,0)))</f>
        <v>none</v>
      </c>
      <c r="L162" s="191">
        <v>0</v>
      </c>
      <c r="M162" s="191" t="str">
        <f>IF(
ISNA(INDEX(resources!E:E,MATCH(B162,resources!B:B,0))),"fillme",
INDEX(resources!E:E,MATCH(B162,resources!B:B,0)))</f>
        <v>CAISO_Solar</v>
      </c>
      <c r="N162" s="191">
        <v>1</v>
      </c>
      <c r="O162" s="193" t="str">
        <f>IFERROR(INDEX(resources!K:K,MATCH(B162,resources!B:B,0)),"fillme")</f>
        <v>solar</v>
      </c>
      <c r="P162" s="195" t="str">
        <f t="shared" si="75"/>
        <v>solar_2028_7</v>
      </c>
      <c r="Q162" s="194">
        <f>INDEX(elcc!G:G,MATCH(P162,elcc!D:D,0))</f>
        <v>0.25071428571428572</v>
      </c>
      <c r="R162" s="195">
        <f t="shared" si="76"/>
        <v>1</v>
      </c>
      <c r="S162" s="210" t="e">
        <f t="shared" si="77"/>
        <v>#N/A</v>
      </c>
      <c r="T162" s="212">
        <f t="shared" si="78"/>
        <v>0</v>
      </c>
      <c r="U162" s="196" t="str">
        <f t="shared" si="79"/>
        <v>ok</v>
      </c>
      <c r="V162" s="192" t="str">
        <f>INDEX(resources!F:F,MATCH(B162,resources!B:B,0))</f>
        <v>existing_generic</v>
      </c>
      <c r="W162" s="197">
        <f t="shared" si="80"/>
        <v>1</v>
      </c>
      <c r="X162" s="197">
        <f t="shared" si="81"/>
        <v>0</v>
      </c>
      <c r="Y162" s="197" t="str">
        <f t="shared" si="82"/>
        <v>existing_generic_solar_1axis_existing_generic_solar_1axis_none</v>
      </c>
      <c r="Z162" s="197">
        <f>IF(COUNTIFS($Y$2:Y162,Y162)=1,1,0)</f>
        <v>0</v>
      </c>
      <c r="AA162" s="197">
        <f>SUM($Z$2:Z162)*Z162</f>
        <v>0</v>
      </c>
      <c r="AB162" s="197">
        <f>COUNTIFS(resources!B:B,B162)</f>
        <v>1</v>
      </c>
      <c r="AC162" s="197">
        <f t="shared" si="83"/>
        <v>1</v>
      </c>
      <c r="AD162" s="197">
        <f t="shared" si="84"/>
        <v>1</v>
      </c>
      <c r="AE162" s="197">
        <f t="shared" si="85"/>
        <v>1</v>
      </c>
      <c r="AF162" s="197">
        <f t="shared" si="86"/>
        <v>1</v>
      </c>
      <c r="AG162" s="197">
        <f t="shared" si="87"/>
        <v>1</v>
      </c>
      <c r="AH162" s="197">
        <f t="shared" si="88"/>
        <v>1</v>
      </c>
      <c r="AI162" s="197">
        <f t="shared" si="89"/>
        <v>1</v>
      </c>
    </row>
    <row r="163" spans="1:35" x14ac:dyDescent="0.3">
      <c r="A163" s="103" t="s">
        <v>3955</v>
      </c>
      <c r="B163" s="103" t="s">
        <v>2283</v>
      </c>
      <c r="C163" s="103" t="s">
        <v>2283</v>
      </c>
      <c r="D163" s="164">
        <v>2028</v>
      </c>
      <c r="E163" s="164">
        <v>8</v>
      </c>
      <c r="F163" s="166">
        <v>5.6006002802499033</v>
      </c>
      <c r="G163" s="206">
        <v>0</v>
      </c>
      <c r="H163" s="207"/>
      <c r="I163" s="103" t="s">
        <v>569</v>
      </c>
      <c r="K163" s="210" t="str">
        <f>IF(ISNA(INDEX(resources!G:G,MATCH(B163,resources!B:B,0))),"none",
INDEX(resources!G:G,MATCH(B163,resources!B:B,0)))</f>
        <v>none</v>
      </c>
      <c r="L163" s="191">
        <v>0</v>
      </c>
      <c r="M163" s="191" t="str">
        <f>IF(
ISNA(INDEX(resources!E:E,MATCH(B163,resources!B:B,0))),"fillme",
INDEX(resources!E:E,MATCH(B163,resources!B:B,0)))</f>
        <v>CAISO_Solar</v>
      </c>
      <c r="N163" s="191">
        <v>1</v>
      </c>
      <c r="O163" s="193" t="str">
        <f>IFERROR(INDEX(resources!K:K,MATCH(B163,resources!B:B,0)),"fillme")</f>
        <v>solar</v>
      </c>
      <c r="P163" s="195" t="str">
        <f t="shared" si="75"/>
        <v>solar_2028_8</v>
      </c>
      <c r="Q163" s="194">
        <f>INDEX(elcc!G:G,MATCH(P163,elcc!D:D,0))</f>
        <v>0.17357142857142857</v>
      </c>
      <c r="R163" s="195">
        <f t="shared" si="76"/>
        <v>1</v>
      </c>
      <c r="S163" s="210" t="e">
        <f t="shared" si="77"/>
        <v>#N/A</v>
      </c>
      <c r="T163" s="212">
        <f t="shared" si="78"/>
        <v>0</v>
      </c>
      <c r="U163" s="196" t="str">
        <f t="shared" si="79"/>
        <v>ok</v>
      </c>
      <c r="V163" s="192" t="str">
        <f>INDEX(resources!F:F,MATCH(B163,resources!B:B,0))</f>
        <v>existing_generic</v>
      </c>
      <c r="W163" s="197">
        <f t="shared" si="80"/>
        <v>1</v>
      </c>
      <c r="X163" s="197">
        <f t="shared" si="81"/>
        <v>0</v>
      </c>
      <c r="Y163" s="197" t="str">
        <f t="shared" si="82"/>
        <v>existing_generic_solar_1axis_existing_generic_solar_1axis_none</v>
      </c>
      <c r="Z163" s="197">
        <f>IF(COUNTIFS($Y$2:Y163,Y163)=1,1,0)</f>
        <v>0</v>
      </c>
      <c r="AA163" s="197">
        <f>SUM($Z$2:Z163)*Z163</f>
        <v>0</v>
      </c>
      <c r="AB163" s="197">
        <f>COUNTIFS(resources!B:B,B163)</f>
        <v>1</v>
      </c>
      <c r="AC163" s="197">
        <f t="shared" si="83"/>
        <v>1</v>
      </c>
      <c r="AD163" s="197">
        <f t="shared" si="84"/>
        <v>1</v>
      </c>
      <c r="AE163" s="197">
        <f t="shared" si="85"/>
        <v>1</v>
      </c>
      <c r="AF163" s="197">
        <f t="shared" si="86"/>
        <v>1</v>
      </c>
      <c r="AG163" s="197">
        <f t="shared" si="87"/>
        <v>1</v>
      </c>
      <c r="AH163" s="197">
        <f t="shared" si="88"/>
        <v>1</v>
      </c>
      <c r="AI163" s="197">
        <f t="shared" si="89"/>
        <v>1</v>
      </c>
    </row>
    <row r="164" spans="1:35" x14ac:dyDescent="0.3">
      <c r="A164" s="103" t="s">
        <v>3955</v>
      </c>
      <c r="B164" s="103" t="s">
        <v>2283</v>
      </c>
      <c r="C164" s="103" t="s">
        <v>2283</v>
      </c>
      <c r="D164" s="164">
        <v>2028</v>
      </c>
      <c r="E164" s="164">
        <v>9</v>
      </c>
      <c r="F164" s="166">
        <v>5.6006002802499033</v>
      </c>
      <c r="G164" s="206">
        <v>0</v>
      </c>
      <c r="H164" s="207"/>
      <c r="I164" s="103" t="s">
        <v>569</v>
      </c>
      <c r="K164" s="210" t="str">
        <f>IF(ISNA(INDEX(resources!G:G,MATCH(B164,resources!B:B,0))),"none",
INDEX(resources!G:G,MATCH(B164,resources!B:B,0)))</f>
        <v>none</v>
      </c>
      <c r="L164" s="191">
        <v>0</v>
      </c>
      <c r="M164" s="191" t="str">
        <f>IF(
ISNA(INDEX(resources!E:E,MATCH(B164,resources!B:B,0))),"fillme",
INDEX(resources!E:E,MATCH(B164,resources!B:B,0)))</f>
        <v>CAISO_Solar</v>
      </c>
      <c r="N164" s="191">
        <v>1</v>
      </c>
      <c r="O164" s="193" t="str">
        <f>IFERROR(INDEX(resources!K:K,MATCH(B164,resources!B:B,0)),"fillme")</f>
        <v>solar</v>
      </c>
      <c r="P164" s="195" t="str">
        <f t="shared" si="75"/>
        <v>solar_2028_9</v>
      </c>
      <c r="Q164" s="194">
        <f>INDEX(elcc!G:G,MATCH(P164,elcc!D:D,0))</f>
        <v>8.8630975534338047E-2</v>
      </c>
      <c r="R164" s="195">
        <f t="shared" si="76"/>
        <v>1</v>
      </c>
      <c r="S164" s="210" t="e">
        <f t="shared" si="77"/>
        <v>#N/A</v>
      </c>
      <c r="T164" s="212">
        <f t="shared" si="78"/>
        <v>0</v>
      </c>
      <c r="U164" s="196" t="str">
        <f t="shared" si="79"/>
        <v>ok</v>
      </c>
      <c r="V164" s="192" t="str">
        <f>INDEX(resources!F:F,MATCH(B164,resources!B:B,0))</f>
        <v>existing_generic</v>
      </c>
      <c r="W164" s="197">
        <f t="shared" si="80"/>
        <v>1</v>
      </c>
      <c r="X164" s="197">
        <f t="shared" si="81"/>
        <v>0</v>
      </c>
      <c r="Y164" s="197" t="str">
        <f t="shared" si="82"/>
        <v>existing_generic_solar_1axis_existing_generic_solar_1axis_none</v>
      </c>
      <c r="Z164" s="197">
        <f>IF(COUNTIFS($Y$2:Y164,Y164)=1,1,0)</f>
        <v>0</v>
      </c>
      <c r="AA164" s="197">
        <f>SUM($Z$2:Z164)*Z164</f>
        <v>0</v>
      </c>
      <c r="AB164" s="197">
        <f>COUNTIFS(resources!B:B,B164)</f>
        <v>1</v>
      </c>
      <c r="AC164" s="197">
        <f t="shared" si="83"/>
        <v>1</v>
      </c>
      <c r="AD164" s="197">
        <f t="shared" si="84"/>
        <v>1</v>
      </c>
      <c r="AE164" s="197">
        <f t="shared" si="85"/>
        <v>1</v>
      </c>
      <c r="AF164" s="197">
        <f t="shared" si="86"/>
        <v>1</v>
      </c>
      <c r="AG164" s="197">
        <f t="shared" si="87"/>
        <v>1</v>
      </c>
      <c r="AH164" s="197">
        <f t="shared" si="88"/>
        <v>1</v>
      </c>
      <c r="AI164" s="197">
        <f t="shared" si="89"/>
        <v>1</v>
      </c>
    </row>
    <row r="165" spans="1:35" x14ac:dyDescent="0.3">
      <c r="A165" s="103" t="s">
        <v>3955</v>
      </c>
      <c r="B165" s="103" t="s">
        <v>2283</v>
      </c>
      <c r="C165" s="103" t="s">
        <v>2283</v>
      </c>
      <c r="D165" s="164">
        <v>2028</v>
      </c>
      <c r="E165" s="164">
        <v>10</v>
      </c>
      <c r="F165" s="166">
        <v>5.6006002802499033</v>
      </c>
      <c r="G165" s="206">
        <v>0</v>
      </c>
      <c r="H165" s="207"/>
      <c r="I165" s="103" t="s">
        <v>569</v>
      </c>
      <c r="K165" s="210" t="str">
        <f>IF(ISNA(INDEX(resources!G:G,MATCH(B165,resources!B:B,0))),"none",
INDEX(resources!G:G,MATCH(B165,resources!B:B,0)))</f>
        <v>none</v>
      </c>
      <c r="L165" s="191">
        <v>0</v>
      </c>
      <c r="M165" s="191" t="str">
        <f>IF(
ISNA(INDEX(resources!E:E,MATCH(B165,resources!B:B,0))),"fillme",
INDEX(resources!E:E,MATCH(B165,resources!B:B,0)))</f>
        <v>CAISO_Solar</v>
      </c>
      <c r="N165" s="191">
        <v>1</v>
      </c>
      <c r="O165" s="193" t="str">
        <f>IFERROR(INDEX(resources!K:K,MATCH(B165,resources!B:B,0)),"fillme")</f>
        <v>solar</v>
      </c>
      <c r="P165" s="195" t="str">
        <f t="shared" si="75"/>
        <v>solar_2028_10</v>
      </c>
      <c r="Q165" s="194">
        <f>INDEX(elcc!G:G,MATCH(P165,elcc!D:D,0))</f>
        <v>1.2857142857142857E-2</v>
      </c>
      <c r="R165" s="195">
        <f t="shared" si="76"/>
        <v>1</v>
      </c>
      <c r="S165" s="210" t="e">
        <f t="shared" si="77"/>
        <v>#N/A</v>
      </c>
      <c r="T165" s="212">
        <f t="shared" si="78"/>
        <v>0</v>
      </c>
      <c r="U165" s="196" t="str">
        <f t="shared" si="79"/>
        <v>ok</v>
      </c>
      <c r="V165" s="192" t="str">
        <f>INDEX(resources!F:F,MATCH(B165,resources!B:B,0))</f>
        <v>existing_generic</v>
      </c>
      <c r="W165" s="197">
        <f t="shared" si="80"/>
        <v>1</v>
      </c>
      <c r="X165" s="197">
        <f t="shared" si="81"/>
        <v>0</v>
      </c>
      <c r="Y165" s="197" t="str">
        <f t="shared" si="82"/>
        <v>existing_generic_solar_1axis_existing_generic_solar_1axis_none</v>
      </c>
      <c r="Z165" s="197">
        <f>IF(COUNTIFS($Y$2:Y165,Y165)=1,1,0)</f>
        <v>0</v>
      </c>
      <c r="AA165" s="197">
        <f>SUM($Z$2:Z165)*Z165</f>
        <v>0</v>
      </c>
      <c r="AB165" s="197">
        <f>COUNTIFS(resources!B:B,B165)</f>
        <v>1</v>
      </c>
      <c r="AC165" s="197">
        <f t="shared" si="83"/>
        <v>1</v>
      </c>
      <c r="AD165" s="197">
        <f t="shared" si="84"/>
        <v>1</v>
      </c>
      <c r="AE165" s="197">
        <f t="shared" si="85"/>
        <v>1</v>
      </c>
      <c r="AF165" s="197">
        <f t="shared" si="86"/>
        <v>1</v>
      </c>
      <c r="AG165" s="197">
        <f t="shared" si="87"/>
        <v>1</v>
      </c>
      <c r="AH165" s="197">
        <f t="shared" si="88"/>
        <v>1</v>
      </c>
      <c r="AI165" s="197">
        <f t="shared" si="89"/>
        <v>1</v>
      </c>
    </row>
    <row r="166" spans="1:35" x14ac:dyDescent="0.3">
      <c r="A166" s="103" t="s">
        <v>3955</v>
      </c>
      <c r="B166" s="103" t="s">
        <v>2283</v>
      </c>
      <c r="C166" s="103" t="s">
        <v>2283</v>
      </c>
      <c r="D166" s="164">
        <v>2028</v>
      </c>
      <c r="E166" s="164">
        <v>11</v>
      </c>
      <c r="F166" s="166">
        <v>5.6006002802499033</v>
      </c>
      <c r="G166" s="206">
        <v>0</v>
      </c>
      <c r="H166" s="207"/>
      <c r="I166" s="103" t="s">
        <v>569</v>
      </c>
      <c r="K166" s="210" t="str">
        <f>IF(ISNA(INDEX(resources!G:G,MATCH(B166,resources!B:B,0))),"none",
INDEX(resources!G:G,MATCH(B166,resources!B:B,0)))</f>
        <v>none</v>
      </c>
      <c r="L166" s="191">
        <v>0</v>
      </c>
      <c r="M166" s="191" t="str">
        <f>IF(
ISNA(INDEX(resources!E:E,MATCH(B166,resources!B:B,0))),"fillme",
INDEX(resources!E:E,MATCH(B166,resources!B:B,0)))</f>
        <v>CAISO_Solar</v>
      </c>
      <c r="N166" s="191">
        <v>1</v>
      </c>
      <c r="O166" s="193" t="str">
        <f>IFERROR(INDEX(resources!K:K,MATCH(B166,resources!B:B,0)),"fillme")</f>
        <v>solar</v>
      </c>
      <c r="P166" s="195" t="str">
        <f t="shared" si="75"/>
        <v>solar_2028_11</v>
      </c>
      <c r="Q166" s="194">
        <f>INDEX(elcc!G:G,MATCH(P166,elcc!D:D,0))</f>
        <v>1.2857142857142857E-2</v>
      </c>
      <c r="R166" s="195">
        <f t="shared" si="76"/>
        <v>1</v>
      </c>
      <c r="S166" s="210" t="e">
        <f t="shared" si="77"/>
        <v>#N/A</v>
      </c>
      <c r="T166" s="212">
        <f t="shared" si="78"/>
        <v>0</v>
      </c>
      <c r="U166" s="196" t="str">
        <f t="shared" si="79"/>
        <v>ok</v>
      </c>
      <c r="V166" s="192" t="str">
        <f>INDEX(resources!F:F,MATCH(B166,resources!B:B,0))</f>
        <v>existing_generic</v>
      </c>
      <c r="W166" s="197">
        <f t="shared" si="80"/>
        <v>1</v>
      </c>
      <c r="X166" s="197">
        <f t="shared" si="81"/>
        <v>0</v>
      </c>
      <c r="Y166" s="197" t="str">
        <f t="shared" si="82"/>
        <v>existing_generic_solar_1axis_existing_generic_solar_1axis_none</v>
      </c>
      <c r="Z166" s="197">
        <f>IF(COUNTIFS($Y$2:Y166,Y166)=1,1,0)</f>
        <v>0</v>
      </c>
      <c r="AA166" s="197">
        <f>SUM($Z$2:Z166)*Z166</f>
        <v>0</v>
      </c>
      <c r="AB166" s="197">
        <f>COUNTIFS(resources!B:B,B166)</f>
        <v>1</v>
      </c>
      <c r="AC166" s="197">
        <f t="shared" si="83"/>
        <v>1</v>
      </c>
      <c r="AD166" s="197">
        <f t="shared" si="84"/>
        <v>1</v>
      </c>
      <c r="AE166" s="197">
        <f t="shared" si="85"/>
        <v>1</v>
      </c>
      <c r="AF166" s="197">
        <f t="shared" si="86"/>
        <v>1</v>
      </c>
      <c r="AG166" s="197">
        <f t="shared" si="87"/>
        <v>1</v>
      </c>
      <c r="AH166" s="197">
        <f t="shared" si="88"/>
        <v>1</v>
      </c>
      <c r="AI166" s="197">
        <f t="shared" si="89"/>
        <v>1</v>
      </c>
    </row>
    <row r="167" spans="1:35" x14ac:dyDescent="0.3">
      <c r="A167" s="103" t="s">
        <v>3955</v>
      </c>
      <c r="B167" s="103" t="s">
        <v>2283</v>
      </c>
      <c r="C167" s="103" t="s">
        <v>2283</v>
      </c>
      <c r="D167" s="164">
        <v>2028</v>
      </c>
      <c r="E167" s="164">
        <v>12</v>
      </c>
      <c r="F167" s="166">
        <v>5.6006002802499033</v>
      </c>
      <c r="G167" s="206">
        <v>0</v>
      </c>
      <c r="H167" s="207"/>
      <c r="I167" s="103" t="s">
        <v>569</v>
      </c>
      <c r="K167" s="210" t="str">
        <f>IF(ISNA(INDEX(resources!G:G,MATCH(B167,resources!B:B,0))),"none",
INDEX(resources!G:G,MATCH(B167,resources!B:B,0)))</f>
        <v>none</v>
      </c>
      <c r="L167" s="191">
        <v>0</v>
      </c>
      <c r="M167" s="191" t="str">
        <f>IF(
ISNA(INDEX(resources!E:E,MATCH(B167,resources!B:B,0))),"fillme",
INDEX(resources!E:E,MATCH(B167,resources!B:B,0)))</f>
        <v>CAISO_Solar</v>
      </c>
      <c r="N167" s="191">
        <v>1</v>
      </c>
      <c r="O167" s="193" t="str">
        <f>IFERROR(INDEX(resources!K:K,MATCH(B167,resources!B:B,0)),"fillme")</f>
        <v>solar</v>
      </c>
      <c r="P167" s="195" t="str">
        <f t="shared" si="75"/>
        <v>solar_2028_12</v>
      </c>
      <c r="Q167" s="194">
        <f>INDEX(elcc!G:G,MATCH(P167,elcc!D:D,0))</f>
        <v>0</v>
      </c>
      <c r="R167" s="195">
        <f t="shared" si="76"/>
        <v>1</v>
      </c>
      <c r="S167" s="210" t="e">
        <f t="shared" si="77"/>
        <v>#N/A</v>
      </c>
      <c r="T167" s="212">
        <f t="shared" si="78"/>
        <v>0</v>
      </c>
      <c r="U167" s="196" t="str">
        <f t="shared" si="79"/>
        <v>ok</v>
      </c>
      <c r="V167" s="192" t="str">
        <f>INDEX(resources!F:F,MATCH(B167,resources!B:B,0))</f>
        <v>existing_generic</v>
      </c>
      <c r="W167" s="197">
        <f t="shared" si="80"/>
        <v>1</v>
      </c>
      <c r="X167" s="197">
        <f t="shared" si="81"/>
        <v>0</v>
      </c>
      <c r="Y167" s="197" t="str">
        <f t="shared" si="82"/>
        <v>existing_generic_solar_1axis_existing_generic_solar_1axis_none</v>
      </c>
      <c r="Z167" s="197">
        <f>IF(COUNTIFS($Y$2:Y167,Y167)=1,1,0)</f>
        <v>0</v>
      </c>
      <c r="AA167" s="197">
        <f>SUM($Z$2:Z167)*Z167</f>
        <v>0</v>
      </c>
      <c r="AB167" s="197">
        <f>COUNTIFS(resources!B:B,B167)</f>
        <v>1</v>
      </c>
      <c r="AC167" s="197">
        <f t="shared" si="83"/>
        <v>1</v>
      </c>
      <c r="AD167" s="197">
        <f t="shared" si="84"/>
        <v>1</v>
      </c>
      <c r="AE167" s="197">
        <f t="shared" si="85"/>
        <v>1</v>
      </c>
      <c r="AF167" s="197">
        <f t="shared" si="86"/>
        <v>1</v>
      </c>
      <c r="AG167" s="197">
        <f t="shared" si="87"/>
        <v>1</v>
      </c>
      <c r="AH167" s="197">
        <f t="shared" si="88"/>
        <v>1</v>
      </c>
      <c r="AI167" s="197">
        <f t="shared" si="89"/>
        <v>1</v>
      </c>
    </row>
    <row r="168" spans="1:35" x14ac:dyDescent="0.3">
      <c r="A168" s="103" t="s">
        <v>3955</v>
      </c>
      <c r="B168" s="103" t="s">
        <v>2283</v>
      </c>
      <c r="C168" s="103" t="s">
        <v>2283</v>
      </c>
      <c r="D168" s="164">
        <v>2029</v>
      </c>
      <c r="E168" s="164">
        <v>1</v>
      </c>
      <c r="F168" s="166">
        <v>5.8750132995157678</v>
      </c>
      <c r="G168" s="206">
        <v>0</v>
      </c>
      <c r="H168" s="207"/>
      <c r="I168" s="103" t="s">
        <v>569</v>
      </c>
      <c r="K168" s="210" t="str">
        <f>IF(ISNA(INDEX(resources!G:G,MATCH(B168,resources!B:B,0))),"none",
INDEX(resources!G:G,MATCH(B168,resources!B:B,0)))</f>
        <v>none</v>
      </c>
      <c r="L168" s="191">
        <v>0</v>
      </c>
      <c r="M168" s="191" t="str">
        <f>IF(
ISNA(INDEX(resources!E:E,MATCH(B168,resources!B:B,0))),"fillme",
INDEX(resources!E:E,MATCH(B168,resources!B:B,0)))</f>
        <v>CAISO_Solar</v>
      </c>
      <c r="N168" s="191">
        <v>1</v>
      </c>
      <c r="O168" s="193" t="str">
        <f>IFERROR(INDEX(resources!K:K,MATCH(B168,resources!B:B,0)),"fillme")</f>
        <v>solar</v>
      </c>
      <c r="P168" s="195" t="str">
        <f t="shared" si="75"/>
        <v>solar_2029_1</v>
      </c>
      <c r="Q168" s="194">
        <f>INDEX(elcc!G:G,MATCH(P168,elcc!D:D,0))</f>
        <v>2.5714285714285714E-2</v>
      </c>
      <c r="R168" s="195">
        <f t="shared" si="76"/>
        <v>1</v>
      </c>
      <c r="S168" s="210" t="e">
        <f t="shared" si="77"/>
        <v>#N/A</v>
      </c>
      <c r="T168" s="212">
        <f t="shared" si="78"/>
        <v>0</v>
      </c>
      <c r="U168" s="196" t="str">
        <f t="shared" si="79"/>
        <v>ok</v>
      </c>
      <c r="V168" s="192" t="str">
        <f>INDEX(resources!F:F,MATCH(B168,resources!B:B,0))</f>
        <v>existing_generic</v>
      </c>
      <c r="W168" s="197">
        <f t="shared" si="80"/>
        <v>1</v>
      </c>
      <c r="X168" s="197">
        <f t="shared" si="81"/>
        <v>0</v>
      </c>
      <c r="Y168" s="197" t="str">
        <f t="shared" si="82"/>
        <v>existing_generic_solar_1axis_existing_generic_solar_1axis_none</v>
      </c>
      <c r="Z168" s="197">
        <f>IF(COUNTIFS($Y$2:Y168,Y168)=1,1,0)</f>
        <v>0</v>
      </c>
      <c r="AA168" s="197">
        <f>SUM($Z$2:Z168)*Z168</f>
        <v>0</v>
      </c>
      <c r="AB168" s="197">
        <f>COUNTIFS(resources!B:B,B168)</f>
        <v>1</v>
      </c>
      <c r="AC168" s="197">
        <f t="shared" si="83"/>
        <v>1</v>
      </c>
      <c r="AD168" s="197">
        <f t="shared" si="84"/>
        <v>1</v>
      </c>
      <c r="AE168" s="197">
        <f t="shared" si="85"/>
        <v>1</v>
      </c>
      <c r="AF168" s="197">
        <f t="shared" si="86"/>
        <v>1</v>
      </c>
      <c r="AG168" s="197">
        <f t="shared" si="87"/>
        <v>1</v>
      </c>
      <c r="AH168" s="197">
        <f t="shared" si="88"/>
        <v>1</v>
      </c>
      <c r="AI168" s="197">
        <f t="shared" si="89"/>
        <v>1</v>
      </c>
    </row>
    <row r="169" spans="1:35" x14ac:dyDescent="0.3">
      <c r="A169" s="103" t="s">
        <v>3955</v>
      </c>
      <c r="B169" s="103" t="s">
        <v>2283</v>
      </c>
      <c r="C169" s="103" t="s">
        <v>2283</v>
      </c>
      <c r="D169" s="164">
        <v>2029</v>
      </c>
      <c r="E169" s="164">
        <v>2</v>
      </c>
      <c r="F169" s="166">
        <v>5.8750132995157678</v>
      </c>
      <c r="G169" s="206">
        <v>0</v>
      </c>
      <c r="H169" s="207"/>
      <c r="I169" s="103" t="s">
        <v>569</v>
      </c>
      <c r="K169" s="210" t="str">
        <f>IF(ISNA(INDEX(resources!G:G,MATCH(B169,resources!B:B,0))),"none",
INDEX(resources!G:G,MATCH(B169,resources!B:B,0)))</f>
        <v>none</v>
      </c>
      <c r="L169" s="191">
        <v>0</v>
      </c>
      <c r="M169" s="191" t="str">
        <f>IF(
ISNA(INDEX(resources!E:E,MATCH(B169,resources!B:B,0))),"fillme",
INDEX(resources!E:E,MATCH(B169,resources!B:B,0)))</f>
        <v>CAISO_Solar</v>
      </c>
      <c r="N169" s="191">
        <v>1</v>
      </c>
      <c r="O169" s="193" t="str">
        <f>IFERROR(INDEX(resources!K:K,MATCH(B169,resources!B:B,0)),"fillme")</f>
        <v>solar</v>
      </c>
      <c r="P169" s="195" t="str">
        <f t="shared" si="75"/>
        <v>solar_2029_2</v>
      </c>
      <c r="Q169" s="194">
        <f>INDEX(elcc!G:G,MATCH(P169,elcc!D:D,0))</f>
        <v>1.9285714285714285E-2</v>
      </c>
      <c r="R169" s="195">
        <f t="shared" si="76"/>
        <v>1</v>
      </c>
      <c r="S169" s="210" t="e">
        <f t="shared" si="77"/>
        <v>#N/A</v>
      </c>
      <c r="T169" s="212">
        <f t="shared" si="78"/>
        <v>0</v>
      </c>
      <c r="U169" s="196" t="str">
        <f t="shared" si="79"/>
        <v>ok</v>
      </c>
      <c r="V169" s="192" t="str">
        <f>INDEX(resources!F:F,MATCH(B169,resources!B:B,0))</f>
        <v>existing_generic</v>
      </c>
      <c r="W169" s="197">
        <f t="shared" si="80"/>
        <v>1</v>
      </c>
      <c r="X169" s="197">
        <f t="shared" si="81"/>
        <v>0</v>
      </c>
      <c r="Y169" s="197" t="str">
        <f t="shared" si="82"/>
        <v>existing_generic_solar_1axis_existing_generic_solar_1axis_none</v>
      </c>
      <c r="Z169" s="197">
        <f>IF(COUNTIFS($Y$2:Y169,Y169)=1,1,0)</f>
        <v>0</v>
      </c>
      <c r="AA169" s="197">
        <f>SUM($Z$2:Z169)*Z169</f>
        <v>0</v>
      </c>
      <c r="AB169" s="197">
        <f>COUNTIFS(resources!B:B,B169)</f>
        <v>1</v>
      </c>
      <c r="AC169" s="197">
        <f t="shared" si="83"/>
        <v>1</v>
      </c>
      <c r="AD169" s="197">
        <f t="shared" si="84"/>
        <v>1</v>
      </c>
      <c r="AE169" s="197">
        <f t="shared" si="85"/>
        <v>1</v>
      </c>
      <c r="AF169" s="197">
        <f t="shared" si="86"/>
        <v>1</v>
      </c>
      <c r="AG169" s="197">
        <f t="shared" si="87"/>
        <v>1</v>
      </c>
      <c r="AH169" s="197">
        <f t="shared" si="88"/>
        <v>1</v>
      </c>
      <c r="AI169" s="197">
        <f t="shared" si="89"/>
        <v>1</v>
      </c>
    </row>
    <row r="170" spans="1:35" x14ac:dyDescent="0.3">
      <c r="A170" s="103" t="s">
        <v>3955</v>
      </c>
      <c r="B170" s="103" t="s">
        <v>2283</v>
      </c>
      <c r="C170" s="103" t="s">
        <v>2283</v>
      </c>
      <c r="D170" s="164">
        <v>2029</v>
      </c>
      <c r="E170" s="164">
        <v>3</v>
      </c>
      <c r="F170" s="166">
        <v>5.8750132995157678</v>
      </c>
      <c r="G170" s="206">
        <v>0</v>
      </c>
      <c r="H170" s="207"/>
      <c r="I170" s="103" t="s">
        <v>569</v>
      </c>
      <c r="K170" s="210" t="str">
        <f>IF(ISNA(INDEX(resources!G:G,MATCH(B170,resources!B:B,0))),"none",
INDEX(resources!G:G,MATCH(B170,resources!B:B,0)))</f>
        <v>none</v>
      </c>
      <c r="L170" s="191">
        <v>0</v>
      </c>
      <c r="M170" s="191" t="str">
        <f>IF(
ISNA(INDEX(resources!E:E,MATCH(B170,resources!B:B,0))),"fillme",
INDEX(resources!E:E,MATCH(B170,resources!B:B,0)))</f>
        <v>CAISO_Solar</v>
      </c>
      <c r="N170" s="191">
        <v>1</v>
      </c>
      <c r="O170" s="193" t="str">
        <f>IFERROR(INDEX(resources!K:K,MATCH(B170,resources!B:B,0)),"fillme")</f>
        <v>solar</v>
      </c>
      <c r="P170" s="195" t="str">
        <f t="shared" si="75"/>
        <v>solar_2029_3</v>
      </c>
      <c r="Q170" s="194">
        <f>INDEX(elcc!G:G,MATCH(P170,elcc!D:D,0))</f>
        <v>0.1157142857142857</v>
      </c>
      <c r="R170" s="195">
        <f t="shared" si="76"/>
        <v>1</v>
      </c>
      <c r="S170" s="210" t="e">
        <f t="shared" si="77"/>
        <v>#N/A</v>
      </c>
      <c r="T170" s="212">
        <f t="shared" si="78"/>
        <v>0</v>
      </c>
      <c r="U170" s="196" t="str">
        <f t="shared" si="79"/>
        <v>ok</v>
      </c>
      <c r="V170" s="192" t="str">
        <f>INDEX(resources!F:F,MATCH(B170,resources!B:B,0))</f>
        <v>existing_generic</v>
      </c>
      <c r="W170" s="197">
        <f t="shared" si="80"/>
        <v>1</v>
      </c>
      <c r="X170" s="197">
        <f t="shared" si="81"/>
        <v>0</v>
      </c>
      <c r="Y170" s="197" t="str">
        <f t="shared" si="82"/>
        <v>existing_generic_solar_1axis_existing_generic_solar_1axis_none</v>
      </c>
      <c r="Z170" s="197">
        <f>IF(COUNTIFS($Y$2:Y170,Y170)=1,1,0)</f>
        <v>0</v>
      </c>
      <c r="AA170" s="197">
        <f>SUM($Z$2:Z170)*Z170</f>
        <v>0</v>
      </c>
      <c r="AB170" s="197">
        <f>COUNTIFS(resources!B:B,B170)</f>
        <v>1</v>
      </c>
      <c r="AC170" s="197">
        <f t="shared" si="83"/>
        <v>1</v>
      </c>
      <c r="AD170" s="197">
        <f t="shared" si="84"/>
        <v>1</v>
      </c>
      <c r="AE170" s="197">
        <f t="shared" si="85"/>
        <v>1</v>
      </c>
      <c r="AF170" s="197">
        <f t="shared" si="86"/>
        <v>1</v>
      </c>
      <c r="AG170" s="197">
        <f t="shared" si="87"/>
        <v>1</v>
      </c>
      <c r="AH170" s="197">
        <f t="shared" si="88"/>
        <v>1</v>
      </c>
      <c r="AI170" s="197">
        <f t="shared" si="89"/>
        <v>1</v>
      </c>
    </row>
    <row r="171" spans="1:35" x14ac:dyDescent="0.3">
      <c r="A171" s="103" t="s">
        <v>3955</v>
      </c>
      <c r="B171" s="103" t="s">
        <v>2283</v>
      </c>
      <c r="C171" s="103" t="s">
        <v>2283</v>
      </c>
      <c r="D171" s="164">
        <v>2029</v>
      </c>
      <c r="E171" s="164">
        <v>4</v>
      </c>
      <c r="F171" s="166">
        <v>5.8750132995157678</v>
      </c>
      <c r="G171" s="206">
        <v>0</v>
      </c>
      <c r="H171" s="207"/>
      <c r="I171" s="103" t="s">
        <v>569</v>
      </c>
      <c r="K171" s="210" t="str">
        <f>IF(ISNA(INDEX(resources!G:G,MATCH(B171,resources!B:B,0))),"none",
INDEX(resources!G:G,MATCH(B171,resources!B:B,0)))</f>
        <v>none</v>
      </c>
      <c r="L171" s="191">
        <v>0</v>
      </c>
      <c r="M171" s="191" t="str">
        <f>IF(
ISNA(INDEX(resources!E:E,MATCH(B171,resources!B:B,0))),"fillme",
INDEX(resources!E:E,MATCH(B171,resources!B:B,0)))</f>
        <v>CAISO_Solar</v>
      </c>
      <c r="N171" s="191">
        <v>1</v>
      </c>
      <c r="O171" s="193" t="str">
        <f>IFERROR(INDEX(resources!K:K,MATCH(B171,resources!B:B,0)),"fillme")</f>
        <v>solar</v>
      </c>
      <c r="P171" s="195" t="str">
        <f t="shared" si="75"/>
        <v>solar_2029_4</v>
      </c>
      <c r="Q171" s="194">
        <f>INDEX(elcc!G:G,MATCH(P171,elcc!D:D,0))</f>
        <v>9.6428571428571419E-2</v>
      </c>
      <c r="R171" s="195">
        <f t="shared" si="76"/>
        <v>1</v>
      </c>
      <c r="S171" s="210" t="e">
        <f t="shared" si="77"/>
        <v>#N/A</v>
      </c>
      <c r="T171" s="212">
        <f t="shared" si="78"/>
        <v>0</v>
      </c>
      <c r="U171" s="196" t="str">
        <f t="shared" si="79"/>
        <v>ok</v>
      </c>
      <c r="V171" s="192" t="str">
        <f>INDEX(resources!F:F,MATCH(B171,resources!B:B,0))</f>
        <v>existing_generic</v>
      </c>
      <c r="W171" s="197">
        <f t="shared" si="80"/>
        <v>1</v>
      </c>
      <c r="X171" s="197">
        <f t="shared" si="81"/>
        <v>0</v>
      </c>
      <c r="Y171" s="197" t="str">
        <f t="shared" si="82"/>
        <v>existing_generic_solar_1axis_existing_generic_solar_1axis_none</v>
      </c>
      <c r="Z171" s="197">
        <f>IF(COUNTIFS($Y$2:Y171,Y171)=1,1,0)</f>
        <v>0</v>
      </c>
      <c r="AA171" s="197">
        <f>SUM($Z$2:Z171)*Z171</f>
        <v>0</v>
      </c>
      <c r="AB171" s="197">
        <f>COUNTIFS(resources!B:B,B171)</f>
        <v>1</v>
      </c>
      <c r="AC171" s="197">
        <f t="shared" si="83"/>
        <v>1</v>
      </c>
      <c r="AD171" s="197">
        <f t="shared" si="84"/>
        <v>1</v>
      </c>
      <c r="AE171" s="197">
        <f t="shared" si="85"/>
        <v>1</v>
      </c>
      <c r="AF171" s="197">
        <f t="shared" si="86"/>
        <v>1</v>
      </c>
      <c r="AG171" s="197">
        <f t="shared" si="87"/>
        <v>1</v>
      </c>
      <c r="AH171" s="197">
        <f t="shared" si="88"/>
        <v>1</v>
      </c>
      <c r="AI171" s="197">
        <f t="shared" si="89"/>
        <v>1</v>
      </c>
    </row>
    <row r="172" spans="1:35" x14ac:dyDescent="0.3">
      <c r="A172" s="103" t="s">
        <v>3955</v>
      </c>
      <c r="B172" s="103" t="s">
        <v>2283</v>
      </c>
      <c r="C172" s="103" t="s">
        <v>2283</v>
      </c>
      <c r="D172" s="164">
        <v>2029</v>
      </c>
      <c r="E172" s="164">
        <v>5</v>
      </c>
      <c r="F172" s="166">
        <v>5.8750132995157678</v>
      </c>
      <c r="G172" s="206">
        <v>0</v>
      </c>
      <c r="H172" s="207"/>
      <c r="I172" s="103" t="s">
        <v>569</v>
      </c>
      <c r="K172" s="210" t="str">
        <f>IF(ISNA(INDEX(resources!G:G,MATCH(B172,resources!B:B,0))),"none",
INDEX(resources!G:G,MATCH(B172,resources!B:B,0)))</f>
        <v>none</v>
      </c>
      <c r="L172" s="191">
        <v>0</v>
      </c>
      <c r="M172" s="191" t="str">
        <f>IF(
ISNA(INDEX(resources!E:E,MATCH(B172,resources!B:B,0))),"fillme",
INDEX(resources!E:E,MATCH(B172,resources!B:B,0)))</f>
        <v>CAISO_Solar</v>
      </c>
      <c r="N172" s="191">
        <v>1</v>
      </c>
      <c r="O172" s="193" t="str">
        <f>IFERROR(INDEX(resources!K:K,MATCH(B172,resources!B:B,0)),"fillme")</f>
        <v>solar</v>
      </c>
      <c r="P172" s="195" t="str">
        <f t="shared" si="75"/>
        <v>solar_2029_5</v>
      </c>
      <c r="Q172" s="194">
        <f>INDEX(elcc!G:G,MATCH(P172,elcc!D:D,0))</f>
        <v>0.10285714285714286</v>
      </c>
      <c r="R172" s="195">
        <f t="shared" si="76"/>
        <v>1</v>
      </c>
      <c r="S172" s="210" t="e">
        <f t="shared" si="77"/>
        <v>#N/A</v>
      </c>
      <c r="T172" s="212">
        <f t="shared" si="78"/>
        <v>0</v>
      </c>
      <c r="U172" s="196" t="str">
        <f t="shared" si="79"/>
        <v>ok</v>
      </c>
      <c r="V172" s="192" t="str">
        <f>INDEX(resources!F:F,MATCH(B172,resources!B:B,0))</f>
        <v>existing_generic</v>
      </c>
      <c r="W172" s="197">
        <f t="shared" si="80"/>
        <v>1</v>
      </c>
      <c r="X172" s="197">
        <f t="shared" si="81"/>
        <v>0</v>
      </c>
      <c r="Y172" s="197" t="str">
        <f t="shared" si="82"/>
        <v>existing_generic_solar_1axis_existing_generic_solar_1axis_none</v>
      </c>
      <c r="Z172" s="197">
        <f>IF(COUNTIFS($Y$2:Y172,Y172)=1,1,0)</f>
        <v>0</v>
      </c>
      <c r="AA172" s="197">
        <f>SUM($Z$2:Z172)*Z172</f>
        <v>0</v>
      </c>
      <c r="AB172" s="197">
        <f>COUNTIFS(resources!B:B,B172)</f>
        <v>1</v>
      </c>
      <c r="AC172" s="197">
        <f t="shared" si="83"/>
        <v>1</v>
      </c>
      <c r="AD172" s="197">
        <f t="shared" si="84"/>
        <v>1</v>
      </c>
      <c r="AE172" s="197">
        <f t="shared" si="85"/>
        <v>1</v>
      </c>
      <c r="AF172" s="197">
        <f t="shared" si="86"/>
        <v>1</v>
      </c>
      <c r="AG172" s="197">
        <f t="shared" si="87"/>
        <v>1</v>
      </c>
      <c r="AH172" s="197">
        <f t="shared" si="88"/>
        <v>1</v>
      </c>
      <c r="AI172" s="197">
        <f t="shared" si="89"/>
        <v>1</v>
      </c>
    </row>
    <row r="173" spans="1:35" x14ac:dyDescent="0.3">
      <c r="A173" s="103" t="s">
        <v>3955</v>
      </c>
      <c r="B173" s="103" t="s">
        <v>2283</v>
      </c>
      <c r="C173" s="103" t="s">
        <v>2283</v>
      </c>
      <c r="D173" s="164">
        <v>2029</v>
      </c>
      <c r="E173" s="164">
        <v>6</v>
      </c>
      <c r="F173" s="166">
        <v>5.8750132995157678</v>
      </c>
      <c r="G173" s="206">
        <v>0</v>
      </c>
      <c r="H173" s="207"/>
      <c r="I173" s="103" t="s">
        <v>569</v>
      </c>
      <c r="K173" s="210" t="str">
        <f>IF(ISNA(INDEX(resources!G:G,MATCH(B173,resources!B:B,0))),"none",
INDEX(resources!G:G,MATCH(B173,resources!B:B,0)))</f>
        <v>none</v>
      </c>
      <c r="L173" s="191">
        <v>0</v>
      </c>
      <c r="M173" s="191" t="str">
        <f>IF(
ISNA(INDEX(resources!E:E,MATCH(B173,resources!B:B,0))),"fillme",
INDEX(resources!E:E,MATCH(B173,resources!B:B,0)))</f>
        <v>CAISO_Solar</v>
      </c>
      <c r="N173" s="191">
        <v>1</v>
      </c>
      <c r="O173" s="193" t="str">
        <f>IFERROR(INDEX(resources!K:K,MATCH(B173,resources!B:B,0)),"fillme")</f>
        <v>solar</v>
      </c>
      <c r="P173" s="195" t="str">
        <f t="shared" si="75"/>
        <v>solar_2029_6</v>
      </c>
      <c r="Q173" s="194">
        <f>INDEX(elcc!G:G,MATCH(P173,elcc!D:D,0))</f>
        <v>0.19928571428571426</v>
      </c>
      <c r="R173" s="195">
        <f t="shared" si="76"/>
        <v>1</v>
      </c>
      <c r="S173" s="210" t="e">
        <f t="shared" si="77"/>
        <v>#N/A</v>
      </c>
      <c r="T173" s="212">
        <f t="shared" si="78"/>
        <v>0</v>
      </c>
      <c r="U173" s="196" t="str">
        <f t="shared" si="79"/>
        <v>ok</v>
      </c>
      <c r="V173" s="192" t="str">
        <f>INDEX(resources!F:F,MATCH(B173,resources!B:B,0))</f>
        <v>existing_generic</v>
      </c>
      <c r="W173" s="197">
        <f t="shared" si="80"/>
        <v>1</v>
      </c>
      <c r="X173" s="197">
        <f t="shared" si="81"/>
        <v>0</v>
      </c>
      <c r="Y173" s="197" t="str">
        <f t="shared" si="82"/>
        <v>existing_generic_solar_1axis_existing_generic_solar_1axis_none</v>
      </c>
      <c r="Z173" s="197">
        <f>IF(COUNTIFS($Y$2:Y173,Y173)=1,1,0)</f>
        <v>0</v>
      </c>
      <c r="AA173" s="197">
        <f>SUM($Z$2:Z173)*Z173</f>
        <v>0</v>
      </c>
      <c r="AB173" s="197">
        <f>COUNTIFS(resources!B:B,B173)</f>
        <v>1</v>
      </c>
      <c r="AC173" s="197">
        <f t="shared" si="83"/>
        <v>1</v>
      </c>
      <c r="AD173" s="197">
        <f t="shared" si="84"/>
        <v>1</v>
      </c>
      <c r="AE173" s="197">
        <f t="shared" si="85"/>
        <v>1</v>
      </c>
      <c r="AF173" s="197">
        <f t="shared" si="86"/>
        <v>1</v>
      </c>
      <c r="AG173" s="197">
        <f t="shared" si="87"/>
        <v>1</v>
      </c>
      <c r="AH173" s="197">
        <f t="shared" si="88"/>
        <v>1</v>
      </c>
      <c r="AI173" s="197">
        <f t="shared" si="89"/>
        <v>1</v>
      </c>
    </row>
    <row r="174" spans="1:35" x14ac:dyDescent="0.3">
      <c r="A174" s="103" t="s">
        <v>3955</v>
      </c>
      <c r="B174" s="103" t="s">
        <v>2283</v>
      </c>
      <c r="C174" s="103" t="s">
        <v>2283</v>
      </c>
      <c r="D174" s="164">
        <v>2029</v>
      </c>
      <c r="E174" s="164">
        <v>7</v>
      </c>
      <c r="F174" s="166">
        <v>5.8750132995157678</v>
      </c>
      <c r="G174" s="206">
        <v>0</v>
      </c>
      <c r="H174" s="207"/>
      <c r="I174" s="103" t="s">
        <v>569</v>
      </c>
      <c r="K174" s="210" t="str">
        <f>IF(ISNA(INDEX(resources!G:G,MATCH(B174,resources!B:B,0))),"none",
INDEX(resources!G:G,MATCH(B174,resources!B:B,0)))</f>
        <v>none</v>
      </c>
      <c r="L174" s="191">
        <v>0</v>
      </c>
      <c r="M174" s="191" t="str">
        <f>IF(
ISNA(INDEX(resources!E:E,MATCH(B174,resources!B:B,0))),"fillme",
INDEX(resources!E:E,MATCH(B174,resources!B:B,0)))</f>
        <v>CAISO_Solar</v>
      </c>
      <c r="N174" s="191">
        <v>1</v>
      </c>
      <c r="O174" s="193" t="str">
        <f>IFERROR(INDEX(resources!K:K,MATCH(B174,resources!B:B,0)),"fillme")</f>
        <v>solar</v>
      </c>
      <c r="P174" s="195" t="str">
        <f t="shared" si="75"/>
        <v>solar_2029_7</v>
      </c>
      <c r="Q174" s="194">
        <f>INDEX(elcc!G:G,MATCH(P174,elcc!D:D,0))</f>
        <v>0.25071428571428572</v>
      </c>
      <c r="R174" s="195">
        <f t="shared" si="76"/>
        <v>1</v>
      </c>
      <c r="S174" s="210" t="e">
        <f t="shared" si="77"/>
        <v>#N/A</v>
      </c>
      <c r="T174" s="212">
        <f t="shared" si="78"/>
        <v>0</v>
      </c>
      <c r="U174" s="196" t="str">
        <f t="shared" si="79"/>
        <v>ok</v>
      </c>
      <c r="V174" s="192" t="str">
        <f>INDEX(resources!F:F,MATCH(B174,resources!B:B,0))</f>
        <v>existing_generic</v>
      </c>
      <c r="W174" s="197">
        <f t="shared" si="80"/>
        <v>1</v>
      </c>
      <c r="X174" s="197">
        <f t="shared" si="81"/>
        <v>0</v>
      </c>
      <c r="Y174" s="197" t="str">
        <f t="shared" si="82"/>
        <v>existing_generic_solar_1axis_existing_generic_solar_1axis_none</v>
      </c>
      <c r="Z174" s="197">
        <f>IF(COUNTIFS($Y$2:Y174,Y174)=1,1,0)</f>
        <v>0</v>
      </c>
      <c r="AA174" s="197">
        <f>SUM($Z$2:Z174)*Z174</f>
        <v>0</v>
      </c>
      <c r="AB174" s="197">
        <f>COUNTIFS(resources!B:B,B174)</f>
        <v>1</v>
      </c>
      <c r="AC174" s="197">
        <f t="shared" si="83"/>
        <v>1</v>
      </c>
      <c r="AD174" s="197">
        <f t="shared" si="84"/>
        <v>1</v>
      </c>
      <c r="AE174" s="197">
        <f t="shared" si="85"/>
        <v>1</v>
      </c>
      <c r="AF174" s="197">
        <f t="shared" si="86"/>
        <v>1</v>
      </c>
      <c r="AG174" s="197">
        <f t="shared" si="87"/>
        <v>1</v>
      </c>
      <c r="AH174" s="197">
        <f t="shared" si="88"/>
        <v>1</v>
      </c>
      <c r="AI174" s="197">
        <f t="shared" si="89"/>
        <v>1</v>
      </c>
    </row>
    <row r="175" spans="1:35" x14ac:dyDescent="0.3">
      <c r="A175" s="103" t="s">
        <v>3955</v>
      </c>
      <c r="B175" s="103" t="s">
        <v>2283</v>
      </c>
      <c r="C175" s="103" t="s">
        <v>2283</v>
      </c>
      <c r="D175" s="164">
        <v>2029</v>
      </c>
      <c r="E175" s="164">
        <v>8</v>
      </c>
      <c r="F175" s="166">
        <v>5.8750132995157678</v>
      </c>
      <c r="G175" s="206">
        <v>0</v>
      </c>
      <c r="H175" s="207"/>
      <c r="I175" s="103" t="s">
        <v>569</v>
      </c>
      <c r="K175" s="210" t="str">
        <f>IF(ISNA(INDEX(resources!G:G,MATCH(B175,resources!B:B,0))),"none",
INDEX(resources!G:G,MATCH(B175,resources!B:B,0)))</f>
        <v>none</v>
      </c>
      <c r="L175" s="191">
        <v>0</v>
      </c>
      <c r="M175" s="191" t="str">
        <f>IF(
ISNA(INDEX(resources!E:E,MATCH(B175,resources!B:B,0))),"fillme",
INDEX(resources!E:E,MATCH(B175,resources!B:B,0)))</f>
        <v>CAISO_Solar</v>
      </c>
      <c r="N175" s="191">
        <v>1</v>
      </c>
      <c r="O175" s="193" t="str">
        <f>IFERROR(INDEX(resources!K:K,MATCH(B175,resources!B:B,0)),"fillme")</f>
        <v>solar</v>
      </c>
      <c r="P175" s="195" t="str">
        <f t="shared" si="75"/>
        <v>solar_2029_8</v>
      </c>
      <c r="Q175" s="194">
        <f>INDEX(elcc!G:G,MATCH(P175,elcc!D:D,0))</f>
        <v>0.17357142857142857</v>
      </c>
      <c r="R175" s="195">
        <f t="shared" si="76"/>
        <v>1</v>
      </c>
      <c r="S175" s="210" t="e">
        <f t="shared" si="77"/>
        <v>#N/A</v>
      </c>
      <c r="T175" s="212">
        <f t="shared" si="78"/>
        <v>0</v>
      </c>
      <c r="U175" s="196" t="str">
        <f t="shared" si="79"/>
        <v>ok</v>
      </c>
      <c r="V175" s="192" t="str">
        <f>INDEX(resources!F:F,MATCH(B175,resources!B:B,0))</f>
        <v>existing_generic</v>
      </c>
      <c r="W175" s="197">
        <f t="shared" si="80"/>
        <v>1</v>
      </c>
      <c r="X175" s="197">
        <f t="shared" si="81"/>
        <v>0</v>
      </c>
      <c r="Y175" s="197" t="str">
        <f t="shared" si="82"/>
        <v>existing_generic_solar_1axis_existing_generic_solar_1axis_none</v>
      </c>
      <c r="Z175" s="197">
        <f>IF(COUNTIFS($Y$2:Y175,Y175)=1,1,0)</f>
        <v>0</v>
      </c>
      <c r="AA175" s="197">
        <f>SUM($Z$2:Z175)*Z175</f>
        <v>0</v>
      </c>
      <c r="AB175" s="197">
        <f>COUNTIFS(resources!B:B,B175)</f>
        <v>1</v>
      </c>
      <c r="AC175" s="197">
        <f t="shared" si="83"/>
        <v>1</v>
      </c>
      <c r="AD175" s="197">
        <f t="shared" si="84"/>
        <v>1</v>
      </c>
      <c r="AE175" s="197">
        <f t="shared" si="85"/>
        <v>1</v>
      </c>
      <c r="AF175" s="197">
        <f t="shared" si="86"/>
        <v>1</v>
      </c>
      <c r="AG175" s="197">
        <f t="shared" si="87"/>
        <v>1</v>
      </c>
      <c r="AH175" s="197">
        <f t="shared" si="88"/>
        <v>1</v>
      </c>
      <c r="AI175" s="197">
        <f t="shared" si="89"/>
        <v>1</v>
      </c>
    </row>
    <row r="176" spans="1:35" x14ac:dyDescent="0.3">
      <c r="A176" s="103" t="s">
        <v>3955</v>
      </c>
      <c r="B176" s="103" t="s">
        <v>2283</v>
      </c>
      <c r="C176" s="103" t="s">
        <v>2283</v>
      </c>
      <c r="D176" s="164">
        <v>2029</v>
      </c>
      <c r="E176" s="164">
        <v>9</v>
      </c>
      <c r="F176" s="166">
        <v>5.8750132995157678</v>
      </c>
      <c r="G176" s="206">
        <v>0</v>
      </c>
      <c r="H176" s="207"/>
      <c r="I176" s="103" t="s">
        <v>569</v>
      </c>
      <c r="K176" s="210" t="str">
        <f>IF(ISNA(INDEX(resources!G:G,MATCH(B176,resources!B:B,0))),"none",
INDEX(resources!G:G,MATCH(B176,resources!B:B,0)))</f>
        <v>none</v>
      </c>
      <c r="L176" s="191">
        <v>0</v>
      </c>
      <c r="M176" s="191" t="str">
        <f>IF(
ISNA(INDEX(resources!E:E,MATCH(B176,resources!B:B,0))),"fillme",
INDEX(resources!E:E,MATCH(B176,resources!B:B,0)))</f>
        <v>CAISO_Solar</v>
      </c>
      <c r="N176" s="191">
        <v>1</v>
      </c>
      <c r="O176" s="193" t="str">
        <f>IFERROR(INDEX(resources!K:K,MATCH(B176,resources!B:B,0)),"fillme")</f>
        <v>solar</v>
      </c>
      <c r="P176" s="195" t="str">
        <f t="shared" si="75"/>
        <v>solar_2029_9</v>
      </c>
      <c r="Q176" s="194">
        <f>INDEX(elcc!G:G,MATCH(P176,elcc!D:D,0))</f>
        <v>8.8890363256559829E-2</v>
      </c>
      <c r="R176" s="195">
        <f t="shared" si="76"/>
        <v>1</v>
      </c>
      <c r="S176" s="210" t="e">
        <f t="shared" si="77"/>
        <v>#N/A</v>
      </c>
      <c r="T176" s="212">
        <f t="shared" si="78"/>
        <v>0</v>
      </c>
      <c r="U176" s="196" t="str">
        <f t="shared" si="79"/>
        <v>ok</v>
      </c>
      <c r="V176" s="192" t="str">
        <f>INDEX(resources!F:F,MATCH(B176,resources!B:B,0))</f>
        <v>existing_generic</v>
      </c>
      <c r="W176" s="197">
        <f t="shared" si="80"/>
        <v>1</v>
      </c>
      <c r="X176" s="197">
        <f t="shared" si="81"/>
        <v>0</v>
      </c>
      <c r="Y176" s="197" t="str">
        <f t="shared" si="82"/>
        <v>existing_generic_solar_1axis_existing_generic_solar_1axis_none</v>
      </c>
      <c r="Z176" s="197">
        <f>IF(COUNTIFS($Y$2:Y176,Y176)=1,1,0)</f>
        <v>0</v>
      </c>
      <c r="AA176" s="197">
        <f>SUM($Z$2:Z176)*Z176</f>
        <v>0</v>
      </c>
      <c r="AB176" s="197">
        <f>COUNTIFS(resources!B:B,B176)</f>
        <v>1</v>
      </c>
      <c r="AC176" s="197">
        <f t="shared" si="83"/>
        <v>1</v>
      </c>
      <c r="AD176" s="197">
        <f t="shared" si="84"/>
        <v>1</v>
      </c>
      <c r="AE176" s="197">
        <f t="shared" si="85"/>
        <v>1</v>
      </c>
      <c r="AF176" s="197">
        <f t="shared" si="86"/>
        <v>1</v>
      </c>
      <c r="AG176" s="197">
        <f t="shared" si="87"/>
        <v>1</v>
      </c>
      <c r="AH176" s="197">
        <f t="shared" si="88"/>
        <v>1</v>
      </c>
      <c r="AI176" s="197">
        <f t="shared" si="89"/>
        <v>1</v>
      </c>
    </row>
    <row r="177" spans="1:35" x14ac:dyDescent="0.3">
      <c r="A177" s="103" t="s">
        <v>3955</v>
      </c>
      <c r="B177" s="103" t="s">
        <v>2283</v>
      </c>
      <c r="C177" s="103" t="s">
        <v>2283</v>
      </c>
      <c r="D177" s="164">
        <v>2029</v>
      </c>
      <c r="E177" s="164">
        <v>10</v>
      </c>
      <c r="F177" s="166">
        <v>5.8750132995157678</v>
      </c>
      <c r="G177" s="206">
        <v>0</v>
      </c>
      <c r="H177" s="207"/>
      <c r="I177" s="103" t="s">
        <v>569</v>
      </c>
      <c r="K177" s="210" t="str">
        <f>IF(ISNA(INDEX(resources!G:G,MATCH(B177,resources!B:B,0))),"none",
INDEX(resources!G:G,MATCH(B177,resources!B:B,0)))</f>
        <v>none</v>
      </c>
      <c r="L177" s="191">
        <v>0</v>
      </c>
      <c r="M177" s="191" t="str">
        <f>IF(
ISNA(INDEX(resources!E:E,MATCH(B177,resources!B:B,0))),"fillme",
INDEX(resources!E:E,MATCH(B177,resources!B:B,0)))</f>
        <v>CAISO_Solar</v>
      </c>
      <c r="N177" s="191">
        <v>1</v>
      </c>
      <c r="O177" s="193" t="str">
        <f>IFERROR(INDEX(resources!K:K,MATCH(B177,resources!B:B,0)),"fillme")</f>
        <v>solar</v>
      </c>
      <c r="P177" s="195" t="str">
        <f t="shared" si="75"/>
        <v>solar_2029_10</v>
      </c>
      <c r="Q177" s="194">
        <f>INDEX(elcc!G:G,MATCH(P177,elcc!D:D,0))</f>
        <v>1.2857142857142857E-2</v>
      </c>
      <c r="R177" s="195">
        <f t="shared" si="76"/>
        <v>1</v>
      </c>
      <c r="S177" s="210" t="e">
        <f t="shared" si="77"/>
        <v>#N/A</v>
      </c>
      <c r="T177" s="212">
        <f t="shared" si="78"/>
        <v>0</v>
      </c>
      <c r="U177" s="196" t="str">
        <f t="shared" si="79"/>
        <v>ok</v>
      </c>
      <c r="V177" s="192" t="str">
        <f>INDEX(resources!F:F,MATCH(B177,resources!B:B,0))</f>
        <v>existing_generic</v>
      </c>
      <c r="W177" s="197">
        <f t="shared" si="80"/>
        <v>1</v>
      </c>
      <c r="X177" s="197">
        <f t="shared" si="81"/>
        <v>0</v>
      </c>
      <c r="Y177" s="197" t="str">
        <f t="shared" si="82"/>
        <v>existing_generic_solar_1axis_existing_generic_solar_1axis_none</v>
      </c>
      <c r="Z177" s="197">
        <f>IF(COUNTIFS($Y$2:Y177,Y177)=1,1,0)</f>
        <v>0</v>
      </c>
      <c r="AA177" s="197">
        <f>SUM($Z$2:Z177)*Z177</f>
        <v>0</v>
      </c>
      <c r="AB177" s="197">
        <f>COUNTIFS(resources!B:B,B177)</f>
        <v>1</v>
      </c>
      <c r="AC177" s="197">
        <f t="shared" si="83"/>
        <v>1</v>
      </c>
      <c r="AD177" s="197">
        <f t="shared" si="84"/>
        <v>1</v>
      </c>
      <c r="AE177" s="197">
        <f t="shared" si="85"/>
        <v>1</v>
      </c>
      <c r="AF177" s="197">
        <f t="shared" si="86"/>
        <v>1</v>
      </c>
      <c r="AG177" s="197">
        <f t="shared" si="87"/>
        <v>1</v>
      </c>
      <c r="AH177" s="197">
        <f t="shared" si="88"/>
        <v>1</v>
      </c>
      <c r="AI177" s="197">
        <f t="shared" si="89"/>
        <v>1</v>
      </c>
    </row>
    <row r="178" spans="1:35" x14ac:dyDescent="0.3">
      <c r="A178" s="103" t="s">
        <v>3955</v>
      </c>
      <c r="B178" s="103" t="s">
        <v>2283</v>
      </c>
      <c r="C178" s="103" t="s">
        <v>2283</v>
      </c>
      <c r="D178" s="164">
        <v>2029</v>
      </c>
      <c r="E178" s="164">
        <v>11</v>
      </c>
      <c r="F178" s="166">
        <v>5.8750132995157678</v>
      </c>
      <c r="G178" s="206">
        <v>0</v>
      </c>
      <c r="H178" s="207"/>
      <c r="I178" s="103" t="s">
        <v>569</v>
      </c>
      <c r="K178" s="210" t="str">
        <f>IF(ISNA(INDEX(resources!G:G,MATCH(B178,resources!B:B,0))),"none",
INDEX(resources!G:G,MATCH(B178,resources!B:B,0)))</f>
        <v>none</v>
      </c>
      <c r="L178" s="191">
        <v>0</v>
      </c>
      <c r="M178" s="191" t="str">
        <f>IF(
ISNA(INDEX(resources!E:E,MATCH(B178,resources!B:B,0))),"fillme",
INDEX(resources!E:E,MATCH(B178,resources!B:B,0)))</f>
        <v>CAISO_Solar</v>
      </c>
      <c r="N178" s="191">
        <v>1</v>
      </c>
      <c r="O178" s="193" t="str">
        <f>IFERROR(INDEX(resources!K:K,MATCH(B178,resources!B:B,0)),"fillme")</f>
        <v>solar</v>
      </c>
      <c r="P178" s="195" t="str">
        <f t="shared" si="75"/>
        <v>solar_2029_11</v>
      </c>
      <c r="Q178" s="194">
        <f>INDEX(elcc!G:G,MATCH(P178,elcc!D:D,0))</f>
        <v>1.2857142857142857E-2</v>
      </c>
      <c r="R178" s="195">
        <f t="shared" si="76"/>
        <v>1</v>
      </c>
      <c r="S178" s="210" t="e">
        <f t="shared" si="77"/>
        <v>#N/A</v>
      </c>
      <c r="T178" s="212">
        <f t="shared" si="78"/>
        <v>0</v>
      </c>
      <c r="U178" s="196" t="str">
        <f t="shared" si="79"/>
        <v>ok</v>
      </c>
      <c r="V178" s="192" t="str">
        <f>INDEX(resources!F:F,MATCH(B178,resources!B:B,0))</f>
        <v>existing_generic</v>
      </c>
      <c r="W178" s="197">
        <f t="shared" si="80"/>
        <v>1</v>
      </c>
      <c r="X178" s="197">
        <f t="shared" si="81"/>
        <v>0</v>
      </c>
      <c r="Y178" s="197" t="str">
        <f t="shared" si="82"/>
        <v>existing_generic_solar_1axis_existing_generic_solar_1axis_none</v>
      </c>
      <c r="Z178" s="197">
        <f>IF(COUNTIFS($Y$2:Y178,Y178)=1,1,0)</f>
        <v>0</v>
      </c>
      <c r="AA178" s="197">
        <f>SUM($Z$2:Z178)*Z178</f>
        <v>0</v>
      </c>
      <c r="AB178" s="197">
        <f>COUNTIFS(resources!B:B,B178)</f>
        <v>1</v>
      </c>
      <c r="AC178" s="197">
        <f t="shared" si="83"/>
        <v>1</v>
      </c>
      <c r="AD178" s="197">
        <f t="shared" si="84"/>
        <v>1</v>
      </c>
      <c r="AE178" s="197">
        <f t="shared" si="85"/>
        <v>1</v>
      </c>
      <c r="AF178" s="197">
        <f t="shared" si="86"/>
        <v>1</v>
      </c>
      <c r="AG178" s="197">
        <f t="shared" si="87"/>
        <v>1</v>
      </c>
      <c r="AH178" s="197">
        <f t="shared" si="88"/>
        <v>1</v>
      </c>
      <c r="AI178" s="197">
        <f t="shared" si="89"/>
        <v>1</v>
      </c>
    </row>
    <row r="179" spans="1:35" x14ac:dyDescent="0.3">
      <c r="A179" s="103" t="s">
        <v>3955</v>
      </c>
      <c r="B179" s="103" t="s">
        <v>2283</v>
      </c>
      <c r="C179" s="103" t="s">
        <v>2283</v>
      </c>
      <c r="D179" s="164">
        <v>2029</v>
      </c>
      <c r="E179" s="164">
        <v>12</v>
      </c>
      <c r="F179" s="166">
        <v>5.8750132995157678</v>
      </c>
      <c r="G179" s="206">
        <v>0</v>
      </c>
      <c r="H179" s="207"/>
      <c r="I179" s="103" t="s">
        <v>569</v>
      </c>
      <c r="K179" s="210" t="str">
        <f>IF(ISNA(INDEX(resources!G:G,MATCH(B179,resources!B:B,0))),"none",
INDEX(resources!G:G,MATCH(B179,resources!B:B,0)))</f>
        <v>none</v>
      </c>
      <c r="L179" s="191">
        <v>0</v>
      </c>
      <c r="M179" s="191" t="str">
        <f>IF(
ISNA(INDEX(resources!E:E,MATCH(B179,resources!B:B,0))),"fillme",
INDEX(resources!E:E,MATCH(B179,resources!B:B,0)))</f>
        <v>CAISO_Solar</v>
      </c>
      <c r="N179" s="191">
        <v>1</v>
      </c>
      <c r="O179" s="193" t="str">
        <f>IFERROR(INDEX(resources!K:K,MATCH(B179,resources!B:B,0)),"fillme")</f>
        <v>solar</v>
      </c>
      <c r="P179" s="195" t="str">
        <f t="shared" si="75"/>
        <v>solar_2029_12</v>
      </c>
      <c r="Q179" s="194">
        <f>INDEX(elcc!G:G,MATCH(P179,elcc!D:D,0))</f>
        <v>0</v>
      </c>
      <c r="R179" s="195">
        <f t="shared" si="76"/>
        <v>1</v>
      </c>
      <c r="S179" s="210" t="e">
        <f t="shared" si="77"/>
        <v>#N/A</v>
      </c>
      <c r="T179" s="212">
        <f t="shared" si="78"/>
        <v>0</v>
      </c>
      <c r="U179" s="196" t="str">
        <f t="shared" si="79"/>
        <v>ok</v>
      </c>
      <c r="V179" s="192" t="str">
        <f>INDEX(resources!F:F,MATCH(B179,resources!B:B,0))</f>
        <v>existing_generic</v>
      </c>
      <c r="W179" s="197">
        <f t="shared" si="80"/>
        <v>1</v>
      </c>
      <c r="X179" s="197">
        <f t="shared" si="81"/>
        <v>0</v>
      </c>
      <c r="Y179" s="197" t="str">
        <f t="shared" si="82"/>
        <v>existing_generic_solar_1axis_existing_generic_solar_1axis_none</v>
      </c>
      <c r="Z179" s="197">
        <f>IF(COUNTIFS($Y$2:Y179,Y179)=1,1,0)</f>
        <v>0</v>
      </c>
      <c r="AA179" s="197">
        <f>SUM($Z$2:Z179)*Z179</f>
        <v>0</v>
      </c>
      <c r="AB179" s="197">
        <f>COUNTIFS(resources!B:B,B179)</f>
        <v>1</v>
      </c>
      <c r="AC179" s="197">
        <f t="shared" si="83"/>
        <v>1</v>
      </c>
      <c r="AD179" s="197">
        <f t="shared" si="84"/>
        <v>1</v>
      </c>
      <c r="AE179" s="197">
        <f t="shared" si="85"/>
        <v>1</v>
      </c>
      <c r="AF179" s="197">
        <f t="shared" si="86"/>
        <v>1</v>
      </c>
      <c r="AG179" s="197">
        <f t="shared" si="87"/>
        <v>1</v>
      </c>
      <c r="AH179" s="197">
        <f t="shared" si="88"/>
        <v>1</v>
      </c>
      <c r="AI179" s="197">
        <f t="shared" si="89"/>
        <v>1</v>
      </c>
    </row>
    <row r="180" spans="1:35" x14ac:dyDescent="0.3">
      <c r="A180" s="103" t="s">
        <v>3955</v>
      </c>
      <c r="B180" s="103" t="s">
        <v>2283</v>
      </c>
      <c r="C180" s="103" t="s">
        <v>2283</v>
      </c>
      <c r="D180" s="164">
        <v>2030</v>
      </c>
      <c r="E180" s="164">
        <v>1</v>
      </c>
      <c r="F180" s="166">
        <v>6.1467491844113624</v>
      </c>
      <c r="G180" s="206">
        <v>0</v>
      </c>
      <c r="H180" s="207"/>
      <c r="I180" s="103" t="s">
        <v>569</v>
      </c>
      <c r="K180" s="210" t="str">
        <f>IF(ISNA(INDEX(resources!G:G,MATCH(B180,resources!B:B,0))),"none",
INDEX(resources!G:G,MATCH(B180,resources!B:B,0)))</f>
        <v>none</v>
      </c>
      <c r="L180" s="191">
        <v>0</v>
      </c>
      <c r="M180" s="191" t="str">
        <f>IF(
ISNA(INDEX(resources!E:E,MATCH(B180,resources!B:B,0))),"fillme",
INDEX(resources!E:E,MATCH(B180,resources!B:B,0)))</f>
        <v>CAISO_Solar</v>
      </c>
      <c r="N180" s="191">
        <v>1</v>
      </c>
      <c r="O180" s="193" t="str">
        <f>IFERROR(INDEX(resources!K:K,MATCH(B180,resources!B:B,0)),"fillme")</f>
        <v>solar</v>
      </c>
      <c r="P180" s="195" t="str">
        <f t="shared" si="75"/>
        <v>solar_2030_1</v>
      </c>
      <c r="Q180" s="194">
        <f>INDEX(elcc!G:G,MATCH(P180,elcc!D:D,0))</f>
        <v>2.5714285714285714E-2</v>
      </c>
      <c r="R180" s="195">
        <f t="shared" si="76"/>
        <v>1</v>
      </c>
      <c r="S180" s="210" t="e">
        <f t="shared" si="77"/>
        <v>#N/A</v>
      </c>
      <c r="T180" s="212">
        <f t="shared" si="78"/>
        <v>0</v>
      </c>
      <c r="U180" s="196" t="str">
        <f t="shared" si="79"/>
        <v>ok</v>
      </c>
      <c r="V180" s="192" t="str">
        <f>INDEX(resources!F:F,MATCH(B180,resources!B:B,0))</f>
        <v>existing_generic</v>
      </c>
      <c r="W180" s="197">
        <f t="shared" si="80"/>
        <v>1</v>
      </c>
      <c r="X180" s="197">
        <f t="shared" si="81"/>
        <v>0</v>
      </c>
      <c r="Y180" s="197" t="str">
        <f t="shared" si="82"/>
        <v>existing_generic_solar_1axis_existing_generic_solar_1axis_none</v>
      </c>
      <c r="Z180" s="197">
        <f>IF(COUNTIFS($Y$2:Y180,Y180)=1,1,0)</f>
        <v>0</v>
      </c>
      <c r="AA180" s="197">
        <f>SUM($Z$2:Z180)*Z180</f>
        <v>0</v>
      </c>
      <c r="AB180" s="197">
        <f>COUNTIFS(resources!B:B,B180)</f>
        <v>1</v>
      </c>
      <c r="AC180" s="197">
        <f t="shared" si="83"/>
        <v>1</v>
      </c>
      <c r="AD180" s="197">
        <f t="shared" si="84"/>
        <v>1</v>
      </c>
      <c r="AE180" s="197">
        <f t="shared" si="85"/>
        <v>1</v>
      </c>
      <c r="AF180" s="197">
        <f t="shared" si="86"/>
        <v>1</v>
      </c>
      <c r="AG180" s="197">
        <f t="shared" si="87"/>
        <v>1</v>
      </c>
      <c r="AH180" s="197">
        <f t="shared" si="88"/>
        <v>1</v>
      </c>
      <c r="AI180" s="197">
        <f t="shared" si="89"/>
        <v>1</v>
      </c>
    </row>
    <row r="181" spans="1:35" x14ac:dyDescent="0.3">
      <c r="A181" s="103" t="s">
        <v>3955</v>
      </c>
      <c r="B181" s="103" t="s">
        <v>2283</v>
      </c>
      <c r="C181" s="103" t="s">
        <v>2283</v>
      </c>
      <c r="D181" s="164">
        <v>2030</v>
      </c>
      <c r="E181" s="164">
        <v>2</v>
      </c>
      <c r="F181" s="166">
        <v>6.1467491844113624</v>
      </c>
      <c r="G181" s="206">
        <v>0</v>
      </c>
      <c r="H181" s="207"/>
      <c r="I181" s="103" t="s">
        <v>569</v>
      </c>
      <c r="K181" s="210" t="str">
        <f>IF(ISNA(INDEX(resources!G:G,MATCH(B181,resources!B:B,0))),"none",
INDEX(resources!G:G,MATCH(B181,resources!B:B,0)))</f>
        <v>none</v>
      </c>
      <c r="L181" s="191">
        <v>0</v>
      </c>
      <c r="M181" s="191" t="str">
        <f>IF(
ISNA(INDEX(resources!E:E,MATCH(B181,resources!B:B,0))),"fillme",
INDEX(resources!E:E,MATCH(B181,resources!B:B,0)))</f>
        <v>CAISO_Solar</v>
      </c>
      <c r="N181" s="191">
        <v>1</v>
      </c>
      <c r="O181" s="193" t="str">
        <f>IFERROR(INDEX(resources!K:K,MATCH(B181,resources!B:B,0)),"fillme")</f>
        <v>solar</v>
      </c>
      <c r="P181" s="195" t="str">
        <f t="shared" si="75"/>
        <v>solar_2030_2</v>
      </c>
      <c r="Q181" s="194">
        <f>INDEX(elcc!G:G,MATCH(P181,elcc!D:D,0))</f>
        <v>1.9285714285714285E-2</v>
      </c>
      <c r="R181" s="195">
        <f t="shared" si="76"/>
        <v>1</v>
      </c>
      <c r="S181" s="210" t="e">
        <f t="shared" si="77"/>
        <v>#N/A</v>
      </c>
      <c r="T181" s="212">
        <f t="shared" si="78"/>
        <v>0</v>
      </c>
      <c r="U181" s="196" t="str">
        <f t="shared" si="79"/>
        <v>ok</v>
      </c>
      <c r="V181" s="192" t="str">
        <f>INDEX(resources!F:F,MATCH(B181,resources!B:B,0))</f>
        <v>existing_generic</v>
      </c>
      <c r="W181" s="197">
        <f t="shared" si="80"/>
        <v>1</v>
      </c>
      <c r="X181" s="197">
        <f t="shared" si="81"/>
        <v>0</v>
      </c>
      <c r="Y181" s="197" t="str">
        <f t="shared" si="82"/>
        <v>existing_generic_solar_1axis_existing_generic_solar_1axis_none</v>
      </c>
      <c r="Z181" s="197">
        <f>IF(COUNTIFS($Y$2:Y181,Y181)=1,1,0)</f>
        <v>0</v>
      </c>
      <c r="AA181" s="197">
        <f>SUM($Z$2:Z181)*Z181</f>
        <v>0</v>
      </c>
      <c r="AB181" s="197">
        <f>COUNTIFS(resources!B:B,B181)</f>
        <v>1</v>
      </c>
      <c r="AC181" s="197">
        <f t="shared" si="83"/>
        <v>1</v>
      </c>
      <c r="AD181" s="197">
        <f t="shared" si="84"/>
        <v>1</v>
      </c>
      <c r="AE181" s="197">
        <f t="shared" si="85"/>
        <v>1</v>
      </c>
      <c r="AF181" s="197">
        <f t="shared" si="86"/>
        <v>1</v>
      </c>
      <c r="AG181" s="197">
        <f t="shared" si="87"/>
        <v>1</v>
      </c>
      <c r="AH181" s="197">
        <f t="shared" si="88"/>
        <v>1</v>
      </c>
      <c r="AI181" s="197">
        <f t="shared" si="89"/>
        <v>1</v>
      </c>
    </row>
    <row r="182" spans="1:35" x14ac:dyDescent="0.3">
      <c r="A182" s="103" t="s">
        <v>3955</v>
      </c>
      <c r="B182" s="103" t="s">
        <v>2283</v>
      </c>
      <c r="C182" s="103" t="s">
        <v>2283</v>
      </c>
      <c r="D182" s="164">
        <v>2030</v>
      </c>
      <c r="E182" s="164">
        <v>3</v>
      </c>
      <c r="F182" s="166">
        <v>6.1467491844113624</v>
      </c>
      <c r="G182" s="206">
        <v>0</v>
      </c>
      <c r="H182" s="207"/>
      <c r="I182" s="103" t="s">
        <v>569</v>
      </c>
      <c r="K182" s="210" t="str">
        <f>IF(ISNA(INDEX(resources!G:G,MATCH(B182,resources!B:B,0))),"none",
INDEX(resources!G:G,MATCH(B182,resources!B:B,0)))</f>
        <v>none</v>
      </c>
      <c r="L182" s="191">
        <v>0</v>
      </c>
      <c r="M182" s="191" t="str">
        <f>IF(
ISNA(INDEX(resources!E:E,MATCH(B182,resources!B:B,0))),"fillme",
INDEX(resources!E:E,MATCH(B182,resources!B:B,0)))</f>
        <v>CAISO_Solar</v>
      </c>
      <c r="N182" s="191">
        <v>1</v>
      </c>
      <c r="O182" s="193" t="str">
        <f>IFERROR(INDEX(resources!K:K,MATCH(B182,resources!B:B,0)),"fillme")</f>
        <v>solar</v>
      </c>
      <c r="P182" s="195" t="str">
        <f t="shared" si="75"/>
        <v>solar_2030_3</v>
      </c>
      <c r="Q182" s="194">
        <f>INDEX(elcc!G:G,MATCH(P182,elcc!D:D,0))</f>
        <v>0.1157142857142857</v>
      </c>
      <c r="R182" s="195">
        <f t="shared" si="76"/>
        <v>1</v>
      </c>
      <c r="S182" s="210" t="e">
        <f t="shared" si="77"/>
        <v>#N/A</v>
      </c>
      <c r="T182" s="212">
        <f t="shared" si="78"/>
        <v>0</v>
      </c>
      <c r="U182" s="196" t="str">
        <f t="shared" si="79"/>
        <v>ok</v>
      </c>
      <c r="V182" s="192" t="str">
        <f>INDEX(resources!F:F,MATCH(B182,resources!B:B,0))</f>
        <v>existing_generic</v>
      </c>
      <c r="W182" s="197">
        <f t="shared" si="80"/>
        <v>1</v>
      </c>
      <c r="X182" s="197">
        <f t="shared" si="81"/>
        <v>0</v>
      </c>
      <c r="Y182" s="197" t="str">
        <f t="shared" si="82"/>
        <v>existing_generic_solar_1axis_existing_generic_solar_1axis_none</v>
      </c>
      <c r="Z182" s="197">
        <f>IF(COUNTIFS($Y$2:Y182,Y182)=1,1,0)</f>
        <v>0</v>
      </c>
      <c r="AA182" s="197">
        <f>SUM($Z$2:Z182)*Z182</f>
        <v>0</v>
      </c>
      <c r="AB182" s="197">
        <f>COUNTIFS(resources!B:B,B182)</f>
        <v>1</v>
      </c>
      <c r="AC182" s="197">
        <f t="shared" si="83"/>
        <v>1</v>
      </c>
      <c r="AD182" s="197">
        <f t="shared" si="84"/>
        <v>1</v>
      </c>
      <c r="AE182" s="197">
        <f t="shared" si="85"/>
        <v>1</v>
      </c>
      <c r="AF182" s="197">
        <f t="shared" si="86"/>
        <v>1</v>
      </c>
      <c r="AG182" s="197">
        <f t="shared" si="87"/>
        <v>1</v>
      </c>
      <c r="AH182" s="197">
        <f t="shared" si="88"/>
        <v>1</v>
      </c>
      <c r="AI182" s="197">
        <f t="shared" si="89"/>
        <v>1</v>
      </c>
    </row>
    <row r="183" spans="1:35" x14ac:dyDescent="0.3">
      <c r="A183" s="103" t="s">
        <v>3955</v>
      </c>
      <c r="B183" s="103" t="s">
        <v>2283</v>
      </c>
      <c r="C183" s="103" t="s">
        <v>2283</v>
      </c>
      <c r="D183" s="164">
        <v>2030</v>
      </c>
      <c r="E183" s="164">
        <v>4</v>
      </c>
      <c r="F183" s="166">
        <v>6.1467491844113624</v>
      </c>
      <c r="G183" s="206">
        <v>0</v>
      </c>
      <c r="H183" s="207"/>
      <c r="I183" s="103" t="s">
        <v>569</v>
      </c>
      <c r="K183" s="210" t="str">
        <f>IF(ISNA(INDEX(resources!G:G,MATCH(B183,resources!B:B,0))),"none",
INDEX(resources!G:G,MATCH(B183,resources!B:B,0)))</f>
        <v>none</v>
      </c>
      <c r="L183" s="191">
        <v>0</v>
      </c>
      <c r="M183" s="191" t="str">
        <f>IF(
ISNA(INDEX(resources!E:E,MATCH(B183,resources!B:B,0))),"fillme",
INDEX(resources!E:E,MATCH(B183,resources!B:B,0)))</f>
        <v>CAISO_Solar</v>
      </c>
      <c r="N183" s="191">
        <v>1</v>
      </c>
      <c r="O183" s="193" t="str">
        <f>IFERROR(INDEX(resources!K:K,MATCH(B183,resources!B:B,0)),"fillme")</f>
        <v>solar</v>
      </c>
      <c r="P183" s="195" t="str">
        <f t="shared" si="75"/>
        <v>solar_2030_4</v>
      </c>
      <c r="Q183" s="194">
        <f>INDEX(elcc!G:G,MATCH(P183,elcc!D:D,0))</f>
        <v>9.6428571428571419E-2</v>
      </c>
      <c r="R183" s="195">
        <f t="shared" si="76"/>
        <v>1</v>
      </c>
      <c r="S183" s="210" t="e">
        <f t="shared" si="77"/>
        <v>#N/A</v>
      </c>
      <c r="T183" s="212">
        <f t="shared" si="78"/>
        <v>0</v>
      </c>
      <c r="U183" s="196" t="str">
        <f t="shared" si="79"/>
        <v>ok</v>
      </c>
      <c r="V183" s="192" t="str">
        <f>INDEX(resources!F:F,MATCH(B183,resources!B:B,0))</f>
        <v>existing_generic</v>
      </c>
      <c r="W183" s="197">
        <f t="shared" si="80"/>
        <v>1</v>
      </c>
      <c r="X183" s="197">
        <f t="shared" si="81"/>
        <v>0</v>
      </c>
      <c r="Y183" s="197" t="str">
        <f t="shared" si="82"/>
        <v>existing_generic_solar_1axis_existing_generic_solar_1axis_none</v>
      </c>
      <c r="Z183" s="197">
        <f>IF(COUNTIFS($Y$2:Y183,Y183)=1,1,0)</f>
        <v>0</v>
      </c>
      <c r="AA183" s="197">
        <f>SUM($Z$2:Z183)*Z183</f>
        <v>0</v>
      </c>
      <c r="AB183" s="197">
        <f>COUNTIFS(resources!B:B,B183)</f>
        <v>1</v>
      </c>
      <c r="AC183" s="197">
        <f t="shared" si="83"/>
        <v>1</v>
      </c>
      <c r="AD183" s="197">
        <f t="shared" si="84"/>
        <v>1</v>
      </c>
      <c r="AE183" s="197">
        <f t="shared" si="85"/>
        <v>1</v>
      </c>
      <c r="AF183" s="197">
        <f t="shared" si="86"/>
        <v>1</v>
      </c>
      <c r="AG183" s="197">
        <f t="shared" si="87"/>
        <v>1</v>
      </c>
      <c r="AH183" s="197">
        <f t="shared" si="88"/>
        <v>1</v>
      </c>
      <c r="AI183" s="197">
        <f t="shared" si="89"/>
        <v>1</v>
      </c>
    </row>
    <row r="184" spans="1:35" x14ac:dyDescent="0.3">
      <c r="A184" s="103" t="s">
        <v>3955</v>
      </c>
      <c r="B184" s="103" t="s">
        <v>2283</v>
      </c>
      <c r="C184" s="103" t="s">
        <v>2283</v>
      </c>
      <c r="D184" s="164">
        <v>2030</v>
      </c>
      <c r="E184" s="164">
        <v>5</v>
      </c>
      <c r="F184" s="166">
        <v>6.1467491844113624</v>
      </c>
      <c r="G184" s="206">
        <v>0</v>
      </c>
      <c r="H184" s="207"/>
      <c r="I184" s="103" t="s">
        <v>569</v>
      </c>
      <c r="K184" s="210" t="str">
        <f>IF(ISNA(INDEX(resources!G:G,MATCH(B184,resources!B:B,0))),"none",
INDEX(resources!G:G,MATCH(B184,resources!B:B,0)))</f>
        <v>none</v>
      </c>
      <c r="L184" s="191">
        <v>0</v>
      </c>
      <c r="M184" s="191" t="str">
        <f>IF(
ISNA(INDEX(resources!E:E,MATCH(B184,resources!B:B,0))),"fillme",
INDEX(resources!E:E,MATCH(B184,resources!B:B,0)))</f>
        <v>CAISO_Solar</v>
      </c>
      <c r="N184" s="191">
        <v>1</v>
      </c>
      <c r="O184" s="193" t="str">
        <f>IFERROR(INDEX(resources!K:K,MATCH(B184,resources!B:B,0)),"fillme")</f>
        <v>solar</v>
      </c>
      <c r="P184" s="195" t="str">
        <f t="shared" si="75"/>
        <v>solar_2030_5</v>
      </c>
      <c r="Q184" s="194">
        <f>INDEX(elcc!G:G,MATCH(P184,elcc!D:D,0))</f>
        <v>0.10285714285714286</v>
      </c>
      <c r="R184" s="195">
        <f t="shared" si="76"/>
        <v>1</v>
      </c>
      <c r="S184" s="210" t="e">
        <f t="shared" si="77"/>
        <v>#N/A</v>
      </c>
      <c r="T184" s="212">
        <f t="shared" si="78"/>
        <v>0</v>
      </c>
      <c r="U184" s="196" t="str">
        <f t="shared" si="79"/>
        <v>ok</v>
      </c>
      <c r="V184" s="192" t="str">
        <f>INDEX(resources!F:F,MATCH(B184,resources!B:B,0))</f>
        <v>existing_generic</v>
      </c>
      <c r="W184" s="197">
        <f t="shared" si="80"/>
        <v>1</v>
      </c>
      <c r="X184" s="197">
        <f t="shared" si="81"/>
        <v>0</v>
      </c>
      <c r="Y184" s="197" t="str">
        <f t="shared" si="82"/>
        <v>existing_generic_solar_1axis_existing_generic_solar_1axis_none</v>
      </c>
      <c r="Z184" s="197">
        <f>IF(COUNTIFS($Y$2:Y184,Y184)=1,1,0)</f>
        <v>0</v>
      </c>
      <c r="AA184" s="197">
        <f>SUM($Z$2:Z184)*Z184</f>
        <v>0</v>
      </c>
      <c r="AB184" s="197">
        <f>COUNTIFS(resources!B:B,B184)</f>
        <v>1</v>
      </c>
      <c r="AC184" s="197">
        <f t="shared" si="83"/>
        <v>1</v>
      </c>
      <c r="AD184" s="197">
        <f t="shared" si="84"/>
        <v>1</v>
      </c>
      <c r="AE184" s="197">
        <f t="shared" si="85"/>
        <v>1</v>
      </c>
      <c r="AF184" s="197">
        <f t="shared" si="86"/>
        <v>1</v>
      </c>
      <c r="AG184" s="197">
        <f t="shared" si="87"/>
        <v>1</v>
      </c>
      <c r="AH184" s="197">
        <f t="shared" si="88"/>
        <v>1</v>
      </c>
      <c r="AI184" s="197">
        <f t="shared" si="89"/>
        <v>1</v>
      </c>
    </row>
    <row r="185" spans="1:35" x14ac:dyDescent="0.3">
      <c r="A185" s="103" t="s">
        <v>3955</v>
      </c>
      <c r="B185" s="103" t="s">
        <v>2283</v>
      </c>
      <c r="C185" s="103" t="s">
        <v>2283</v>
      </c>
      <c r="D185" s="164">
        <v>2030</v>
      </c>
      <c r="E185" s="164">
        <v>6</v>
      </c>
      <c r="F185" s="166">
        <v>6.1467491844113624</v>
      </c>
      <c r="G185" s="206">
        <v>0</v>
      </c>
      <c r="H185" s="207"/>
      <c r="I185" s="103" t="s">
        <v>569</v>
      </c>
      <c r="K185" s="210" t="str">
        <f>IF(ISNA(INDEX(resources!G:G,MATCH(B185,resources!B:B,0))),"none",
INDEX(resources!G:G,MATCH(B185,resources!B:B,0)))</f>
        <v>none</v>
      </c>
      <c r="L185" s="191">
        <v>0</v>
      </c>
      <c r="M185" s="191" t="str">
        <f>IF(
ISNA(INDEX(resources!E:E,MATCH(B185,resources!B:B,0))),"fillme",
INDEX(resources!E:E,MATCH(B185,resources!B:B,0)))</f>
        <v>CAISO_Solar</v>
      </c>
      <c r="N185" s="191">
        <v>1</v>
      </c>
      <c r="O185" s="193" t="str">
        <f>IFERROR(INDEX(resources!K:K,MATCH(B185,resources!B:B,0)),"fillme")</f>
        <v>solar</v>
      </c>
      <c r="P185" s="195" t="str">
        <f t="shared" si="75"/>
        <v>solar_2030_6</v>
      </c>
      <c r="Q185" s="194">
        <f>INDEX(elcc!G:G,MATCH(P185,elcc!D:D,0))</f>
        <v>0.19928571428571426</v>
      </c>
      <c r="R185" s="195">
        <f t="shared" si="76"/>
        <v>1</v>
      </c>
      <c r="S185" s="210" t="e">
        <f t="shared" si="77"/>
        <v>#N/A</v>
      </c>
      <c r="T185" s="212">
        <f t="shared" si="78"/>
        <v>0</v>
      </c>
      <c r="U185" s="196" t="str">
        <f t="shared" si="79"/>
        <v>ok</v>
      </c>
      <c r="V185" s="192" t="str">
        <f>INDEX(resources!F:F,MATCH(B185,resources!B:B,0))</f>
        <v>existing_generic</v>
      </c>
      <c r="W185" s="197">
        <f t="shared" si="80"/>
        <v>1</v>
      </c>
      <c r="X185" s="197">
        <f t="shared" si="81"/>
        <v>0</v>
      </c>
      <c r="Y185" s="197" t="str">
        <f t="shared" si="82"/>
        <v>existing_generic_solar_1axis_existing_generic_solar_1axis_none</v>
      </c>
      <c r="Z185" s="197">
        <f>IF(COUNTIFS($Y$2:Y185,Y185)=1,1,0)</f>
        <v>0</v>
      </c>
      <c r="AA185" s="197">
        <f>SUM($Z$2:Z185)*Z185</f>
        <v>0</v>
      </c>
      <c r="AB185" s="197">
        <f>COUNTIFS(resources!B:B,B185)</f>
        <v>1</v>
      </c>
      <c r="AC185" s="197">
        <f t="shared" si="83"/>
        <v>1</v>
      </c>
      <c r="AD185" s="197">
        <f t="shared" si="84"/>
        <v>1</v>
      </c>
      <c r="AE185" s="197">
        <f t="shared" si="85"/>
        <v>1</v>
      </c>
      <c r="AF185" s="197">
        <f t="shared" si="86"/>
        <v>1</v>
      </c>
      <c r="AG185" s="197">
        <f t="shared" si="87"/>
        <v>1</v>
      </c>
      <c r="AH185" s="197">
        <f t="shared" si="88"/>
        <v>1</v>
      </c>
      <c r="AI185" s="197">
        <f t="shared" si="89"/>
        <v>1</v>
      </c>
    </row>
    <row r="186" spans="1:35" x14ac:dyDescent="0.3">
      <c r="A186" s="103" t="s">
        <v>3955</v>
      </c>
      <c r="B186" s="103" t="s">
        <v>2283</v>
      </c>
      <c r="C186" s="103" t="s">
        <v>2283</v>
      </c>
      <c r="D186" s="164">
        <v>2030</v>
      </c>
      <c r="E186" s="164">
        <v>7</v>
      </c>
      <c r="F186" s="166">
        <v>6.1467491844113624</v>
      </c>
      <c r="G186" s="206">
        <v>0</v>
      </c>
      <c r="H186" s="207"/>
      <c r="I186" s="103" t="s">
        <v>569</v>
      </c>
      <c r="K186" s="210" t="str">
        <f>IF(ISNA(INDEX(resources!G:G,MATCH(B186,resources!B:B,0))),"none",
INDEX(resources!G:G,MATCH(B186,resources!B:B,0)))</f>
        <v>none</v>
      </c>
      <c r="L186" s="191">
        <v>0</v>
      </c>
      <c r="M186" s="191" t="str">
        <f>IF(
ISNA(INDEX(resources!E:E,MATCH(B186,resources!B:B,0))),"fillme",
INDEX(resources!E:E,MATCH(B186,resources!B:B,0)))</f>
        <v>CAISO_Solar</v>
      </c>
      <c r="N186" s="191">
        <v>1</v>
      </c>
      <c r="O186" s="193" t="str">
        <f>IFERROR(INDEX(resources!K:K,MATCH(B186,resources!B:B,0)),"fillme")</f>
        <v>solar</v>
      </c>
      <c r="P186" s="195" t="str">
        <f t="shared" si="75"/>
        <v>solar_2030_7</v>
      </c>
      <c r="Q186" s="194">
        <f>INDEX(elcc!G:G,MATCH(P186,elcc!D:D,0))</f>
        <v>0.25071428571428572</v>
      </c>
      <c r="R186" s="195">
        <f t="shared" si="76"/>
        <v>1</v>
      </c>
      <c r="S186" s="210" t="e">
        <f t="shared" si="77"/>
        <v>#N/A</v>
      </c>
      <c r="T186" s="212">
        <f t="shared" si="78"/>
        <v>0</v>
      </c>
      <c r="U186" s="196" t="str">
        <f t="shared" si="79"/>
        <v>ok</v>
      </c>
      <c r="V186" s="192" t="str">
        <f>INDEX(resources!F:F,MATCH(B186,resources!B:B,0))</f>
        <v>existing_generic</v>
      </c>
      <c r="W186" s="197">
        <f t="shared" si="80"/>
        <v>1</v>
      </c>
      <c r="X186" s="197">
        <f t="shared" si="81"/>
        <v>0</v>
      </c>
      <c r="Y186" s="197" t="str">
        <f t="shared" si="82"/>
        <v>existing_generic_solar_1axis_existing_generic_solar_1axis_none</v>
      </c>
      <c r="Z186" s="197">
        <f>IF(COUNTIFS($Y$2:Y186,Y186)=1,1,0)</f>
        <v>0</v>
      </c>
      <c r="AA186" s="197">
        <f>SUM($Z$2:Z186)*Z186</f>
        <v>0</v>
      </c>
      <c r="AB186" s="197">
        <f>COUNTIFS(resources!B:B,B186)</f>
        <v>1</v>
      </c>
      <c r="AC186" s="197">
        <f t="shared" si="83"/>
        <v>1</v>
      </c>
      <c r="AD186" s="197">
        <f t="shared" si="84"/>
        <v>1</v>
      </c>
      <c r="AE186" s="197">
        <f t="shared" si="85"/>
        <v>1</v>
      </c>
      <c r="AF186" s="197">
        <f t="shared" si="86"/>
        <v>1</v>
      </c>
      <c r="AG186" s="197">
        <f t="shared" si="87"/>
        <v>1</v>
      </c>
      <c r="AH186" s="197">
        <f t="shared" si="88"/>
        <v>1</v>
      </c>
      <c r="AI186" s="197">
        <f t="shared" si="89"/>
        <v>1</v>
      </c>
    </row>
    <row r="187" spans="1:35" x14ac:dyDescent="0.3">
      <c r="A187" s="103" t="s">
        <v>3955</v>
      </c>
      <c r="B187" s="103" t="s">
        <v>2283</v>
      </c>
      <c r="C187" s="103" t="s">
        <v>2283</v>
      </c>
      <c r="D187" s="164">
        <v>2030</v>
      </c>
      <c r="E187" s="164">
        <v>8</v>
      </c>
      <c r="F187" s="166">
        <v>6.1467491844113624</v>
      </c>
      <c r="G187" s="206">
        <v>0</v>
      </c>
      <c r="H187" s="207"/>
      <c r="I187" s="103" t="s">
        <v>569</v>
      </c>
      <c r="K187" s="210" t="str">
        <f>IF(ISNA(INDEX(resources!G:G,MATCH(B187,resources!B:B,0))),"none",
INDEX(resources!G:G,MATCH(B187,resources!B:B,0)))</f>
        <v>none</v>
      </c>
      <c r="L187" s="191">
        <v>0</v>
      </c>
      <c r="M187" s="191" t="str">
        <f>IF(
ISNA(INDEX(resources!E:E,MATCH(B187,resources!B:B,0))),"fillme",
INDEX(resources!E:E,MATCH(B187,resources!B:B,0)))</f>
        <v>CAISO_Solar</v>
      </c>
      <c r="N187" s="191">
        <v>1</v>
      </c>
      <c r="O187" s="193" t="str">
        <f>IFERROR(INDEX(resources!K:K,MATCH(B187,resources!B:B,0)),"fillme")</f>
        <v>solar</v>
      </c>
      <c r="P187" s="195" t="str">
        <f t="shared" si="75"/>
        <v>solar_2030_8</v>
      </c>
      <c r="Q187" s="194">
        <f>INDEX(elcc!G:G,MATCH(P187,elcc!D:D,0))</f>
        <v>0.17357142857142857</v>
      </c>
      <c r="R187" s="195">
        <f t="shared" si="76"/>
        <v>1</v>
      </c>
      <c r="S187" s="210" t="e">
        <f t="shared" si="77"/>
        <v>#N/A</v>
      </c>
      <c r="T187" s="212">
        <f t="shared" si="78"/>
        <v>0</v>
      </c>
      <c r="U187" s="196" t="str">
        <f t="shared" si="79"/>
        <v>ok</v>
      </c>
      <c r="V187" s="192" t="str">
        <f>INDEX(resources!F:F,MATCH(B187,resources!B:B,0))</f>
        <v>existing_generic</v>
      </c>
      <c r="W187" s="197">
        <f t="shared" si="80"/>
        <v>1</v>
      </c>
      <c r="X187" s="197">
        <f t="shared" si="81"/>
        <v>0</v>
      </c>
      <c r="Y187" s="197" t="str">
        <f t="shared" si="82"/>
        <v>existing_generic_solar_1axis_existing_generic_solar_1axis_none</v>
      </c>
      <c r="Z187" s="197">
        <f>IF(COUNTIFS($Y$2:Y187,Y187)=1,1,0)</f>
        <v>0</v>
      </c>
      <c r="AA187" s="197">
        <f>SUM($Z$2:Z187)*Z187</f>
        <v>0</v>
      </c>
      <c r="AB187" s="197">
        <f>COUNTIFS(resources!B:B,B187)</f>
        <v>1</v>
      </c>
      <c r="AC187" s="197">
        <f t="shared" si="83"/>
        <v>1</v>
      </c>
      <c r="AD187" s="197">
        <f t="shared" si="84"/>
        <v>1</v>
      </c>
      <c r="AE187" s="197">
        <f t="shared" si="85"/>
        <v>1</v>
      </c>
      <c r="AF187" s="197">
        <f t="shared" si="86"/>
        <v>1</v>
      </c>
      <c r="AG187" s="197">
        <f t="shared" si="87"/>
        <v>1</v>
      </c>
      <c r="AH187" s="197">
        <f t="shared" si="88"/>
        <v>1</v>
      </c>
      <c r="AI187" s="197">
        <f t="shared" si="89"/>
        <v>1</v>
      </c>
    </row>
    <row r="188" spans="1:35" x14ac:dyDescent="0.3">
      <c r="A188" s="103" t="s">
        <v>3955</v>
      </c>
      <c r="B188" s="103" t="s">
        <v>2283</v>
      </c>
      <c r="C188" s="103" t="s">
        <v>2283</v>
      </c>
      <c r="D188" s="164">
        <v>2030</v>
      </c>
      <c r="E188" s="164">
        <v>9</v>
      </c>
      <c r="F188" s="166">
        <v>6.1467491844113624</v>
      </c>
      <c r="G188" s="206">
        <v>0</v>
      </c>
      <c r="H188" s="207"/>
      <c r="I188" s="103" t="s">
        <v>569</v>
      </c>
      <c r="K188" s="210" t="str">
        <f>IF(ISNA(INDEX(resources!G:G,MATCH(B188,resources!B:B,0))),"none",
INDEX(resources!G:G,MATCH(B188,resources!B:B,0)))</f>
        <v>none</v>
      </c>
      <c r="L188" s="191">
        <v>0</v>
      </c>
      <c r="M188" s="191" t="str">
        <f>IF(
ISNA(INDEX(resources!E:E,MATCH(B188,resources!B:B,0))),"fillme",
INDEX(resources!E:E,MATCH(B188,resources!B:B,0)))</f>
        <v>CAISO_Solar</v>
      </c>
      <c r="N188" s="191">
        <v>1</v>
      </c>
      <c r="O188" s="193" t="str">
        <f>IFERROR(INDEX(resources!K:K,MATCH(B188,resources!B:B,0)),"fillme")</f>
        <v>solar</v>
      </c>
      <c r="P188" s="195" t="str">
        <f t="shared" si="75"/>
        <v>solar_2030_9</v>
      </c>
      <c r="Q188" s="194">
        <f>INDEX(elcc!G:G,MATCH(P188,elcc!D:D,0))</f>
        <v>8.9149750978781611E-2</v>
      </c>
      <c r="R188" s="195">
        <f t="shared" si="76"/>
        <v>1</v>
      </c>
      <c r="S188" s="210" t="e">
        <f t="shared" si="77"/>
        <v>#N/A</v>
      </c>
      <c r="T188" s="212">
        <f t="shared" si="78"/>
        <v>0</v>
      </c>
      <c r="U188" s="196" t="str">
        <f t="shared" si="79"/>
        <v>ok</v>
      </c>
      <c r="V188" s="192" t="str">
        <f>INDEX(resources!F:F,MATCH(B188,resources!B:B,0))</f>
        <v>existing_generic</v>
      </c>
      <c r="W188" s="197">
        <f t="shared" si="80"/>
        <v>1</v>
      </c>
      <c r="X188" s="197">
        <f t="shared" si="81"/>
        <v>0</v>
      </c>
      <c r="Y188" s="197" t="str">
        <f t="shared" si="82"/>
        <v>existing_generic_solar_1axis_existing_generic_solar_1axis_none</v>
      </c>
      <c r="Z188" s="197">
        <f>IF(COUNTIFS($Y$2:Y188,Y188)=1,1,0)</f>
        <v>0</v>
      </c>
      <c r="AA188" s="197">
        <f>SUM($Z$2:Z188)*Z188</f>
        <v>0</v>
      </c>
      <c r="AB188" s="197">
        <f>COUNTIFS(resources!B:B,B188)</f>
        <v>1</v>
      </c>
      <c r="AC188" s="197">
        <f t="shared" si="83"/>
        <v>1</v>
      </c>
      <c r="AD188" s="197">
        <f t="shared" si="84"/>
        <v>1</v>
      </c>
      <c r="AE188" s="197">
        <f t="shared" si="85"/>
        <v>1</v>
      </c>
      <c r="AF188" s="197">
        <f t="shared" si="86"/>
        <v>1</v>
      </c>
      <c r="AG188" s="197">
        <f t="shared" si="87"/>
        <v>1</v>
      </c>
      <c r="AH188" s="197">
        <f t="shared" si="88"/>
        <v>1</v>
      </c>
      <c r="AI188" s="197">
        <f t="shared" si="89"/>
        <v>1</v>
      </c>
    </row>
    <row r="189" spans="1:35" x14ac:dyDescent="0.3">
      <c r="A189" s="103" t="s">
        <v>3955</v>
      </c>
      <c r="B189" s="103" t="s">
        <v>2283</v>
      </c>
      <c r="C189" s="103" t="s">
        <v>2283</v>
      </c>
      <c r="D189" s="164">
        <v>2030</v>
      </c>
      <c r="E189" s="164">
        <v>10</v>
      </c>
      <c r="F189" s="166">
        <v>6.1467491844113624</v>
      </c>
      <c r="G189" s="206">
        <v>0</v>
      </c>
      <c r="H189" s="207"/>
      <c r="I189" s="103" t="s">
        <v>569</v>
      </c>
      <c r="K189" s="210" t="str">
        <f>IF(ISNA(INDEX(resources!G:G,MATCH(B189,resources!B:B,0))),"none",
INDEX(resources!G:G,MATCH(B189,resources!B:B,0)))</f>
        <v>none</v>
      </c>
      <c r="L189" s="191">
        <v>0</v>
      </c>
      <c r="M189" s="191" t="str">
        <f>IF(
ISNA(INDEX(resources!E:E,MATCH(B189,resources!B:B,0))),"fillme",
INDEX(resources!E:E,MATCH(B189,resources!B:B,0)))</f>
        <v>CAISO_Solar</v>
      </c>
      <c r="N189" s="191">
        <v>1</v>
      </c>
      <c r="O189" s="193" t="str">
        <f>IFERROR(INDEX(resources!K:K,MATCH(B189,resources!B:B,0)),"fillme")</f>
        <v>solar</v>
      </c>
      <c r="P189" s="195" t="str">
        <f t="shared" si="75"/>
        <v>solar_2030_10</v>
      </c>
      <c r="Q189" s="194">
        <f>INDEX(elcc!G:G,MATCH(P189,elcc!D:D,0))</f>
        <v>1.2857142857142857E-2</v>
      </c>
      <c r="R189" s="195">
        <f t="shared" si="76"/>
        <v>1</v>
      </c>
      <c r="S189" s="210" t="e">
        <f t="shared" si="77"/>
        <v>#N/A</v>
      </c>
      <c r="T189" s="212">
        <f t="shared" si="78"/>
        <v>0</v>
      </c>
      <c r="U189" s="196" t="str">
        <f t="shared" si="79"/>
        <v>ok</v>
      </c>
      <c r="V189" s="192" t="str">
        <f>INDEX(resources!F:F,MATCH(B189,resources!B:B,0))</f>
        <v>existing_generic</v>
      </c>
      <c r="W189" s="197">
        <f t="shared" si="80"/>
        <v>1</v>
      </c>
      <c r="X189" s="197">
        <f t="shared" si="81"/>
        <v>0</v>
      </c>
      <c r="Y189" s="197" t="str">
        <f t="shared" si="82"/>
        <v>existing_generic_solar_1axis_existing_generic_solar_1axis_none</v>
      </c>
      <c r="Z189" s="197">
        <f>IF(COUNTIFS($Y$2:Y189,Y189)=1,1,0)</f>
        <v>0</v>
      </c>
      <c r="AA189" s="197">
        <f>SUM($Z$2:Z189)*Z189</f>
        <v>0</v>
      </c>
      <c r="AB189" s="197">
        <f>COUNTIFS(resources!B:B,B189)</f>
        <v>1</v>
      </c>
      <c r="AC189" s="197">
        <f t="shared" si="83"/>
        <v>1</v>
      </c>
      <c r="AD189" s="197">
        <f t="shared" si="84"/>
        <v>1</v>
      </c>
      <c r="AE189" s="197">
        <f t="shared" si="85"/>
        <v>1</v>
      </c>
      <c r="AF189" s="197">
        <f t="shared" si="86"/>
        <v>1</v>
      </c>
      <c r="AG189" s="197">
        <f t="shared" si="87"/>
        <v>1</v>
      </c>
      <c r="AH189" s="197">
        <f t="shared" si="88"/>
        <v>1</v>
      </c>
      <c r="AI189" s="197">
        <f t="shared" si="89"/>
        <v>1</v>
      </c>
    </row>
    <row r="190" spans="1:35" x14ac:dyDescent="0.3">
      <c r="A190" s="103" t="s">
        <v>3955</v>
      </c>
      <c r="B190" s="103" t="s">
        <v>2283</v>
      </c>
      <c r="C190" s="103" t="s">
        <v>2283</v>
      </c>
      <c r="D190" s="164">
        <v>2030</v>
      </c>
      <c r="E190" s="164">
        <v>11</v>
      </c>
      <c r="F190" s="166">
        <v>6.1467491844113624</v>
      </c>
      <c r="G190" s="206">
        <v>0</v>
      </c>
      <c r="H190" s="207"/>
      <c r="I190" s="103" t="s">
        <v>569</v>
      </c>
      <c r="K190" s="210" t="str">
        <f>IF(ISNA(INDEX(resources!G:G,MATCH(B190,resources!B:B,0))),"none",
INDEX(resources!G:G,MATCH(B190,resources!B:B,0)))</f>
        <v>none</v>
      </c>
      <c r="L190" s="191">
        <v>0</v>
      </c>
      <c r="M190" s="191" t="str">
        <f>IF(
ISNA(INDEX(resources!E:E,MATCH(B190,resources!B:B,0))),"fillme",
INDEX(resources!E:E,MATCH(B190,resources!B:B,0)))</f>
        <v>CAISO_Solar</v>
      </c>
      <c r="N190" s="191">
        <v>1</v>
      </c>
      <c r="O190" s="193" t="str">
        <f>IFERROR(INDEX(resources!K:K,MATCH(B190,resources!B:B,0)),"fillme")</f>
        <v>solar</v>
      </c>
      <c r="P190" s="195" t="str">
        <f t="shared" si="75"/>
        <v>solar_2030_11</v>
      </c>
      <c r="Q190" s="194">
        <f>INDEX(elcc!G:G,MATCH(P190,elcc!D:D,0))</f>
        <v>1.2857142857142857E-2</v>
      </c>
      <c r="R190" s="195">
        <f t="shared" si="76"/>
        <v>1</v>
      </c>
      <c r="S190" s="210" t="e">
        <f t="shared" si="77"/>
        <v>#N/A</v>
      </c>
      <c r="T190" s="212">
        <f t="shared" si="78"/>
        <v>0</v>
      </c>
      <c r="U190" s="196" t="str">
        <f t="shared" si="79"/>
        <v>ok</v>
      </c>
      <c r="V190" s="192" t="str">
        <f>INDEX(resources!F:F,MATCH(B190,resources!B:B,0))</f>
        <v>existing_generic</v>
      </c>
      <c r="W190" s="197">
        <f t="shared" si="80"/>
        <v>1</v>
      </c>
      <c r="X190" s="197">
        <f t="shared" si="81"/>
        <v>0</v>
      </c>
      <c r="Y190" s="197" t="str">
        <f t="shared" si="82"/>
        <v>existing_generic_solar_1axis_existing_generic_solar_1axis_none</v>
      </c>
      <c r="Z190" s="197">
        <f>IF(COUNTIFS($Y$2:Y190,Y190)=1,1,0)</f>
        <v>0</v>
      </c>
      <c r="AA190" s="197">
        <f>SUM($Z$2:Z190)*Z190</f>
        <v>0</v>
      </c>
      <c r="AB190" s="197">
        <f>COUNTIFS(resources!B:B,B190)</f>
        <v>1</v>
      </c>
      <c r="AC190" s="197">
        <f t="shared" si="83"/>
        <v>1</v>
      </c>
      <c r="AD190" s="197">
        <f t="shared" si="84"/>
        <v>1</v>
      </c>
      <c r="AE190" s="197">
        <f t="shared" si="85"/>
        <v>1</v>
      </c>
      <c r="AF190" s="197">
        <f t="shared" si="86"/>
        <v>1</v>
      </c>
      <c r="AG190" s="197">
        <f t="shared" si="87"/>
        <v>1</v>
      </c>
      <c r="AH190" s="197">
        <f t="shared" si="88"/>
        <v>1</v>
      </c>
      <c r="AI190" s="197">
        <f t="shared" si="89"/>
        <v>1</v>
      </c>
    </row>
    <row r="191" spans="1:35" x14ac:dyDescent="0.3">
      <c r="A191" s="103" t="s">
        <v>3955</v>
      </c>
      <c r="B191" s="103" t="s">
        <v>2283</v>
      </c>
      <c r="C191" s="103" t="s">
        <v>2283</v>
      </c>
      <c r="D191" s="164">
        <v>2030</v>
      </c>
      <c r="E191" s="164">
        <v>12</v>
      </c>
      <c r="F191" s="166">
        <v>6.1467491844113624</v>
      </c>
      <c r="G191" s="206">
        <v>0</v>
      </c>
      <c r="H191" s="207"/>
      <c r="I191" s="103" t="s">
        <v>569</v>
      </c>
      <c r="K191" s="210" t="str">
        <f>IF(ISNA(INDEX(resources!G:G,MATCH(B191,resources!B:B,0))),"none",
INDEX(resources!G:G,MATCH(B191,resources!B:B,0)))</f>
        <v>none</v>
      </c>
      <c r="L191" s="191">
        <v>0</v>
      </c>
      <c r="M191" s="191" t="str">
        <f>IF(
ISNA(INDEX(resources!E:E,MATCH(B191,resources!B:B,0))),"fillme",
INDEX(resources!E:E,MATCH(B191,resources!B:B,0)))</f>
        <v>CAISO_Solar</v>
      </c>
      <c r="N191" s="191">
        <v>1</v>
      </c>
      <c r="O191" s="193" t="str">
        <f>IFERROR(INDEX(resources!K:K,MATCH(B191,resources!B:B,0)),"fillme")</f>
        <v>solar</v>
      </c>
      <c r="P191" s="195" t="str">
        <f t="shared" si="75"/>
        <v>solar_2030_12</v>
      </c>
      <c r="Q191" s="194">
        <f>INDEX(elcc!G:G,MATCH(P191,elcc!D:D,0))</f>
        <v>0</v>
      </c>
      <c r="R191" s="195">
        <f t="shared" si="76"/>
        <v>1</v>
      </c>
      <c r="S191" s="210" t="e">
        <f t="shared" si="77"/>
        <v>#N/A</v>
      </c>
      <c r="T191" s="212">
        <f t="shared" si="78"/>
        <v>0</v>
      </c>
      <c r="U191" s="196" t="str">
        <f t="shared" si="79"/>
        <v>ok</v>
      </c>
      <c r="V191" s="192" t="str">
        <f>INDEX(resources!F:F,MATCH(B191,resources!B:B,0))</f>
        <v>existing_generic</v>
      </c>
      <c r="W191" s="197">
        <f t="shared" si="80"/>
        <v>1</v>
      </c>
      <c r="X191" s="197">
        <f t="shared" si="81"/>
        <v>0</v>
      </c>
      <c r="Y191" s="197" t="str">
        <f t="shared" si="82"/>
        <v>existing_generic_solar_1axis_existing_generic_solar_1axis_none</v>
      </c>
      <c r="Z191" s="197">
        <f>IF(COUNTIFS($Y$2:Y191,Y191)=1,1,0)</f>
        <v>0</v>
      </c>
      <c r="AA191" s="197">
        <f>SUM($Z$2:Z191)*Z191</f>
        <v>0</v>
      </c>
      <c r="AB191" s="197">
        <f>COUNTIFS(resources!B:B,B191)</f>
        <v>1</v>
      </c>
      <c r="AC191" s="197">
        <f t="shared" si="83"/>
        <v>1</v>
      </c>
      <c r="AD191" s="197">
        <f t="shared" si="84"/>
        <v>1</v>
      </c>
      <c r="AE191" s="197">
        <f t="shared" si="85"/>
        <v>1</v>
      </c>
      <c r="AF191" s="197">
        <f t="shared" si="86"/>
        <v>1</v>
      </c>
      <c r="AG191" s="197">
        <f t="shared" si="87"/>
        <v>1</v>
      </c>
      <c r="AH191" s="197">
        <f t="shared" si="88"/>
        <v>1</v>
      </c>
      <c r="AI191" s="197">
        <f t="shared" si="89"/>
        <v>1</v>
      </c>
    </row>
    <row r="192" spans="1:35" x14ac:dyDescent="0.3">
      <c r="A192" s="103" t="s">
        <v>3955</v>
      </c>
      <c r="B192" s="103" t="s">
        <v>2511</v>
      </c>
      <c r="C192" s="103" t="s">
        <v>2511</v>
      </c>
      <c r="D192" s="164">
        <v>2021</v>
      </c>
      <c r="E192" s="164">
        <v>1</v>
      </c>
      <c r="F192" s="166">
        <v>2.4003666666666668</v>
      </c>
      <c r="G192" s="206">
        <v>0</v>
      </c>
      <c r="H192" s="207"/>
      <c r="I192" s="103" t="s">
        <v>569</v>
      </c>
      <c r="K192" s="210" t="str">
        <f>IF(ISNA(INDEX(resources!G:G,MATCH(B192,resources!B:B,0))),"none",
INDEX(resources!G:G,MATCH(B192,resources!B:B,0)))</f>
        <v>none</v>
      </c>
      <c r="L192" s="191">
        <v>0</v>
      </c>
      <c r="M192" s="191" t="str">
        <f>IF(
ISNA(INDEX(resources!E:E,MATCH(B192,resources!B:B,0))),"fillme",
INDEX(resources!E:E,MATCH(B192,resources!B:B,0)))</f>
        <v>CAISO_Wind</v>
      </c>
      <c r="N192" s="191">
        <v>1</v>
      </c>
      <c r="O192" s="193" t="str">
        <f>IFERROR(INDEX(resources!K:K,MATCH(B192,resources!B:B,0)),"fillme")</f>
        <v>wind_low_cf</v>
      </c>
      <c r="P192" s="195" t="str">
        <f t="shared" si="75"/>
        <v>wind_low_cf_2021_1</v>
      </c>
      <c r="Q192" s="194">
        <f>INDEX(elcc!G:G,MATCH(P192,elcc!D:D,0))</f>
        <v>0.14000000000000001</v>
      </c>
      <c r="R192" s="195">
        <f t="shared" si="76"/>
        <v>1</v>
      </c>
      <c r="S192" s="210" t="e">
        <f t="shared" si="77"/>
        <v>#N/A</v>
      </c>
      <c r="T192" s="212">
        <f t="shared" si="78"/>
        <v>0</v>
      </c>
      <c r="U192" s="196" t="str">
        <f t="shared" si="79"/>
        <v>ok</v>
      </c>
      <c r="V192" s="192" t="str">
        <f>INDEX(resources!F:F,MATCH(B192,resources!B:B,0))</f>
        <v>existing_generic</v>
      </c>
      <c r="W192" s="197">
        <f t="shared" si="80"/>
        <v>1</v>
      </c>
      <c r="X192" s="197">
        <f t="shared" si="81"/>
        <v>0</v>
      </c>
      <c r="Y192" s="197" t="str">
        <f t="shared" si="82"/>
        <v>existing_generic_wind_existing_generic_wind_none</v>
      </c>
      <c r="Z192" s="197">
        <f>IF(COUNTIFS($Y$2:Y192,Y192)=1,1,0)</f>
        <v>1</v>
      </c>
      <c r="AA192" s="197">
        <f>SUM($Z$2:Z192)*Z192</f>
        <v>10</v>
      </c>
      <c r="AB192" s="197">
        <f>COUNTIFS(resources!B:B,B192)</f>
        <v>1</v>
      </c>
      <c r="AC192" s="197">
        <f t="shared" si="83"/>
        <v>1</v>
      </c>
      <c r="AD192" s="197">
        <f t="shared" si="84"/>
        <v>1</v>
      </c>
      <c r="AE192" s="197">
        <f t="shared" si="85"/>
        <v>1</v>
      </c>
      <c r="AF192" s="197">
        <f t="shared" si="86"/>
        <v>1</v>
      </c>
      <c r="AG192" s="197">
        <f t="shared" si="87"/>
        <v>1</v>
      </c>
      <c r="AH192" s="197">
        <f t="shared" si="88"/>
        <v>1</v>
      </c>
      <c r="AI192" s="197">
        <f t="shared" si="89"/>
        <v>1</v>
      </c>
    </row>
    <row r="193" spans="1:35" x14ac:dyDescent="0.3">
      <c r="A193" s="103" t="s">
        <v>3955</v>
      </c>
      <c r="B193" s="103" t="s">
        <v>2511</v>
      </c>
      <c r="C193" s="103" t="s">
        <v>2511</v>
      </c>
      <c r="D193" s="164">
        <v>2021</v>
      </c>
      <c r="E193" s="164">
        <v>2</v>
      </c>
      <c r="F193" s="166">
        <v>2.4003666666666668</v>
      </c>
      <c r="G193" s="206">
        <v>0</v>
      </c>
      <c r="H193" s="207"/>
      <c r="I193" s="103" t="s">
        <v>569</v>
      </c>
      <c r="K193" s="210" t="str">
        <f>IF(ISNA(INDEX(resources!G:G,MATCH(B193,resources!B:B,0))),"none",
INDEX(resources!G:G,MATCH(B193,resources!B:B,0)))</f>
        <v>none</v>
      </c>
      <c r="L193" s="191">
        <v>0</v>
      </c>
      <c r="M193" s="191" t="str">
        <f>IF(
ISNA(INDEX(resources!E:E,MATCH(B193,resources!B:B,0))),"fillme",
INDEX(resources!E:E,MATCH(B193,resources!B:B,0)))</f>
        <v>CAISO_Wind</v>
      </c>
      <c r="N193" s="191">
        <v>1</v>
      </c>
      <c r="O193" s="193" t="str">
        <f>IFERROR(INDEX(resources!K:K,MATCH(B193,resources!B:B,0)),"fillme")</f>
        <v>wind_low_cf</v>
      </c>
      <c r="P193" s="195" t="str">
        <f t="shared" si="75"/>
        <v>wind_low_cf_2021_2</v>
      </c>
      <c r="Q193" s="194">
        <f>INDEX(elcc!G:G,MATCH(P193,elcc!D:D,0))</f>
        <v>0.12</v>
      </c>
      <c r="R193" s="195">
        <f t="shared" si="76"/>
        <v>1</v>
      </c>
      <c r="S193" s="210" t="e">
        <f t="shared" si="77"/>
        <v>#N/A</v>
      </c>
      <c r="T193" s="212">
        <f t="shared" si="78"/>
        <v>0</v>
      </c>
      <c r="U193" s="196" t="str">
        <f t="shared" si="79"/>
        <v>ok</v>
      </c>
      <c r="V193" s="192" t="str">
        <f>INDEX(resources!F:F,MATCH(B193,resources!B:B,0))</f>
        <v>existing_generic</v>
      </c>
      <c r="W193" s="197">
        <f t="shared" si="80"/>
        <v>1</v>
      </c>
      <c r="X193" s="197">
        <f t="shared" si="81"/>
        <v>0</v>
      </c>
      <c r="Y193" s="197" t="str">
        <f t="shared" si="82"/>
        <v>existing_generic_wind_existing_generic_wind_none</v>
      </c>
      <c r="Z193" s="197">
        <f>IF(COUNTIFS($Y$2:Y193,Y193)=1,1,0)</f>
        <v>0</v>
      </c>
      <c r="AA193" s="197">
        <f>SUM($Z$2:Z193)*Z193</f>
        <v>0</v>
      </c>
      <c r="AB193" s="197">
        <f>COUNTIFS(resources!B:B,B193)</f>
        <v>1</v>
      </c>
      <c r="AC193" s="197">
        <f t="shared" si="83"/>
        <v>1</v>
      </c>
      <c r="AD193" s="197">
        <f t="shared" si="84"/>
        <v>1</v>
      </c>
      <c r="AE193" s="197">
        <f t="shared" si="85"/>
        <v>1</v>
      </c>
      <c r="AF193" s="197">
        <f t="shared" si="86"/>
        <v>1</v>
      </c>
      <c r="AG193" s="197">
        <f t="shared" si="87"/>
        <v>1</v>
      </c>
      <c r="AH193" s="197">
        <f t="shared" si="88"/>
        <v>1</v>
      </c>
      <c r="AI193" s="197">
        <f t="shared" si="89"/>
        <v>1</v>
      </c>
    </row>
    <row r="194" spans="1:35" x14ac:dyDescent="0.3">
      <c r="A194" s="103" t="s">
        <v>3955</v>
      </c>
      <c r="B194" s="103" t="s">
        <v>2511</v>
      </c>
      <c r="C194" s="103" t="s">
        <v>2511</v>
      </c>
      <c r="D194" s="164">
        <v>2021</v>
      </c>
      <c r="E194" s="164">
        <v>3</v>
      </c>
      <c r="F194" s="166">
        <v>2.4003666666666668</v>
      </c>
      <c r="G194" s="206">
        <v>0</v>
      </c>
      <c r="H194" s="207"/>
      <c r="I194" s="103" t="s">
        <v>569</v>
      </c>
      <c r="K194" s="210" t="str">
        <f>IF(ISNA(INDEX(resources!G:G,MATCH(B194,resources!B:B,0))),"none",
INDEX(resources!G:G,MATCH(B194,resources!B:B,0)))</f>
        <v>none</v>
      </c>
      <c r="L194" s="191">
        <v>0</v>
      </c>
      <c r="M194" s="191" t="str">
        <f>IF(
ISNA(INDEX(resources!E:E,MATCH(B194,resources!B:B,0))),"fillme",
INDEX(resources!E:E,MATCH(B194,resources!B:B,0)))</f>
        <v>CAISO_Wind</v>
      </c>
      <c r="N194" s="191">
        <v>1</v>
      </c>
      <c r="O194" s="193" t="str">
        <f>IFERROR(INDEX(resources!K:K,MATCH(B194,resources!B:B,0)),"fillme")</f>
        <v>wind_low_cf</v>
      </c>
      <c r="P194" s="195" t="str">
        <f t="shared" si="75"/>
        <v>wind_low_cf_2021_3</v>
      </c>
      <c r="Q194" s="194">
        <f>INDEX(elcc!G:G,MATCH(P194,elcc!D:D,0))</f>
        <v>0.28000000000000003</v>
      </c>
      <c r="R194" s="195">
        <f t="shared" si="76"/>
        <v>1</v>
      </c>
      <c r="S194" s="210" t="e">
        <f t="shared" si="77"/>
        <v>#N/A</v>
      </c>
      <c r="T194" s="212">
        <f t="shared" si="78"/>
        <v>0</v>
      </c>
      <c r="U194" s="196" t="str">
        <f t="shared" si="79"/>
        <v>ok</v>
      </c>
      <c r="V194" s="192" t="str">
        <f>INDEX(resources!F:F,MATCH(B194,resources!B:B,0))</f>
        <v>existing_generic</v>
      </c>
      <c r="W194" s="197">
        <f t="shared" si="80"/>
        <v>1</v>
      </c>
      <c r="X194" s="197">
        <f t="shared" si="81"/>
        <v>0</v>
      </c>
      <c r="Y194" s="197" t="str">
        <f t="shared" si="82"/>
        <v>existing_generic_wind_existing_generic_wind_none</v>
      </c>
      <c r="Z194" s="197">
        <f>IF(COUNTIFS($Y$2:Y194,Y194)=1,1,0)</f>
        <v>0</v>
      </c>
      <c r="AA194" s="197">
        <f>SUM($Z$2:Z194)*Z194</f>
        <v>0</v>
      </c>
      <c r="AB194" s="197">
        <f>COUNTIFS(resources!B:B,B194)</f>
        <v>1</v>
      </c>
      <c r="AC194" s="197">
        <f t="shared" si="83"/>
        <v>1</v>
      </c>
      <c r="AD194" s="197">
        <f t="shared" si="84"/>
        <v>1</v>
      </c>
      <c r="AE194" s="197">
        <f t="shared" si="85"/>
        <v>1</v>
      </c>
      <c r="AF194" s="197">
        <f t="shared" si="86"/>
        <v>1</v>
      </c>
      <c r="AG194" s="197">
        <f t="shared" si="87"/>
        <v>1</v>
      </c>
      <c r="AH194" s="197">
        <f t="shared" si="88"/>
        <v>1</v>
      </c>
      <c r="AI194" s="197">
        <f t="shared" si="89"/>
        <v>1</v>
      </c>
    </row>
    <row r="195" spans="1:35" x14ac:dyDescent="0.3">
      <c r="A195" s="103" t="s">
        <v>3955</v>
      </c>
      <c r="B195" s="103" t="s">
        <v>2511</v>
      </c>
      <c r="C195" s="103" t="s">
        <v>2511</v>
      </c>
      <c r="D195" s="164">
        <v>2021</v>
      </c>
      <c r="E195" s="164">
        <v>4</v>
      </c>
      <c r="F195" s="166">
        <v>2.4003666666666668</v>
      </c>
      <c r="G195" s="206">
        <v>0</v>
      </c>
      <c r="H195" s="207"/>
      <c r="I195" s="103" t="s">
        <v>569</v>
      </c>
      <c r="K195" s="210" t="str">
        <f>IF(ISNA(INDEX(resources!G:G,MATCH(B195,resources!B:B,0))),"none",
INDEX(resources!G:G,MATCH(B195,resources!B:B,0)))</f>
        <v>none</v>
      </c>
      <c r="L195" s="191">
        <v>0</v>
      </c>
      <c r="M195" s="191" t="str">
        <f>IF(
ISNA(INDEX(resources!E:E,MATCH(B195,resources!B:B,0))),"fillme",
INDEX(resources!E:E,MATCH(B195,resources!B:B,0)))</f>
        <v>CAISO_Wind</v>
      </c>
      <c r="N195" s="191">
        <v>1</v>
      </c>
      <c r="O195" s="193" t="str">
        <f>IFERROR(INDEX(resources!K:K,MATCH(B195,resources!B:B,0)),"fillme")</f>
        <v>wind_low_cf</v>
      </c>
      <c r="P195" s="195" t="str">
        <f t="shared" si="75"/>
        <v>wind_low_cf_2021_4</v>
      </c>
      <c r="Q195" s="194">
        <f>INDEX(elcc!G:G,MATCH(P195,elcc!D:D,0))</f>
        <v>0.25</v>
      </c>
      <c r="R195" s="195">
        <f t="shared" si="76"/>
        <v>1</v>
      </c>
      <c r="S195" s="210" t="e">
        <f t="shared" si="77"/>
        <v>#N/A</v>
      </c>
      <c r="T195" s="212">
        <f t="shared" si="78"/>
        <v>0</v>
      </c>
      <c r="U195" s="196" t="str">
        <f t="shared" si="79"/>
        <v>ok</v>
      </c>
      <c r="V195" s="192" t="str">
        <f>INDEX(resources!F:F,MATCH(B195,resources!B:B,0))</f>
        <v>existing_generic</v>
      </c>
      <c r="W195" s="197">
        <f t="shared" si="80"/>
        <v>1</v>
      </c>
      <c r="X195" s="197">
        <f t="shared" si="81"/>
        <v>0</v>
      </c>
      <c r="Y195" s="197" t="str">
        <f t="shared" si="82"/>
        <v>existing_generic_wind_existing_generic_wind_none</v>
      </c>
      <c r="Z195" s="197">
        <f>IF(COUNTIFS($Y$2:Y195,Y195)=1,1,0)</f>
        <v>0</v>
      </c>
      <c r="AA195" s="197">
        <f>SUM($Z$2:Z195)*Z195</f>
        <v>0</v>
      </c>
      <c r="AB195" s="197">
        <f>COUNTIFS(resources!B:B,B195)</f>
        <v>1</v>
      </c>
      <c r="AC195" s="197">
        <f t="shared" si="83"/>
        <v>1</v>
      </c>
      <c r="AD195" s="197">
        <f t="shared" si="84"/>
        <v>1</v>
      </c>
      <c r="AE195" s="197">
        <f t="shared" si="85"/>
        <v>1</v>
      </c>
      <c r="AF195" s="197">
        <f t="shared" si="86"/>
        <v>1</v>
      </c>
      <c r="AG195" s="197">
        <f t="shared" si="87"/>
        <v>1</v>
      </c>
      <c r="AH195" s="197">
        <f t="shared" si="88"/>
        <v>1</v>
      </c>
      <c r="AI195" s="197">
        <f t="shared" si="89"/>
        <v>1</v>
      </c>
    </row>
    <row r="196" spans="1:35" x14ac:dyDescent="0.3">
      <c r="A196" s="103" t="s">
        <v>3955</v>
      </c>
      <c r="B196" s="103" t="s">
        <v>2511</v>
      </c>
      <c r="C196" s="103" t="s">
        <v>2511</v>
      </c>
      <c r="D196" s="164">
        <v>2021</v>
      </c>
      <c r="E196" s="164">
        <v>5</v>
      </c>
      <c r="F196" s="166">
        <v>2.4003666666666668</v>
      </c>
      <c r="G196" s="206">
        <v>0</v>
      </c>
      <c r="H196" s="207"/>
      <c r="I196" s="103" t="s">
        <v>569</v>
      </c>
      <c r="K196" s="210" t="str">
        <f>IF(ISNA(INDEX(resources!G:G,MATCH(B196,resources!B:B,0))),"none",
INDEX(resources!G:G,MATCH(B196,resources!B:B,0)))</f>
        <v>none</v>
      </c>
      <c r="L196" s="191">
        <v>0</v>
      </c>
      <c r="M196" s="191" t="str">
        <f>IF(
ISNA(INDEX(resources!E:E,MATCH(B196,resources!B:B,0))),"fillme",
INDEX(resources!E:E,MATCH(B196,resources!B:B,0)))</f>
        <v>CAISO_Wind</v>
      </c>
      <c r="N196" s="191">
        <v>1</v>
      </c>
      <c r="O196" s="193" t="str">
        <f>IFERROR(INDEX(resources!K:K,MATCH(B196,resources!B:B,0)),"fillme")</f>
        <v>wind_low_cf</v>
      </c>
      <c r="P196" s="195" t="str">
        <f t="shared" si="75"/>
        <v>wind_low_cf_2021_5</v>
      </c>
      <c r="Q196" s="194">
        <f>INDEX(elcc!G:G,MATCH(P196,elcc!D:D,0))</f>
        <v>0.25</v>
      </c>
      <c r="R196" s="195">
        <f t="shared" si="76"/>
        <v>1</v>
      </c>
      <c r="S196" s="210" t="e">
        <f t="shared" si="77"/>
        <v>#N/A</v>
      </c>
      <c r="T196" s="212">
        <f t="shared" si="78"/>
        <v>0</v>
      </c>
      <c r="U196" s="196" t="str">
        <f t="shared" si="79"/>
        <v>ok</v>
      </c>
      <c r="V196" s="192" t="str">
        <f>INDEX(resources!F:F,MATCH(B196,resources!B:B,0))</f>
        <v>existing_generic</v>
      </c>
      <c r="W196" s="197">
        <f t="shared" si="80"/>
        <v>1</v>
      </c>
      <c r="X196" s="197">
        <f t="shared" si="81"/>
        <v>0</v>
      </c>
      <c r="Y196" s="197" t="str">
        <f t="shared" si="82"/>
        <v>existing_generic_wind_existing_generic_wind_none</v>
      </c>
      <c r="Z196" s="197">
        <f>IF(COUNTIFS($Y$2:Y196,Y196)=1,1,0)</f>
        <v>0</v>
      </c>
      <c r="AA196" s="197">
        <f>SUM($Z$2:Z196)*Z196</f>
        <v>0</v>
      </c>
      <c r="AB196" s="197">
        <f>COUNTIFS(resources!B:B,B196)</f>
        <v>1</v>
      </c>
      <c r="AC196" s="197">
        <f t="shared" si="83"/>
        <v>1</v>
      </c>
      <c r="AD196" s="197">
        <f t="shared" si="84"/>
        <v>1</v>
      </c>
      <c r="AE196" s="197">
        <f t="shared" si="85"/>
        <v>1</v>
      </c>
      <c r="AF196" s="197">
        <f t="shared" si="86"/>
        <v>1</v>
      </c>
      <c r="AG196" s="197">
        <f t="shared" si="87"/>
        <v>1</v>
      </c>
      <c r="AH196" s="197">
        <f t="shared" si="88"/>
        <v>1</v>
      </c>
      <c r="AI196" s="197">
        <f t="shared" si="89"/>
        <v>1</v>
      </c>
    </row>
    <row r="197" spans="1:35" x14ac:dyDescent="0.3">
      <c r="A197" s="103" t="s">
        <v>3955</v>
      </c>
      <c r="B197" s="103" t="s">
        <v>2511</v>
      </c>
      <c r="C197" s="103" t="s">
        <v>2511</v>
      </c>
      <c r="D197" s="164">
        <v>2021</v>
      </c>
      <c r="E197" s="164">
        <v>6</v>
      </c>
      <c r="F197" s="166">
        <v>2.4003666666666668</v>
      </c>
      <c r="G197" s="206">
        <v>0</v>
      </c>
      <c r="H197" s="207"/>
      <c r="I197" s="103" t="s">
        <v>569</v>
      </c>
      <c r="K197" s="210" t="str">
        <f>IF(ISNA(INDEX(resources!G:G,MATCH(B197,resources!B:B,0))),"none",
INDEX(resources!G:G,MATCH(B197,resources!B:B,0)))</f>
        <v>none</v>
      </c>
      <c r="L197" s="191">
        <v>0</v>
      </c>
      <c r="M197" s="191" t="str">
        <f>IF(
ISNA(INDEX(resources!E:E,MATCH(B197,resources!B:B,0))),"fillme",
INDEX(resources!E:E,MATCH(B197,resources!B:B,0)))</f>
        <v>CAISO_Wind</v>
      </c>
      <c r="N197" s="191">
        <v>1</v>
      </c>
      <c r="O197" s="193" t="str">
        <f>IFERROR(INDEX(resources!K:K,MATCH(B197,resources!B:B,0)),"fillme")</f>
        <v>wind_low_cf</v>
      </c>
      <c r="P197" s="195" t="str">
        <f t="shared" ref="P197:P260" si="90">O197&amp;"_"&amp;D197&amp;"_"&amp;E197</f>
        <v>wind_low_cf_2021_6</v>
      </c>
      <c r="Q197" s="194">
        <f>INDEX(elcc!G:G,MATCH(P197,elcc!D:D,0))</f>
        <v>0.33</v>
      </c>
      <c r="R197" s="195">
        <f t="shared" ref="R197:R260" si="91">IF(O197="battery",MIN(1,J197/4),1)</f>
        <v>1</v>
      </c>
      <c r="S197" s="210" t="e">
        <f t="shared" ref="S197:S260" si="92">IF(ISBLANK(H197),NA(),H197*L197*Q197*R197)</f>
        <v>#N/A</v>
      </c>
      <c r="T197" s="212">
        <f t="shared" ref="T197:T260" si="93">IF(ISNUMBER(G197),G197,S197)</f>
        <v>0</v>
      </c>
      <c r="U197" s="196" t="str">
        <f t="shared" ref="U197:U260" si="94">IF(ISERROR(T197),"error in NQC data entry; please check blue and purple data entered. You need to provide either a contracted NQC value in Column G, or allow the template to calculate one using Columns H,L,Q, and R","ok")</f>
        <v>ok</v>
      </c>
      <c r="V197" s="192" t="str">
        <f>INDEX(resources!F:F,MATCH(B197,resources!B:B,0))</f>
        <v>existing_generic</v>
      </c>
      <c r="W197" s="197">
        <f t="shared" ref="W197:W260" si="95">(F197&gt;0)*1</f>
        <v>1</v>
      </c>
      <c r="X197" s="197">
        <f t="shared" ref="X197:X260" si="96">COUNTIFS(G197:H197,"&gt;0")</f>
        <v>0</v>
      </c>
      <c r="Y197" s="197" t="str">
        <f t="shared" ref="Y197:Y260" si="97">B197&amp;"_"&amp;C197&amp;"_"&amp;K197</f>
        <v>existing_generic_wind_existing_generic_wind_none</v>
      </c>
      <c r="Z197" s="197">
        <f>IF(COUNTIFS($Y$2:Y197,Y197)=1,1,0)</f>
        <v>0</v>
      </c>
      <c r="AA197" s="197">
        <f>SUM($Z$2:Z197)*Z197</f>
        <v>0</v>
      </c>
      <c r="AB197" s="197">
        <f>COUNTIFS(resources!B:B,B197)</f>
        <v>1</v>
      </c>
      <c r="AC197" s="197">
        <f t="shared" ref="AC197:AC260" si="98">AND(ISNUMBER(D197),(D197&gt;2019))*1</f>
        <v>1</v>
      </c>
      <c r="AD197" s="197">
        <f t="shared" ref="AD197:AD260" si="99">AND(ISNUMBER(E197),E197&gt;=1,E197&lt;=12)*1</f>
        <v>1</v>
      </c>
      <c r="AE197" s="197">
        <f t="shared" ref="AE197:AE260" si="100">AND(COUNT(G197:H197)=1,COUNT(F197)=1)*1</f>
        <v>1</v>
      </c>
      <c r="AF197" s="197">
        <f t="shared" ref="AF197:AF260" si="101">(COUNTIFS(K197:O197,"fillme")=0)*1</f>
        <v>1</v>
      </c>
      <c r="AG197" s="197">
        <f t="shared" ref="AG197:AG260" si="102">ISNUMBER(L197)*1</f>
        <v>1</v>
      </c>
      <c r="AH197" s="197">
        <f t="shared" ref="AH197:AH260" si="103">NOT(AND(G197&gt;0,H197&gt;0))*1</f>
        <v>1</v>
      </c>
      <c r="AI197" s="197">
        <f t="shared" ref="AI197:AI260" si="104">(U197="ok")*1</f>
        <v>1</v>
      </c>
    </row>
    <row r="198" spans="1:35" x14ac:dyDescent="0.3">
      <c r="A198" s="103" t="s">
        <v>3955</v>
      </c>
      <c r="B198" s="103" t="s">
        <v>2511</v>
      </c>
      <c r="C198" s="103" t="s">
        <v>2511</v>
      </c>
      <c r="D198" s="164">
        <v>2021</v>
      </c>
      <c r="E198" s="164">
        <v>7</v>
      </c>
      <c r="F198" s="166">
        <v>2.4003666666666668</v>
      </c>
      <c r="G198" s="206">
        <v>0</v>
      </c>
      <c r="H198" s="207"/>
      <c r="I198" s="103" t="s">
        <v>569</v>
      </c>
      <c r="K198" s="210" t="str">
        <f>IF(ISNA(INDEX(resources!G:G,MATCH(B198,resources!B:B,0))),"none",
INDEX(resources!G:G,MATCH(B198,resources!B:B,0)))</f>
        <v>none</v>
      </c>
      <c r="L198" s="191">
        <v>0</v>
      </c>
      <c r="M198" s="191" t="str">
        <f>IF(
ISNA(INDEX(resources!E:E,MATCH(B198,resources!B:B,0))),"fillme",
INDEX(resources!E:E,MATCH(B198,resources!B:B,0)))</f>
        <v>CAISO_Wind</v>
      </c>
      <c r="N198" s="191">
        <v>1</v>
      </c>
      <c r="O198" s="193" t="str">
        <f>IFERROR(INDEX(resources!K:K,MATCH(B198,resources!B:B,0)),"fillme")</f>
        <v>wind_low_cf</v>
      </c>
      <c r="P198" s="195" t="str">
        <f t="shared" si="90"/>
        <v>wind_low_cf_2021_7</v>
      </c>
      <c r="Q198" s="194">
        <f>INDEX(elcc!G:G,MATCH(P198,elcc!D:D,0))</f>
        <v>0.23</v>
      </c>
      <c r="R198" s="195">
        <f t="shared" si="91"/>
        <v>1</v>
      </c>
      <c r="S198" s="210" t="e">
        <f t="shared" si="92"/>
        <v>#N/A</v>
      </c>
      <c r="T198" s="212">
        <f t="shared" si="93"/>
        <v>0</v>
      </c>
      <c r="U198" s="196" t="str">
        <f t="shared" si="94"/>
        <v>ok</v>
      </c>
      <c r="V198" s="192" t="str">
        <f>INDEX(resources!F:F,MATCH(B198,resources!B:B,0))</f>
        <v>existing_generic</v>
      </c>
      <c r="W198" s="197">
        <f t="shared" si="95"/>
        <v>1</v>
      </c>
      <c r="X198" s="197">
        <f t="shared" si="96"/>
        <v>0</v>
      </c>
      <c r="Y198" s="197" t="str">
        <f t="shared" si="97"/>
        <v>existing_generic_wind_existing_generic_wind_none</v>
      </c>
      <c r="Z198" s="197">
        <f>IF(COUNTIFS($Y$2:Y198,Y198)=1,1,0)</f>
        <v>0</v>
      </c>
      <c r="AA198" s="197">
        <f>SUM($Z$2:Z198)*Z198</f>
        <v>0</v>
      </c>
      <c r="AB198" s="197">
        <f>COUNTIFS(resources!B:B,B198)</f>
        <v>1</v>
      </c>
      <c r="AC198" s="197">
        <f t="shared" si="98"/>
        <v>1</v>
      </c>
      <c r="AD198" s="197">
        <f t="shared" si="99"/>
        <v>1</v>
      </c>
      <c r="AE198" s="197">
        <f t="shared" si="100"/>
        <v>1</v>
      </c>
      <c r="AF198" s="197">
        <f t="shared" si="101"/>
        <v>1</v>
      </c>
      <c r="AG198" s="197">
        <f t="shared" si="102"/>
        <v>1</v>
      </c>
      <c r="AH198" s="197">
        <f t="shared" si="103"/>
        <v>1</v>
      </c>
      <c r="AI198" s="197">
        <f t="shared" si="104"/>
        <v>1</v>
      </c>
    </row>
    <row r="199" spans="1:35" x14ac:dyDescent="0.3">
      <c r="A199" s="103" t="s">
        <v>3955</v>
      </c>
      <c r="B199" s="103" t="s">
        <v>2511</v>
      </c>
      <c r="C199" s="103" t="s">
        <v>2511</v>
      </c>
      <c r="D199" s="164">
        <v>2021</v>
      </c>
      <c r="E199" s="164">
        <v>8</v>
      </c>
      <c r="F199" s="166">
        <v>2.4003666666666668</v>
      </c>
      <c r="G199" s="206">
        <v>0</v>
      </c>
      <c r="H199" s="207"/>
      <c r="I199" s="103" t="s">
        <v>569</v>
      </c>
      <c r="K199" s="210" t="str">
        <f>IF(ISNA(INDEX(resources!G:G,MATCH(B199,resources!B:B,0))),"none",
INDEX(resources!G:G,MATCH(B199,resources!B:B,0)))</f>
        <v>none</v>
      </c>
      <c r="L199" s="191">
        <v>0</v>
      </c>
      <c r="M199" s="191" t="str">
        <f>IF(
ISNA(INDEX(resources!E:E,MATCH(B199,resources!B:B,0))),"fillme",
INDEX(resources!E:E,MATCH(B199,resources!B:B,0)))</f>
        <v>CAISO_Wind</v>
      </c>
      <c r="N199" s="191">
        <v>1</v>
      </c>
      <c r="O199" s="193" t="str">
        <f>IFERROR(INDEX(resources!K:K,MATCH(B199,resources!B:B,0)),"fillme")</f>
        <v>wind_low_cf</v>
      </c>
      <c r="P199" s="195" t="str">
        <f t="shared" si="90"/>
        <v>wind_low_cf_2021_8</v>
      </c>
      <c r="Q199" s="194">
        <f>INDEX(elcc!G:G,MATCH(P199,elcc!D:D,0))</f>
        <v>0.21</v>
      </c>
      <c r="R199" s="195">
        <f t="shared" si="91"/>
        <v>1</v>
      </c>
      <c r="S199" s="210" t="e">
        <f t="shared" si="92"/>
        <v>#N/A</v>
      </c>
      <c r="T199" s="212">
        <f t="shared" si="93"/>
        <v>0</v>
      </c>
      <c r="U199" s="196" t="str">
        <f t="shared" si="94"/>
        <v>ok</v>
      </c>
      <c r="V199" s="192" t="str">
        <f>INDEX(resources!F:F,MATCH(B199,resources!B:B,0))</f>
        <v>existing_generic</v>
      </c>
      <c r="W199" s="197">
        <f t="shared" si="95"/>
        <v>1</v>
      </c>
      <c r="X199" s="197">
        <f t="shared" si="96"/>
        <v>0</v>
      </c>
      <c r="Y199" s="197" t="str">
        <f t="shared" si="97"/>
        <v>existing_generic_wind_existing_generic_wind_none</v>
      </c>
      <c r="Z199" s="197">
        <f>IF(COUNTIFS($Y$2:Y199,Y199)=1,1,0)</f>
        <v>0</v>
      </c>
      <c r="AA199" s="197">
        <f>SUM($Z$2:Z199)*Z199</f>
        <v>0</v>
      </c>
      <c r="AB199" s="197">
        <f>COUNTIFS(resources!B:B,B199)</f>
        <v>1</v>
      </c>
      <c r="AC199" s="197">
        <f t="shared" si="98"/>
        <v>1</v>
      </c>
      <c r="AD199" s="197">
        <f t="shared" si="99"/>
        <v>1</v>
      </c>
      <c r="AE199" s="197">
        <f t="shared" si="100"/>
        <v>1</v>
      </c>
      <c r="AF199" s="197">
        <f t="shared" si="101"/>
        <v>1</v>
      </c>
      <c r="AG199" s="197">
        <f t="shared" si="102"/>
        <v>1</v>
      </c>
      <c r="AH199" s="197">
        <f t="shared" si="103"/>
        <v>1</v>
      </c>
      <c r="AI199" s="197">
        <f t="shared" si="104"/>
        <v>1</v>
      </c>
    </row>
    <row r="200" spans="1:35" x14ac:dyDescent="0.3">
      <c r="A200" s="103" t="s">
        <v>3955</v>
      </c>
      <c r="B200" s="103" t="s">
        <v>2511</v>
      </c>
      <c r="C200" s="103" t="s">
        <v>2511</v>
      </c>
      <c r="D200" s="164">
        <v>2021</v>
      </c>
      <c r="E200" s="164">
        <v>9</v>
      </c>
      <c r="F200" s="166">
        <v>2.4003666666666668</v>
      </c>
      <c r="G200" s="206">
        <v>0</v>
      </c>
      <c r="H200" s="207"/>
      <c r="I200" s="103" t="s">
        <v>569</v>
      </c>
      <c r="K200" s="210" t="str">
        <f>IF(ISNA(INDEX(resources!G:G,MATCH(B200,resources!B:B,0))),"none",
INDEX(resources!G:G,MATCH(B200,resources!B:B,0)))</f>
        <v>none</v>
      </c>
      <c r="L200" s="191">
        <v>0</v>
      </c>
      <c r="M200" s="191" t="str">
        <f>IF(
ISNA(INDEX(resources!E:E,MATCH(B200,resources!B:B,0))),"fillme",
INDEX(resources!E:E,MATCH(B200,resources!B:B,0)))</f>
        <v>CAISO_Wind</v>
      </c>
      <c r="N200" s="191">
        <v>1</v>
      </c>
      <c r="O200" s="193" t="str">
        <f>IFERROR(INDEX(resources!K:K,MATCH(B200,resources!B:B,0)),"fillme")</f>
        <v>wind_low_cf</v>
      </c>
      <c r="P200" s="195" t="str">
        <f t="shared" si="90"/>
        <v>wind_low_cf_2021_9</v>
      </c>
      <c r="Q200" s="194">
        <f>INDEX(elcc!G:G,MATCH(P200,elcc!D:D,0))</f>
        <v>0.15</v>
      </c>
      <c r="R200" s="195">
        <f t="shared" si="91"/>
        <v>1</v>
      </c>
      <c r="S200" s="210" t="e">
        <f t="shared" si="92"/>
        <v>#N/A</v>
      </c>
      <c r="T200" s="212">
        <f t="shared" si="93"/>
        <v>0</v>
      </c>
      <c r="U200" s="196" t="str">
        <f t="shared" si="94"/>
        <v>ok</v>
      </c>
      <c r="V200" s="192" t="str">
        <f>INDEX(resources!F:F,MATCH(B200,resources!B:B,0))</f>
        <v>existing_generic</v>
      </c>
      <c r="W200" s="197">
        <f t="shared" si="95"/>
        <v>1</v>
      </c>
      <c r="X200" s="197">
        <f t="shared" si="96"/>
        <v>0</v>
      </c>
      <c r="Y200" s="197" t="str">
        <f t="shared" si="97"/>
        <v>existing_generic_wind_existing_generic_wind_none</v>
      </c>
      <c r="Z200" s="197">
        <f>IF(COUNTIFS($Y$2:Y200,Y200)=1,1,0)</f>
        <v>0</v>
      </c>
      <c r="AA200" s="197">
        <f>SUM($Z$2:Z200)*Z200</f>
        <v>0</v>
      </c>
      <c r="AB200" s="197">
        <f>COUNTIFS(resources!B:B,B200)</f>
        <v>1</v>
      </c>
      <c r="AC200" s="197">
        <f t="shared" si="98"/>
        <v>1</v>
      </c>
      <c r="AD200" s="197">
        <f t="shared" si="99"/>
        <v>1</v>
      </c>
      <c r="AE200" s="197">
        <f t="shared" si="100"/>
        <v>1</v>
      </c>
      <c r="AF200" s="197">
        <f t="shared" si="101"/>
        <v>1</v>
      </c>
      <c r="AG200" s="197">
        <f t="shared" si="102"/>
        <v>1</v>
      </c>
      <c r="AH200" s="197">
        <f t="shared" si="103"/>
        <v>1</v>
      </c>
      <c r="AI200" s="197">
        <f t="shared" si="104"/>
        <v>1</v>
      </c>
    </row>
    <row r="201" spans="1:35" x14ac:dyDescent="0.3">
      <c r="A201" s="103" t="s">
        <v>3955</v>
      </c>
      <c r="B201" s="103" t="s">
        <v>2511</v>
      </c>
      <c r="C201" s="103" t="s">
        <v>2511</v>
      </c>
      <c r="D201" s="164">
        <v>2021</v>
      </c>
      <c r="E201" s="164">
        <v>10</v>
      </c>
      <c r="F201" s="166">
        <v>2.4003666666666668</v>
      </c>
      <c r="G201" s="206">
        <v>0</v>
      </c>
      <c r="H201" s="207"/>
      <c r="I201" s="103" t="s">
        <v>569</v>
      </c>
      <c r="K201" s="210" t="str">
        <f>IF(ISNA(INDEX(resources!G:G,MATCH(B201,resources!B:B,0))),"none",
INDEX(resources!G:G,MATCH(B201,resources!B:B,0)))</f>
        <v>none</v>
      </c>
      <c r="L201" s="191">
        <v>0</v>
      </c>
      <c r="M201" s="191" t="str">
        <f>IF(
ISNA(INDEX(resources!E:E,MATCH(B201,resources!B:B,0))),"fillme",
INDEX(resources!E:E,MATCH(B201,resources!B:B,0)))</f>
        <v>CAISO_Wind</v>
      </c>
      <c r="N201" s="191">
        <v>1</v>
      </c>
      <c r="O201" s="193" t="str">
        <f>IFERROR(INDEX(resources!K:K,MATCH(B201,resources!B:B,0)),"fillme")</f>
        <v>wind_low_cf</v>
      </c>
      <c r="P201" s="195" t="str">
        <f t="shared" si="90"/>
        <v>wind_low_cf_2021_10</v>
      </c>
      <c r="Q201" s="194">
        <f>INDEX(elcc!G:G,MATCH(P201,elcc!D:D,0))</f>
        <v>0.08</v>
      </c>
      <c r="R201" s="195">
        <f t="shared" si="91"/>
        <v>1</v>
      </c>
      <c r="S201" s="210" t="e">
        <f t="shared" si="92"/>
        <v>#N/A</v>
      </c>
      <c r="T201" s="212">
        <f t="shared" si="93"/>
        <v>0</v>
      </c>
      <c r="U201" s="196" t="str">
        <f t="shared" si="94"/>
        <v>ok</v>
      </c>
      <c r="V201" s="192" t="str">
        <f>INDEX(resources!F:F,MATCH(B201,resources!B:B,0))</f>
        <v>existing_generic</v>
      </c>
      <c r="W201" s="197">
        <f t="shared" si="95"/>
        <v>1</v>
      </c>
      <c r="X201" s="197">
        <f t="shared" si="96"/>
        <v>0</v>
      </c>
      <c r="Y201" s="197" t="str">
        <f t="shared" si="97"/>
        <v>existing_generic_wind_existing_generic_wind_none</v>
      </c>
      <c r="Z201" s="197">
        <f>IF(COUNTIFS($Y$2:Y201,Y201)=1,1,0)</f>
        <v>0</v>
      </c>
      <c r="AA201" s="197">
        <f>SUM($Z$2:Z201)*Z201</f>
        <v>0</v>
      </c>
      <c r="AB201" s="197">
        <f>COUNTIFS(resources!B:B,B201)</f>
        <v>1</v>
      </c>
      <c r="AC201" s="197">
        <f t="shared" si="98"/>
        <v>1</v>
      </c>
      <c r="AD201" s="197">
        <f t="shared" si="99"/>
        <v>1</v>
      </c>
      <c r="AE201" s="197">
        <f t="shared" si="100"/>
        <v>1</v>
      </c>
      <c r="AF201" s="197">
        <f t="shared" si="101"/>
        <v>1</v>
      </c>
      <c r="AG201" s="197">
        <f t="shared" si="102"/>
        <v>1</v>
      </c>
      <c r="AH201" s="197">
        <f t="shared" si="103"/>
        <v>1</v>
      </c>
      <c r="AI201" s="197">
        <f t="shared" si="104"/>
        <v>1</v>
      </c>
    </row>
    <row r="202" spans="1:35" x14ac:dyDescent="0.3">
      <c r="A202" s="103" t="s">
        <v>3955</v>
      </c>
      <c r="B202" s="103" t="s">
        <v>2511</v>
      </c>
      <c r="C202" s="103" t="s">
        <v>2511</v>
      </c>
      <c r="D202" s="164">
        <v>2021</v>
      </c>
      <c r="E202" s="164">
        <v>11</v>
      </c>
      <c r="F202" s="166">
        <v>2.4003666666666668</v>
      </c>
      <c r="G202" s="206">
        <v>0</v>
      </c>
      <c r="H202" s="207"/>
      <c r="I202" s="103" t="s">
        <v>569</v>
      </c>
      <c r="K202" s="210" t="str">
        <f>IF(ISNA(INDEX(resources!G:G,MATCH(B202,resources!B:B,0))),"none",
INDEX(resources!G:G,MATCH(B202,resources!B:B,0)))</f>
        <v>none</v>
      </c>
      <c r="L202" s="191">
        <v>0</v>
      </c>
      <c r="M202" s="191" t="str">
        <f>IF(
ISNA(INDEX(resources!E:E,MATCH(B202,resources!B:B,0))),"fillme",
INDEX(resources!E:E,MATCH(B202,resources!B:B,0)))</f>
        <v>CAISO_Wind</v>
      </c>
      <c r="N202" s="191">
        <v>1</v>
      </c>
      <c r="O202" s="193" t="str">
        <f>IFERROR(INDEX(resources!K:K,MATCH(B202,resources!B:B,0)),"fillme")</f>
        <v>wind_low_cf</v>
      </c>
      <c r="P202" s="195" t="str">
        <f t="shared" si="90"/>
        <v>wind_low_cf_2021_11</v>
      </c>
      <c r="Q202" s="194">
        <f>INDEX(elcc!G:G,MATCH(P202,elcc!D:D,0))</f>
        <v>0.12</v>
      </c>
      <c r="R202" s="195">
        <f t="shared" si="91"/>
        <v>1</v>
      </c>
      <c r="S202" s="210" t="e">
        <f t="shared" si="92"/>
        <v>#N/A</v>
      </c>
      <c r="T202" s="212">
        <f t="shared" si="93"/>
        <v>0</v>
      </c>
      <c r="U202" s="196" t="str">
        <f t="shared" si="94"/>
        <v>ok</v>
      </c>
      <c r="V202" s="192" t="str">
        <f>INDEX(resources!F:F,MATCH(B202,resources!B:B,0))</f>
        <v>existing_generic</v>
      </c>
      <c r="W202" s="197">
        <f t="shared" si="95"/>
        <v>1</v>
      </c>
      <c r="X202" s="197">
        <f t="shared" si="96"/>
        <v>0</v>
      </c>
      <c r="Y202" s="197" t="str">
        <f t="shared" si="97"/>
        <v>existing_generic_wind_existing_generic_wind_none</v>
      </c>
      <c r="Z202" s="197">
        <f>IF(COUNTIFS($Y$2:Y202,Y202)=1,1,0)</f>
        <v>0</v>
      </c>
      <c r="AA202" s="197">
        <f>SUM($Z$2:Z202)*Z202</f>
        <v>0</v>
      </c>
      <c r="AB202" s="197">
        <f>COUNTIFS(resources!B:B,B202)</f>
        <v>1</v>
      </c>
      <c r="AC202" s="197">
        <f t="shared" si="98"/>
        <v>1</v>
      </c>
      <c r="AD202" s="197">
        <f t="shared" si="99"/>
        <v>1</v>
      </c>
      <c r="AE202" s="197">
        <f t="shared" si="100"/>
        <v>1</v>
      </c>
      <c r="AF202" s="197">
        <f t="shared" si="101"/>
        <v>1</v>
      </c>
      <c r="AG202" s="197">
        <f t="shared" si="102"/>
        <v>1</v>
      </c>
      <c r="AH202" s="197">
        <f t="shared" si="103"/>
        <v>1</v>
      </c>
      <c r="AI202" s="197">
        <f t="shared" si="104"/>
        <v>1</v>
      </c>
    </row>
    <row r="203" spans="1:35" x14ac:dyDescent="0.3">
      <c r="A203" s="103" t="s">
        <v>3955</v>
      </c>
      <c r="B203" s="103" t="s">
        <v>2511</v>
      </c>
      <c r="C203" s="103" t="s">
        <v>2511</v>
      </c>
      <c r="D203" s="164">
        <v>2021</v>
      </c>
      <c r="E203" s="164">
        <v>12</v>
      </c>
      <c r="F203" s="166">
        <v>2.4003666666666668</v>
      </c>
      <c r="G203" s="206">
        <v>0</v>
      </c>
      <c r="H203" s="207"/>
      <c r="I203" s="103" t="s">
        <v>569</v>
      </c>
      <c r="K203" s="210" t="str">
        <f>IF(ISNA(INDEX(resources!G:G,MATCH(B203,resources!B:B,0))),"none",
INDEX(resources!G:G,MATCH(B203,resources!B:B,0)))</f>
        <v>none</v>
      </c>
      <c r="L203" s="191">
        <v>0</v>
      </c>
      <c r="M203" s="191" t="str">
        <f>IF(
ISNA(INDEX(resources!E:E,MATCH(B203,resources!B:B,0))),"fillme",
INDEX(resources!E:E,MATCH(B203,resources!B:B,0)))</f>
        <v>CAISO_Wind</v>
      </c>
      <c r="N203" s="191">
        <v>1</v>
      </c>
      <c r="O203" s="193" t="str">
        <f>IFERROR(INDEX(resources!K:K,MATCH(B203,resources!B:B,0)),"fillme")</f>
        <v>wind_low_cf</v>
      </c>
      <c r="P203" s="195" t="str">
        <f t="shared" si="90"/>
        <v>wind_low_cf_2021_12</v>
      </c>
      <c r="Q203" s="194">
        <f>INDEX(elcc!G:G,MATCH(P203,elcc!D:D,0))</f>
        <v>0.13</v>
      </c>
      <c r="R203" s="195">
        <f t="shared" si="91"/>
        <v>1</v>
      </c>
      <c r="S203" s="210" t="e">
        <f t="shared" si="92"/>
        <v>#N/A</v>
      </c>
      <c r="T203" s="212">
        <f t="shared" si="93"/>
        <v>0</v>
      </c>
      <c r="U203" s="196" t="str">
        <f t="shared" si="94"/>
        <v>ok</v>
      </c>
      <c r="V203" s="192" t="str">
        <f>INDEX(resources!F:F,MATCH(B203,resources!B:B,0))</f>
        <v>existing_generic</v>
      </c>
      <c r="W203" s="197">
        <f t="shared" si="95"/>
        <v>1</v>
      </c>
      <c r="X203" s="197">
        <f t="shared" si="96"/>
        <v>0</v>
      </c>
      <c r="Y203" s="197" t="str">
        <f t="shared" si="97"/>
        <v>existing_generic_wind_existing_generic_wind_none</v>
      </c>
      <c r="Z203" s="197">
        <f>IF(COUNTIFS($Y$2:Y203,Y203)=1,1,0)</f>
        <v>0</v>
      </c>
      <c r="AA203" s="197">
        <f>SUM($Z$2:Z203)*Z203</f>
        <v>0</v>
      </c>
      <c r="AB203" s="197">
        <f>COUNTIFS(resources!B:B,B203)</f>
        <v>1</v>
      </c>
      <c r="AC203" s="197">
        <f t="shared" si="98"/>
        <v>1</v>
      </c>
      <c r="AD203" s="197">
        <f t="shared" si="99"/>
        <v>1</v>
      </c>
      <c r="AE203" s="197">
        <f t="shared" si="100"/>
        <v>1</v>
      </c>
      <c r="AF203" s="197">
        <f t="shared" si="101"/>
        <v>1</v>
      </c>
      <c r="AG203" s="197">
        <f t="shared" si="102"/>
        <v>1</v>
      </c>
      <c r="AH203" s="197">
        <f t="shared" si="103"/>
        <v>1</v>
      </c>
      <c r="AI203" s="197">
        <f t="shared" si="104"/>
        <v>1</v>
      </c>
    </row>
    <row r="204" spans="1:35" x14ac:dyDescent="0.3">
      <c r="A204" s="103" t="s">
        <v>3955</v>
      </c>
      <c r="B204" s="103" t="s">
        <v>2511</v>
      </c>
      <c r="C204" s="103" t="s">
        <v>2511</v>
      </c>
      <c r="D204" s="164">
        <v>2022</v>
      </c>
      <c r="E204" s="164">
        <v>1</v>
      </c>
      <c r="F204" s="166">
        <v>16.583107142857141</v>
      </c>
      <c r="G204" s="206">
        <v>0</v>
      </c>
      <c r="H204" s="207"/>
      <c r="I204" s="103" t="s">
        <v>569</v>
      </c>
      <c r="K204" s="210" t="str">
        <f>IF(ISNA(INDEX(resources!G:G,MATCH(B204,resources!B:B,0))),"none",
INDEX(resources!G:G,MATCH(B204,resources!B:B,0)))</f>
        <v>none</v>
      </c>
      <c r="L204" s="191">
        <v>0</v>
      </c>
      <c r="M204" s="191" t="str">
        <f>IF(
ISNA(INDEX(resources!E:E,MATCH(B204,resources!B:B,0))),"fillme",
INDEX(resources!E:E,MATCH(B204,resources!B:B,0)))</f>
        <v>CAISO_Wind</v>
      </c>
      <c r="N204" s="191">
        <v>1</v>
      </c>
      <c r="O204" s="193" t="str">
        <f>IFERROR(INDEX(resources!K:K,MATCH(B204,resources!B:B,0)),"fillme")</f>
        <v>wind_low_cf</v>
      </c>
      <c r="P204" s="195" t="str">
        <f t="shared" si="90"/>
        <v>wind_low_cf_2022_1</v>
      </c>
      <c r="Q204" s="194">
        <f>INDEX(elcc!G:G,MATCH(P204,elcc!D:D,0))</f>
        <v>0.14000000000000001</v>
      </c>
      <c r="R204" s="195">
        <f t="shared" si="91"/>
        <v>1</v>
      </c>
      <c r="S204" s="210" t="e">
        <f t="shared" si="92"/>
        <v>#N/A</v>
      </c>
      <c r="T204" s="212">
        <f t="shared" si="93"/>
        <v>0</v>
      </c>
      <c r="U204" s="196" t="str">
        <f t="shared" si="94"/>
        <v>ok</v>
      </c>
      <c r="V204" s="192" t="str">
        <f>INDEX(resources!F:F,MATCH(B204,resources!B:B,0))</f>
        <v>existing_generic</v>
      </c>
      <c r="W204" s="197">
        <f t="shared" si="95"/>
        <v>1</v>
      </c>
      <c r="X204" s="197">
        <f t="shared" si="96"/>
        <v>0</v>
      </c>
      <c r="Y204" s="197" t="str">
        <f t="shared" si="97"/>
        <v>existing_generic_wind_existing_generic_wind_none</v>
      </c>
      <c r="Z204" s="197">
        <f>IF(COUNTIFS($Y$2:Y204,Y204)=1,1,0)</f>
        <v>0</v>
      </c>
      <c r="AA204" s="197">
        <f>SUM($Z$2:Z204)*Z204</f>
        <v>0</v>
      </c>
      <c r="AB204" s="197">
        <f>COUNTIFS(resources!B:B,B204)</f>
        <v>1</v>
      </c>
      <c r="AC204" s="197">
        <f t="shared" si="98"/>
        <v>1</v>
      </c>
      <c r="AD204" s="197">
        <f t="shared" si="99"/>
        <v>1</v>
      </c>
      <c r="AE204" s="197">
        <f t="shared" si="100"/>
        <v>1</v>
      </c>
      <c r="AF204" s="197">
        <f t="shared" si="101"/>
        <v>1</v>
      </c>
      <c r="AG204" s="197">
        <f t="shared" si="102"/>
        <v>1</v>
      </c>
      <c r="AH204" s="197">
        <f t="shared" si="103"/>
        <v>1</v>
      </c>
      <c r="AI204" s="197">
        <f t="shared" si="104"/>
        <v>1</v>
      </c>
    </row>
    <row r="205" spans="1:35" x14ac:dyDescent="0.3">
      <c r="A205" s="103" t="s">
        <v>3955</v>
      </c>
      <c r="B205" s="103" t="s">
        <v>2511</v>
      </c>
      <c r="C205" s="103" t="s">
        <v>2511</v>
      </c>
      <c r="D205" s="164">
        <v>2022</v>
      </c>
      <c r="E205" s="164">
        <v>2</v>
      </c>
      <c r="F205" s="166">
        <v>16.583107142857141</v>
      </c>
      <c r="G205" s="206">
        <v>0</v>
      </c>
      <c r="H205" s="207"/>
      <c r="I205" s="103" t="s">
        <v>569</v>
      </c>
      <c r="K205" s="210" t="str">
        <f>IF(ISNA(INDEX(resources!G:G,MATCH(B205,resources!B:B,0))),"none",
INDEX(resources!G:G,MATCH(B205,resources!B:B,0)))</f>
        <v>none</v>
      </c>
      <c r="L205" s="191">
        <v>0</v>
      </c>
      <c r="M205" s="191" t="str">
        <f>IF(
ISNA(INDEX(resources!E:E,MATCH(B205,resources!B:B,0))),"fillme",
INDEX(resources!E:E,MATCH(B205,resources!B:B,0)))</f>
        <v>CAISO_Wind</v>
      </c>
      <c r="N205" s="191">
        <v>1</v>
      </c>
      <c r="O205" s="193" t="str">
        <f>IFERROR(INDEX(resources!K:K,MATCH(B205,resources!B:B,0)),"fillme")</f>
        <v>wind_low_cf</v>
      </c>
      <c r="P205" s="195" t="str">
        <f t="shared" si="90"/>
        <v>wind_low_cf_2022_2</v>
      </c>
      <c r="Q205" s="194">
        <f>INDEX(elcc!G:G,MATCH(P205,elcc!D:D,0))</f>
        <v>0.12</v>
      </c>
      <c r="R205" s="195">
        <f t="shared" si="91"/>
        <v>1</v>
      </c>
      <c r="S205" s="210" t="e">
        <f t="shared" si="92"/>
        <v>#N/A</v>
      </c>
      <c r="T205" s="212">
        <f t="shared" si="93"/>
        <v>0</v>
      </c>
      <c r="U205" s="196" t="str">
        <f t="shared" si="94"/>
        <v>ok</v>
      </c>
      <c r="V205" s="192" t="str">
        <f>INDEX(resources!F:F,MATCH(B205,resources!B:B,0))</f>
        <v>existing_generic</v>
      </c>
      <c r="W205" s="197">
        <f t="shared" si="95"/>
        <v>1</v>
      </c>
      <c r="X205" s="197">
        <f t="shared" si="96"/>
        <v>0</v>
      </c>
      <c r="Y205" s="197" t="str">
        <f t="shared" si="97"/>
        <v>existing_generic_wind_existing_generic_wind_none</v>
      </c>
      <c r="Z205" s="197">
        <f>IF(COUNTIFS($Y$2:Y205,Y205)=1,1,0)</f>
        <v>0</v>
      </c>
      <c r="AA205" s="197">
        <f>SUM($Z$2:Z205)*Z205</f>
        <v>0</v>
      </c>
      <c r="AB205" s="197">
        <f>COUNTIFS(resources!B:B,B205)</f>
        <v>1</v>
      </c>
      <c r="AC205" s="197">
        <f t="shared" si="98"/>
        <v>1</v>
      </c>
      <c r="AD205" s="197">
        <f t="shared" si="99"/>
        <v>1</v>
      </c>
      <c r="AE205" s="197">
        <f t="shared" si="100"/>
        <v>1</v>
      </c>
      <c r="AF205" s="197">
        <f t="shared" si="101"/>
        <v>1</v>
      </c>
      <c r="AG205" s="197">
        <f t="shared" si="102"/>
        <v>1</v>
      </c>
      <c r="AH205" s="197">
        <f t="shared" si="103"/>
        <v>1</v>
      </c>
      <c r="AI205" s="197">
        <f t="shared" si="104"/>
        <v>1</v>
      </c>
    </row>
    <row r="206" spans="1:35" x14ac:dyDescent="0.3">
      <c r="A206" s="103" t="s">
        <v>3955</v>
      </c>
      <c r="B206" s="103" t="s">
        <v>2511</v>
      </c>
      <c r="C206" s="103" t="s">
        <v>2511</v>
      </c>
      <c r="D206" s="164">
        <v>2022</v>
      </c>
      <c r="E206" s="164">
        <v>3</v>
      </c>
      <c r="F206" s="166">
        <v>16.583107142857141</v>
      </c>
      <c r="G206" s="206">
        <v>0</v>
      </c>
      <c r="H206" s="207"/>
      <c r="I206" s="103" t="s">
        <v>569</v>
      </c>
      <c r="K206" s="210" t="str">
        <f>IF(ISNA(INDEX(resources!G:G,MATCH(B206,resources!B:B,0))),"none",
INDEX(resources!G:G,MATCH(B206,resources!B:B,0)))</f>
        <v>none</v>
      </c>
      <c r="L206" s="191">
        <v>0</v>
      </c>
      <c r="M206" s="191" t="str">
        <f>IF(
ISNA(INDEX(resources!E:E,MATCH(B206,resources!B:B,0))),"fillme",
INDEX(resources!E:E,MATCH(B206,resources!B:B,0)))</f>
        <v>CAISO_Wind</v>
      </c>
      <c r="N206" s="191">
        <v>1</v>
      </c>
      <c r="O206" s="193" t="str">
        <f>IFERROR(INDEX(resources!K:K,MATCH(B206,resources!B:B,0)),"fillme")</f>
        <v>wind_low_cf</v>
      </c>
      <c r="P206" s="195" t="str">
        <f t="shared" si="90"/>
        <v>wind_low_cf_2022_3</v>
      </c>
      <c r="Q206" s="194">
        <f>INDEX(elcc!G:G,MATCH(P206,elcc!D:D,0))</f>
        <v>0.28000000000000003</v>
      </c>
      <c r="R206" s="195">
        <f t="shared" si="91"/>
        <v>1</v>
      </c>
      <c r="S206" s="210" t="e">
        <f t="shared" si="92"/>
        <v>#N/A</v>
      </c>
      <c r="T206" s="212">
        <f t="shared" si="93"/>
        <v>0</v>
      </c>
      <c r="U206" s="196" t="str">
        <f t="shared" si="94"/>
        <v>ok</v>
      </c>
      <c r="V206" s="192" t="str">
        <f>INDEX(resources!F:F,MATCH(B206,resources!B:B,0))</f>
        <v>existing_generic</v>
      </c>
      <c r="W206" s="197">
        <f t="shared" si="95"/>
        <v>1</v>
      </c>
      <c r="X206" s="197">
        <f t="shared" si="96"/>
        <v>0</v>
      </c>
      <c r="Y206" s="197" t="str">
        <f t="shared" si="97"/>
        <v>existing_generic_wind_existing_generic_wind_none</v>
      </c>
      <c r="Z206" s="197">
        <f>IF(COUNTIFS($Y$2:Y206,Y206)=1,1,0)</f>
        <v>0</v>
      </c>
      <c r="AA206" s="197">
        <f>SUM($Z$2:Z206)*Z206</f>
        <v>0</v>
      </c>
      <c r="AB206" s="197">
        <f>COUNTIFS(resources!B:B,B206)</f>
        <v>1</v>
      </c>
      <c r="AC206" s="197">
        <f t="shared" si="98"/>
        <v>1</v>
      </c>
      <c r="AD206" s="197">
        <f t="shared" si="99"/>
        <v>1</v>
      </c>
      <c r="AE206" s="197">
        <f t="shared" si="100"/>
        <v>1</v>
      </c>
      <c r="AF206" s="197">
        <f t="shared" si="101"/>
        <v>1</v>
      </c>
      <c r="AG206" s="197">
        <f t="shared" si="102"/>
        <v>1</v>
      </c>
      <c r="AH206" s="197">
        <f t="shared" si="103"/>
        <v>1</v>
      </c>
      <c r="AI206" s="197">
        <f t="shared" si="104"/>
        <v>1</v>
      </c>
    </row>
    <row r="207" spans="1:35" x14ac:dyDescent="0.3">
      <c r="A207" s="103" t="s">
        <v>3955</v>
      </c>
      <c r="B207" s="103" t="s">
        <v>2511</v>
      </c>
      <c r="C207" s="103" t="s">
        <v>2511</v>
      </c>
      <c r="D207" s="164">
        <v>2022</v>
      </c>
      <c r="E207" s="164">
        <v>4</v>
      </c>
      <c r="F207" s="166">
        <v>16.583107142857141</v>
      </c>
      <c r="G207" s="206">
        <v>0</v>
      </c>
      <c r="H207" s="207"/>
      <c r="I207" s="103" t="s">
        <v>569</v>
      </c>
      <c r="K207" s="210" t="str">
        <f>IF(ISNA(INDEX(resources!G:G,MATCH(B207,resources!B:B,0))),"none",
INDEX(resources!G:G,MATCH(B207,resources!B:B,0)))</f>
        <v>none</v>
      </c>
      <c r="L207" s="191">
        <v>0</v>
      </c>
      <c r="M207" s="191" t="str">
        <f>IF(
ISNA(INDEX(resources!E:E,MATCH(B207,resources!B:B,0))),"fillme",
INDEX(resources!E:E,MATCH(B207,resources!B:B,0)))</f>
        <v>CAISO_Wind</v>
      </c>
      <c r="N207" s="191">
        <v>1</v>
      </c>
      <c r="O207" s="193" t="str">
        <f>IFERROR(INDEX(resources!K:K,MATCH(B207,resources!B:B,0)),"fillme")</f>
        <v>wind_low_cf</v>
      </c>
      <c r="P207" s="195" t="str">
        <f t="shared" si="90"/>
        <v>wind_low_cf_2022_4</v>
      </c>
      <c r="Q207" s="194">
        <f>INDEX(elcc!G:G,MATCH(P207,elcc!D:D,0))</f>
        <v>0.25</v>
      </c>
      <c r="R207" s="195">
        <f t="shared" si="91"/>
        <v>1</v>
      </c>
      <c r="S207" s="210" t="e">
        <f t="shared" si="92"/>
        <v>#N/A</v>
      </c>
      <c r="T207" s="212">
        <f t="shared" si="93"/>
        <v>0</v>
      </c>
      <c r="U207" s="196" t="str">
        <f t="shared" si="94"/>
        <v>ok</v>
      </c>
      <c r="V207" s="192" t="str">
        <f>INDEX(resources!F:F,MATCH(B207,resources!B:B,0))</f>
        <v>existing_generic</v>
      </c>
      <c r="W207" s="197">
        <f t="shared" si="95"/>
        <v>1</v>
      </c>
      <c r="X207" s="197">
        <f t="shared" si="96"/>
        <v>0</v>
      </c>
      <c r="Y207" s="197" t="str">
        <f t="shared" si="97"/>
        <v>existing_generic_wind_existing_generic_wind_none</v>
      </c>
      <c r="Z207" s="197">
        <f>IF(COUNTIFS($Y$2:Y207,Y207)=1,1,0)</f>
        <v>0</v>
      </c>
      <c r="AA207" s="197">
        <f>SUM($Z$2:Z207)*Z207</f>
        <v>0</v>
      </c>
      <c r="AB207" s="197">
        <f>COUNTIFS(resources!B:B,B207)</f>
        <v>1</v>
      </c>
      <c r="AC207" s="197">
        <f t="shared" si="98"/>
        <v>1</v>
      </c>
      <c r="AD207" s="197">
        <f t="shared" si="99"/>
        <v>1</v>
      </c>
      <c r="AE207" s="197">
        <f t="shared" si="100"/>
        <v>1</v>
      </c>
      <c r="AF207" s="197">
        <f t="shared" si="101"/>
        <v>1</v>
      </c>
      <c r="AG207" s="197">
        <f t="shared" si="102"/>
        <v>1</v>
      </c>
      <c r="AH207" s="197">
        <f t="shared" si="103"/>
        <v>1</v>
      </c>
      <c r="AI207" s="197">
        <f t="shared" si="104"/>
        <v>1</v>
      </c>
    </row>
    <row r="208" spans="1:35" x14ac:dyDescent="0.3">
      <c r="A208" s="103" t="s">
        <v>3955</v>
      </c>
      <c r="B208" s="103" t="s">
        <v>2511</v>
      </c>
      <c r="C208" s="103" t="s">
        <v>2511</v>
      </c>
      <c r="D208" s="164">
        <v>2022</v>
      </c>
      <c r="E208" s="164">
        <v>5</v>
      </c>
      <c r="F208" s="166">
        <v>16.583107142857141</v>
      </c>
      <c r="G208" s="206">
        <v>0</v>
      </c>
      <c r="H208" s="207"/>
      <c r="I208" s="103" t="s">
        <v>569</v>
      </c>
      <c r="K208" s="210" t="str">
        <f>IF(ISNA(INDEX(resources!G:G,MATCH(B208,resources!B:B,0))),"none",
INDEX(resources!G:G,MATCH(B208,resources!B:B,0)))</f>
        <v>none</v>
      </c>
      <c r="L208" s="191">
        <v>0</v>
      </c>
      <c r="M208" s="191" t="str">
        <f>IF(
ISNA(INDEX(resources!E:E,MATCH(B208,resources!B:B,0))),"fillme",
INDEX(resources!E:E,MATCH(B208,resources!B:B,0)))</f>
        <v>CAISO_Wind</v>
      </c>
      <c r="N208" s="191">
        <v>1</v>
      </c>
      <c r="O208" s="193" t="str">
        <f>IFERROR(INDEX(resources!K:K,MATCH(B208,resources!B:B,0)),"fillme")</f>
        <v>wind_low_cf</v>
      </c>
      <c r="P208" s="195" t="str">
        <f t="shared" si="90"/>
        <v>wind_low_cf_2022_5</v>
      </c>
      <c r="Q208" s="194">
        <f>INDEX(elcc!G:G,MATCH(P208,elcc!D:D,0))</f>
        <v>0.25</v>
      </c>
      <c r="R208" s="195">
        <f t="shared" si="91"/>
        <v>1</v>
      </c>
      <c r="S208" s="210" t="e">
        <f t="shared" si="92"/>
        <v>#N/A</v>
      </c>
      <c r="T208" s="212">
        <f t="shared" si="93"/>
        <v>0</v>
      </c>
      <c r="U208" s="196" t="str">
        <f t="shared" si="94"/>
        <v>ok</v>
      </c>
      <c r="V208" s="192" t="str">
        <f>INDEX(resources!F:F,MATCH(B208,resources!B:B,0))</f>
        <v>existing_generic</v>
      </c>
      <c r="W208" s="197">
        <f t="shared" si="95"/>
        <v>1</v>
      </c>
      <c r="X208" s="197">
        <f t="shared" si="96"/>
        <v>0</v>
      </c>
      <c r="Y208" s="197" t="str">
        <f t="shared" si="97"/>
        <v>existing_generic_wind_existing_generic_wind_none</v>
      </c>
      <c r="Z208" s="197">
        <f>IF(COUNTIFS($Y$2:Y208,Y208)=1,1,0)</f>
        <v>0</v>
      </c>
      <c r="AA208" s="197">
        <f>SUM($Z$2:Z208)*Z208</f>
        <v>0</v>
      </c>
      <c r="AB208" s="197">
        <f>COUNTIFS(resources!B:B,B208)</f>
        <v>1</v>
      </c>
      <c r="AC208" s="197">
        <f t="shared" si="98"/>
        <v>1</v>
      </c>
      <c r="AD208" s="197">
        <f t="shared" si="99"/>
        <v>1</v>
      </c>
      <c r="AE208" s="197">
        <f t="shared" si="100"/>
        <v>1</v>
      </c>
      <c r="AF208" s="197">
        <f t="shared" si="101"/>
        <v>1</v>
      </c>
      <c r="AG208" s="197">
        <f t="shared" si="102"/>
        <v>1</v>
      </c>
      <c r="AH208" s="197">
        <f t="shared" si="103"/>
        <v>1</v>
      </c>
      <c r="AI208" s="197">
        <f t="shared" si="104"/>
        <v>1</v>
      </c>
    </row>
    <row r="209" spans="1:35" x14ac:dyDescent="0.3">
      <c r="A209" s="103" t="s">
        <v>3955</v>
      </c>
      <c r="B209" s="103" t="s">
        <v>2511</v>
      </c>
      <c r="C209" s="103" t="s">
        <v>2511</v>
      </c>
      <c r="D209" s="164">
        <v>2022</v>
      </c>
      <c r="E209" s="164">
        <v>6</v>
      </c>
      <c r="F209" s="166">
        <v>16.583107142857141</v>
      </c>
      <c r="G209" s="206">
        <v>0</v>
      </c>
      <c r="H209" s="207"/>
      <c r="I209" s="103" t="s">
        <v>569</v>
      </c>
      <c r="K209" s="210" t="str">
        <f>IF(ISNA(INDEX(resources!G:G,MATCH(B209,resources!B:B,0))),"none",
INDEX(resources!G:G,MATCH(B209,resources!B:B,0)))</f>
        <v>none</v>
      </c>
      <c r="L209" s="191">
        <v>0</v>
      </c>
      <c r="M209" s="191" t="str">
        <f>IF(
ISNA(INDEX(resources!E:E,MATCH(B209,resources!B:B,0))),"fillme",
INDEX(resources!E:E,MATCH(B209,resources!B:B,0)))</f>
        <v>CAISO_Wind</v>
      </c>
      <c r="N209" s="191">
        <v>1</v>
      </c>
      <c r="O209" s="193" t="str">
        <f>IFERROR(INDEX(resources!K:K,MATCH(B209,resources!B:B,0)),"fillme")</f>
        <v>wind_low_cf</v>
      </c>
      <c r="P209" s="195" t="str">
        <f t="shared" si="90"/>
        <v>wind_low_cf_2022_6</v>
      </c>
      <c r="Q209" s="194">
        <f>INDEX(elcc!G:G,MATCH(P209,elcc!D:D,0))</f>
        <v>0.33</v>
      </c>
      <c r="R209" s="195">
        <f t="shared" si="91"/>
        <v>1</v>
      </c>
      <c r="S209" s="210" t="e">
        <f t="shared" si="92"/>
        <v>#N/A</v>
      </c>
      <c r="T209" s="212">
        <f t="shared" si="93"/>
        <v>0</v>
      </c>
      <c r="U209" s="196" t="str">
        <f t="shared" si="94"/>
        <v>ok</v>
      </c>
      <c r="V209" s="192" t="str">
        <f>INDEX(resources!F:F,MATCH(B209,resources!B:B,0))</f>
        <v>existing_generic</v>
      </c>
      <c r="W209" s="197">
        <f t="shared" si="95"/>
        <v>1</v>
      </c>
      <c r="X209" s="197">
        <f t="shared" si="96"/>
        <v>0</v>
      </c>
      <c r="Y209" s="197" t="str">
        <f t="shared" si="97"/>
        <v>existing_generic_wind_existing_generic_wind_none</v>
      </c>
      <c r="Z209" s="197">
        <f>IF(COUNTIFS($Y$2:Y209,Y209)=1,1,0)</f>
        <v>0</v>
      </c>
      <c r="AA209" s="197">
        <f>SUM($Z$2:Z209)*Z209</f>
        <v>0</v>
      </c>
      <c r="AB209" s="197">
        <f>COUNTIFS(resources!B:B,B209)</f>
        <v>1</v>
      </c>
      <c r="AC209" s="197">
        <f t="shared" si="98"/>
        <v>1</v>
      </c>
      <c r="AD209" s="197">
        <f t="shared" si="99"/>
        <v>1</v>
      </c>
      <c r="AE209" s="197">
        <f t="shared" si="100"/>
        <v>1</v>
      </c>
      <c r="AF209" s="197">
        <f t="shared" si="101"/>
        <v>1</v>
      </c>
      <c r="AG209" s="197">
        <f t="shared" si="102"/>
        <v>1</v>
      </c>
      <c r="AH209" s="197">
        <f t="shared" si="103"/>
        <v>1</v>
      </c>
      <c r="AI209" s="197">
        <f t="shared" si="104"/>
        <v>1</v>
      </c>
    </row>
    <row r="210" spans="1:35" x14ac:dyDescent="0.3">
      <c r="A210" s="103" t="s">
        <v>3955</v>
      </c>
      <c r="B210" s="103" t="s">
        <v>2511</v>
      </c>
      <c r="C210" s="103" t="s">
        <v>2511</v>
      </c>
      <c r="D210" s="164">
        <v>2022</v>
      </c>
      <c r="E210" s="164">
        <v>7</v>
      </c>
      <c r="F210" s="166">
        <v>16.583107142857141</v>
      </c>
      <c r="G210" s="206">
        <v>0</v>
      </c>
      <c r="H210" s="207"/>
      <c r="I210" s="103" t="s">
        <v>569</v>
      </c>
      <c r="K210" s="210" t="str">
        <f>IF(ISNA(INDEX(resources!G:G,MATCH(B210,resources!B:B,0))),"none",
INDEX(resources!G:G,MATCH(B210,resources!B:B,0)))</f>
        <v>none</v>
      </c>
      <c r="L210" s="191">
        <v>0</v>
      </c>
      <c r="M210" s="191" t="str">
        <f>IF(
ISNA(INDEX(resources!E:E,MATCH(B210,resources!B:B,0))),"fillme",
INDEX(resources!E:E,MATCH(B210,resources!B:B,0)))</f>
        <v>CAISO_Wind</v>
      </c>
      <c r="N210" s="191">
        <v>1</v>
      </c>
      <c r="O210" s="193" t="str">
        <f>IFERROR(INDEX(resources!K:K,MATCH(B210,resources!B:B,0)),"fillme")</f>
        <v>wind_low_cf</v>
      </c>
      <c r="P210" s="195" t="str">
        <f t="shared" si="90"/>
        <v>wind_low_cf_2022_7</v>
      </c>
      <c r="Q210" s="194">
        <f>INDEX(elcc!G:G,MATCH(P210,elcc!D:D,0))</f>
        <v>0.23</v>
      </c>
      <c r="R210" s="195">
        <f t="shared" si="91"/>
        <v>1</v>
      </c>
      <c r="S210" s="210" t="e">
        <f t="shared" si="92"/>
        <v>#N/A</v>
      </c>
      <c r="T210" s="212">
        <f t="shared" si="93"/>
        <v>0</v>
      </c>
      <c r="U210" s="196" t="str">
        <f t="shared" si="94"/>
        <v>ok</v>
      </c>
      <c r="V210" s="192" t="str">
        <f>INDEX(resources!F:F,MATCH(B210,resources!B:B,0))</f>
        <v>existing_generic</v>
      </c>
      <c r="W210" s="197">
        <f t="shared" si="95"/>
        <v>1</v>
      </c>
      <c r="X210" s="197">
        <f t="shared" si="96"/>
        <v>0</v>
      </c>
      <c r="Y210" s="197" t="str">
        <f t="shared" si="97"/>
        <v>existing_generic_wind_existing_generic_wind_none</v>
      </c>
      <c r="Z210" s="197">
        <f>IF(COUNTIFS($Y$2:Y210,Y210)=1,1,0)</f>
        <v>0</v>
      </c>
      <c r="AA210" s="197">
        <f>SUM($Z$2:Z210)*Z210</f>
        <v>0</v>
      </c>
      <c r="AB210" s="197">
        <f>COUNTIFS(resources!B:B,B210)</f>
        <v>1</v>
      </c>
      <c r="AC210" s="197">
        <f t="shared" si="98"/>
        <v>1</v>
      </c>
      <c r="AD210" s="197">
        <f t="shared" si="99"/>
        <v>1</v>
      </c>
      <c r="AE210" s="197">
        <f t="shared" si="100"/>
        <v>1</v>
      </c>
      <c r="AF210" s="197">
        <f t="shared" si="101"/>
        <v>1</v>
      </c>
      <c r="AG210" s="197">
        <f t="shared" si="102"/>
        <v>1</v>
      </c>
      <c r="AH210" s="197">
        <f t="shared" si="103"/>
        <v>1</v>
      </c>
      <c r="AI210" s="197">
        <f t="shared" si="104"/>
        <v>1</v>
      </c>
    </row>
    <row r="211" spans="1:35" x14ac:dyDescent="0.3">
      <c r="A211" s="103" t="s">
        <v>3955</v>
      </c>
      <c r="B211" s="103" t="s">
        <v>2511</v>
      </c>
      <c r="C211" s="103" t="s">
        <v>2511</v>
      </c>
      <c r="D211" s="164">
        <v>2022</v>
      </c>
      <c r="E211" s="164">
        <v>8</v>
      </c>
      <c r="F211" s="166">
        <v>16.583107142857141</v>
      </c>
      <c r="G211" s="206">
        <v>0</v>
      </c>
      <c r="H211" s="207"/>
      <c r="I211" s="103" t="s">
        <v>569</v>
      </c>
      <c r="K211" s="210" t="str">
        <f>IF(ISNA(INDEX(resources!G:G,MATCH(B211,resources!B:B,0))),"none",
INDEX(resources!G:G,MATCH(B211,resources!B:B,0)))</f>
        <v>none</v>
      </c>
      <c r="L211" s="191">
        <v>0</v>
      </c>
      <c r="M211" s="191" t="str">
        <f>IF(
ISNA(INDEX(resources!E:E,MATCH(B211,resources!B:B,0))),"fillme",
INDEX(resources!E:E,MATCH(B211,resources!B:B,0)))</f>
        <v>CAISO_Wind</v>
      </c>
      <c r="N211" s="191">
        <v>1</v>
      </c>
      <c r="O211" s="193" t="str">
        <f>IFERROR(INDEX(resources!K:K,MATCH(B211,resources!B:B,0)),"fillme")</f>
        <v>wind_low_cf</v>
      </c>
      <c r="P211" s="195" t="str">
        <f t="shared" si="90"/>
        <v>wind_low_cf_2022_8</v>
      </c>
      <c r="Q211" s="194">
        <f>INDEX(elcc!G:G,MATCH(P211,elcc!D:D,0))</f>
        <v>0.21</v>
      </c>
      <c r="R211" s="195">
        <f t="shared" si="91"/>
        <v>1</v>
      </c>
      <c r="S211" s="210" t="e">
        <f t="shared" si="92"/>
        <v>#N/A</v>
      </c>
      <c r="T211" s="212">
        <f t="shared" si="93"/>
        <v>0</v>
      </c>
      <c r="U211" s="196" t="str">
        <f t="shared" si="94"/>
        <v>ok</v>
      </c>
      <c r="V211" s="192" t="str">
        <f>INDEX(resources!F:F,MATCH(B211,resources!B:B,0))</f>
        <v>existing_generic</v>
      </c>
      <c r="W211" s="197">
        <f t="shared" si="95"/>
        <v>1</v>
      </c>
      <c r="X211" s="197">
        <f t="shared" si="96"/>
        <v>0</v>
      </c>
      <c r="Y211" s="197" t="str">
        <f t="shared" si="97"/>
        <v>existing_generic_wind_existing_generic_wind_none</v>
      </c>
      <c r="Z211" s="197">
        <f>IF(COUNTIFS($Y$2:Y211,Y211)=1,1,0)</f>
        <v>0</v>
      </c>
      <c r="AA211" s="197">
        <f>SUM($Z$2:Z211)*Z211</f>
        <v>0</v>
      </c>
      <c r="AB211" s="197">
        <f>COUNTIFS(resources!B:B,B211)</f>
        <v>1</v>
      </c>
      <c r="AC211" s="197">
        <f t="shared" si="98"/>
        <v>1</v>
      </c>
      <c r="AD211" s="197">
        <f t="shared" si="99"/>
        <v>1</v>
      </c>
      <c r="AE211" s="197">
        <f t="shared" si="100"/>
        <v>1</v>
      </c>
      <c r="AF211" s="197">
        <f t="shared" si="101"/>
        <v>1</v>
      </c>
      <c r="AG211" s="197">
        <f t="shared" si="102"/>
        <v>1</v>
      </c>
      <c r="AH211" s="197">
        <f t="shared" si="103"/>
        <v>1</v>
      </c>
      <c r="AI211" s="197">
        <f t="shared" si="104"/>
        <v>1</v>
      </c>
    </row>
    <row r="212" spans="1:35" x14ac:dyDescent="0.3">
      <c r="A212" s="103" t="s">
        <v>3955</v>
      </c>
      <c r="B212" s="103" t="s">
        <v>2511</v>
      </c>
      <c r="C212" s="103" t="s">
        <v>2511</v>
      </c>
      <c r="D212" s="164">
        <v>2022</v>
      </c>
      <c r="E212" s="164">
        <v>9</v>
      </c>
      <c r="F212" s="166">
        <v>16.583107142857141</v>
      </c>
      <c r="G212" s="206">
        <v>0</v>
      </c>
      <c r="H212" s="207"/>
      <c r="I212" s="103" t="s">
        <v>569</v>
      </c>
      <c r="K212" s="210" t="str">
        <f>IF(ISNA(INDEX(resources!G:G,MATCH(B212,resources!B:B,0))),"none",
INDEX(resources!G:G,MATCH(B212,resources!B:B,0)))</f>
        <v>none</v>
      </c>
      <c r="L212" s="191">
        <v>0</v>
      </c>
      <c r="M212" s="191" t="str">
        <f>IF(
ISNA(INDEX(resources!E:E,MATCH(B212,resources!B:B,0))),"fillme",
INDEX(resources!E:E,MATCH(B212,resources!B:B,0)))</f>
        <v>CAISO_Wind</v>
      </c>
      <c r="N212" s="191">
        <v>1</v>
      </c>
      <c r="O212" s="193" t="str">
        <f>IFERROR(INDEX(resources!K:K,MATCH(B212,resources!B:B,0)),"fillme")</f>
        <v>wind_low_cf</v>
      </c>
      <c r="P212" s="195" t="str">
        <f t="shared" si="90"/>
        <v>wind_low_cf_2022_9</v>
      </c>
      <c r="Q212" s="194">
        <f>INDEX(elcc!G:G,MATCH(P212,elcc!D:D,0))</f>
        <v>0.15</v>
      </c>
      <c r="R212" s="195">
        <f t="shared" si="91"/>
        <v>1</v>
      </c>
      <c r="S212" s="210" t="e">
        <f t="shared" si="92"/>
        <v>#N/A</v>
      </c>
      <c r="T212" s="212">
        <f t="shared" si="93"/>
        <v>0</v>
      </c>
      <c r="U212" s="196" t="str">
        <f t="shared" si="94"/>
        <v>ok</v>
      </c>
      <c r="V212" s="192" t="str">
        <f>INDEX(resources!F:F,MATCH(B212,resources!B:B,0))</f>
        <v>existing_generic</v>
      </c>
      <c r="W212" s="197">
        <f t="shared" si="95"/>
        <v>1</v>
      </c>
      <c r="X212" s="197">
        <f t="shared" si="96"/>
        <v>0</v>
      </c>
      <c r="Y212" s="197" t="str">
        <f t="shared" si="97"/>
        <v>existing_generic_wind_existing_generic_wind_none</v>
      </c>
      <c r="Z212" s="197">
        <f>IF(COUNTIFS($Y$2:Y212,Y212)=1,1,0)</f>
        <v>0</v>
      </c>
      <c r="AA212" s="197">
        <f>SUM($Z$2:Z212)*Z212</f>
        <v>0</v>
      </c>
      <c r="AB212" s="197">
        <f>COUNTIFS(resources!B:B,B212)</f>
        <v>1</v>
      </c>
      <c r="AC212" s="197">
        <f t="shared" si="98"/>
        <v>1</v>
      </c>
      <c r="AD212" s="197">
        <f t="shared" si="99"/>
        <v>1</v>
      </c>
      <c r="AE212" s="197">
        <f t="shared" si="100"/>
        <v>1</v>
      </c>
      <c r="AF212" s="197">
        <f t="shared" si="101"/>
        <v>1</v>
      </c>
      <c r="AG212" s="197">
        <f t="shared" si="102"/>
        <v>1</v>
      </c>
      <c r="AH212" s="197">
        <f t="shared" si="103"/>
        <v>1</v>
      </c>
      <c r="AI212" s="197">
        <f t="shared" si="104"/>
        <v>1</v>
      </c>
    </row>
    <row r="213" spans="1:35" x14ac:dyDescent="0.3">
      <c r="A213" s="103" t="s">
        <v>3955</v>
      </c>
      <c r="B213" s="103" t="s">
        <v>2511</v>
      </c>
      <c r="C213" s="103" t="s">
        <v>2511</v>
      </c>
      <c r="D213" s="164">
        <v>2022</v>
      </c>
      <c r="E213" s="164">
        <v>10</v>
      </c>
      <c r="F213" s="166">
        <v>16.583107142857141</v>
      </c>
      <c r="G213" s="206">
        <v>0</v>
      </c>
      <c r="H213" s="207"/>
      <c r="I213" s="103" t="s">
        <v>569</v>
      </c>
      <c r="K213" s="210" t="str">
        <f>IF(ISNA(INDEX(resources!G:G,MATCH(B213,resources!B:B,0))),"none",
INDEX(resources!G:G,MATCH(B213,resources!B:B,0)))</f>
        <v>none</v>
      </c>
      <c r="L213" s="191">
        <v>0</v>
      </c>
      <c r="M213" s="191" t="str">
        <f>IF(
ISNA(INDEX(resources!E:E,MATCH(B213,resources!B:B,0))),"fillme",
INDEX(resources!E:E,MATCH(B213,resources!B:B,0)))</f>
        <v>CAISO_Wind</v>
      </c>
      <c r="N213" s="191">
        <v>1</v>
      </c>
      <c r="O213" s="193" t="str">
        <f>IFERROR(INDEX(resources!K:K,MATCH(B213,resources!B:B,0)),"fillme")</f>
        <v>wind_low_cf</v>
      </c>
      <c r="P213" s="195" t="str">
        <f t="shared" si="90"/>
        <v>wind_low_cf_2022_10</v>
      </c>
      <c r="Q213" s="194">
        <f>INDEX(elcc!G:G,MATCH(P213,elcc!D:D,0))</f>
        <v>0.08</v>
      </c>
      <c r="R213" s="195">
        <f t="shared" si="91"/>
        <v>1</v>
      </c>
      <c r="S213" s="210" t="e">
        <f t="shared" si="92"/>
        <v>#N/A</v>
      </c>
      <c r="T213" s="212">
        <f t="shared" si="93"/>
        <v>0</v>
      </c>
      <c r="U213" s="196" t="str">
        <f t="shared" si="94"/>
        <v>ok</v>
      </c>
      <c r="V213" s="192" t="str">
        <f>INDEX(resources!F:F,MATCH(B213,resources!B:B,0))</f>
        <v>existing_generic</v>
      </c>
      <c r="W213" s="197">
        <f t="shared" si="95"/>
        <v>1</v>
      </c>
      <c r="X213" s="197">
        <f t="shared" si="96"/>
        <v>0</v>
      </c>
      <c r="Y213" s="197" t="str">
        <f t="shared" si="97"/>
        <v>existing_generic_wind_existing_generic_wind_none</v>
      </c>
      <c r="Z213" s="197">
        <f>IF(COUNTIFS($Y$2:Y213,Y213)=1,1,0)</f>
        <v>0</v>
      </c>
      <c r="AA213" s="197">
        <f>SUM($Z$2:Z213)*Z213</f>
        <v>0</v>
      </c>
      <c r="AB213" s="197">
        <f>COUNTIFS(resources!B:B,B213)</f>
        <v>1</v>
      </c>
      <c r="AC213" s="197">
        <f t="shared" si="98"/>
        <v>1</v>
      </c>
      <c r="AD213" s="197">
        <f t="shared" si="99"/>
        <v>1</v>
      </c>
      <c r="AE213" s="197">
        <f t="shared" si="100"/>
        <v>1</v>
      </c>
      <c r="AF213" s="197">
        <f t="shared" si="101"/>
        <v>1</v>
      </c>
      <c r="AG213" s="197">
        <f t="shared" si="102"/>
        <v>1</v>
      </c>
      <c r="AH213" s="197">
        <f t="shared" si="103"/>
        <v>1</v>
      </c>
      <c r="AI213" s="197">
        <f t="shared" si="104"/>
        <v>1</v>
      </c>
    </row>
    <row r="214" spans="1:35" x14ac:dyDescent="0.3">
      <c r="A214" s="103" t="s">
        <v>3955</v>
      </c>
      <c r="B214" s="103" t="s">
        <v>2511</v>
      </c>
      <c r="C214" s="103" t="s">
        <v>2511</v>
      </c>
      <c r="D214" s="164">
        <v>2022</v>
      </c>
      <c r="E214" s="164">
        <v>11</v>
      </c>
      <c r="F214" s="166">
        <v>16.583107142857141</v>
      </c>
      <c r="G214" s="206">
        <v>0</v>
      </c>
      <c r="H214" s="207"/>
      <c r="I214" s="103" t="s">
        <v>569</v>
      </c>
      <c r="K214" s="210" t="str">
        <f>IF(ISNA(INDEX(resources!G:G,MATCH(B214,resources!B:B,0))),"none",
INDEX(resources!G:G,MATCH(B214,resources!B:B,0)))</f>
        <v>none</v>
      </c>
      <c r="L214" s="191">
        <v>0</v>
      </c>
      <c r="M214" s="191" t="str">
        <f>IF(
ISNA(INDEX(resources!E:E,MATCH(B214,resources!B:B,0))),"fillme",
INDEX(resources!E:E,MATCH(B214,resources!B:B,0)))</f>
        <v>CAISO_Wind</v>
      </c>
      <c r="N214" s="191">
        <v>1</v>
      </c>
      <c r="O214" s="193" t="str">
        <f>IFERROR(INDEX(resources!K:K,MATCH(B214,resources!B:B,0)),"fillme")</f>
        <v>wind_low_cf</v>
      </c>
      <c r="P214" s="195" t="str">
        <f t="shared" si="90"/>
        <v>wind_low_cf_2022_11</v>
      </c>
      <c r="Q214" s="194">
        <f>INDEX(elcc!G:G,MATCH(P214,elcc!D:D,0))</f>
        <v>0.12</v>
      </c>
      <c r="R214" s="195">
        <f t="shared" si="91"/>
        <v>1</v>
      </c>
      <c r="S214" s="210" t="e">
        <f t="shared" si="92"/>
        <v>#N/A</v>
      </c>
      <c r="T214" s="212">
        <f t="shared" si="93"/>
        <v>0</v>
      </c>
      <c r="U214" s="196" t="str">
        <f t="shared" si="94"/>
        <v>ok</v>
      </c>
      <c r="V214" s="192" t="str">
        <f>INDEX(resources!F:F,MATCH(B214,resources!B:B,0))</f>
        <v>existing_generic</v>
      </c>
      <c r="W214" s="197">
        <f t="shared" si="95"/>
        <v>1</v>
      </c>
      <c r="X214" s="197">
        <f t="shared" si="96"/>
        <v>0</v>
      </c>
      <c r="Y214" s="197" t="str">
        <f t="shared" si="97"/>
        <v>existing_generic_wind_existing_generic_wind_none</v>
      </c>
      <c r="Z214" s="197">
        <f>IF(COUNTIFS($Y$2:Y214,Y214)=1,1,0)</f>
        <v>0</v>
      </c>
      <c r="AA214" s="197">
        <f>SUM($Z$2:Z214)*Z214</f>
        <v>0</v>
      </c>
      <c r="AB214" s="197">
        <f>COUNTIFS(resources!B:B,B214)</f>
        <v>1</v>
      </c>
      <c r="AC214" s="197">
        <f t="shared" si="98"/>
        <v>1</v>
      </c>
      <c r="AD214" s="197">
        <f t="shared" si="99"/>
        <v>1</v>
      </c>
      <c r="AE214" s="197">
        <f t="shared" si="100"/>
        <v>1</v>
      </c>
      <c r="AF214" s="197">
        <f t="shared" si="101"/>
        <v>1</v>
      </c>
      <c r="AG214" s="197">
        <f t="shared" si="102"/>
        <v>1</v>
      </c>
      <c r="AH214" s="197">
        <f t="shared" si="103"/>
        <v>1</v>
      </c>
      <c r="AI214" s="197">
        <f t="shared" si="104"/>
        <v>1</v>
      </c>
    </row>
    <row r="215" spans="1:35" x14ac:dyDescent="0.3">
      <c r="A215" s="103" t="s">
        <v>3955</v>
      </c>
      <c r="B215" s="103" t="s">
        <v>2511</v>
      </c>
      <c r="C215" s="103" t="s">
        <v>2511</v>
      </c>
      <c r="D215" s="164">
        <v>2022</v>
      </c>
      <c r="E215" s="164">
        <v>12</v>
      </c>
      <c r="F215" s="166">
        <v>16.583107142857141</v>
      </c>
      <c r="G215" s="206">
        <v>0</v>
      </c>
      <c r="H215" s="207"/>
      <c r="I215" s="103" t="s">
        <v>569</v>
      </c>
      <c r="K215" s="210" t="str">
        <f>IF(ISNA(INDEX(resources!G:G,MATCH(B215,resources!B:B,0))),"none",
INDEX(resources!G:G,MATCH(B215,resources!B:B,0)))</f>
        <v>none</v>
      </c>
      <c r="L215" s="191">
        <v>0</v>
      </c>
      <c r="M215" s="191" t="str">
        <f>IF(
ISNA(INDEX(resources!E:E,MATCH(B215,resources!B:B,0))),"fillme",
INDEX(resources!E:E,MATCH(B215,resources!B:B,0)))</f>
        <v>CAISO_Wind</v>
      </c>
      <c r="N215" s="191">
        <v>1</v>
      </c>
      <c r="O215" s="193" t="str">
        <f>IFERROR(INDEX(resources!K:K,MATCH(B215,resources!B:B,0)),"fillme")</f>
        <v>wind_low_cf</v>
      </c>
      <c r="P215" s="195" t="str">
        <f t="shared" si="90"/>
        <v>wind_low_cf_2022_12</v>
      </c>
      <c r="Q215" s="194">
        <f>INDEX(elcc!G:G,MATCH(P215,elcc!D:D,0))</f>
        <v>0.13</v>
      </c>
      <c r="R215" s="195">
        <f t="shared" si="91"/>
        <v>1</v>
      </c>
      <c r="S215" s="210" t="e">
        <f t="shared" si="92"/>
        <v>#N/A</v>
      </c>
      <c r="T215" s="212">
        <f t="shared" si="93"/>
        <v>0</v>
      </c>
      <c r="U215" s="196" t="str">
        <f t="shared" si="94"/>
        <v>ok</v>
      </c>
      <c r="V215" s="192" t="str">
        <f>INDEX(resources!F:F,MATCH(B215,resources!B:B,0))</f>
        <v>existing_generic</v>
      </c>
      <c r="W215" s="197">
        <f t="shared" si="95"/>
        <v>1</v>
      </c>
      <c r="X215" s="197">
        <f t="shared" si="96"/>
        <v>0</v>
      </c>
      <c r="Y215" s="197" t="str">
        <f t="shared" si="97"/>
        <v>existing_generic_wind_existing_generic_wind_none</v>
      </c>
      <c r="Z215" s="197">
        <f>IF(COUNTIFS($Y$2:Y215,Y215)=1,1,0)</f>
        <v>0</v>
      </c>
      <c r="AA215" s="197">
        <f>SUM($Z$2:Z215)*Z215</f>
        <v>0</v>
      </c>
      <c r="AB215" s="197">
        <f>COUNTIFS(resources!B:B,B215)</f>
        <v>1</v>
      </c>
      <c r="AC215" s="197">
        <f t="shared" si="98"/>
        <v>1</v>
      </c>
      <c r="AD215" s="197">
        <f t="shared" si="99"/>
        <v>1</v>
      </c>
      <c r="AE215" s="197">
        <f t="shared" si="100"/>
        <v>1</v>
      </c>
      <c r="AF215" s="197">
        <f t="shared" si="101"/>
        <v>1</v>
      </c>
      <c r="AG215" s="197">
        <f t="shared" si="102"/>
        <v>1</v>
      </c>
      <c r="AH215" s="197">
        <f t="shared" si="103"/>
        <v>1</v>
      </c>
      <c r="AI215" s="197">
        <f t="shared" si="104"/>
        <v>1</v>
      </c>
    </row>
    <row r="216" spans="1:35" x14ac:dyDescent="0.3">
      <c r="A216" s="103" t="s">
        <v>3955</v>
      </c>
      <c r="B216" s="103" t="s">
        <v>2511</v>
      </c>
      <c r="C216" s="103" t="s">
        <v>2511</v>
      </c>
      <c r="D216" s="164">
        <v>2023</v>
      </c>
      <c r="E216" s="164">
        <v>1</v>
      </c>
      <c r="F216" s="166">
        <v>8.8953854389560689</v>
      </c>
      <c r="G216" s="206">
        <v>0</v>
      </c>
      <c r="H216" s="207"/>
      <c r="I216" s="103" t="s">
        <v>569</v>
      </c>
      <c r="K216" s="210" t="str">
        <f>IF(ISNA(INDEX(resources!G:G,MATCH(B216,resources!B:B,0))),"none",
INDEX(resources!G:G,MATCH(B216,resources!B:B,0)))</f>
        <v>none</v>
      </c>
      <c r="L216" s="191">
        <v>0</v>
      </c>
      <c r="M216" s="191" t="str">
        <f>IF(
ISNA(INDEX(resources!E:E,MATCH(B216,resources!B:B,0))),"fillme",
INDEX(resources!E:E,MATCH(B216,resources!B:B,0)))</f>
        <v>CAISO_Wind</v>
      </c>
      <c r="N216" s="191">
        <v>1</v>
      </c>
      <c r="O216" s="193" t="str">
        <f>IFERROR(INDEX(resources!K:K,MATCH(B216,resources!B:B,0)),"fillme")</f>
        <v>wind_low_cf</v>
      </c>
      <c r="P216" s="195" t="str">
        <f t="shared" si="90"/>
        <v>wind_low_cf_2023_1</v>
      </c>
      <c r="Q216" s="194">
        <f>INDEX(elcc!G:G,MATCH(P216,elcc!D:D,0))</f>
        <v>0.14000000000000001</v>
      </c>
      <c r="R216" s="195">
        <f t="shared" si="91"/>
        <v>1</v>
      </c>
      <c r="S216" s="210" t="e">
        <f t="shared" si="92"/>
        <v>#N/A</v>
      </c>
      <c r="T216" s="212">
        <f t="shared" si="93"/>
        <v>0</v>
      </c>
      <c r="U216" s="196" t="str">
        <f t="shared" si="94"/>
        <v>ok</v>
      </c>
      <c r="V216" s="192" t="str">
        <f>INDEX(resources!F:F,MATCH(B216,resources!B:B,0))</f>
        <v>existing_generic</v>
      </c>
      <c r="W216" s="197">
        <f t="shared" si="95"/>
        <v>1</v>
      </c>
      <c r="X216" s="197">
        <f t="shared" si="96"/>
        <v>0</v>
      </c>
      <c r="Y216" s="197" t="str">
        <f t="shared" si="97"/>
        <v>existing_generic_wind_existing_generic_wind_none</v>
      </c>
      <c r="Z216" s="197">
        <f>IF(COUNTIFS($Y$2:Y216,Y216)=1,1,0)</f>
        <v>0</v>
      </c>
      <c r="AA216" s="197">
        <f>SUM($Z$2:Z216)*Z216</f>
        <v>0</v>
      </c>
      <c r="AB216" s="197">
        <f>COUNTIFS(resources!B:B,B216)</f>
        <v>1</v>
      </c>
      <c r="AC216" s="197">
        <f t="shared" si="98"/>
        <v>1</v>
      </c>
      <c r="AD216" s="197">
        <f t="shared" si="99"/>
        <v>1</v>
      </c>
      <c r="AE216" s="197">
        <f t="shared" si="100"/>
        <v>1</v>
      </c>
      <c r="AF216" s="197">
        <f t="shared" si="101"/>
        <v>1</v>
      </c>
      <c r="AG216" s="197">
        <f t="shared" si="102"/>
        <v>1</v>
      </c>
      <c r="AH216" s="197">
        <f t="shared" si="103"/>
        <v>1</v>
      </c>
      <c r="AI216" s="197">
        <f t="shared" si="104"/>
        <v>1</v>
      </c>
    </row>
    <row r="217" spans="1:35" x14ac:dyDescent="0.3">
      <c r="A217" s="103" t="s">
        <v>3955</v>
      </c>
      <c r="B217" s="103" t="s">
        <v>2511</v>
      </c>
      <c r="C217" s="103" t="s">
        <v>2511</v>
      </c>
      <c r="D217" s="164">
        <v>2023</v>
      </c>
      <c r="E217" s="164">
        <v>2</v>
      </c>
      <c r="F217" s="166">
        <v>8.8953854389560689</v>
      </c>
      <c r="G217" s="206">
        <v>0</v>
      </c>
      <c r="H217" s="207"/>
      <c r="I217" s="103" t="s">
        <v>569</v>
      </c>
      <c r="K217" s="210" t="str">
        <f>IF(ISNA(INDEX(resources!G:G,MATCH(B217,resources!B:B,0))),"none",
INDEX(resources!G:G,MATCH(B217,resources!B:B,0)))</f>
        <v>none</v>
      </c>
      <c r="L217" s="191">
        <v>0</v>
      </c>
      <c r="M217" s="191" t="str">
        <f>IF(
ISNA(INDEX(resources!E:E,MATCH(B217,resources!B:B,0))),"fillme",
INDEX(resources!E:E,MATCH(B217,resources!B:B,0)))</f>
        <v>CAISO_Wind</v>
      </c>
      <c r="N217" s="191">
        <v>1</v>
      </c>
      <c r="O217" s="193" t="str">
        <f>IFERROR(INDEX(resources!K:K,MATCH(B217,resources!B:B,0)),"fillme")</f>
        <v>wind_low_cf</v>
      </c>
      <c r="P217" s="195" t="str">
        <f t="shared" si="90"/>
        <v>wind_low_cf_2023_2</v>
      </c>
      <c r="Q217" s="194">
        <f>INDEX(elcc!G:G,MATCH(P217,elcc!D:D,0))</f>
        <v>0.12</v>
      </c>
      <c r="R217" s="195">
        <f t="shared" si="91"/>
        <v>1</v>
      </c>
      <c r="S217" s="210" t="e">
        <f t="shared" si="92"/>
        <v>#N/A</v>
      </c>
      <c r="T217" s="212">
        <f t="shared" si="93"/>
        <v>0</v>
      </c>
      <c r="U217" s="196" t="str">
        <f t="shared" si="94"/>
        <v>ok</v>
      </c>
      <c r="V217" s="192" t="str">
        <f>INDEX(resources!F:F,MATCH(B217,resources!B:B,0))</f>
        <v>existing_generic</v>
      </c>
      <c r="W217" s="197">
        <f t="shared" si="95"/>
        <v>1</v>
      </c>
      <c r="X217" s="197">
        <f t="shared" si="96"/>
        <v>0</v>
      </c>
      <c r="Y217" s="197" t="str">
        <f t="shared" si="97"/>
        <v>existing_generic_wind_existing_generic_wind_none</v>
      </c>
      <c r="Z217" s="197">
        <f>IF(COUNTIFS($Y$2:Y217,Y217)=1,1,0)</f>
        <v>0</v>
      </c>
      <c r="AA217" s="197">
        <f>SUM($Z$2:Z217)*Z217</f>
        <v>0</v>
      </c>
      <c r="AB217" s="197">
        <f>COUNTIFS(resources!B:B,B217)</f>
        <v>1</v>
      </c>
      <c r="AC217" s="197">
        <f t="shared" si="98"/>
        <v>1</v>
      </c>
      <c r="AD217" s="197">
        <f t="shared" si="99"/>
        <v>1</v>
      </c>
      <c r="AE217" s="197">
        <f t="shared" si="100"/>
        <v>1</v>
      </c>
      <c r="AF217" s="197">
        <f t="shared" si="101"/>
        <v>1</v>
      </c>
      <c r="AG217" s="197">
        <f t="shared" si="102"/>
        <v>1</v>
      </c>
      <c r="AH217" s="197">
        <f t="shared" si="103"/>
        <v>1</v>
      </c>
      <c r="AI217" s="197">
        <f t="shared" si="104"/>
        <v>1</v>
      </c>
    </row>
    <row r="218" spans="1:35" x14ac:dyDescent="0.3">
      <c r="A218" s="103" t="s">
        <v>3955</v>
      </c>
      <c r="B218" s="103" t="s">
        <v>2511</v>
      </c>
      <c r="C218" s="103" t="s">
        <v>2511</v>
      </c>
      <c r="D218" s="164">
        <v>2023</v>
      </c>
      <c r="E218" s="164">
        <v>3</v>
      </c>
      <c r="F218" s="166">
        <v>8.8953854389560689</v>
      </c>
      <c r="G218" s="206">
        <v>0</v>
      </c>
      <c r="H218" s="207"/>
      <c r="I218" s="103" t="s">
        <v>569</v>
      </c>
      <c r="K218" s="210" t="str">
        <f>IF(ISNA(INDEX(resources!G:G,MATCH(B218,resources!B:B,0))),"none",
INDEX(resources!G:G,MATCH(B218,resources!B:B,0)))</f>
        <v>none</v>
      </c>
      <c r="L218" s="191">
        <v>0</v>
      </c>
      <c r="M218" s="191" t="str">
        <f>IF(
ISNA(INDEX(resources!E:E,MATCH(B218,resources!B:B,0))),"fillme",
INDEX(resources!E:E,MATCH(B218,resources!B:B,0)))</f>
        <v>CAISO_Wind</v>
      </c>
      <c r="N218" s="191">
        <v>1</v>
      </c>
      <c r="O218" s="193" t="str">
        <f>IFERROR(INDEX(resources!K:K,MATCH(B218,resources!B:B,0)),"fillme")</f>
        <v>wind_low_cf</v>
      </c>
      <c r="P218" s="195" t="str">
        <f t="shared" si="90"/>
        <v>wind_low_cf_2023_3</v>
      </c>
      <c r="Q218" s="194">
        <f>INDEX(elcc!G:G,MATCH(P218,elcc!D:D,0))</f>
        <v>0.28000000000000003</v>
      </c>
      <c r="R218" s="195">
        <f t="shared" si="91"/>
        <v>1</v>
      </c>
      <c r="S218" s="210" t="e">
        <f t="shared" si="92"/>
        <v>#N/A</v>
      </c>
      <c r="T218" s="212">
        <f t="shared" si="93"/>
        <v>0</v>
      </c>
      <c r="U218" s="196" t="str">
        <f t="shared" si="94"/>
        <v>ok</v>
      </c>
      <c r="V218" s="192" t="str">
        <f>INDEX(resources!F:F,MATCH(B218,resources!B:B,0))</f>
        <v>existing_generic</v>
      </c>
      <c r="W218" s="197">
        <f t="shared" si="95"/>
        <v>1</v>
      </c>
      <c r="X218" s="197">
        <f t="shared" si="96"/>
        <v>0</v>
      </c>
      <c r="Y218" s="197" t="str">
        <f t="shared" si="97"/>
        <v>existing_generic_wind_existing_generic_wind_none</v>
      </c>
      <c r="Z218" s="197">
        <f>IF(COUNTIFS($Y$2:Y218,Y218)=1,1,0)</f>
        <v>0</v>
      </c>
      <c r="AA218" s="197">
        <f>SUM($Z$2:Z218)*Z218</f>
        <v>0</v>
      </c>
      <c r="AB218" s="197">
        <f>COUNTIFS(resources!B:B,B218)</f>
        <v>1</v>
      </c>
      <c r="AC218" s="197">
        <f t="shared" si="98"/>
        <v>1</v>
      </c>
      <c r="AD218" s="197">
        <f t="shared" si="99"/>
        <v>1</v>
      </c>
      <c r="AE218" s="197">
        <f t="shared" si="100"/>
        <v>1</v>
      </c>
      <c r="AF218" s="197">
        <f t="shared" si="101"/>
        <v>1</v>
      </c>
      <c r="AG218" s="197">
        <f t="shared" si="102"/>
        <v>1</v>
      </c>
      <c r="AH218" s="197">
        <f t="shared" si="103"/>
        <v>1</v>
      </c>
      <c r="AI218" s="197">
        <f t="shared" si="104"/>
        <v>1</v>
      </c>
    </row>
    <row r="219" spans="1:35" x14ac:dyDescent="0.3">
      <c r="A219" s="103" t="s">
        <v>3955</v>
      </c>
      <c r="B219" s="103" t="s">
        <v>2511</v>
      </c>
      <c r="C219" s="103" t="s">
        <v>2511</v>
      </c>
      <c r="D219" s="164">
        <v>2023</v>
      </c>
      <c r="E219" s="164">
        <v>4</v>
      </c>
      <c r="F219" s="166">
        <v>8.8953854389560689</v>
      </c>
      <c r="G219" s="206">
        <v>0</v>
      </c>
      <c r="H219" s="207"/>
      <c r="I219" s="103" t="s">
        <v>569</v>
      </c>
      <c r="K219" s="210" t="str">
        <f>IF(ISNA(INDEX(resources!G:G,MATCH(B219,resources!B:B,0))),"none",
INDEX(resources!G:G,MATCH(B219,resources!B:B,0)))</f>
        <v>none</v>
      </c>
      <c r="L219" s="191">
        <v>0</v>
      </c>
      <c r="M219" s="191" t="str">
        <f>IF(
ISNA(INDEX(resources!E:E,MATCH(B219,resources!B:B,0))),"fillme",
INDEX(resources!E:E,MATCH(B219,resources!B:B,0)))</f>
        <v>CAISO_Wind</v>
      </c>
      <c r="N219" s="191">
        <v>1</v>
      </c>
      <c r="O219" s="193" t="str">
        <f>IFERROR(INDEX(resources!K:K,MATCH(B219,resources!B:B,0)),"fillme")</f>
        <v>wind_low_cf</v>
      </c>
      <c r="P219" s="195" t="str">
        <f t="shared" si="90"/>
        <v>wind_low_cf_2023_4</v>
      </c>
      <c r="Q219" s="194">
        <f>INDEX(elcc!G:G,MATCH(P219,elcc!D:D,0))</f>
        <v>0.25</v>
      </c>
      <c r="R219" s="195">
        <f t="shared" si="91"/>
        <v>1</v>
      </c>
      <c r="S219" s="210" t="e">
        <f t="shared" si="92"/>
        <v>#N/A</v>
      </c>
      <c r="T219" s="212">
        <f t="shared" si="93"/>
        <v>0</v>
      </c>
      <c r="U219" s="196" t="str">
        <f t="shared" si="94"/>
        <v>ok</v>
      </c>
      <c r="V219" s="192" t="str">
        <f>INDEX(resources!F:F,MATCH(B219,resources!B:B,0))</f>
        <v>existing_generic</v>
      </c>
      <c r="W219" s="197">
        <f t="shared" si="95"/>
        <v>1</v>
      </c>
      <c r="X219" s="197">
        <f t="shared" si="96"/>
        <v>0</v>
      </c>
      <c r="Y219" s="197" t="str">
        <f t="shared" si="97"/>
        <v>existing_generic_wind_existing_generic_wind_none</v>
      </c>
      <c r="Z219" s="197">
        <f>IF(COUNTIFS($Y$2:Y219,Y219)=1,1,0)</f>
        <v>0</v>
      </c>
      <c r="AA219" s="197">
        <f>SUM($Z$2:Z219)*Z219</f>
        <v>0</v>
      </c>
      <c r="AB219" s="197">
        <f>COUNTIFS(resources!B:B,B219)</f>
        <v>1</v>
      </c>
      <c r="AC219" s="197">
        <f t="shared" si="98"/>
        <v>1</v>
      </c>
      <c r="AD219" s="197">
        <f t="shared" si="99"/>
        <v>1</v>
      </c>
      <c r="AE219" s="197">
        <f t="shared" si="100"/>
        <v>1</v>
      </c>
      <c r="AF219" s="197">
        <f t="shared" si="101"/>
        <v>1</v>
      </c>
      <c r="AG219" s="197">
        <f t="shared" si="102"/>
        <v>1</v>
      </c>
      <c r="AH219" s="197">
        <f t="shared" si="103"/>
        <v>1</v>
      </c>
      <c r="AI219" s="197">
        <f t="shared" si="104"/>
        <v>1</v>
      </c>
    </row>
    <row r="220" spans="1:35" x14ac:dyDescent="0.3">
      <c r="A220" s="103" t="s">
        <v>3955</v>
      </c>
      <c r="B220" s="103" t="s">
        <v>2511</v>
      </c>
      <c r="C220" s="103" t="s">
        <v>2511</v>
      </c>
      <c r="D220" s="164">
        <v>2023</v>
      </c>
      <c r="E220" s="164">
        <v>5</v>
      </c>
      <c r="F220" s="166">
        <v>8.8953854389560689</v>
      </c>
      <c r="G220" s="206">
        <v>0</v>
      </c>
      <c r="H220" s="207"/>
      <c r="I220" s="103" t="s">
        <v>569</v>
      </c>
      <c r="K220" s="210" t="str">
        <f>IF(ISNA(INDEX(resources!G:G,MATCH(B220,resources!B:B,0))),"none",
INDEX(resources!G:G,MATCH(B220,resources!B:B,0)))</f>
        <v>none</v>
      </c>
      <c r="L220" s="191">
        <v>0</v>
      </c>
      <c r="M220" s="191" t="str">
        <f>IF(
ISNA(INDEX(resources!E:E,MATCH(B220,resources!B:B,0))),"fillme",
INDEX(resources!E:E,MATCH(B220,resources!B:B,0)))</f>
        <v>CAISO_Wind</v>
      </c>
      <c r="N220" s="191">
        <v>1</v>
      </c>
      <c r="O220" s="193" t="str">
        <f>IFERROR(INDEX(resources!K:K,MATCH(B220,resources!B:B,0)),"fillme")</f>
        <v>wind_low_cf</v>
      </c>
      <c r="P220" s="195" t="str">
        <f t="shared" si="90"/>
        <v>wind_low_cf_2023_5</v>
      </c>
      <c r="Q220" s="194">
        <f>INDEX(elcc!G:G,MATCH(P220,elcc!D:D,0))</f>
        <v>0.25</v>
      </c>
      <c r="R220" s="195">
        <f t="shared" si="91"/>
        <v>1</v>
      </c>
      <c r="S220" s="210" t="e">
        <f t="shared" si="92"/>
        <v>#N/A</v>
      </c>
      <c r="T220" s="212">
        <f t="shared" si="93"/>
        <v>0</v>
      </c>
      <c r="U220" s="196" t="str">
        <f t="shared" si="94"/>
        <v>ok</v>
      </c>
      <c r="V220" s="192" t="str">
        <f>INDEX(resources!F:F,MATCH(B220,resources!B:B,0))</f>
        <v>existing_generic</v>
      </c>
      <c r="W220" s="197">
        <f t="shared" si="95"/>
        <v>1</v>
      </c>
      <c r="X220" s="197">
        <f t="shared" si="96"/>
        <v>0</v>
      </c>
      <c r="Y220" s="197" t="str">
        <f t="shared" si="97"/>
        <v>existing_generic_wind_existing_generic_wind_none</v>
      </c>
      <c r="Z220" s="197">
        <f>IF(COUNTIFS($Y$2:Y220,Y220)=1,1,0)</f>
        <v>0</v>
      </c>
      <c r="AA220" s="197">
        <f>SUM($Z$2:Z220)*Z220</f>
        <v>0</v>
      </c>
      <c r="AB220" s="197">
        <f>COUNTIFS(resources!B:B,B220)</f>
        <v>1</v>
      </c>
      <c r="AC220" s="197">
        <f t="shared" si="98"/>
        <v>1</v>
      </c>
      <c r="AD220" s="197">
        <f t="shared" si="99"/>
        <v>1</v>
      </c>
      <c r="AE220" s="197">
        <f t="shared" si="100"/>
        <v>1</v>
      </c>
      <c r="AF220" s="197">
        <f t="shared" si="101"/>
        <v>1</v>
      </c>
      <c r="AG220" s="197">
        <f t="shared" si="102"/>
        <v>1</v>
      </c>
      <c r="AH220" s="197">
        <f t="shared" si="103"/>
        <v>1</v>
      </c>
      <c r="AI220" s="197">
        <f t="shared" si="104"/>
        <v>1</v>
      </c>
    </row>
    <row r="221" spans="1:35" x14ac:dyDescent="0.3">
      <c r="A221" s="103" t="s">
        <v>3955</v>
      </c>
      <c r="B221" s="103" t="s">
        <v>2511</v>
      </c>
      <c r="C221" s="103" t="s">
        <v>2511</v>
      </c>
      <c r="D221" s="164">
        <v>2023</v>
      </c>
      <c r="E221" s="164">
        <v>6</v>
      </c>
      <c r="F221" s="166">
        <v>8.8953854389560689</v>
      </c>
      <c r="G221" s="206">
        <v>0</v>
      </c>
      <c r="H221" s="207"/>
      <c r="I221" s="103" t="s">
        <v>569</v>
      </c>
      <c r="K221" s="210" t="str">
        <f>IF(ISNA(INDEX(resources!G:G,MATCH(B221,resources!B:B,0))),"none",
INDEX(resources!G:G,MATCH(B221,resources!B:B,0)))</f>
        <v>none</v>
      </c>
      <c r="L221" s="191">
        <v>0</v>
      </c>
      <c r="M221" s="191" t="str">
        <f>IF(
ISNA(INDEX(resources!E:E,MATCH(B221,resources!B:B,0))),"fillme",
INDEX(resources!E:E,MATCH(B221,resources!B:B,0)))</f>
        <v>CAISO_Wind</v>
      </c>
      <c r="N221" s="191">
        <v>1</v>
      </c>
      <c r="O221" s="193" t="str">
        <f>IFERROR(INDEX(resources!K:K,MATCH(B221,resources!B:B,0)),"fillme")</f>
        <v>wind_low_cf</v>
      </c>
      <c r="P221" s="195" t="str">
        <f t="shared" si="90"/>
        <v>wind_low_cf_2023_6</v>
      </c>
      <c r="Q221" s="194">
        <f>INDEX(elcc!G:G,MATCH(P221,elcc!D:D,0))</f>
        <v>0.33</v>
      </c>
      <c r="R221" s="195">
        <f t="shared" si="91"/>
        <v>1</v>
      </c>
      <c r="S221" s="210" t="e">
        <f t="shared" si="92"/>
        <v>#N/A</v>
      </c>
      <c r="T221" s="212">
        <f t="shared" si="93"/>
        <v>0</v>
      </c>
      <c r="U221" s="196" t="str">
        <f t="shared" si="94"/>
        <v>ok</v>
      </c>
      <c r="V221" s="192" t="str">
        <f>INDEX(resources!F:F,MATCH(B221,resources!B:B,0))</f>
        <v>existing_generic</v>
      </c>
      <c r="W221" s="197">
        <f t="shared" si="95"/>
        <v>1</v>
      </c>
      <c r="X221" s="197">
        <f t="shared" si="96"/>
        <v>0</v>
      </c>
      <c r="Y221" s="197" t="str">
        <f t="shared" si="97"/>
        <v>existing_generic_wind_existing_generic_wind_none</v>
      </c>
      <c r="Z221" s="197">
        <f>IF(COUNTIFS($Y$2:Y221,Y221)=1,1,0)</f>
        <v>0</v>
      </c>
      <c r="AA221" s="197">
        <f>SUM($Z$2:Z221)*Z221</f>
        <v>0</v>
      </c>
      <c r="AB221" s="197">
        <f>COUNTIFS(resources!B:B,B221)</f>
        <v>1</v>
      </c>
      <c r="AC221" s="197">
        <f t="shared" si="98"/>
        <v>1</v>
      </c>
      <c r="AD221" s="197">
        <f t="shared" si="99"/>
        <v>1</v>
      </c>
      <c r="AE221" s="197">
        <f t="shared" si="100"/>
        <v>1</v>
      </c>
      <c r="AF221" s="197">
        <f t="shared" si="101"/>
        <v>1</v>
      </c>
      <c r="AG221" s="197">
        <f t="shared" si="102"/>
        <v>1</v>
      </c>
      <c r="AH221" s="197">
        <f t="shared" si="103"/>
        <v>1</v>
      </c>
      <c r="AI221" s="197">
        <f t="shared" si="104"/>
        <v>1</v>
      </c>
    </row>
    <row r="222" spans="1:35" x14ac:dyDescent="0.3">
      <c r="A222" s="103" t="s">
        <v>3955</v>
      </c>
      <c r="B222" s="103" t="s">
        <v>2511</v>
      </c>
      <c r="C222" s="103" t="s">
        <v>2511</v>
      </c>
      <c r="D222" s="164">
        <v>2023</v>
      </c>
      <c r="E222" s="164">
        <v>7</v>
      </c>
      <c r="F222" s="166">
        <v>8.8953854389560689</v>
      </c>
      <c r="G222" s="206">
        <v>0</v>
      </c>
      <c r="H222" s="207"/>
      <c r="I222" s="103" t="s">
        <v>569</v>
      </c>
      <c r="K222" s="210" t="str">
        <f>IF(ISNA(INDEX(resources!G:G,MATCH(B222,resources!B:B,0))),"none",
INDEX(resources!G:G,MATCH(B222,resources!B:B,0)))</f>
        <v>none</v>
      </c>
      <c r="L222" s="191">
        <v>0</v>
      </c>
      <c r="M222" s="191" t="str">
        <f>IF(
ISNA(INDEX(resources!E:E,MATCH(B222,resources!B:B,0))),"fillme",
INDEX(resources!E:E,MATCH(B222,resources!B:B,0)))</f>
        <v>CAISO_Wind</v>
      </c>
      <c r="N222" s="191">
        <v>1</v>
      </c>
      <c r="O222" s="193" t="str">
        <f>IFERROR(INDEX(resources!K:K,MATCH(B222,resources!B:B,0)),"fillme")</f>
        <v>wind_low_cf</v>
      </c>
      <c r="P222" s="195" t="str">
        <f t="shared" si="90"/>
        <v>wind_low_cf_2023_7</v>
      </c>
      <c r="Q222" s="194">
        <f>INDEX(elcc!G:G,MATCH(P222,elcc!D:D,0))</f>
        <v>0.23</v>
      </c>
      <c r="R222" s="195">
        <f t="shared" si="91"/>
        <v>1</v>
      </c>
      <c r="S222" s="210" t="e">
        <f t="shared" si="92"/>
        <v>#N/A</v>
      </c>
      <c r="T222" s="212">
        <f t="shared" si="93"/>
        <v>0</v>
      </c>
      <c r="U222" s="196" t="str">
        <f t="shared" si="94"/>
        <v>ok</v>
      </c>
      <c r="V222" s="192" t="str">
        <f>INDEX(resources!F:F,MATCH(B222,resources!B:B,0))</f>
        <v>existing_generic</v>
      </c>
      <c r="W222" s="197">
        <f t="shared" si="95"/>
        <v>1</v>
      </c>
      <c r="X222" s="197">
        <f t="shared" si="96"/>
        <v>0</v>
      </c>
      <c r="Y222" s="197" t="str">
        <f t="shared" si="97"/>
        <v>existing_generic_wind_existing_generic_wind_none</v>
      </c>
      <c r="Z222" s="197">
        <f>IF(COUNTIFS($Y$2:Y222,Y222)=1,1,0)</f>
        <v>0</v>
      </c>
      <c r="AA222" s="197">
        <f>SUM($Z$2:Z222)*Z222</f>
        <v>0</v>
      </c>
      <c r="AB222" s="197">
        <f>COUNTIFS(resources!B:B,B222)</f>
        <v>1</v>
      </c>
      <c r="AC222" s="197">
        <f t="shared" si="98"/>
        <v>1</v>
      </c>
      <c r="AD222" s="197">
        <f t="shared" si="99"/>
        <v>1</v>
      </c>
      <c r="AE222" s="197">
        <f t="shared" si="100"/>
        <v>1</v>
      </c>
      <c r="AF222" s="197">
        <f t="shared" si="101"/>
        <v>1</v>
      </c>
      <c r="AG222" s="197">
        <f t="shared" si="102"/>
        <v>1</v>
      </c>
      <c r="AH222" s="197">
        <f t="shared" si="103"/>
        <v>1</v>
      </c>
      <c r="AI222" s="197">
        <f t="shared" si="104"/>
        <v>1</v>
      </c>
    </row>
    <row r="223" spans="1:35" x14ac:dyDescent="0.3">
      <c r="A223" s="103" t="s">
        <v>3955</v>
      </c>
      <c r="B223" s="103" t="s">
        <v>2511</v>
      </c>
      <c r="C223" s="103" t="s">
        <v>2511</v>
      </c>
      <c r="D223" s="164">
        <v>2023</v>
      </c>
      <c r="E223" s="164">
        <v>8</v>
      </c>
      <c r="F223" s="166">
        <v>8.8953854389560689</v>
      </c>
      <c r="G223" s="206">
        <v>0</v>
      </c>
      <c r="H223" s="207"/>
      <c r="I223" s="103" t="s">
        <v>569</v>
      </c>
      <c r="K223" s="210" t="str">
        <f>IF(ISNA(INDEX(resources!G:G,MATCH(B223,resources!B:B,0))),"none",
INDEX(resources!G:G,MATCH(B223,resources!B:B,0)))</f>
        <v>none</v>
      </c>
      <c r="L223" s="191">
        <v>0</v>
      </c>
      <c r="M223" s="191" t="str">
        <f>IF(
ISNA(INDEX(resources!E:E,MATCH(B223,resources!B:B,0))),"fillme",
INDEX(resources!E:E,MATCH(B223,resources!B:B,0)))</f>
        <v>CAISO_Wind</v>
      </c>
      <c r="N223" s="191">
        <v>1</v>
      </c>
      <c r="O223" s="193" t="str">
        <f>IFERROR(INDEX(resources!K:K,MATCH(B223,resources!B:B,0)),"fillme")</f>
        <v>wind_low_cf</v>
      </c>
      <c r="P223" s="195" t="str">
        <f t="shared" si="90"/>
        <v>wind_low_cf_2023_8</v>
      </c>
      <c r="Q223" s="194">
        <f>INDEX(elcc!G:G,MATCH(P223,elcc!D:D,0))</f>
        <v>0.21</v>
      </c>
      <c r="R223" s="195">
        <f t="shared" si="91"/>
        <v>1</v>
      </c>
      <c r="S223" s="210" t="e">
        <f t="shared" si="92"/>
        <v>#N/A</v>
      </c>
      <c r="T223" s="212">
        <f t="shared" si="93"/>
        <v>0</v>
      </c>
      <c r="U223" s="196" t="str">
        <f t="shared" si="94"/>
        <v>ok</v>
      </c>
      <c r="V223" s="192" t="str">
        <f>INDEX(resources!F:F,MATCH(B223,resources!B:B,0))</f>
        <v>existing_generic</v>
      </c>
      <c r="W223" s="197">
        <f t="shared" si="95"/>
        <v>1</v>
      </c>
      <c r="X223" s="197">
        <f t="shared" si="96"/>
        <v>0</v>
      </c>
      <c r="Y223" s="197" t="str">
        <f t="shared" si="97"/>
        <v>existing_generic_wind_existing_generic_wind_none</v>
      </c>
      <c r="Z223" s="197">
        <f>IF(COUNTIFS($Y$2:Y223,Y223)=1,1,0)</f>
        <v>0</v>
      </c>
      <c r="AA223" s="197">
        <f>SUM($Z$2:Z223)*Z223</f>
        <v>0</v>
      </c>
      <c r="AB223" s="197">
        <f>COUNTIFS(resources!B:B,B223)</f>
        <v>1</v>
      </c>
      <c r="AC223" s="197">
        <f t="shared" si="98"/>
        <v>1</v>
      </c>
      <c r="AD223" s="197">
        <f t="shared" si="99"/>
        <v>1</v>
      </c>
      <c r="AE223" s="197">
        <f t="shared" si="100"/>
        <v>1</v>
      </c>
      <c r="AF223" s="197">
        <f t="shared" si="101"/>
        <v>1</v>
      </c>
      <c r="AG223" s="197">
        <f t="shared" si="102"/>
        <v>1</v>
      </c>
      <c r="AH223" s="197">
        <f t="shared" si="103"/>
        <v>1</v>
      </c>
      <c r="AI223" s="197">
        <f t="shared" si="104"/>
        <v>1</v>
      </c>
    </row>
    <row r="224" spans="1:35" x14ac:dyDescent="0.3">
      <c r="A224" s="103" t="s">
        <v>3955</v>
      </c>
      <c r="B224" s="103" t="s">
        <v>2511</v>
      </c>
      <c r="C224" s="103" t="s">
        <v>2511</v>
      </c>
      <c r="D224" s="164">
        <v>2023</v>
      </c>
      <c r="E224" s="164">
        <v>9</v>
      </c>
      <c r="F224" s="166">
        <v>8.8953854389560689</v>
      </c>
      <c r="G224" s="206">
        <v>0</v>
      </c>
      <c r="H224" s="207"/>
      <c r="I224" s="103" t="s">
        <v>569</v>
      </c>
      <c r="K224" s="210" t="str">
        <f>IF(ISNA(INDEX(resources!G:G,MATCH(B224,resources!B:B,0))),"none",
INDEX(resources!G:G,MATCH(B224,resources!B:B,0)))</f>
        <v>none</v>
      </c>
      <c r="L224" s="191">
        <v>0</v>
      </c>
      <c r="M224" s="191" t="str">
        <f>IF(
ISNA(INDEX(resources!E:E,MATCH(B224,resources!B:B,0))),"fillme",
INDEX(resources!E:E,MATCH(B224,resources!B:B,0)))</f>
        <v>CAISO_Wind</v>
      </c>
      <c r="N224" s="191">
        <v>1</v>
      </c>
      <c r="O224" s="193" t="str">
        <f>IFERROR(INDEX(resources!K:K,MATCH(B224,resources!B:B,0)),"fillme")</f>
        <v>wind_low_cf</v>
      </c>
      <c r="P224" s="195" t="str">
        <f t="shared" si="90"/>
        <v>wind_low_cf_2023_9</v>
      </c>
      <c r="Q224" s="194">
        <f>INDEX(elcc!G:G,MATCH(P224,elcc!D:D,0))</f>
        <v>0.15</v>
      </c>
      <c r="R224" s="195">
        <f t="shared" si="91"/>
        <v>1</v>
      </c>
      <c r="S224" s="210" t="e">
        <f t="shared" si="92"/>
        <v>#N/A</v>
      </c>
      <c r="T224" s="212">
        <f t="shared" si="93"/>
        <v>0</v>
      </c>
      <c r="U224" s="196" t="str">
        <f t="shared" si="94"/>
        <v>ok</v>
      </c>
      <c r="V224" s="192" t="str">
        <f>INDEX(resources!F:F,MATCH(B224,resources!B:B,0))</f>
        <v>existing_generic</v>
      </c>
      <c r="W224" s="197">
        <f t="shared" si="95"/>
        <v>1</v>
      </c>
      <c r="X224" s="197">
        <f t="shared" si="96"/>
        <v>0</v>
      </c>
      <c r="Y224" s="197" t="str">
        <f t="shared" si="97"/>
        <v>existing_generic_wind_existing_generic_wind_none</v>
      </c>
      <c r="Z224" s="197">
        <f>IF(COUNTIFS($Y$2:Y224,Y224)=1,1,0)</f>
        <v>0</v>
      </c>
      <c r="AA224" s="197">
        <f>SUM($Z$2:Z224)*Z224</f>
        <v>0</v>
      </c>
      <c r="AB224" s="197">
        <f>COUNTIFS(resources!B:B,B224)</f>
        <v>1</v>
      </c>
      <c r="AC224" s="197">
        <f t="shared" si="98"/>
        <v>1</v>
      </c>
      <c r="AD224" s="197">
        <f t="shared" si="99"/>
        <v>1</v>
      </c>
      <c r="AE224" s="197">
        <f t="shared" si="100"/>
        <v>1</v>
      </c>
      <c r="AF224" s="197">
        <f t="shared" si="101"/>
        <v>1</v>
      </c>
      <c r="AG224" s="197">
        <f t="shared" si="102"/>
        <v>1</v>
      </c>
      <c r="AH224" s="197">
        <f t="shared" si="103"/>
        <v>1</v>
      </c>
      <c r="AI224" s="197">
        <f t="shared" si="104"/>
        <v>1</v>
      </c>
    </row>
    <row r="225" spans="1:35" x14ac:dyDescent="0.3">
      <c r="A225" s="103" t="s">
        <v>3955</v>
      </c>
      <c r="B225" s="103" t="s">
        <v>2511</v>
      </c>
      <c r="C225" s="103" t="s">
        <v>2511</v>
      </c>
      <c r="D225" s="164">
        <v>2023</v>
      </c>
      <c r="E225" s="164">
        <v>10</v>
      </c>
      <c r="F225" s="166">
        <v>8.8953854389560689</v>
      </c>
      <c r="G225" s="206">
        <v>0</v>
      </c>
      <c r="H225" s="207"/>
      <c r="I225" s="103" t="s">
        <v>569</v>
      </c>
      <c r="K225" s="210" t="str">
        <f>IF(ISNA(INDEX(resources!G:G,MATCH(B225,resources!B:B,0))),"none",
INDEX(resources!G:G,MATCH(B225,resources!B:B,0)))</f>
        <v>none</v>
      </c>
      <c r="L225" s="191">
        <v>0</v>
      </c>
      <c r="M225" s="191" t="str">
        <f>IF(
ISNA(INDEX(resources!E:E,MATCH(B225,resources!B:B,0))),"fillme",
INDEX(resources!E:E,MATCH(B225,resources!B:B,0)))</f>
        <v>CAISO_Wind</v>
      </c>
      <c r="N225" s="191">
        <v>1</v>
      </c>
      <c r="O225" s="193" t="str">
        <f>IFERROR(INDEX(resources!K:K,MATCH(B225,resources!B:B,0)),"fillme")</f>
        <v>wind_low_cf</v>
      </c>
      <c r="P225" s="195" t="str">
        <f t="shared" si="90"/>
        <v>wind_low_cf_2023_10</v>
      </c>
      <c r="Q225" s="194">
        <f>INDEX(elcc!G:G,MATCH(P225,elcc!D:D,0))</f>
        <v>0.08</v>
      </c>
      <c r="R225" s="195">
        <f t="shared" si="91"/>
        <v>1</v>
      </c>
      <c r="S225" s="210" t="e">
        <f t="shared" si="92"/>
        <v>#N/A</v>
      </c>
      <c r="T225" s="212">
        <f t="shared" si="93"/>
        <v>0</v>
      </c>
      <c r="U225" s="196" t="str">
        <f t="shared" si="94"/>
        <v>ok</v>
      </c>
      <c r="V225" s="192" t="str">
        <f>INDEX(resources!F:F,MATCH(B225,resources!B:B,0))</f>
        <v>existing_generic</v>
      </c>
      <c r="W225" s="197">
        <f t="shared" si="95"/>
        <v>1</v>
      </c>
      <c r="X225" s="197">
        <f t="shared" si="96"/>
        <v>0</v>
      </c>
      <c r="Y225" s="197" t="str">
        <f t="shared" si="97"/>
        <v>existing_generic_wind_existing_generic_wind_none</v>
      </c>
      <c r="Z225" s="197">
        <f>IF(COUNTIFS($Y$2:Y225,Y225)=1,1,0)</f>
        <v>0</v>
      </c>
      <c r="AA225" s="197">
        <f>SUM($Z$2:Z225)*Z225</f>
        <v>0</v>
      </c>
      <c r="AB225" s="197">
        <f>COUNTIFS(resources!B:B,B225)</f>
        <v>1</v>
      </c>
      <c r="AC225" s="197">
        <f t="shared" si="98"/>
        <v>1</v>
      </c>
      <c r="AD225" s="197">
        <f t="shared" si="99"/>
        <v>1</v>
      </c>
      <c r="AE225" s="197">
        <f t="shared" si="100"/>
        <v>1</v>
      </c>
      <c r="AF225" s="197">
        <f t="shared" si="101"/>
        <v>1</v>
      </c>
      <c r="AG225" s="197">
        <f t="shared" si="102"/>
        <v>1</v>
      </c>
      <c r="AH225" s="197">
        <f t="shared" si="103"/>
        <v>1</v>
      </c>
      <c r="AI225" s="197">
        <f t="shared" si="104"/>
        <v>1</v>
      </c>
    </row>
    <row r="226" spans="1:35" x14ac:dyDescent="0.3">
      <c r="A226" s="103" t="s">
        <v>3955</v>
      </c>
      <c r="B226" s="103" t="s">
        <v>2511</v>
      </c>
      <c r="C226" s="103" t="s">
        <v>2511</v>
      </c>
      <c r="D226" s="164">
        <v>2023</v>
      </c>
      <c r="E226" s="164">
        <v>11</v>
      </c>
      <c r="F226" s="166">
        <v>8.8953854389560689</v>
      </c>
      <c r="G226" s="206">
        <v>0</v>
      </c>
      <c r="H226" s="207"/>
      <c r="I226" s="103" t="s">
        <v>569</v>
      </c>
      <c r="K226" s="210" t="str">
        <f>IF(ISNA(INDEX(resources!G:G,MATCH(B226,resources!B:B,0))),"none",
INDEX(resources!G:G,MATCH(B226,resources!B:B,0)))</f>
        <v>none</v>
      </c>
      <c r="L226" s="191">
        <v>0</v>
      </c>
      <c r="M226" s="191" t="str">
        <f>IF(
ISNA(INDEX(resources!E:E,MATCH(B226,resources!B:B,0))),"fillme",
INDEX(resources!E:E,MATCH(B226,resources!B:B,0)))</f>
        <v>CAISO_Wind</v>
      </c>
      <c r="N226" s="191">
        <v>1</v>
      </c>
      <c r="O226" s="193" t="str">
        <f>IFERROR(INDEX(resources!K:K,MATCH(B226,resources!B:B,0)),"fillme")</f>
        <v>wind_low_cf</v>
      </c>
      <c r="P226" s="195" t="str">
        <f t="shared" si="90"/>
        <v>wind_low_cf_2023_11</v>
      </c>
      <c r="Q226" s="194">
        <f>INDEX(elcc!G:G,MATCH(P226,elcc!D:D,0))</f>
        <v>0.12</v>
      </c>
      <c r="R226" s="195">
        <f t="shared" si="91"/>
        <v>1</v>
      </c>
      <c r="S226" s="210" t="e">
        <f t="shared" si="92"/>
        <v>#N/A</v>
      </c>
      <c r="T226" s="212">
        <f t="shared" si="93"/>
        <v>0</v>
      </c>
      <c r="U226" s="196" t="str">
        <f t="shared" si="94"/>
        <v>ok</v>
      </c>
      <c r="V226" s="192" t="str">
        <f>INDEX(resources!F:F,MATCH(B226,resources!B:B,0))</f>
        <v>existing_generic</v>
      </c>
      <c r="W226" s="197">
        <f t="shared" si="95"/>
        <v>1</v>
      </c>
      <c r="X226" s="197">
        <f t="shared" si="96"/>
        <v>0</v>
      </c>
      <c r="Y226" s="197" t="str">
        <f t="shared" si="97"/>
        <v>existing_generic_wind_existing_generic_wind_none</v>
      </c>
      <c r="Z226" s="197">
        <f>IF(COUNTIFS($Y$2:Y226,Y226)=1,1,0)</f>
        <v>0</v>
      </c>
      <c r="AA226" s="197">
        <f>SUM($Z$2:Z226)*Z226</f>
        <v>0</v>
      </c>
      <c r="AB226" s="197">
        <f>COUNTIFS(resources!B:B,B226)</f>
        <v>1</v>
      </c>
      <c r="AC226" s="197">
        <f t="shared" si="98"/>
        <v>1</v>
      </c>
      <c r="AD226" s="197">
        <f t="shared" si="99"/>
        <v>1</v>
      </c>
      <c r="AE226" s="197">
        <f t="shared" si="100"/>
        <v>1</v>
      </c>
      <c r="AF226" s="197">
        <f t="shared" si="101"/>
        <v>1</v>
      </c>
      <c r="AG226" s="197">
        <f t="shared" si="102"/>
        <v>1</v>
      </c>
      <c r="AH226" s="197">
        <f t="shared" si="103"/>
        <v>1</v>
      </c>
      <c r="AI226" s="197">
        <f t="shared" si="104"/>
        <v>1</v>
      </c>
    </row>
    <row r="227" spans="1:35" x14ac:dyDescent="0.3">
      <c r="A227" s="103" t="s">
        <v>3955</v>
      </c>
      <c r="B227" s="103" t="s">
        <v>2511</v>
      </c>
      <c r="C227" s="103" t="s">
        <v>2511</v>
      </c>
      <c r="D227" s="164">
        <v>2023</v>
      </c>
      <c r="E227" s="164">
        <v>12</v>
      </c>
      <c r="F227" s="166">
        <v>8.8953854389560689</v>
      </c>
      <c r="G227" s="206">
        <v>0</v>
      </c>
      <c r="H227" s="207"/>
      <c r="I227" s="103" t="s">
        <v>569</v>
      </c>
      <c r="K227" s="210" t="str">
        <f>IF(ISNA(INDEX(resources!G:G,MATCH(B227,resources!B:B,0))),"none",
INDEX(resources!G:G,MATCH(B227,resources!B:B,0)))</f>
        <v>none</v>
      </c>
      <c r="L227" s="191">
        <v>0</v>
      </c>
      <c r="M227" s="191" t="str">
        <f>IF(
ISNA(INDEX(resources!E:E,MATCH(B227,resources!B:B,0))),"fillme",
INDEX(resources!E:E,MATCH(B227,resources!B:B,0)))</f>
        <v>CAISO_Wind</v>
      </c>
      <c r="N227" s="191">
        <v>1</v>
      </c>
      <c r="O227" s="193" t="str">
        <f>IFERROR(INDEX(resources!K:K,MATCH(B227,resources!B:B,0)),"fillme")</f>
        <v>wind_low_cf</v>
      </c>
      <c r="P227" s="195" t="str">
        <f t="shared" si="90"/>
        <v>wind_low_cf_2023_12</v>
      </c>
      <c r="Q227" s="194">
        <f>INDEX(elcc!G:G,MATCH(P227,elcc!D:D,0))</f>
        <v>0.13</v>
      </c>
      <c r="R227" s="195">
        <f t="shared" si="91"/>
        <v>1</v>
      </c>
      <c r="S227" s="210" t="e">
        <f t="shared" si="92"/>
        <v>#N/A</v>
      </c>
      <c r="T227" s="212">
        <f t="shared" si="93"/>
        <v>0</v>
      </c>
      <c r="U227" s="196" t="str">
        <f t="shared" si="94"/>
        <v>ok</v>
      </c>
      <c r="V227" s="192" t="str">
        <f>INDEX(resources!F:F,MATCH(B227,resources!B:B,0))</f>
        <v>existing_generic</v>
      </c>
      <c r="W227" s="197">
        <f t="shared" si="95"/>
        <v>1</v>
      </c>
      <c r="X227" s="197">
        <f t="shared" si="96"/>
        <v>0</v>
      </c>
      <c r="Y227" s="197" t="str">
        <f t="shared" si="97"/>
        <v>existing_generic_wind_existing_generic_wind_none</v>
      </c>
      <c r="Z227" s="197">
        <f>IF(COUNTIFS($Y$2:Y227,Y227)=1,1,0)</f>
        <v>0</v>
      </c>
      <c r="AA227" s="197">
        <f>SUM($Z$2:Z227)*Z227</f>
        <v>0</v>
      </c>
      <c r="AB227" s="197">
        <f>COUNTIFS(resources!B:B,B227)</f>
        <v>1</v>
      </c>
      <c r="AC227" s="197">
        <f t="shared" si="98"/>
        <v>1</v>
      </c>
      <c r="AD227" s="197">
        <f t="shared" si="99"/>
        <v>1</v>
      </c>
      <c r="AE227" s="197">
        <f t="shared" si="100"/>
        <v>1</v>
      </c>
      <c r="AF227" s="197">
        <f t="shared" si="101"/>
        <v>1</v>
      </c>
      <c r="AG227" s="197">
        <f t="shared" si="102"/>
        <v>1</v>
      </c>
      <c r="AH227" s="197">
        <f t="shared" si="103"/>
        <v>1</v>
      </c>
      <c r="AI227" s="197">
        <f t="shared" si="104"/>
        <v>1</v>
      </c>
    </row>
    <row r="228" spans="1:35" x14ac:dyDescent="0.3">
      <c r="A228" s="103" t="s">
        <v>3955</v>
      </c>
      <c r="B228" s="103" t="s">
        <v>2511</v>
      </c>
      <c r="C228" s="103" t="s">
        <v>2511</v>
      </c>
      <c r="D228" s="164">
        <v>2024</v>
      </c>
      <c r="E228" s="164">
        <v>1</v>
      </c>
      <c r="F228" s="166">
        <v>3.4611311060198928</v>
      </c>
      <c r="G228" s="206">
        <v>0</v>
      </c>
      <c r="H228" s="207"/>
      <c r="I228" s="103" t="s">
        <v>569</v>
      </c>
      <c r="K228" s="210" t="str">
        <f>IF(ISNA(INDEX(resources!G:G,MATCH(B228,resources!B:B,0))),"none",
INDEX(resources!G:G,MATCH(B228,resources!B:B,0)))</f>
        <v>none</v>
      </c>
      <c r="L228" s="191">
        <v>0</v>
      </c>
      <c r="M228" s="191" t="str">
        <f>IF(
ISNA(INDEX(resources!E:E,MATCH(B228,resources!B:B,0))),"fillme",
INDEX(resources!E:E,MATCH(B228,resources!B:B,0)))</f>
        <v>CAISO_Wind</v>
      </c>
      <c r="N228" s="191">
        <v>1</v>
      </c>
      <c r="O228" s="193" t="str">
        <f>IFERROR(INDEX(resources!K:K,MATCH(B228,resources!B:B,0)),"fillme")</f>
        <v>wind_low_cf</v>
      </c>
      <c r="P228" s="195" t="str">
        <f t="shared" si="90"/>
        <v>wind_low_cf_2024_1</v>
      </c>
      <c r="Q228" s="194">
        <f>INDEX(elcc!G:G,MATCH(P228,elcc!D:D,0))</f>
        <v>0.15866666666666671</v>
      </c>
      <c r="R228" s="195">
        <f t="shared" si="91"/>
        <v>1</v>
      </c>
      <c r="S228" s="210" t="e">
        <f t="shared" si="92"/>
        <v>#N/A</v>
      </c>
      <c r="T228" s="212">
        <f t="shared" si="93"/>
        <v>0</v>
      </c>
      <c r="U228" s="196" t="str">
        <f t="shared" si="94"/>
        <v>ok</v>
      </c>
      <c r="V228" s="192" t="str">
        <f>INDEX(resources!F:F,MATCH(B228,resources!B:B,0))</f>
        <v>existing_generic</v>
      </c>
      <c r="W228" s="197">
        <f t="shared" si="95"/>
        <v>1</v>
      </c>
      <c r="X228" s="197">
        <f t="shared" si="96"/>
        <v>0</v>
      </c>
      <c r="Y228" s="197" t="str">
        <f t="shared" si="97"/>
        <v>existing_generic_wind_existing_generic_wind_none</v>
      </c>
      <c r="Z228" s="197">
        <f>IF(COUNTIFS($Y$2:Y228,Y228)=1,1,0)</f>
        <v>0</v>
      </c>
      <c r="AA228" s="197">
        <f>SUM($Z$2:Z228)*Z228</f>
        <v>0</v>
      </c>
      <c r="AB228" s="197">
        <f>COUNTIFS(resources!B:B,B228)</f>
        <v>1</v>
      </c>
      <c r="AC228" s="197">
        <f t="shared" si="98"/>
        <v>1</v>
      </c>
      <c r="AD228" s="197">
        <f t="shared" si="99"/>
        <v>1</v>
      </c>
      <c r="AE228" s="197">
        <f t="shared" si="100"/>
        <v>1</v>
      </c>
      <c r="AF228" s="197">
        <f t="shared" si="101"/>
        <v>1</v>
      </c>
      <c r="AG228" s="197">
        <f t="shared" si="102"/>
        <v>1</v>
      </c>
      <c r="AH228" s="197">
        <f t="shared" si="103"/>
        <v>1</v>
      </c>
      <c r="AI228" s="197">
        <f t="shared" si="104"/>
        <v>1</v>
      </c>
    </row>
    <row r="229" spans="1:35" x14ac:dyDescent="0.3">
      <c r="A229" s="103" t="s">
        <v>3955</v>
      </c>
      <c r="B229" s="103" t="s">
        <v>2511</v>
      </c>
      <c r="C229" s="103" t="s">
        <v>2511</v>
      </c>
      <c r="D229" s="164">
        <v>2024</v>
      </c>
      <c r="E229" s="164">
        <v>2</v>
      </c>
      <c r="F229" s="166">
        <v>3.4611311060198928</v>
      </c>
      <c r="G229" s="206">
        <v>0</v>
      </c>
      <c r="H229" s="207"/>
      <c r="I229" s="103" t="s">
        <v>569</v>
      </c>
      <c r="K229" s="210" t="str">
        <f>IF(ISNA(INDEX(resources!G:G,MATCH(B229,resources!B:B,0))),"none",
INDEX(resources!G:G,MATCH(B229,resources!B:B,0)))</f>
        <v>none</v>
      </c>
      <c r="L229" s="191">
        <v>0</v>
      </c>
      <c r="M229" s="191" t="str">
        <f>IF(
ISNA(INDEX(resources!E:E,MATCH(B229,resources!B:B,0))),"fillme",
INDEX(resources!E:E,MATCH(B229,resources!B:B,0)))</f>
        <v>CAISO_Wind</v>
      </c>
      <c r="N229" s="191">
        <v>1</v>
      </c>
      <c r="O229" s="193" t="str">
        <f>IFERROR(INDEX(resources!K:K,MATCH(B229,resources!B:B,0)),"fillme")</f>
        <v>wind_low_cf</v>
      </c>
      <c r="P229" s="195" t="str">
        <f t="shared" si="90"/>
        <v>wind_low_cf_2024_2</v>
      </c>
      <c r="Q229" s="194">
        <f>INDEX(elcc!G:G,MATCH(P229,elcc!D:D,0))</f>
        <v>0.13600000000000001</v>
      </c>
      <c r="R229" s="195">
        <f t="shared" si="91"/>
        <v>1</v>
      </c>
      <c r="S229" s="210" t="e">
        <f t="shared" si="92"/>
        <v>#N/A</v>
      </c>
      <c r="T229" s="212">
        <f t="shared" si="93"/>
        <v>0</v>
      </c>
      <c r="U229" s="196" t="str">
        <f t="shared" si="94"/>
        <v>ok</v>
      </c>
      <c r="V229" s="192" t="str">
        <f>INDEX(resources!F:F,MATCH(B229,resources!B:B,0))</f>
        <v>existing_generic</v>
      </c>
      <c r="W229" s="197">
        <f t="shared" si="95"/>
        <v>1</v>
      </c>
      <c r="X229" s="197">
        <f t="shared" si="96"/>
        <v>0</v>
      </c>
      <c r="Y229" s="197" t="str">
        <f t="shared" si="97"/>
        <v>existing_generic_wind_existing_generic_wind_none</v>
      </c>
      <c r="Z229" s="197">
        <f>IF(COUNTIFS($Y$2:Y229,Y229)=1,1,0)</f>
        <v>0</v>
      </c>
      <c r="AA229" s="197">
        <f>SUM($Z$2:Z229)*Z229</f>
        <v>0</v>
      </c>
      <c r="AB229" s="197">
        <f>COUNTIFS(resources!B:B,B229)</f>
        <v>1</v>
      </c>
      <c r="AC229" s="197">
        <f t="shared" si="98"/>
        <v>1</v>
      </c>
      <c r="AD229" s="197">
        <f t="shared" si="99"/>
        <v>1</v>
      </c>
      <c r="AE229" s="197">
        <f t="shared" si="100"/>
        <v>1</v>
      </c>
      <c r="AF229" s="197">
        <f t="shared" si="101"/>
        <v>1</v>
      </c>
      <c r="AG229" s="197">
        <f t="shared" si="102"/>
        <v>1</v>
      </c>
      <c r="AH229" s="197">
        <f t="shared" si="103"/>
        <v>1</v>
      </c>
      <c r="AI229" s="197">
        <f t="shared" si="104"/>
        <v>1</v>
      </c>
    </row>
    <row r="230" spans="1:35" x14ac:dyDescent="0.3">
      <c r="A230" s="103" t="s">
        <v>3955</v>
      </c>
      <c r="B230" s="103" t="s">
        <v>2511</v>
      </c>
      <c r="C230" s="103" t="s">
        <v>2511</v>
      </c>
      <c r="D230" s="164">
        <v>2024</v>
      </c>
      <c r="E230" s="164">
        <v>3</v>
      </c>
      <c r="F230" s="166">
        <v>3.4611311060198928</v>
      </c>
      <c r="G230" s="206">
        <v>0</v>
      </c>
      <c r="H230" s="207"/>
      <c r="I230" s="103" t="s">
        <v>569</v>
      </c>
      <c r="K230" s="210" t="str">
        <f>IF(ISNA(INDEX(resources!G:G,MATCH(B230,resources!B:B,0))),"none",
INDEX(resources!G:G,MATCH(B230,resources!B:B,0)))</f>
        <v>none</v>
      </c>
      <c r="L230" s="191">
        <v>0</v>
      </c>
      <c r="M230" s="191" t="str">
        <f>IF(
ISNA(INDEX(resources!E:E,MATCH(B230,resources!B:B,0))),"fillme",
INDEX(resources!E:E,MATCH(B230,resources!B:B,0)))</f>
        <v>CAISO_Wind</v>
      </c>
      <c r="N230" s="191">
        <v>1</v>
      </c>
      <c r="O230" s="193" t="str">
        <f>IFERROR(INDEX(resources!K:K,MATCH(B230,resources!B:B,0)),"fillme")</f>
        <v>wind_low_cf</v>
      </c>
      <c r="P230" s="195" t="str">
        <f t="shared" si="90"/>
        <v>wind_low_cf_2024_3</v>
      </c>
      <c r="Q230" s="194">
        <f>INDEX(elcc!G:G,MATCH(P230,elcc!D:D,0))</f>
        <v>0.31733333333333341</v>
      </c>
      <c r="R230" s="195">
        <f t="shared" si="91"/>
        <v>1</v>
      </c>
      <c r="S230" s="210" t="e">
        <f t="shared" si="92"/>
        <v>#N/A</v>
      </c>
      <c r="T230" s="212">
        <f t="shared" si="93"/>
        <v>0</v>
      </c>
      <c r="U230" s="196" t="str">
        <f t="shared" si="94"/>
        <v>ok</v>
      </c>
      <c r="V230" s="192" t="str">
        <f>INDEX(resources!F:F,MATCH(B230,resources!B:B,0))</f>
        <v>existing_generic</v>
      </c>
      <c r="W230" s="197">
        <f t="shared" si="95"/>
        <v>1</v>
      </c>
      <c r="X230" s="197">
        <f t="shared" si="96"/>
        <v>0</v>
      </c>
      <c r="Y230" s="197" t="str">
        <f t="shared" si="97"/>
        <v>existing_generic_wind_existing_generic_wind_none</v>
      </c>
      <c r="Z230" s="197">
        <f>IF(COUNTIFS($Y$2:Y230,Y230)=1,1,0)</f>
        <v>0</v>
      </c>
      <c r="AA230" s="197">
        <f>SUM($Z$2:Z230)*Z230</f>
        <v>0</v>
      </c>
      <c r="AB230" s="197">
        <f>COUNTIFS(resources!B:B,B230)</f>
        <v>1</v>
      </c>
      <c r="AC230" s="197">
        <f t="shared" si="98"/>
        <v>1</v>
      </c>
      <c r="AD230" s="197">
        <f t="shared" si="99"/>
        <v>1</v>
      </c>
      <c r="AE230" s="197">
        <f t="shared" si="100"/>
        <v>1</v>
      </c>
      <c r="AF230" s="197">
        <f t="shared" si="101"/>
        <v>1</v>
      </c>
      <c r="AG230" s="197">
        <f t="shared" si="102"/>
        <v>1</v>
      </c>
      <c r="AH230" s="197">
        <f t="shared" si="103"/>
        <v>1</v>
      </c>
      <c r="AI230" s="197">
        <f t="shared" si="104"/>
        <v>1</v>
      </c>
    </row>
    <row r="231" spans="1:35" x14ac:dyDescent="0.3">
      <c r="A231" s="103" t="s">
        <v>3955</v>
      </c>
      <c r="B231" s="103" t="s">
        <v>2511</v>
      </c>
      <c r="C231" s="103" t="s">
        <v>2511</v>
      </c>
      <c r="D231" s="164">
        <v>2024</v>
      </c>
      <c r="E231" s="164">
        <v>4</v>
      </c>
      <c r="F231" s="166">
        <v>3.4611311060198928</v>
      </c>
      <c r="G231" s="206">
        <v>0</v>
      </c>
      <c r="H231" s="207"/>
      <c r="I231" s="103" t="s">
        <v>569</v>
      </c>
      <c r="K231" s="210" t="str">
        <f>IF(ISNA(INDEX(resources!G:G,MATCH(B231,resources!B:B,0))),"none",
INDEX(resources!G:G,MATCH(B231,resources!B:B,0)))</f>
        <v>none</v>
      </c>
      <c r="L231" s="191">
        <v>0</v>
      </c>
      <c r="M231" s="191" t="str">
        <f>IF(
ISNA(INDEX(resources!E:E,MATCH(B231,resources!B:B,0))),"fillme",
INDEX(resources!E:E,MATCH(B231,resources!B:B,0)))</f>
        <v>CAISO_Wind</v>
      </c>
      <c r="N231" s="191">
        <v>1</v>
      </c>
      <c r="O231" s="193" t="str">
        <f>IFERROR(INDEX(resources!K:K,MATCH(B231,resources!B:B,0)),"fillme")</f>
        <v>wind_low_cf</v>
      </c>
      <c r="P231" s="195" t="str">
        <f t="shared" si="90"/>
        <v>wind_low_cf_2024_4</v>
      </c>
      <c r="Q231" s="194">
        <f>INDEX(elcc!G:G,MATCH(P231,elcc!D:D,0))</f>
        <v>0.28333333333333338</v>
      </c>
      <c r="R231" s="195">
        <f t="shared" si="91"/>
        <v>1</v>
      </c>
      <c r="S231" s="210" t="e">
        <f t="shared" si="92"/>
        <v>#N/A</v>
      </c>
      <c r="T231" s="212">
        <f t="shared" si="93"/>
        <v>0</v>
      </c>
      <c r="U231" s="196" t="str">
        <f t="shared" si="94"/>
        <v>ok</v>
      </c>
      <c r="V231" s="192" t="str">
        <f>INDEX(resources!F:F,MATCH(B231,resources!B:B,0))</f>
        <v>existing_generic</v>
      </c>
      <c r="W231" s="197">
        <f t="shared" si="95"/>
        <v>1</v>
      </c>
      <c r="X231" s="197">
        <f t="shared" si="96"/>
        <v>0</v>
      </c>
      <c r="Y231" s="197" t="str">
        <f t="shared" si="97"/>
        <v>existing_generic_wind_existing_generic_wind_none</v>
      </c>
      <c r="Z231" s="197">
        <f>IF(COUNTIFS($Y$2:Y231,Y231)=1,1,0)</f>
        <v>0</v>
      </c>
      <c r="AA231" s="197">
        <f>SUM($Z$2:Z231)*Z231</f>
        <v>0</v>
      </c>
      <c r="AB231" s="197">
        <f>COUNTIFS(resources!B:B,B231)</f>
        <v>1</v>
      </c>
      <c r="AC231" s="197">
        <f t="shared" si="98"/>
        <v>1</v>
      </c>
      <c r="AD231" s="197">
        <f t="shared" si="99"/>
        <v>1</v>
      </c>
      <c r="AE231" s="197">
        <f t="shared" si="100"/>
        <v>1</v>
      </c>
      <c r="AF231" s="197">
        <f t="shared" si="101"/>
        <v>1</v>
      </c>
      <c r="AG231" s="197">
        <f t="shared" si="102"/>
        <v>1</v>
      </c>
      <c r="AH231" s="197">
        <f t="shared" si="103"/>
        <v>1</v>
      </c>
      <c r="AI231" s="197">
        <f t="shared" si="104"/>
        <v>1</v>
      </c>
    </row>
    <row r="232" spans="1:35" x14ac:dyDescent="0.3">
      <c r="A232" s="103" t="s">
        <v>3955</v>
      </c>
      <c r="B232" s="103" t="s">
        <v>2511</v>
      </c>
      <c r="C232" s="103" t="s">
        <v>2511</v>
      </c>
      <c r="D232" s="164">
        <v>2024</v>
      </c>
      <c r="E232" s="164">
        <v>5</v>
      </c>
      <c r="F232" s="166">
        <v>3.4611311060198928</v>
      </c>
      <c r="G232" s="206">
        <v>0</v>
      </c>
      <c r="H232" s="207"/>
      <c r="I232" s="103" t="s">
        <v>569</v>
      </c>
      <c r="K232" s="210" t="str">
        <f>IF(ISNA(INDEX(resources!G:G,MATCH(B232,resources!B:B,0))),"none",
INDEX(resources!G:G,MATCH(B232,resources!B:B,0)))</f>
        <v>none</v>
      </c>
      <c r="L232" s="191">
        <v>0</v>
      </c>
      <c r="M232" s="191" t="str">
        <f>IF(
ISNA(INDEX(resources!E:E,MATCH(B232,resources!B:B,0))),"fillme",
INDEX(resources!E:E,MATCH(B232,resources!B:B,0)))</f>
        <v>CAISO_Wind</v>
      </c>
      <c r="N232" s="191">
        <v>1</v>
      </c>
      <c r="O232" s="193" t="str">
        <f>IFERROR(INDEX(resources!K:K,MATCH(B232,resources!B:B,0)),"fillme")</f>
        <v>wind_low_cf</v>
      </c>
      <c r="P232" s="195" t="str">
        <f t="shared" si="90"/>
        <v>wind_low_cf_2024_5</v>
      </c>
      <c r="Q232" s="194">
        <f>INDEX(elcc!G:G,MATCH(P232,elcc!D:D,0))</f>
        <v>0.28333333333333338</v>
      </c>
      <c r="R232" s="195">
        <f t="shared" si="91"/>
        <v>1</v>
      </c>
      <c r="S232" s="210" t="e">
        <f t="shared" si="92"/>
        <v>#N/A</v>
      </c>
      <c r="T232" s="212">
        <f t="shared" si="93"/>
        <v>0</v>
      </c>
      <c r="U232" s="196" t="str">
        <f t="shared" si="94"/>
        <v>ok</v>
      </c>
      <c r="V232" s="192" t="str">
        <f>INDEX(resources!F:F,MATCH(B232,resources!B:B,0))</f>
        <v>existing_generic</v>
      </c>
      <c r="W232" s="197">
        <f t="shared" si="95"/>
        <v>1</v>
      </c>
      <c r="X232" s="197">
        <f t="shared" si="96"/>
        <v>0</v>
      </c>
      <c r="Y232" s="197" t="str">
        <f t="shared" si="97"/>
        <v>existing_generic_wind_existing_generic_wind_none</v>
      </c>
      <c r="Z232" s="197">
        <f>IF(COUNTIFS($Y$2:Y232,Y232)=1,1,0)</f>
        <v>0</v>
      </c>
      <c r="AA232" s="197">
        <f>SUM($Z$2:Z232)*Z232</f>
        <v>0</v>
      </c>
      <c r="AB232" s="197">
        <f>COUNTIFS(resources!B:B,B232)</f>
        <v>1</v>
      </c>
      <c r="AC232" s="197">
        <f t="shared" si="98"/>
        <v>1</v>
      </c>
      <c r="AD232" s="197">
        <f t="shared" si="99"/>
        <v>1</v>
      </c>
      <c r="AE232" s="197">
        <f t="shared" si="100"/>
        <v>1</v>
      </c>
      <c r="AF232" s="197">
        <f t="shared" si="101"/>
        <v>1</v>
      </c>
      <c r="AG232" s="197">
        <f t="shared" si="102"/>
        <v>1</v>
      </c>
      <c r="AH232" s="197">
        <f t="shared" si="103"/>
        <v>1</v>
      </c>
      <c r="AI232" s="197">
        <f t="shared" si="104"/>
        <v>1</v>
      </c>
    </row>
    <row r="233" spans="1:35" x14ac:dyDescent="0.3">
      <c r="A233" s="103" t="s">
        <v>3955</v>
      </c>
      <c r="B233" s="103" t="s">
        <v>2511</v>
      </c>
      <c r="C233" s="103" t="s">
        <v>2511</v>
      </c>
      <c r="D233" s="164">
        <v>2024</v>
      </c>
      <c r="E233" s="164">
        <v>6</v>
      </c>
      <c r="F233" s="166">
        <v>3.4611311060198928</v>
      </c>
      <c r="G233" s="206">
        <v>0</v>
      </c>
      <c r="H233" s="207"/>
      <c r="I233" s="103" t="s">
        <v>569</v>
      </c>
      <c r="K233" s="210" t="str">
        <f>IF(ISNA(INDEX(resources!G:G,MATCH(B233,resources!B:B,0))),"none",
INDEX(resources!G:G,MATCH(B233,resources!B:B,0)))</f>
        <v>none</v>
      </c>
      <c r="L233" s="191">
        <v>0</v>
      </c>
      <c r="M233" s="191" t="str">
        <f>IF(
ISNA(INDEX(resources!E:E,MATCH(B233,resources!B:B,0))),"fillme",
INDEX(resources!E:E,MATCH(B233,resources!B:B,0)))</f>
        <v>CAISO_Wind</v>
      </c>
      <c r="N233" s="191">
        <v>1</v>
      </c>
      <c r="O233" s="193" t="str">
        <f>IFERROR(INDEX(resources!K:K,MATCH(B233,resources!B:B,0)),"fillme")</f>
        <v>wind_low_cf</v>
      </c>
      <c r="P233" s="195" t="str">
        <f t="shared" si="90"/>
        <v>wind_low_cf_2024_6</v>
      </c>
      <c r="Q233" s="194">
        <f>INDEX(elcc!G:G,MATCH(P233,elcc!D:D,0))</f>
        <v>0.37400000000000005</v>
      </c>
      <c r="R233" s="195">
        <f t="shared" si="91"/>
        <v>1</v>
      </c>
      <c r="S233" s="210" t="e">
        <f t="shared" si="92"/>
        <v>#N/A</v>
      </c>
      <c r="T233" s="212">
        <f t="shared" si="93"/>
        <v>0</v>
      </c>
      <c r="U233" s="196" t="str">
        <f t="shared" si="94"/>
        <v>ok</v>
      </c>
      <c r="V233" s="192" t="str">
        <f>INDEX(resources!F:F,MATCH(B233,resources!B:B,0))</f>
        <v>existing_generic</v>
      </c>
      <c r="W233" s="197">
        <f t="shared" si="95"/>
        <v>1</v>
      </c>
      <c r="X233" s="197">
        <f t="shared" si="96"/>
        <v>0</v>
      </c>
      <c r="Y233" s="197" t="str">
        <f t="shared" si="97"/>
        <v>existing_generic_wind_existing_generic_wind_none</v>
      </c>
      <c r="Z233" s="197">
        <f>IF(COUNTIFS($Y$2:Y233,Y233)=1,1,0)</f>
        <v>0</v>
      </c>
      <c r="AA233" s="197">
        <f>SUM($Z$2:Z233)*Z233</f>
        <v>0</v>
      </c>
      <c r="AB233" s="197">
        <f>COUNTIFS(resources!B:B,B233)</f>
        <v>1</v>
      </c>
      <c r="AC233" s="197">
        <f t="shared" si="98"/>
        <v>1</v>
      </c>
      <c r="AD233" s="197">
        <f t="shared" si="99"/>
        <v>1</v>
      </c>
      <c r="AE233" s="197">
        <f t="shared" si="100"/>
        <v>1</v>
      </c>
      <c r="AF233" s="197">
        <f t="shared" si="101"/>
        <v>1</v>
      </c>
      <c r="AG233" s="197">
        <f t="shared" si="102"/>
        <v>1</v>
      </c>
      <c r="AH233" s="197">
        <f t="shared" si="103"/>
        <v>1</v>
      </c>
      <c r="AI233" s="197">
        <f t="shared" si="104"/>
        <v>1</v>
      </c>
    </row>
    <row r="234" spans="1:35" x14ac:dyDescent="0.3">
      <c r="A234" s="103" t="s">
        <v>3955</v>
      </c>
      <c r="B234" s="103" t="s">
        <v>2511</v>
      </c>
      <c r="C234" s="103" t="s">
        <v>2511</v>
      </c>
      <c r="D234" s="164">
        <v>2024</v>
      </c>
      <c r="E234" s="164">
        <v>7</v>
      </c>
      <c r="F234" s="166">
        <v>3.4611311060198928</v>
      </c>
      <c r="G234" s="206">
        <v>0</v>
      </c>
      <c r="H234" s="207"/>
      <c r="I234" s="103" t="s">
        <v>569</v>
      </c>
      <c r="K234" s="210" t="str">
        <f>IF(ISNA(INDEX(resources!G:G,MATCH(B234,resources!B:B,0))),"none",
INDEX(resources!G:G,MATCH(B234,resources!B:B,0)))</f>
        <v>none</v>
      </c>
      <c r="L234" s="191">
        <v>0</v>
      </c>
      <c r="M234" s="191" t="str">
        <f>IF(
ISNA(INDEX(resources!E:E,MATCH(B234,resources!B:B,0))),"fillme",
INDEX(resources!E:E,MATCH(B234,resources!B:B,0)))</f>
        <v>CAISO_Wind</v>
      </c>
      <c r="N234" s="191">
        <v>1</v>
      </c>
      <c r="O234" s="193" t="str">
        <f>IFERROR(INDEX(resources!K:K,MATCH(B234,resources!B:B,0)),"fillme")</f>
        <v>wind_low_cf</v>
      </c>
      <c r="P234" s="195" t="str">
        <f t="shared" si="90"/>
        <v>wind_low_cf_2024_7</v>
      </c>
      <c r="Q234" s="194">
        <f>INDEX(elcc!G:G,MATCH(P234,elcc!D:D,0))</f>
        <v>0.26066666666666671</v>
      </c>
      <c r="R234" s="195">
        <f t="shared" si="91"/>
        <v>1</v>
      </c>
      <c r="S234" s="210" t="e">
        <f t="shared" si="92"/>
        <v>#N/A</v>
      </c>
      <c r="T234" s="212">
        <f t="shared" si="93"/>
        <v>0</v>
      </c>
      <c r="U234" s="196" t="str">
        <f t="shared" si="94"/>
        <v>ok</v>
      </c>
      <c r="V234" s="192" t="str">
        <f>INDEX(resources!F:F,MATCH(B234,resources!B:B,0))</f>
        <v>existing_generic</v>
      </c>
      <c r="W234" s="197">
        <f t="shared" si="95"/>
        <v>1</v>
      </c>
      <c r="X234" s="197">
        <f t="shared" si="96"/>
        <v>0</v>
      </c>
      <c r="Y234" s="197" t="str">
        <f t="shared" si="97"/>
        <v>existing_generic_wind_existing_generic_wind_none</v>
      </c>
      <c r="Z234" s="197">
        <f>IF(COUNTIFS($Y$2:Y234,Y234)=1,1,0)</f>
        <v>0</v>
      </c>
      <c r="AA234" s="197">
        <f>SUM($Z$2:Z234)*Z234</f>
        <v>0</v>
      </c>
      <c r="AB234" s="197">
        <f>COUNTIFS(resources!B:B,B234)</f>
        <v>1</v>
      </c>
      <c r="AC234" s="197">
        <f t="shared" si="98"/>
        <v>1</v>
      </c>
      <c r="AD234" s="197">
        <f t="shared" si="99"/>
        <v>1</v>
      </c>
      <c r="AE234" s="197">
        <f t="shared" si="100"/>
        <v>1</v>
      </c>
      <c r="AF234" s="197">
        <f t="shared" si="101"/>
        <v>1</v>
      </c>
      <c r="AG234" s="197">
        <f t="shared" si="102"/>
        <v>1</v>
      </c>
      <c r="AH234" s="197">
        <f t="shared" si="103"/>
        <v>1</v>
      </c>
      <c r="AI234" s="197">
        <f t="shared" si="104"/>
        <v>1</v>
      </c>
    </row>
    <row r="235" spans="1:35" x14ac:dyDescent="0.3">
      <c r="A235" s="103" t="s">
        <v>3955</v>
      </c>
      <c r="B235" s="103" t="s">
        <v>2511</v>
      </c>
      <c r="C235" s="103" t="s">
        <v>2511</v>
      </c>
      <c r="D235" s="164">
        <v>2024</v>
      </c>
      <c r="E235" s="164">
        <v>8</v>
      </c>
      <c r="F235" s="166">
        <v>3.4611311060198928</v>
      </c>
      <c r="G235" s="206">
        <v>0</v>
      </c>
      <c r="H235" s="207"/>
      <c r="I235" s="103" t="s">
        <v>569</v>
      </c>
      <c r="K235" s="210" t="str">
        <f>IF(ISNA(INDEX(resources!G:G,MATCH(B235,resources!B:B,0))),"none",
INDEX(resources!G:G,MATCH(B235,resources!B:B,0)))</f>
        <v>none</v>
      </c>
      <c r="L235" s="191">
        <v>0</v>
      </c>
      <c r="M235" s="191" t="str">
        <f>IF(
ISNA(INDEX(resources!E:E,MATCH(B235,resources!B:B,0))),"fillme",
INDEX(resources!E:E,MATCH(B235,resources!B:B,0)))</f>
        <v>CAISO_Wind</v>
      </c>
      <c r="N235" s="191">
        <v>1</v>
      </c>
      <c r="O235" s="193" t="str">
        <f>IFERROR(INDEX(resources!K:K,MATCH(B235,resources!B:B,0)),"fillme")</f>
        <v>wind_low_cf</v>
      </c>
      <c r="P235" s="195" t="str">
        <f t="shared" si="90"/>
        <v>wind_low_cf_2024_8</v>
      </c>
      <c r="Q235" s="194">
        <f>INDEX(elcc!G:G,MATCH(P235,elcc!D:D,0))</f>
        <v>0.23800000000000004</v>
      </c>
      <c r="R235" s="195">
        <f t="shared" si="91"/>
        <v>1</v>
      </c>
      <c r="S235" s="210" t="e">
        <f t="shared" si="92"/>
        <v>#N/A</v>
      </c>
      <c r="T235" s="212">
        <f t="shared" si="93"/>
        <v>0</v>
      </c>
      <c r="U235" s="196" t="str">
        <f t="shared" si="94"/>
        <v>ok</v>
      </c>
      <c r="V235" s="192" t="str">
        <f>INDEX(resources!F:F,MATCH(B235,resources!B:B,0))</f>
        <v>existing_generic</v>
      </c>
      <c r="W235" s="197">
        <f t="shared" si="95"/>
        <v>1</v>
      </c>
      <c r="X235" s="197">
        <f t="shared" si="96"/>
        <v>0</v>
      </c>
      <c r="Y235" s="197" t="str">
        <f t="shared" si="97"/>
        <v>existing_generic_wind_existing_generic_wind_none</v>
      </c>
      <c r="Z235" s="197">
        <f>IF(COUNTIFS($Y$2:Y235,Y235)=1,1,0)</f>
        <v>0</v>
      </c>
      <c r="AA235" s="197">
        <f>SUM($Z$2:Z235)*Z235</f>
        <v>0</v>
      </c>
      <c r="AB235" s="197">
        <f>COUNTIFS(resources!B:B,B235)</f>
        <v>1</v>
      </c>
      <c r="AC235" s="197">
        <f t="shared" si="98"/>
        <v>1</v>
      </c>
      <c r="AD235" s="197">
        <f t="shared" si="99"/>
        <v>1</v>
      </c>
      <c r="AE235" s="197">
        <f t="shared" si="100"/>
        <v>1</v>
      </c>
      <c r="AF235" s="197">
        <f t="shared" si="101"/>
        <v>1</v>
      </c>
      <c r="AG235" s="197">
        <f t="shared" si="102"/>
        <v>1</v>
      </c>
      <c r="AH235" s="197">
        <f t="shared" si="103"/>
        <v>1</v>
      </c>
      <c r="AI235" s="197">
        <f t="shared" si="104"/>
        <v>1</v>
      </c>
    </row>
    <row r="236" spans="1:35" x14ac:dyDescent="0.3">
      <c r="A236" s="103" t="s">
        <v>3955</v>
      </c>
      <c r="B236" s="103" t="s">
        <v>2511</v>
      </c>
      <c r="C236" s="103" t="s">
        <v>2511</v>
      </c>
      <c r="D236" s="164">
        <v>2024</v>
      </c>
      <c r="E236" s="164">
        <v>9</v>
      </c>
      <c r="F236" s="166">
        <v>3.4611311060198928</v>
      </c>
      <c r="G236" s="206">
        <v>0</v>
      </c>
      <c r="H236" s="207"/>
      <c r="I236" s="103" t="s">
        <v>569</v>
      </c>
      <c r="K236" s="210" t="str">
        <f>IF(ISNA(INDEX(resources!G:G,MATCH(B236,resources!B:B,0))),"none",
INDEX(resources!G:G,MATCH(B236,resources!B:B,0)))</f>
        <v>none</v>
      </c>
      <c r="L236" s="191">
        <v>0</v>
      </c>
      <c r="M236" s="191" t="str">
        <f>IF(
ISNA(INDEX(resources!E:E,MATCH(B236,resources!B:B,0))),"fillme",
INDEX(resources!E:E,MATCH(B236,resources!B:B,0)))</f>
        <v>CAISO_Wind</v>
      </c>
      <c r="N236" s="191">
        <v>1</v>
      </c>
      <c r="O236" s="193" t="str">
        <f>IFERROR(INDEX(resources!K:K,MATCH(B236,resources!B:B,0)),"fillme")</f>
        <v>wind_low_cf</v>
      </c>
      <c r="P236" s="195" t="str">
        <f t="shared" si="90"/>
        <v>wind_low_cf_2024_9</v>
      </c>
      <c r="Q236" s="194">
        <f>INDEX(elcc!G:G,MATCH(P236,elcc!D:D,0))</f>
        <v>0.17333333333333334</v>
      </c>
      <c r="R236" s="195">
        <f t="shared" si="91"/>
        <v>1</v>
      </c>
      <c r="S236" s="210" t="e">
        <f t="shared" si="92"/>
        <v>#N/A</v>
      </c>
      <c r="T236" s="212">
        <f t="shared" si="93"/>
        <v>0</v>
      </c>
      <c r="U236" s="196" t="str">
        <f t="shared" si="94"/>
        <v>ok</v>
      </c>
      <c r="V236" s="192" t="str">
        <f>INDEX(resources!F:F,MATCH(B236,resources!B:B,0))</f>
        <v>existing_generic</v>
      </c>
      <c r="W236" s="197">
        <f t="shared" si="95"/>
        <v>1</v>
      </c>
      <c r="X236" s="197">
        <f t="shared" si="96"/>
        <v>0</v>
      </c>
      <c r="Y236" s="197" t="str">
        <f t="shared" si="97"/>
        <v>existing_generic_wind_existing_generic_wind_none</v>
      </c>
      <c r="Z236" s="197">
        <f>IF(COUNTIFS($Y$2:Y236,Y236)=1,1,0)</f>
        <v>0</v>
      </c>
      <c r="AA236" s="197">
        <f>SUM($Z$2:Z236)*Z236</f>
        <v>0</v>
      </c>
      <c r="AB236" s="197">
        <f>COUNTIFS(resources!B:B,B236)</f>
        <v>1</v>
      </c>
      <c r="AC236" s="197">
        <f t="shared" si="98"/>
        <v>1</v>
      </c>
      <c r="AD236" s="197">
        <f t="shared" si="99"/>
        <v>1</v>
      </c>
      <c r="AE236" s="197">
        <f t="shared" si="100"/>
        <v>1</v>
      </c>
      <c r="AF236" s="197">
        <f t="shared" si="101"/>
        <v>1</v>
      </c>
      <c r="AG236" s="197">
        <f t="shared" si="102"/>
        <v>1</v>
      </c>
      <c r="AH236" s="197">
        <f t="shared" si="103"/>
        <v>1</v>
      </c>
      <c r="AI236" s="197">
        <f t="shared" si="104"/>
        <v>1</v>
      </c>
    </row>
    <row r="237" spans="1:35" x14ac:dyDescent="0.3">
      <c r="A237" s="103" t="s">
        <v>3955</v>
      </c>
      <c r="B237" s="103" t="s">
        <v>2511</v>
      </c>
      <c r="C237" s="103" t="s">
        <v>2511</v>
      </c>
      <c r="D237" s="164">
        <v>2024</v>
      </c>
      <c r="E237" s="164">
        <v>10</v>
      </c>
      <c r="F237" s="166">
        <v>3.4611311060198928</v>
      </c>
      <c r="G237" s="206">
        <v>0</v>
      </c>
      <c r="H237" s="207"/>
      <c r="I237" s="103" t="s">
        <v>569</v>
      </c>
      <c r="K237" s="210" t="str">
        <f>IF(ISNA(INDEX(resources!G:G,MATCH(B237,resources!B:B,0))),"none",
INDEX(resources!G:G,MATCH(B237,resources!B:B,0)))</f>
        <v>none</v>
      </c>
      <c r="L237" s="191">
        <v>0</v>
      </c>
      <c r="M237" s="191" t="str">
        <f>IF(
ISNA(INDEX(resources!E:E,MATCH(B237,resources!B:B,0))),"fillme",
INDEX(resources!E:E,MATCH(B237,resources!B:B,0)))</f>
        <v>CAISO_Wind</v>
      </c>
      <c r="N237" s="191">
        <v>1</v>
      </c>
      <c r="O237" s="193" t="str">
        <f>IFERROR(INDEX(resources!K:K,MATCH(B237,resources!B:B,0)),"fillme")</f>
        <v>wind_low_cf</v>
      </c>
      <c r="P237" s="195" t="str">
        <f t="shared" si="90"/>
        <v>wind_low_cf_2024_10</v>
      </c>
      <c r="Q237" s="194">
        <f>INDEX(elcc!G:G,MATCH(P237,elcc!D:D,0))</f>
        <v>9.0666666666666687E-2</v>
      </c>
      <c r="R237" s="195">
        <f t="shared" si="91"/>
        <v>1</v>
      </c>
      <c r="S237" s="210" t="e">
        <f t="shared" si="92"/>
        <v>#N/A</v>
      </c>
      <c r="T237" s="212">
        <f t="shared" si="93"/>
        <v>0</v>
      </c>
      <c r="U237" s="196" t="str">
        <f t="shared" si="94"/>
        <v>ok</v>
      </c>
      <c r="V237" s="192" t="str">
        <f>INDEX(resources!F:F,MATCH(B237,resources!B:B,0))</f>
        <v>existing_generic</v>
      </c>
      <c r="W237" s="197">
        <f t="shared" si="95"/>
        <v>1</v>
      </c>
      <c r="X237" s="197">
        <f t="shared" si="96"/>
        <v>0</v>
      </c>
      <c r="Y237" s="197" t="str">
        <f t="shared" si="97"/>
        <v>existing_generic_wind_existing_generic_wind_none</v>
      </c>
      <c r="Z237" s="197">
        <f>IF(COUNTIFS($Y$2:Y237,Y237)=1,1,0)</f>
        <v>0</v>
      </c>
      <c r="AA237" s="197">
        <f>SUM($Z$2:Z237)*Z237</f>
        <v>0</v>
      </c>
      <c r="AB237" s="197">
        <f>COUNTIFS(resources!B:B,B237)</f>
        <v>1</v>
      </c>
      <c r="AC237" s="197">
        <f t="shared" si="98"/>
        <v>1</v>
      </c>
      <c r="AD237" s="197">
        <f t="shared" si="99"/>
        <v>1</v>
      </c>
      <c r="AE237" s="197">
        <f t="shared" si="100"/>
        <v>1</v>
      </c>
      <c r="AF237" s="197">
        <f t="shared" si="101"/>
        <v>1</v>
      </c>
      <c r="AG237" s="197">
        <f t="shared" si="102"/>
        <v>1</v>
      </c>
      <c r="AH237" s="197">
        <f t="shared" si="103"/>
        <v>1</v>
      </c>
      <c r="AI237" s="197">
        <f t="shared" si="104"/>
        <v>1</v>
      </c>
    </row>
    <row r="238" spans="1:35" x14ac:dyDescent="0.3">
      <c r="A238" s="103" t="s">
        <v>3955</v>
      </c>
      <c r="B238" s="103" t="s">
        <v>2511</v>
      </c>
      <c r="C238" s="103" t="s">
        <v>2511</v>
      </c>
      <c r="D238" s="164">
        <v>2024</v>
      </c>
      <c r="E238" s="164">
        <v>11</v>
      </c>
      <c r="F238" s="166">
        <v>3.4611311060198928</v>
      </c>
      <c r="G238" s="206">
        <v>0</v>
      </c>
      <c r="H238" s="207"/>
      <c r="I238" s="103" t="s">
        <v>569</v>
      </c>
      <c r="K238" s="210" t="str">
        <f>IF(ISNA(INDEX(resources!G:G,MATCH(B238,resources!B:B,0))),"none",
INDEX(resources!G:G,MATCH(B238,resources!B:B,0)))</f>
        <v>none</v>
      </c>
      <c r="L238" s="191">
        <v>0</v>
      </c>
      <c r="M238" s="191" t="str">
        <f>IF(
ISNA(INDEX(resources!E:E,MATCH(B238,resources!B:B,0))),"fillme",
INDEX(resources!E:E,MATCH(B238,resources!B:B,0)))</f>
        <v>CAISO_Wind</v>
      </c>
      <c r="N238" s="191">
        <v>1</v>
      </c>
      <c r="O238" s="193" t="str">
        <f>IFERROR(INDEX(resources!K:K,MATCH(B238,resources!B:B,0)),"fillme")</f>
        <v>wind_low_cf</v>
      </c>
      <c r="P238" s="195" t="str">
        <f t="shared" si="90"/>
        <v>wind_low_cf_2024_11</v>
      </c>
      <c r="Q238" s="194">
        <f>INDEX(elcc!G:G,MATCH(P238,elcc!D:D,0))</f>
        <v>0.13600000000000001</v>
      </c>
      <c r="R238" s="195">
        <f t="shared" si="91"/>
        <v>1</v>
      </c>
      <c r="S238" s="210" t="e">
        <f t="shared" si="92"/>
        <v>#N/A</v>
      </c>
      <c r="T238" s="212">
        <f t="shared" si="93"/>
        <v>0</v>
      </c>
      <c r="U238" s="196" t="str">
        <f t="shared" si="94"/>
        <v>ok</v>
      </c>
      <c r="V238" s="192" t="str">
        <f>INDEX(resources!F:F,MATCH(B238,resources!B:B,0))</f>
        <v>existing_generic</v>
      </c>
      <c r="W238" s="197">
        <f t="shared" si="95"/>
        <v>1</v>
      </c>
      <c r="X238" s="197">
        <f t="shared" si="96"/>
        <v>0</v>
      </c>
      <c r="Y238" s="197" t="str">
        <f t="shared" si="97"/>
        <v>existing_generic_wind_existing_generic_wind_none</v>
      </c>
      <c r="Z238" s="197">
        <f>IF(COUNTIFS($Y$2:Y238,Y238)=1,1,0)</f>
        <v>0</v>
      </c>
      <c r="AA238" s="197">
        <f>SUM($Z$2:Z238)*Z238</f>
        <v>0</v>
      </c>
      <c r="AB238" s="197">
        <f>COUNTIFS(resources!B:B,B238)</f>
        <v>1</v>
      </c>
      <c r="AC238" s="197">
        <f t="shared" si="98"/>
        <v>1</v>
      </c>
      <c r="AD238" s="197">
        <f t="shared" si="99"/>
        <v>1</v>
      </c>
      <c r="AE238" s="197">
        <f t="shared" si="100"/>
        <v>1</v>
      </c>
      <c r="AF238" s="197">
        <f t="shared" si="101"/>
        <v>1</v>
      </c>
      <c r="AG238" s="197">
        <f t="shared" si="102"/>
        <v>1</v>
      </c>
      <c r="AH238" s="197">
        <f t="shared" si="103"/>
        <v>1</v>
      </c>
      <c r="AI238" s="197">
        <f t="shared" si="104"/>
        <v>1</v>
      </c>
    </row>
    <row r="239" spans="1:35" x14ac:dyDescent="0.3">
      <c r="A239" s="103" t="s">
        <v>3955</v>
      </c>
      <c r="B239" s="103" t="s">
        <v>2511</v>
      </c>
      <c r="C239" s="103" t="s">
        <v>2511</v>
      </c>
      <c r="D239" s="164">
        <v>2024</v>
      </c>
      <c r="E239" s="164">
        <v>12</v>
      </c>
      <c r="F239" s="166">
        <v>3.4611311060198928</v>
      </c>
      <c r="G239" s="206">
        <v>0</v>
      </c>
      <c r="H239" s="207"/>
      <c r="I239" s="103" t="s">
        <v>569</v>
      </c>
      <c r="K239" s="210" t="str">
        <f>IF(ISNA(INDEX(resources!G:G,MATCH(B239,resources!B:B,0))),"none",
INDEX(resources!G:G,MATCH(B239,resources!B:B,0)))</f>
        <v>none</v>
      </c>
      <c r="L239" s="191">
        <v>0</v>
      </c>
      <c r="M239" s="191" t="str">
        <f>IF(
ISNA(INDEX(resources!E:E,MATCH(B239,resources!B:B,0))),"fillme",
INDEX(resources!E:E,MATCH(B239,resources!B:B,0)))</f>
        <v>CAISO_Wind</v>
      </c>
      <c r="N239" s="191">
        <v>1</v>
      </c>
      <c r="O239" s="193" t="str">
        <f>IFERROR(INDEX(resources!K:K,MATCH(B239,resources!B:B,0)),"fillme")</f>
        <v>wind_low_cf</v>
      </c>
      <c r="P239" s="195" t="str">
        <f t="shared" si="90"/>
        <v>wind_low_cf_2024_12</v>
      </c>
      <c r="Q239" s="194">
        <f>INDEX(elcc!G:G,MATCH(P239,elcc!D:D,0))</f>
        <v>0.14733333333333337</v>
      </c>
      <c r="R239" s="195">
        <f t="shared" si="91"/>
        <v>1</v>
      </c>
      <c r="S239" s="210" t="e">
        <f t="shared" si="92"/>
        <v>#N/A</v>
      </c>
      <c r="T239" s="212">
        <f t="shared" si="93"/>
        <v>0</v>
      </c>
      <c r="U239" s="196" t="str">
        <f t="shared" si="94"/>
        <v>ok</v>
      </c>
      <c r="V239" s="192" t="str">
        <f>INDEX(resources!F:F,MATCH(B239,resources!B:B,0))</f>
        <v>existing_generic</v>
      </c>
      <c r="W239" s="197">
        <f t="shared" si="95"/>
        <v>1</v>
      </c>
      <c r="X239" s="197">
        <f t="shared" si="96"/>
        <v>0</v>
      </c>
      <c r="Y239" s="197" t="str">
        <f t="shared" si="97"/>
        <v>existing_generic_wind_existing_generic_wind_none</v>
      </c>
      <c r="Z239" s="197">
        <f>IF(COUNTIFS($Y$2:Y239,Y239)=1,1,0)</f>
        <v>0</v>
      </c>
      <c r="AA239" s="197">
        <f>SUM($Z$2:Z239)*Z239</f>
        <v>0</v>
      </c>
      <c r="AB239" s="197">
        <f>COUNTIFS(resources!B:B,B239)</f>
        <v>1</v>
      </c>
      <c r="AC239" s="197">
        <f t="shared" si="98"/>
        <v>1</v>
      </c>
      <c r="AD239" s="197">
        <f t="shared" si="99"/>
        <v>1</v>
      </c>
      <c r="AE239" s="197">
        <f t="shared" si="100"/>
        <v>1</v>
      </c>
      <c r="AF239" s="197">
        <f t="shared" si="101"/>
        <v>1</v>
      </c>
      <c r="AG239" s="197">
        <f t="shared" si="102"/>
        <v>1</v>
      </c>
      <c r="AH239" s="197">
        <f t="shared" si="103"/>
        <v>1</v>
      </c>
      <c r="AI239" s="197">
        <f t="shared" si="104"/>
        <v>1</v>
      </c>
    </row>
    <row r="240" spans="1:35" x14ac:dyDescent="0.3">
      <c r="A240" s="103" t="s">
        <v>3955</v>
      </c>
      <c r="B240" s="103" t="s">
        <v>2511</v>
      </c>
      <c r="C240" s="103" t="s">
        <v>2511</v>
      </c>
      <c r="D240" s="164">
        <v>2025</v>
      </c>
      <c r="E240" s="164">
        <v>1</v>
      </c>
      <c r="F240" s="166">
        <v>4.6649011011269339</v>
      </c>
      <c r="G240" s="206">
        <v>0</v>
      </c>
      <c r="H240" s="207"/>
      <c r="I240" s="103" t="s">
        <v>569</v>
      </c>
      <c r="K240" s="210" t="str">
        <f>IF(ISNA(INDEX(resources!G:G,MATCH(B240,resources!B:B,0))),"none",
INDEX(resources!G:G,MATCH(B240,resources!B:B,0)))</f>
        <v>none</v>
      </c>
      <c r="L240" s="191">
        <v>0</v>
      </c>
      <c r="M240" s="191" t="str">
        <f>IF(
ISNA(INDEX(resources!E:E,MATCH(B240,resources!B:B,0))),"fillme",
INDEX(resources!E:E,MATCH(B240,resources!B:B,0)))</f>
        <v>CAISO_Wind</v>
      </c>
      <c r="N240" s="191">
        <v>1</v>
      </c>
      <c r="O240" s="193" t="str">
        <f>IFERROR(INDEX(resources!K:K,MATCH(B240,resources!B:B,0)),"fillme")</f>
        <v>wind_low_cf</v>
      </c>
      <c r="P240" s="195" t="str">
        <f t="shared" si="90"/>
        <v>wind_low_cf_2025_1</v>
      </c>
      <c r="Q240" s="194">
        <f>INDEX(elcc!G:G,MATCH(P240,elcc!D:D,0))</f>
        <v>0.1866666666666667</v>
      </c>
      <c r="R240" s="195">
        <f t="shared" si="91"/>
        <v>1</v>
      </c>
      <c r="S240" s="210" t="e">
        <f t="shared" si="92"/>
        <v>#N/A</v>
      </c>
      <c r="T240" s="212">
        <f t="shared" si="93"/>
        <v>0</v>
      </c>
      <c r="U240" s="196" t="str">
        <f t="shared" si="94"/>
        <v>ok</v>
      </c>
      <c r="V240" s="192" t="str">
        <f>INDEX(resources!F:F,MATCH(B240,resources!B:B,0))</f>
        <v>existing_generic</v>
      </c>
      <c r="W240" s="197">
        <f t="shared" si="95"/>
        <v>1</v>
      </c>
      <c r="X240" s="197">
        <f t="shared" si="96"/>
        <v>0</v>
      </c>
      <c r="Y240" s="197" t="str">
        <f t="shared" si="97"/>
        <v>existing_generic_wind_existing_generic_wind_none</v>
      </c>
      <c r="Z240" s="197">
        <f>IF(COUNTIFS($Y$2:Y240,Y240)=1,1,0)</f>
        <v>0</v>
      </c>
      <c r="AA240" s="197">
        <f>SUM($Z$2:Z240)*Z240</f>
        <v>0</v>
      </c>
      <c r="AB240" s="197">
        <f>COUNTIFS(resources!B:B,B240)</f>
        <v>1</v>
      </c>
      <c r="AC240" s="197">
        <f t="shared" si="98"/>
        <v>1</v>
      </c>
      <c r="AD240" s="197">
        <f t="shared" si="99"/>
        <v>1</v>
      </c>
      <c r="AE240" s="197">
        <f t="shared" si="100"/>
        <v>1</v>
      </c>
      <c r="AF240" s="197">
        <f t="shared" si="101"/>
        <v>1</v>
      </c>
      <c r="AG240" s="197">
        <f t="shared" si="102"/>
        <v>1</v>
      </c>
      <c r="AH240" s="197">
        <f t="shared" si="103"/>
        <v>1</v>
      </c>
      <c r="AI240" s="197">
        <f t="shared" si="104"/>
        <v>1</v>
      </c>
    </row>
    <row r="241" spans="1:35" x14ac:dyDescent="0.3">
      <c r="A241" s="103" t="s">
        <v>3955</v>
      </c>
      <c r="B241" s="103" t="s">
        <v>2511</v>
      </c>
      <c r="C241" s="103" t="s">
        <v>2511</v>
      </c>
      <c r="D241" s="164">
        <v>2025</v>
      </c>
      <c r="E241" s="164">
        <v>2</v>
      </c>
      <c r="F241" s="166">
        <v>4.6649011011269339</v>
      </c>
      <c r="G241" s="206">
        <v>0</v>
      </c>
      <c r="H241" s="207"/>
      <c r="I241" s="103" t="s">
        <v>569</v>
      </c>
      <c r="K241" s="210" t="str">
        <f>IF(ISNA(INDEX(resources!G:G,MATCH(B241,resources!B:B,0))),"none",
INDEX(resources!G:G,MATCH(B241,resources!B:B,0)))</f>
        <v>none</v>
      </c>
      <c r="L241" s="191">
        <v>0</v>
      </c>
      <c r="M241" s="191" t="str">
        <f>IF(
ISNA(INDEX(resources!E:E,MATCH(B241,resources!B:B,0))),"fillme",
INDEX(resources!E:E,MATCH(B241,resources!B:B,0)))</f>
        <v>CAISO_Wind</v>
      </c>
      <c r="N241" s="191">
        <v>1</v>
      </c>
      <c r="O241" s="193" t="str">
        <f>IFERROR(INDEX(resources!K:K,MATCH(B241,resources!B:B,0)),"fillme")</f>
        <v>wind_low_cf</v>
      </c>
      <c r="P241" s="195" t="str">
        <f t="shared" si="90"/>
        <v>wind_low_cf_2025_2</v>
      </c>
      <c r="Q241" s="194">
        <f>INDEX(elcc!G:G,MATCH(P241,elcc!D:D,0))</f>
        <v>0.16</v>
      </c>
      <c r="R241" s="195">
        <f t="shared" si="91"/>
        <v>1</v>
      </c>
      <c r="S241" s="210" t="e">
        <f t="shared" si="92"/>
        <v>#N/A</v>
      </c>
      <c r="T241" s="212">
        <f t="shared" si="93"/>
        <v>0</v>
      </c>
      <c r="U241" s="196" t="str">
        <f t="shared" si="94"/>
        <v>ok</v>
      </c>
      <c r="V241" s="192" t="str">
        <f>INDEX(resources!F:F,MATCH(B241,resources!B:B,0))</f>
        <v>existing_generic</v>
      </c>
      <c r="W241" s="197">
        <f t="shared" si="95"/>
        <v>1</v>
      </c>
      <c r="X241" s="197">
        <f t="shared" si="96"/>
        <v>0</v>
      </c>
      <c r="Y241" s="197" t="str">
        <f t="shared" si="97"/>
        <v>existing_generic_wind_existing_generic_wind_none</v>
      </c>
      <c r="Z241" s="197">
        <f>IF(COUNTIFS($Y$2:Y241,Y241)=1,1,0)</f>
        <v>0</v>
      </c>
      <c r="AA241" s="197">
        <f>SUM($Z$2:Z241)*Z241</f>
        <v>0</v>
      </c>
      <c r="AB241" s="197">
        <f>COUNTIFS(resources!B:B,B241)</f>
        <v>1</v>
      </c>
      <c r="AC241" s="197">
        <f t="shared" si="98"/>
        <v>1</v>
      </c>
      <c r="AD241" s="197">
        <f t="shared" si="99"/>
        <v>1</v>
      </c>
      <c r="AE241" s="197">
        <f t="shared" si="100"/>
        <v>1</v>
      </c>
      <c r="AF241" s="197">
        <f t="shared" si="101"/>
        <v>1</v>
      </c>
      <c r="AG241" s="197">
        <f t="shared" si="102"/>
        <v>1</v>
      </c>
      <c r="AH241" s="197">
        <f t="shared" si="103"/>
        <v>1</v>
      </c>
      <c r="AI241" s="197">
        <f t="shared" si="104"/>
        <v>1</v>
      </c>
    </row>
    <row r="242" spans="1:35" x14ac:dyDescent="0.3">
      <c r="A242" s="103" t="s">
        <v>3955</v>
      </c>
      <c r="B242" s="103" t="s">
        <v>2511</v>
      </c>
      <c r="C242" s="103" t="s">
        <v>2511</v>
      </c>
      <c r="D242" s="164">
        <v>2025</v>
      </c>
      <c r="E242" s="164">
        <v>3</v>
      </c>
      <c r="F242" s="166">
        <v>4.6649011011269339</v>
      </c>
      <c r="G242" s="206">
        <v>0</v>
      </c>
      <c r="H242" s="207"/>
      <c r="I242" s="103" t="s">
        <v>569</v>
      </c>
      <c r="K242" s="210" t="str">
        <f>IF(ISNA(INDEX(resources!G:G,MATCH(B242,resources!B:B,0))),"none",
INDEX(resources!G:G,MATCH(B242,resources!B:B,0)))</f>
        <v>none</v>
      </c>
      <c r="L242" s="191">
        <v>0</v>
      </c>
      <c r="M242" s="191" t="str">
        <f>IF(
ISNA(INDEX(resources!E:E,MATCH(B242,resources!B:B,0))),"fillme",
INDEX(resources!E:E,MATCH(B242,resources!B:B,0)))</f>
        <v>CAISO_Wind</v>
      </c>
      <c r="N242" s="191">
        <v>1</v>
      </c>
      <c r="O242" s="193" t="str">
        <f>IFERROR(INDEX(resources!K:K,MATCH(B242,resources!B:B,0)),"fillme")</f>
        <v>wind_low_cf</v>
      </c>
      <c r="P242" s="195" t="str">
        <f t="shared" si="90"/>
        <v>wind_low_cf_2025_3</v>
      </c>
      <c r="Q242" s="194">
        <f>INDEX(elcc!G:G,MATCH(P242,elcc!D:D,0))</f>
        <v>0.37333333333333341</v>
      </c>
      <c r="R242" s="195">
        <f t="shared" si="91"/>
        <v>1</v>
      </c>
      <c r="S242" s="210" t="e">
        <f t="shared" si="92"/>
        <v>#N/A</v>
      </c>
      <c r="T242" s="212">
        <f t="shared" si="93"/>
        <v>0</v>
      </c>
      <c r="U242" s="196" t="str">
        <f t="shared" si="94"/>
        <v>ok</v>
      </c>
      <c r="V242" s="192" t="str">
        <f>INDEX(resources!F:F,MATCH(B242,resources!B:B,0))</f>
        <v>existing_generic</v>
      </c>
      <c r="W242" s="197">
        <f t="shared" si="95"/>
        <v>1</v>
      </c>
      <c r="X242" s="197">
        <f t="shared" si="96"/>
        <v>0</v>
      </c>
      <c r="Y242" s="197" t="str">
        <f t="shared" si="97"/>
        <v>existing_generic_wind_existing_generic_wind_none</v>
      </c>
      <c r="Z242" s="197">
        <f>IF(COUNTIFS($Y$2:Y242,Y242)=1,1,0)</f>
        <v>0</v>
      </c>
      <c r="AA242" s="197">
        <f>SUM($Z$2:Z242)*Z242</f>
        <v>0</v>
      </c>
      <c r="AB242" s="197">
        <f>COUNTIFS(resources!B:B,B242)</f>
        <v>1</v>
      </c>
      <c r="AC242" s="197">
        <f t="shared" si="98"/>
        <v>1</v>
      </c>
      <c r="AD242" s="197">
        <f t="shared" si="99"/>
        <v>1</v>
      </c>
      <c r="AE242" s="197">
        <f t="shared" si="100"/>
        <v>1</v>
      </c>
      <c r="AF242" s="197">
        <f t="shared" si="101"/>
        <v>1</v>
      </c>
      <c r="AG242" s="197">
        <f t="shared" si="102"/>
        <v>1</v>
      </c>
      <c r="AH242" s="197">
        <f t="shared" si="103"/>
        <v>1</v>
      </c>
      <c r="AI242" s="197">
        <f t="shared" si="104"/>
        <v>1</v>
      </c>
    </row>
    <row r="243" spans="1:35" x14ac:dyDescent="0.3">
      <c r="A243" s="103" t="s">
        <v>3955</v>
      </c>
      <c r="B243" s="103" t="s">
        <v>2511</v>
      </c>
      <c r="C243" s="103" t="s">
        <v>2511</v>
      </c>
      <c r="D243" s="164">
        <v>2025</v>
      </c>
      <c r="E243" s="164">
        <v>4</v>
      </c>
      <c r="F243" s="166">
        <v>4.6649011011269339</v>
      </c>
      <c r="G243" s="206">
        <v>0</v>
      </c>
      <c r="H243" s="207"/>
      <c r="I243" s="103" t="s">
        <v>569</v>
      </c>
      <c r="K243" s="210" t="str">
        <f>IF(ISNA(INDEX(resources!G:G,MATCH(B243,resources!B:B,0))),"none",
INDEX(resources!G:G,MATCH(B243,resources!B:B,0)))</f>
        <v>none</v>
      </c>
      <c r="L243" s="191">
        <v>0</v>
      </c>
      <c r="M243" s="191" t="str">
        <f>IF(
ISNA(INDEX(resources!E:E,MATCH(B243,resources!B:B,0))),"fillme",
INDEX(resources!E:E,MATCH(B243,resources!B:B,0)))</f>
        <v>CAISO_Wind</v>
      </c>
      <c r="N243" s="191">
        <v>1</v>
      </c>
      <c r="O243" s="193" t="str">
        <f>IFERROR(INDEX(resources!K:K,MATCH(B243,resources!B:B,0)),"fillme")</f>
        <v>wind_low_cf</v>
      </c>
      <c r="P243" s="195" t="str">
        <f t="shared" si="90"/>
        <v>wind_low_cf_2025_4</v>
      </c>
      <c r="Q243" s="194">
        <f>INDEX(elcc!G:G,MATCH(P243,elcc!D:D,0))</f>
        <v>0.33333333333333337</v>
      </c>
      <c r="R243" s="195">
        <f t="shared" si="91"/>
        <v>1</v>
      </c>
      <c r="S243" s="210" t="e">
        <f t="shared" si="92"/>
        <v>#N/A</v>
      </c>
      <c r="T243" s="212">
        <f t="shared" si="93"/>
        <v>0</v>
      </c>
      <c r="U243" s="196" t="str">
        <f t="shared" si="94"/>
        <v>ok</v>
      </c>
      <c r="V243" s="192" t="str">
        <f>INDEX(resources!F:F,MATCH(B243,resources!B:B,0))</f>
        <v>existing_generic</v>
      </c>
      <c r="W243" s="197">
        <f t="shared" si="95"/>
        <v>1</v>
      </c>
      <c r="X243" s="197">
        <f t="shared" si="96"/>
        <v>0</v>
      </c>
      <c r="Y243" s="197" t="str">
        <f t="shared" si="97"/>
        <v>existing_generic_wind_existing_generic_wind_none</v>
      </c>
      <c r="Z243" s="197">
        <f>IF(COUNTIFS($Y$2:Y243,Y243)=1,1,0)</f>
        <v>0</v>
      </c>
      <c r="AA243" s="197">
        <f>SUM($Z$2:Z243)*Z243</f>
        <v>0</v>
      </c>
      <c r="AB243" s="197">
        <f>COUNTIFS(resources!B:B,B243)</f>
        <v>1</v>
      </c>
      <c r="AC243" s="197">
        <f t="shared" si="98"/>
        <v>1</v>
      </c>
      <c r="AD243" s="197">
        <f t="shared" si="99"/>
        <v>1</v>
      </c>
      <c r="AE243" s="197">
        <f t="shared" si="100"/>
        <v>1</v>
      </c>
      <c r="AF243" s="197">
        <f t="shared" si="101"/>
        <v>1</v>
      </c>
      <c r="AG243" s="197">
        <f t="shared" si="102"/>
        <v>1</v>
      </c>
      <c r="AH243" s="197">
        <f t="shared" si="103"/>
        <v>1</v>
      </c>
      <c r="AI243" s="197">
        <f t="shared" si="104"/>
        <v>1</v>
      </c>
    </row>
    <row r="244" spans="1:35" x14ac:dyDescent="0.3">
      <c r="A244" s="103" t="s">
        <v>3955</v>
      </c>
      <c r="B244" s="103" t="s">
        <v>2511</v>
      </c>
      <c r="C244" s="103" t="s">
        <v>2511</v>
      </c>
      <c r="D244" s="164">
        <v>2025</v>
      </c>
      <c r="E244" s="164">
        <v>5</v>
      </c>
      <c r="F244" s="166">
        <v>4.6649011011269339</v>
      </c>
      <c r="G244" s="206">
        <v>0</v>
      </c>
      <c r="H244" s="207"/>
      <c r="I244" s="103" t="s">
        <v>569</v>
      </c>
      <c r="K244" s="210" t="str">
        <f>IF(ISNA(INDEX(resources!G:G,MATCH(B244,resources!B:B,0))),"none",
INDEX(resources!G:G,MATCH(B244,resources!B:B,0)))</f>
        <v>none</v>
      </c>
      <c r="L244" s="191">
        <v>0</v>
      </c>
      <c r="M244" s="191" t="str">
        <f>IF(
ISNA(INDEX(resources!E:E,MATCH(B244,resources!B:B,0))),"fillme",
INDEX(resources!E:E,MATCH(B244,resources!B:B,0)))</f>
        <v>CAISO_Wind</v>
      </c>
      <c r="N244" s="191">
        <v>1</v>
      </c>
      <c r="O244" s="193" t="str">
        <f>IFERROR(INDEX(resources!K:K,MATCH(B244,resources!B:B,0)),"fillme")</f>
        <v>wind_low_cf</v>
      </c>
      <c r="P244" s="195" t="str">
        <f t="shared" si="90"/>
        <v>wind_low_cf_2025_5</v>
      </c>
      <c r="Q244" s="194">
        <f>INDEX(elcc!G:G,MATCH(P244,elcc!D:D,0))</f>
        <v>0.33333333333333337</v>
      </c>
      <c r="R244" s="195">
        <f t="shared" si="91"/>
        <v>1</v>
      </c>
      <c r="S244" s="210" t="e">
        <f t="shared" si="92"/>
        <v>#N/A</v>
      </c>
      <c r="T244" s="212">
        <f t="shared" si="93"/>
        <v>0</v>
      </c>
      <c r="U244" s="196" t="str">
        <f t="shared" si="94"/>
        <v>ok</v>
      </c>
      <c r="V244" s="192" t="str">
        <f>INDEX(resources!F:F,MATCH(B244,resources!B:B,0))</f>
        <v>existing_generic</v>
      </c>
      <c r="W244" s="197">
        <f t="shared" si="95"/>
        <v>1</v>
      </c>
      <c r="X244" s="197">
        <f t="shared" si="96"/>
        <v>0</v>
      </c>
      <c r="Y244" s="197" t="str">
        <f t="shared" si="97"/>
        <v>existing_generic_wind_existing_generic_wind_none</v>
      </c>
      <c r="Z244" s="197">
        <f>IF(COUNTIFS($Y$2:Y244,Y244)=1,1,0)</f>
        <v>0</v>
      </c>
      <c r="AA244" s="197">
        <f>SUM($Z$2:Z244)*Z244</f>
        <v>0</v>
      </c>
      <c r="AB244" s="197">
        <f>COUNTIFS(resources!B:B,B244)</f>
        <v>1</v>
      </c>
      <c r="AC244" s="197">
        <f t="shared" si="98"/>
        <v>1</v>
      </c>
      <c r="AD244" s="197">
        <f t="shared" si="99"/>
        <v>1</v>
      </c>
      <c r="AE244" s="197">
        <f t="shared" si="100"/>
        <v>1</v>
      </c>
      <c r="AF244" s="197">
        <f t="shared" si="101"/>
        <v>1</v>
      </c>
      <c r="AG244" s="197">
        <f t="shared" si="102"/>
        <v>1</v>
      </c>
      <c r="AH244" s="197">
        <f t="shared" si="103"/>
        <v>1</v>
      </c>
      <c r="AI244" s="197">
        <f t="shared" si="104"/>
        <v>1</v>
      </c>
    </row>
    <row r="245" spans="1:35" x14ac:dyDescent="0.3">
      <c r="A245" s="103" t="s">
        <v>3955</v>
      </c>
      <c r="B245" s="103" t="s">
        <v>2511</v>
      </c>
      <c r="C245" s="103" t="s">
        <v>2511</v>
      </c>
      <c r="D245" s="164">
        <v>2025</v>
      </c>
      <c r="E245" s="164">
        <v>6</v>
      </c>
      <c r="F245" s="166">
        <v>4.6649011011269339</v>
      </c>
      <c r="G245" s="206">
        <v>0</v>
      </c>
      <c r="H245" s="207"/>
      <c r="I245" s="103" t="s">
        <v>569</v>
      </c>
      <c r="K245" s="210" t="str">
        <f>IF(ISNA(INDEX(resources!G:G,MATCH(B245,resources!B:B,0))),"none",
INDEX(resources!G:G,MATCH(B245,resources!B:B,0)))</f>
        <v>none</v>
      </c>
      <c r="L245" s="191">
        <v>0</v>
      </c>
      <c r="M245" s="191" t="str">
        <f>IF(
ISNA(INDEX(resources!E:E,MATCH(B245,resources!B:B,0))),"fillme",
INDEX(resources!E:E,MATCH(B245,resources!B:B,0)))</f>
        <v>CAISO_Wind</v>
      </c>
      <c r="N245" s="191">
        <v>1</v>
      </c>
      <c r="O245" s="193" t="str">
        <f>IFERROR(INDEX(resources!K:K,MATCH(B245,resources!B:B,0)),"fillme")</f>
        <v>wind_low_cf</v>
      </c>
      <c r="P245" s="195" t="str">
        <f t="shared" si="90"/>
        <v>wind_low_cf_2025_6</v>
      </c>
      <c r="Q245" s="194">
        <f>INDEX(elcc!G:G,MATCH(P245,elcc!D:D,0))</f>
        <v>0.44000000000000006</v>
      </c>
      <c r="R245" s="195">
        <f t="shared" si="91"/>
        <v>1</v>
      </c>
      <c r="S245" s="210" t="e">
        <f t="shared" si="92"/>
        <v>#N/A</v>
      </c>
      <c r="T245" s="212">
        <f t="shared" si="93"/>
        <v>0</v>
      </c>
      <c r="U245" s="196" t="str">
        <f t="shared" si="94"/>
        <v>ok</v>
      </c>
      <c r="V245" s="192" t="str">
        <f>INDEX(resources!F:F,MATCH(B245,resources!B:B,0))</f>
        <v>existing_generic</v>
      </c>
      <c r="W245" s="197">
        <f t="shared" si="95"/>
        <v>1</v>
      </c>
      <c r="X245" s="197">
        <f t="shared" si="96"/>
        <v>0</v>
      </c>
      <c r="Y245" s="197" t="str">
        <f t="shared" si="97"/>
        <v>existing_generic_wind_existing_generic_wind_none</v>
      </c>
      <c r="Z245" s="197">
        <f>IF(COUNTIFS($Y$2:Y245,Y245)=1,1,0)</f>
        <v>0</v>
      </c>
      <c r="AA245" s="197">
        <f>SUM($Z$2:Z245)*Z245</f>
        <v>0</v>
      </c>
      <c r="AB245" s="197">
        <f>COUNTIFS(resources!B:B,B245)</f>
        <v>1</v>
      </c>
      <c r="AC245" s="197">
        <f t="shared" si="98"/>
        <v>1</v>
      </c>
      <c r="AD245" s="197">
        <f t="shared" si="99"/>
        <v>1</v>
      </c>
      <c r="AE245" s="197">
        <f t="shared" si="100"/>
        <v>1</v>
      </c>
      <c r="AF245" s="197">
        <f t="shared" si="101"/>
        <v>1</v>
      </c>
      <c r="AG245" s="197">
        <f t="shared" si="102"/>
        <v>1</v>
      </c>
      <c r="AH245" s="197">
        <f t="shared" si="103"/>
        <v>1</v>
      </c>
      <c r="AI245" s="197">
        <f t="shared" si="104"/>
        <v>1</v>
      </c>
    </row>
    <row r="246" spans="1:35" x14ac:dyDescent="0.3">
      <c r="A246" s="103" t="s">
        <v>3955</v>
      </c>
      <c r="B246" s="103" t="s">
        <v>2511</v>
      </c>
      <c r="C246" s="103" t="s">
        <v>2511</v>
      </c>
      <c r="D246" s="164">
        <v>2025</v>
      </c>
      <c r="E246" s="164">
        <v>7</v>
      </c>
      <c r="F246" s="166">
        <v>4.6649011011269339</v>
      </c>
      <c r="G246" s="206">
        <v>0</v>
      </c>
      <c r="H246" s="207"/>
      <c r="I246" s="103" t="s">
        <v>569</v>
      </c>
      <c r="K246" s="210" t="str">
        <f>IF(ISNA(INDEX(resources!G:G,MATCH(B246,resources!B:B,0))),"none",
INDEX(resources!G:G,MATCH(B246,resources!B:B,0)))</f>
        <v>none</v>
      </c>
      <c r="L246" s="191">
        <v>0</v>
      </c>
      <c r="M246" s="191" t="str">
        <f>IF(
ISNA(INDEX(resources!E:E,MATCH(B246,resources!B:B,0))),"fillme",
INDEX(resources!E:E,MATCH(B246,resources!B:B,0)))</f>
        <v>CAISO_Wind</v>
      </c>
      <c r="N246" s="191">
        <v>1</v>
      </c>
      <c r="O246" s="193" t="str">
        <f>IFERROR(INDEX(resources!K:K,MATCH(B246,resources!B:B,0)),"fillme")</f>
        <v>wind_low_cf</v>
      </c>
      <c r="P246" s="195" t="str">
        <f t="shared" si="90"/>
        <v>wind_low_cf_2025_7</v>
      </c>
      <c r="Q246" s="194">
        <f>INDEX(elcc!G:G,MATCH(P246,elcc!D:D,0))</f>
        <v>0.3066666666666667</v>
      </c>
      <c r="R246" s="195">
        <f t="shared" si="91"/>
        <v>1</v>
      </c>
      <c r="S246" s="210" t="e">
        <f t="shared" si="92"/>
        <v>#N/A</v>
      </c>
      <c r="T246" s="212">
        <f t="shared" si="93"/>
        <v>0</v>
      </c>
      <c r="U246" s="196" t="str">
        <f t="shared" si="94"/>
        <v>ok</v>
      </c>
      <c r="V246" s="192" t="str">
        <f>INDEX(resources!F:F,MATCH(B246,resources!B:B,0))</f>
        <v>existing_generic</v>
      </c>
      <c r="W246" s="197">
        <f t="shared" si="95"/>
        <v>1</v>
      </c>
      <c r="X246" s="197">
        <f t="shared" si="96"/>
        <v>0</v>
      </c>
      <c r="Y246" s="197" t="str">
        <f t="shared" si="97"/>
        <v>existing_generic_wind_existing_generic_wind_none</v>
      </c>
      <c r="Z246" s="197">
        <f>IF(COUNTIFS($Y$2:Y246,Y246)=1,1,0)</f>
        <v>0</v>
      </c>
      <c r="AA246" s="197">
        <f>SUM($Z$2:Z246)*Z246</f>
        <v>0</v>
      </c>
      <c r="AB246" s="197">
        <f>COUNTIFS(resources!B:B,B246)</f>
        <v>1</v>
      </c>
      <c r="AC246" s="197">
        <f t="shared" si="98"/>
        <v>1</v>
      </c>
      <c r="AD246" s="197">
        <f t="shared" si="99"/>
        <v>1</v>
      </c>
      <c r="AE246" s="197">
        <f t="shared" si="100"/>
        <v>1</v>
      </c>
      <c r="AF246" s="197">
        <f t="shared" si="101"/>
        <v>1</v>
      </c>
      <c r="AG246" s="197">
        <f t="shared" si="102"/>
        <v>1</v>
      </c>
      <c r="AH246" s="197">
        <f t="shared" si="103"/>
        <v>1</v>
      </c>
      <c r="AI246" s="197">
        <f t="shared" si="104"/>
        <v>1</v>
      </c>
    </row>
    <row r="247" spans="1:35" x14ac:dyDescent="0.3">
      <c r="A247" s="103" t="s">
        <v>3955</v>
      </c>
      <c r="B247" s="103" t="s">
        <v>2511</v>
      </c>
      <c r="C247" s="103" t="s">
        <v>2511</v>
      </c>
      <c r="D247" s="164">
        <v>2025</v>
      </c>
      <c r="E247" s="164">
        <v>8</v>
      </c>
      <c r="F247" s="166">
        <v>4.6649011011269339</v>
      </c>
      <c r="G247" s="206">
        <v>0</v>
      </c>
      <c r="H247" s="207"/>
      <c r="I247" s="103" t="s">
        <v>569</v>
      </c>
      <c r="K247" s="210" t="str">
        <f>IF(ISNA(INDEX(resources!G:G,MATCH(B247,resources!B:B,0))),"none",
INDEX(resources!G:G,MATCH(B247,resources!B:B,0)))</f>
        <v>none</v>
      </c>
      <c r="L247" s="191">
        <v>0</v>
      </c>
      <c r="M247" s="191" t="str">
        <f>IF(
ISNA(INDEX(resources!E:E,MATCH(B247,resources!B:B,0))),"fillme",
INDEX(resources!E:E,MATCH(B247,resources!B:B,0)))</f>
        <v>CAISO_Wind</v>
      </c>
      <c r="N247" s="191">
        <v>1</v>
      </c>
      <c r="O247" s="193" t="str">
        <f>IFERROR(INDEX(resources!K:K,MATCH(B247,resources!B:B,0)),"fillme")</f>
        <v>wind_low_cf</v>
      </c>
      <c r="P247" s="195" t="str">
        <f t="shared" si="90"/>
        <v>wind_low_cf_2025_8</v>
      </c>
      <c r="Q247" s="194">
        <f>INDEX(elcc!G:G,MATCH(P247,elcc!D:D,0))</f>
        <v>0.28000000000000003</v>
      </c>
      <c r="R247" s="195">
        <f t="shared" si="91"/>
        <v>1</v>
      </c>
      <c r="S247" s="210" t="e">
        <f t="shared" si="92"/>
        <v>#N/A</v>
      </c>
      <c r="T247" s="212">
        <f t="shared" si="93"/>
        <v>0</v>
      </c>
      <c r="U247" s="196" t="str">
        <f t="shared" si="94"/>
        <v>ok</v>
      </c>
      <c r="V247" s="192" t="str">
        <f>INDEX(resources!F:F,MATCH(B247,resources!B:B,0))</f>
        <v>existing_generic</v>
      </c>
      <c r="W247" s="197">
        <f t="shared" si="95"/>
        <v>1</v>
      </c>
      <c r="X247" s="197">
        <f t="shared" si="96"/>
        <v>0</v>
      </c>
      <c r="Y247" s="197" t="str">
        <f t="shared" si="97"/>
        <v>existing_generic_wind_existing_generic_wind_none</v>
      </c>
      <c r="Z247" s="197">
        <f>IF(COUNTIFS($Y$2:Y247,Y247)=1,1,0)</f>
        <v>0</v>
      </c>
      <c r="AA247" s="197">
        <f>SUM($Z$2:Z247)*Z247</f>
        <v>0</v>
      </c>
      <c r="AB247" s="197">
        <f>COUNTIFS(resources!B:B,B247)</f>
        <v>1</v>
      </c>
      <c r="AC247" s="197">
        <f t="shared" si="98"/>
        <v>1</v>
      </c>
      <c r="AD247" s="197">
        <f t="shared" si="99"/>
        <v>1</v>
      </c>
      <c r="AE247" s="197">
        <f t="shared" si="100"/>
        <v>1</v>
      </c>
      <c r="AF247" s="197">
        <f t="shared" si="101"/>
        <v>1</v>
      </c>
      <c r="AG247" s="197">
        <f t="shared" si="102"/>
        <v>1</v>
      </c>
      <c r="AH247" s="197">
        <f t="shared" si="103"/>
        <v>1</v>
      </c>
      <c r="AI247" s="197">
        <f t="shared" si="104"/>
        <v>1</v>
      </c>
    </row>
    <row r="248" spans="1:35" x14ac:dyDescent="0.3">
      <c r="A248" s="103" t="s">
        <v>3955</v>
      </c>
      <c r="B248" s="103" t="s">
        <v>2511</v>
      </c>
      <c r="C248" s="103" t="s">
        <v>2511</v>
      </c>
      <c r="D248" s="164">
        <v>2025</v>
      </c>
      <c r="E248" s="164">
        <v>9</v>
      </c>
      <c r="F248" s="166">
        <v>4.6649011011269339</v>
      </c>
      <c r="G248" s="206">
        <v>0</v>
      </c>
      <c r="H248" s="207"/>
      <c r="I248" s="103" t="s">
        <v>569</v>
      </c>
      <c r="K248" s="210" t="str">
        <f>IF(ISNA(INDEX(resources!G:G,MATCH(B248,resources!B:B,0))),"none",
INDEX(resources!G:G,MATCH(B248,resources!B:B,0)))</f>
        <v>none</v>
      </c>
      <c r="L248" s="191">
        <v>0</v>
      </c>
      <c r="M248" s="191" t="str">
        <f>IF(
ISNA(INDEX(resources!E:E,MATCH(B248,resources!B:B,0))),"fillme",
INDEX(resources!E:E,MATCH(B248,resources!B:B,0)))</f>
        <v>CAISO_Wind</v>
      </c>
      <c r="N248" s="191">
        <v>1</v>
      </c>
      <c r="O248" s="193" t="str">
        <f>IFERROR(INDEX(resources!K:K,MATCH(B248,resources!B:B,0)),"fillme")</f>
        <v>wind_low_cf</v>
      </c>
      <c r="P248" s="195" t="str">
        <f t="shared" si="90"/>
        <v>wind_low_cf_2025_9</v>
      </c>
      <c r="Q248" s="194">
        <f>INDEX(elcc!G:G,MATCH(P248,elcc!D:D,0))</f>
        <v>0.19666666666666668</v>
      </c>
      <c r="R248" s="195">
        <f t="shared" si="91"/>
        <v>1</v>
      </c>
      <c r="S248" s="210" t="e">
        <f t="shared" si="92"/>
        <v>#N/A</v>
      </c>
      <c r="T248" s="212">
        <f t="shared" si="93"/>
        <v>0</v>
      </c>
      <c r="U248" s="196" t="str">
        <f t="shared" si="94"/>
        <v>ok</v>
      </c>
      <c r="V248" s="192" t="str">
        <f>INDEX(resources!F:F,MATCH(B248,resources!B:B,0))</f>
        <v>existing_generic</v>
      </c>
      <c r="W248" s="197">
        <f t="shared" si="95"/>
        <v>1</v>
      </c>
      <c r="X248" s="197">
        <f t="shared" si="96"/>
        <v>0</v>
      </c>
      <c r="Y248" s="197" t="str">
        <f t="shared" si="97"/>
        <v>existing_generic_wind_existing_generic_wind_none</v>
      </c>
      <c r="Z248" s="197">
        <f>IF(COUNTIFS($Y$2:Y248,Y248)=1,1,0)</f>
        <v>0</v>
      </c>
      <c r="AA248" s="197">
        <f>SUM($Z$2:Z248)*Z248</f>
        <v>0</v>
      </c>
      <c r="AB248" s="197">
        <f>COUNTIFS(resources!B:B,B248)</f>
        <v>1</v>
      </c>
      <c r="AC248" s="197">
        <f t="shared" si="98"/>
        <v>1</v>
      </c>
      <c r="AD248" s="197">
        <f t="shared" si="99"/>
        <v>1</v>
      </c>
      <c r="AE248" s="197">
        <f t="shared" si="100"/>
        <v>1</v>
      </c>
      <c r="AF248" s="197">
        <f t="shared" si="101"/>
        <v>1</v>
      </c>
      <c r="AG248" s="197">
        <f t="shared" si="102"/>
        <v>1</v>
      </c>
      <c r="AH248" s="197">
        <f t="shared" si="103"/>
        <v>1</v>
      </c>
      <c r="AI248" s="197">
        <f t="shared" si="104"/>
        <v>1</v>
      </c>
    </row>
    <row r="249" spans="1:35" x14ac:dyDescent="0.3">
      <c r="A249" s="103" t="s">
        <v>3955</v>
      </c>
      <c r="B249" s="103" t="s">
        <v>2511</v>
      </c>
      <c r="C249" s="103" t="s">
        <v>2511</v>
      </c>
      <c r="D249" s="164">
        <v>2025</v>
      </c>
      <c r="E249" s="164">
        <v>10</v>
      </c>
      <c r="F249" s="166">
        <v>4.6649011011269339</v>
      </c>
      <c r="G249" s="206">
        <v>0</v>
      </c>
      <c r="H249" s="207"/>
      <c r="I249" s="103" t="s">
        <v>569</v>
      </c>
      <c r="K249" s="210" t="str">
        <f>IF(ISNA(INDEX(resources!G:G,MATCH(B249,resources!B:B,0))),"none",
INDEX(resources!G:G,MATCH(B249,resources!B:B,0)))</f>
        <v>none</v>
      </c>
      <c r="L249" s="191">
        <v>0</v>
      </c>
      <c r="M249" s="191" t="str">
        <f>IF(
ISNA(INDEX(resources!E:E,MATCH(B249,resources!B:B,0))),"fillme",
INDEX(resources!E:E,MATCH(B249,resources!B:B,0)))</f>
        <v>CAISO_Wind</v>
      </c>
      <c r="N249" s="191">
        <v>1</v>
      </c>
      <c r="O249" s="193" t="str">
        <f>IFERROR(INDEX(resources!K:K,MATCH(B249,resources!B:B,0)),"fillme")</f>
        <v>wind_low_cf</v>
      </c>
      <c r="P249" s="195" t="str">
        <f t="shared" si="90"/>
        <v>wind_low_cf_2025_10</v>
      </c>
      <c r="Q249" s="194">
        <f>INDEX(elcc!G:G,MATCH(P249,elcc!D:D,0))</f>
        <v>0.10666666666666669</v>
      </c>
      <c r="R249" s="195">
        <f t="shared" si="91"/>
        <v>1</v>
      </c>
      <c r="S249" s="210" t="e">
        <f t="shared" si="92"/>
        <v>#N/A</v>
      </c>
      <c r="T249" s="212">
        <f t="shared" si="93"/>
        <v>0</v>
      </c>
      <c r="U249" s="196" t="str">
        <f t="shared" si="94"/>
        <v>ok</v>
      </c>
      <c r="V249" s="192" t="str">
        <f>INDEX(resources!F:F,MATCH(B249,resources!B:B,0))</f>
        <v>existing_generic</v>
      </c>
      <c r="W249" s="197">
        <f t="shared" si="95"/>
        <v>1</v>
      </c>
      <c r="X249" s="197">
        <f t="shared" si="96"/>
        <v>0</v>
      </c>
      <c r="Y249" s="197" t="str">
        <f t="shared" si="97"/>
        <v>existing_generic_wind_existing_generic_wind_none</v>
      </c>
      <c r="Z249" s="197">
        <f>IF(COUNTIFS($Y$2:Y249,Y249)=1,1,0)</f>
        <v>0</v>
      </c>
      <c r="AA249" s="197">
        <f>SUM($Z$2:Z249)*Z249</f>
        <v>0</v>
      </c>
      <c r="AB249" s="197">
        <f>COUNTIFS(resources!B:B,B249)</f>
        <v>1</v>
      </c>
      <c r="AC249" s="197">
        <f t="shared" si="98"/>
        <v>1</v>
      </c>
      <c r="AD249" s="197">
        <f t="shared" si="99"/>
        <v>1</v>
      </c>
      <c r="AE249" s="197">
        <f t="shared" si="100"/>
        <v>1</v>
      </c>
      <c r="AF249" s="197">
        <f t="shared" si="101"/>
        <v>1</v>
      </c>
      <c r="AG249" s="197">
        <f t="shared" si="102"/>
        <v>1</v>
      </c>
      <c r="AH249" s="197">
        <f t="shared" si="103"/>
        <v>1</v>
      </c>
      <c r="AI249" s="197">
        <f t="shared" si="104"/>
        <v>1</v>
      </c>
    </row>
    <row r="250" spans="1:35" x14ac:dyDescent="0.3">
      <c r="A250" s="103" t="s">
        <v>3955</v>
      </c>
      <c r="B250" s="103" t="s">
        <v>2511</v>
      </c>
      <c r="C250" s="103" t="s">
        <v>2511</v>
      </c>
      <c r="D250" s="164">
        <v>2025</v>
      </c>
      <c r="E250" s="164">
        <v>11</v>
      </c>
      <c r="F250" s="166">
        <v>4.6649011011269339</v>
      </c>
      <c r="G250" s="206">
        <v>0</v>
      </c>
      <c r="H250" s="207"/>
      <c r="I250" s="103" t="s">
        <v>569</v>
      </c>
      <c r="K250" s="210" t="str">
        <f>IF(ISNA(INDEX(resources!G:G,MATCH(B250,resources!B:B,0))),"none",
INDEX(resources!G:G,MATCH(B250,resources!B:B,0)))</f>
        <v>none</v>
      </c>
      <c r="L250" s="191">
        <v>0</v>
      </c>
      <c r="M250" s="191" t="str">
        <f>IF(
ISNA(INDEX(resources!E:E,MATCH(B250,resources!B:B,0))),"fillme",
INDEX(resources!E:E,MATCH(B250,resources!B:B,0)))</f>
        <v>CAISO_Wind</v>
      </c>
      <c r="N250" s="191">
        <v>1</v>
      </c>
      <c r="O250" s="193" t="str">
        <f>IFERROR(INDEX(resources!K:K,MATCH(B250,resources!B:B,0)),"fillme")</f>
        <v>wind_low_cf</v>
      </c>
      <c r="P250" s="195" t="str">
        <f t="shared" si="90"/>
        <v>wind_low_cf_2025_11</v>
      </c>
      <c r="Q250" s="194">
        <f>INDEX(elcc!G:G,MATCH(P250,elcc!D:D,0))</f>
        <v>0.16</v>
      </c>
      <c r="R250" s="195">
        <f t="shared" si="91"/>
        <v>1</v>
      </c>
      <c r="S250" s="210" t="e">
        <f t="shared" si="92"/>
        <v>#N/A</v>
      </c>
      <c r="T250" s="212">
        <f t="shared" si="93"/>
        <v>0</v>
      </c>
      <c r="U250" s="196" t="str">
        <f t="shared" si="94"/>
        <v>ok</v>
      </c>
      <c r="V250" s="192" t="str">
        <f>INDEX(resources!F:F,MATCH(B250,resources!B:B,0))</f>
        <v>existing_generic</v>
      </c>
      <c r="W250" s="197">
        <f t="shared" si="95"/>
        <v>1</v>
      </c>
      <c r="X250" s="197">
        <f t="shared" si="96"/>
        <v>0</v>
      </c>
      <c r="Y250" s="197" t="str">
        <f t="shared" si="97"/>
        <v>existing_generic_wind_existing_generic_wind_none</v>
      </c>
      <c r="Z250" s="197">
        <f>IF(COUNTIFS($Y$2:Y250,Y250)=1,1,0)</f>
        <v>0</v>
      </c>
      <c r="AA250" s="197">
        <f>SUM($Z$2:Z250)*Z250</f>
        <v>0</v>
      </c>
      <c r="AB250" s="197">
        <f>COUNTIFS(resources!B:B,B250)</f>
        <v>1</v>
      </c>
      <c r="AC250" s="197">
        <f t="shared" si="98"/>
        <v>1</v>
      </c>
      <c r="AD250" s="197">
        <f t="shared" si="99"/>
        <v>1</v>
      </c>
      <c r="AE250" s="197">
        <f t="shared" si="100"/>
        <v>1</v>
      </c>
      <c r="AF250" s="197">
        <f t="shared" si="101"/>
        <v>1</v>
      </c>
      <c r="AG250" s="197">
        <f t="shared" si="102"/>
        <v>1</v>
      </c>
      <c r="AH250" s="197">
        <f t="shared" si="103"/>
        <v>1</v>
      </c>
      <c r="AI250" s="197">
        <f t="shared" si="104"/>
        <v>1</v>
      </c>
    </row>
    <row r="251" spans="1:35" x14ac:dyDescent="0.3">
      <c r="A251" s="103" t="s">
        <v>3955</v>
      </c>
      <c r="B251" s="103" t="s">
        <v>2511</v>
      </c>
      <c r="C251" s="103" t="s">
        <v>2511</v>
      </c>
      <c r="D251" s="164">
        <v>2025</v>
      </c>
      <c r="E251" s="164">
        <v>12</v>
      </c>
      <c r="F251" s="166">
        <v>4.6649011011269339</v>
      </c>
      <c r="G251" s="206">
        <v>0</v>
      </c>
      <c r="H251" s="207"/>
      <c r="I251" s="103" t="s">
        <v>569</v>
      </c>
      <c r="K251" s="210" t="str">
        <f>IF(ISNA(INDEX(resources!G:G,MATCH(B251,resources!B:B,0))),"none",
INDEX(resources!G:G,MATCH(B251,resources!B:B,0)))</f>
        <v>none</v>
      </c>
      <c r="L251" s="191">
        <v>0</v>
      </c>
      <c r="M251" s="191" t="str">
        <f>IF(
ISNA(INDEX(resources!E:E,MATCH(B251,resources!B:B,0))),"fillme",
INDEX(resources!E:E,MATCH(B251,resources!B:B,0)))</f>
        <v>CAISO_Wind</v>
      </c>
      <c r="N251" s="191">
        <v>1</v>
      </c>
      <c r="O251" s="193" t="str">
        <f>IFERROR(INDEX(resources!K:K,MATCH(B251,resources!B:B,0)),"fillme")</f>
        <v>wind_low_cf</v>
      </c>
      <c r="P251" s="195" t="str">
        <f t="shared" si="90"/>
        <v>wind_low_cf_2025_12</v>
      </c>
      <c r="Q251" s="194">
        <f>INDEX(elcc!G:G,MATCH(P251,elcc!D:D,0))</f>
        <v>0.17333333333333337</v>
      </c>
      <c r="R251" s="195">
        <f t="shared" si="91"/>
        <v>1</v>
      </c>
      <c r="S251" s="210" t="e">
        <f t="shared" si="92"/>
        <v>#N/A</v>
      </c>
      <c r="T251" s="212">
        <f t="shared" si="93"/>
        <v>0</v>
      </c>
      <c r="U251" s="196" t="str">
        <f t="shared" si="94"/>
        <v>ok</v>
      </c>
      <c r="V251" s="192" t="str">
        <f>INDEX(resources!F:F,MATCH(B251,resources!B:B,0))</f>
        <v>existing_generic</v>
      </c>
      <c r="W251" s="197">
        <f t="shared" si="95"/>
        <v>1</v>
      </c>
      <c r="X251" s="197">
        <f t="shared" si="96"/>
        <v>0</v>
      </c>
      <c r="Y251" s="197" t="str">
        <f t="shared" si="97"/>
        <v>existing_generic_wind_existing_generic_wind_none</v>
      </c>
      <c r="Z251" s="197">
        <f>IF(COUNTIFS($Y$2:Y251,Y251)=1,1,0)</f>
        <v>0</v>
      </c>
      <c r="AA251" s="197">
        <f>SUM($Z$2:Z251)*Z251</f>
        <v>0</v>
      </c>
      <c r="AB251" s="197">
        <f>COUNTIFS(resources!B:B,B251)</f>
        <v>1</v>
      </c>
      <c r="AC251" s="197">
        <f t="shared" si="98"/>
        <v>1</v>
      </c>
      <c r="AD251" s="197">
        <f t="shared" si="99"/>
        <v>1</v>
      </c>
      <c r="AE251" s="197">
        <f t="shared" si="100"/>
        <v>1</v>
      </c>
      <c r="AF251" s="197">
        <f t="shared" si="101"/>
        <v>1</v>
      </c>
      <c r="AG251" s="197">
        <f t="shared" si="102"/>
        <v>1</v>
      </c>
      <c r="AH251" s="197">
        <f t="shared" si="103"/>
        <v>1</v>
      </c>
      <c r="AI251" s="197">
        <f t="shared" si="104"/>
        <v>1</v>
      </c>
    </row>
    <row r="252" spans="1:35" x14ac:dyDescent="0.3">
      <c r="A252" s="103" t="s">
        <v>3955</v>
      </c>
      <c r="B252" s="103" t="s">
        <v>2511</v>
      </c>
      <c r="C252" s="103" t="s">
        <v>2511</v>
      </c>
      <c r="D252" s="164">
        <v>2026</v>
      </c>
      <c r="E252" s="164">
        <v>1</v>
      </c>
      <c r="F252" s="166">
        <v>1.5155605310397542</v>
      </c>
      <c r="G252" s="206">
        <v>0</v>
      </c>
      <c r="H252" s="207"/>
      <c r="I252" s="103" t="s">
        <v>569</v>
      </c>
      <c r="K252" s="210" t="str">
        <f>IF(ISNA(INDEX(resources!G:G,MATCH(B252,resources!B:B,0))),"none",
INDEX(resources!G:G,MATCH(B252,resources!B:B,0)))</f>
        <v>none</v>
      </c>
      <c r="L252" s="191">
        <v>0</v>
      </c>
      <c r="M252" s="191" t="str">
        <f>IF(
ISNA(INDEX(resources!E:E,MATCH(B252,resources!B:B,0))),"fillme",
INDEX(resources!E:E,MATCH(B252,resources!B:B,0)))</f>
        <v>CAISO_Wind</v>
      </c>
      <c r="N252" s="191">
        <v>1</v>
      </c>
      <c r="O252" s="193" t="str">
        <f>IFERROR(INDEX(resources!K:K,MATCH(B252,resources!B:B,0)),"fillme")</f>
        <v>wind_low_cf</v>
      </c>
      <c r="P252" s="195" t="str">
        <f t="shared" si="90"/>
        <v>wind_low_cf_2026_1</v>
      </c>
      <c r="Q252" s="194">
        <f>INDEX(elcc!G:G,MATCH(P252,elcc!D:D,0))</f>
        <v>0.20533333333333337</v>
      </c>
      <c r="R252" s="195">
        <f t="shared" si="91"/>
        <v>1</v>
      </c>
      <c r="S252" s="210" t="e">
        <f t="shared" si="92"/>
        <v>#N/A</v>
      </c>
      <c r="T252" s="212">
        <f t="shared" si="93"/>
        <v>0</v>
      </c>
      <c r="U252" s="196" t="str">
        <f t="shared" si="94"/>
        <v>ok</v>
      </c>
      <c r="V252" s="192" t="str">
        <f>INDEX(resources!F:F,MATCH(B252,resources!B:B,0))</f>
        <v>existing_generic</v>
      </c>
      <c r="W252" s="197">
        <f t="shared" si="95"/>
        <v>1</v>
      </c>
      <c r="X252" s="197">
        <f t="shared" si="96"/>
        <v>0</v>
      </c>
      <c r="Y252" s="197" t="str">
        <f t="shared" si="97"/>
        <v>existing_generic_wind_existing_generic_wind_none</v>
      </c>
      <c r="Z252" s="197">
        <f>IF(COUNTIFS($Y$2:Y252,Y252)=1,1,0)</f>
        <v>0</v>
      </c>
      <c r="AA252" s="197">
        <f>SUM($Z$2:Z252)*Z252</f>
        <v>0</v>
      </c>
      <c r="AB252" s="197">
        <f>COUNTIFS(resources!B:B,B252)</f>
        <v>1</v>
      </c>
      <c r="AC252" s="197">
        <f t="shared" si="98"/>
        <v>1</v>
      </c>
      <c r="AD252" s="197">
        <f t="shared" si="99"/>
        <v>1</v>
      </c>
      <c r="AE252" s="197">
        <f t="shared" si="100"/>
        <v>1</v>
      </c>
      <c r="AF252" s="197">
        <f t="shared" si="101"/>
        <v>1</v>
      </c>
      <c r="AG252" s="197">
        <f t="shared" si="102"/>
        <v>1</v>
      </c>
      <c r="AH252" s="197">
        <f t="shared" si="103"/>
        <v>1</v>
      </c>
      <c r="AI252" s="197">
        <f t="shared" si="104"/>
        <v>1</v>
      </c>
    </row>
    <row r="253" spans="1:35" x14ac:dyDescent="0.3">
      <c r="A253" s="103" t="s">
        <v>3955</v>
      </c>
      <c r="B253" s="103" t="s">
        <v>2511</v>
      </c>
      <c r="C253" s="103" t="s">
        <v>2511</v>
      </c>
      <c r="D253" s="164">
        <v>2026</v>
      </c>
      <c r="E253" s="164">
        <v>2</v>
      </c>
      <c r="F253" s="166">
        <v>1.5155605310397542</v>
      </c>
      <c r="G253" s="206">
        <v>0</v>
      </c>
      <c r="H253" s="207"/>
      <c r="I253" s="103" t="s">
        <v>569</v>
      </c>
      <c r="K253" s="210" t="str">
        <f>IF(ISNA(INDEX(resources!G:G,MATCH(B253,resources!B:B,0))),"none",
INDEX(resources!G:G,MATCH(B253,resources!B:B,0)))</f>
        <v>none</v>
      </c>
      <c r="L253" s="191">
        <v>0</v>
      </c>
      <c r="M253" s="191" t="str">
        <f>IF(
ISNA(INDEX(resources!E:E,MATCH(B253,resources!B:B,0))),"fillme",
INDEX(resources!E:E,MATCH(B253,resources!B:B,0)))</f>
        <v>CAISO_Wind</v>
      </c>
      <c r="N253" s="191">
        <v>1</v>
      </c>
      <c r="O253" s="193" t="str">
        <f>IFERROR(INDEX(resources!K:K,MATCH(B253,resources!B:B,0)),"fillme")</f>
        <v>wind_low_cf</v>
      </c>
      <c r="P253" s="195" t="str">
        <f t="shared" si="90"/>
        <v>wind_low_cf_2026_2</v>
      </c>
      <c r="Q253" s="194">
        <f>INDEX(elcc!G:G,MATCH(P253,elcc!D:D,0))</f>
        <v>0.17600000000000002</v>
      </c>
      <c r="R253" s="195">
        <f t="shared" si="91"/>
        <v>1</v>
      </c>
      <c r="S253" s="210" t="e">
        <f t="shared" si="92"/>
        <v>#N/A</v>
      </c>
      <c r="T253" s="212">
        <f t="shared" si="93"/>
        <v>0</v>
      </c>
      <c r="U253" s="196" t="str">
        <f t="shared" si="94"/>
        <v>ok</v>
      </c>
      <c r="V253" s="192" t="str">
        <f>INDEX(resources!F:F,MATCH(B253,resources!B:B,0))</f>
        <v>existing_generic</v>
      </c>
      <c r="W253" s="197">
        <f t="shared" si="95"/>
        <v>1</v>
      </c>
      <c r="X253" s="197">
        <f t="shared" si="96"/>
        <v>0</v>
      </c>
      <c r="Y253" s="197" t="str">
        <f t="shared" si="97"/>
        <v>existing_generic_wind_existing_generic_wind_none</v>
      </c>
      <c r="Z253" s="197">
        <f>IF(COUNTIFS($Y$2:Y253,Y253)=1,1,0)</f>
        <v>0</v>
      </c>
      <c r="AA253" s="197">
        <f>SUM($Z$2:Z253)*Z253</f>
        <v>0</v>
      </c>
      <c r="AB253" s="197">
        <f>COUNTIFS(resources!B:B,B253)</f>
        <v>1</v>
      </c>
      <c r="AC253" s="197">
        <f t="shared" si="98"/>
        <v>1</v>
      </c>
      <c r="AD253" s="197">
        <f t="shared" si="99"/>
        <v>1</v>
      </c>
      <c r="AE253" s="197">
        <f t="shared" si="100"/>
        <v>1</v>
      </c>
      <c r="AF253" s="197">
        <f t="shared" si="101"/>
        <v>1</v>
      </c>
      <c r="AG253" s="197">
        <f t="shared" si="102"/>
        <v>1</v>
      </c>
      <c r="AH253" s="197">
        <f t="shared" si="103"/>
        <v>1</v>
      </c>
      <c r="AI253" s="197">
        <f t="shared" si="104"/>
        <v>1</v>
      </c>
    </row>
    <row r="254" spans="1:35" x14ac:dyDescent="0.3">
      <c r="A254" s="103" t="s">
        <v>3955</v>
      </c>
      <c r="B254" s="103" t="s">
        <v>2511</v>
      </c>
      <c r="C254" s="103" t="s">
        <v>2511</v>
      </c>
      <c r="D254" s="164">
        <v>2026</v>
      </c>
      <c r="E254" s="164">
        <v>3</v>
      </c>
      <c r="F254" s="166">
        <v>1.5155605310397542</v>
      </c>
      <c r="G254" s="206">
        <v>0</v>
      </c>
      <c r="H254" s="207"/>
      <c r="I254" s="103" t="s">
        <v>569</v>
      </c>
      <c r="K254" s="210" t="str">
        <f>IF(ISNA(INDEX(resources!G:G,MATCH(B254,resources!B:B,0))),"none",
INDEX(resources!G:G,MATCH(B254,resources!B:B,0)))</f>
        <v>none</v>
      </c>
      <c r="L254" s="191">
        <v>0</v>
      </c>
      <c r="M254" s="191" t="str">
        <f>IF(
ISNA(INDEX(resources!E:E,MATCH(B254,resources!B:B,0))),"fillme",
INDEX(resources!E:E,MATCH(B254,resources!B:B,0)))</f>
        <v>CAISO_Wind</v>
      </c>
      <c r="N254" s="191">
        <v>1</v>
      </c>
      <c r="O254" s="193" t="str">
        <f>IFERROR(INDEX(resources!K:K,MATCH(B254,resources!B:B,0)),"fillme")</f>
        <v>wind_low_cf</v>
      </c>
      <c r="P254" s="195" t="str">
        <f t="shared" si="90"/>
        <v>wind_low_cf_2026_3</v>
      </c>
      <c r="Q254" s="194">
        <f>INDEX(elcc!G:G,MATCH(P254,elcc!D:D,0))</f>
        <v>0.41066666666666674</v>
      </c>
      <c r="R254" s="195">
        <f t="shared" si="91"/>
        <v>1</v>
      </c>
      <c r="S254" s="210" t="e">
        <f t="shared" si="92"/>
        <v>#N/A</v>
      </c>
      <c r="T254" s="212">
        <f t="shared" si="93"/>
        <v>0</v>
      </c>
      <c r="U254" s="196" t="str">
        <f t="shared" si="94"/>
        <v>ok</v>
      </c>
      <c r="V254" s="192" t="str">
        <f>INDEX(resources!F:F,MATCH(B254,resources!B:B,0))</f>
        <v>existing_generic</v>
      </c>
      <c r="W254" s="197">
        <f t="shared" si="95"/>
        <v>1</v>
      </c>
      <c r="X254" s="197">
        <f t="shared" si="96"/>
        <v>0</v>
      </c>
      <c r="Y254" s="197" t="str">
        <f t="shared" si="97"/>
        <v>existing_generic_wind_existing_generic_wind_none</v>
      </c>
      <c r="Z254" s="197">
        <f>IF(COUNTIFS($Y$2:Y254,Y254)=1,1,0)</f>
        <v>0</v>
      </c>
      <c r="AA254" s="197">
        <f>SUM($Z$2:Z254)*Z254</f>
        <v>0</v>
      </c>
      <c r="AB254" s="197">
        <f>COUNTIFS(resources!B:B,B254)</f>
        <v>1</v>
      </c>
      <c r="AC254" s="197">
        <f t="shared" si="98"/>
        <v>1</v>
      </c>
      <c r="AD254" s="197">
        <f t="shared" si="99"/>
        <v>1</v>
      </c>
      <c r="AE254" s="197">
        <f t="shared" si="100"/>
        <v>1</v>
      </c>
      <c r="AF254" s="197">
        <f t="shared" si="101"/>
        <v>1</v>
      </c>
      <c r="AG254" s="197">
        <f t="shared" si="102"/>
        <v>1</v>
      </c>
      <c r="AH254" s="197">
        <f t="shared" si="103"/>
        <v>1</v>
      </c>
      <c r="AI254" s="197">
        <f t="shared" si="104"/>
        <v>1</v>
      </c>
    </row>
    <row r="255" spans="1:35" x14ac:dyDescent="0.3">
      <c r="A255" s="103" t="s">
        <v>3955</v>
      </c>
      <c r="B255" s="103" t="s">
        <v>2511</v>
      </c>
      <c r="C255" s="103" t="s">
        <v>2511</v>
      </c>
      <c r="D255" s="164">
        <v>2026</v>
      </c>
      <c r="E255" s="164">
        <v>4</v>
      </c>
      <c r="F255" s="166">
        <v>1.5155605310397542</v>
      </c>
      <c r="G255" s="206">
        <v>0</v>
      </c>
      <c r="H255" s="207"/>
      <c r="I255" s="103" t="s">
        <v>569</v>
      </c>
      <c r="K255" s="210" t="str">
        <f>IF(ISNA(INDEX(resources!G:G,MATCH(B255,resources!B:B,0))),"none",
INDEX(resources!G:G,MATCH(B255,resources!B:B,0)))</f>
        <v>none</v>
      </c>
      <c r="L255" s="191">
        <v>0</v>
      </c>
      <c r="M255" s="191" t="str">
        <f>IF(
ISNA(INDEX(resources!E:E,MATCH(B255,resources!B:B,0))),"fillme",
INDEX(resources!E:E,MATCH(B255,resources!B:B,0)))</f>
        <v>CAISO_Wind</v>
      </c>
      <c r="N255" s="191">
        <v>1</v>
      </c>
      <c r="O255" s="193" t="str">
        <f>IFERROR(INDEX(resources!K:K,MATCH(B255,resources!B:B,0)),"fillme")</f>
        <v>wind_low_cf</v>
      </c>
      <c r="P255" s="195" t="str">
        <f t="shared" si="90"/>
        <v>wind_low_cf_2026_4</v>
      </c>
      <c r="Q255" s="194">
        <f>INDEX(elcc!G:G,MATCH(P255,elcc!D:D,0))</f>
        <v>0.3666666666666667</v>
      </c>
      <c r="R255" s="195">
        <f t="shared" si="91"/>
        <v>1</v>
      </c>
      <c r="S255" s="210" t="e">
        <f t="shared" si="92"/>
        <v>#N/A</v>
      </c>
      <c r="T255" s="212">
        <f t="shared" si="93"/>
        <v>0</v>
      </c>
      <c r="U255" s="196" t="str">
        <f t="shared" si="94"/>
        <v>ok</v>
      </c>
      <c r="V255" s="192" t="str">
        <f>INDEX(resources!F:F,MATCH(B255,resources!B:B,0))</f>
        <v>existing_generic</v>
      </c>
      <c r="W255" s="197">
        <f t="shared" si="95"/>
        <v>1</v>
      </c>
      <c r="X255" s="197">
        <f t="shared" si="96"/>
        <v>0</v>
      </c>
      <c r="Y255" s="197" t="str">
        <f t="shared" si="97"/>
        <v>existing_generic_wind_existing_generic_wind_none</v>
      </c>
      <c r="Z255" s="197">
        <f>IF(COUNTIFS($Y$2:Y255,Y255)=1,1,0)</f>
        <v>0</v>
      </c>
      <c r="AA255" s="197">
        <f>SUM($Z$2:Z255)*Z255</f>
        <v>0</v>
      </c>
      <c r="AB255" s="197">
        <f>COUNTIFS(resources!B:B,B255)</f>
        <v>1</v>
      </c>
      <c r="AC255" s="197">
        <f t="shared" si="98"/>
        <v>1</v>
      </c>
      <c r="AD255" s="197">
        <f t="shared" si="99"/>
        <v>1</v>
      </c>
      <c r="AE255" s="197">
        <f t="shared" si="100"/>
        <v>1</v>
      </c>
      <c r="AF255" s="197">
        <f t="shared" si="101"/>
        <v>1</v>
      </c>
      <c r="AG255" s="197">
        <f t="shared" si="102"/>
        <v>1</v>
      </c>
      <c r="AH255" s="197">
        <f t="shared" si="103"/>
        <v>1</v>
      </c>
      <c r="AI255" s="197">
        <f t="shared" si="104"/>
        <v>1</v>
      </c>
    </row>
    <row r="256" spans="1:35" x14ac:dyDescent="0.3">
      <c r="A256" s="103" t="s">
        <v>3955</v>
      </c>
      <c r="B256" s="103" t="s">
        <v>2511</v>
      </c>
      <c r="C256" s="103" t="s">
        <v>2511</v>
      </c>
      <c r="D256" s="164">
        <v>2026</v>
      </c>
      <c r="E256" s="164">
        <v>5</v>
      </c>
      <c r="F256" s="166">
        <v>1.5155605310397542</v>
      </c>
      <c r="G256" s="206">
        <v>0</v>
      </c>
      <c r="H256" s="207"/>
      <c r="I256" s="103" t="s">
        <v>569</v>
      </c>
      <c r="K256" s="210" t="str">
        <f>IF(ISNA(INDEX(resources!G:G,MATCH(B256,resources!B:B,0))),"none",
INDEX(resources!G:G,MATCH(B256,resources!B:B,0)))</f>
        <v>none</v>
      </c>
      <c r="L256" s="191">
        <v>0</v>
      </c>
      <c r="M256" s="191" t="str">
        <f>IF(
ISNA(INDEX(resources!E:E,MATCH(B256,resources!B:B,0))),"fillme",
INDEX(resources!E:E,MATCH(B256,resources!B:B,0)))</f>
        <v>CAISO_Wind</v>
      </c>
      <c r="N256" s="191">
        <v>1</v>
      </c>
      <c r="O256" s="193" t="str">
        <f>IFERROR(INDEX(resources!K:K,MATCH(B256,resources!B:B,0)),"fillme")</f>
        <v>wind_low_cf</v>
      </c>
      <c r="P256" s="195" t="str">
        <f t="shared" si="90"/>
        <v>wind_low_cf_2026_5</v>
      </c>
      <c r="Q256" s="194">
        <f>INDEX(elcc!G:G,MATCH(P256,elcc!D:D,0))</f>
        <v>0.3666666666666667</v>
      </c>
      <c r="R256" s="195">
        <f t="shared" si="91"/>
        <v>1</v>
      </c>
      <c r="S256" s="210" t="e">
        <f t="shared" si="92"/>
        <v>#N/A</v>
      </c>
      <c r="T256" s="212">
        <f t="shared" si="93"/>
        <v>0</v>
      </c>
      <c r="U256" s="196" t="str">
        <f t="shared" si="94"/>
        <v>ok</v>
      </c>
      <c r="V256" s="192" t="str">
        <f>INDEX(resources!F:F,MATCH(B256,resources!B:B,0))</f>
        <v>existing_generic</v>
      </c>
      <c r="W256" s="197">
        <f t="shared" si="95"/>
        <v>1</v>
      </c>
      <c r="X256" s="197">
        <f t="shared" si="96"/>
        <v>0</v>
      </c>
      <c r="Y256" s="197" t="str">
        <f t="shared" si="97"/>
        <v>existing_generic_wind_existing_generic_wind_none</v>
      </c>
      <c r="Z256" s="197">
        <f>IF(COUNTIFS($Y$2:Y256,Y256)=1,1,0)</f>
        <v>0</v>
      </c>
      <c r="AA256" s="197">
        <f>SUM($Z$2:Z256)*Z256</f>
        <v>0</v>
      </c>
      <c r="AB256" s="197">
        <f>COUNTIFS(resources!B:B,B256)</f>
        <v>1</v>
      </c>
      <c r="AC256" s="197">
        <f t="shared" si="98"/>
        <v>1</v>
      </c>
      <c r="AD256" s="197">
        <f t="shared" si="99"/>
        <v>1</v>
      </c>
      <c r="AE256" s="197">
        <f t="shared" si="100"/>
        <v>1</v>
      </c>
      <c r="AF256" s="197">
        <f t="shared" si="101"/>
        <v>1</v>
      </c>
      <c r="AG256" s="197">
        <f t="shared" si="102"/>
        <v>1</v>
      </c>
      <c r="AH256" s="197">
        <f t="shared" si="103"/>
        <v>1</v>
      </c>
      <c r="AI256" s="197">
        <f t="shared" si="104"/>
        <v>1</v>
      </c>
    </row>
    <row r="257" spans="1:35" x14ac:dyDescent="0.3">
      <c r="A257" s="103" t="s">
        <v>3955</v>
      </c>
      <c r="B257" s="103" t="s">
        <v>2511</v>
      </c>
      <c r="C257" s="103" t="s">
        <v>2511</v>
      </c>
      <c r="D257" s="164">
        <v>2026</v>
      </c>
      <c r="E257" s="164">
        <v>6</v>
      </c>
      <c r="F257" s="166">
        <v>1.5155605310397542</v>
      </c>
      <c r="G257" s="206">
        <v>0</v>
      </c>
      <c r="H257" s="207"/>
      <c r="I257" s="103" t="s">
        <v>569</v>
      </c>
      <c r="K257" s="210" t="str">
        <f>IF(ISNA(INDEX(resources!G:G,MATCH(B257,resources!B:B,0))),"none",
INDEX(resources!G:G,MATCH(B257,resources!B:B,0)))</f>
        <v>none</v>
      </c>
      <c r="L257" s="191">
        <v>0</v>
      </c>
      <c r="M257" s="191" t="str">
        <f>IF(
ISNA(INDEX(resources!E:E,MATCH(B257,resources!B:B,0))),"fillme",
INDEX(resources!E:E,MATCH(B257,resources!B:B,0)))</f>
        <v>CAISO_Wind</v>
      </c>
      <c r="N257" s="191">
        <v>1</v>
      </c>
      <c r="O257" s="193" t="str">
        <f>IFERROR(INDEX(resources!K:K,MATCH(B257,resources!B:B,0)),"fillme")</f>
        <v>wind_low_cf</v>
      </c>
      <c r="P257" s="195" t="str">
        <f t="shared" si="90"/>
        <v>wind_low_cf_2026_6</v>
      </c>
      <c r="Q257" s="194">
        <f>INDEX(elcc!G:G,MATCH(P257,elcc!D:D,0))</f>
        <v>0.48400000000000004</v>
      </c>
      <c r="R257" s="195">
        <f t="shared" si="91"/>
        <v>1</v>
      </c>
      <c r="S257" s="210" t="e">
        <f t="shared" si="92"/>
        <v>#N/A</v>
      </c>
      <c r="T257" s="212">
        <f t="shared" si="93"/>
        <v>0</v>
      </c>
      <c r="U257" s="196" t="str">
        <f t="shared" si="94"/>
        <v>ok</v>
      </c>
      <c r="V257" s="192" t="str">
        <f>INDEX(resources!F:F,MATCH(B257,resources!B:B,0))</f>
        <v>existing_generic</v>
      </c>
      <c r="W257" s="197">
        <f t="shared" si="95"/>
        <v>1</v>
      </c>
      <c r="X257" s="197">
        <f t="shared" si="96"/>
        <v>0</v>
      </c>
      <c r="Y257" s="197" t="str">
        <f t="shared" si="97"/>
        <v>existing_generic_wind_existing_generic_wind_none</v>
      </c>
      <c r="Z257" s="197">
        <f>IF(COUNTIFS($Y$2:Y257,Y257)=1,1,0)</f>
        <v>0</v>
      </c>
      <c r="AA257" s="197">
        <f>SUM($Z$2:Z257)*Z257</f>
        <v>0</v>
      </c>
      <c r="AB257" s="197">
        <f>COUNTIFS(resources!B:B,B257)</f>
        <v>1</v>
      </c>
      <c r="AC257" s="197">
        <f t="shared" si="98"/>
        <v>1</v>
      </c>
      <c r="AD257" s="197">
        <f t="shared" si="99"/>
        <v>1</v>
      </c>
      <c r="AE257" s="197">
        <f t="shared" si="100"/>
        <v>1</v>
      </c>
      <c r="AF257" s="197">
        <f t="shared" si="101"/>
        <v>1</v>
      </c>
      <c r="AG257" s="197">
        <f t="shared" si="102"/>
        <v>1</v>
      </c>
      <c r="AH257" s="197">
        <f t="shared" si="103"/>
        <v>1</v>
      </c>
      <c r="AI257" s="197">
        <f t="shared" si="104"/>
        <v>1</v>
      </c>
    </row>
    <row r="258" spans="1:35" x14ac:dyDescent="0.3">
      <c r="A258" s="103" t="s">
        <v>3955</v>
      </c>
      <c r="B258" s="103" t="s">
        <v>2511</v>
      </c>
      <c r="C258" s="103" t="s">
        <v>2511</v>
      </c>
      <c r="D258" s="164">
        <v>2026</v>
      </c>
      <c r="E258" s="164">
        <v>7</v>
      </c>
      <c r="F258" s="166">
        <v>1.5155605310397542</v>
      </c>
      <c r="G258" s="206">
        <v>0</v>
      </c>
      <c r="H258" s="207"/>
      <c r="I258" s="103" t="s">
        <v>569</v>
      </c>
      <c r="K258" s="210" t="str">
        <f>IF(ISNA(INDEX(resources!G:G,MATCH(B258,resources!B:B,0))),"none",
INDEX(resources!G:G,MATCH(B258,resources!B:B,0)))</f>
        <v>none</v>
      </c>
      <c r="L258" s="191">
        <v>0</v>
      </c>
      <c r="M258" s="191" t="str">
        <f>IF(
ISNA(INDEX(resources!E:E,MATCH(B258,resources!B:B,0))),"fillme",
INDEX(resources!E:E,MATCH(B258,resources!B:B,0)))</f>
        <v>CAISO_Wind</v>
      </c>
      <c r="N258" s="191">
        <v>1</v>
      </c>
      <c r="O258" s="193" t="str">
        <f>IFERROR(INDEX(resources!K:K,MATCH(B258,resources!B:B,0)),"fillme")</f>
        <v>wind_low_cf</v>
      </c>
      <c r="P258" s="195" t="str">
        <f t="shared" si="90"/>
        <v>wind_low_cf_2026_7</v>
      </c>
      <c r="Q258" s="194">
        <f>INDEX(elcc!G:G,MATCH(P258,elcc!D:D,0))</f>
        <v>0.33733333333333337</v>
      </c>
      <c r="R258" s="195">
        <f t="shared" si="91"/>
        <v>1</v>
      </c>
      <c r="S258" s="210" t="e">
        <f t="shared" si="92"/>
        <v>#N/A</v>
      </c>
      <c r="T258" s="212">
        <f t="shared" si="93"/>
        <v>0</v>
      </c>
      <c r="U258" s="196" t="str">
        <f t="shared" si="94"/>
        <v>ok</v>
      </c>
      <c r="V258" s="192" t="str">
        <f>INDEX(resources!F:F,MATCH(B258,resources!B:B,0))</f>
        <v>existing_generic</v>
      </c>
      <c r="W258" s="197">
        <f t="shared" si="95"/>
        <v>1</v>
      </c>
      <c r="X258" s="197">
        <f t="shared" si="96"/>
        <v>0</v>
      </c>
      <c r="Y258" s="197" t="str">
        <f t="shared" si="97"/>
        <v>existing_generic_wind_existing_generic_wind_none</v>
      </c>
      <c r="Z258" s="197">
        <f>IF(COUNTIFS($Y$2:Y258,Y258)=1,1,0)</f>
        <v>0</v>
      </c>
      <c r="AA258" s="197">
        <f>SUM($Z$2:Z258)*Z258</f>
        <v>0</v>
      </c>
      <c r="AB258" s="197">
        <f>COUNTIFS(resources!B:B,B258)</f>
        <v>1</v>
      </c>
      <c r="AC258" s="197">
        <f t="shared" si="98"/>
        <v>1</v>
      </c>
      <c r="AD258" s="197">
        <f t="shared" si="99"/>
        <v>1</v>
      </c>
      <c r="AE258" s="197">
        <f t="shared" si="100"/>
        <v>1</v>
      </c>
      <c r="AF258" s="197">
        <f t="shared" si="101"/>
        <v>1</v>
      </c>
      <c r="AG258" s="197">
        <f t="shared" si="102"/>
        <v>1</v>
      </c>
      <c r="AH258" s="197">
        <f t="shared" si="103"/>
        <v>1</v>
      </c>
      <c r="AI258" s="197">
        <f t="shared" si="104"/>
        <v>1</v>
      </c>
    </row>
    <row r="259" spans="1:35" x14ac:dyDescent="0.3">
      <c r="A259" s="103" t="s">
        <v>3955</v>
      </c>
      <c r="B259" s="103" t="s">
        <v>2511</v>
      </c>
      <c r="C259" s="103" t="s">
        <v>2511</v>
      </c>
      <c r="D259" s="164">
        <v>2026</v>
      </c>
      <c r="E259" s="164">
        <v>8</v>
      </c>
      <c r="F259" s="166">
        <v>1.5155605310397542</v>
      </c>
      <c r="G259" s="206">
        <v>0</v>
      </c>
      <c r="H259" s="207"/>
      <c r="I259" s="103" t="s">
        <v>569</v>
      </c>
      <c r="K259" s="210" t="str">
        <f>IF(ISNA(INDEX(resources!G:G,MATCH(B259,resources!B:B,0))),"none",
INDEX(resources!G:G,MATCH(B259,resources!B:B,0)))</f>
        <v>none</v>
      </c>
      <c r="L259" s="191">
        <v>0</v>
      </c>
      <c r="M259" s="191" t="str">
        <f>IF(
ISNA(INDEX(resources!E:E,MATCH(B259,resources!B:B,0))),"fillme",
INDEX(resources!E:E,MATCH(B259,resources!B:B,0)))</f>
        <v>CAISO_Wind</v>
      </c>
      <c r="N259" s="191">
        <v>1</v>
      </c>
      <c r="O259" s="193" t="str">
        <f>IFERROR(INDEX(resources!K:K,MATCH(B259,resources!B:B,0)),"fillme")</f>
        <v>wind_low_cf</v>
      </c>
      <c r="P259" s="195" t="str">
        <f t="shared" si="90"/>
        <v>wind_low_cf_2026_8</v>
      </c>
      <c r="Q259" s="194">
        <f>INDEX(elcc!G:G,MATCH(P259,elcc!D:D,0))</f>
        <v>0.308</v>
      </c>
      <c r="R259" s="195">
        <f t="shared" si="91"/>
        <v>1</v>
      </c>
      <c r="S259" s="210" t="e">
        <f t="shared" si="92"/>
        <v>#N/A</v>
      </c>
      <c r="T259" s="212">
        <f t="shared" si="93"/>
        <v>0</v>
      </c>
      <c r="U259" s="196" t="str">
        <f t="shared" si="94"/>
        <v>ok</v>
      </c>
      <c r="V259" s="192" t="str">
        <f>INDEX(resources!F:F,MATCH(B259,resources!B:B,0))</f>
        <v>existing_generic</v>
      </c>
      <c r="W259" s="197">
        <f t="shared" si="95"/>
        <v>1</v>
      </c>
      <c r="X259" s="197">
        <f t="shared" si="96"/>
        <v>0</v>
      </c>
      <c r="Y259" s="197" t="str">
        <f t="shared" si="97"/>
        <v>existing_generic_wind_existing_generic_wind_none</v>
      </c>
      <c r="Z259" s="197">
        <f>IF(COUNTIFS($Y$2:Y259,Y259)=1,1,0)</f>
        <v>0</v>
      </c>
      <c r="AA259" s="197">
        <f>SUM($Z$2:Z259)*Z259</f>
        <v>0</v>
      </c>
      <c r="AB259" s="197">
        <f>COUNTIFS(resources!B:B,B259)</f>
        <v>1</v>
      </c>
      <c r="AC259" s="197">
        <f t="shared" si="98"/>
        <v>1</v>
      </c>
      <c r="AD259" s="197">
        <f t="shared" si="99"/>
        <v>1</v>
      </c>
      <c r="AE259" s="197">
        <f t="shared" si="100"/>
        <v>1</v>
      </c>
      <c r="AF259" s="197">
        <f t="shared" si="101"/>
        <v>1</v>
      </c>
      <c r="AG259" s="197">
        <f t="shared" si="102"/>
        <v>1</v>
      </c>
      <c r="AH259" s="197">
        <f t="shared" si="103"/>
        <v>1</v>
      </c>
      <c r="AI259" s="197">
        <f t="shared" si="104"/>
        <v>1</v>
      </c>
    </row>
    <row r="260" spans="1:35" x14ac:dyDescent="0.3">
      <c r="A260" s="103" t="s">
        <v>3955</v>
      </c>
      <c r="B260" s="103" t="s">
        <v>2511</v>
      </c>
      <c r="C260" s="103" t="s">
        <v>2511</v>
      </c>
      <c r="D260" s="164">
        <v>2026</v>
      </c>
      <c r="E260" s="164">
        <v>9</v>
      </c>
      <c r="F260" s="166">
        <v>1.5155605310397542</v>
      </c>
      <c r="G260" s="206">
        <v>0</v>
      </c>
      <c r="H260" s="207"/>
      <c r="I260" s="103" t="s">
        <v>569</v>
      </c>
      <c r="K260" s="210" t="str">
        <f>IF(ISNA(INDEX(resources!G:G,MATCH(B260,resources!B:B,0))),"none",
INDEX(resources!G:G,MATCH(B260,resources!B:B,0)))</f>
        <v>none</v>
      </c>
      <c r="L260" s="191">
        <v>0</v>
      </c>
      <c r="M260" s="191" t="str">
        <f>IF(
ISNA(INDEX(resources!E:E,MATCH(B260,resources!B:B,0))),"fillme",
INDEX(resources!E:E,MATCH(B260,resources!B:B,0)))</f>
        <v>CAISO_Wind</v>
      </c>
      <c r="N260" s="191">
        <v>1</v>
      </c>
      <c r="O260" s="193" t="str">
        <f>IFERROR(INDEX(resources!K:K,MATCH(B260,resources!B:B,0)),"fillme")</f>
        <v>wind_low_cf</v>
      </c>
      <c r="P260" s="195" t="str">
        <f t="shared" si="90"/>
        <v>wind_low_cf_2026_9</v>
      </c>
      <c r="Q260" s="194">
        <f>INDEX(elcc!G:G,MATCH(P260,elcc!D:D,0))</f>
        <v>0.22</v>
      </c>
      <c r="R260" s="195">
        <f t="shared" si="91"/>
        <v>1</v>
      </c>
      <c r="S260" s="210" t="e">
        <f t="shared" si="92"/>
        <v>#N/A</v>
      </c>
      <c r="T260" s="212">
        <f t="shared" si="93"/>
        <v>0</v>
      </c>
      <c r="U260" s="196" t="str">
        <f t="shared" si="94"/>
        <v>ok</v>
      </c>
      <c r="V260" s="192" t="str">
        <f>INDEX(resources!F:F,MATCH(B260,resources!B:B,0))</f>
        <v>existing_generic</v>
      </c>
      <c r="W260" s="197">
        <f t="shared" si="95"/>
        <v>1</v>
      </c>
      <c r="X260" s="197">
        <f t="shared" si="96"/>
        <v>0</v>
      </c>
      <c r="Y260" s="197" t="str">
        <f t="shared" si="97"/>
        <v>existing_generic_wind_existing_generic_wind_none</v>
      </c>
      <c r="Z260" s="197">
        <f>IF(COUNTIFS($Y$2:Y260,Y260)=1,1,0)</f>
        <v>0</v>
      </c>
      <c r="AA260" s="197">
        <f>SUM($Z$2:Z260)*Z260</f>
        <v>0</v>
      </c>
      <c r="AB260" s="197">
        <f>COUNTIFS(resources!B:B,B260)</f>
        <v>1</v>
      </c>
      <c r="AC260" s="197">
        <f t="shared" si="98"/>
        <v>1</v>
      </c>
      <c r="AD260" s="197">
        <f t="shared" si="99"/>
        <v>1</v>
      </c>
      <c r="AE260" s="197">
        <f t="shared" si="100"/>
        <v>1</v>
      </c>
      <c r="AF260" s="197">
        <f t="shared" si="101"/>
        <v>1</v>
      </c>
      <c r="AG260" s="197">
        <f t="shared" si="102"/>
        <v>1</v>
      </c>
      <c r="AH260" s="197">
        <f t="shared" si="103"/>
        <v>1</v>
      </c>
      <c r="AI260" s="197">
        <f t="shared" si="104"/>
        <v>1</v>
      </c>
    </row>
    <row r="261" spans="1:35" x14ac:dyDescent="0.3">
      <c r="A261" s="103" t="s">
        <v>3955</v>
      </c>
      <c r="B261" s="103" t="s">
        <v>2511</v>
      </c>
      <c r="C261" s="103" t="s">
        <v>2511</v>
      </c>
      <c r="D261" s="164">
        <v>2026</v>
      </c>
      <c r="E261" s="164">
        <v>10</v>
      </c>
      <c r="F261" s="166">
        <v>1.5155605310397542</v>
      </c>
      <c r="G261" s="206">
        <v>0</v>
      </c>
      <c r="H261" s="207"/>
      <c r="I261" s="103" t="s">
        <v>569</v>
      </c>
      <c r="K261" s="210" t="str">
        <f>IF(ISNA(INDEX(resources!G:G,MATCH(B261,resources!B:B,0))),"none",
INDEX(resources!G:G,MATCH(B261,resources!B:B,0)))</f>
        <v>none</v>
      </c>
      <c r="L261" s="191">
        <v>0</v>
      </c>
      <c r="M261" s="191" t="str">
        <f>IF(
ISNA(INDEX(resources!E:E,MATCH(B261,resources!B:B,0))),"fillme",
INDEX(resources!E:E,MATCH(B261,resources!B:B,0)))</f>
        <v>CAISO_Wind</v>
      </c>
      <c r="N261" s="191">
        <v>1</v>
      </c>
      <c r="O261" s="193" t="str">
        <f>IFERROR(INDEX(resources!K:K,MATCH(B261,resources!B:B,0)),"fillme")</f>
        <v>wind_low_cf</v>
      </c>
      <c r="P261" s="195" t="str">
        <f t="shared" ref="P261:P311" si="105">O261&amp;"_"&amp;D261&amp;"_"&amp;E261</f>
        <v>wind_low_cf_2026_10</v>
      </c>
      <c r="Q261" s="194">
        <f>INDEX(elcc!G:G,MATCH(P261,elcc!D:D,0))</f>
        <v>0.11733333333333335</v>
      </c>
      <c r="R261" s="195">
        <f t="shared" ref="R261:R311" si="106">IF(O261="battery",MIN(1,J261/4),1)</f>
        <v>1</v>
      </c>
      <c r="S261" s="210" t="e">
        <f t="shared" ref="S261:S311" si="107">IF(ISBLANK(H261),NA(),H261*L261*Q261*R261)</f>
        <v>#N/A</v>
      </c>
      <c r="T261" s="212">
        <f t="shared" ref="T261:T311" si="108">IF(ISNUMBER(G261),G261,S261)</f>
        <v>0</v>
      </c>
      <c r="U261" s="196" t="str">
        <f t="shared" ref="U261:U311" si="109">IF(ISERROR(T261),"error in NQC data entry; please check blue and purple data entered. You need to provide either a contracted NQC value in Column G, or allow the template to calculate one using Columns H,L,Q, and R","ok")</f>
        <v>ok</v>
      </c>
      <c r="V261" s="192" t="str">
        <f>INDEX(resources!F:F,MATCH(B261,resources!B:B,0))</f>
        <v>existing_generic</v>
      </c>
      <c r="W261" s="197">
        <f t="shared" ref="W261:W311" si="110">(F261&gt;0)*1</f>
        <v>1</v>
      </c>
      <c r="X261" s="197">
        <f t="shared" ref="X261:X311" si="111">COUNTIFS(G261:H261,"&gt;0")</f>
        <v>0</v>
      </c>
      <c r="Y261" s="197" t="str">
        <f t="shared" ref="Y261:Y311" si="112">B261&amp;"_"&amp;C261&amp;"_"&amp;K261</f>
        <v>existing_generic_wind_existing_generic_wind_none</v>
      </c>
      <c r="Z261" s="197">
        <f>IF(COUNTIFS($Y$2:Y261,Y261)=1,1,0)</f>
        <v>0</v>
      </c>
      <c r="AA261" s="197">
        <f>SUM($Z$2:Z261)*Z261</f>
        <v>0</v>
      </c>
      <c r="AB261" s="197">
        <f>COUNTIFS(resources!B:B,B261)</f>
        <v>1</v>
      </c>
      <c r="AC261" s="197">
        <f t="shared" ref="AC261:AC311" si="113">AND(ISNUMBER(D261),(D261&gt;2019))*1</f>
        <v>1</v>
      </c>
      <c r="AD261" s="197">
        <f t="shared" ref="AD261:AD311" si="114">AND(ISNUMBER(E261),E261&gt;=1,E261&lt;=12)*1</f>
        <v>1</v>
      </c>
      <c r="AE261" s="197">
        <f t="shared" ref="AE261:AE311" si="115">AND(COUNT(G261:H261)=1,COUNT(F261)=1)*1</f>
        <v>1</v>
      </c>
      <c r="AF261" s="197">
        <f t="shared" ref="AF261:AF311" si="116">(COUNTIFS(K261:O261,"fillme")=0)*1</f>
        <v>1</v>
      </c>
      <c r="AG261" s="197">
        <f t="shared" ref="AG261:AG311" si="117">ISNUMBER(L261)*1</f>
        <v>1</v>
      </c>
      <c r="AH261" s="197">
        <f t="shared" ref="AH261:AH311" si="118">NOT(AND(G261&gt;0,H261&gt;0))*1</f>
        <v>1</v>
      </c>
      <c r="AI261" s="197">
        <f t="shared" ref="AI261:AI311" si="119">(U261="ok")*1</f>
        <v>1</v>
      </c>
    </row>
    <row r="262" spans="1:35" x14ac:dyDescent="0.3">
      <c r="A262" s="103" t="s">
        <v>3955</v>
      </c>
      <c r="B262" s="103" t="s">
        <v>2511</v>
      </c>
      <c r="C262" s="103" t="s">
        <v>2511</v>
      </c>
      <c r="D262" s="164">
        <v>2026</v>
      </c>
      <c r="E262" s="164">
        <v>11</v>
      </c>
      <c r="F262" s="166">
        <v>1.5155605310397542</v>
      </c>
      <c r="G262" s="206">
        <v>0</v>
      </c>
      <c r="H262" s="207"/>
      <c r="I262" s="103" t="s">
        <v>569</v>
      </c>
      <c r="K262" s="210" t="str">
        <f>IF(ISNA(INDEX(resources!G:G,MATCH(B262,resources!B:B,0))),"none",
INDEX(resources!G:G,MATCH(B262,resources!B:B,0)))</f>
        <v>none</v>
      </c>
      <c r="L262" s="191">
        <v>0</v>
      </c>
      <c r="M262" s="191" t="str">
        <f>IF(
ISNA(INDEX(resources!E:E,MATCH(B262,resources!B:B,0))),"fillme",
INDEX(resources!E:E,MATCH(B262,resources!B:B,0)))</f>
        <v>CAISO_Wind</v>
      </c>
      <c r="N262" s="191">
        <v>1</v>
      </c>
      <c r="O262" s="193" t="str">
        <f>IFERROR(INDEX(resources!K:K,MATCH(B262,resources!B:B,0)),"fillme")</f>
        <v>wind_low_cf</v>
      </c>
      <c r="P262" s="195" t="str">
        <f t="shared" si="105"/>
        <v>wind_low_cf_2026_11</v>
      </c>
      <c r="Q262" s="194">
        <f>INDEX(elcc!G:G,MATCH(P262,elcc!D:D,0))</f>
        <v>0.17600000000000002</v>
      </c>
      <c r="R262" s="195">
        <f t="shared" si="106"/>
        <v>1</v>
      </c>
      <c r="S262" s="210" t="e">
        <f t="shared" si="107"/>
        <v>#N/A</v>
      </c>
      <c r="T262" s="212">
        <f t="shared" si="108"/>
        <v>0</v>
      </c>
      <c r="U262" s="196" t="str">
        <f t="shared" si="109"/>
        <v>ok</v>
      </c>
      <c r="V262" s="192" t="str">
        <f>INDEX(resources!F:F,MATCH(B262,resources!B:B,0))</f>
        <v>existing_generic</v>
      </c>
      <c r="W262" s="197">
        <f t="shared" si="110"/>
        <v>1</v>
      </c>
      <c r="X262" s="197">
        <f t="shared" si="111"/>
        <v>0</v>
      </c>
      <c r="Y262" s="197" t="str">
        <f t="shared" si="112"/>
        <v>existing_generic_wind_existing_generic_wind_none</v>
      </c>
      <c r="Z262" s="197">
        <f>IF(COUNTIFS($Y$2:Y262,Y262)=1,1,0)</f>
        <v>0</v>
      </c>
      <c r="AA262" s="197">
        <f>SUM($Z$2:Z262)*Z262</f>
        <v>0</v>
      </c>
      <c r="AB262" s="197">
        <f>COUNTIFS(resources!B:B,B262)</f>
        <v>1</v>
      </c>
      <c r="AC262" s="197">
        <f t="shared" si="113"/>
        <v>1</v>
      </c>
      <c r="AD262" s="197">
        <f t="shared" si="114"/>
        <v>1</v>
      </c>
      <c r="AE262" s="197">
        <f t="shared" si="115"/>
        <v>1</v>
      </c>
      <c r="AF262" s="197">
        <f t="shared" si="116"/>
        <v>1</v>
      </c>
      <c r="AG262" s="197">
        <f t="shared" si="117"/>
        <v>1</v>
      </c>
      <c r="AH262" s="197">
        <f t="shared" si="118"/>
        <v>1</v>
      </c>
      <c r="AI262" s="197">
        <f t="shared" si="119"/>
        <v>1</v>
      </c>
    </row>
    <row r="263" spans="1:35" x14ac:dyDescent="0.3">
      <c r="A263" s="103" t="s">
        <v>3955</v>
      </c>
      <c r="B263" s="103" t="s">
        <v>2511</v>
      </c>
      <c r="C263" s="103" t="s">
        <v>2511</v>
      </c>
      <c r="D263" s="164">
        <v>2026</v>
      </c>
      <c r="E263" s="164">
        <v>12</v>
      </c>
      <c r="F263" s="166">
        <v>1.5155605310397542</v>
      </c>
      <c r="G263" s="206">
        <v>0</v>
      </c>
      <c r="H263" s="207"/>
      <c r="I263" s="103" t="s">
        <v>569</v>
      </c>
      <c r="K263" s="210" t="str">
        <f>IF(ISNA(INDEX(resources!G:G,MATCH(B263,resources!B:B,0))),"none",
INDEX(resources!G:G,MATCH(B263,resources!B:B,0)))</f>
        <v>none</v>
      </c>
      <c r="L263" s="191">
        <v>0</v>
      </c>
      <c r="M263" s="191" t="str">
        <f>IF(
ISNA(INDEX(resources!E:E,MATCH(B263,resources!B:B,0))),"fillme",
INDEX(resources!E:E,MATCH(B263,resources!B:B,0)))</f>
        <v>CAISO_Wind</v>
      </c>
      <c r="N263" s="191">
        <v>1</v>
      </c>
      <c r="O263" s="193" t="str">
        <f>IFERROR(INDEX(resources!K:K,MATCH(B263,resources!B:B,0)),"fillme")</f>
        <v>wind_low_cf</v>
      </c>
      <c r="P263" s="195" t="str">
        <f t="shared" si="105"/>
        <v>wind_low_cf_2026_12</v>
      </c>
      <c r="Q263" s="194">
        <f>INDEX(elcc!G:G,MATCH(P263,elcc!D:D,0))</f>
        <v>0.19066666666666668</v>
      </c>
      <c r="R263" s="195">
        <f t="shared" si="106"/>
        <v>1</v>
      </c>
      <c r="S263" s="210" t="e">
        <f t="shared" si="107"/>
        <v>#N/A</v>
      </c>
      <c r="T263" s="212">
        <f t="shared" si="108"/>
        <v>0</v>
      </c>
      <c r="U263" s="196" t="str">
        <f t="shared" si="109"/>
        <v>ok</v>
      </c>
      <c r="V263" s="192" t="str">
        <f>INDEX(resources!F:F,MATCH(B263,resources!B:B,0))</f>
        <v>existing_generic</v>
      </c>
      <c r="W263" s="197">
        <f t="shared" si="110"/>
        <v>1</v>
      </c>
      <c r="X263" s="197">
        <f t="shared" si="111"/>
        <v>0</v>
      </c>
      <c r="Y263" s="197" t="str">
        <f t="shared" si="112"/>
        <v>existing_generic_wind_existing_generic_wind_none</v>
      </c>
      <c r="Z263" s="197">
        <f>IF(COUNTIFS($Y$2:Y263,Y263)=1,1,0)</f>
        <v>0</v>
      </c>
      <c r="AA263" s="197">
        <f>SUM($Z$2:Z263)*Z263</f>
        <v>0</v>
      </c>
      <c r="AB263" s="197">
        <f>COUNTIFS(resources!B:B,B263)</f>
        <v>1</v>
      </c>
      <c r="AC263" s="197">
        <f t="shared" si="113"/>
        <v>1</v>
      </c>
      <c r="AD263" s="197">
        <f t="shared" si="114"/>
        <v>1</v>
      </c>
      <c r="AE263" s="197">
        <f t="shared" si="115"/>
        <v>1</v>
      </c>
      <c r="AF263" s="197">
        <f t="shared" si="116"/>
        <v>1</v>
      </c>
      <c r="AG263" s="197">
        <f t="shared" si="117"/>
        <v>1</v>
      </c>
      <c r="AH263" s="197">
        <f t="shared" si="118"/>
        <v>1</v>
      </c>
      <c r="AI263" s="197">
        <f t="shared" si="119"/>
        <v>1</v>
      </c>
    </row>
    <row r="264" spans="1:35" x14ac:dyDescent="0.3">
      <c r="A264" s="103" t="s">
        <v>3955</v>
      </c>
      <c r="B264" s="103" t="s">
        <v>2511</v>
      </c>
      <c r="C264" s="103" t="s">
        <v>2511</v>
      </c>
      <c r="D264" s="164">
        <v>2027</v>
      </c>
      <c r="E264" s="164">
        <v>1</v>
      </c>
      <c r="F264" s="166">
        <v>2.8022768365232995</v>
      </c>
      <c r="G264" s="206">
        <v>0</v>
      </c>
      <c r="H264" s="207"/>
      <c r="I264" s="103" t="s">
        <v>569</v>
      </c>
      <c r="K264" s="210" t="str">
        <f>IF(ISNA(INDEX(resources!G:G,MATCH(B264,resources!B:B,0))),"none",
INDEX(resources!G:G,MATCH(B264,resources!B:B,0)))</f>
        <v>none</v>
      </c>
      <c r="L264" s="191">
        <v>0</v>
      </c>
      <c r="M264" s="191" t="str">
        <f>IF(
ISNA(INDEX(resources!E:E,MATCH(B264,resources!B:B,0))),"fillme",
INDEX(resources!E:E,MATCH(B264,resources!B:B,0)))</f>
        <v>CAISO_Wind</v>
      </c>
      <c r="N264" s="191">
        <v>1</v>
      </c>
      <c r="O264" s="193" t="str">
        <f>IFERROR(INDEX(resources!K:K,MATCH(B264,resources!B:B,0)),"fillme")</f>
        <v>wind_low_cf</v>
      </c>
      <c r="P264" s="195" t="str">
        <f t="shared" si="105"/>
        <v>wind_low_cf_2027_1</v>
      </c>
      <c r="Q264" s="194">
        <f>INDEX(elcc!G:G,MATCH(P264,elcc!D:D,0))</f>
        <v>0.20533333333333337</v>
      </c>
      <c r="R264" s="195">
        <f t="shared" si="106"/>
        <v>1</v>
      </c>
      <c r="S264" s="210" t="e">
        <f t="shared" si="107"/>
        <v>#N/A</v>
      </c>
      <c r="T264" s="212">
        <f t="shared" si="108"/>
        <v>0</v>
      </c>
      <c r="U264" s="196" t="str">
        <f t="shared" si="109"/>
        <v>ok</v>
      </c>
      <c r="V264" s="192" t="str">
        <f>INDEX(resources!F:F,MATCH(B264,resources!B:B,0))</f>
        <v>existing_generic</v>
      </c>
      <c r="W264" s="197">
        <f t="shared" si="110"/>
        <v>1</v>
      </c>
      <c r="X264" s="197">
        <f t="shared" si="111"/>
        <v>0</v>
      </c>
      <c r="Y264" s="197" t="str">
        <f t="shared" si="112"/>
        <v>existing_generic_wind_existing_generic_wind_none</v>
      </c>
      <c r="Z264" s="197">
        <f>IF(COUNTIFS($Y$2:Y264,Y264)=1,1,0)</f>
        <v>0</v>
      </c>
      <c r="AA264" s="197">
        <f>SUM($Z$2:Z264)*Z264</f>
        <v>0</v>
      </c>
      <c r="AB264" s="197">
        <f>COUNTIFS(resources!B:B,B264)</f>
        <v>1</v>
      </c>
      <c r="AC264" s="197">
        <f t="shared" si="113"/>
        <v>1</v>
      </c>
      <c r="AD264" s="197">
        <f t="shared" si="114"/>
        <v>1</v>
      </c>
      <c r="AE264" s="197">
        <f t="shared" si="115"/>
        <v>1</v>
      </c>
      <c r="AF264" s="197">
        <f t="shared" si="116"/>
        <v>1</v>
      </c>
      <c r="AG264" s="197">
        <f t="shared" si="117"/>
        <v>1</v>
      </c>
      <c r="AH264" s="197">
        <f t="shared" si="118"/>
        <v>1</v>
      </c>
      <c r="AI264" s="197">
        <f t="shared" si="119"/>
        <v>1</v>
      </c>
    </row>
    <row r="265" spans="1:35" x14ac:dyDescent="0.3">
      <c r="A265" s="103" t="s">
        <v>3955</v>
      </c>
      <c r="B265" s="103" t="s">
        <v>2511</v>
      </c>
      <c r="C265" s="103" t="s">
        <v>2511</v>
      </c>
      <c r="D265" s="164">
        <v>2027</v>
      </c>
      <c r="E265" s="164">
        <v>2</v>
      </c>
      <c r="F265" s="166">
        <v>2.8022768365232995</v>
      </c>
      <c r="G265" s="206">
        <v>0</v>
      </c>
      <c r="H265" s="207"/>
      <c r="I265" s="103" t="s">
        <v>569</v>
      </c>
      <c r="K265" s="210" t="str">
        <f>IF(ISNA(INDEX(resources!G:G,MATCH(B265,resources!B:B,0))),"none",
INDEX(resources!G:G,MATCH(B265,resources!B:B,0)))</f>
        <v>none</v>
      </c>
      <c r="L265" s="191">
        <v>0</v>
      </c>
      <c r="M265" s="191" t="str">
        <f>IF(
ISNA(INDEX(resources!E:E,MATCH(B265,resources!B:B,0))),"fillme",
INDEX(resources!E:E,MATCH(B265,resources!B:B,0)))</f>
        <v>CAISO_Wind</v>
      </c>
      <c r="N265" s="191">
        <v>1</v>
      </c>
      <c r="O265" s="193" t="str">
        <f>IFERROR(INDEX(resources!K:K,MATCH(B265,resources!B:B,0)),"fillme")</f>
        <v>wind_low_cf</v>
      </c>
      <c r="P265" s="195" t="str">
        <f t="shared" si="105"/>
        <v>wind_low_cf_2027_2</v>
      </c>
      <c r="Q265" s="194">
        <f>INDEX(elcc!G:G,MATCH(P265,elcc!D:D,0))</f>
        <v>0.17600000000000002</v>
      </c>
      <c r="R265" s="195">
        <f t="shared" si="106"/>
        <v>1</v>
      </c>
      <c r="S265" s="210" t="e">
        <f t="shared" si="107"/>
        <v>#N/A</v>
      </c>
      <c r="T265" s="212">
        <f t="shared" si="108"/>
        <v>0</v>
      </c>
      <c r="U265" s="196" t="str">
        <f t="shared" si="109"/>
        <v>ok</v>
      </c>
      <c r="V265" s="192" t="str">
        <f>INDEX(resources!F:F,MATCH(B265,resources!B:B,0))</f>
        <v>existing_generic</v>
      </c>
      <c r="W265" s="197">
        <f t="shared" si="110"/>
        <v>1</v>
      </c>
      <c r="X265" s="197">
        <f t="shared" si="111"/>
        <v>0</v>
      </c>
      <c r="Y265" s="197" t="str">
        <f t="shared" si="112"/>
        <v>existing_generic_wind_existing_generic_wind_none</v>
      </c>
      <c r="Z265" s="197">
        <f>IF(COUNTIFS($Y$2:Y265,Y265)=1,1,0)</f>
        <v>0</v>
      </c>
      <c r="AA265" s="197">
        <f>SUM($Z$2:Z265)*Z265</f>
        <v>0</v>
      </c>
      <c r="AB265" s="197">
        <f>COUNTIFS(resources!B:B,B265)</f>
        <v>1</v>
      </c>
      <c r="AC265" s="197">
        <f t="shared" si="113"/>
        <v>1</v>
      </c>
      <c r="AD265" s="197">
        <f t="shared" si="114"/>
        <v>1</v>
      </c>
      <c r="AE265" s="197">
        <f t="shared" si="115"/>
        <v>1</v>
      </c>
      <c r="AF265" s="197">
        <f t="shared" si="116"/>
        <v>1</v>
      </c>
      <c r="AG265" s="197">
        <f t="shared" si="117"/>
        <v>1</v>
      </c>
      <c r="AH265" s="197">
        <f t="shared" si="118"/>
        <v>1</v>
      </c>
      <c r="AI265" s="197">
        <f t="shared" si="119"/>
        <v>1</v>
      </c>
    </row>
    <row r="266" spans="1:35" x14ac:dyDescent="0.3">
      <c r="A266" s="103" t="s">
        <v>3955</v>
      </c>
      <c r="B266" s="103" t="s">
        <v>2511</v>
      </c>
      <c r="C266" s="103" t="s">
        <v>2511</v>
      </c>
      <c r="D266" s="164">
        <v>2027</v>
      </c>
      <c r="E266" s="164">
        <v>3</v>
      </c>
      <c r="F266" s="166">
        <v>2.8022768365232995</v>
      </c>
      <c r="G266" s="206">
        <v>0</v>
      </c>
      <c r="H266" s="207"/>
      <c r="I266" s="103" t="s">
        <v>569</v>
      </c>
      <c r="K266" s="210" t="str">
        <f>IF(ISNA(INDEX(resources!G:G,MATCH(B266,resources!B:B,0))),"none",
INDEX(resources!G:G,MATCH(B266,resources!B:B,0)))</f>
        <v>none</v>
      </c>
      <c r="L266" s="191">
        <v>0</v>
      </c>
      <c r="M266" s="191" t="str">
        <f>IF(
ISNA(INDEX(resources!E:E,MATCH(B266,resources!B:B,0))),"fillme",
INDEX(resources!E:E,MATCH(B266,resources!B:B,0)))</f>
        <v>CAISO_Wind</v>
      </c>
      <c r="N266" s="191">
        <v>1</v>
      </c>
      <c r="O266" s="193" t="str">
        <f>IFERROR(INDEX(resources!K:K,MATCH(B266,resources!B:B,0)),"fillme")</f>
        <v>wind_low_cf</v>
      </c>
      <c r="P266" s="195" t="str">
        <f t="shared" si="105"/>
        <v>wind_low_cf_2027_3</v>
      </c>
      <c r="Q266" s="194">
        <f>INDEX(elcc!G:G,MATCH(P266,elcc!D:D,0))</f>
        <v>0.41066666666666674</v>
      </c>
      <c r="R266" s="195">
        <f t="shared" si="106"/>
        <v>1</v>
      </c>
      <c r="S266" s="210" t="e">
        <f t="shared" si="107"/>
        <v>#N/A</v>
      </c>
      <c r="T266" s="212">
        <f t="shared" si="108"/>
        <v>0</v>
      </c>
      <c r="U266" s="196" t="str">
        <f t="shared" si="109"/>
        <v>ok</v>
      </c>
      <c r="V266" s="192" t="str">
        <f>INDEX(resources!F:F,MATCH(B266,resources!B:B,0))</f>
        <v>existing_generic</v>
      </c>
      <c r="W266" s="197">
        <f t="shared" si="110"/>
        <v>1</v>
      </c>
      <c r="X266" s="197">
        <f t="shared" si="111"/>
        <v>0</v>
      </c>
      <c r="Y266" s="197" t="str">
        <f t="shared" si="112"/>
        <v>existing_generic_wind_existing_generic_wind_none</v>
      </c>
      <c r="Z266" s="197">
        <f>IF(COUNTIFS($Y$2:Y266,Y266)=1,1,0)</f>
        <v>0</v>
      </c>
      <c r="AA266" s="197">
        <f>SUM($Z$2:Z266)*Z266</f>
        <v>0</v>
      </c>
      <c r="AB266" s="197">
        <f>COUNTIFS(resources!B:B,B266)</f>
        <v>1</v>
      </c>
      <c r="AC266" s="197">
        <f t="shared" si="113"/>
        <v>1</v>
      </c>
      <c r="AD266" s="197">
        <f t="shared" si="114"/>
        <v>1</v>
      </c>
      <c r="AE266" s="197">
        <f t="shared" si="115"/>
        <v>1</v>
      </c>
      <c r="AF266" s="197">
        <f t="shared" si="116"/>
        <v>1</v>
      </c>
      <c r="AG266" s="197">
        <f t="shared" si="117"/>
        <v>1</v>
      </c>
      <c r="AH266" s="197">
        <f t="shared" si="118"/>
        <v>1</v>
      </c>
      <c r="AI266" s="197">
        <f t="shared" si="119"/>
        <v>1</v>
      </c>
    </row>
    <row r="267" spans="1:35" x14ac:dyDescent="0.3">
      <c r="A267" s="103" t="s">
        <v>3955</v>
      </c>
      <c r="B267" s="103" t="s">
        <v>2511</v>
      </c>
      <c r="C267" s="103" t="s">
        <v>2511</v>
      </c>
      <c r="D267" s="164">
        <v>2027</v>
      </c>
      <c r="E267" s="164">
        <v>4</v>
      </c>
      <c r="F267" s="166">
        <v>2.8022768365232995</v>
      </c>
      <c r="G267" s="206">
        <v>0</v>
      </c>
      <c r="H267" s="207"/>
      <c r="I267" s="103" t="s">
        <v>569</v>
      </c>
      <c r="K267" s="210" t="str">
        <f>IF(ISNA(INDEX(resources!G:G,MATCH(B267,resources!B:B,0))),"none",
INDEX(resources!G:G,MATCH(B267,resources!B:B,0)))</f>
        <v>none</v>
      </c>
      <c r="L267" s="191">
        <v>0</v>
      </c>
      <c r="M267" s="191" t="str">
        <f>IF(
ISNA(INDEX(resources!E:E,MATCH(B267,resources!B:B,0))),"fillme",
INDEX(resources!E:E,MATCH(B267,resources!B:B,0)))</f>
        <v>CAISO_Wind</v>
      </c>
      <c r="N267" s="191">
        <v>1</v>
      </c>
      <c r="O267" s="193" t="str">
        <f>IFERROR(INDEX(resources!K:K,MATCH(B267,resources!B:B,0)),"fillme")</f>
        <v>wind_low_cf</v>
      </c>
      <c r="P267" s="195" t="str">
        <f t="shared" si="105"/>
        <v>wind_low_cf_2027_4</v>
      </c>
      <c r="Q267" s="194">
        <f>INDEX(elcc!G:G,MATCH(P267,elcc!D:D,0))</f>
        <v>0.3666666666666667</v>
      </c>
      <c r="R267" s="195">
        <f t="shared" si="106"/>
        <v>1</v>
      </c>
      <c r="S267" s="210" t="e">
        <f t="shared" si="107"/>
        <v>#N/A</v>
      </c>
      <c r="T267" s="212">
        <f t="shared" si="108"/>
        <v>0</v>
      </c>
      <c r="U267" s="196" t="str">
        <f t="shared" si="109"/>
        <v>ok</v>
      </c>
      <c r="V267" s="192" t="str">
        <f>INDEX(resources!F:F,MATCH(B267,resources!B:B,0))</f>
        <v>existing_generic</v>
      </c>
      <c r="W267" s="197">
        <f t="shared" si="110"/>
        <v>1</v>
      </c>
      <c r="X267" s="197">
        <f t="shared" si="111"/>
        <v>0</v>
      </c>
      <c r="Y267" s="197" t="str">
        <f t="shared" si="112"/>
        <v>existing_generic_wind_existing_generic_wind_none</v>
      </c>
      <c r="Z267" s="197">
        <f>IF(COUNTIFS($Y$2:Y267,Y267)=1,1,0)</f>
        <v>0</v>
      </c>
      <c r="AA267" s="197">
        <f>SUM($Z$2:Z267)*Z267</f>
        <v>0</v>
      </c>
      <c r="AB267" s="197">
        <f>COUNTIFS(resources!B:B,B267)</f>
        <v>1</v>
      </c>
      <c r="AC267" s="197">
        <f t="shared" si="113"/>
        <v>1</v>
      </c>
      <c r="AD267" s="197">
        <f t="shared" si="114"/>
        <v>1</v>
      </c>
      <c r="AE267" s="197">
        <f t="shared" si="115"/>
        <v>1</v>
      </c>
      <c r="AF267" s="197">
        <f t="shared" si="116"/>
        <v>1</v>
      </c>
      <c r="AG267" s="197">
        <f t="shared" si="117"/>
        <v>1</v>
      </c>
      <c r="AH267" s="197">
        <f t="shared" si="118"/>
        <v>1</v>
      </c>
      <c r="AI267" s="197">
        <f t="shared" si="119"/>
        <v>1</v>
      </c>
    </row>
    <row r="268" spans="1:35" x14ac:dyDescent="0.3">
      <c r="A268" s="103" t="s">
        <v>3955</v>
      </c>
      <c r="B268" s="103" t="s">
        <v>2511</v>
      </c>
      <c r="C268" s="103" t="s">
        <v>2511</v>
      </c>
      <c r="D268" s="164">
        <v>2027</v>
      </c>
      <c r="E268" s="164">
        <v>5</v>
      </c>
      <c r="F268" s="166">
        <v>2.8022768365232995</v>
      </c>
      <c r="G268" s="206">
        <v>0</v>
      </c>
      <c r="H268" s="207"/>
      <c r="I268" s="103" t="s">
        <v>569</v>
      </c>
      <c r="K268" s="210" t="str">
        <f>IF(ISNA(INDEX(resources!G:G,MATCH(B268,resources!B:B,0))),"none",
INDEX(resources!G:G,MATCH(B268,resources!B:B,0)))</f>
        <v>none</v>
      </c>
      <c r="L268" s="191">
        <v>0</v>
      </c>
      <c r="M268" s="191" t="str">
        <f>IF(
ISNA(INDEX(resources!E:E,MATCH(B268,resources!B:B,0))),"fillme",
INDEX(resources!E:E,MATCH(B268,resources!B:B,0)))</f>
        <v>CAISO_Wind</v>
      </c>
      <c r="N268" s="191">
        <v>1</v>
      </c>
      <c r="O268" s="193" t="str">
        <f>IFERROR(INDEX(resources!K:K,MATCH(B268,resources!B:B,0)),"fillme")</f>
        <v>wind_low_cf</v>
      </c>
      <c r="P268" s="195" t="str">
        <f t="shared" si="105"/>
        <v>wind_low_cf_2027_5</v>
      </c>
      <c r="Q268" s="194">
        <f>INDEX(elcc!G:G,MATCH(P268,elcc!D:D,0))</f>
        <v>0.3666666666666667</v>
      </c>
      <c r="R268" s="195">
        <f t="shared" si="106"/>
        <v>1</v>
      </c>
      <c r="S268" s="210" t="e">
        <f t="shared" si="107"/>
        <v>#N/A</v>
      </c>
      <c r="T268" s="212">
        <f t="shared" si="108"/>
        <v>0</v>
      </c>
      <c r="U268" s="196" t="str">
        <f t="shared" si="109"/>
        <v>ok</v>
      </c>
      <c r="V268" s="192" t="str">
        <f>INDEX(resources!F:F,MATCH(B268,resources!B:B,0))</f>
        <v>existing_generic</v>
      </c>
      <c r="W268" s="197">
        <f t="shared" si="110"/>
        <v>1</v>
      </c>
      <c r="X268" s="197">
        <f t="shared" si="111"/>
        <v>0</v>
      </c>
      <c r="Y268" s="197" t="str">
        <f t="shared" si="112"/>
        <v>existing_generic_wind_existing_generic_wind_none</v>
      </c>
      <c r="Z268" s="197">
        <f>IF(COUNTIFS($Y$2:Y268,Y268)=1,1,0)</f>
        <v>0</v>
      </c>
      <c r="AA268" s="197">
        <f>SUM($Z$2:Z268)*Z268</f>
        <v>0</v>
      </c>
      <c r="AB268" s="197">
        <f>COUNTIFS(resources!B:B,B268)</f>
        <v>1</v>
      </c>
      <c r="AC268" s="197">
        <f t="shared" si="113"/>
        <v>1</v>
      </c>
      <c r="AD268" s="197">
        <f t="shared" si="114"/>
        <v>1</v>
      </c>
      <c r="AE268" s="197">
        <f t="shared" si="115"/>
        <v>1</v>
      </c>
      <c r="AF268" s="197">
        <f t="shared" si="116"/>
        <v>1</v>
      </c>
      <c r="AG268" s="197">
        <f t="shared" si="117"/>
        <v>1</v>
      </c>
      <c r="AH268" s="197">
        <f t="shared" si="118"/>
        <v>1</v>
      </c>
      <c r="AI268" s="197">
        <f t="shared" si="119"/>
        <v>1</v>
      </c>
    </row>
    <row r="269" spans="1:35" x14ac:dyDescent="0.3">
      <c r="A269" s="103" t="s">
        <v>3955</v>
      </c>
      <c r="B269" s="103" t="s">
        <v>2511</v>
      </c>
      <c r="C269" s="103" t="s">
        <v>2511</v>
      </c>
      <c r="D269" s="164">
        <v>2027</v>
      </c>
      <c r="E269" s="164">
        <v>6</v>
      </c>
      <c r="F269" s="166">
        <v>2.8022768365232995</v>
      </c>
      <c r="G269" s="206">
        <v>0</v>
      </c>
      <c r="H269" s="207"/>
      <c r="I269" s="103" t="s">
        <v>569</v>
      </c>
      <c r="K269" s="210" t="str">
        <f>IF(ISNA(INDEX(resources!G:G,MATCH(B269,resources!B:B,0))),"none",
INDEX(resources!G:G,MATCH(B269,resources!B:B,0)))</f>
        <v>none</v>
      </c>
      <c r="L269" s="191">
        <v>0</v>
      </c>
      <c r="M269" s="191" t="str">
        <f>IF(
ISNA(INDEX(resources!E:E,MATCH(B269,resources!B:B,0))),"fillme",
INDEX(resources!E:E,MATCH(B269,resources!B:B,0)))</f>
        <v>CAISO_Wind</v>
      </c>
      <c r="N269" s="191">
        <v>1</v>
      </c>
      <c r="O269" s="193" t="str">
        <f>IFERROR(INDEX(resources!K:K,MATCH(B269,resources!B:B,0)),"fillme")</f>
        <v>wind_low_cf</v>
      </c>
      <c r="P269" s="195" t="str">
        <f t="shared" si="105"/>
        <v>wind_low_cf_2027_6</v>
      </c>
      <c r="Q269" s="194">
        <f>INDEX(elcc!G:G,MATCH(P269,elcc!D:D,0))</f>
        <v>0.48400000000000004</v>
      </c>
      <c r="R269" s="195">
        <f t="shared" si="106"/>
        <v>1</v>
      </c>
      <c r="S269" s="210" t="e">
        <f t="shared" si="107"/>
        <v>#N/A</v>
      </c>
      <c r="T269" s="212">
        <f t="shared" si="108"/>
        <v>0</v>
      </c>
      <c r="U269" s="196" t="str">
        <f t="shared" si="109"/>
        <v>ok</v>
      </c>
      <c r="V269" s="192" t="str">
        <f>INDEX(resources!F:F,MATCH(B269,resources!B:B,0))</f>
        <v>existing_generic</v>
      </c>
      <c r="W269" s="197">
        <f t="shared" si="110"/>
        <v>1</v>
      </c>
      <c r="X269" s="197">
        <f t="shared" si="111"/>
        <v>0</v>
      </c>
      <c r="Y269" s="197" t="str">
        <f t="shared" si="112"/>
        <v>existing_generic_wind_existing_generic_wind_none</v>
      </c>
      <c r="Z269" s="197">
        <f>IF(COUNTIFS($Y$2:Y269,Y269)=1,1,0)</f>
        <v>0</v>
      </c>
      <c r="AA269" s="197">
        <f>SUM($Z$2:Z269)*Z269</f>
        <v>0</v>
      </c>
      <c r="AB269" s="197">
        <f>COUNTIFS(resources!B:B,B269)</f>
        <v>1</v>
      </c>
      <c r="AC269" s="197">
        <f t="shared" si="113"/>
        <v>1</v>
      </c>
      <c r="AD269" s="197">
        <f t="shared" si="114"/>
        <v>1</v>
      </c>
      <c r="AE269" s="197">
        <f t="shared" si="115"/>
        <v>1</v>
      </c>
      <c r="AF269" s="197">
        <f t="shared" si="116"/>
        <v>1</v>
      </c>
      <c r="AG269" s="197">
        <f t="shared" si="117"/>
        <v>1</v>
      </c>
      <c r="AH269" s="197">
        <f t="shared" si="118"/>
        <v>1</v>
      </c>
      <c r="AI269" s="197">
        <f t="shared" si="119"/>
        <v>1</v>
      </c>
    </row>
    <row r="270" spans="1:35" x14ac:dyDescent="0.3">
      <c r="A270" s="103" t="s">
        <v>3955</v>
      </c>
      <c r="B270" s="103" t="s">
        <v>2511</v>
      </c>
      <c r="C270" s="103" t="s">
        <v>2511</v>
      </c>
      <c r="D270" s="164">
        <v>2027</v>
      </c>
      <c r="E270" s="164">
        <v>7</v>
      </c>
      <c r="F270" s="166">
        <v>2.8022768365232995</v>
      </c>
      <c r="G270" s="206">
        <v>0</v>
      </c>
      <c r="H270" s="207"/>
      <c r="I270" s="103" t="s">
        <v>569</v>
      </c>
      <c r="K270" s="210" t="str">
        <f>IF(ISNA(INDEX(resources!G:G,MATCH(B270,resources!B:B,0))),"none",
INDEX(resources!G:G,MATCH(B270,resources!B:B,0)))</f>
        <v>none</v>
      </c>
      <c r="L270" s="191">
        <v>0</v>
      </c>
      <c r="M270" s="191" t="str">
        <f>IF(
ISNA(INDEX(resources!E:E,MATCH(B270,resources!B:B,0))),"fillme",
INDEX(resources!E:E,MATCH(B270,resources!B:B,0)))</f>
        <v>CAISO_Wind</v>
      </c>
      <c r="N270" s="191">
        <v>1</v>
      </c>
      <c r="O270" s="193" t="str">
        <f>IFERROR(INDEX(resources!K:K,MATCH(B270,resources!B:B,0)),"fillme")</f>
        <v>wind_low_cf</v>
      </c>
      <c r="P270" s="195" t="str">
        <f t="shared" si="105"/>
        <v>wind_low_cf_2027_7</v>
      </c>
      <c r="Q270" s="194">
        <f>INDEX(elcc!G:G,MATCH(P270,elcc!D:D,0))</f>
        <v>0.33733333333333337</v>
      </c>
      <c r="R270" s="195">
        <f t="shared" si="106"/>
        <v>1</v>
      </c>
      <c r="S270" s="210" t="e">
        <f t="shared" si="107"/>
        <v>#N/A</v>
      </c>
      <c r="T270" s="212">
        <f t="shared" si="108"/>
        <v>0</v>
      </c>
      <c r="U270" s="196" t="str">
        <f t="shared" si="109"/>
        <v>ok</v>
      </c>
      <c r="V270" s="192" t="str">
        <f>INDEX(resources!F:F,MATCH(B270,resources!B:B,0))</f>
        <v>existing_generic</v>
      </c>
      <c r="W270" s="197">
        <f t="shared" si="110"/>
        <v>1</v>
      </c>
      <c r="X270" s="197">
        <f t="shared" si="111"/>
        <v>0</v>
      </c>
      <c r="Y270" s="197" t="str">
        <f t="shared" si="112"/>
        <v>existing_generic_wind_existing_generic_wind_none</v>
      </c>
      <c r="Z270" s="197">
        <f>IF(COUNTIFS($Y$2:Y270,Y270)=1,1,0)</f>
        <v>0</v>
      </c>
      <c r="AA270" s="197">
        <f>SUM($Z$2:Z270)*Z270</f>
        <v>0</v>
      </c>
      <c r="AB270" s="197">
        <f>COUNTIFS(resources!B:B,B270)</f>
        <v>1</v>
      </c>
      <c r="AC270" s="197">
        <f t="shared" si="113"/>
        <v>1</v>
      </c>
      <c r="AD270" s="197">
        <f t="shared" si="114"/>
        <v>1</v>
      </c>
      <c r="AE270" s="197">
        <f t="shared" si="115"/>
        <v>1</v>
      </c>
      <c r="AF270" s="197">
        <f t="shared" si="116"/>
        <v>1</v>
      </c>
      <c r="AG270" s="197">
        <f t="shared" si="117"/>
        <v>1</v>
      </c>
      <c r="AH270" s="197">
        <f t="shared" si="118"/>
        <v>1</v>
      </c>
      <c r="AI270" s="197">
        <f t="shared" si="119"/>
        <v>1</v>
      </c>
    </row>
    <row r="271" spans="1:35" x14ac:dyDescent="0.3">
      <c r="A271" s="103" t="s">
        <v>3955</v>
      </c>
      <c r="B271" s="103" t="s">
        <v>2511</v>
      </c>
      <c r="C271" s="103" t="s">
        <v>2511</v>
      </c>
      <c r="D271" s="164">
        <v>2027</v>
      </c>
      <c r="E271" s="164">
        <v>8</v>
      </c>
      <c r="F271" s="166">
        <v>2.8022768365232995</v>
      </c>
      <c r="G271" s="206">
        <v>0</v>
      </c>
      <c r="H271" s="207"/>
      <c r="I271" s="103" t="s">
        <v>569</v>
      </c>
      <c r="K271" s="210" t="str">
        <f>IF(ISNA(INDEX(resources!G:G,MATCH(B271,resources!B:B,0))),"none",
INDEX(resources!G:G,MATCH(B271,resources!B:B,0)))</f>
        <v>none</v>
      </c>
      <c r="L271" s="191">
        <v>0</v>
      </c>
      <c r="M271" s="191" t="str">
        <f>IF(
ISNA(INDEX(resources!E:E,MATCH(B271,resources!B:B,0))),"fillme",
INDEX(resources!E:E,MATCH(B271,resources!B:B,0)))</f>
        <v>CAISO_Wind</v>
      </c>
      <c r="N271" s="191">
        <v>1</v>
      </c>
      <c r="O271" s="193" t="str">
        <f>IFERROR(INDEX(resources!K:K,MATCH(B271,resources!B:B,0)),"fillme")</f>
        <v>wind_low_cf</v>
      </c>
      <c r="P271" s="195" t="str">
        <f t="shared" si="105"/>
        <v>wind_low_cf_2027_8</v>
      </c>
      <c r="Q271" s="194">
        <f>INDEX(elcc!G:G,MATCH(P271,elcc!D:D,0))</f>
        <v>0.308</v>
      </c>
      <c r="R271" s="195">
        <f t="shared" si="106"/>
        <v>1</v>
      </c>
      <c r="S271" s="210" t="e">
        <f t="shared" si="107"/>
        <v>#N/A</v>
      </c>
      <c r="T271" s="212">
        <f t="shared" si="108"/>
        <v>0</v>
      </c>
      <c r="U271" s="196" t="str">
        <f t="shared" si="109"/>
        <v>ok</v>
      </c>
      <c r="V271" s="192" t="str">
        <f>INDEX(resources!F:F,MATCH(B271,resources!B:B,0))</f>
        <v>existing_generic</v>
      </c>
      <c r="W271" s="197">
        <f t="shared" si="110"/>
        <v>1</v>
      </c>
      <c r="X271" s="197">
        <f t="shared" si="111"/>
        <v>0</v>
      </c>
      <c r="Y271" s="197" t="str">
        <f t="shared" si="112"/>
        <v>existing_generic_wind_existing_generic_wind_none</v>
      </c>
      <c r="Z271" s="197">
        <f>IF(COUNTIFS($Y$2:Y271,Y271)=1,1,0)</f>
        <v>0</v>
      </c>
      <c r="AA271" s="197">
        <f>SUM($Z$2:Z271)*Z271</f>
        <v>0</v>
      </c>
      <c r="AB271" s="197">
        <f>COUNTIFS(resources!B:B,B271)</f>
        <v>1</v>
      </c>
      <c r="AC271" s="197">
        <f t="shared" si="113"/>
        <v>1</v>
      </c>
      <c r="AD271" s="197">
        <f t="shared" si="114"/>
        <v>1</v>
      </c>
      <c r="AE271" s="197">
        <f t="shared" si="115"/>
        <v>1</v>
      </c>
      <c r="AF271" s="197">
        <f t="shared" si="116"/>
        <v>1</v>
      </c>
      <c r="AG271" s="197">
        <f t="shared" si="117"/>
        <v>1</v>
      </c>
      <c r="AH271" s="197">
        <f t="shared" si="118"/>
        <v>1</v>
      </c>
      <c r="AI271" s="197">
        <f t="shared" si="119"/>
        <v>1</v>
      </c>
    </row>
    <row r="272" spans="1:35" x14ac:dyDescent="0.3">
      <c r="A272" s="103" t="s">
        <v>3955</v>
      </c>
      <c r="B272" s="103" t="s">
        <v>2511</v>
      </c>
      <c r="C272" s="103" t="s">
        <v>2511</v>
      </c>
      <c r="D272" s="164">
        <v>2027</v>
      </c>
      <c r="E272" s="164">
        <v>9</v>
      </c>
      <c r="F272" s="166">
        <v>2.8022768365232995</v>
      </c>
      <c r="G272" s="206">
        <v>0</v>
      </c>
      <c r="H272" s="207"/>
      <c r="I272" s="103" t="s">
        <v>569</v>
      </c>
      <c r="K272" s="210" t="str">
        <f>IF(ISNA(INDEX(resources!G:G,MATCH(B272,resources!B:B,0))),"none",
INDEX(resources!G:G,MATCH(B272,resources!B:B,0)))</f>
        <v>none</v>
      </c>
      <c r="L272" s="191">
        <v>0</v>
      </c>
      <c r="M272" s="191" t="str">
        <f>IF(
ISNA(INDEX(resources!E:E,MATCH(B272,resources!B:B,0))),"fillme",
INDEX(resources!E:E,MATCH(B272,resources!B:B,0)))</f>
        <v>CAISO_Wind</v>
      </c>
      <c r="N272" s="191">
        <v>1</v>
      </c>
      <c r="O272" s="193" t="str">
        <f>IFERROR(INDEX(resources!K:K,MATCH(B272,resources!B:B,0)),"fillme")</f>
        <v>wind_low_cf</v>
      </c>
      <c r="P272" s="195" t="str">
        <f t="shared" si="105"/>
        <v>wind_low_cf_2027_9</v>
      </c>
      <c r="Q272" s="194">
        <f>INDEX(elcc!G:G,MATCH(P272,elcc!D:D,0))</f>
        <v>0.22</v>
      </c>
      <c r="R272" s="195">
        <f t="shared" si="106"/>
        <v>1</v>
      </c>
      <c r="S272" s="210" t="e">
        <f t="shared" si="107"/>
        <v>#N/A</v>
      </c>
      <c r="T272" s="212">
        <f t="shared" si="108"/>
        <v>0</v>
      </c>
      <c r="U272" s="196" t="str">
        <f t="shared" si="109"/>
        <v>ok</v>
      </c>
      <c r="V272" s="192" t="str">
        <f>INDEX(resources!F:F,MATCH(B272,resources!B:B,0))</f>
        <v>existing_generic</v>
      </c>
      <c r="W272" s="197">
        <f t="shared" si="110"/>
        <v>1</v>
      </c>
      <c r="X272" s="197">
        <f t="shared" si="111"/>
        <v>0</v>
      </c>
      <c r="Y272" s="197" t="str">
        <f t="shared" si="112"/>
        <v>existing_generic_wind_existing_generic_wind_none</v>
      </c>
      <c r="Z272" s="197">
        <f>IF(COUNTIFS($Y$2:Y272,Y272)=1,1,0)</f>
        <v>0</v>
      </c>
      <c r="AA272" s="197">
        <f>SUM($Z$2:Z272)*Z272</f>
        <v>0</v>
      </c>
      <c r="AB272" s="197">
        <f>COUNTIFS(resources!B:B,B272)</f>
        <v>1</v>
      </c>
      <c r="AC272" s="197">
        <f t="shared" si="113"/>
        <v>1</v>
      </c>
      <c r="AD272" s="197">
        <f t="shared" si="114"/>
        <v>1</v>
      </c>
      <c r="AE272" s="197">
        <f t="shared" si="115"/>
        <v>1</v>
      </c>
      <c r="AF272" s="197">
        <f t="shared" si="116"/>
        <v>1</v>
      </c>
      <c r="AG272" s="197">
        <f t="shared" si="117"/>
        <v>1</v>
      </c>
      <c r="AH272" s="197">
        <f t="shared" si="118"/>
        <v>1</v>
      </c>
      <c r="AI272" s="197">
        <f t="shared" si="119"/>
        <v>1</v>
      </c>
    </row>
    <row r="273" spans="1:35" x14ac:dyDescent="0.3">
      <c r="A273" s="103" t="s">
        <v>3955</v>
      </c>
      <c r="B273" s="103" t="s">
        <v>2511</v>
      </c>
      <c r="C273" s="103" t="s">
        <v>2511</v>
      </c>
      <c r="D273" s="164">
        <v>2027</v>
      </c>
      <c r="E273" s="164">
        <v>10</v>
      </c>
      <c r="F273" s="166">
        <v>2.8022768365232995</v>
      </c>
      <c r="G273" s="206">
        <v>0</v>
      </c>
      <c r="H273" s="207"/>
      <c r="I273" s="103" t="s">
        <v>569</v>
      </c>
      <c r="K273" s="210" t="str">
        <f>IF(ISNA(INDEX(resources!G:G,MATCH(B273,resources!B:B,0))),"none",
INDEX(resources!G:G,MATCH(B273,resources!B:B,0)))</f>
        <v>none</v>
      </c>
      <c r="L273" s="191">
        <v>0</v>
      </c>
      <c r="M273" s="191" t="str">
        <f>IF(
ISNA(INDEX(resources!E:E,MATCH(B273,resources!B:B,0))),"fillme",
INDEX(resources!E:E,MATCH(B273,resources!B:B,0)))</f>
        <v>CAISO_Wind</v>
      </c>
      <c r="N273" s="191">
        <v>1</v>
      </c>
      <c r="O273" s="193" t="str">
        <f>IFERROR(INDEX(resources!K:K,MATCH(B273,resources!B:B,0)),"fillme")</f>
        <v>wind_low_cf</v>
      </c>
      <c r="P273" s="195" t="str">
        <f t="shared" si="105"/>
        <v>wind_low_cf_2027_10</v>
      </c>
      <c r="Q273" s="194">
        <f>INDEX(elcc!G:G,MATCH(P273,elcc!D:D,0))</f>
        <v>0.11733333333333335</v>
      </c>
      <c r="R273" s="195">
        <f t="shared" si="106"/>
        <v>1</v>
      </c>
      <c r="S273" s="210" t="e">
        <f t="shared" si="107"/>
        <v>#N/A</v>
      </c>
      <c r="T273" s="212">
        <f t="shared" si="108"/>
        <v>0</v>
      </c>
      <c r="U273" s="196" t="str">
        <f t="shared" si="109"/>
        <v>ok</v>
      </c>
      <c r="V273" s="192" t="str">
        <f>INDEX(resources!F:F,MATCH(B273,resources!B:B,0))</f>
        <v>existing_generic</v>
      </c>
      <c r="W273" s="197">
        <f t="shared" si="110"/>
        <v>1</v>
      </c>
      <c r="X273" s="197">
        <f t="shared" si="111"/>
        <v>0</v>
      </c>
      <c r="Y273" s="197" t="str">
        <f t="shared" si="112"/>
        <v>existing_generic_wind_existing_generic_wind_none</v>
      </c>
      <c r="Z273" s="197">
        <f>IF(COUNTIFS($Y$2:Y273,Y273)=1,1,0)</f>
        <v>0</v>
      </c>
      <c r="AA273" s="197">
        <f>SUM($Z$2:Z273)*Z273</f>
        <v>0</v>
      </c>
      <c r="AB273" s="197">
        <f>COUNTIFS(resources!B:B,B273)</f>
        <v>1</v>
      </c>
      <c r="AC273" s="197">
        <f t="shared" si="113"/>
        <v>1</v>
      </c>
      <c r="AD273" s="197">
        <f t="shared" si="114"/>
        <v>1</v>
      </c>
      <c r="AE273" s="197">
        <f t="shared" si="115"/>
        <v>1</v>
      </c>
      <c r="AF273" s="197">
        <f t="shared" si="116"/>
        <v>1</v>
      </c>
      <c r="AG273" s="197">
        <f t="shared" si="117"/>
        <v>1</v>
      </c>
      <c r="AH273" s="197">
        <f t="shared" si="118"/>
        <v>1</v>
      </c>
      <c r="AI273" s="197">
        <f t="shared" si="119"/>
        <v>1</v>
      </c>
    </row>
    <row r="274" spans="1:35" x14ac:dyDescent="0.3">
      <c r="A274" s="103" t="s">
        <v>3955</v>
      </c>
      <c r="B274" s="103" t="s">
        <v>2511</v>
      </c>
      <c r="C274" s="103" t="s">
        <v>2511</v>
      </c>
      <c r="D274" s="164">
        <v>2027</v>
      </c>
      <c r="E274" s="164">
        <v>11</v>
      </c>
      <c r="F274" s="166">
        <v>2.8022768365232995</v>
      </c>
      <c r="G274" s="206">
        <v>0</v>
      </c>
      <c r="H274" s="207"/>
      <c r="I274" s="103" t="s">
        <v>569</v>
      </c>
      <c r="K274" s="210" t="str">
        <f>IF(ISNA(INDEX(resources!G:G,MATCH(B274,resources!B:B,0))),"none",
INDEX(resources!G:G,MATCH(B274,resources!B:B,0)))</f>
        <v>none</v>
      </c>
      <c r="L274" s="191">
        <v>0</v>
      </c>
      <c r="M274" s="191" t="str">
        <f>IF(
ISNA(INDEX(resources!E:E,MATCH(B274,resources!B:B,0))),"fillme",
INDEX(resources!E:E,MATCH(B274,resources!B:B,0)))</f>
        <v>CAISO_Wind</v>
      </c>
      <c r="N274" s="191">
        <v>1</v>
      </c>
      <c r="O274" s="193" t="str">
        <f>IFERROR(INDEX(resources!K:K,MATCH(B274,resources!B:B,0)),"fillme")</f>
        <v>wind_low_cf</v>
      </c>
      <c r="P274" s="195" t="str">
        <f t="shared" si="105"/>
        <v>wind_low_cf_2027_11</v>
      </c>
      <c r="Q274" s="194">
        <f>INDEX(elcc!G:G,MATCH(P274,elcc!D:D,0))</f>
        <v>0.17600000000000002</v>
      </c>
      <c r="R274" s="195">
        <f t="shared" si="106"/>
        <v>1</v>
      </c>
      <c r="S274" s="210" t="e">
        <f t="shared" si="107"/>
        <v>#N/A</v>
      </c>
      <c r="T274" s="212">
        <f t="shared" si="108"/>
        <v>0</v>
      </c>
      <c r="U274" s="196" t="str">
        <f t="shared" si="109"/>
        <v>ok</v>
      </c>
      <c r="V274" s="192" t="str">
        <f>INDEX(resources!F:F,MATCH(B274,resources!B:B,0))</f>
        <v>existing_generic</v>
      </c>
      <c r="W274" s="197">
        <f t="shared" si="110"/>
        <v>1</v>
      </c>
      <c r="X274" s="197">
        <f t="shared" si="111"/>
        <v>0</v>
      </c>
      <c r="Y274" s="197" t="str">
        <f t="shared" si="112"/>
        <v>existing_generic_wind_existing_generic_wind_none</v>
      </c>
      <c r="Z274" s="197">
        <f>IF(COUNTIFS($Y$2:Y274,Y274)=1,1,0)</f>
        <v>0</v>
      </c>
      <c r="AA274" s="197">
        <f>SUM($Z$2:Z274)*Z274</f>
        <v>0</v>
      </c>
      <c r="AB274" s="197">
        <f>COUNTIFS(resources!B:B,B274)</f>
        <v>1</v>
      </c>
      <c r="AC274" s="197">
        <f t="shared" si="113"/>
        <v>1</v>
      </c>
      <c r="AD274" s="197">
        <f t="shared" si="114"/>
        <v>1</v>
      </c>
      <c r="AE274" s="197">
        <f t="shared" si="115"/>
        <v>1</v>
      </c>
      <c r="AF274" s="197">
        <f t="shared" si="116"/>
        <v>1</v>
      </c>
      <c r="AG274" s="197">
        <f t="shared" si="117"/>
        <v>1</v>
      </c>
      <c r="AH274" s="197">
        <f t="shared" si="118"/>
        <v>1</v>
      </c>
      <c r="AI274" s="197">
        <f t="shared" si="119"/>
        <v>1</v>
      </c>
    </row>
    <row r="275" spans="1:35" x14ac:dyDescent="0.3">
      <c r="A275" s="103" t="s">
        <v>3955</v>
      </c>
      <c r="B275" s="103" t="s">
        <v>2511</v>
      </c>
      <c r="C275" s="103" t="s">
        <v>2511</v>
      </c>
      <c r="D275" s="164">
        <v>2027</v>
      </c>
      <c r="E275" s="164">
        <v>12</v>
      </c>
      <c r="F275" s="166">
        <v>2.8022768365232995</v>
      </c>
      <c r="G275" s="206">
        <v>0</v>
      </c>
      <c r="H275" s="207"/>
      <c r="I275" s="103" t="s">
        <v>569</v>
      </c>
      <c r="K275" s="210" t="str">
        <f>IF(ISNA(INDEX(resources!G:G,MATCH(B275,resources!B:B,0))),"none",
INDEX(resources!G:G,MATCH(B275,resources!B:B,0)))</f>
        <v>none</v>
      </c>
      <c r="L275" s="191">
        <v>0</v>
      </c>
      <c r="M275" s="191" t="str">
        <f>IF(
ISNA(INDEX(resources!E:E,MATCH(B275,resources!B:B,0))),"fillme",
INDEX(resources!E:E,MATCH(B275,resources!B:B,0)))</f>
        <v>CAISO_Wind</v>
      </c>
      <c r="N275" s="191">
        <v>1</v>
      </c>
      <c r="O275" s="193" t="str">
        <f>IFERROR(INDEX(resources!K:K,MATCH(B275,resources!B:B,0)),"fillme")</f>
        <v>wind_low_cf</v>
      </c>
      <c r="P275" s="195" t="str">
        <f t="shared" si="105"/>
        <v>wind_low_cf_2027_12</v>
      </c>
      <c r="Q275" s="194">
        <f>INDEX(elcc!G:G,MATCH(P275,elcc!D:D,0))</f>
        <v>0.19066666666666668</v>
      </c>
      <c r="R275" s="195">
        <f t="shared" si="106"/>
        <v>1</v>
      </c>
      <c r="S275" s="210" t="e">
        <f t="shared" si="107"/>
        <v>#N/A</v>
      </c>
      <c r="T275" s="212">
        <f t="shared" si="108"/>
        <v>0</v>
      </c>
      <c r="U275" s="196" t="str">
        <f t="shared" si="109"/>
        <v>ok</v>
      </c>
      <c r="V275" s="192" t="str">
        <f>INDEX(resources!F:F,MATCH(B275,resources!B:B,0))</f>
        <v>existing_generic</v>
      </c>
      <c r="W275" s="197">
        <f t="shared" si="110"/>
        <v>1</v>
      </c>
      <c r="X275" s="197">
        <f t="shared" si="111"/>
        <v>0</v>
      </c>
      <c r="Y275" s="197" t="str">
        <f t="shared" si="112"/>
        <v>existing_generic_wind_existing_generic_wind_none</v>
      </c>
      <c r="Z275" s="197">
        <f>IF(COUNTIFS($Y$2:Y275,Y275)=1,1,0)</f>
        <v>0</v>
      </c>
      <c r="AA275" s="197">
        <f>SUM($Z$2:Z275)*Z275</f>
        <v>0</v>
      </c>
      <c r="AB275" s="197">
        <f>COUNTIFS(resources!B:B,B275)</f>
        <v>1</v>
      </c>
      <c r="AC275" s="197">
        <f t="shared" si="113"/>
        <v>1</v>
      </c>
      <c r="AD275" s="197">
        <f t="shared" si="114"/>
        <v>1</v>
      </c>
      <c r="AE275" s="197">
        <f t="shared" si="115"/>
        <v>1</v>
      </c>
      <c r="AF275" s="197">
        <f t="shared" si="116"/>
        <v>1</v>
      </c>
      <c r="AG275" s="197">
        <f t="shared" si="117"/>
        <v>1</v>
      </c>
      <c r="AH275" s="197">
        <f t="shared" si="118"/>
        <v>1</v>
      </c>
      <c r="AI275" s="197">
        <f t="shared" si="119"/>
        <v>1</v>
      </c>
    </row>
    <row r="276" spans="1:35" x14ac:dyDescent="0.3">
      <c r="A276" s="103" t="s">
        <v>3955</v>
      </c>
      <c r="B276" s="103" t="s">
        <v>2511</v>
      </c>
      <c r="C276" s="103" t="s">
        <v>2511</v>
      </c>
      <c r="D276" s="164">
        <v>2028</v>
      </c>
      <c r="E276" s="164">
        <v>1</v>
      </c>
      <c r="F276" s="166">
        <v>3.7337335201666026</v>
      </c>
      <c r="G276" s="206">
        <v>0</v>
      </c>
      <c r="H276" s="207"/>
      <c r="I276" s="103" t="s">
        <v>569</v>
      </c>
      <c r="K276" s="210" t="str">
        <f>IF(ISNA(INDEX(resources!G:G,MATCH(B276,resources!B:B,0))),"none",
INDEX(resources!G:G,MATCH(B276,resources!B:B,0)))</f>
        <v>none</v>
      </c>
      <c r="L276" s="191">
        <v>0</v>
      </c>
      <c r="M276" s="191" t="str">
        <f>IF(
ISNA(INDEX(resources!E:E,MATCH(B276,resources!B:B,0))),"fillme",
INDEX(resources!E:E,MATCH(B276,resources!B:B,0)))</f>
        <v>CAISO_Wind</v>
      </c>
      <c r="N276" s="191">
        <v>1</v>
      </c>
      <c r="O276" s="193" t="str">
        <f>IFERROR(INDEX(resources!K:K,MATCH(B276,resources!B:B,0)),"fillme")</f>
        <v>wind_low_cf</v>
      </c>
      <c r="P276" s="195" t="str">
        <f t="shared" si="105"/>
        <v>wind_low_cf_2028_1</v>
      </c>
      <c r="Q276" s="194">
        <f>INDEX(elcc!G:G,MATCH(P276,elcc!D:D,0))</f>
        <v>0.20533333333333337</v>
      </c>
      <c r="R276" s="195">
        <f t="shared" si="106"/>
        <v>1</v>
      </c>
      <c r="S276" s="210" t="e">
        <f t="shared" si="107"/>
        <v>#N/A</v>
      </c>
      <c r="T276" s="212">
        <f t="shared" si="108"/>
        <v>0</v>
      </c>
      <c r="U276" s="196" t="str">
        <f t="shared" si="109"/>
        <v>ok</v>
      </c>
      <c r="V276" s="192" t="str">
        <f>INDEX(resources!F:F,MATCH(B276,resources!B:B,0))</f>
        <v>existing_generic</v>
      </c>
      <c r="W276" s="197">
        <f t="shared" si="110"/>
        <v>1</v>
      </c>
      <c r="X276" s="197">
        <f t="shared" si="111"/>
        <v>0</v>
      </c>
      <c r="Y276" s="197" t="str">
        <f t="shared" si="112"/>
        <v>existing_generic_wind_existing_generic_wind_none</v>
      </c>
      <c r="Z276" s="197">
        <f>IF(COUNTIFS($Y$2:Y276,Y276)=1,1,0)</f>
        <v>0</v>
      </c>
      <c r="AA276" s="197">
        <f>SUM($Z$2:Z276)*Z276</f>
        <v>0</v>
      </c>
      <c r="AB276" s="197">
        <f>COUNTIFS(resources!B:B,B276)</f>
        <v>1</v>
      </c>
      <c r="AC276" s="197">
        <f t="shared" si="113"/>
        <v>1</v>
      </c>
      <c r="AD276" s="197">
        <f t="shared" si="114"/>
        <v>1</v>
      </c>
      <c r="AE276" s="197">
        <f t="shared" si="115"/>
        <v>1</v>
      </c>
      <c r="AF276" s="197">
        <f t="shared" si="116"/>
        <v>1</v>
      </c>
      <c r="AG276" s="197">
        <f t="shared" si="117"/>
        <v>1</v>
      </c>
      <c r="AH276" s="197">
        <f t="shared" si="118"/>
        <v>1</v>
      </c>
      <c r="AI276" s="197">
        <f t="shared" si="119"/>
        <v>1</v>
      </c>
    </row>
    <row r="277" spans="1:35" x14ac:dyDescent="0.3">
      <c r="A277" s="103" t="s">
        <v>3955</v>
      </c>
      <c r="B277" s="103" t="s">
        <v>2511</v>
      </c>
      <c r="C277" s="103" t="s">
        <v>2511</v>
      </c>
      <c r="D277" s="164">
        <v>2028</v>
      </c>
      <c r="E277" s="164">
        <v>2</v>
      </c>
      <c r="F277" s="166">
        <v>3.7337335201666026</v>
      </c>
      <c r="G277" s="206">
        <v>0</v>
      </c>
      <c r="H277" s="207"/>
      <c r="I277" s="103" t="s">
        <v>569</v>
      </c>
      <c r="K277" s="210" t="str">
        <f>IF(ISNA(INDEX(resources!G:G,MATCH(B277,resources!B:B,0))),"none",
INDEX(resources!G:G,MATCH(B277,resources!B:B,0)))</f>
        <v>none</v>
      </c>
      <c r="L277" s="191">
        <v>0</v>
      </c>
      <c r="M277" s="191" t="str">
        <f>IF(
ISNA(INDEX(resources!E:E,MATCH(B277,resources!B:B,0))),"fillme",
INDEX(resources!E:E,MATCH(B277,resources!B:B,0)))</f>
        <v>CAISO_Wind</v>
      </c>
      <c r="N277" s="191">
        <v>1</v>
      </c>
      <c r="O277" s="193" t="str">
        <f>IFERROR(INDEX(resources!K:K,MATCH(B277,resources!B:B,0)),"fillme")</f>
        <v>wind_low_cf</v>
      </c>
      <c r="P277" s="195" t="str">
        <f t="shared" si="105"/>
        <v>wind_low_cf_2028_2</v>
      </c>
      <c r="Q277" s="194">
        <f>INDEX(elcc!G:G,MATCH(P277,elcc!D:D,0))</f>
        <v>0.17600000000000002</v>
      </c>
      <c r="R277" s="195">
        <f t="shared" si="106"/>
        <v>1</v>
      </c>
      <c r="S277" s="210" t="e">
        <f t="shared" si="107"/>
        <v>#N/A</v>
      </c>
      <c r="T277" s="212">
        <f t="shared" si="108"/>
        <v>0</v>
      </c>
      <c r="U277" s="196" t="str">
        <f t="shared" si="109"/>
        <v>ok</v>
      </c>
      <c r="V277" s="192" t="str">
        <f>INDEX(resources!F:F,MATCH(B277,resources!B:B,0))</f>
        <v>existing_generic</v>
      </c>
      <c r="W277" s="197">
        <f t="shared" si="110"/>
        <v>1</v>
      </c>
      <c r="X277" s="197">
        <f t="shared" si="111"/>
        <v>0</v>
      </c>
      <c r="Y277" s="197" t="str">
        <f t="shared" si="112"/>
        <v>existing_generic_wind_existing_generic_wind_none</v>
      </c>
      <c r="Z277" s="197">
        <f>IF(COUNTIFS($Y$2:Y277,Y277)=1,1,0)</f>
        <v>0</v>
      </c>
      <c r="AA277" s="197">
        <f>SUM($Z$2:Z277)*Z277</f>
        <v>0</v>
      </c>
      <c r="AB277" s="197">
        <f>COUNTIFS(resources!B:B,B277)</f>
        <v>1</v>
      </c>
      <c r="AC277" s="197">
        <f t="shared" si="113"/>
        <v>1</v>
      </c>
      <c r="AD277" s="197">
        <f t="shared" si="114"/>
        <v>1</v>
      </c>
      <c r="AE277" s="197">
        <f t="shared" si="115"/>
        <v>1</v>
      </c>
      <c r="AF277" s="197">
        <f t="shared" si="116"/>
        <v>1</v>
      </c>
      <c r="AG277" s="197">
        <f t="shared" si="117"/>
        <v>1</v>
      </c>
      <c r="AH277" s="197">
        <f t="shared" si="118"/>
        <v>1</v>
      </c>
      <c r="AI277" s="197">
        <f t="shared" si="119"/>
        <v>1</v>
      </c>
    </row>
    <row r="278" spans="1:35" x14ac:dyDescent="0.3">
      <c r="A278" s="103" t="s">
        <v>3955</v>
      </c>
      <c r="B278" s="103" t="s">
        <v>2511</v>
      </c>
      <c r="C278" s="103" t="s">
        <v>2511</v>
      </c>
      <c r="D278" s="164">
        <v>2028</v>
      </c>
      <c r="E278" s="164">
        <v>3</v>
      </c>
      <c r="F278" s="166">
        <v>3.7337335201666026</v>
      </c>
      <c r="G278" s="206">
        <v>0</v>
      </c>
      <c r="H278" s="207"/>
      <c r="I278" s="103" t="s">
        <v>569</v>
      </c>
      <c r="K278" s="210" t="str">
        <f>IF(ISNA(INDEX(resources!G:G,MATCH(B278,resources!B:B,0))),"none",
INDEX(resources!G:G,MATCH(B278,resources!B:B,0)))</f>
        <v>none</v>
      </c>
      <c r="L278" s="191">
        <v>0</v>
      </c>
      <c r="M278" s="191" t="str">
        <f>IF(
ISNA(INDEX(resources!E:E,MATCH(B278,resources!B:B,0))),"fillme",
INDEX(resources!E:E,MATCH(B278,resources!B:B,0)))</f>
        <v>CAISO_Wind</v>
      </c>
      <c r="N278" s="191">
        <v>1</v>
      </c>
      <c r="O278" s="193" t="str">
        <f>IFERROR(INDEX(resources!K:K,MATCH(B278,resources!B:B,0)),"fillme")</f>
        <v>wind_low_cf</v>
      </c>
      <c r="P278" s="195" t="str">
        <f t="shared" si="105"/>
        <v>wind_low_cf_2028_3</v>
      </c>
      <c r="Q278" s="194">
        <f>INDEX(elcc!G:G,MATCH(P278,elcc!D:D,0))</f>
        <v>0.41066666666666674</v>
      </c>
      <c r="R278" s="195">
        <f t="shared" si="106"/>
        <v>1</v>
      </c>
      <c r="S278" s="210" t="e">
        <f t="shared" si="107"/>
        <v>#N/A</v>
      </c>
      <c r="T278" s="212">
        <f t="shared" si="108"/>
        <v>0</v>
      </c>
      <c r="U278" s="196" t="str">
        <f t="shared" si="109"/>
        <v>ok</v>
      </c>
      <c r="V278" s="192" t="str">
        <f>INDEX(resources!F:F,MATCH(B278,resources!B:B,0))</f>
        <v>existing_generic</v>
      </c>
      <c r="W278" s="197">
        <f t="shared" si="110"/>
        <v>1</v>
      </c>
      <c r="X278" s="197">
        <f t="shared" si="111"/>
        <v>0</v>
      </c>
      <c r="Y278" s="197" t="str">
        <f t="shared" si="112"/>
        <v>existing_generic_wind_existing_generic_wind_none</v>
      </c>
      <c r="Z278" s="197">
        <f>IF(COUNTIFS($Y$2:Y278,Y278)=1,1,0)</f>
        <v>0</v>
      </c>
      <c r="AA278" s="197">
        <f>SUM($Z$2:Z278)*Z278</f>
        <v>0</v>
      </c>
      <c r="AB278" s="197">
        <f>COUNTIFS(resources!B:B,B278)</f>
        <v>1</v>
      </c>
      <c r="AC278" s="197">
        <f t="shared" si="113"/>
        <v>1</v>
      </c>
      <c r="AD278" s="197">
        <f t="shared" si="114"/>
        <v>1</v>
      </c>
      <c r="AE278" s="197">
        <f t="shared" si="115"/>
        <v>1</v>
      </c>
      <c r="AF278" s="197">
        <f t="shared" si="116"/>
        <v>1</v>
      </c>
      <c r="AG278" s="197">
        <f t="shared" si="117"/>
        <v>1</v>
      </c>
      <c r="AH278" s="197">
        <f t="shared" si="118"/>
        <v>1</v>
      </c>
      <c r="AI278" s="197">
        <f t="shared" si="119"/>
        <v>1</v>
      </c>
    </row>
    <row r="279" spans="1:35" x14ac:dyDescent="0.3">
      <c r="A279" s="103" t="s">
        <v>3955</v>
      </c>
      <c r="B279" s="103" t="s">
        <v>2511</v>
      </c>
      <c r="C279" s="103" t="s">
        <v>2511</v>
      </c>
      <c r="D279" s="164">
        <v>2028</v>
      </c>
      <c r="E279" s="164">
        <v>4</v>
      </c>
      <c r="F279" s="166">
        <v>3.7337335201666026</v>
      </c>
      <c r="G279" s="206">
        <v>0</v>
      </c>
      <c r="H279" s="207"/>
      <c r="I279" s="103" t="s">
        <v>569</v>
      </c>
      <c r="K279" s="210" t="str">
        <f>IF(ISNA(INDEX(resources!G:G,MATCH(B279,resources!B:B,0))),"none",
INDEX(resources!G:G,MATCH(B279,resources!B:B,0)))</f>
        <v>none</v>
      </c>
      <c r="L279" s="191">
        <v>0</v>
      </c>
      <c r="M279" s="191" t="str">
        <f>IF(
ISNA(INDEX(resources!E:E,MATCH(B279,resources!B:B,0))),"fillme",
INDEX(resources!E:E,MATCH(B279,resources!B:B,0)))</f>
        <v>CAISO_Wind</v>
      </c>
      <c r="N279" s="191">
        <v>1</v>
      </c>
      <c r="O279" s="193" t="str">
        <f>IFERROR(INDEX(resources!K:K,MATCH(B279,resources!B:B,0)),"fillme")</f>
        <v>wind_low_cf</v>
      </c>
      <c r="P279" s="195" t="str">
        <f t="shared" si="105"/>
        <v>wind_low_cf_2028_4</v>
      </c>
      <c r="Q279" s="194">
        <f>INDEX(elcc!G:G,MATCH(P279,elcc!D:D,0))</f>
        <v>0.3666666666666667</v>
      </c>
      <c r="R279" s="195">
        <f t="shared" si="106"/>
        <v>1</v>
      </c>
      <c r="S279" s="210" t="e">
        <f t="shared" si="107"/>
        <v>#N/A</v>
      </c>
      <c r="T279" s="212">
        <f t="shared" si="108"/>
        <v>0</v>
      </c>
      <c r="U279" s="196" t="str">
        <f t="shared" si="109"/>
        <v>ok</v>
      </c>
      <c r="V279" s="192" t="str">
        <f>INDEX(resources!F:F,MATCH(B279,resources!B:B,0))</f>
        <v>existing_generic</v>
      </c>
      <c r="W279" s="197">
        <f t="shared" si="110"/>
        <v>1</v>
      </c>
      <c r="X279" s="197">
        <f t="shared" si="111"/>
        <v>0</v>
      </c>
      <c r="Y279" s="197" t="str">
        <f t="shared" si="112"/>
        <v>existing_generic_wind_existing_generic_wind_none</v>
      </c>
      <c r="Z279" s="197">
        <f>IF(COUNTIFS($Y$2:Y279,Y279)=1,1,0)</f>
        <v>0</v>
      </c>
      <c r="AA279" s="197">
        <f>SUM($Z$2:Z279)*Z279</f>
        <v>0</v>
      </c>
      <c r="AB279" s="197">
        <f>COUNTIFS(resources!B:B,B279)</f>
        <v>1</v>
      </c>
      <c r="AC279" s="197">
        <f t="shared" si="113"/>
        <v>1</v>
      </c>
      <c r="AD279" s="197">
        <f t="shared" si="114"/>
        <v>1</v>
      </c>
      <c r="AE279" s="197">
        <f t="shared" si="115"/>
        <v>1</v>
      </c>
      <c r="AF279" s="197">
        <f t="shared" si="116"/>
        <v>1</v>
      </c>
      <c r="AG279" s="197">
        <f t="shared" si="117"/>
        <v>1</v>
      </c>
      <c r="AH279" s="197">
        <f t="shared" si="118"/>
        <v>1</v>
      </c>
      <c r="AI279" s="197">
        <f t="shared" si="119"/>
        <v>1</v>
      </c>
    </row>
    <row r="280" spans="1:35" x14ac:dyDescent="0.3">
      <c r="A280" s="103" t="s">
        <v>3955</v>
      </c>
      <c r="B280" s="103" t="s">
        <v>2511</v>
      </c>
      <c r="C280" s="103" t="s">
        <v>2511</v>
      </c>
      <c r="D280" s="164">
        <v>2028</v>
      </c>
      <c r="E280" s="164">
        <v>5</v>
      </c>
      <c r="F280" s="166">
        <v>3.7337335201666026</v>
      </c>
      <c r="G280" s="206">
        <v>0</v>
      </c>
      <c r="H280" s="207"/>
      <c r="I280" s="103" t="s">
        <v>569</v>
      </c>
      <c r="K280" s="210" t="str">
        <f>IF(ISNA(INDEX(resources!G:G,MATCH(B280,resources!B:B,0))),"none",
INDEX(resources!G:G,MATCH(B280,resources!B:B,0)))</f>
        <v>none</v>
      </c>
      <c r="L280" s="191">
        <v>0</v>
      </c>
      <c r="M280" s="191" t="str">
        <f>IF(
ISNA(INDEX(resources!E:E,MATCH(B280,resources!B:B,0))),"fillme",
INDEX(resources!E:E,MATCH(B280,resources!B:B,0)))</f>
        <v>CAISO_Wind</v>
      </c>
      <c r="N280" s="191">
        <v>1</v>
      </c>
      <c r="O280" s="193" t="str">
        <f>IFERROR(INDEX(resources!K:K,MATCH(B280,resources!B:B,0)),"fillme")</f>
        <v>wind_low_cf</v>
      </c>
      <c r="P280" s="195" t="str">
        <f t="shared" si="105"/>
        <v>wind_low_cf_2028_5</v>
      </c>
      <c r="Q280" s="194">
        <f>INDEX(elcc!G:G,MATCH(P280,elcc!D:D,0))</f>
        <v>0.3666666666666667</v>
      </c>
      <c r="R280" s="195">
        <f t="shared" si="106"/>
        <v>1</v>
      </c>
      <c r="S280" s="210" t="e">
        <f t="shared" si="107"/>
        <v>#N/A</v>
      </c>
      <c r="T280" s="212">
        <f t="shared" si="108"/>
        <v>0</v>
      </c>
      <c r="U280" s="196" t="str">
        <f t="shared" si="109"/>
        <v>ok</v>
      </c>
      <c r="V280" s="192" t="str">
        <f>INDEX(resources!F:F,MATCH(B280,resources!B:B,0))</f>
        <v>existing_generic</v>
      </c>
      <c r="W280" s="197">
        <f t="shared" si="110"/>
        <v>1</v>
      </c>
      <c r="X280" s="197">
        <f t="shared" si="111"/>
        <v>0</v>
      </c>
      <c r="Y280" s="197" t="str">
        <f t="shared" si="112"/>
        <v>existing_generic_wind_existing_generic_wind_none</v>
      </c>
      <c r="Z280" s="197">
        <f>IF(COUNTIFS($Y$2:Y280,Y280)=1,1,0)</f>
        <v>0</v>
      </c>
      <c r="AA280" s="197">
        <f>SUM($Z$2:Z280)*Z280</f>
        <v>0</v>
      </c>
      <c r="AB280" s="197">
        <f>COUNTIFS(resources!B:B,B280)</f>
        <v>1</v>
      </c>
      <c r="AC280" s="197">
        <f t="shared" si="113"/>
        <v>1</v>
      </c>
      <c r="AD280" s="197">
        <f t="shared" si="114"/>
        <v>1</v>
      </c>
      <c r="AE280" s="197">
        <f t="shared" si="115"/>
        <v>1</v>
      </c>
      <c r="AF280" s="197">
        <f t="shared" si="116"/>
        <v>1</v>
      </c>
      <c r="AG280" s="197">
        <f t="shared" si="117"/>
        <v>1</v>
      </c>
      <c r="AH280" s="197">
        <f t="shared" si="118"/>
        <v>1</v>
      </c>
      <c r="AI280" s="197">
        <f t="shared" si="119"/>
        <v>1</v>
      </c>
    </row>
    <row r="281" spans="1:35" x14ac:dyDescent="0.3">
      <c r="A281" s="103" t="s">
        <v>3955</v>
      </c>
      <c r="B281" s="103" t="s">
        <v>2511</v>
      </c>
      <c r="C281" s="103" t="s">
        <v>2511</v>
      </c>
      <c r="D281" s="164">
        <v>2028</v>
      </c>
      <c r="E281" s="164">
        <v>6</v>
      </c>
      <c r="F281" s="166">
        <v>3.7337335201666026</v>
      </c>
      <c r="G281" s="206">
        <v>0</v>
      </c>
      <c r="H281" s="207"/>
      <c r="I281" s="103" t="s">
        <v>569</v>
      </c>
      <c r="K281" s="210" t="str">
        <f>IF(ISNA(INDEX(resources!G:G,MATCH(B281,resources!B:B,0))),"none",
INDEX(resources!G:G,MATCH(B281,resources!B:B,0)))</f>
        <v>none</v>
      </c>
      <c r="L281" s="191">
        <v>0</v>
      </c>
      <c r="M281" s="191" t="str">
        <f>IF(
ISNA(INDEX(resources!E:E,MATCH(B281,resources!B:B,0))),"fillme",
INDEX(resources!E:E,MATCH(B281,resources!B:B,0)))</f>
        <v>CAISO_Wind</v>
      </c>
      <c r="N281" s="191">
        <v>1</v>
      </c>
      <c r="O281" s="193" t="str">
        <f>IFERROR(INDEX(resources!K:K,MATCH(B281,resources!B:B,0)),"fillme")</f>
        <v>wind_low_cf</v>
      </c>
      <c r="P281" s="195" t="str">
        <f t="shared" si="105"/>
        <v>wind_low_cf_2028_6</v>
      </c>
      <c r="Q281" s="194">
        <f>INDEX(elcc!G:G,MATCH(P281,elcc!D:D,0))</f>
        <v>0.48400000000000004</v>
      </c>
      <c r="R281" s="195">
        <f t="shared" si="106"/>
        <v>1</v>
      </c>
      <c r="S281" s="210" t="e">
        <f t="shared" si="107"/>
        <v>#N/A</v>
      </c>
      <c r="T281" s="212">
        <f t="shared" si="108"/>
        <v>0</v>
      </c>
      <c r="U281" s="196" t="str">
        <f t="shared" si="109"/>
        <v>ok</v>
      </c>
      <c r="V281" s="192" t="str">
        <f>INDEX(resources!F:F,MATCH(B281,resources!B:B,0))</f>
        <v>existing_generic</v>
      </c>
      <c r="W281" s="197">
        <f t="shared" si="110"/>
        <v>1</v>
      </c>
      <c r="X281" s="197">
        <f t="shared" si="111"/>
        <v>0</v>
      </c>
      <c r="Y281" s="197" t="str">
        <f t="shared" si="112"/>
        <v>existing_generic_wind_existing_generic_wind_none</v>
      </c>
      <c r="Z281" s="197">
        <f>IF(COUNTIFS($Y$2:Y281,Y281)=1,1,0)</f>
        <v>0</v>
      </c>
      <c r="AA281" s="197">
        <f>SUM($Z$2:Z281)*Z281</f>
        <v>0</v>
      </c>
      <c r="AB281" s="197">
        <f>COUNTIFS(resources!B:B,B281)</f>
        <v>1</v>
      </c>
      <c r="AC281" s="197">
        <f t="shared" si="113"/>
        <v>1</v>
      </c>
      <c r="AD281" s="197">
        <f t="shared" si="114"/>
        <v>1</v>
      </c>
      <c r="AE281" s="197">
        <f t="shared" si="115"/>
        <v>1</v>
      </c>
      <c r="AF281" s="197">
        <f t="shared" si="116"/>
        <v>1</v>
      </c>
      <c r="AG281" s="197">
        <f t="shared" si="117"/>
        <v>1</v>
      </c>
      <c r="AH281" s="197">
        <f t="shared" si="118"/>
        <v>1</v>
      </c>
      <c r="AI281" s="197">
        <f t="shared" si="119"/>
        <v>1</v>
      </c>
    </row>
    <row r="282" spans="1:35" x14ac:dyDescent="0.3">
      <c r="A282" s="103" t="s">
        <v>3955</v>
      </c>
      <c r="B282" s="103" t="s">
        <v>2511</v>
      </c>
      <c r="C282" s="103" t="s">
        <v>2511</v>
      </c>
      <c r="D282" s="164">
        <v>2028</v>
      </c>
      <c r="E282" s="164">
        <v>7</v>
      </c>
      <c r="F282" s="166">
        <v>3.7337335201666026</v>
      </c>
      <c r="G282" s="206">
        <v>0</v>
      </c>
      <c r="H282" s="207"/>
      <c r="I282" s="103" t="s">
        <v>569</v>
      </c>
      <c r="K282" s="210" t="str">
        <f>IF(ISNA(INDEX(resources!G:G,MATCH(B282,resources!B:B,0))),"none",
INDEX(resources!G:G,MATCH(B282,resources!B:B,0)))</f>
        <v>none</v>
      </c>
      <c r="L282" s="191">
        <v>0</v>
      </c>
      <c r="M282" s="191" t="str">
        <f>IF(
ISNA(INDEX(resources!E:E,MATCH(B282,resources!B:B,0))),"fillme",
INDEX(resources!E:E,MATCH(B282,resources!B:B,0)))</f>
        <v>CAISO_Wind</v>
      </c>
      <c r="N282" s="191">
        <v>1</v>
      </c>
      <c r="O282" s="193" t="str">
        <f>IFERROR(INDEX(resources!K:K,MATCH(B282,resources!B:B,0)),"fillme")</f>
        <v>wind_low_cf</v>
      </c>
      <c r="P282" s="195" t="str">
        <f t="shared" si="105"/>
        <v>wind_low_cf_2028_7</v>
      </c>
      <c r="Q282" s="194">
        <f>INDEX(elcc!G:G,MATCH(P282,elcc!D:D,0))</f>
        <v>0.33733333333333337</v>
      </c>
      <c r="R282" s="195">
        <f t="shared" si="106"/>
        <v>1</v>
      </c>
      <c r="S282" s="210" t="e">
        <f t="shared" si="107"/>
        <v>#N/A</v>
      </c>
      <c r="T282" s="212">
        <f t="shared" si="108"/>
        <v>0</v>
      </c>
      <c r="U282" s="196" t="str">
        <f t="shared" si="109"/>
        <v>ok</v>
      </c>
      <c r="V282" s="192" t="str">
        <f>INDEX(resources!F:F,MATCH(B282,resources!B:B,0))</f>
        <v>existing_generic</v>
      </c>
      <c r="W282" s="197">
        <f t="shared" si="110"/>
        <v>1</v>
      </c>
      <c r="X282" s="197">
        <f t="shared" si="111"/>
        <v>0</v>
      </c>
      <c r="Y282" s="197" t="str">
        <f t="shared" si="112"/>
        <v>existing_generic_wind_existing_generic_wind_none</v>
      </c>
      <c r="Z282" s="197">
        <f>IF(COUNTIFS($Y$2:Y282,Y282)=1,1,0)</f>
        <v>0</v>
      </c>
      <c r="AA282" s="197">
        <f>SUM($Z$2:Z282)*Z282</f>
        <v>0</v>
      </c>
      <c r="AB282" s="197">
        <f>COUNTIFS(resources!B:B,B282)</f>
        <v>1</v>
      </c>
      <c r="AC282" s="197">
        <f t="shared" si="113"/>
        <v>1</v>
      </c>
      <c r="AD282" s="197">
        <f t="shared" si="114"/>
        <v>1</v>
      </c>
      <c r="AE282" s="197">
        <f t="shared" si="115"/>
        <v>1</v>
      </c>
      <c r="AF282" s="197">
        <f t="shared" si="116"/>
        <v>1</v>
      </c>
      <c r="AG282" s="197">
        <f t="shared" si="117"/>
        <v>1</v>
      </c>
      <c r="AH282" s="197">
        <f t="shared" si="118"/>
        <v>1</v>
      </c>
      <c r="AI282" s="197">
        <f t="shared" si="119"/>
        <v>1</v>
      </c>
    </row>
    <row r="283" spans="1:35" x14ac:dyDescent="0.3">
      <c r="A283" s="103" t="s">
        <v>3955</v>
      </c>
      <c r="B283" s="103" t="s">
        <v>2511</v>
      </c>
      <c r="C283" s="103" t="s">
        <v>2511</v>
      </c>
      <c r="D283" s="164">
        <v>2028</v>
      </c>
      <c r="E283" s="164">
        <v>8</v>
      </c>
      <c r="F283" s="166">
        <v>3.7337335201666026</v>
      </c>
      <c r="G283" s="206">
        <v>0</v>
      </c>
      <c r="H283" s="207"/>
      <c r="I283" s="103" t="s">
        <v>569</v>
      </c>
      <c r="K283" s="210" t="str">
        <f>IF(ISNA(INDEX(resources!G:G,MATCH(B283,resources!B:B,0))),"none",
INDEX(resources!G:G,MATCH(B283,resources!B:B,0)))</f>
        <v>none</v>
      </c>
      <c r="L283" s="191">
        <v>0</v>
      </c>
      <c r="M283" s="191" t="str">
        <f>IF(
ISNA(INDEX(resources!E:E,MATCH(B283,resources!B:B,0))),"fillme",
INDEX(resources!E:E,MATCH(B283,resources!B:B,0)))</f>
        <v>CAISO_Wind</v>
      </c>
      <c r="N283" s="191">
        <v>1</v>
      </c>
      <c r="O283" s="193" t="str">
        <f>IFERROR(INDEX(resources!K:K,MATCH(B283,resources!B:B,0)),"fillme")</f>
        <v>wind_low_cf</v>
      </c>
      <c r="P283" s="195" t="str">
        <f t="shared" si="105"/>
        <v>wind_low_cf_2028_8</v>
      </c>
      <c r="Q283" s="194">
        <f>INDEX(elcc!G:G,MATCH(P283,elcc!D:D,0))</f>
        <v>0.308</v>
      </c>
      <c r="R283" s="195">
        <f t="shared" si="106"/>
        <v>1</v>
      </c>
      <c r="S283" s="210" t="e">
        <f t="shared" si="107"/>
        <v>#N/A</v>
      </c>
      <c r="T283" s="212">
        <f t="shared" si="108"/>
        <v>0</v>
      </c>
      <c r="U283" s="196" t="str">
        <f t="shared" si="109"/>
        <v>ok</v>
      </c>
      <c r="V283" s="192" t="str">
        <f>INDEX(resources!F:F,MATCH(B283,resources!B:B,0))</f>
        <v>existing_generic</v>
      </c>
      <c r="W283" s="197">
        <f t="shared" si="110"/>
        <v>1</v>
      </c>
      <c r="X283" s="197">
        <f t="shared" si="111"/>
        <v>0</v>
      </c>
      <c r="Y283" s="197" t="str">
        <f t="shared" si="112"/>
        <v>existing_generic_wind_existing_generic_wind_none</v>
      </c>
      <c r="Z283" s="197">
        <f>IF(COUNTIFS($Y$2:Y283,Y283)=1,1,0)</f>
        <v>0</v>
      </c>
      <c r="AA283" s="197">
        <f>SUM($Z$2:Z283)*Z283</f>
        <v>0</v>
      </c>
      <c r="AB283" s="197">
        <f>COUNTIFS(resources!B:B,B283)</f>
        <v>1</v>
      </c>
      <c r="AC283" s="197">
        <f t="shared" si="113"/>
        <v>1</v>
      </c>
      <c r="AD283" s="197">
        <f t="shared" si="114"/>
        <v>1</v>
      </c>
      <c r="AE283" s="197">
        <f t="shared" si="115"/>
        <v>1</v>
      </c>
      <c r="AF283" s="197">
        <f t="shared" si="116"/>
        <v>1</v>
      </c>
      <c r="AG283" s="197">
        <f t="shared" si="117"/>
        <v>1</v>
      </c>
      <c r="AH283" s="197">
        <f t="shared" si="118"/>
        <v>1</v>
      </c>
      <c r="AI283" s="197">
        <f t="shared" si="119"/>
        <v>1</v>
      </c>
    </row>
    <row r="284" spans="1:35" x14ac:dyDescent="0.3">
      <c r="A284" s="103" t="s">
        <v>3955</v>
      </c>
      <c r="B284" s="103" t="s">
        <v>2511</v>
      </c>
      <c r="C284" s="103" t="s">
        <v>2511</v>
      </c>
      <c r="D284" s="164">
        <v>2028</v>
      </c>
      <c r="E284" s="164">
        <v>9</v>
      </c>
      <c r="F284" s="166">
        <v>3.7337335201666026</v>
      </c>
      <c r="G284" s="206">
        <v>0</v>
      </c>
      <c r="H284" s="207"/>
      <c r="I284" s="103" t="s">
        <v>569</v>
      </c>
      <c r="K284" s="210" t="str">
        <f>IF(ISNA(INDEX(resources!G:G,MATCH(B284,resources!B:B,0))),"none",
INDEX(resources!G:G,MATCH(B284,resources!B:B,0)))</f>
        <v>none</v>
      </c>
      <c r="L284" s="191">
        <v>0</v>
      </c>
      <c r="M284" s="191" t="str">
        <f>IF(
ISNA(INDEX(resources!E:E,MATCH(B284,resources!B:B,0))),"fillme",
INDEX(resources!E:E,MATCH(B284,resources!B:B,0)))</f>
        <v>CAISO_Wind</v>
      </c>
      <c r="N284" s="191">
        <v>1</v>
      </c>
      <c r="O284" s="193" t="str">
        <f>IFERROR(INDEX(resources!K:K,MATCH(B284,resources!B:B,0)),"fillme")</f>
        <v>wind_low_cf</v>
      </c>
      <c r="P284" s="195" t="str">
        <f t="shared" si="105"/>
        <v>wind_low_cf_2028_9</v>
      </c>
      <c r="Q284" s="194">
        <f>INDEX(elcc!G:G,MATCH(P284,elcc!D:D,0))</f>
        <v>0.22</v>
      </c>
      <c r="R284" s="195">
        <f t="shared" si="106"/>
        <v>1</v>
      </c>
      <c r="S284" s="210" t="e">
        <f t="shared" si="107"/>
        <v>#N/A</v>
      </c>
      <c r="T284" s="212">
        <f t="shared" si="108"/>
        <v>0</v>
      </c>
      <c r="U284" s="196" t="str">
        <f t="shared" si="109"/>
        <v>ok</v>
      </c>
      <c r="V284" s="192" t="str">
        <f>INDEX(resources!F:F,MATCH(B284,resources!B:B,0))</f>
        <v>existing_generic</v>
      </c>
      <c r="W284" s="197">
        <f t="shared" si="110"/>
        <v>1</v>
      </c>
      <c r="X284" s="197">
        <f t="shared" si="111"/>
        <v>0</v>
      </c>
      <c r="Y284" s="197" t="str">
        <f t="shared" si="112"/>
        <v>existing_generic_wind_existing_generic_wind_none</v>
      </c>
      <c r="Z284" s="197">
        <f>IF(COUNTIFS($Y$2:Y284,Y284)=1,1,0)</f>
        <v>0</v>
      </c>
      <c r="AA284" s="197">
        <f>SUM($Z$2:Z284)*Z284</f>
        <v>0</v>
      </c>
      <c r="AB284" s="197">
        <f>COUNTIFS(resources!B:B,B284)</f>
        <v>1</v>
      </c>
      <c r="AC284" s="197">
        <f t="shared" si="113"/>
        <v>1</v>
      </c>
      <c r="AD284" s="197">
        <f t="shared" si="114"/>
        <v>1</v>
      </c>
      <c r="AE284" s="197">
        <f t="shared" si="115"/>
        <v>1</v>
      </c>
      <c r="AF284" s="197">
        <f t="shared" si="116"/>
        <v>1</v>
      </c>
      <c r="AG284" s="197">
        <f t="shared" si="117"/>
        <v>1</v>
      </c>
      <c r="AH284" s="197">
        <f t="shared" si="118"/>
        <v>1</v>
      </c>
      <c r="AI284" s="197">
        <f t="shared" si="119"/>
        <v>1</v>
      </c>
    </row>
    <row r="285" spans="1:35" x14ac:dyDescent="0.3">
      <c r="A285" s="103" t="s">
        <v>3955</v>
      </c>
      <c r="B285" s="103" t="s">
        <v>2511</v>
      </c>
      <c r="C285" s="103" t="s">
        <v>2511</v>
      </c>
      <c r="D285" s="164">
        <v>2028</v>
      </c>
      <c r="E285" s="164">
        <v>10</v>
      </c>
      <c r="F285" s="166">
        <v>3.7337335201666026</v>
      </c>
      <c r="G285" s="206">
        <v>0</v>
      </c>
      <c r="H285" s="207"/>
      <c r="I285" s="103" t="s">
        <v>569</v>
      </c>
      <c r="K285" s="210" t="str">
        <f>IF(ISNA(INDEX(resources!G:G,MATCH(B285,resources!B:B,0))),"none",
INDEX(resources!G:G,MATCH(B285,resources!B:B,0)))</f>
        <v>none</v>
      </c>
      <c r="L285" s="191">
        <v>0</v>
      </c>
      <c r="M285" s="191" t="str">
        <f>IF(
ISNA(INDEX(resources!E:E,MATCH(B285,resources!B:B,0))),"fillme",
INDEX(resources!E:E,MATCH(B285,resources!B:B,0)))</f>
        <v>CAISO_Wind</v>
      </c>
      <c r="N285" s="191">
        <v>1</v>
      </c>
      <c r="O285" s="193" t="str">
        <f>IFERROR(INDEX(resources!K:K,MATCH(B285,resources!B:B,0)),"fillme")</f>
        <v>wind_low_cf</v>
      </c>
      <c r="P285" s="195" t="str">
        <f t="shared" si="105"/>
        <v>wind_low_cf_2028_10</v>
      </c>
      <c r="Q285" s="194">
        <f>INDEX(elcc!G:G,MATCH(P285,elcc!D:D,0))</f>
        <v>0.11733333333333335</v>
      </c>
      <c r="R285" s="195">
        <f t="shared" si="106"/>
        <v>1</v>
      </c>
      <c r="S285" s="210" t="e">
        <f t="shared" si="107"/>
        <v>#N/A</v>
      </c>
      <c r="T285" s="212">
        <f t="shared" si="108"/>
        <v>0</v>
      </c>
      <c r="U285" s="196" t="str">
        <f t="shared" si="109"/>
        <v>ok</v>
      </c>
      <c r="V285" s="192" t="str">
        <f>INDEX(resources!F:F,MATCH(B285,resources!B:B,0))</f>
        <v>existing_generic</v>
      </c>
      <c r="W285" s="197">
        <f t="shared" si="110"/>
        <v>1</v>
      </c>
      <c r="X285" s="197">
        <f t="shared" si="111"/>
        <v>0</v>
      </c>
      <c r="Y285" s="197" t="str">
        <f t="shared" si="112"/>
        <v>existing_generic_wind_existing_generic_wind_none</v>
      </c>
      <c r="Z285" s="197">
        <f>IF(COUNTIFS($Y$2:Y285,Y285)=1,1,0)</f>
        <v>0</v>
      </c>
      <c r="AA285" s="197">
        <f>SUM($Z$2:Z285)*Z285</f>
        <v>0</v>
      </c>
      <c r="AB285" s="197">
        <f>COUNTIFS(resources!B:B,B285)</f>
        <v>1</v>
      </c>
      <c r="AC285" s="197">
        <f t="shared" si="113"/>
        <v>1</v>
      </c>
      <c r="AD285" s="197">
        <f t="shared" si="114"/>
        <v>1</v>
      </c>
      <c r="AE285" s="197">
        <f t="shared" si="115"/>
        <v>1</v>
      </c>
      <c r="AF285" s="197">
        <f t="shared" si="116"/>
        <v>1</v>
      </c>
      <c r="AG285" s="197">
        <f t="shared" si="117"/>
        <v>1</v>
      </c>
      <c r="AH285" s="197">
        <f t="shared" si="118"/>
        <v>1</v>
      </c>
      <c r="AI285" s="197">
        <f t="shared" si="119"/>
        <v>1</v>
      </c>
    </row>
    <row r="286" spans="1:35" x14ac:dyDescent="0.3">
      <c r="A286" s="103" t="s">
        <v>3955</v>
      </c>
      <c r="B286" s="103" t="s">
        <v>2511</v>
      </c>
      <c r="C286" s="103" t="s">
        <v>2511</v>
      </c>
      <c r="D286" s="164">
        <v>2028</v>
      </c>
      <c r="E286" s="164">
        <v>11</v>
      </c>
      <c r="F286" s="166">
        <v>3.7337335201666026</v>
      </c>
      <c r="G286" s="206">
        <v>0</v>
      </c>
      <c r="H286" s="207"/>
      <c r="I286" s="103" t="s">
        <v>569</v>
      </c>
      <c r="K286" s="210" t="str">
        <f>IF(ISNA(INDEX(resources!G:G,MATCH(B286,resources!B:B,0))),"none",
INDEX(resources!G:G,MATCH(B286,resources!B:B,0)))</f>
        <v>none</v>
      </c>
      <c r="L286" s="191">
        <v>0</v>
      </c>
      <c r="M286" s="191" t="str">
        <f>IF(
ISNA(INDEX(resources!E:E,MATCH(B286,resources!B:B,0))),"fillme",
INDEX(resources!E:E,MATCH(B286,resources!B:B,0)))</f>
        <v>CAISO_Wind</v>
      </c>
      <c r="N286" s="191">
        <v>1</v>
      </c>
      <c r="O286" s="193" t="str">
        <f>IFERROR(INDEX(resources!K:K,MATCH(B286,resources!B:B,0)),"fillme")</f>
        <v>wind_low_cf</v>
      </c>
      <c r="P286" s="195" t="str">
        <f t="shared" si="105"/>
        <v>wind_low_cf_2028_11</v>
      </c>
      <c r="Q286" s="194">
        <f>INDEX(elcc!G:G,MATCH(P286,elcc!D:D,0))</f>
        <v>0.17600000000000002</v>
      </c>
      <c r="R286" s="195">
        <f t="shared" si="106"/>
        <v>1</v>
      </c>
      <c r="S286" s="210" t="e">
        <f t="shared" si="107"/>
        <v>#N/A</v>
      </c>
      <c r="T286" s="212">
        <f t="shared" si="108"/>
        <v>0</v>
      </c>
      <c r="U286" s="196" t="str">
        <f t="shared" si="109"/>
        <v>ok</v>
      </c>
      <c r="V286" s="192" t="str">
        <f>INDEX(resources!F:F,MATCH(B286,resources!B:B,0))</f>
        <v>existing_generic</v>
      </c>
      <c r="W286" s="197">
        <f t="shared" si="110"/>
        <v>1</v>
      </c>
      <c r="X286" s="197">
        <f t="shared" si="111"/>
        <v>0</v>
      </c>
      <c r="Y286" s="197" t="str">
        <f t="shared" si="112"/>
        <v>existing_generic_wind_existing_generic_wind_none</v>
      </c>
      <c r="Z286" s="197">
        <f>IF(COUNTIFS($Y$2:Y286,Y286)=1,1,0)</f>
        <v>0</v>
      </c>
      <c r="AA286" s="197">
        <f>SUM($Z$2:Z286)*Z286</f>
        <v>0</v>
      </c>
      <c r="AB286" s="197">
        <f>COUNTIFS(resources!B:B,B286)</f>
        <v>1</v>
      </c>
      <c r="AC286" s="197">
        <f t="shared" si="113"/>
        <v>1</v>
      </c>
      <c r="AD286" s="197">
        <f t="shared" si="114"/>
        <v>1</v>
      </c>
      <c r="AE286" s="197">
        <f t="shared" si="115"/>
        <v>1</v>
      </c>
      <c r="AF286" s="197">
        <f t="shared" si="116"/>
        <v>1</v>
      </c>
      <c r="AG286" s="197">
        <f t="shared" si="117"/>
        <v>1</v>
      </c>
      <c r="AH286" s="197">
        <f t="shared" si="118"/>
        <v>1</v>
      </c>
      <c r="AI286" s="197">
        <f t="shared" si="119"/>
        <v>1</v>
      </c>
    </row>
    <row r="287" spans="1:35" x14ac:dyDescent="0.3">
      <c r="A287" s="103" t="s">
        <v>3955</v>
      </c>
      <c r="B287" s="103" t="s">
        <v>2511</v>
      </c>
      <c r="C287" s="103" t="s">
        <v>2511</v>
      </c>
      <c r="D287" s="164">
        <v>2028</v>
      </c>
      <c r="E287" s="164">
        <v>12</v>
      </c>
      <c r="F287" s="166">
        <v>3.7337335201666026</v>
      </c>
      <c r="G287" s="206">
        <v>0</v>
      </c>
      <c r="H287" s="207"/>
      <c r="I287" s="103" t="s">
        <v>569</v>
      </c>
      <c r="K287" s="210" t="str">
        <f>IF(ISNA(INDEX(resources!G:G,MATCH(B287,resources!B:B,0))),"none",
INDEX(resources!G:G,MATCH(B287,resources!B:B,0)))</f>
        <v>none</v>
      </c>
      <c r="L287" s="191">
        <v>0</v>
      </c>
      <c r="M287" s="191" t="str">
        <f>IF(
ISNA(INDEX(resources!E:E,MATCH(B287,resources!B:B,0))),"fillme",
INDEX(resources!E:E,MATCH(B287,resources!B:B,0)))</f>
        <v>CAISO_Wind</v>
      </c>
      <c r="N287" s="191">
        <v>1</v>
      </c>
      <c r="O287" s="193" t="str">
        <f>IFERROR(INDEX(resources!K:K,MATCH(B287,resources!B:B,0)),"fillme")</f>
        <v>wind_low_cf</v>
      </c>
      <c r="P287" s="195" t="str">
        <f t="shared" si="105"/>
        <v>wind_low_cf_2028_12</v>
      </c>
      <c r="Q287" s="194">
        <f>INDEX(elcc!G:G,MATCH(P287,elcc!D:D,0))</f>
        <v>0.19066666666666668</v>
      </c>
      <c r="R287" s="195">
        <f t="shared" si="106"/>
        <v>1</v>
      </c>
      <c r="S287" s="210" t="e">
        <f t="shared" si="107"/>
        <v>#N/A</v>
      </c>
      <c r="T287" s="212">
        <f t="shared" si="108"/>
        <v>0</v>
      </c>
      <c r="U287" s="196" t="str">
        <f t="shared" si="109"/>
        <v>ok</v>
      </c>
      <c r="V287" s="192" t="str">
        <f>INDEX(resources!F:F,MATCH(B287,resources!B:B,0))</f>
        <v>existing_generic</v>
      </c>
      <c r="W287" s="197">
        <f t="shared" si="110"/>
        <v>1</v>
      </c>
      <c r="X287" s="197">
        <f t="shared" si="111"/>
        <v>0</v>
      </c>
      <c r="Y287" s="197" t="str">
        <f t="shared" si="112"/>
        <v>existing_generic_wind_existing_generic_wind_none</v>
      </c>
      <c r="Z287" s="197">
        <f>IF(COUNTIFS($Y$2:Y287,Y287)=1,1,0)</f>
        <v>0</v>
      </c>
      <c r="AA287" s="197">
        <f>SUM($Z$2:Z287)*Z287</f>
        <v>0</v>
      </c>
      <c r="AB287" s="197">
        <f>COUNTIFS(resources!B:B,B287)</f>
        <v>1</v>
      </c>
      <c r="AC287" s="197">
        <f t="shared" si="113"/>
        <v>1</v>
      </c>
      <c r="AD287" s="197">
        <f t="shared" si="114"/>
        <v>1</v>
      </c>
      <c r="AE287" s="197">
        <f t="shared" si="115"/>
        <v>1</v>
      </c>
      <c r="AF287" s="197">
        <f t="shared" si="116"/>
        <v>1</v>
      </c>
      <c r="AG287" s="197">
        <f t="shared" si="117"/>
        <v>1</v>
      </c>
      <c r="AH287" s="197">
        <f t="shared" si="118"/>
        <v>1</v>
      </c>
      <c r="AI287" s="197">
        <f t="shared" si="119"/>
        <v>1</v>
      </c>
    </row>
    <row r="288" spans="1:35" x14ac:dyDescent="0.3">
      <c r="A288" s="103" t="s">
        <v>3955</v>
      </c>
      <c r="B288" s="103" t="s">
        <v>2511</v>
      </c>
      <c r="C288" s="103" t="s">
        <v>2511</v>
      </c>
      <c r="D288" s="164">
        <v>2029</v>
      </c>
      <c r="E288" s="164">
        <v>1</v>
      </c>
      <c r="F288" s="166">
        <v>3.9166755330105123</v>
      </c>
      <c r="G288" s="206">
        <v>0</v>
      </c>
      <c r="H288" s="207"/>
      <c r="I288" s="103" t="s">
        <v>569</v>
      </c>
      <c r="K288" s="210" t="str">
        <f>IF(ISNA(INDEX(resources!G:G,MATCH(B288,resources!B:B,0))),"none",
INDEX(resources!G:G,MATCH(B288,resources!B:B,0)))</f>
        <v>none</v>
      </c>
      <c r="L288" s="191">
        <v>0</v>
      </c>
      <c r="M288" s="191" t="str">
        <f>IF(
ISNA(INDEX(resources!E:E,MATCH(B288,resources!B:B,0))),"fillme",
INDEX(resources!E:E,MATCH(B288,resources!B:B,0)))</f>
        <v>CAISO_Wind</v>
      </c>
      <c r="N288" s="191">
        <v>1</v>
      </c>
      <c r="O288" s="193" t="str">
        <f>IFERROR(INDEX(resources!K:K,MATCH(B288,resources!B:B,0)),"fillme")</f>
        <v>wind_low_cf</v>
      </c>
      <c r="P288" s="195" t="str">
        <f t="shared" si="105"/>
        <v>wind_low_cf_2029_1</v>
      </c>
      <c r="Q288" s="194">
        <f>INDEX(elcc!G:G,MATCH(P288,elcc!D:D,0))</f>
        <v>0.20533333333333337</v>
      </c>
      <c r="R288" s="195">
        <f t="shared" si="106"/>
        <v>1</v>
      </c>
      <c r="S288" s="210" t="e">
        <f t="shared" si="107"/>
        <v>#N/A</v>
      </c>
      <c r="T288" s="212">
        <f t="shared" si="108"/>
        <v>0</v>
      </c>
      <c r="U288" s="196" t="str">
        <f t="shared" si="109"/>
        <v>ok</v>
      </c>
      <c r="V288" s="192" t="str">
        <f>INDEX(resources!F:F,MATCH(B288,resources!B:B,0))</f>
        <v>existing_generic</v>
      </c>
      <c r="W288" s="197">
        <f t="shared" si="110"/>
        <v>1</v>
      </c>
      <c r="X288" s="197">
        <f t="shared" si="111"/>
        <v>0</v>
      </c>
      <c r="Y288" s="197" t="str">
        <f t="shared" si="112"/>
        <v>existing_generic_wind_existing_generic_wind_none</v>
      </c>
      <c r="Z288" s="197">
        <f>IF(COUNTIFS($Y$2:Y288,Y288)=1,1,0)</f>
        <v>0</v>
      </c>
      <c r="AA288" s="197">
        <f>SUM($Z$2:Z288)*Z288</f>
        <v>0</v>
      </c>
      <c r="AB288" s="197">
        <f>COUNTIFS(resources!B:B,B288)</f>
        <v>1</v>
      </c>
      <c r="AC288" s="197">
        <f t="shared" si="113"/>
        <v>1</v>
      </c>
      <c r="AD288" s="197">
        <f t="shared" si="114"/>
        <v>1</v>
      </c>
      <c r="AE288" s="197">
        <f t="shared" si="115"/>
        <v>1</v>
      </c>
      <c r="AF288" s="197">
        <f t="shared" si="116"/>
        <v>1</v>
      </c>
      <c r="AG288" s="197">
        <f t="shared" si="117"/>
        <v>1</v>
      </c>
      <c r="AH288" s="197">
        <f t="shared" si="118"/>
        <v>1</v>
      </c>
      <c r="AI288" s="197">
        <f t="shared" si="119"/>
        <v>1</v>
      </c>
    </row>
    <row r="289" spans="1:35" x14ac:dyDescent="0.3">
      <c r="A289" s="103" t="s">
        <v>3955</v>
      </c>
      <c r="B289" s="103" t="s">
        <v>2511</v>
      </c>
      <c r="C289" s="103" t="s">
        <v>2511</v>
      </c>
      <c r="D289" s="164">
        <v>2029</v>
      </c>
      <c r="E289" s="164">
        <v>2</v>
      </c>
      <c r="F289" s="166">
        <v>3.9166755330105123</v>
      </c>
      <c r="G289" s="206">
        <v>0</v>
      </c>
      <c r="H289" s="207"/>
      <c r="I289" s="103" t="s">
        <v>569</v>
      </c>
      <c r="K289" s="210" t="str">
        <f>IF(ISNA(INDEX(resources!G:G,MATCH(B289,resources!B:B,0))),"none",
INDEX(resources!G:G,MATCH(B289,resources!B:B,0)))</f>
        <v>none</v>
      </c>
      <c r="L289" s="191">
        <v>0</v>
      </c>
      <c r="M289" s="191" t="str">
        <f>IF(
ISNA(INDEX(resources!E:E,MATCH(B289,resources!B:B,0))),"fillme",
INDEX(resources!E:E,MATCH(B289,resources!B:B,0)))</f>
        <v>CAISO_Wind</v>
      </c>
      <c r="N289" s="191">
        <v>1</v>
      </c>
      <c r="O289" s="193" t="str">
        <f>IFERROR(INDEX(resources!K:K,MATCH(B289,resources!B:B,0)),"fillme")</f>
        <v>wind_low_cf</v>
      </c>
      <c r="P289" s="195" t="str">
        <f t="shared" si="105"/>
        <v>wind_low_cf_2029_2</v>
      </c>
      <c r="Q289" s="194">
        <f>INDEX(elcc!G:G,MATCH(P289,elcc!D:D,0))</f>
        <v>0.17600000000000002</v>
      </c>
      <c r="R289" s="195">
        <f t="shared" si="106"/>
        <v>1</v>
      </c>
      <c r="S289" s="210" t="e">
        <f t="shared" si="107"/>
        <v>#N/A</v>
      </c>
      <c r="T289" s="212">
        <f t="shared" si="108"/>
        <v>0</v>
      </c>
      <c r="U289" s="196" t="str">
        <f t="shared" si="109"/>
        <v>ok</v>
      </c>
      <c r="V289" s="192" t="str">
        <f>INDEX(resources!F:F,MATCH(B289,resources!B:B,0))</f>
        <v>existing_generic</v>
      </c>
      <c r="W289" s="197">
        <f t="shared" si="110"/>
        <v>1</v>
      </c>
      <c r="X289" s="197">
        <f t="shared" si="111"/>
        <v>0</v>
      </c>
      <c r="Y289" s="197" t="str">
        <f t="shared" si="112"/>
        <v>existing_generic_wind_existing_generic_wind_none</v>
      </c>
      <c r="Z289" s="197">
        <f>IF(COUNTIFS($Y$2:Y289,Y289)=1,1,0)</f>
        <v>0</v>
      </c>
      <c r="AA289" s="197">
        <f>SUM($Z$2:Z289)*Z289</f>
        <v>0</v>
      </c>
      <c r="AB289" s="197">
        <f>COUNTIFS(resources!B:B,B289)</f>
        <v>1</v>
      </c>
      <c r="AC289" s="197">
        <f t="shared" si="113"/>
        <v>1</v>
      </c>
      <c r="AD289" s="197">
        <f t="shared" si="114"/>
        <v>1</v>
      </c>
      <c r="AE289" s="197">
        <f t="shared" si="115"/>
        <v>1</v>
      </c>
      <c r="AF289" s="197">
        <f t="shared" si="116"/>
        <v>1</v>
      </c>
      <c r="AG289" s="197">
        <f t="shared" si="117"/>
        <v>1</v>
      </c>
      <c r="AH289" s="197">
        <f t="shared" si="118"/>
        <v>1</v>
      </c>
      <c r="AI289" s="197">
        <f t="shared" si="119"/>
        <v>1</v>
      </c>
    </row>
    <row r="290" spans="1:35" x14ac:dyDescent="0.3">
      <c r="A290" s="103" t="s">
        <v>3955</v>
      </c>
      <c r="B290" s="103" t="s">
        <v>2511</v>
      </c>
      <c r="C290" s="103" t="s">
        <v>2511</v>
      </c>
      <c r="D290" s="164">
        <v>2029</v>
      </c>
      <c r="E290" s="164">
        <v>3</v>
      </c>
      <c r="F290" s="166">
        <v>3.9166755330105123</v>
      </c>
      <c r="G290" s="206">
        <v>0</v>
      </c>
      <c r="H290" s="207"/>
      <c r="I290" s="103" t="s">
        <v>569</v>
      </c>
      <c r="K290" s="210" t="str">
        <f>IF(ISNA(INDEX(resources!G:G,MATCH(B290,resources!B:B,0))),"none",
INDEX(resources!G:G,MATCH(B290,resources!B:B,0)))</f>
        <v>none</v>
      </c>
      <c r="L290" s="191">
        <v>0</v>
      </c>
      <c r="M290" s="191" t="str">
        <f>IF(
ISNA(INDEX(resources!E:E,MATCH(B290,resources!B:B,0))),"fillme",
INDEX(resources!E:E,MATCH(B290,resources!B:B,0)))</f>
        <v>CAISO_Wind</v>
      </c>
      <c r="N290" s="191">
        <v>1</v>
      </c>
      <c r="O290" s="193" t="str">
        <f>IFERROR(INDEX(resources!K:K,MATCH(B290,resources!B:B,0)),"fillme")</f>
        <v>wind_low_cf</v>
      </c>
      <c r="P290" s="195" t="str">
        <f t="shared" si="105"/>
        <v>wind_low_cf_2029_3</v>
      </c>
      <c r="Q290" s="194">
        <f>INDEX(elcc!G:G,MATCH(P290,elcc!D:D,0))</f>
        <v>0.41066666666666674</v>
      </c>
      <c r="R290" s="195">
        <f t="shared" si="106"/>
        <v>1</v>
      </c>
      <c r="S290" s="210" t="e">
        <f t="shared" si="107"/>
        <v>#N/A</v>
      </c>
      <c r="T290" s="212">
        <f t="shared" si="108"/>
        <v>0</v>
      </c>
      <c r="U290" s="196" t="str">
        <f t="shared" si="109"/>
        <v>ok</v>
      </c>
      <c r="V290" s="192" t="str">
        <f>INDEX(resources!F:F,MATCH(B290,resources!B:B,0))</f>
        <v>existing_generic</v>
      </c>
      <c r="W290" s="197">
        <f t="shared" si="110"/>
        <v>1</v>
      </c>
      <c r="X290" s="197">
        <f t="shared" si="111"/>
        <v>0</v>
      </c>
      <c r="Y290" s="197" t="str">
        <f t="shared" si="112"/>
        <v>existing_generic_wind_existing_generic_wind_none</v>
      </c>
      <c r="Z290" s="197">
        <f>IF(COUNTIFS($Y$2:Y290,Y290)=1,1,0)</f>
        <v>0</v>
      </c>
      <c r="AA290" s="197">
        <f>SUM($Z$2:Z290)*Z290</f>
        <v>0</v>
      </c>
      <c r="AB290" s="197">
        <f>COUNTIFS(resources!B:B,B290)</f>
        <v>1</v>
      </c>
      <c r="AC290" s="197">
        <f t="shared" si="113"/>
        <v>1</v>
      </c>
      <c r="AD290" s="197">
        <f t="shared" si="114"/>
        <v>1</v>
      </c>
      <c r="AE290" s="197">
        <f t="shared" si="115"/>
        <v>1</v>
      </c>
      <c r="AF290" s="197">
        <f t="shared" si="116"/>
        <v>1</v>
      </c>
      <c r="AG290" s="197">
        <f t="shared" si="117"/>
        <v>1</v>
      </c>
      <c r="AH290" s="197">
        <f t="shared" si="118"/>
        <v>1</v>
      </c>
      <c r="AI290" s="197">
        <f t="shared" si="119"/>
        <v>1</v>
      </c>
    </row>
    <row r="291" spans="1:35" x14ac:dyDescent="0.3">
      <c r="A291" s="103" t="s">
        <v>3955</v>
      </c>
      <c r="B291" s="103" t="s">
        <v>2511</v>
      </c>
      <c r="C291" s="103" t="s">
        <v>2511</v>
      </c>
      <c r="D291" s="164">
        <v>2029</v>
      </c>
      <c r="E291" s="164">
        <v>4</v>
      </c>
      <c r="F291" s="166">
        <v>3.9166755330105123</v>
      </c>
      <c r="G291" s="206">
        <v>0</v>
      </c>
      <c r="H291" s="207"/>
      <c r="I291" s="103" t="s">
        <v>569</v>
      </c>
      <c r="K291" s="210" t="str">
        <f>IF(ISNA(INDEX(resources!G:G,MATCH(B291,resources!B:B,0))),"none",
INDEX(resources!G:G,MATCH(B291,resources!B:B,0)))</f>
        <v>none</v>
      </c>
      <c r="L291" s="191">
        <v>0</v>
      </c>
      <c r="M291" s="191" t="str">
        <f>IF(
ISNA(INDEX(resources!E:E,MATCH(B291,resources!B:B,0))),"fillme",
INDEX(resources!E:E,MATCH(B291,resources!B:B,0)))</f>
        <v>CAISO_Wind</v>
      </c>
      <c r="N291" s="191">
        <v>1</v>
      </c>
      <c r="O291" s="193" t="str">
        <f>IFERROR(INDEX(resources!K:K,MATCH(B291,resources!B:B,0)),"fillme")</f>
        <v>wind_low_cf</v>
      </c>
      <c r="P291" s="195" t="str">
        <f t="shared" si="105"/>
        <v>wind_low_cf_2029_4</v>
      </c>
      <c r="Q291" s="194">
        <f>INDEX(elcc!G:G,MATCH(P291,elcc!D:D,0))</f>
        <v>0.3666666666666667</v>
      </c>
      <c r="R291" s="195">
        <f t="shared" si="106"/>
        <v>1</v>
      </c>
      <c r="S291" s="210" t="e">
        <f t="shared" si="107"/>
        <v>#N/A</v>
      </c>
      <c r="T291" s="212">
        <f t="shared" si="108"/>
        <v>0</v>
      </c>
      <c r="U291" s="196" t="str">
        <f t="shared" si="109"/>
        <v>ok</v>
      </c>
      <c r="V291" s="192" t="str">
        <f>INDEX(resources!F:F,MATCH(B291,resources!B:B,0))</f>
        <v>existing_generic</v>
      </c>
      <c r="W291" s="197">
        <f t="shared" si="110"/>
        <v>1</v>
      </c>
      <c r="X291" s="197">
        <f t="shared" si="111"/>
        <v>0</v>
      </c>
      <c r="Y291" s="197" t="str">
        <f t="shared" si="112"/>
        <v>existing_generic_wind_existing_generic_wind_none</v>
      </c>
      <c r="Z291" s="197">
        <f>IF(COUNTIFS($Y$2:Y291,Y291)=1,1,0)</f>
        <v>0</v>
      </c>
      <c r="AA291" s="197">
        <f>SUM($Z$2:Z291)*Z291</f>
        <v>0</v>
      </c>
      <c r="AB291" s="197">
        <f>COUNTIFS(resources!B:B,B291)</f>
        <v>1</v>
      </c>
      <c r="AC291" s="197">
        <f t="shared" si="113"/>
        <v>1</v>
      </c>
      <c r="AD291" s="197">
        <f t="shared" si="114"/>
        <v>1</v>
      </c>
      <c r="AE291" s="197">
        <f t="shared" si="115"/>
        <v>1</v>
      </c>
      <c r="AF291" s="197">
        <f t="shared" si="116"/>
        <v>1</v>
      </c>
      <c r="AG291" s="197">
        <f t="shared" si="117"/>
        <v>1</v>
      </c>
      <c r="AH291" s="197">
        <f t="shared" si="118"/>
        <v>1</v>
      </c>
      <c r="AI291" s="197">
        <f t="shared" si="119"/>
        <v>1</v>
      </c>
    </row>
    <row r="292" spans="1:35" x14ac:dyDescent="0.3">
      <c r="A292" s="103" t="s">
        <v>3955</v>
      </c>
      <c r="B292" s="103" t="s">
        <v>2511</v>
      </c>
      <c r="C292" s="103" t="s">
        <v>2511</v>
      </c>
      <c r="D292" s="164">
        <v>2029</v>
      </c>
      <c r="E292" s="164">
        <v>5</v>
      </c>
      <c r="F292" s="166">
        <v>3.9166755330105123</v>
      </c>
      <c r="G292" s="206">
        <v>0</v>
      </c>
      <c r="H292" s="207"/>
      <c r="I292" s="103" t="s">
        <v>569</v>
      </c>
      <c r="K292" s="210" t="str">
        <f>IF(ISNA(INDEX(resources!G:G,MATCH(B292,resources!B:B,0))),"none",
INDEX(resources!G:G,MATCH(B292,resources!B:B,0)))</f>
        <v>none</v>
      </c>
      <c r="L292" s="191">
        <v>0</v>
      </c>
      <c r="M292" s="191" t="str">
        <f>IF(
ISNA(INDEX(resources!E:E,MATCH(B292,resources!B:B,0))),"fillme",
INDEX(resources!E:E,MATCH(B292,resources!B:B,0)))</f>
        <v>CAISO_Wind</v>
      </c>
      <c r="N292" s="191">
        <v>1</v>
      </c>
      <c r="O292" s="193" t="str">
        <f>IFERROR(INDEX(resources!K:K,MATCH(B292,resources!B:B,0)),"fillme")</f>
        <v>wind_low_cf</v>
      </c>
      <c r="P292" s="195" t="str">
        <f t="shared" si="105"/>
        <v>wind_low_cf_2029_5</v>
      </c>
      <c r="Q292" s="194">
        <f>INDEX(elcc!G:G,MATCH(P292,elcc!D:D,0))</f>
        <v>0.3666666666666667</v>
      </c>
      <c r="R292" s="195">
        <f t="shared" si="106"/>
        <v>1</v>
      </c>
      <c r="S292" s="210" t="e">
        <f t="shared" si="107"/>
        <v>#N/A</v>
      </c>
      <c r="T292" s="212">
        <f t="shared" si="108"/>
        <v>0</v>
      </c>
      <c r="U292" s="196" t="str">
        <f t="shared" si="109"/>
        <v>ok</v>
      </c>
      <c r="V292" s="192" t="str">
        <f>INDEX(resources!F:F,MATCH(B292,resources!B:B,0))</f>
        <v>existing_generic</v>
      </c>
      <c r="W292" s="197">
        <f t="shared" si="110"/>
        <v>1</v>
      </c>
      <c r="X292" s="197">
        <f t="shared" si="111"/>
        <v>0</v>
      </c>
      <c r="Y292" s="197" t="str">
        <f t="shared" si="112"/>
        <v>existing_generic_wind_existing_generic_wind_none</v>
      </c>
      <c r="Z292" s="197">
        <f>IF(COUNTIFS($Y$2:Y292,Y292)=1,1,0)</f>
        <v>0</v>
      </c>
      <c r="AA292" s="197">
        <f>SUM($Z$2:Z292)*Z292</f>
        <v>0</v>
      </c>
      <c r="AB292" s="197">
        <f>COUNTIFS(resources!B:B,B292)</f>
        <v>1</v>
      </c>
      <c r="AC292" s="197">
        <f t="shared" si="113"/>
        <v>1</v>
      </c>
      <c r="AD292" s="197">
        <f t="shared" si="114"/>
        <v>1</v>
      </c>
      <c r="AE292" s="197">
        <f t="shared" si="115"/>
        <v>1</v>
      </c>
      <c r="AF292" s="197">
        <f t="shared" si="116"/>
        <v>1</v>
      </c>
      <c r="AG292" s="197">
        <f t="shared" si="117"/>
        <v>1</v>
      </c>
      <c r="AH292" s="197">
        <f t="shared" si="118"/>
        <v>1</v>
      </c>
      <c r="AI292" s="197">
        <f t="shared" si="119"/>
        <v>1</v>
      </c>
    </row>
    <row r="293" spans="1:35" x14ac:dyDescent="0.3">
      <c r="A293" s="103" t="s">
        <v>3955</v>
      </c>
      <c r="B293" s="103" t="s">
        <v>2511</v>
      </c>
      <c r="C293" s="103" t="s">
        <v>2511</v>
      </c>
      <c r="D293" s="164">
        <v>2029</v>
      </c>
      <c r="E293" s="164">
        <v>6</v>
      </c>
      <c r="F293" s="166">
        <v>3.9166755330105123</v>
      </c>
      <c r="G293" s="206">
        <v>0</v>
      </c>
      <c r="H293" s="207"/>
      <c r="I293" s="103" t="s">
        <v>569</v>
      </c>
      <c r="K293" s="210" t="str">
        <f>IF(ISNA(INDEX(resources!G:G,MATCH(B293,resources!B:B,0))),"none",
INDEX(resources!G:G,MATCH(B293,resources!B:B,0)))</f>
        <v>none</v>
      </c>
      <c r="L293" s="191">
        <v>0</v>
      </c>
      <c r="M293" s="191" t="str">
        <f>IF(
ISNA(INDEX(resources!E:E,MATCH(B293,resources!B:B,0))),"fillme",
INDEX(resources!E:E,MATCH(B293,resources!B:B,0)))</f>
        <v>CAISO_Wind</v>
      </c>
      <c r="N293" s="191">
        <v>1</v>
      </c>
      <c r="O293" s="193" t="str">
        <f>IFERROR(INDEX(resources!K:K,MATCH(B293,resources!B:B,0)),"fillme")</f>
        <v>wind_low_cf</v>
      </c>
      <c r="P293" s="195" t="str">
        <f t="shared" si="105"/>
        <v>wind_low_cf_2029_6</v>
      </c>
      <c r="Q293" s="194">
        <f>INDEX(elcc!G:G,MATCH(P293,elcc!D:D,0))</f>
        <v>0.48400000000000004</v>
      </c>
      <c r="R293" s="195">
        <f t="shared" si="106"/>
        <v>1</v>
      </c>
      <c r="S293" s="210" t="e">
        <f t="shared" si="107"/>
        <v>#N/A</v>
      </c>
      <c r="T293" s="212">
        <f t="shared" si="108"/>
        <v>0</v>
      </c>
      <c r="U293" s="196" t="str">
        <f t="shared" si="109"/>
        <v>ok</v>
      </c>
      <c r="V293" s="192" t="str">
        <f>INDEX(resources!F:F,MATCH(B293,resources!B:B,0))</f>
        <v>existing_generic</v>
      </c>
      <c r="W293" s="197">
        <f t="shared" si="110"/>
        <v>1</v>
      </c>
      <c r="X293" s="197">
        <f t="shared" si="111"/>
        <v>0</v>
      </c>
      <c r="Y293" s="197" t="str">
        <f t="shared" si="112"/>
        <v>existing_generic_wind_existing_generic_wind_none</v>
      </c>
      <c r="Z293" s="197">
        <f>IF(COUNTIFS($Y$2:Y293,Y293)=1,1,0)</f>
        <v>0</v>
      </c>
      <c r="AA293" s="197">
        <f>SUM($Z$2:Z293)*Z293</f>
        <v>0</v>
      </c>
      <c r="AB293" s="197">
        <f>COUNTIFS(resources!B:B,B293)</f>
        <v>1</v>
      </c>
      <c r="AC293" s="197">
        <f t="shared" si="113"/>
        <v>1</v>
      </c>
      <c r="AD293" s="197">
        <f t="shared" si="114"/>
        <v>1</v>
      </c>
      <c r="AE293" s="197">
        <f t="shared" si="115"/>
        <v>1</v>
      </c>
      <c r="AF293" s="197">
        <f t="shared" si="116"/>
        <v>1</v>
      </c>
      <c r="AG293" s="197">
        <f t="shared" si="117"/>
        <v>1</v>
      </c>
      <c r="AH293" s="197">
        <f t="shared" si="118"/>
        <v>1</v>
      </c>
      <c r="AI293" s="197">
        <f t="shared" si="119"/>
        <v>1</v>
      </c>
    </row>
    <row r="294" spans="1:35" x14ac:dyDescent="0.3">
      <c r="A294" s="103" t="s">
        <v>3955</v>
      </c>
      <c r="B294" s="103" t="s">
        <v>2511</v>
      </c>
      <c r="C294" s="103" t="s">
        <v>2511</v>
      </c>
      <c r="D294" s="164">
        <v>2029</v>
      </c>
      <c r="E294" s="164">
        <v>7</v>
      </c>
      <c r="F294" s="166">
        <v>3.9166755330105123</v>
      </c>
      <c r="G294" s="206">
        <v>0</v>
      </c>
      <c r="H294" s="207"/>
      <c r="I294" s="103" t="s">
        <v>569</v>
      </c>
      <c r="K294" s="210" t="str">
        <f>IF(ISNA(INDEX(resources!G:G,MATCH(B294,resources!B:B,0))),"none",
INDEX(resources!G:G,MATCH(B294,resources!B:B,0)))</f>
        <v>none</v>
      </c>
      <c r="L294" s="191">
        <v>0</v>
      </c>
      <c r="M294" s="191" t="str">
        <f>IF(
ISNA(INDEX(resources!E:E,MATCH(B294,resources!B:B,0))),"fillme",
INDEX(resources!E:E,MATCH(B294,resources!B:B,0)))</f>
        <v>CAISO_Wind</v>
      </c>
      <c r="N294" s="191">
        <v>1</v>
      </c>
      <c r="O294" s="193" t="str">
        <f>IFERROR(INDEX(resources!K:K,MATCH(B294,resources!B:B,0)),"fillme")</f>
        <v>wind_low_cf</v>
      </c>
      <c r="P294" s="195" t="str">
        <f t="shared" si="105"/>
        <v>wind_low_cf_2029_7</v>
      </c>
      <c r="Q294" s="194">
        <f>INDEX(elcc!G:G,MATCH(P294,elcc!D:D,0))</f>
        <v>0.33733333333333337</v>
      </c>
      <c r="R294" s="195">
        <f t="shared" si="106"/>
        <v>1</v>
      </c>
      <c r="S294" s="210" t="e">
        <f t="shared" si="107"/>
        <v>#N/A</v>
      </c>
      <c r="T294" s="212">
        <f t="shared" si="108"/>
        <v>0</v>
      </c>
      <c r="U294" s="196" t="str">
        <f t="shared" si="109"/>
        <v>ok</v>
      </c>
      <c r="V294" s="192" t="str">
        <f>INDEX(resources!F:F,MATCH(B294,resources!B:B,0))</f>
        <v>existing_generic</v>
      </c>
      <c r="W294" s="197">
        <f t="shared" si="110"/>
        <v>1</v>
      </c>
      <c r="X294" s="197">
        <f t="shared" si="111"/>
        <v>0</v>
      </c>
      <c r="Y294" s="197" t="str">
        <f t="shared" si="112"/>
        <v>existing_generic_wind_existing_generic_wind_none</v>
      </c>
      <c r="Z294" s="197">
        <f>IF(COUNTIFS($Y$2:Y294,Y294)=1,1,0)</f>
        <v>0</v>
      </c>
      <c r="AA294" s="197">
        <f>SUM($Z$2:Z294)*Z294</f>
        <v>0</v>
      </c>
      <c r="AB294" s="197">
        <f>COUNTIFS(resources!B:B,B294)</f>
        <v>1</v>
      </c>
      <c r="AC294" s="197">
        <f t="shared" si="113"/>
        <v>1</v>
      </c>
      <c r="AD294" s="197">
        <f t="shared" si="114"/>
        <v>1</v>
      </c>
      <c r="AE294" s="197">
        <f t="shared" si="115"/>
        <v>1</v>
      </c>
      <c r="AF294" s="197">
        <f t="shared" si="116"/>
        <v>1</v>
      </c>
      <c r="AG294" s="197">
        <f t="shared" si="117"/>
        <v>1</v>
      </c>
      <c r="AH294" s="197">
        <f t="shared" si="118"/>
        <v>1</v>
      </c>
      <c r="AI294" s="197">
        <f t="shared" si="119"/>
        <v>1</v>
      </c>
    </row>
    <row r="295" spans="1:35" x14ac:dyDescent="0.3">
      <c r="A295" s="103" t="s">
        <v>3955</v>
      </c>
      <c r="B295" s="103" t="s">
        <v>2511</v>
      </c>
      <c r="C295" s="103" t="s">
        <v>2511</v>
      </c>
      <c r="D295" s="164">
        <v>2029</v>
      </c>
      <c r="E295" s="164">
        <v>8</v>
      </c>
      <c r="F295" s="166">
        <v>3.9166755330105123</v>
      </c>
      <c r="G295" s="206">
        <v>0</v>
      </c>
      <c r="H295" s="207"/>
      <c r="I295" s="103" t="s">
        <v>569</v>
      </c>
      <c r="K295" s="210" t="str">
        <f>IF(ISNA(INDEX(resources!G:G,MATCH(B295,resources!B:B,0))),"none",
INDEX(resources!G:G,MATCH(B295,resources!B:B,0)))</f>
        <v>none</v>
      </c>
      <c r="L295" s="191">
        <v>0</v>
      </c>
      <c r="M295" s="191" t="str">
        <f>IF(
ISNA(INDEX(resources!E:E,MATCH(B295,resources!B:B,0))),"fillme",
INDEX(resources!E:E,MATCH(B295,resources!B:B,0)))</f>
        <v>CAISO_Wind</v>
      </c>
      <c r="N295" s="191">
        <v>1</v>
      </c>
      <c r="O295" s="193" t="str">
        <f>IFERROR(INDEX(resources!K:K,MATCH(B295,resources!B:B,0)),"fillme")</f>
        <v>wind_low_cf</v>
      </c>
      <c r="P295" s="195" t="str">
        <f t="shared" si="105"/>
        <v>wind_low_cf_2029_8</v>
      </c>
      <c r="Q295" s="194">
        <f>INDEX(elcc!G:G,MATCH(P295,elcc!D:D,0))</f>
        <v>0.308</v>
      </c>
      <c r="R295" s="195">
        <f t="shared" si="106"/>
        <v>1</v>
      </c>
      <c r="S295" s="210" t="e">
        <f t="shared" si="107"/>
        <v>#N/A</v>
      </c>
      <c r="T295" s="212">
        <f t="shared" si="108"/>
        <v>0</v>
      </c>
      <c r="U295" s="196" t="str">
        <f t="shared" si="109"/>
        <v>ok</v>
      </c>
      <c r="V295" s="192" t="str">
        <f>INDEX(resources!F:F,MATCH(B295,resources!B:B,0))</f>
        <v>existing_generic</v>
      </c>
      <c r="W295" s="197">
        <f t="shared" si="110"/>
        <v>1</v>
      </c>
      <c r="X295" s="197">
        <f t="shared" si="111"/>
        <v>0</v>
      </c>
      <c r="Y295" s="197" t="str">
        <f t="shared" si="112"/>
        <v>existing_generic_wind_existing_generic_wind_none</v>
      </c>
      <c r="Z295" s="197">
        <f>IF(COUNTIFS($Y$2:Y295,Y295)=1,1,0)</f>
        <v>0</v>
      </c>
      <c r="AA295" s="197">
        <f>SUM($Z$2:Z295)*Z295</f>
        <v>0</v>
      </c>
      <c r="AB295" s="197">
        <f>COUNTIFS(resources!B:B,B295)</f>
        <v>1</v>
      </c>
      <c r="AC295" s="197">
        <f t="shared" si="113"/>
        <v>1</v>
      </c>
      <c r="AD295" s="197">
        <f t="shared" si="114"/>
        <v>1</v>
      </c>
      <c r="AE295" s="197">
        <f t="shared" si="115"/>
        <v>1</v>
      </c>
      <c r="AF295" s="197">
        <f t="shared" si="116"/>
        <v>1</v>
      </c>
      <c r="AG295" s="197">
        <f t="shared" si="117"/>
        <v>1</v>
      </c>
      <c r="AH295" s="197">
        <f t="shared" si="118"/>
        <v>1</v>
      </c>
      <c r="AI295" s="197">
        <f t="shared" si="119"/>
        <v>1</v>
      </c>
    </row>
    <row r="296" spans="1:35" x14ac:dyDescent="0.3">
      <c r="A296" s="103" t="s">
        <v>3955</v>
      </c>
      <c r="B296" s="103" t="s">
        <v>2511</v>
      </c>
      <c r="C296" s="103" t="s">
        <v>2511</v>
      </c>
      <c r="D296" s="164">
        <v>2029</v>
      </c>
      <c r="E296" s="164">
        <v>9</v>
      </c>
      <c r="F296" s="166">
        <v>3.9166755330105123</v>
      </c>
      <c r="G296" s="206">
        <v>0</v>
      </c>
      <c r="H296" s="207"/>
      <c r="I296" s="103" t="s">
        <v>569</v>
      </c>
      <c r="K296" s="210" t="str">
        <f>IF(ISNA(INDEX(resources!G:G,MATCH(B296,resources!B:B,0))),"none",
INDEX(resources!G:G,MATCH(B296,resources!B:B,0)))</f>
        <v>none</v>
      </c>
      <c r="L296" s="191">
        <v>0</v>
      </c>
      <c r="M296" s="191" t="str">
        <f>IF(
ISNA(INDEX(resources!E:E,MATCH(B296,resources!B:B,0))),"fillme",
INDEX(resources!E:E,MATCH(B296,resources!B:B,0)))</f>
        <v>CAISO_Wind</v>
      </c>
      <c r="N296" s="191">
        <v>1</v>
      </c>
      <c r="O296" s="193" t="str">
        <f>IFERROR(INDEX(resources!K:K,MATCH(B296,resources!B:B,0)),"fillme")</f>
        <v>wind_low_cf</v>
      </c>
      <c r="P296" s="195" t="str">
        <f t="shared" si="105"/>
        <v>wind_low_cf_2029_9</v>
      </c>
      <c r="Q296" s="194">
        <f>INDEX(elcc!G:G,MATCH(P296,elcc!D:D,0))</f>
        <v>0.22</v>
      </c>
      <c r="R296" s="195">
        <f t="shared" si="106"/>
        <v>1</v>
      </c>
      <c r="S296" s="210" t="e">
        <f t="shared" si="107"/>
        <v>#N/A</v>
      </c>
      <c r="T296" s="212">
        <f t="shared" si="108"/>
        <v>0</v>
      </c>
      <c r="U296" s="196" t="str">
        <f t="shared" si="109"/>
        <v>ok</v>
      </c>
      <c r="V296" s="192" t="str">
        <f>INDEX(resources!F:F,MATCH(B296,resources!B:B,0))</f>
        <v>existing_generic</v>
      </c>
      <c r="W296" s="197">
        <f t="shared" si="110"/>
        <v>1</v>
      </c>
      <c r="X296" s="197">
        <f t="shared" si="111"/>
        <v>0</v>
      </c>
      <c r="Y296" s="197" t="str">
        <f t="shared" si="112"/>
        <v>existing_generic_wind_existing_generic_wind_none</v>
      </c>
      <c r="Z296" s="197">
        <f>IF(COUNTIFS($Y$2:Y296,Y296)=1,1,0)</f>
        <v>0</v>
      </c>
      <c r="AA296" s="197">
        <f>SUM($Z$2:Z296)*Z296</f>
        <v>0</v>
      </c>
      <c r="AB296" s="197">
        <f>COUNTIFS(resources!B:B,B296)</f>
        <v>1</v>
      </c>
      <c r="AC296" s="197">
        <f t="shared" si="113"/>
        <v>1</v>
      </c>
      <c r="AD296" s="197">
        <f t="shared" si="114"/>
        <v>1</v>
      </c>
      <c r="AE296" s="197">
        <f t="shared" si="115"/>
        <v>1</v>
      </c>
      <c r="AF296" s="197">
        <f t="shared" si="116"/>
        <v>1</v>
      </c>
      <c r="AG296" s="197">
        <f t="shared" si="117"/>
        <v>1</v>
      </c>
      <c r="AH296" s="197">
        <f t="shared" si="118"/>
        <v>1</v>
      </c>
      <c r="AI296" s="197">
        <f t="shared" si="119"/>
        <v>1</v>
      </c>
    </row>
    <row r="297" spans="1:35" x14ac:dyDescent="0.3">
      <c r="A297" s="103" t="s">
        <v>3955</v>
      </c>
      <c r="B297" s="103" t="s">
        <v>2511</v>
      </c>
      <c r="C297" s="103" t="s">
        <v>2511</v>
      </c>
      <c r="D297" s="164">
        <v>2029</v>
      </c>
      <c r="E297" s="164">
        <v>10</v>
      </c>
      <c r="F297" s="166">
        <v>3.9166755330105123</v>
      </c>
      <c r="G297" s="206">
        <v>0</v>
      </c>
      <c r="H297" s="207"/>
      <c r="I297" s="103" t="s">
        <v>569</v>
      </c>
      <c r="K297" s="210" t="str">
        <f>IF(ISNA(INDEX(resources!G:G,MATCH(B297,resources!B:B,0))),"none",
INDEX(resources!G:G,MATCH(B297,resources!B:B,0)))</f>
        <v>none</v>
      </c>
      <c r="L297" s="191">
        <v>0</v>
      </c>
      <c r="M297" s="191" t="str">
        <f>IF(
ISNA(INDEX(resources!E:E,MATCH(B297,resources!B:B,0))),"fillme",
INDEX(resources!E:E,MATCH(B297,resources!B:B,0)))</f>
        <v>CAISO_Wind</v>
      </c>
      <c r="N297" s="191">
        <v>1</v>
      </c>
      <c r="O297" s="193" t="str">
        <f>IFERROR(INDEX(resources!K:K,MATCH(B297,resources!B:B,0)),"fillme")</f>
        <v>wind_low_cf</v>
      </c>
      <c r="P297" s="195" t="str">
        <f t="shared" si="105"/>
        <v>wind_low_cf_2029_10</v>
      </c>
      <c r="Q297" s="194">
        <f>INDEX(elcc!G:G,MATCH(P297,elcc!D:D,0))</f>
        <v>0.11733333333333335</v>
      </c>
      <c r="R297" s="195">
        <f t="shared" si="106"/>
        <v>1</v>
      </c>
      <c r="S297" s="210" t="e">
        <f t="shared" si="107"/>
        <v>#N/A</v>
      </c>
      <c r="T297" s="212">
        <f t="shared" si="108"/>
        <v>0</v>
      </c>
      <c r="U297" s="196" t="str">
        <f t="shared" si="109"/>
        <v>ok</v>
      </c>
      <c r="V297" s="192" t="str">
        <f>INDEX(resources!F:F,MATCH(B297,resources!B:B,0))</f>
        <v>existing_generic</v>
      </c>
      <c r="W297" s="197">
        <f t="shared" si="110"/>
        <v>1</v>
      </c>
      <c r="X297" s="197">
        <f t="shared" si="111"/>
        <v>0</v>
      </c>
      <c r="Y297" s="197" t="str">
        <f t="shared" si="112"/>
        <v>existing_generic_wind_existing_generic_wind_none</v>
      </c>
      <c r="Z297" s="197">
        <f>IF(COUNTIFS($Y$2:Y297,Y297)=1,1,0)</f>
        <v>0</v>
      </c>
      <c r="AA297" s="197">
        <f>SUM($Z$2:Z297)*Z297</f>
        <v>0</v>
      </c>
      <c r="AB297" s="197">
        <f>COUNTIFS(resources!B:B,B297)</f>
        <v>1</v>
      </c>
      <c r="AC297" s="197">
        <f t="shared" si="113"/>
        <v>1</v>
      </c>
      <c r="AD297" s="197">
        <f t="shared" si="114"/>
        <v>1</v>
      </c>
      <c r="AE297" s="197">
        <f t="shared" si="115"/>
        <v>1</v>
      </c>
      <c r="AF297" s="197">
        <f t="shared" si="116"/>
        <v>1</v>
      </c>
      <c r="AG297" s="197">
        <f t="shared" si="117"/>
        <v>1</v>
      </c>
      <c r="AH297" s="197">
        <f t="shared" si="118"/>
        <v>1</v>
      </c>
      <c r="AI297" s="197">
        <f t="shared" si="119"/>
        <v>1</v>
      </c>
    </row>
    <row r="298" spans="1:35" x14ac:dyDescent="0.3">
      <c r="A298" s="103" t="s">
        <v>3955</v>
      </c>
      <c r="B298" s="103" t="s">
        <v>2511</v>
      </c>
      <c r="C298" s="103" t="s">
        <v>2511</v>
      </c>
      <c r="D298" s="164">
        <v>2029</v>
      </c>
      <c r="E298" s="164">
        <v>11</v>
      </c>
      <c r="F298" s="166">
        <v>3.9166755330105123</v>
      </c>
      <c r="G298" s="206">
        <v>0</v>
      </c>
      <c r="H298" s="207"/>
      <c r="I298" s="103" t="s">
        <v>569</v>
      </c>
      <c r="K298" s="210" t="str">
        <f>IF(ISNA(INDEX(resources!G:G,MATCH(B298,resources!B:B,0))),"none",
INDEX(resources!G:G,MATCH(B298,resources!B:B,0)))</f>
        <v>none</v>
      </c>
      <c r="L298" s="191">
        <v>0</v>
      </c>
      <c r="M298" s="191" t="str">
        <f>IF(
ISNA(INDEX(resources!E:E,MATCH(B298,resources!B:B,0))),"fillme",
INDEX(resources!E:E,MATCH(B298,resources!B:B,0)))</f>
        <v>CAISO_Wind</v>
      </c>
      <c r="N298" s="191">
        <v>1</v>
      </c>
      <c r="O298" s="193" t="str">
        <f>IFERROR(INDEX(resources!K:K,MATCH(B298,resources!B:B,0)),"fillme")</f>
        <v>wind_low_cf</v>
      </c>
      <c r="P298" s="195" t="str">
        <f t="shared" si="105"/>
        <v>wind_low_cf_2029_11</v>
      </c>
      <c r="Q298" s="194">
        <f>INDEX(elcc!G:G,MATCH(P298,elcc!D:D,0))</f>
        <v>0.17600000000000002</v>
      </c>
      <c r="R298" s="195">
        <f t="shared" si="106"/>
        <v>1</v>
      </c>
      <c r="S298" s="210" t="e">
        <f t="shared" si="107"/>
        <v>#N/A</v>
      </c>
      <c r="T298" s="212">
        <f t="shared" si="108"/>
        <v>0</v>
      </c>
      <c r="U298" s="196" t="str">
        <f t="shared" si="109"/>
        <v>ok</v>
      </c>
      <c r="V298" s="192" t="str">
        <f>INDEX(resources!F:F,MATCH(B298,resources!B:B,0))</f>
        <v>existing_generic</v>
      </c>
      <c r="W298" s="197">
        <f t="shared" si="110"/>
        <v>1</v>
      </c>
      <c r="X298" s="197">
        <f t="shared" si="111"/>
        <v>0</v>
      </c>
      <c r="Y298" s="197" t="str">
        <f t="shared" si="112"/>
        <v>existing_generic_wind_existing_generic_wind_none</v>
      </c>
      <c r="Z298" s="197">
        <f>IF(COUNTIFS($Y$2:Y298,Y298)=1,1,0)</f>
        <v>0</v>
      </c>
      <c r="AA298" s="197">
        <f>SUM($Z$2:Z298)*Z298</f>
        <v>0</v>
      </c>
      <c r="AB298" s="197">
        <f>COUNTIFS(resources!B:B,B298)</f>
        <v>1</v>
      </c>
      <c r="AC298" s="197">
        <f t="shared" si="113"/>
        <v>1</v>
      </c>
      <c r="AD298" s="197">
        <f t="shared" si="114"/>
        <v>1</v>
      </c>
      <c r="AE298" s="197">
        <f t="shared" si="115"/>
        <v>1</v>
      </c>
      <c r="AF298" s="197">
        <f t="shared" si="116"/>
        <v>1</v>
      </c>
      <c r="AG298" s="197">
        <f t="shared" si="117"/>
        <v>1</v>
      </c>
      <c r="AH298" s="197">
        <f t="shared" si="118"/>
        <v>1</v>
      </c>
      <c r="AI298" s="197">
        <f t="shared" si="119"/>
        <v>1</v>
      </c>
    </row>
    <row r="299" spans="1:35" x14ac:dyDescent="0.3">
      <c r="A299" s="103" t="s">
        <v>3955</v>
      </c>
      <c r="B299" s="103" t="s">
        <v>2511</v>
      </c>
      <c r="C299" s="103" t="s">
        <v>2511</v>
      </c>
      <c r="D299" s="164">
        <v>2029</v>
      </c>
      <c r="E299" s="164">
        <v>12</v>
      </c>
      <c r="F299" s="166">
        <v>3.9166755330105123</v>
      </c>
      <c r="G299" s="206">
        <v>0</v>
      </c>
      <c r="H299" s="207"/>
      <c r="I299" s="103" t="s">
        <v>569</v>
      </c>
      <c r="K299" s="210" t="str">
        <f>IF(ISNA(INDEX(resources!G:G,MATCH(B299,resources!B:B,0))),"none",
INDEX(resources!G:G,MATCH(B299,resources!B:B,0)))</f>
        <v>none</v>
      </c>
      <c r="L299" s="191">
        <v>0</v>
      </c>
      <c r="M299" s="191" t="str">
        <f>IF(
ISNA(INDEX(resources!E:E,MATCH(B299,resources!B:B,0))),"fillme",
INDEX(resources!E:E,MATCH(B299,resources!B:B,0)))</f>
        <v>CAISO_Wind</v>
      </c>
      <c r="N299" s="191">
        <v>1</v>
      </c>
      <c r="O299" s="193" t="str">
        <f>IFERROR(INDEX(resources!K:K,MATCH(B299,resources!B:B,0)),"fillme")</f>
        <v>wind_low_cf</v>
      </c>
      <c r="P299" s="195" t="str">
        <f t="shared" si="105"/>
        <v>wind_low_cf_2029_12</v>
      </c>
      <c r="Q299" s="194">
        <f>INDEX(elcc!G:G,MATCH(P299,elcc!D:D,0))</f>
        <v>0.19066666666666668</v>
      </c>
      <c r="R299" s="195">
        <f t="shared" si="106"/>
        <v>1</v>
      </c>
      <c r="S299" s="210" t="e">
        <f t="shared" si="107"/>
        <v>#N/A</v>
      </c>
      <c r="T299" s="212">
        <f t="shared" si="108"/>
        <v>0</v>
      </c>
      <c r="U299" s="196" t="str">
        <f t="shared" si="109"/>
        <v>ok</v>
      </c>
      <c r="V299" s="192" t="str">
        <f>INDEX(resources!F:F,MATCH(B299,resources!B:B,0))</f>
        <v>existing_generic</v>
      </c>
      <c r="W299" s="197">
        <f t="shared" si="110"/>
        <v>1</v>
      </c>
      <c r="X299" s="197">
        <f t="shared" si="111"/>
        <v>0</v>
      </c>
      <c r="Y299" s="197" t="str">
        <f t="shared" si="112"/>
        <v>existing_generic_wind_existing_generic_wind_none</v>
      </c>
      <c r="Z299" s="197">
        <f>IF(COUNTIFS($Y$2:Y299,Y299)=1,1,0)</f>
        <v>0</v>
      </c>
      <c r="AA299" s="197">
        <f>SUM($Z$2:Z299)*Z299</f>
        <v>0</v>
      </c>
      <c r="AB299" s="197">
        <f>COUNTIFS(resources!B:B,B299)</f>
        <v>1</v>
      </c>
      <c r="AC299" s="197">
        <f t="shared" si="113"/>
        <v>1</v>
      </c>
      <c r="AD299" s="197">
        <f t="shared" si="114"/>
        <v>1</v>
      </c>
      <c r="AE299" s="197">
        <f t="shared" si="115"/>
        <v>1</v>
      </c>
      <c r="AF299" s="197">
        <f t="shared" si="116"/>
        <v>1</v>
      </c>
      <c r="AG299" s="197">
        <f t="shared" si="117"/>
        <v>1</v>
      </c>
      <c r="AH299" s="197">
        <f t="shared" si="118"/>
        <v>1</v>
      </c>
      <c r="AI299" s="197">
        <f t="shared" si="119"/>
        <v>1</v>
      </c>
    </row>
    <row r="300" spans="1:35" x14ac:dyDescent="0.3">
      <c r="A300" s="103" t="s">
        <v>3955</v>
      </c>
      <c r="B300" s="103" t="s">
        <v>2511</v>
      </c>
      <c r="C300" s="103" t="s">
        <v>2511</v>
      </c>
      <c r="D300" s="164">
        <v>2030</v>
      </c>
      <c r="E300" s="164">
        <v>1</v>
      </c>
      <c r="F300" s="166">
        <v>4.0978327896075752</v>
      </c>
      <c r="G300" s="206">
        <v>0</v>
      </c>
      <c r="H300" s="207"/>
      <c r="I300" s="103" t="s">
        <v>569</v>
      </c>
      <c r="K300" s="210" t="str">
        <f>IF(ISNA(INDEX(resources!G:G,MATCH(B300,resources!B:B,0))),"none",
INDEX(resources!G:G,MATCH(B300,resources!B:B,0)))</f>
        <v>none</v>
      </c>
      <c r="L300" s="191">
        <v>0</v>
      </c>
      <c r="M300" s="191" t="str">
        <f>IF(
ISNA(INDEX(resources!E:E,MATCH(B300,resources!B:B,0))),"fillme",
INDEX(resources!E:E,MATCH(B300,resources!B:B,0)))</f>
        <v>CAISO_Wind</v>
      </c>
      <c r="N300" s="191">
        <v>1</v>
      </c>
      <c r="O300" s="193" t="str">
        <f>IFERROR(INDEX(resources!K:K,MATCH(B300,resources!B:B,0)),"fillme")</f>
        <v>wind_low_cf</v>
      </c>
      <c r="P300" s="195" t="str">
        <f t="shared" si="105"/>
        <v>wind_low_cf_2030_1</v>
      </c>
      <c r="Q300" s="194">
        <f>INDEX(elcc!G:G,MATCH(P300,elcc!D:D,0))</f>
        <v>0.20533333333333337</v>
      </c>
      <c r="R300" s="195">
        <f t="shared" si="106"/>
        <v>1</v>
      </c>
      <c r="S300" s="210" t="e">
        <f t="shared" si="107"/>
        <v>#N/A</v>
      </c>
      <c r="T300" s="212">
        <f t="shared" si="108"/>
        <v>0</v>
      </c>
      <c r="U300" s="196" t="str">
        <f t="shared" si="109"/>
        <v>ok</v>
      </c>
      <c r="V300" s="192" t="str">
        <f>INDEX(resources!F:F,MATCH(B300,resources!B:B,0))</f>
        <v>existing_generic</v>
      </c>
      <c r="W300" s="197">
        <f t="shared" si="110"/>
        <v>1</v>
      </c>
      <c r="X300" s="197">
        <f t="shared" si="111"/>
        <v>0</v>
      </c>
      <c r="Y300" s="197" t="str">
        <f t="shared" si="112"/>
        <v>existing_generic_wind_existing_generic_wind_none</v>
      </c>
      <c r="Z300" s="197">
        <f>IF(COUNTIFS($Y$2:Y300,Y300)=1,1,0)</f>
        <v>0</v>
      </c>
      <c r="AA300" s="197">
        <f>SUM($Z$2:Z300)*Z300</f>
        <v>0</v>
      </c>
      <c r="AB300" s="197">
        <f>COUNTIFS(resources!B:B,B300)</f>
        <v>1</v>
      </c>
      <c r="AC300" s="197">
        <f t="shared" si="113"/>
        <v>1</v>
      </c>
      <c r="AD300" s="197">
        <f t="shared" si="114"/>
        <v>1</v>
      </c>
      <c r="AE300" s="197">
        <f t="shared" si="115"/>
        <v>1</v>
      </c>
      <c r="AF300" s="197">
        <f t="shared" si="116"/>
        <v>1</v>
      </c>
      <c r="AG300" s="197">
        <f t="shared" si="117"/>
        <v>1</v>
      </c>
      <c r="AH300" s="197">
        <f t="shared" si="118"/>
        <v>1</v>
      </c>
      <c r="AI300" s="197">
        <f t="shared" si="119"/>
        <v>1</v>
      </c>
    </row>
    <row r="301" spans="1:35" x14ac:dyDescent="0.3">
      <c r="A301" s="103" t="s">
        <v>3955</v>
      </c>
      <c r="B301" s="103" t="s">
        <v>2511</v>
      </c>
      <c r="C301" s="103" t="s">
        <v>2511</v>
      </c>
      <c r="D301" s="164">
        <v>2030</v>
      </c>
      <c r="E301" s="164">
        <v>2</v>
      </c>
      <c r="F301" s="166">
        <v>4.0978327896075752</v>
      </c>
      <c r="G301" s="206">
        <v>0</v>
      </c>
      <c r="H301" s="207"/>
      <c r="I301" s="103" t="s">
        <v>569</v>
      </c>
      <c r="K301" s="210" t="str">
        <f>IF(ISNA(INDEX(resources!G:G,MATCH(B301,resources!B:B,0))),"none",
INDEX(resources!G:G,MATCH(B301,resources!B:B,0)))</f>
        <v>none</v>
      </c>
      <c r="L301" s="191">
        <v>0</v>
      </c>
      <c r="M301" s="191" t="str">
        <f>IF(
ISNA(INDEX(resources!E:E,MATCH(B301,resources!B:B,0))),"fillme",
INDEX(resources!E:E,MATCH(B301,resources!B:B,0)))</f>
        <v>CAISO_Wind</v>
      </c>
      <c r="N301" s="191">
        <v>1</v>
      </c>
      <c r="O301" s="193" t="str">
        <f>IFERROR(INDEX(resources!K:K,MATCH(B301,resources!B:B,0)),"fillme")</f>
        <v>wind_low_cf</v>
      </c>
      <c r="P301" s="195" t="str">
        <f t="shared" si="105"/>
        <v>wind_low_cf_2030_2</v>
      </c>
      <c r="Q301" s="194">
        <f>INDEX(elcc!G:G,MATCH(P301,elcc!D:D,0))</f>
        <v>0.17600000000000002</v>
      </c>
      <c r="R301" s="195">
        <f t="shared" si="106"/>
        <v>1</v>
      </c>
      <c r="S301" s="210" t="e">
        <f t="shared" si="107"/>
        <v>#N/A</v>
      </c>
      <c r="T301" s="212">
        <f t="shared" si="108"/>
        <v>0</v>
      </c>
      <c r="U301" s="196" t="str">
        <f t="shared" si="109"/>
        <v>ok</v>
      </c>
      <c r="V301" s="192" t="str">
        <f>INDEX(resources!F:F,MATCH(B301,resources!B:B,0))</f>
        <v>existing_generic</v>
      </c>
      <c r="W301" s="197">
        <f t="shared" si="110"/>
        <v>1</v>
      </c>
      <c r="X301" s="197">
        <f t="shared" si="111"/>
        <v>0</v>
      </c>
      <c r="Y301" s="197" t="str">
        <f t="shared" si="112"/>
        <v>existing_generic_wind_existing_generic_wind_none</v>
      </c>
      <c r="Z301" s="197">
        <f>IF(COUNTIFS($Y$2:Y301,Y301)=1,1,0)</f>
        <v>0</v>
      </c>
      <c r="AA301" s="197">
        <f>SUM($Z$2:Z301)*Z301</f>
        <v>0</v>
      </c>
      <c r="AB301" s="197">
        <f>COUNTIFS(resources!B:B,B301)</f>
        <v>1</v>
      </c>
      <c r="AC301" s="197">
        <f t="shared" si="113"/>
        <v>1</v>
      </c>
      <c r="AD301" s="197">
        <f t="shared" si="114"/>
        <v>1</v>
      </c>
      <c r="AE301" s="197">
        <f t="shared" si="115"/>
        <v>1</v>
      </c>
      <c r="AF301" s="197">
        <f t="shared" si="116"/>
        <v>1</v>
      </c>
      <c r="AG301" s="197">
        <f t="shared" si="117"/>
        <v>1</v>
      </c>
      <c r="AH301" s="197">
        <f t="shared" si="118"/>
        <v>1</v>
      </c>
      <c r="AI301" s="197">
        <f t="shared" si="119"/>
        <v>1</v>
      </c>
    </row>
    <row r="302" spans="1:35" x14ac:dyDescent="0.3">
      <c r="A302" s="103" t="s">
        <v>3955</v>
      </c>
      <c r="B302" s="103" t="s">
        <v>2511</v>
      </c>
      <c r="C302" s="103" t="s">
        <v>2511</v>
      </c>
      <c r="D302" s="164">
        <v>2030</v>
      </c>
      <c r="E302" s="164">
        <v>3</v>
      </c>
      <c r="F302" s="166">
        <v>4.0978327896075752</v>
      </c>
      <c r="G302" s="206">
        <v>0</v>
      </c>
      <c r="H302" s="207"/>
      <c r="I302" s="103" t="s">
        <v>569</v>
      </c>
      <c r="K302" s="210" t="str">
        <f>IF(ISNA(INDEX(resources!G:G,MATCH(B302,resources!B:B,0))),"none",
INDEX(resources!G:G,MATCH(B302,resources!B:B,0)))</f>
        <v>none</v>
      </c>
      <c r="L302" s="191">
        <v>0</v>
      </c>
      <c r="M302" s="191" t="str">
        <f>IF(
ISNA(INDEX(resources!E:E,MATCH(B302,resources!B:B,0))),"fillme",
INDEX(resources!E:E,MATCH(B302,resources!B:B,0)))</f>
        <v>CAISO_Wind</v>
      </c>
      <c r="N302" s="191">
        <v>1</v>
      </c>
      <c r="O302" s="193" t="str">
        <f>IFERROR(INDEX(resources!K:K,MATCH(B302,resources!B:B,0)),"fillme")</f>
        <v>wind_low_cf</v>
      </c>
      <c r="P302" s="195" t="str">
        <f t="shared" si="105"/>
        <v>wind_low_cf_2030_3</v>
      </c>
      <c r="Q302" s="194">
        <f>INDEX(elcc!G:G,MATCH(P302,elcc!D:D,0))</f>
        <v>0.41066666666666674</v>
      </c>
      <c r="R302" s="195">
        <f t="shared" si="106"/>
        <v>1</v>
      </c>
      <c r="S302" s="210" t="e">
        <f t="shared" si="107"/>
        <v>#N/A</v>
      </c>
      <c r="T302" s="212">
        <f t="shared" si="108"/>
        <v>0</v>
      </c>
      <c r="U302" s="196" t="str">
        <f t="shared" si="109"/>
        <v>ok</v>
      </c>
      <c r="V302" s="192" t="str">
        <f>INDEX(resources!F:F,MATCH(B302,resources!B:B,0))</f>
        <v>existing_generic</v>
      </c>
      <c r="W302" s="197">
        <f t="shared" si="110"/>
        <v>1</v>
      </c>
      <c r="X302" s="197">
        <f t="shared" si="111"/>
        <v>0</v>
      </c>
      <c r="Y302" s="197" t="str">
        <f t="shared" si="112"/>
        <v>existing_generic_wind_existing_generic_wind_none</v>
      </c>
      <c r="Z302" s="197">
        <f>IF(COUNTIFS($Y$2:Y302,Y302)=1,1,0)</f>
        <v>0</v>
      </c>
      <c r="AA302" s="197">
        <f>SUM($Z$2:Z302)*Z302</f>
        <v>0</v>
      </c>
      <c r="AB302" s="197">
        <f>COUNTIFS(resources!B:B,B302)</f>
        <v>1</v>
      </c>
      <c r="AC302" s="197">
        <f t="shared" si="113"/>
        <v>1</v>
      </c>
      <c r="AD302" s="197">
        <f t="shared" si="114"/>
        <v>1</v>
      </c>
      <c r="AE302" s="197">
        <f t="shared" si="115"/>
        <v>1</v>
      </c>
      <c r="AF302" s="197">
        <f t="shared" si="116"/>
        <v>1</v>
      </c>
      <c r="AG302" s="197">
        <f t="shared" si="117"/>
        <v>1</v>
      </c>
      <c r="AH302" s="197">
        <f t="shared" si="118"/>
        <v>1</v>
      </c>
      <c r="AI302" s="197">
        <f t="shared" si="119"/>
        <v>1</v>
      </c>
    </row>
    <row r="303" spans="1:35" x14ac:dyDescent="0.3">
      <c r="A303" s="103" t="s">
        <v>3955</v>
      </c>
      <c r="B303" s="103" t="s">
        <v>2511</v>
      </c>
      <c r="C303" s="103" t="s">
        <v>2511</v>
      </c>
      <c r="D303" s="164">
        <v>2030</v>
      </c>
      <c r="E303" s="164">
        <v>4</v>
      </c>
      <c r="F303" s="166">
        <v>4.0978327896075752</v>
      </c>
      <c r="G303" s="206">
        <v>0</v>
      </c>
      <c r="H303" s="207"/>
      <c r="I303" s="103" t="s">
        <v>569</v>
      </c>
      <c r="K303" s="210" t="str">
        <f>IF(ISNA(INDEX(resources!G:G,MATCH(B303,resources!B:B,0))),"none",
INDEX(resources!G:G,MATCH(B303,resources!B:B,0)))</f>
        <v>none</v>
      </c>
      <c r="L303" s="191">
        <v>0</v>
      </c>
      <c r="M303" s="191" t="str">
        <f>IF(
ISNA(INDEX(resources!E:E,MATCH(B303,resources!B:B,0))),"fillme",
INDEX(resources!E:E,MATCH(B303,resources!B:B,0)))</f>
        <v>CAISO_Wind</v>
      </c>
      <c r="N303" s="191">
        <v>1</v>
      </c>
      <c r="O303" s="193" t="str">
        <f>IFERROR(INDEX(resources!K:K,MATCH(B303,resources!B:B,0)),"fillme")</f>
        <v>wind_low_cf</v>
      </c>
      <c r="P303" s="195" t="str">
        <f t="shared" si="105"/>
        <v>wind_low_cf_2030_4</v>
      </c>
      <c r="Q303" s="194">
        <f>INDEX(elcc!G:G,MATCH(P303,elcc!D:D,0))</f>
        <v>0.3666666666666667</v>
      </c>
      <c r="R303" s="195">
        <f t="shared" si="106"/>
        <v>1</v>
      </c>
      <c r="S303" s="210" t="e">
        <f t="shared" si="107"/>
        <v>#N/A</v>
      </c>
      <c r="T303" s="212">
        <f t="shared" si="108"/>
        <v>0</v>
      </c>
      <c r="U303" s="196" t="str">
        <f t="shared" si="109"/>
        <v>ok</v>
      </c>
      <c r="V303" s="192" t="str">
        <f>INDEX(resources!F:F,MATCH(B303,resources!B:B,0))</f>
        <v>existing_generic</v>
      </c>
      <c r="W303" s="197">
        <f t="shared" si="110"/>
        <v>1</v>
      </c>
      <c r="X303" s="197">
        <f t="shared" si="111"/>
        <v>0</v>
      </c>
      <c r="Y303" s="197" t="str">
        <f t="shared" si="112"/>
        <v>existing_generic_wind_existing_generic_wind_none</v>
      </c>
      <c r="Z303" s="197">
        <f>IF(COUNTIFS($Y$2:Y303,Y303)=1,1,0)</f>
        <v>0</v>
      </c>
      <c r="AA303" s="197">
        <f>SUM($Z$2:Z303)*Z303</f>
        <v>0</v>
      </c>
      <c r="AB303" s="197">
        <f>COUNTIFS(resources!B:B,B303)</f>
        <v>1</v>
      </c>
      <c r="AC303" s="197">
        <f t="shared" si="113"/>
        <v>1</v>
      </c>
      <c r="AD303" s="197">
        <f t="shared" si="114"/>
        <v>1</v>
      </c>
      <c r="AE303" s="197">
        <f t="shared" si="115"/>
        <v>1</v>
      </c>
      <c r="AF303" s="197">
        <f t="shared" si="116"/>
        <v>1</v>
      </c>
      <c r="AG303" s="197">
        <f t="shared" si="117"/>
        <v>1</v>
      </c>
      <c r="AH303" s="197">
        <f t="shared" si="118"/>
        <v>1</v>
      </c>
      <c r="AI303" s="197">
        <f t="shared" si="119"/>
        <v>1</v>
      </c>
    </row>
    <row r="304" spans="1:35" x14ac:dyDescent="0.3">
      <c r="A304" s="103" t="s">
        <v>3955</v>
      </c>
      <c r="B304" s="103" t="s">
        <v>2511</v>
      </c>
      <c r="C304" s="103" t="s">
        <v>2511</v>
      </c>
      <c r="D304" s="164">
        <v>2030</v>
      </c>
      <c r="E304" s="164">
        <v>5</v>
      </c>
      <c r="F304" s="166">
        <v>4.0978327896075752</v>
      </c>
      <c r="G304" s="206">
        <v>0</v>
      </c>
      <c r="H304" s="207"/>
      <c r="I304" s="103" t="s">
        <v>569</v>
      </c>
      <c r="K304" s="210" t="str">
        <f>IF(ISNA(INDEX(resources!G:G,MATCH(B304,resources!B:B,0))),"none",
INDEX(resources!G:G,MATCH(B304,resources!B:B,0)))</f>
        <v>none</v>
      </c>
      <c r="L304" s="191">
        <v>0</v>
      </c>
      <c r="M304" s="191" t="str">
        <f>IF(
ISNA(INDEX(resources!E:E,MATCH(B304,resources!B:B,0))),"fillme",
INDEX(resources!E:E,MATCH(B304,resources!B:B,0)))</f>
        <v>CAISO_Wind</v>
      </c>
      <c r="N304" s="191">
        <v>1</v>
      </c>
      <c r="O304" s="193" t="str">
        <f>IFERROR(INDEX(resources!K:K,MATCH(B304,resources!B:B,0)),"fillme")</f>
        <v>wind_low_cf</v>
      </c>
      <c r="P304" s="195" t="str">
        <f t="shared" si="105"/>
        <v>wind_low_cf_2030_5</v>
      </c>
      <c r="Q304" s="194">
        <f>INDEX(elcc!G:G,MATCH(P304,elcc!D:D,0))</f>
        <v>0.3666666666666667</v>
      </c>
      <c r="R304" s="195">
        <f t="shared" si="106"/>
        <v>1</v>
      </c>
      <c r="S304" s="210" t="e">
        <f t="shared" si="107"/>
        <v>#N/A</v>
      </c>
      <c r="T304" s="212">
        <f t="shared" si="108"/>
        <v>0</v>
      </c>
      <c r="U304" s="196" t="str">
        <f t="shared" si="109"/>
        <v>ok</v>
      </c>
      <c r="V304" s="192" t="str">
        <f>INDEX(resources!F:F,MATCH(B304,resources!B:B,0))</f>
        <v>existing_generic</v>
      </c>
      <c r="W304" s="197">
        <f t="shared" si="110"/>
        <v>1</v>
      </c>
      <c r="X304" s="197">
        <f t="shared" si="111"/>
        <v>0</v>
      </c>
      <c r="Y304" s="197" t="str">
        <f t="shared" si="112"/>
        <v>existing_generic_wind_existing_generic_wind_none</v>
      </c>
      <c r="Z304" s="197">
        <f>IF(COUNTIFS($Y$2:Y304,Y304)=1,1,0)</f>
        <v>0</v>
      </c>
      <c r="AA304" s="197">
        <f>SUM($Z$2:Z304)*Z304</f>
        <v>0</v>
      </c>
      <c r="AB304" s="197">
        <f>COUNTIFS(resources!B:B,B304)</f>
        <v>1</v>
      </c>
      <c r="AC304" s="197">
        <f t="shared" si="113"/>
        <v>1</v>
      </c>
      <c r="AD304" s="197">
        <f t="shared" si="114"/>
        <v>1</v>
      </c>
      <c r="AE304" s="197">
        <f t="shared" si="115"/>
        <v>1</v>
      </c>
      <c r="AF304" s="197">
        <f t="shared" si="116"/>
        <v>1</v>
      </c>
      <c r="AG304" s="197">
        <f t="shared" si="117"/>
        <v>1</v>
      </c>
      <c r="AH304" s="197">
        <f t="shared" si="118"/>
        <v>1</v>
      </c>
      <c r="AI304" s="197">
        <f t="shared" si="119"/>
        <v>1</v>
      </c>
    </row>
    <row r="305" spans="1:35" x14ac:dyDescent="0.3">
      <c r="A305" s="103" t="s">
        <v>3955</v>
      </c>
      <c r="B305" s="103" t="s">
        <v>2511</v>
      </c>
      <c r="C305" s="103" t="s">
        <v>2511</v>
      </c>
      <c r="D305" s="164">
        <v>2030</v>
      </c>
      <c r="E305" s="164">
        <v>6</v>
      </c>
      <c r="F305" s="166">
        <v>4.0978327896075752</v>
      </c>
      <c r="G305" s="206">
        <v>0</v>
      </c>
      <c r="H305" s="207"/>
      <c r="I305" s="103" t="s">
        <v>569</v>
      </c>
      <c r="K305" s="210" t="str">
        <f>IF(ISNA(INDEX(resources!G:G,MATCH(B305,resources!B:B,0))),"none",
INDEX(resources!G:G,MATCH(B305,resources!B:B,0)))</f>
        <v>none</v>
      </c>
      <c r="L305" s="191">
        <v>0</v>
      </c>
      <c r="M305" s="191" t="str">
        <f>IF(
ISNA(INDEX(resources!E:E,MATCH(B305,resources!B:B,0))),"fillme",
INDEX(resources!E:E,MATCH(B305,resources!B:B,0)))</f>
        <v>CAISO_Wind</v>
      </c>
      <c r="N305" s="191">
        <v>1</v>
      </c>
      <c r="O305" s="193" t="str">
        <f>IFERROR(INDEX(resources!K:K,MATCH(B305,resources!B:B,0)),"fillme")</f>
        <v>wind_low_cf</v>
      </c>
      <c r="P305" s="195" t="str">
        <f t="shared" si="105"/>
        <v>wind_low_cf_2030_6</v>
      </c>
      <c r="Q305" s="194">
        <f>INDEX(elcc!G:G,MATCH(P305,elcc!D:D,0))</f>
        <v>0.48400000000000004</v>
      </c>
      <c r="R305" s="195">
        <f t="shared" si="106"/>
        <v>1</v>
      </c>
      <c r="S305" s="210" t="e">
        <f t="shared" si="107"/>
        <v>#N/A</v>
      </c>
      <c r="T305" s="212">
        <f t="shared" si="108"/>
        <v>0</v>
      </c>
      <c r="U305" s="196" t="str">
        <f t="shared" si="109"/>
        <v>ok</v>
      </c>
      <c r="V305" s="192" t="str">
        <f>INDEX(resources!F:F,MATCH(B305,resources!B:B,0))</f>
        <v>existing_generic</v>
      </c>
      <c r="W305" s="197">
        <f t="shared" si="110"/>
        <v>1</v>
      </c>
      <c r="X305" s="197">
        <f t="shared" si="111"/>
        <v>0</v>
      </c>
      <c r="Y305" s="197" t="str">
        <f t="shared" si="112"/>
        <v>existing_generic_wind_existing_generic_wind_none</v>
      </c>
      <c r="Z305" s="197">
        <f>IF(COUNTIFS($Y$2:Y305,Y305)=1,1,0)</f>
        <v>0</v>
      </c>
      <c r="AA305" s="197">
        <f>SUM($Z$2:Z305)*Z305</f>
        <v>0</v>
      </c>
      <c r="AB305" s="197">
        <f>COUNTIFS(resources!B:B,B305)</f>
        <v>1</v>
      </c>
      <c r="AC305" s="197">
        <f t="shared" si="113"/>
        <v>1</v>
      </c>
      <c r="AD305" s="197">
        <f t="shared" si="114"/>
        <v>1</v>
      </c>
      <c r="AE305" s="197">
        <f t="shared" si="115"/>
        <v>1</v>
      </c>
      <c r="AF305" s="197">
        <f t="shared" si="116"/>
        <v>1</v>
      </c>
      <c r="AG305" s="197">
        <f t="shared" si="117"/>
        <v>1</v>
      </c>
      <c r="AH305" s="197">
        <f t="shared" si="118"/>
        <v>1</v>
      </c>
      <c r="AI305" s="197">
        <f t="shared" si="119"/>
        <v>1</v>
      </c>
    </row>
    <row r="306" spans="1:35" x14ac:dyDescent="0.3">
      <c r="A306" s="103" t="s">
        <v>3955</v>
      </c>
      <c r="B306" s="103" t="s">
        <v>2511</v>
      </c>
      <c r="C306" s="103" t="s">
        <v>2511</v>
      </c>
      <c r="D306" s="164">
        <v>2030</v>
      </c>
      <c r="E306" s="164">
        <v>7</v>
      </c>
      <c r="F306" s="166">
        <v>4.0978327896075752</v>
      </c>
      <c r="G306" s="206">
        <v>0</v>
      </c>
      <c r="H306" s="207"/>
      <c r="I306" s="103" t="s">
        <v>569</v>
      </c>
      <c r="K306" s="210" t="str">
        <f>IF(ISNA(INDEX(resources!G:G,MATCH(B306,resources!B:B,0))),"none",
INDEX(resources!G:G,MATCH(B306,resources!B:B,0)))</f>
        <v>none</v>
      </c>
      <c r="L306" s="191">
        <v>0</v>
      </c>
      <c r="M306" s="191" t="str">
        <f>IF(
ISNA(INDEX(resources!E:E,MATCH(B306,resources!B:B,0))),"fillme",
INDEX(resources!E:E,MATCH(B306,resources!B:B,0)))</f>
        <v>CAISO_Wind</v>
      </c>
      <c r="N306" s="191">
        <v>1</v>
      </c>
      <c r="O306" s="193" t="str">
        <f>IFERROR(INDEX(resources!K:K,MATCH(B306,resources!B:B,0)),"fillme")</f>
        <v>wind_low_cf</v>
      </c>
      <c r="P306" s="195" t="str">
        <f t="shared" si="105"/>
        <v>wind_low_cf_2030_7</v>
      </c>
      <c r="Q306" s="194">
        <f>INDEX(elcc!G:G,MATCH(P306,elcc!D:D,0))</f>
        <v>0.33733333333333337</v>
      </c>
      <c r="R306" s="195">
        <f t="shared" si="106"/>
        <v>1</v>
      </c>
      <c r="S306" s="210" t="e">
        <f t="shared" si="107"/>
        <v>#N/A</v>
      </c>
      <c r="T306" s="212">
        <f t="shared" si="108"/>
        <v>0</v>
      </c>
      <c r="U306" s="196" t="str">
        <f t="shared" si="109"/>
        <v>ok</v>
      </c>
      <c r="V306" s="192" t="str">
        <f>INDEX(resources!F:F,MATCH(B306,resources!B:B,0))</f>
        <v>existing_generic</v>
      </c>
      <c r="W306" s="197">
        <f t="shared" si="110"/>
        <v>1</v>
      </c>
      <c r="X306" s="197">
        <f t="shared" si="111"/>
        <v>0</v>
      </c>
      <c r="Y306" s="197" t="str">
        <f t="shared" si="112"/>
        <v>existing_generic_wind_existing_generic_wind_none</v>
      </c>
      <c r="Z306" s="197">
        <f>IF(COUNTIFS($Y$2:Y306,Y306)=1,1,0)</f>
        <v>0</v>
      </c>
      <c r="AA306" s="197">
        <f>SUM($Z$2:Z306)*Z306</f>
        <v>0</v>
      </c>
      <c r="AB306" s="197">
        <f>COUNTIFS(resources!B:B,B306)</f>
        <v>1</v>
      </c>
      <c r="AC306" s="197">
        <f t="shared" si="113"/>
        <v>1</v>
      </c>
      <c r="AD306" s="197">
        <f t="shared" si="114"/>
        <v>1</v>
      </c>
      <c r="AE306" s="197">
        <f t="shared" si="115"/>
        <v>1</v>
      </c>
      <c r="AF306" s="197">
        <f t="shared" si="116"/>
        <v>1</v>
      </c>
      <c r="AG306" s="197">
        <f t="shared" si="117"/>
        <v>1</v>
      </c>
      <c r="AH306" s="197">
        <f t="shared" si="118"/>
        <v>1</v>
      </c>
      <c r="AI306" s="197">
        <f t="shared" si="119"/>
        <v>1</v>
      </c>
    </row>
    <row r="307" spans="1:35" x14ac:dyDescent="0.3">
      <c r="A307" s="103" t="s">
        <v>3955</v>
      </c>
      <c r="B307" s="103" t="s">
        <v>2511</v>
      </c>
      <c r="C307" s="103" t="s">
        <v>2511</v>
      </c>
      <c r="D307" s="164">
        <v>2030</v>
      </c>
      <c r="E307" s="164">
        <v>8</v>
      </c>
      <c r="F307" s="166">
        <v>4.0978327896075752</v>
      </c>
      <c r="G307" s="206">
        <v>0</v>
      </c>
      <c r="H307" s="207"/>
      <c r="I307" s="103" t="s">
        <v>569</v>
      </c>
      <c r="K307" s="210" t="str">
        <f>IF(ISNA(INDEX(resources!G:G,MATCH(B307,resources!B:B,0))),"none",
INDEX(resources!G:G,MATCH(B307,resources!B:B,0)))</f>
        <v>none</v>
      </c>
      <c r="L307" s="191">
        <v>0</v>
      </c>
      <c r="M307" s="191" t="str">
        <f>IF(
ISNA(INDEX(resources!E:E,MATCH(B307,resources!B:B,0))),"fillme",
INDEX(resources!E:E,MATCH(B307,resources!B:B,0)))</f>
        <v>CAISO_Wind</v>
      </c>
      <c r="N307" s="191">
        <v>1</v>
      </c>
      <c r="O307" s="193" t="str">
        <f>IFERROR(INDEX(resources!K:K,MATCH(B307,resources!B:B,0)),"fillme")</f>
        <v>wind_low_cf</v>
      </c>
      <c r="P307" s="195" t="str">
        <f t="shared" si="105"/>
        <v>wind_low_cf_2030_8</v>
      </c>
      <c r="Q307" s="194">
        <f>INDEX(elcc!G:G,MATCH(P307,elcc!D:D,0))</f>
        <v>0.308</v>
      </c>
      <c r="R307" s="195">
        <f t="shared" si="106"/>
        <v>1</v>
      </c>
      <c r="S307" s="210" t="e">
        <f t="shared" si="107"/>
        <v>#N/A</v>
      </c>
      <c r="T307" s="212">
        <f t="shared" si="108"/>
        <v>0</v>
      </c>
      <c r="U307" s="196" t="str">
        <f t="shared" si="109"/>
        <v>ok</v>
      </c>
      <c r="V307" s="192" t="str">
        <f>INDEX(resources!F:F,MATCH(B307,resources!B:B,0))</f>
        <v>existing_generic</v>
      </c>
      <c r="W307" s="197">
        <f t="shared" si="110"/>
        <v>1</v>
      </c>
      <c r="X307" s="197">
        <f t="shared" si="111"/>
        <v>0</v>
      </c>
      <c r="Y307" s="197" t="str">
        <f t="shared" si="112"/>
        <v>existing_generic_wind_existing_generic_wind_none</v>
      </c>
      <c r="Z307" s="197">
        <f>IF(COUNTIFS($Y$2:Y307,Y307)=1,1,0)</f>
        <v>0</v>
      </c>
      <c r="AA307" s="197">
        <f>SUM($Z$2:Z307)*Z307</f>
        <v>0</v>
      </c>
      <c r="AB307" s="197">
        <f>COUNTIFS(resources!B:B,B307)</f>
        <v>1</v>
      </c>
      <c r="AC307" s="197">
        <f t="shared" si="113"/>
        <v>1</v>
      </c>
      <c r="AD307" s="197">
        <f t="shared" si="114"/>
        <v>1</v>
      </c>
      <c r="AE307" s="197">
        <f t="shared" si="115"/>
        <v>1</v>
      </c>
      <c r="AF307" s="197">
        <f t="shared" si="116"/>
        <v>1</v>
      </c>
      <c r="AG307" s="197">
        <f t="shared" si="117"/>
        <v>1</v>
      </c>
      <c r="AH307" s="197">
        <f t="shared" si="118"/>
        <v>1</v>
      </c>
      <c r="AI307" s="197">
        <f t="shared" si="119"/>
        <v>1</v>
      </c>
    </row>
    <row r="308" spans="1:35" x14ac:dyDescent="0.3">
      <c r="A308" s="103" t="s">
        <v>3955</v>
      </c>
      <c r="B308" s="103" t="s">
        <v>2511</v>
      </c>
      <c r="C308" s="103" t="s">
        <v>2511</v>
      </c>
      <c r="D308" s="164">
        <v>2030</v>
      </c>
      <c r="E308" s="164">
        <v>9</v>
      </c>
      <c r="F308" s="166">
        <v>4.0978327896075752</v>
      </c>
      <c r="G308" s="206">
        <v>0</v>
      </c>
      <c r="H308" s="207"/>
      <c r="I308" s="103" t="s">
        <v>569</v>
      </c>
      <c r="K308" s="210" t="str">
        <f>IF(ISNA(INDEX(resources!G:G,MATCH(B308,resources!B:B,0))),"none",
INDEX(resources!G:G,MATCH(B308,resources!B:B,0)))</f>
        <v>none</v>
      </c>
      <c r="L308" s="191">
        <v>0</v>
      </c>
      <c r="M308" s="191" t="str">
        <f>IF(
ISNA(INDEX(resources!E:E,MATCH(B308,resources!B:B,0))),"fillme",
INDEX(resources!E:E,MATCH(B308,resources!B:B,0)))</f>
        <v>CAISO_Wind</v>
      </c>
      <c r="N308" s="191">
        <v>1</v>
      </c>
      <c r="O308" s="193" t="str">
        <f>IFERROR(INDEX(resources!K:K,MATCH(B308,resources!B:B,0)),"fillme")</f>
        <v>wind_low_cf</v>
      </c>
      <c r="P308" s="195" t="str">
        <f t="shared" si="105"/>
        <v>wind_low_cf_2030_9</v>
      </c>
      <c r="Q308" s="194">
        <f>INDEX(elcc!G:G,MATCH(P308,elcc!D:D,0))</f>
        <v>0.22</v>
      </c>
      <c r="R308" s="195">
        <f t="shared" si="106"/>
        <v>1</v>
      </c>
      <c r="S308" s="210" t="e">
        <f t="shared" si="107"/>
        <v>#N/A</v>
      </c>
      <c r="T308" s="212">
        <f t="shared" si="108"/>
        <v>0</v>
      </c>
      <c r="U308" s="196" t="str">
        <f t="shared" si="109"/>
        <v>ok</v>
      </c>
      <c r="V308" s="192" t="str">
        <f>INDEX(resources!F:F,MATCH(B308,resources!B:B,0))</f>
        <v>existing_generic</v>
      </c>
      <c r="W308" s="197">
        <f t="shared" si="110"/>
        <v>1</v>
      </c>
      <c r="X308" s="197">
        <f t="shared" si="111"/>
        <v>0</v>
      </c>
      <c r="Y308" s="197" t="str">
        <f t="shared" si="112"/>
        <v>existing_generic_wind_existing_generic_wind_none</v>
      </c>
      <c r="Z308" s="197">
        <f>IF(COUNTIFS($Y$2:Y308,Y308)=1,1,0)</f>
        <v>0</v>
      </c>
      <c r="AA308" s="197">
        <f>SUM($Z$2:Z308)*Z308</f>
        <v>0</v>
      </c>
      <c r="AB308" s="197">
        <f>COUNTIFS(resources!B:B,B308)</f>
        <v>1</v>
      </c>
      <c r="AC308" s="197">
        <f t="shared" si="113"/>
        <v>1</v>
      </c>
      <c r="AD308" s="197">
        <f t="shared" si="114"/>
        <v>1</v>
      </c>
      <c r="AE308" s="197">
        <f t="shared" si="115"/>
        <v>1</v>
      </c>
      <c r="AF308" s="197">
        <f t="shared" si="116"/>
        <v>1</v>
      </c>
      <c r="AG308" s="197">
        <f t="shared" si="117"/>
        <v>1</v>
      </c>
      <c r="AH308" s="197">
        <f t="shared" si="118"/>
        <v>1</v>
      </c>
      <c r="AI308" s="197">
        <f t="shared" si="119"/>
        <v>1</v>
      </c>
    </row>
    <row r="309" spans="1:35" x14ac:dyDescent="0.3">
      <c r="A309" s="103" t="s">
        <v>3955</v>
      </c>
      <c r="B309" s="103" t="s">
        <v>2511</v>
      </c>
      <c r="C309" s="103" t="s">
        <v>2511</v>
      </c>
      <c r="D309" s="164">
        <v>2030</v>
      </c>
      <c r="E309" s="164">
        <v>10</v>
      </c>
      <c r="F309" s="166">
        <v>4.0978327896075752</v>
      </c>
      <c r="G309" s="206">
        <v>0</v>
      </c>
      <c r="H309" s="207"/>
      <c r="I309" s="103" t="s">
        <v>569</v>
      </c>
      <c r="K309" s="210" t="str">
        <f>IF(ISNA(INDEX(resources!G:G,MATCH(B309,resources!B:B,0))),"none",
INDEX(resources!G:G,MATCH(B309,resources!B:B,0)))</f>
        <v>none</v>
      </c>
      <c r="L309" s="191">
        <v>0</v>
      </c>
      <c r="M309" s="191" t="str">
        <f>IF(
ISNA(INDEX(resources!E:E,MATCH(B309,resources!B:B,0))),"fillme",
INDEX(resources!E:E,MATCH(B309,resources!B:B,0)))</f>
        <v>CAISO_Wind</v>
      </c>
      <c r="N309" s="191">
        <v>1</v>
      </c>
      <c r="O309" s="193" t="str">
        <f>IFERROR(INDEX(resources!K:K,MATCH(B309,resources!B:B,0)),"fillme")</f>
        <v>wind_low_cf</v>
      </c>
      <c r="P309" s="195" t="str">
        <f t="shared" si="105"/>
        <v>wind_low_cf_2030_10</v>
      </c>
      <c r="Q309" s="194">
        <f>INDEX(elcc!G:G,MATCH(P309,elcc!D:D,0))</f>
        <v>0.11733333333333335</v>
      </c>
      <c r="R309" s="195">
        <f t="shared" si="106"/>
        <v>1</v>
      </c>
      <c r="S309" s="210" t="e">
        <f t="shared" si="107"/>
        <v>#N/A</v>
      </c>
      <c r="T309" s="212">
        <f t="shared" si="108"/>
        <v>0</v>
      </c>
      <c r="U309" s="196" t="str">
        <f t="shared" si="109"/>
        <v>ok</v>
      </c>
      <c r="V309" s="192" t="str">
        <f>INDEX(resources!F:F,MATCH(B309,resources!B:B,0))</f>
        <v>existing_generic</v>
      </c>
      <c r="W309" s="197">
        <f t="shared" si="110"/>
        <v>1</v>
      </c>
      <c r="X309" s="197">
        <f t="shared" si="111"/>
        <v>0</v>
      </c>
      <c r="Y309" s="197" t="str">
        <f t="shared" si="112"/>
        <v>existing_generic_wind_existing_generic_wind_none</v>
      </c>
      <c r="Z309" s="197">
        <f>IF(COUNTIFS($Y$2:Y309,Y309)=1,1,0)</f>
        <v>0</v>
      </c>
      <c r="AA309" s="197">
        <f>SUM($Z$2:Z309)*Z309</f>
        <v>0</v>
      </c>
      <c r="AB309" s="197">
        <f>COUNTIFS(resources!B:B,B309)</f>
        <v>1</v>
      </c>
      <c r="AC309" s="197">
        <f t="shared" si="113"/>
        <v>1</v>
      </c>
      <c r="AD309" s="197">
        <f t="shared" si="114"/>
        <v>1</v>
      </c>
      <c r="AE309" s="197">
        <f t="shared" si="115"/>
        <v>1</v>
      </c>
      <c r="AF309" s="197">
        <f t="shared" si="116"/>
        <v>1</v>
      </c>
      <c r="AG309" s="197">
        <f t="shared" si="117"/>
        <v>1</v>
      </c>
      <c r="AH309" s="197">
        <f t="shared" si="118"/>
        <v>1</v>
      </c>
      <c r="AI309" s="197">
        <f t="shared" si="119"/>
        <v>1</v>
      </c>
    </row>
    <row r="310" spans="1:35" x14ac:dyDescent="0.3">
      <c r="A310" s="103" t="s">
        <v>3955</v>
      </c>
      <c r="B310" s="103" t="s">
        <v>2511</v>
      </c>
      <c r="C310" s="103" t="s">
        <v>2511</v>
      </c>
      <c r="D310" s="164">
        <v>2030</v>
      </c>
      <c r="E310" s="164">
        <v>11</v>
      </c>
      <c r="F310" s="166">
        <v>4.0978327896075752</v>
      </c>
      <c r="G310" s="206">
        <v>0</v>
      </c>
      <c r="H310" s="207"/>
      <c r="I310" s="103" t="s">
        <v>569</v>
      </c>
      <c r="K310" s="210" t="str">
        <f>IF(ISNA(INDEX(resources!G:G,MATCH(B310,resources!B:B,0))),"none",
INDEX(resources!G:G,MATCH(B310,resources!B:B,0)))</f>
        <v>none</v>
      </c>
      <c r="L310" s="191">
        <v>0</v>
      </c>
      <c r="M310" s="191" t="str">
        <f>IF(
ISNA(INDEX(resources!E:E,MATCH(B310,resources!B:B,0))),"fillme",
INDEX(resources!E:E,MATCH(B310,resources!B:B,0)))</f>
        <v>CAISO_Wind</v>
      </c>
      <c r="N310" s="191">
        <v>1</v>
      </c>
      <c r="O310" s="193" t="str">
        <f>IFERROR(INDEX(resources!K:K,MATCH(B310,resources!B:B,0)),"fillme")</f>
        <v>wind_low_cf</v>
      </c>
      <c r="P310" s="195" t="str">
        <f t="shared" si="105"/>
        <v>wind_low_cf_2030_11</v>
      </c>
      <c r="Q310" s="194">
        <f>INDEX(elcc!G:G,MATCH(P310,elcc!D:D,0))</f>
        <v>0.17600000000000002</v>
      </c>
      <c r="R310" s="195">
        <f t="shared" si="106"/>
        <v>1</v>
      </c>
      <c r="S310" s="210" t="e">
        <f t="shared" si="107"/>
        <v>#N/A</v>
      </c>
      <c r="T310" s="212">
        <f t="shared" si="108"/>
        <v>0</v>
      </c>
      <c r="U310" s="196" t="str">
        <f t="shared" si="109"/>
        <v>ok</v>
      </c>
      <c r="V310" s="192" t="str">
        <f>INDEX(resources!F:F,MATCH(B310,resources!B:B,0))</f>
        <v>existing_generic</v>
      </c>
      <c r="W310" s="197">
        <f t="shared" si="110"/>
        <v>1</v>
      </c>
      <c r="X310" s="197">
        <f t="shared" si="111"/>
        <v>0</v>
      </c>
      <c r="Y310" s="197" t="str">
        <f t="shared" si="112"/>
        <v>existing_generic_wind_existing_generic_wind_none</v>
      </c>
      <c r="Z310" s="197">
        <f>IF(COUNTIFS($Y$2:Y310,Y310)=1,1,0)</f>
        <v>0</v>
      </c>
      <c r="AA310" s="197">
        <f>SUM($Z$2:Z310)*Z310</f>
        <v>0</v>
      </c>
      <c r="AB310" s="197">
        <f>COUNTIFS(resources!B:B,B310)</f>
        <v>1</v>
      </c>
      <c r="AC310" s="197">
        <f t="shared" si="113"/>
        <v>1</v>
      </c>
      <c r="AD310" s="197">
        <f t="shared" si="114"/>
        <v>1</v>
      </c>
      <c r="AE310" s="197">
        <f t="shared" si="115"/>
        <v>1</v>
      </c>
      <c r="AF310" s="197">
        <f t="shared" si="116"/>
        <v>1</v>
      </c>
      <c r="AG310" s="197">
        <f t="shared" si="117"/>
        <v>1</v>
      </c>
      <c r="AH310" s="197">
        <f t="shared" si="118"/>
        <v>1</v>
      </c>
      <c r="AI310" s="197">
        <f t="shared" si="119"/>
        <v>1</v>
      </c>
    </row>
    <row r="311" spans="1:35" x14ac:dyDescent="0.3">
      <c r="A311" s="103" t="s">
        <v>3955</v>
      </c>
      <c r="B311" s="103" t="s">
        <v>2511</v>
      </c>
      <c r="C311" s="103" t="s">
        <v>2511</v>
      </c>
      <c r="D311" s="164">
        <v>2030</v>
      </c>
      <c r="E311" s="164">
        <v>12</v>
      </c>
      <c r="F311" s="166">
        <v>4.0978327896075752</v>
      </c>
      <c r="G311" s="206">
        <v>0</v>
      </c>
      <c r="H311" s="207"/>
      <c r="I311" s="103" t="s">
        <v>569</v>
      </c>
      <c r="K311" s="210" t="str">
        <f>IF(ISNA(INDEX(resources!G:G,MATCH(B311,resources!B:B,0))),"none",
INDEX(resources!G:G,MATCH(B311,resources!B:B,0)))</f>
        <v>none</v>
      </c>
      <c r="L311" s="191">
        <v>0</v>
      </c>
      <c r="M311" s="191" t="str">
        <f>IF(
ISNA(INDEX(resources!E:E,MATCH(B311,resources!B:B,0))),"fillme",
INDEX(resources!E:E,MATCH(B311,resources!B:B,0)))</f>
        <v>CAISO_Wind</v>
      </c>
      <c r="N311" s="191">
        <v>1</v>
      </c>
      <c r="O311" s="193" t="str">
        <f>IFERROR(INDEX(resources!K:K,MATCH(B311,resources!B:B,0)),"fillme")</f>
        <v>wind_low_cf</v>
      </c>
      <c r="P311" s="195" t="str">
        <f t="shared" si="105"/>
        <v>wind_low_cf_2030_12</v>
      </c>
      <c r="Q311" s="194">
        <f>INDEX(elcc!G:G,MATCH(P311,elcc!D:D,0))</f>
        <v>0.19066666666666668</v>
      </c>
      <c r="R311" s="195">
        <f t="shared" si="106"/>
        <v>1</v>
      </c>
      <c r="S311" s="210" t="e">
        <f t="shared" si="107"/>
        <v>#N/A</v>
      </c>
      <c r="T311" s="212">
        <f t="shared" si="108"/>
        <v>0</v>
      </c>
      <c r="U311" s="196" t="str">
        <f t="shared" si="109"/>
        <v>ok</v>
      </c>
      <c r="V311" s="192" t="str">
        <f>INDEX(resources!F:F,MATCH(B311,resources!B:B,0))</f>
        <v>existing_generic</v>
      </c>
      <c r="W311" s="197">
        <f t="shared" si="110"/>
        <v>1</v>
      </c>
      <c r="X311" s="197">
        <f t="shared" si="111"/>
        <v>0</v>
      </c>
      <c r="Y311" s="197" t="str">
        <f t="shared" si="112"/>
        <v>existing_generic_wind_existing_generic_wind_none</v>
      </c>
      <c r="Z311" s="197">
        <f>IF(COUNTIFS($Y$2:Y311,Y311)=1,1,0)</f>
        <v>0</v>
      </c>
      <c r="AA311" s="197">
        <f>SUM($Z$2:Z311)*Z311</f>
        <v>0</v>
      </c>
      <c r="AB311" s="197">
        <f>COUNTIFS(resources!B:B,B311)</f>
        <v>1</v>
      </c>
      <c r="AC311" s="197">
        <f t="shared" si="113"/>
        <v>1</v>
      </c>
      <c r="AD311" s="197">
        <f t="shared" si="114"/>
        <v>1</v>
      </c>
      <c r="AE311" s="197">
        <f t="shared" si="115"/>
        <v>1</v>
      </c>
      <c r="AF311" s="197">
        <f t="shared" si="116"/>
        <v>1</v>
      </c>
      <c r="AG311" s="197">
        <f t="shared" si="117"/>
        <v>1</v>
      </c>
      <c r="AH311" s="197">
        <f t="shared" si="118"/>
        <v>1</v>
      </c>
      <c r="AI311" s="197">
        <f t="shared" si="119"/>
        <v>1</v>
      </c>
    </row>
    <row r="312" spans="1:35" x14ac:dyDescent="0.3">
      <c r="A312" s="103" t="s">
        <v>3955</v>
      </c>
      <c r="B312" s="103" t="s">
        <v>1239</v>
      </c>
      <c r="C312" s="103" t="s">
        <v>6264</v>
      </c>
      <c r="D312" s="164">
        <v>2023</v>
      </c>
      <c r="E312" s="164">
        <v>1</v>
      </c>
      <c r="F312" s="166">
        <v>15.127536875804649</v>
      </c>
      <c r="G312" s="206">
        <v>50</v>
      </c>
      <c r="H312" s="207"/>
      <c r="I312" s="103" t="s">
        <v>594</v>
      </c>
      <c r="J312" s="85">
        <v>4</v>
      </c>
      <c r="K312" s="210" t="s">
        <v>6265</v>
      </c>
      <c r="L312" s="191">
        <v>100</v>
      </c>
      <c r="M312" s="191" t="str">
        <f>IF(
ISNA(INDEX(resources!E:E,MATCH(B312,resources!B:B,0))),"fillme",
INDEX(resources!E:E,MATCH(B312,resources!B:B,0)))</f>
        <v>CAISO_Hybrid</v>
      </c>
      <c r="N312" s="191">
        <v>0</v>
      </c>
      <c r="O312" s="193" t="str">
        <f>IFERROR(INDEX(resources!K:K,MATCH(B312,resources!B:B,0)),"fillme")</f>
        <v>unknown</v>
      </c>
      <c r="P312" s="195" t="str">
        <f t="shared" ref="P312" si="120">O312&amp;"_"&amp;D312&amp;"_"&amp;E312</f>
        <v>unknown_2023_1</v>
      </c>
      <c r="Q312" s="194">
        <f>INDEX(elcc!G:G,MATCH(P312,elcc!D:D,0))</f>
        <v>0</v>
      </c>
      <c r="R312" s="195">
        <f t="shared" ref="R312" si="121">IF(O312="battery",MIN(1,J312/4),1)</f>
        <v>1</v>
      </c>
      <c r="S312" s="210" t="e">
        <f t="shared" ref="S312" si="122">IF(ISBLANK(H312),NA(),H312*L312*Q312*R312)</f>
        <v>#N/A</v>
      </c>
      <c r="T312" s="212">
        <f t="shared" ref="T312" si="123">IF(ISNUMBER(G312),G312,S312)</f>
        <v>50</v>
      </c>
      <c r="U312" s="196" t="str">
        <f t="shared" ref="U312" si="124">IF(ISERROR(T312),"error in NQC data entry; please check blue and purple data entered. You need to provide either a contracted NQC value in Column G, or allow the template to calculate one using Columns H,L,Q, and R","ok")</f>
        <v>ok</v>
      </c>
      <c r="V312" s="192" t="str">
        <f>INDEX(resources!F:F,MATCH(B312,resources!B:B,0))</f>
        <v>new_resolve</v>
      </c>
      <c r="W312" s="197">
        <f t="shared" ref="W312" si="125">(F312&gt;0)*1</f>
        <v>1</v>
      </c>
      <c r="X312" s="197">
        <f t="shared" ref="X312" si="126">COUNTIFS(G312:H312,"&gt;0")</f>
        <v>1</v>
      </c>
      <c r="Y312" s="197" t="str">
        <f t="shared" ref="Y312" si="127">B312&amp;"_"&amp;C312&amp;"_"&amp;K312</f>
        <v>New_Hybrid_New_Hybrid_2023_Hybrid 100 MW Solar, 50 MW Storage</v>
      </c>
      <c r="Z312" s="197">
        <f>IF(COUNTIFS($Y$2:Y312,Y312)=1,1,0)</f>
        <v>1</v>
      </c>
      <c r="AA312" s="197">
        <f>SUM($Z$2:Z312)*Z312</f>
        <v>11</v>
      </c>
      <c r="AB312" s="197">
        <f>COUNTIFS(resources!B:B,B312)</f>
        <v>1</v>
      </c>
      <c r="AC312" s="197">
        <f t="shared" ref="AC312" si="128">AND(ISNUMBER(D312),(D312&gt;2019))*1</f>
        <v>1</v>
      </c>
      <c r="AD312" s="197">
        <f t="shared" ref="AD312" si="129">AND(ISNUMBER(E312),E312&gt;=1,E312&lt;=12)*1</f>
        <v>1</v>
      </c>
      <c r="AE312" s="197">
        <f t="shared" ref="AE312" si="130">AND(COUNT(G312:H312)=1,COUNT(F312)=1)*1</f>
        <v>1</v>
      </c>
      <c r="AF312" s="197">
        <f t="shared" ref="AF312" si="131">(COUNTIFS(K312:O312,"fillme")=0)*1</f>
        <v>1</v>
      </c>
      <c r="AG312" s="197">
        <f t="shared" ref="AG312" si="132">ISNUMBER(L312)*1</f>
        <v>1</v>
      </c>
      <c r="AH312" s="197">
        <f t="shared" ref="AH312" si="133">NOT(AND(G312&gt;0,H312&gt;0))*1</f>
        <v>1</v>
      </c>
      <c r="AI312" s="197">
        <f t="shared" ref="AI312" si="134">(U312="ok")*1</f>
        <v>1</v>
      </c>
    </row>
    <row r="313" spans="1:35" x14ac:dyDescent="0.3">
      <c r="A313" s="103" t="s">
        <v>3955</v>
      </c>
      <c r="B313" s="103" t="s">
        <v>1239</v>
      </c>
      <c r="C313" s="103" t="s">
        <v>6264</v>
      </c>
      <c r="D313" s="164">
        <v>2023</v>
      </c>
      <c r="E313" s="164">
        <v>2</v>
      </c>
      <c r="F313" s="166">
        <v>17.115487694412977</v>
      </c>
      <c r="G313" s="206">
        <v>50</v>
      </c>
      <c r="H313" s="207"/>
      <c r="I313" s="103" t="s">
        <v>594</v>
      </c>
      <c r="J313" s="85">
        <v>4</v>
      </c>
      <c r="K313" s="210" t="s">
        <v>6265</v>
      </c>
      <c r="L313" s="191">
        <v>100</v>
      </c>
      <c r="M313" s="191" t="str">
        <f>IF(
ISNA(INDEX(resources!E:E,MATCH(B313,resources!B:B,0))),"fillme",
INDEX(resources!E:E,MATCH(B313,resources!B:B,0)))</f>
        <v>CAISO_Hybrid</v>
      </c>
      <c r="N313" s="191">
        <v>0</v>
      </c>
      <c r="O313" s="193" t="str">
        <f>IFERROR(INDEX(resources!K:K,MATCH(B313,resources!B:B,0)),"fillme")</f>
        <v>unknown</v>
      </c>
      <c r="P313" s="195" t="str">
        <f t="shared" ref="P313:P376" si="135">O313&amp;"_"&amp;D313&amp;"_"&amp;E313</f>
        <v>unknown_2023_2</v>
      </c>
      <c r="Q313" s="194">
        <f>INDEX(elcc!G:G,MATCH(P313,elcc!D:D,0))</f>
        <v>0</v>
      </c>
      <c r="R313" s="195">
        <f t="shared" ref="R313:R376" si="136">IF(O313="battery",MIN(1,J313/4),1)</f>
        <v>1</v>
      </c>
      <c r="S313" s="210" t="e">
        <f t="shared" ref="S313:S376" si="137">IF(ISBLANK(H313),NA(),H313*L313*Q313*R313)</f>
        <v>#N/A</v>
      </c>
      <c r="T313" s="212">
        <f t="shared" ref="T313:T376" si="138">IF(ISNUMBER(G313),G313,S313)</f>
        <v>50</v>
      </c>
      <c r="U313" s="196" t="str">
        <f t="shared" ref="U313:U376" si="139">IF(ISERROR(T313),"error in NQC data entry; please check blue and purple data entered. You need to provide either a contracted NQC value in Column G, or allow the template to calculate one using Columns H,L,Q, and R","ok")</f>
        <v>ok</v>
      </c>
      <c r="V313" s="192" t="str">
        <f>INDEX(resources!F:F,MATCH(B313,resources!B:B,0))</f>
        <v>new_resolve</v>
      </c>
      <c r="W313" s="197">
        <f t="shared" ref="W313:W376" si="140">(F313&gt;0)*1</f>
        <v>1</v>
      </c>
      <c r="X313" s="197">
        <f t="shared" ref="X313:X376" si="141">COUNTIFS(G313:H313,"&gt;0")</f>
        <v>1</v>
      </c>
      <c r="Y313" s="197" t="str">
        <f t="shared" ref="Y313:Y376" si="142">B313&amp;"_"&amp;C313&amp;"_"&amp;K313</f>
        <v>New_Hybrid_New_Hybrid_2023_Hybrid 100 MW Solar, 50 MW Storage</v>
      </c>
      <c r="Z313" s="197">
        <f>IF(COUNTIFS($Y$2:Y313,Y313)=1,1,0)</f>
        <v>0</v>
      </c>
      <c r="AA313" s="197">
        <f>SUM($Z$2:Z313)*Z313</f>
        <v>0</v>
      </c>
      <c r="AB313" s="197">
        <f>COUNTIFS(resources!B:B,B313)</f>
        <v>1</v>
      </c>
      <c r="AC313" s="197">
        <f t="shared" ref="AC313:AC376" si="143">AND(ISNUMBER(D313),(D313&gt;2019))*1</f>
        <v>1</v>
      </c>
      <c r="AD313" s="197">
        <f t="shared" ref="AD313:AD376" si="144">AND(ISNUMBER(E313),E313&gt;=1,E313&lt;=12)*1</f>
        <v>1</v>
      </c>
      <c r="AE313" s="197">
        <f t="shared" ref="AE313:AE376" si="145">AND(COUNT(G313:H313)=1,COUNT(F313)=1)*1</f>
        <v>1</v>
      </c>
      <c r="AF313" s="197">
        <f t="shared" ref="AF313:AF376" si="146">(COUNTIFS(K313:O313,"fillme")=0)*1</f>
        <v>1</v>
      </c>
      <c r="AG313" s="197">
        <f t="shared" ref="AG313:AG376" si="147">ISNUMBER(L313)*1</f>
        <v>1</v>
      </c>
      <c r="AH313" s="197">
        <f t="shared" ref="AH313:AH376" si="148">NOT(AND(G313&gt;0,H313&gt;0))*1</f>
        <v>1</v>
      </c>
      <c r="AI313" s="197">
        <f t="shared" ref="AI313:AI376" si="149">(U313="ok")*1</f>
        <v>1</v>
      </c>
    </row>
    <row r="314" spans="1:35" x14ac:dyDescent="0.3">
      <c r="A314" s="103" t="s">
        <v>3955</v>
      </c>
      <c r="B314" s="103" t="s">
        <v>1239</v>
      </c>
      <c r="C314" s="103" t="s">
        <v>6264</v>
      </c>
      <c r="D314" s="164">
        <v>2023</v>
      </c>
      <c r="E314" s="164">
        <v>3</v>
      </c>
      <c r="F314" s="166">
        <v>23.761637877498938</v>
      </c>
      <c r="G314" s="206">
        <v>50</v>
      </c>
      <c r="H314" s="207"/>
      <c r="I314" s="103" t="s">
        <v>594</v>
      </c>
      <c r="J314" s="85">
        <v>4</v>
      </c>
      <c r="K314" s="210" t="s">
        <v>6265</v>
      </c>
      <c r="L314" s="191">
        <v>100</v>
      </c>
      <c r="M314" s="191" t="str">
        <f>IF(
ISNA(INDEX(resources!E:E,MATCH(B314,resources!B:B,0))),"fillme",
INDEX(resources!E:E,MATCH(B314,resources!B:B,0)))</f>
        <v>CAISO_Hybrid</v>
      </c>
      <c r="N314" s="191">
        <v>0</v>
      </c>
      <c r="O314" s="193" t="str">
        <f>IFERROR(INDEX(resources!K:K,MATCH(B314,resources!B:B,0)),"fillme")</f>
        <v>unknown</v>
      </c>
      <c r="P314" s="195" t="str">
        <f t="shared" si="135"/>
        <v>unknown_2023_3</v>
      </c>
      <c r="Q314" s="194">
        <f>INDEX(elcc!G:G,MATCH(P314,elcc!D:D,0))</f>
        <v>0</v>
      </c>
      <c r="R314" s="195">
        <f t="shared" si="136"/>
        <v>1</v>
      </c>
      <c r="S314" s="210" t="e">
        <f t="shared" si="137"/>
        <v>#N/A</v>
      </c>
      <c r="T314" s="212">
        <f t="shared" si="138"/>
        <v>50</v>
      </c>
      <c r="U314" s="196" t="str">
        <f t="shared" si="139"/>
        <v>ok</v>
      </c>
      <c r="V314" s="192" t="str">
        <f>INDEX(resources!F:F,MATCH(B314,resources!B:B,0))</f>
        <v>new_resolve</v>
      </c>
      <c r="W314" s="197">
        <f t="shared" si="140"/>
        <v>1</v>
      </c>
      <c r="X314" s="197">
        <f t="shared" si="141"/>
        <v>1</v>
      </c>
      <c r="Y314" s="197" t="str">
        <f t="shared" si="142"/>
        <v>New_Hybrid_New_Hybrid_2023_Hybrid 100 MW Solar, 50 MW Storage</v>
      </c>
      <c r="Z314" s="197">
        <f>IF(COUNTIFS($Y$2:Y314,Y314)=1,1,0)</f>
        <v>0</v>
      </c>
      <c r="AA314" s="197">
        <f>SUM($Z$2:Z314)*Z314</f>
        <v>0</v>
      </c>
      <c r="AB314" s="197">
        <f>COUNTIFS(resources!B:B,B314)</f>
        <v>1</v>
      </c>
      <c r="AC314" s="197">
        <f t="shared" si="143"/>
        <v>1</v>
      </c>
      <c r="AD314" s="197">
        <f t="shared" si="144"/>
        <v>1</v>
      </c>
      <c r="AE314" s="197">
        <f t="shared" si="145"/>
        <v>1</v>
      </c>
      <c r="AF314" s="197">
        <f t="shared" si="146"/>
        <v>1</v>
      </c>
      <c r="AG314" s="197">
        <f t="shared" si="147"/>
        <v>1</v>
      </c>
      <c r="AH314" s="197">
        <f t="shared" si="148"/>
        <v>1</v>
      </c>
      <c r="AI314" s="197">
        <f t="shared" si="149"/>
        <v>1</v>
      </c>
    </row>
    <row r="315" spans="1:35" x14ac:dyDescent="0.3">
      <c r="A315" s="103" t="s">
        <v>3955</v>
      </c>
      <c r="B315" s="103" t="s">
        <v>1239</v>
      </c>
      <c r="C315" s="103" t="s">
        <v>6264</v>
      </c>
      <c r="D315" s="164">
        <v>2023</v>
      </c>
      <c r="E315" s="164">
        <v>4</v>
      </c>
      <c r="F315" s="166">
        <v>25.890469367785936</v>
      </c>
      <c r="G315" s="206">
        <v>50</v>
      </c>
      <c r="H315" s="207"/>
      <c r="I315" s="103" t="s">
        <v>594</v>
      </c>
      <c r="J315" s="85">
        <v>4</v>
      </c>
      <c r="K315" s="210" t="s">
        <v>6265</v>
      </c>
      <c r="L315" s="191">
        <v>100</v>
      </c>
      <c r="M315" s="191" t="str">
        <f>IF(
ISNA(INDEX(resources!E:E,MATCH(B315,resources!B:B,0))),"fillme",
INDEX(resources!E:E,MATCH(B315,resources!B:B,0)))</f>
        <v>CAISO_Hybrid</v>
      </c>
      <c r="N315" s="191">
        <v>0</v>
      </c>
      <c r="O315" s="193" t="str">
        <f>IFERROR(INDEX(resources!K:K,MATCH(B315,resources!B:B,0)),"fillme")</f>
        <v>unknown</v>
      </c>
      <c r="P315" s="195" t="str">
        <f t="shared" si="135"/>
        <v>unknown_2023_4</v>
      </c>
      <c r="Q315" s="194">
        <f>INDEX(elcc!G:G,MATCH(P315,elcc!D:D,0))</f>
        <v>0</v>
      </c>
      <c r="R315" s="195">
        <f t="shared" si="136"/>
        <v>1</v>
      </c>
      <c r="S315" s="210" t="e">
        <f t="shared" si="137"/>
        <v>#N/A</v>
      </c>
      <c r="T315" s="212">
        <f t="shared" si="138"/>
        <v>50</v>
      </c>
      <c r="U315" s="196" t="str">
        <f t="shared" si="139"/>
        <v>ok</v>
      </c>
      <c r="V315" s="192" t="str">
        <f>INDEX(resources!F:F,MATCH(B315,resources!B:B,0))</f>
        <v>new_resolve</v>
      </c>
      <c r="W315" s="197">
        <f t="shared" si="140"/>
        <v>1</v>
      </c>
      <c r="X315" s="197">
        <f t="shared" si="141"/>
        <v>1</v>
      </c>
      <c r="Y315" s="197" t="str">
        <f t="shared" si="142"/>
        <v>New_Hybrid_New_Hybrid_2023_Hybrid 100 MW Solar, 50 MW Storage</v>
      </c>
      <c r="Z315" s="197">
        <f>IF(COUNTIFS($Y$2:Y315,Y315)=1,1,0)</f>
        <v>0</v>
      </c>
      <c r="AA315" s="197">
        <f>SUM($Z$2:Z315)*Z315</f>
        <v>0</v>
      </c>
      <c r="AB315" s="197">
        <f>COUNTIFS(resources!B:B,B315)</f>
        <v>1</v>
      </c>
      <c r="AC315" s="197">
        <f t="shared" si="143"/>
        <v>1</v>
      </c>
      <c r="AD315" s="197">
        <f t="shared" si="144"/>
        <v>1</v>
      </c>
      <c r="AE315" s="197">
        <f t="shared" si="145"/>
        <v>1</v>
      </c>
      <c r="AF315" s="197">
        <f t="shared" si="146"/>
        <v>1</v>
      </c>
      <c r="AG315" s="197">
        <f t="shared" si="147"/>
        <v>1</v>
      </c>
      <c r="AH315" s="197">
        <f t="shared" si="148"/>
        <v>1</v>
      </c>
      <c r="AI315" s="197">
        <f t="shared" si="149"/>
        <v>1</v>
      </c>
    </row>
    <row r="316" spans="1:35" x14ac:dyDescent="0.3">
      <c r="A316" s="103" t="s">
        <v>3955</v>
      </c>
      <c r="B316" s="103" t="s">
        <v>1239</v>
      </c>
      <c r="C316" s="103" t="s">
        <v>6264</v>
      </c>
      <c r="D316" s="164">
        <v>2023</v>
      </c>
      <c r="E316" s="164">
        <v>5</v>
      </c>
      <c r="F316" s="166">
        <v>28.460862531895248</v>
      </c>
      <c r="G316" s="206">
        <v>50</v>
      </c>
      <c r="H316" s="207"/>
      <c r="I316" s="103" t="s">
        <v>594</v>
      </c>
      <c r="J316" s="85">
        <v>4</v>
      </c>
      <c r="K316" s="210" t="s">
        <v>6265</v>
      </c>
      <c r="L316" s="191">
        <v>100</v>
      </c>
      <c r="M316" s="191" t="str">
        <f>IF(
ISNA(INDEX(resources!E:E,MATCH(B316,resources!B:B,0))),"fillme",
INDEX(resources!E:E,MATCH(B316,resources!B:B,0)))</f>
        <v>CAISO_Hybrid</v>
      </c>
      <c r="N316" s="191">
        <v>0</v>
      </c>
      <c r="O316" s="193" t="str">
        <f>IFERROR(INDEX(resources!K:K,MATCH(B316,resources!B:B,0)),"fillme")</f>
        <v>unknown</v>
      </c>
      <c r="P316" s="195" t="str">
        <f t="shared" si="135"/>
        <v>unknown_2023_5</v>
      </c>
      <c r="Q316" s="194">
        <f>INDEX(elcc!G:G,MATCH(P316,elcc!D:D,0))</f>
        <v>0</v>
      </c>
      <c r="R316" s="195">
        <f t="shared" si="136"/>
        <v>1</v>
      </c>
      <c r="S316" s="210" t="e">
        <f t="shared" si="137"/>
        <v>#N/A</v>
      </c>
      <c r="T316" s="212">
        <f t="shared" si="138"/>
        <v>50</v>
      </c>
      <c r="U316" s="196" t="str">
        <f t="shared" si="139"/>
        <v>ok</v>
      </c>
      <c r="V316" s="192" t="str">
        <f>INDEX(resources!F:F,MATCH(B316,resources!B:B,0))</f>
        <v>new_resolve</v>
      </c>
      <c r="W316" s="197">
        <f t="shared" si="140"/>
        <v>1</v>
      </c>
      <c r="X316" s="197">
        <f t="shared" si="141"/>
        <v>1</v>
      </c>
      <c r="Y316" s="197" t="str">
        <f t="shared" si="142"/>
        <v>New_Hybrid_New_Hybrid_2023_Hybrid 100 MW Solar, 50 MW Storage</v>
      </c>
      <c r="Z316" s="197">
        <f>IF(COUNTIFS($Y$2:Y316,Y316)=1,1,0)</f>
        <v>0</v>
      </c>
      <c r="AA316" s="197">
        <f>SUM($Z$2:Z316)*Z316</f>
        <v>0</v>
      </c>
      <c r="AB316" s="197">
        <f>COUNTIFS(resources!B:B,B316)</f>
        <v>1</v>
      </c>
      <c r="AC316" s="197">
        <f t="shared" si="143"/>
        <v>1</v>
      </c>
      <c r="AD316" s="197">
        <f t="shared" si="144"/>
        <v>1</v>
      </c>
      <c r="AE316" s="197">
        <f t="shared" si="145"/>
        <v>1</v>
      </c>
      <c r="AF316" s="197">
        <f t="shared" si="146"/>
        <v>1</v>
      </c>
      <c r="AG316" s="197">
        <f t="shared" si="147"/>
        <v>1</v>
      </c>
      <c r="AH316" s="197">
        <f t="shared" si="148"/>
        <v>1</v>
      </c>
      <c r="AI316" s="197">
        <f t="shared" si="149"/>
        <v>1</v>
      </c>
    </row>
    <row r="317" spans="1:35" x14ac:dyDescent="0.3">
      <c r="A317" s="103" t="s">
        <v>3955</v>
      </c>
      <c r="B317" s="103" t="s">
        <v>1239</v>
      </c>
      <c r="C317" s="103" t="s">
        <v>6264</v>
      </c>
      <c r="D317" s="164">
        <v>2023</v>
      </c>
      <c r="E317" s="164">
        <v>6</v>
      </c>
      <c r="F317" s="166">
        <v>27.752807711331666</v>
      </c>
      <c r="G317" s="206">
        <v>50</v>
      </c>
      <c r="H317" s="207"/>
      <c r="I317" s="103" t="s">
        <v>594</v>
      </c>
      <c r="J317" s="85">
        <v>4</v>
      </c>
      <c r="K317" s="210" t="s">
        <v>6265</v>
      </c>
      <c r="L317" s="191">
        <v>100</v>
      </c>
      <c r="M317" s="191" t="str">
        <f>IF(
ISNA(INDEX(resources!E:E,MATCH(B317,resources!B:B,0))),"fillme",
INDEX(resources!E:E,MATCH(B317,resources!B:B,0)))</f>
        <v>CAISO_Hybrid</v>
      </c>
      <c r="N317" s="191">
        <v>0</v>
      </c>
      <c r="O317" s="193" t="str">
        <f>IFERROR(INDEX(resources!K:K,MATCH(B317,resources!B:B,0)),"fillme")</f>
        <v>unknown</v>
      </c>
      <c r="P317" s="195" t="str">
        <f t="shared" si="135"/>
        <v>unknown_2023_6</v>
      </c>
      <c r="Q317" s="194">
        <f>INDEX(elcc!G:G,MATCH(P317,elcc!D:D,0))</f>
        <v>0</v>
      </c>
      <c r="R317" s="195">
        <f t="shared" si="136"/>
        <v>1</v>
      </c>
      <c r="S317" s="210" t="e">
        <f t="shared" si="137"/>
        <v>#N/A</v>
      </c>
      <c r="T317" s="212">
        <f t="shared" si="138"/>
        <v>50</v>
      </c>
      <c r="U317" s="196" t="str">
        <f t="shared" si="139"/>
        <v>ok</v>
      </c>
      <c r="V317" s="192" t="str">
        <f>INDEX(resources!F:F,MATCH(B317,resources!B:B,0))</f>
        <v>new_resolve</v>
      </c>
      <c r="W317" s="197">
        <f t="shared" si="140"/>
        <v>1</v>
      </c>
      <c r="X317" s="197">
        <f t="shared" si="141"/>
        <v>1</v>
      </c>
      <c r="Y317" s="197" t="str">
        <f t="shared" si="142"/>
        <v>New_Hybrid_New_Hybrid_2023_Hybrid 100 MW Solar, 50 MW Storage</v>
      </c>
      <c r="Z317" s="197">
        <f>IF(COUNTIFS($Y$2:Y317,Y317)=1,1,0)</f>
        <v>0</v>
      </c>
      <c r="AA317" s="197">
        <f>SUM($Z$2:Z317)*Z317</f>
        <v>0</v>
      </c>
      <c r="AB317" s="197">
        <f>COUNTIFS(resources!B:B,B317)</f>
        <v>1</v>
      </c>
      <c r="AC317" s="197">
        <f t="shared" si="143"/>
        <v>1</v>
      </c>
      <c r="AD317" s="197">
        <f t="shared" si="144"/>
        <v>1</v>
      </c>
      <c r="AE317" s="197">
        <f t="shared" si="145"/>
        <v>1</v>
      </c>
      <c r="AF317" s="197">
        <f t="shared" si="146"/>
        <v>1</v>
      </c>
      <c r="AG317" s="197">
        <f t="shared" si="147"/>
        <v>1</v>
      </c>
      <c r="AH317" s="197">
        <f t="shared" si="148"/>
        <v>1</v>
      </c>
      <c r="AI317" s="197">
        <f t="shared" si="149"/>
        <v>1</v>
      </c>
    </row>
    <row r="318" spans="1:35" x14ac:dyDescent="0.3">
      <c r="A318" s="103" t="s">
        <v>3955</v>
      </c>
      <c r="B318" s="103" t="s">
        <v>1239</v>
      </c>
      <c r="C318" s="103" t="s">
        <v>6264</v>
      </c>
      <c r="D318" s="164">
        <v>2023</v>
      </c>
      <c r="E318" s="164">
        <v>7</v>
      </c>
      <c r="F318" s="166">
        <v>26.578525064045003</v>
      </c>
      <c r="G318" s="206">
        <v>50</v>
      </c>
      <c r="H318" s="207"/>
      <c r="I318" s="103" t="s">
        <v>594</v>
      </c>
      <c r="J318" s="85">
        <v>4</v>
      </c>
      <c r="K318" s="210" t="s">
        <v>6265</v>
      </c>
      <c r="L318" s="191">
        <v>100</v>
      </c>
      <c r="M318" s="191" t="str">
        <f>IF(
ISNA(INDEX(resources!E:E,MATCH(B318,resources!B:B,0))),"fillme",
INDEX(resources!E:E,MATCH(B318,resources!B:B,0)))</f>
        <v>CAISO_Hybrid</v>
      </c>
      <c r="N318" s="191">
        <v>0</v>
      </c>
      <c r="O318" s="193" t="str">
        <f>IFERROR(INDEX(resources!K:K,MATCH(B318,resources!B:B,0)),"fillme")</f>
        <v>unknown</v>
      </c>
      <c r="P318" s="195" t="str">
        <f t="shared" si="135"/>
        <v>unknown_2023_7</v>
      </c>
      <c r="Q318" s="194">
        <f>INDEX(elcc!G:G,MATCH(P318,elcc!D:D,0))</f>
        <v>0</v>
      </c>
      <c r="R318" s="195">
        <f t="shared" si="136"/>
        <v>1</v>
      </c>
      <c r="S318" s="210" t="e">
        <f t="shared" si="137"/>
        <v>#N/A</v>
      </c>
      <c r="T318" s="212">
        <f t="shared" si="138"/>
        <v>50</v>
      </c>
      <c r="U318" s="196" t="str">
        <f t="shared" si="139"/>
        <v>ok</v>
      </c>
      <c r="V318" s="192" t="str">
        <f>INDEX(resources!F:F,MATCH(B318,resources!B:B,0))</f>
        <v>new_resolve</v>
      </c>
      <c r="W318" s="197">
        <f t="shared" si="140"/>
        <v>1</v>
      </c>
      <c r="X318" s="197">
        <f t="shared" si="141"/>
        <v>1</v>
      </c>
      <c r="Y318" s="197" t="str">
        <f t="shared" si="142"/>
        <v>New_Hybrid_New_Hybrid_2023_Hybrid 100 MW Solar, 50 MW Storage</v>
      </c>
      <c r="Z318" s="197">
        <f>IF(COUNTIFS($Y$2:Y318,Y318)=1,1,0)</f>
        <v>0</v>
      </c>
      <c r="AA318" s="197">
        <f>SUM($Z$2:Z318)*Z318</f>
        <v>0</v>
      </c>
      <c r="AB318" s="197">
        <f>COUNTIFS(resources!B:B,B318)</f>
        <v>1</v>
      </c>
      <c r="AC318" s="197">
        <f t="shared" si="143"/>
        <v>1</v>
      </c>
      <c r="AD318" s="197">
        <f t="shared" si="144"/>
        <v>1</v>
      </c>
      <c r="AE318" s="197">
        <f t="shared" si="145"/>
        <v>1</v>
      </c>
      <c r="AF318" s="197">
        <f t="shared" si="146"/>
        <v>1</v>
      </c>
      <c r="AG318" s="197">
        <f t="shared" si="147"/>
        <v>1</v>
      </c>
      <c r="AH318" s="197">
        <f t="shared" si="148"/>
        <v>1</v>
      </c>
      <c r="AI318" s="197">
        <f t="shared" si="149"/>
        <v>1</v>
      </c>
    </row>
    <row r="319" spans="1:35" x14ac:dyDescent="0.3">
      <c r="A319" s="103" t="s">
        <v>3955</v>
      </c>
      <c r="B319" s="103" t="s">
        <v>1239</v>
      </c>
      <c r="C319" s="103" t="s">
        <v>6264</v>
      </c>
      <c r="D319" s="164">
        <v>2023</v>
      </c>
      <c r="E319" s="164">
        <v>8</v>
      </c>
      <c r="F319" s="166">
        <v>25.820014780070519</v>
      </c>
      <c r="G319" s="206">
        <v>50</v>
      </c>
      <c r="H319" s="207"/>
      <c r="I319" s="103" t="s">
        <v>594</v>
      </c>
      <c r="J319" s="85">
        <v>4</v>
      </c>
      <c r="K319" s="210" t="s">
        <v>6265</v>
      </c>
      <c r="L319" s="191">
        <v>100</v>
      </c>
      <c r="M319" s="191" t="str">
        <f>IF(
ISNA(INDEX(resources!E:E,MATCH(B319,resources!B:B,0))),"fillme",
INDEX(resources!E:E,MATCH(B319,resources!B:B,0)))</f>
        <v>CAISO_Hybrid</v>
      </c>
      <c r="N319" s="191">
        <v>0</v>
      </c>
      <c r="O319" s="193" t="str">
        <f>IFERROR(INDEX(resources!K:K,MATCH(B319,resources!B:B,0)),"fillme")</f>
        <v>unknown</v>
      </c>
      <c r="P319" s="195" t="str">
        <f t="shared" si="135"/>
        <v>unknown_2023_8</v>
      </c>
      <c r="Q319" s="194">
        <f>INDEX(elcc!G:G,MATCH(P319,elcc!D:D,0))</f>
        <v>0</v>
      </c>
      <c r="R319" s="195">
        <f t="shared" si="136"/>
        <v>1</v>
      </c>
      <c r="S319" s="210" t="e">
        <f t="shared" si="137"/>
        <v>#N/A</v>
      </c>
      <c r="T319" s="212">
        <f t="shared" si="138"/>
        <v>50</v>
      </c>
      <c r="U319" s="196" t="str">
        <f t="shared" si="139"/>
        <v>ok</v>
      </c>
      <c r="V319" s="192" t="str">
        <f>INDEX(resources!F:F,MATCH(B319,resources!B:B,0))</f>
        <v>new_resolve</v>
      </c>
      <c r="W319" s="197">
        <f t="shared" si="140"/>
        <v>1</v>
      </c>
      <c r="X319" s="197">
        <f t="shared" si="141"/>
        <v>1</v>
      </c>
      <c r="Y319" s="197" t="str">
        <f t="shared" si="142"/>
        <v>New_Hybrid_New_Hybrid_2023_Hybrid 100 MW Solar, 50 MW Storage</v>
      </c>
      <c r="Z319" s="197">
        <f>IF(COUNTIFS($Y$2:Y319,Y319)=1,1,0)</f>
        <v>0</v>
      </c>
      <c r="AA319" s="197">
        <f>SUM($Z$2:Z319)*Z319</f>
        <v>0</v>
      </c>
      <c r="AB319" s="197">
        <f>COUNTIFS(resources!B:B,B319)</f>
        <v>1</v>
      </c>
      <c r="AC319" s="197">
        <f t="shared" si="143"/>
        <v>1</v>
      </c>
      <c r="AD319" s="197">
        <f t="shared" si="144"/>
        <v>1</v>
      </c>
      <c r="AE319" s="197">
        <f t="shared" si="145"/>
        <v>1</v>
      </c>
      <c r="AF319" s="197">
        <f t="shared" si="146"/>
        <v>1</v>
      </c>
      <c r="AG319" s="197">
        <f t="shared" si="147"/>
        <v>1</v>
      </c>
      <c r="AH319" s="197">
        <f t="shared" si="148"/>
        <v>1</v>
      </c>
      <c r="AI319" s="197">
        <f t="shared" si="149"/>
        <v>1</v>
      </c>
    </row>
    <row r="320" spans="1:35" x14ac:dyDescent="0.3">
      <c r="A320" s="103" t="s">
        <v>3955</v>
      </c>
      <c r="B320" s="103" t="s">
        <v>1239</v>
      </c>
      <c r="C320" s="103" t="s">
        <v>6264</v>
      </c>
      <c r="D320" s="164">
        <v>2023</v>
      </c>
      <c r="E320" s="164">
        <v>9</v>
      </c>
      <c r="F320" s="166">
        <v>22.800831435092544</v>
      </c>
      <c r="G320" s="206">
        <v>50</v>
      </c>
      <c r="H320" s="207"/>
      <c r="I320" s="103" t="s">
        <v>594</v>
      </c>
      <c r="J320" s="85">
        <v>4</v>
      </c>
      <c r="K320" s="210" t="s">
        <v>6265</v>
      </c>
      <c r="L320" s="191">
        <v>100</v>
      </c>
      <c r="M320" s="191" t="str">
        <f>IF(
ISNA(INDEX(resources!E:E,MATCH(B320,resources!B:B,0))),"fillme",
INDEX(resources!E:E,MATCH(B320,resources!B:B,0)))</f>
        <v>CAISO_Hybrid</v>
      </c>
      <c r="N320" s="191">
        <v>0</v>
      </c>
      <c r="O320" s="193" t="str">
        <f>IFERROR(INDEX(resources!K:K,MATCH(B320,resources!B:B,0)),"fillme")</f>
        <v>unknown</v>
      </c>
      <c r="P320" s="195" t="str">
        <f t="shared" si="135"/>
        <v>unknown_2023_9</v>
      </c>
      <c r="Q320" s="194">
        <f>INDEX(elcc!G:G,MATCH(P320,elcc!D:D,0))</f>
        <v>0</v>
      </c>
      <c r="R320" s="195">
        <f t="shared" si="136"/>
        <v>1</v>
      </c>
      <c r="S320" s="210" t="e">
        <f t="shared" si="137"/>
        <v>#N/A</v>
      </c>
      <c r="T320" s="212">
        <f t="shared" si="138"/>
        <v>50</v>
      </c>
      <c r="U320" s="196" t="str">
        <f t="shared" si="139"/>
        <v>ok</v>
      </c>
      <c r="V320" s="192" t="str">
        <f>INDEX(resources!F:F,MATCH(B320,resources!B:B,0))</f>
        <v>new_resolve</v>
      </c>
      <c r="W320" s="197">
        <f t="shared" si="140"/>
        <v>1</v>
      </c>
      <c r="X320" s="197">
        <f t="shared" si="141"/>
        <v>1</v>
      </c>
      <c r="Y320" s="197" t="str">
        <f t="shared" si="142"/>
        <v>New_Hybrid_New_Hybrid_2023_Hybrid 100 MW Solar, 50 MW Storage</v>
      </c>
      <c r="Z320" s="197">
        <f>IF(COUNTIFS($Y$2:Y320,Y320)=1,1,0)</f>
        <v>0</v>
      </c>
      <c r="AA320" s="197">
        <f>SUM($Z$2:Z320)*Z320</f>
        <v>0</v>
      </c>
      <c r="AB320" s="197">
        <f>COUNTIFS(resources!B:B,B320)</f>
        <v>1</v>
      </c>
      <c r="AC320" s="197">
        <f t="shared" si="143"/>
        <v>1</v>
      </c>
      <c r="AD320" s="197">
        <f t="shared" si="144"/>
        <v>1</v>
      </c>
      <c r="AE320" s="197">
        <f t="shared" si="145"/>
        <v>1</v>
      </c>
      <c r="AF320" s="197">
        <f t="shared" si="146"/>
        <v>1</v>
      </c>
      <c r="AG320" s="197">
        <f t="shared" si="147"/>
        <v>1</v>
      </c>
      <c r="AH320" s="197">
        <f t="shared" si="148"/>
        <v>1</v>
      </c>
      <c r="AI320" s="197">
        <f t="shared" si="149"/>
        <v>1</v>
      </c>
    </row>
    <row r="321" spans="1:35" x14ac:dyDescent="0.3">
      <c r="A321" s="103" t="s">
        <v>3955</v>
      </c>
      <c r="B321" s="103" t="s">
        <v>1239</v>
      </c>
      <c r="C321" s="103" t="s">
        <v>6264</v>
      </c>
      <c r="D321" s="164">
        <v>2023</v>
      </c>
      <c r="E321" s="164">
        <v>10</v>
      </c>
      <c r="F321" s="166">
        <v>20.28787717624056</v>
      </c>
      <c r="G321" s="206">
        <v>50</v>
      </c>
      <c r="H321" s="207"/>
      <c r="I321" s="103" t="s">
        <v>594</v>
      </c>
      <c r="J321" s="85">
        <v>4</v>
      </c>
      <c r="K321" s="210" t="s">
        <v>6265</v>
      </c>
      <c r="L321" s="191">
        <v>100</v>
      </c>
      <c r="M321" s="191" t="str">
        <f>IF(
ISNA(INDEX(resources!E:E,MATCH(B321,resources!B:B,0))),"fillme",
INDEX(resources!E:E,MATCH(B321,resources!B:B,0)))</f>
        <v>CAISO_Hybrid</v>
      </c>
      <c r="N321" s="191">
        <v>0</v>
      </c>
      <c r="O321" s="193" t="str">
        <f>IFERROR(INDEX(resources!K:K,MATCH(B321,resources!B:B,0)),"fillme")</f>
        <v>unknown</v>
      </c>
      <c r="P321" s="195" t="str">
        <f t="shared" si="135"/>
        <v>unknown_2023_10</v>
      </c>
      <c r="Q321" s="194">
        <f>INDEX(elcc!G:G,MATCH(P321,elcc!D:D,0))</f>
        <v>0</v>
      </c>
      <c r="R321" s="195">
        <f t="shared" si="136"/>
        <v>1</v>
      </c>
      <c r="S321" s="210" t="e">
        <f t="shared" si="137"/>
        <v>#N/A</v>
      </c>
      <c r="T321" s="212">
        <f t="shared" si="138"/>
        <v>50</v>
      </c>
      <c r="U321" s="196" t="str">
        <f t="shared" si="139"/>
        <v>ok</v>
      </c>
      <c r="V321" s="192" t="str">
        <f>INDEX(resources!F:F,MATCH(B321,resources!B:B,0))</f>
        <v>new_resolve</v>
      </c>
      <c r="W321" s="197">
        <f t="shared" si="140"/>
        <v>1</v>
      </c>
      <c r="X321" s="197">
        <f t="shared" si="141"/>
        <v>1</v>
      </c>
      <c r="Y321" s="197" t="str">
        <f t="shared" si="142"/>
        <v>New_Hybrid_New_Hybrid_2023_Hybrid 100 MW Solar, 50 MW Storage</v>
      </c>
      <c r="Z321" s="197">
        <f>IF(COUNTIFS($Y$2:Y321,Y321)=1,1,0)</f>
        <v>0</v>
      </c>
      <c r="AA321" s="197">
        <f>SUM($Z$2:Z321)*Z321</f>
        <v>0</v>
      </c>
      <c r="AB321" s="197">
        <f>COUNTIFS(resources!B:B,B321)</f>
        <v>1</v>
      </c>
      <c r="AC321" s="197">
        <f t="shared" si="143"/>
        <v>1</v>
      </c>
      <c r="AD321" s="197">
        <f t="shared" si="144"/>
        <v>1</v>
      </c>
      <c r="AE321" s="197">
        <f t="shared" si="145"/>
        <v>1</v>
      </c>
      <c r="AF321" s="197">
        <f t="shared" si="146"/>
        <v>1</v>
      </c>
      <c r="AG321" s="197">
        <f t="shared" si="147"/>
        <v>1</v>
      </c>
      <c r="AH321" s="197">
        <f t="shared" si="148"/>
        <v>1</v>
      </c>
      <c r="AI321" s="197">
        <f t="shared" si="149"/>
        <v>1</v>
      </c>
    </row>
    <row r="322" spans="1:35" x14ac:dyDescent="0.3">
      <c r="A322" s="103" t="s">
        <v>3955</v>
      </c>
      <c r="B322" s="103" t="s">
        <v>1239</v>
      </c>
      <c r="C322" s="103" t="s">
        <v>6264</v>
      </c>
      <c r="D322" s="164">
        <v>2023</v>
      </c>
      <c r="E322" s="164">
        <v>11</v>
      </c>
      <c r="F322" s="166">
        <v>15.592704595818144</v>
      </c>
      <c r="G322" s="206">
        <v>50</v>
      </c>
      <c r="H322" s="207"/>
      <c r="I322" s="103" t="s">
        <v>594</v>
      </c>
      <c r="J322" s="85">
        <v>4</v>
      </c>
      <c r="K322" s="210" t="s">
        <v>6265</v>
      </c>
      <c r="L322" s="191">
        <v>100</v>
      </c>
      <c r="M322" s="191" t="str">
        <f>IF(
ISNA(INDEX(resources!E:E,MATCH(B322,resources!B:B,0))),"fillme",
INDEX(resources!E:E,MATCH(B322,resources!B:B,0)))</f>
        <v>CAISO_Hybrid</v>
      </c>
      <c r="N322" s="191">
        <v>0</v>
      </c>
      <c r="O322" s="193" t="str">
        <f>IFERROR(INDEX(resources!K:K,MATCH(B322,resources!B:B,0)),"fillme")</f>
        <v>unknown</v>
      </c>
      <c r="P322" s="195" t="str">
        <f t="shared" si="135"/>
        <v>unknown_2023_11</v>
      </c>
      <c r="Q322" s="194">
        <f>INDEX(elcc!G:G,MATCH(P322,elcc!D:D,0))</f>
        <v>0</v>
      </c>
      <c r="R322" s="195">
        <f t="shared" si="136"/>
        <v>1</v>
      </c>
      <c r="S322" s="210" t="e">
        <f t="shared" si="137"/>
        <v>#N/A</v>
      </c>
      <c r="T322" s="212">
        <f t="shared" si="138"/>
        <v>50</v>
      </c>
      <c r="U322" s="196" t="str">
        <f t="shared" si="139"/>
        <v>ok</v>
      </c>
      <c r="V322" s="192" t="str">
        <f>INDEX(resources!F:F,MATCH(B322,resources!B:B,0))</f>
        <v>new_resolve</v>
      </c>
      <c r="W322" s="197">
        <f t="shared" si="140"/>
        <v>1</v>
      </c>
      <c r="X322" s="197">
        <f t="shared" si="141"/>
        <v>1</v>
      </c>
      <c r="Y322" s="197" t="str">
        <f t="shared" si="142"/>
        <v>New_Hybrid_New_Hybrid_2023_Hybrid 100 MW Solar, 50 MW Storage</v>
      </c>
      <c r="Z322" s="197">
        <f>IF(COUNTIFS($Y$2:Y322,Y322)=1,1,0)</f>
        <v>0</v>
      </c>
      <c r="AA322" s="197">
        <f>SUM($Z$2:Z322)*Z322</f>
        <v>0</v>
      </c>
      <c r="AB322" s="197">
        <f>COUNTIFS(resources!B:B,B322)</f>
        <v>1</v>
      </c>
      <c r="AC322" s="197">
        <f t="shared" si="143"/>
        <v>1</v>
      </c>
      <c r="AD322" s="197">
        <f t="shared" si="144"/>
        <v>1</v>
      </c>
      <c r="AE322" s="197">
        <f t="shared" si="145"/>
        <v>1</v>
      </c>
      <c r="AF322" s="197">
        <f t="shared" si="146"/>
        <v>1</v>
      </c>
      <c r="AG322" s="197">
        <f t="shared" si="147"/>
        <v>1</v>
      </c>
      <c r="AH322" s="197">
        <f t="shared" si="148"/>
        <v>1</v>
      </c>
      <c r="AI322" s="197">
        <f t="shared" si="149"/>
        <v>1</v>
      </c>
    </row>
    <row r="323" spans="1:35" x14ac:dyDescent="0.3">
      <c r="A323" s="103" t="s">
        <v>3955</v>
      </c>
      <c r="B323" s="103" t="s">
        <v>1239</v>
      </c>
      <c r="C323" s="103" t="s">
        <v>6264</v>
      </c>
      <c r="D323" s="164">
        <v>2023</v>
      </c>
      <c r="E323" s="164">
        <v>12</v>
      </c>
      <c r="F323" s="166">
        <v>13.81124489000389</v>
      </c>
      <c r="G323" s="206">
        <v>50</v>
      </c>
      <c r="H323" s="207"/>
      <c r="I323" s="103" t="s">
        <v>594</v>
      </c>
      <c r="J323" s="85">
        <v>4</v>
      </c>
      <c r="K323" s="210" t="s">
        <v>6265</v>
      </c>
      <c r="L323" s="191">
        <v>100</v>
      </c>
      <c r="M323" s="191" t="str">
        <f>IF(
ISNA(INDEX(resources!E:E,MATCH(B323,resources!B:B,0))),"fillme",
INDEX(resources!E:E,MATCH(B323,resources!B:B,0)))</f>
        <v>CAISO_Hybrid</v>
      </c>
      <c r="N323" s="191">
        <v>0</v>
      </c>
      <c r="O323" s="193" t="str">
        <f>IFERROR(INDEX(resources!K:K,MATCH(B323,resources!B:B,0)),"fillme")</f>
        <v>unknown</v>
      </c>
      <c r="P323" s="195" t="str">
        <f t="shared" si="135"/>
        <v>unknown_2023_12</v>
      </c>
      <c r="Q323" s="194">
        <f>INDEX(elcc!G:G,MATCH(P323,elcc!D:D,0))</f>
        <v>0</v>
      </c>
      <c r="R323" s="195">
        <f t="shared" si="136"/>
        <v>1</v>
      </c>
      <c r="S323" s="210" t="e">
        <f t="shared" si="137"/>
        <v>#N/A</v>
      </c>
      <c r="T323" s="212">
        <f t="shared" si="138"/>
        <v>50</v>
      </c>
      <c r="U323" s="196" t="str">
        <f t="shared" si="139"/>
        <v>ok</v>
      </c>
      <c r="V323" s="192" t="str">
        <f>INDEX(resources!F:F,MATCH(B323,resources!B:B,0))</f>
        <v>new_resolve</v>
      </c>
      <c r="W323" s="197">
        <f t="shared" si="140"/>
        <v>1</v>
      </c>
      <c r="X323" s="197">
        <f t="shared" si="141"/>
        <v>1</v>
      </c>
      <c r="Y323" s="197" t="str">
        <f t="shared" si="142"/>
        <v>New_Hybrid_New_Hybrid_2023_Hybrid 100 MW Solar, 50 MW Storage</v>
      </c>
      <c r="Z323" s="197">
        <f>IF(COUNTIFS($Y$2:Y323,Y323)=1,1,0)</f>
        <v>0</v>
      </c>
      <c r="AA323" s="197">
        <f>SUM($Z$2:Z323)*Z323</f>
        <v>0</v>
      </c>
      <c r="AB323" s="197">
        <f>COUNTIFS(resources!B:B,B323)</f>
        <v>1</v>
      </c>
      <c r="AC323" s="197">
        <f t="shared" si="143"/>
        <v>1</v>
      </c>
      <c r="AD323" s="197">
        <f t="shared" si="144"/>
        <v>1</v>
      </c>
      <c r="AE323" s="197">
        <f t="shared" si="145"/>
        <v>1</v>
      </c>
      <c r="AF323" s="197">
        <f t="shared" si="146"/>
        <v>1</v>
      </c>
      <c r="AG323" s="197">
        <f t="shared" si="147"/>
        <v>1</v>
      </c>
      <c r="AH323" s="197">
        <f t="shared" si="148"/>
        <v>1</v>
      </c>
      <c r="AI323" s="197">
        <f t="shared" si="149"/>
        <v>1</v>
      </c>
    </row>
    <row r="324" spans="1:35" x14ac:dyDescent="0.3">
      <c r="A324" s="103" t="s">
        <v>3955</v>
      </c>
      <c r="B324" s="103" t="s">
        <v>1239</v>
      </c>
      <c r="C324" s="103" t="s">
        <v>6264</v>
      </c>
      <c r="D324" s="164">
        <v>2024</v>
      </c>
      <c r="E324" s="164">
        <v>1</v>
      </c>
      <c r="F324" s="166">
        <v>15.127536875804649</v>
      </c>
      <c r="G324" s="206">
        <v>50</v>
      </c>
      <c r="H324" s="207"/>
      <c r="I324" s="103" t="s">
        <v>594</v>
      </c>
      <c r="J324" s="85">
        <v>4</v>
      </c>
      <c r="K324" s="210" t="s">
        <v>6265</v>
      </c>
      <c r="L324" s="191">
        <v>100</v>
      </c>
      <c r="M324" s="191" t="str">
        <f>IF(
ISNA(INDEX(resources!E:E,MATCH(B324,resources!B:B,0))),"fillme",
INDEX(resources!E:E,MATCH(B324,resources!B:B,0)))</f>
        <v>CAISO_Hybrid</v>
      </c>
      <c r="N324" s="191">
        <v>0</v>
      </c>
      <c r="O324" s="193" t="str">
        <f>IFERROR(INDEX(resources!K:K,MATCH(B324,resources!B:B,0)),"fillme")</f>
        <v>unknown</v>
      </c>
      <c r="P324" s="195" t="str">
        <f t="shared" si="135"/>
        <v>unknown_2024_1</v>
      </c>
      <c r="Q324" s="194">
        <f>INDEX(elcc!G:G,MATCH(P324,elcc!D:D,0))</f>
        <v>0</v>
      </c>
      <c r="R324" s="195">
        <f t="shared" si="136"/>
        <v>1</v>
      </c>
      <c r="S324" s="210" t="e">
        <f t="shared" si="137"/>
        <v>#N/A</v>
      </c>
      <c r="T324" s="212">
        <f t="shared" si="138"/>
        <v>50</v>
      </c>
      <c r="U324" s="196" t="str">
        <f t="shared" si="139"/>
        <v>ok</v>
      </c>
      <c r="V324" s="192" t="str">
        <f>INDEX(resources!F:F,MATCH(B324,resources!B:B,0))</f>
        <v>new_resolve</v>
      </c>
      <c r="W324" s="197">
        <f t="shared" si="140"/>
        <v>1</v>
      </c>
      <c r="X324" s="197">
        <f t="shared" si="141"/>
        <v>1</v>
      </c>
      <c r="Y324" s="197" t="str">
        <f t="shared" si="142"/>
        <v>New_Hybrid_New_Hybrid_2023_Hybrid 100 MW Solar, 50 MW Storage</v>
      </c>
      <c r="Z324" s="197">
        <f>IF(COUNTIFS($Y$2:Y324,Y324)=1,1,0)</f>
        <v>0</v>
      </c>
      <c r="AA324" s="197">
        <f>SUM($Z$2:Z324)*Z324</f>
        <v>0</v>
      </c>
      <c r="AB324" s="197">
        <f>COUNTIFS(resources!B:B,B324)</f>
        <v>1</v>
      </c>
      <c r="AC324" s="197">
        <f t="shared" si="143"/>
        <v>1</v>
      </c>
      <c r="AD324" s="197">
        <f t="shared" si="144"/>
        <v>1</v>
      </c>
      <c r="AE324" s="197">
        <f t="shared" si="145"/>
        <v>1</v>
      </c>
      <c r="AF324" s="197">
        <f t="shared" si="146"/>
        <v>1</v>
      </c>
      <c r="AG324" s="197">
        <f t="shared" si="147"/>
        <v>1</v>
      </c>
      <c r="AH324" s="197">
        <f t="shared" si="148"/>
        <v>1</v>
      </c>
      <c r="AI324" s="197">
        <f t="shared" si="149"/>
        <v>1</v>
      </c>
    </row>
    <row r="325" spans="1:35" x14ac:dyDescent="0.3">
      <c r="A325" s="103" t="s">
        <v>3955</v>
      </c>
      <c r="B325" s="103" t="s">
        <v>1239</v>
      </c>
      <c r="C325" s="103" t="s">
        <v>6264</v>
      </c>
      <c r="D325" s="164">
        <v>2024</v>
      </c>
      <c r="E325" s="164">
        <v>2</v>
      </c>
      <c r="F325" s="166">
        <v>17.115487694412977</v>
      </c>
      <c r="G325" s="206">
        <v>50</v>
      </c>
      <c r="H325" s="207"/>
      <c r="I325" s="103" t="s">
        <v>594</v>
      </c>
      <c r="J325" s="85">
        <v>4</v>
      </c>
      <c r="K325" s="210" t="s">
        <v>6265</v>
      </c>
      <c r="L325" s="191">
        <v>100</v>
      </c>
      <c r="M325" s="191" t="str">
        <f>IF(
ISNA(INDEX(resources!E:E,MATCH(B325,resources!B:B,0))),"fillme",
INDEX(resources!E:E,MATCH(B325,resources!B:B,0)))</f>
        <v>CAISO_Hybrid</v>
      </c>
      <c r="N325" s="191">
        <v>0</v>
      </c>
      <c r="O325" s="193" t="str">
        <f>IFERROR(INDEX(resources!K:K,MATCH(B325,resources!B:B,0)),"fillme")</f>
        <v>unknown</v>
      </c>
      <c r="P325" s="195" t="str">
        <f t="shared" si="135"/>
        <v>unknown_2024_2</v>
      </c>
      <c r="Q325" s="194">
        <f>INDEX(elcc!G:G,MATCH(P325,elcc!D:D,0))</f>
        <v>0</v>
      </c>
      <c r="R325" s="195">
        <f t="shared" si="136"/>
        <v>1</v>
      </c>
      <c r="S325" s="210" t="e">
        <f t="shared" si="137"/>
        <v>#N/A</v>
      </c>
      <c r="T325" s="212">
        <f t="shared" si="138"/>
        <v>50</v>
      </c>
      <c r="U325" s="196" t="str">
        <f t="shared" si="139"/>
        <v>ok</v>
      </c>
      <c r="V325" s="192" t="str">
        <f>INDEX(resources!F:F,MATCH(B325,resources!B:B,0))</f>
        <v>new_resolve</v>
      </c>
      <c r="W325" s="197">
        <f t="shared" si="140"/>
        <v>1</v>
      </c>
      <c r="X325" s="197">
        <f t="shared" si="141"/>
        <v>1</v>
      </c>
      <c r="Y325" s="197" t="str">
        <f t="shared" si="142"/>
        <v>New_Hybrid_New_Hybrid_2023_Hybrid 100 MW Solar, 50 MW Storage</v>
      </c>
      <c r="Z325" s="197">
        <f>IF(COUNTIFS($Y$2:Y325,Y325)=1,1,0)</f>
        <v>0</v>
      </c>
      <c r="AA325" s="197">
        <f>SUM($Z$2:Z325)*Z325</f>
        <v>0</v>
      </c>
      <c r="AB325" s="197">
        <f>COUNTIFS(resources!B:B,B325)</f>
        <v>1</v>
      </c>
      <c r="AC325" s="197">
        <f t="shared" si="143"/>
        <v>1</v>
      </c>
      <c r="AD325" s="197">
        <f t="shared" si="144"/>
        <v>1</v>
      </c>
      <c r="AE325" s="197">
        <f t="shared" si="145"/>
        <v>1</v>
      </c>
      <c r="AF325" s="197">
        <f t="shared" si="146"/>
        <v>1</v>
      </c>
      <c r="AG325" s="197">
        <f t="shared" si="147"/>
        <v>1</v>
      </c>
      <c r="AH325" s="197">
        <f t="shared" si="148"/>
        <v>1</v>
      </c>
      <c r="AI325" s="197">
        <f t="shared" si="149"/>
        <v>1</v>
      </c>
    </row>
    <row r="326" spans="1:35" x14ac:dyDescent="0.3">
      <c r="A326" s="103" t="s">
        <v>3955</v>
      </c>
      <c r="B326" s="103" t="s">
        <v>1239</v>
      </c>
      <c r="C326" s="103" t="s">
        <v>6264</v>
      </c>
      <c r="D326" s="164">
        <v>2024</v>
      </c>
      <c r="E326" s="164">
        <v>3</v>
      </c>
      <c r="F326" s="166">
        <v>23.761637877498938</v>
      </c>
      <c r="G326" s="206">
        <v>50</v>
      </c>
      <c r="H326" s="207"/>
      <c r="I326" s="103" t="s">
        <v>594</v>
      </c>
      <c r="J326" s="85">
        <v>4</v>
      </c>
      <c r="K326" s="210" t="s">
        <v>6265</v>
      </c>
      <c r="L326" s="191">
        <v>100</v>
      </c>
      <c r="M326" s="191" t="str">
        <f>IF(
ISNA(INDEX(resources!E:E,MATCH(B326,resources!B:B,0))),"fillme",
INDEX(resources!E:E,MATCH(B326,resources!B:B,0)))</f>
        <v>CAISO_Hybrid</v>
      </c>
      <c r="N326" s="191">
        <v>0</v>
      </c>
      <c r="O326" s="193" t="str">
        <f>IFERROR(INDEX(resources!K:K,MATCH(B326,resources!B:B,0)),"fillme")</f>
        <v>unknown</v>
      </c>
      <c r="P326" s="195" t="str">
        <f t="shared" si="135"/>
        <v>unknown_2024_3</v>
      </c>
      <c r="Q326" s="194">
        <f>INDEX(elcc!G:G,MATCH(P326,elcc!D:D,0))</f>
        <v>0</v>
      </c>
      <c r="R326" s="195">
        <f t="shared" si="136"/>
        <v>1</v>
      </c>
      <c r="S326" s="210" t="e">
        <f t="shared" si="137"/>
        <v>#N/A</v>
      </c>
      <c r="T326" s="212">
        <f t="shared" si="138"/>
        <v>50</v>
      </c>
      <c r="U326" s="196" t="str">
        <f t="shared" si="139"/>
        <v>ok</v>
      </c>
      <c r="V326" s="192" t="str">
        <f>INDEX(resources!F:F,MATCH(B326,resources!B:B,0))</f>
        <v>new_resolve</v>
      </c>
      <c r="W326" s="197">
        <f t="shared" si="140"/>
        <v>1</v>
      </c>
      <c r="X326" s="197">
        <f t="shared" si="141"/>
        <v>1</v>
      </c>
      <c r="Y326" s="197" t="str">
        <f t="shared" si="142"/>
        <v>New_Hybrid_New_Hybrid_2023_Hybrid 100 MW Solar, 50 MW Storage</v>
      </c>
      <c r="Z326" s="197">
        <f>IF(COUNTIFS($Y$2:Y326,Y326)=1,1,0)</f>
        <v>0</v>
      </c>
      <c r="AA326" s="197">
        <f>SUM($Z$2:Z326)*Z326</f>
        <v>0</v>
      </c>
      <c r="AB326" s="197">
        <f>COUNTIFS(resources!B:B,B326)</f>
        <v>1</v>
      </c>
      <c r="AC326" s="197">
        <f t="shared" si="143"/>
        <v>1</v>
      </c>
      <c r="AD326" s="197">
        <f t="shared" si="144"/>
        <v>1</v>
      </c>
      <c r="AE326" s="197">
        <f t="shared" si="145"/>
        <v>1</v>
      </c>
      <c r="AF326" s="197">
        <f t="shared" si="146"/>
        <v>1</v>
      </c>
      <c r="AG326" s="197">
        <f t="shared" si="147"/>
        <v>1</v>
      </c>
      <c r="AH326" s="197">
        <f t="shared" si="148"/>
        <v>1</v>
      </c>
      <c r="AI326" s="197">
        <f t="shared" si="149"/>
        <v>1</v>
      </c>
    </row>
    <row r="327" spans="1:35" x14ac:dyDescent="0.3">
      <c r="A327" s="103" t="s">
        <v>3955</v>
      </c>
      <c r="B327" s="103" t="s">
        <v>1239</v>
      </c>
      <c r="C327" s="103" t="s">
        <v>6264</v>
      </c>
      <c r="D327" s="164">
        <v>2024</v>
      </c>
      <c r="E327" s="164">
        <v>4</v>
      </c>
      <c r="F327" s="166">
        <v>25.890469367785936</v>
      </c>
      <c r="G327" s="206">
        <v>50</v>
      </c>
      <c r="H327" s="207"/>
      <c r="I327" s="103" t="s">
        <v>594</v>
      </c>
      <c r="J327" s="85">
        <v>4</v>
      </c>
      <c r="K327" s="210" t="s">
        <v>6265</v>
      </c>
      <c r="L327" s="191">
        <v>100</v>
      </c>
      <c r="M327" s="191" t="str">
        <f>IF(
ISNA(INDEX(resources!E:E,MATCH(B327,resources!B:B,0))),"fillme",
INDEX(resources!E:E,MATCH(B327,resources!B:B,0)))</f>
        <v>CAISO_Hybrid</v>
      </c>
      <c r="N327" s="191">
        <v>0</v>
      </c>
      <c r="O327" s="193" t="str">
        <f>IFERROR(INDEX(resources!K:K,MATCH(B327,resources!B:B,0)),"fillme")</f>
        <v>unknown</v>
      </c>
      <c r="P327" s="195" t="str">
        <f t="shared" si="135"/>
        <v>unknown_2024_4</v>
      </c>
      <c r="Q327" s="194">
        <f>INDEX(elcc!G:G,MATCH(P327,elcc!D:D,0))</f>
        <v>0</v>
      </c>
      <c r="R327" s="195">
        <f t="shared" si="136"/>
        <v>1</v>
      </c>
      <c r="S327" s="210" t="e">
        <f t="shared" si="137"/>
        <v>#N/A</v>
      </c>
      <c r="T327" s="212">
        <f t="shared" si="138"/>
        <v>50</v>
      </c>
      <c r="U327" s="196" t="str">
        <f t="shared" si="139"/>
        <v>ok</v>
      </c>
      <c r="V327" s="192" t="str">
        <f>INDEX(resources!F:F,MATCH(B327,resources!B:B,0))</f>
        <v>new_resolve</v>
      </c>
      <c r="W327" s="197">
        <f t="shared" si="140"/>
        <v>1</v>
      </c>
      <c r="X327" s="197">
        <f t="shared" si="141"/>
        <v>1</v>
      </c>
      <c r="Y327" s="197" t="str">
        <f t="shared" si="142"/>
        <v>New_Hybrid_New_Hybrid_2023_Hybrid 100 MW Solar, 50 MW Storage</v>
      </c>
      <c r="Z327" s="197">
        <f>IF(COUNTIFS($Y$2:Y327,Y327)=1,1,0)</f>
        <v>0</v>
      </c>
      <c r="AA327" s="197">
        <f>SUM($Z$2:Z327)*Z327</f>
        <v>0</v>
      </c>
      <c r="AB327" s="197">
        <f>COUNTIFS(resources!B:B,B327)</f>
        <v>1</v>
      </c>
      <c r="AC327" s="197">
        <f t="shared" si="143"/>
        <v>1</v>
      </c>
      <c r="AD327" s="197">
        <f t="shared" si="144"/>
        <v>1</v>
      </c>
      <c r="AE327" s="197">
        <f t="shared" si="145"/>
        <v>1</v>
      </c>
      <c r="AF327" s="197">
        <f t="shared" si="146"/>
        <v>1</v>
      </c>
      <c r="AG327" s="197">
        <f t="shared" si="147"/>
        <v>1</v>
      </c>
      <c r="AH327" s="197">
        <f t="shared" si="148"/>
        <v>1</v>
      </c>
      <c r="AI327" s="197">
        <f t="shared" si="149"/>
        <v>1</v>
      </c>
    </row>
    <row r="328" spans="1:35" x14ac:dyDescent="0.3">
      <c r="A328" s="103" t="s">
        <v>3955</v>
      </c>
      <c r="B328" s="103" t="s">
        <v>1239</v>
      </c>
      <c r="C328" s="103" t="s">
        <v>6264</v>
      </c>
      <c r="D328" s="164">
        <v>2024</v>
      </c>
      <c r="E328" s="164">
        <v>5</v>
      </c>
      <c r="F328" s="166">
        <v>28.460862531895248</v>
      </c>
      <c r="G328" s="206">
        <v>50</v>
      </c>
      <c r="H328" s="207"/>
      <c r="I328" s="103" t="s">
        <v>594</v>
      </c>
      <c r="J328" s="85">
        <v>4</v>
      </c>
      <c r="K328" s="210" t="s">
        <v>6265</v>
      </c>
      <c r="L328" s="191">
        <v>100</v>
      </c>
      <c r="M328" s="191" t="str">
        <f>IF(
ISNA(INDEX(resources!E:E,MATCH(B328,resources!B:B,0))),"fillme",
INDEX(resources!E:E,MATCH(B328,resources!B:B,0)))</f>
        <v>CAISO_Hybrid</v>
      </c>
      <c r="N328" s="191">
        <v>0</v>
      </c>
      <c r="O328" s="193" t="str">
        <f>IFERROR(INDEX(resources!K:K,MATCH(B328,resources!B:B,0)),"fillme")</f>
        <v>unknown</v>
      </c>
      <c r="P328" s="195" t="str">
        <f t="shared" si="135"/>
        <v>unknown_2024_5</v>
      </c>
      <c r="Q328" s="194">
        <f>INDEX(elcc!G:G,MATCH(P328,elcc!D:D,0))</f>
        <v>0</v>
      </c>
      <c r="R328" s="195">
        <f t="shared" si="136"/>
        <v>1</v>
      </c>
      <c r="S328" s="210" t="e">
        <f t="shared" si="137"/>
        <v>#N/A</v>
      </c>
      <c r="T328" s="212">
        <f t="shared" si="138"/>
        <v>50</v>
      </c>
      <c r="U328" s="196" t="str">
        <f t="shared" si="139"/>
        <v>ok</v>
      </c>
      <c r="V328" s="192" t="str">
        <f>INDEX(resources!F:F,MATCH(B328,resources!B:B,0))</f>
        <v>new_resolve</v>
      </c>
      <c r="W328" s="197">
        <f t="shared" si="140"/>
        <v>1</v>
      </c>
      <c r="X328" s="197">
        <f t="shared" si="141"/>
        <v>1</v>
      </c>
      <c r="Y328" s="197" t="str">
        <f t="shared" si="142"/>
        <v>New_Hybrid_New_Hybrid_2023_Hybrid 100 MW Solar, 50 MW Storage</v>
      </c>
      <c r="Z328" s="197">
        <f>IF(COUNTIFS($Y$2:Y328,Y328)=1,1,0)</f>
        <v>0</v>
      </c>
      <c r="AA328" s="197">
        <f>SUM($Z$2:Z328)*Z328</f>
        <v>0</v>
      </c>
      <c r="AB328" s="197">
        <f>COUNTIFS(resources!B:B,B328)</f>
        <v>1</v>
      </c>
      <c r="AC328" s="197">
        <f t="shared" si="143"/>
        <v>1</v>
      </c>
      <c r="AD328" s="197">
        <f t="shared" si="144"/>
        <v>1</v>
      </c>
      <c r="AE328" s="197">
        <f t="shared" si="145"/>
        <v>1</v>
      </c>
      <c r="AF328" s="197">
        <f t="shared" si="146"/>
        <v>1</v>
      </c>
      <c r="AG328" s="197">
        <f t="shared" si="147"/>
        <v>1</v>
      </c>
      <c r="AH328" s="197">
        <f t="shared" si="148"/>
        <v>1</v>
      </c>
      <c r="AI328" s="197">
        <f t="shared" si="149"/>
        <v>1</v>
      </c>
    </row>
    <row r="329" spans="1:35" x14ac:dyDescent="0.3">
      <c r="A329" s="103" t="s">
        <v>3955</v>
      </c>
      <c r="B329" s="103" t="s">
        <v>1239</v>
      </c>
      <c r="C329" s="103" t="s">
        <v>6264</v>
      </c>
      <c r="D329" s="164">
        <v>2024</v>
      </c>
      <c r="E329" s="164">
        <v>6</v>
      </c>
      <c r="F329" s="166">
        <v>27.752807711331666</v>
      </c>
      <c r="G329" s="206">
        <v>50</v>
      </c>
      <c r="H329" s="207"/>
      <c r="I329" s="103" t="s">
        <v>594</v>
      </c>
      <c r="J329" s="85">
        <v>4</v>
      </c>
      <c r="K329" s="210" t="s">
        <v>6265</v>
      </c>
      <c r="L329" s="191">
        <v>100</v>
      </c>
      <c r="M329" s="191" t="str">
        <f>IF(
ISNA(INDEX(resources!E:E,MATCH(B329,resources!B:B,0))),"fillme",
INDEX(resources!E:E,MATCH(B329,resources!B:B,0)))</f>
        <v>CAISO_Hybrid</v>
      </c>
      <c r="N329" s="191">
        <v>0</v>
      </c>
      <c r="O329" s="193" t="str">
        <f>IFERROR(INDEX(resources!K:K,MATCH(B329,resources!B:B,0)),"fillme")</f>
        <v>unknown</v>
      </c>
      <c r="P329" s="195" t="str">
        <f t="shared" si="135"/>
        <v>unknown_2024_6</v>
      </c>
      <c r="Q329" s="194">
        <f>INDEX(elcc!G:G,MATCH(P329,elcc!D:D,0))</f>
        <v>0</v>
      </c>
      <c r="R329" s="195">
        <f t="shared" si="136"/>
        <v>1</v>
      </c>
      <c r="S329" s="210" t="e">
        <f t="shared" si="137"/>
        <v>#N/A</v>
      </c>
      <c r="T329" s="212">
        <f t="shared" si="138"/>
        <v>50</v>
      </c>
      <c r="U329" s="196" t="str">
        <f t="shared" si="139"/>
        <v>ok</v>
      </c>
      <c r="V329" s="192" t="str">
        <f>INDEX(resources!F:F,MATCH(B329,resources!B:B,0))</f>
        <v>new_resolve</v>
      </c>
      <c r="W329" s="197">
        <f t="shared" si="140"/>
        <v>1</v>
      </c>
      <c r="X329" s="197">
        <f t="shared" si="141"/>
        <v>1</v>
      </c>
      <c r="Y329" s="197" t="str">
        <f t="shared" si="142"/>
        <v>New_Hybrid_New_Hybrid_2023_Hybrid 100 MW Solar, 50 MW Storage</v>
      </c>
      <c r="Z329" s="197">
        <f>IF(COUNTIFS($Y$2:Y329,Y329)=1,1,0)</f>
        <v>0</v>
      </c>
      <c r="AA329" s="197">
        <f>SUM($Z$2:Z329)*Z329</f>
        <v>0</v>
      </c>
      <c r="AB329" s="197">
        <f>COUNTIFS(resources!B:B,B329)</f>
        <v>1</v>
      </c>
      <c r="AC329" s="197">
        <f t="shared" si="143"/>
        <v>1</v>
      </c>
      <c r="AD329" s="197">
        <f t="shared" si="144"/>
        <v>1</v>
      </c>
      <c r="AE329" s="197">
        <f t="shared" si="145"/>
        <v>1</v>
      </c>
      <c r="AF329" s="197">
        <f t="shared" si="146"/>
        <v>1</v>
      </c>
      <c r="AG329" s="197">
        <f t="shared" si="147"/>
        <v>1</v>
      </c>
      <c r="AH329" s="197">
        <f t="shared" si="148"/>
        <v>1</v>
      </c>
      <c r="AI329" s="197">
        <f t="shared" si="149"/>
        <v>1</v>
      </c>
    </row>
    <row r="330" spans="1:35" x14ac:dyDescent="0.3">
      <c r="A330" s="103" t="s">
        <v>3955</v>
      </c>
      <c r="B330" s="103" t="s">
        <v>1239</v>
      </c>
      <c r="C330" s="103" t="s">
        <v>6264</v>
      </c>
      <c r="D330" s="164">
        <v>2024</v>
      </c>
      <c r="E330" s="164">
        <v>7</v>
      </c>
      <c r="F330" s="166">
        <v>26.578525064045003</v>
      </c>
      <c r="G330" s="206">
        <v>50</v>
      </c>
      <c r="H330" s="207"/>
      <c r="I330" s="103" t="s">
        <v>594</v>
      </c>
      <c r="J330" s="85">
        <v>4</v>
      </c>
      <c r="K330" s="210" t="s">
        <v>6265</v>
      </c>
      <c r="L330" s="191">
        <v>100</v>
      </c>
      <c r="M330" s="191" t="str">
        <f>IF(
ISNA(INDEX(resources!E:E,MATCH(B330,resources!B:B,0))),"fillme",
INDEX(resources!E:E,MATCH(B330,resources!B:B,0)))</f>
        <v>CAISO_Hybrid</v>
      </c>
      <c r="N330" s="191">
        <v>0</v>
      </c>
      <c r="O330" s="193" t="str">
        <f>IFERROR(INDEX(resources!K:K,MATCH(B330,resources!B:B,0)),"fillme")</f>
        <v>unknown</v>
      </c>
      <c r="P330" s="195" t="str">
        <f t="shared" si="135"/>
        <v>unknown_2024_7</v>
      </c>
      <c r="Q330" s="194">
        <f>INDEX(elcc!G:G,MATCH(P330,elcc!D:D,0))</f>
        <v>0</v>
      </c>
      <c r="R330" s="195">
        <f t="shared" si="136"/>
        <v>1</v>
      </c>
      <c r="S330" s="210" t="e">
        <f t="shared" si="137"/>
        <v>#N/A</v>
      </c>
      <c r="T330" s="212">
        <f t="shared" si="138"/>
        <v>50</v>
      </c>
      <c r="U330" s="196" t="str">
        <f t="shared" si="139"/>
        <v>ok</v>
      </c>
      <c r="V330" s="192" t="str">
        <f>INDEX(resources!F:F,MATCH(B330,resources!B:B,0))</f>
        <v>new_resolve</v>
      </c>
      <c r="W330" s="197">
        <f t="shared" si="140"/>
        <v>1</v>
      </c>
      <c r="X330" s="197">
        <f t="shared" si="141"/>
        <v>1</v>
      </c>
      <c r="Y330" s="197" t="str">
        <f t="shared" si="142"/>
        <v>New_Hybrid_New_Hybrid_2023_Hybrid 100 MW Solar, 50 MW Storage</v>
      </c>
      <c r="Z330" s="197">
        <f>IF(COUNTIFS($Y$2:Y330,Y330)=1,1,0)</f>
        <v>0</v>
      </c>
      <c r="AA330" s="197">
        <f>SUM($Z$2:Z330)*Z330</f>
        <v>0</v>
      </c>
      <c r="AB330" s="197">
        <f>COUNTIFS(resources!B:B,B330)</f>
        <v>1</v>
      </c>
      <c r="AC330" s="197">
        <f t="shared" si="143"/>
        <v>1</v>
      </c>
      <c r="AD330" s="197">
        <f t="shared" si="144"/>
        <v>1</v>
      </c>
      <c r="AE330" s="197">
        <f t="shared" si="145"/>
        <v>1</v>
      </c>
      <c r="AF330" s="197">
        <f t="shared" si="146"/>
        <v>1</v>
      </c>
      <c r="AG330" s="197">
        <f t="shared" si="147"/>
        <v>1</v>
      </c>
      <c r="AH330" s="197">
        <f t="shared" si="148"/>
        <v>1</v>
      </c>
      <c r="AI330" s="197">
        <f t="shared" si="149"/>
        <v>1</v>
      </c>
    </row>
    <row r="331" spans="1:35" x14ac:dyDescent="0.3">
      <c r="A331" s="103" t="s">
        <v>3955</v>
      </c>
      <c r="B331" s="103" t="s">
        <v>1239</v>
      </c>
      <c r="C331" s="103" t="s">
        <v>6264</v>
      </c>
      <c r="D331" s="164">
        <v>2024</v>
      </c>
      <c r="E331" s="164">
        <v>8</v>
      </c>
      <c r="F331" s="166">
        <v>25.820014780070519</v>
      </c>
      <c r="G331" s="206">
        <v>50</v>
      </c>
      <c r="H331" s="207"/>
      <c r="I331" s="103" t="s">
        <v>594</v>
      </c>
      <c r="J331" s="85">
        <v>4</v>
      </c>
      <c r="K331" s="210" t="s">
        <v>6265</v>
      </c>
      <c r="L331" s="191">
        <v>100</v>
      </c>
      <c r="M331" s="191" t="str">
        <f>IF(
ISNA(INDEX(resources!E:E,MATCH(B331,resources!B:B,0))),"fillme",
INDEX(resources!E:E,MATCH(B331,resources!B:B,0)))</f>
        <v>CAISO_Hybrid</v>
      </c>
      <c r="N331" s="191">
        <v>0</v>
      </c>
      <c r="O331" s="193" t="str">
        <f>IFERROR(INDEX(resources!K:K,MATCH(B331,resources!B:B,0)),"fillme")</f>
        <v>unknown</v>
      </c>
      <c r="P331" s="195" t="str">
        <f t="shared" si="135"/>
        <v>unknown_2024_8</v>
      </c>
      <c r="Q331" s="194">
        <f>INDEX(elcc!G:G,MATCH(P331,elcc!D:D,0))</f>
        <v>0</v>
      </c>
      <c r="R331" s="195">
        <f t="shared" si="136"/>
        <v>1</v>
      </c>
      <c r="S331" s="210" t="e">
        <f t="shared" si="137"/>
        <v>#N/A</v>
      </c>
      <c r="T331" s="212">
        <f t="shared" si="138"/>
        <v>50</v>
      </c>
      <c r="U331" s="196" t="str">
        <f t="shared" si="139"/>
        <v>ok</v>
      </c>
      <c r="V331" s="192" t="str">
        <f>INDEX(resources!F:F,MATCH(B331,resources!B:B,0))</f>
        <v>new_resolve</v>
      </c>
      <c r="W331" s="197">
        <f t="shared" si="140"/>
        <v>1</v>
      </c>
      <c r="X331" s="197">
        <f t="shared" si="141"/>
        <v>1</v>
      </c>
      <c r="Y331" s="197" t="str">
        <f t="shared" si="142"/>
        <v>New_Hybrid_New_Hybrid_2023_Hybrid 100 MW Solar, 50 MW Storage</v>
      </c>
      <c r="Z331" s="197">
        <f>IF(COUNTIFS($Y$2:Y331,Y331)=1,1,0)</f>
        <v>0</v>
      </c>
      <c r="AA331" s="197">
        <f>SUM($Z$2:Z331)*Z331</f>
        <v>0</v>
      </c>
      <c r="AB331" s="197">
        <f>COUNTIFS(resources!B:B,B331)</f>
        <v>1</v>
      </c>
      <c r="AC331" s="197">
        <f t="shared" si="143"/>
        <v>1</v>
      </c>
      <c r="AD331" s="197">
        <f t="shared" si="144"/>
        <v>1</v>
      </c>
      <c r="AE331" s="197">
        <f t="shared" si="145"/>
        <v>1</v>
      </c>
      <c r="AF331" s="197">
        <f t="shared" si="146"/>
        <v>1</v>
      </c>
      <c r="AG331" s="197">
        <f t="shared" si="147"/>
        <v>1</v>
      </c>
      <c r="AH331" s="197">
        <f t="shared" si="148"/>
        <v>1</v>
      </c>
      <c r="AI331" s="197">
        <f t="shared" si="149"/>
        <v>1</v>
      </c>
    </row>
    <row r="332" spans="1:35" x14ac:dyDescent="0.3">
      <c r="A332" s="103" t="s">
        <v>3955</v>
      </c>
      <c r="B332" s="103" t="s">
        <v>1239</v>
      </c>
      <c r="C332" s="103" t="s">
        <v>6264</v>
      </c>
      <c r="D332" s="164">
        <v>2024</v>
      </c>
      <c r="E332" s="164">
        <v>9</v>
      </c>
      <c r="F332" s="166">
        <v>22.800831435092544</v>
      </c>
      <c r="G332" s="206">
        <v>50</v>
      </c>
      <c r="H332" s="207"/>
      <c r="I332" s="103" t="s">
        <v>594</v>
      </c>
      <c r="J332" s="85">
        <v>4</v>
      </c>
      <c r="K332" s="210" t="s">
        <v>6265</v>
      </c>
      <c r="L332" s="191">
        <v>100</v>
      </c>
      <c r="M332" s="191" t="str">
        <f>IF(
ISNA(INDEX(resources!E:E,MATCH(B332,resources!B:B,0))),"fillme",
INDEX(resources!E:E,MATCH(B332,resources!B:B,0)))</f>
        <v>CAISO_Hybrid</v>
      </c>
      <c r="N332" s="191">
        <v>0</v>
      </c>
      <c r="O332" s="193" t="str">
        <f>IFERROR(INDEX(resources!K:K,MATCH(B332,resources!B:B,0)),"fillme")</f>
        <v>unknown</v>
      </c>
      <c r="P332" s="195" t="str">
        <f t="shared" si="135"/>
        <v>unknown_2024_9</v>
      </c>
      <c r="Q332" s="194">
        <f>INDEX(elcc!G:G,MATCH(P332,elcc!D:D,0))</f>
        <v>0</v>
      </c>
      <c r="R332" s="195">
        <f t="shared" si="136"/>
        <v>1</v>
      </c>
      <c r="S332" s="210" t="e">
        <f t="shared" si="137"/>
        <v>#N/A</v>
      </c>
      <c r="T332" s="212">
        <f t="shared" si="138"/>
        <v>50</v>
      </c>
      <c r="U332" s="196" t="str">
        <f t="shared" si="139"/>
        <v>ok</v>
      </c>
      <c r="V332" s="192" t="str">
        <f>INDEX(resources!F:F,MATCH(B332,resources!B:B,0))</f>
        <v>new_resolve</v>
      </c>
      <c r="W332" s="197">
        <f t="shared" si="140"/>
        <v>1</v>
      </c>
      <c r="X332" s="197">
        <f t="shared" si="141"/>
        <v>1</v>
      </c>
      <c r="Y332" s="197" t="str">
        <f t="shared" si="142"/>
        <v>New_Hybrid_New_Hybrid_2023_Hybrid 100 MW Solar, 50 MW Storage</v>
      </c>
      <c r="Z332" s="197">
        <f>IF(COUNTIFS($Y$2:Y332,Y332)=1,1,0)</f>
        <v>0</v>
      </c>
      <c r="AA332" s="197">
        <f>SUM($Z$2:Z332)*Z332</f>
        <v>0</v>
      </c>
      <c r="AB332" s="197">
        <f>COUNTIFS(resources!B:B,B332)</f>
        <v>1</v>
      </c>
      <c r="AC332" s="197">
        <f t="shared" si="143"/>
        <v>1</v>
      </c>
      <c r="AD332" s="197">
        <f t="shared" si="144"/>
        <v>1</v>
      </c>
      <c r="AE332" s="197">
        <f t="shared" si="145"/>
        <v>1</v>
      </c>
      <c r="AF332" s="197">
        <f t="shared" si="146"/>
        <v>1</v>
      </c>
      <c r="AG332" s="197">
        <f t="shared" si="147"/>
        <v>1</v>
      </c>
      <c r="AH332" s="197">
        <f t="shared" si="148"/>
        <v>1</v>
      </c>
      <c r="AI332" s="197">
        <f t="shared" si="149"/>
        <v>1</v>
      </c>
    </row>
    <row r="333" spans="1:35" x14ac:dyDescent="0.3">
      <c r="A333" s="103" t="s">
        <v>3955</v>
      </c>
      <c r="B333" s="103" t="s">
        <v>1239</v>
      </c>
      <c r="C333" s="103" t="s">
        <v>6264</v>
      </c>
      <c r="D333" s="164">
        <v>2024</v>
      </c>
      <c r="E333" s="164">
        <v>10</v>
      </c>
      <c r="F333" s="166">
        <v>20.28787717624056</v>
      </c>
      <c r="G333" s="206">
        <v>50</v>
      </c>
      <c r="H333" s="207"/>
      <c r="I333" s="103" t="s">
        <v>594</v>
      </c>
      <c r="J333" s="85">
        <v>4</v>
      </c>
      <c r="K333" s="210" t="s">
        <v>6265</v>
      </c>
      <c r="L333" s="191">
        <v>100</v>
      </c>
      <c r="M333" s="191" t="str">
        <f>IF(
ISNA(INDEX(resources!E:E,MATCH(B333,resources!B:B,0))),"fillme",
INDEX(resources!E:E,MATCH(B333,resources!B:B,0)))</f>
        <v>CAISO_Hybrid</v>
      </c>
      <c r="N333" s="191">
        <v>0</v>
      </c>
      <c r="O333" s="193" t="str">
        <f>IFERROR(INDEX(resources!K:K,MATCH(B333,resources!B:B,0)),"fillme")</f>
        <v>unknown</v>
      </c>
      <c r="P333" s="195" t="str">
        <f t="shared" si="135"/>
        <v>unknown_2024_10</v>
      </c>
      <c r="Q333" s="194">
        <f>INDEX(elcc!G:G,MATCH(P333,elcc!D:D,0))</f>
        <v>0</v>
      </c>
      <c r="R333" s="195">
        <f t="shared" si="136"/>
        <v>1</v>
      </c>
      <c r="S333" s="210" t="e">
        <f t="shared" si="137"/>
        <v>#N/A</v>
      </c>
      <c r="T333" s="212">
        <f t="shared" si="138"/>
        <v>50</v>
      </c>
      <c r="U333" s="196" t="str">
        <f t="shared" si="139"/>
        <v>ok</v>
      </c>
      <c r="V333" s="192" t="str">
        <f>INDEX(resources!F:F,MATCH(B333,resources!B:B,0))</f>
        <v>new_resolve</v>
      </c>
      <c r="W333" s="197">
        <f t="shared" si="140"/>
        <v>1</v>
      </c>
      <c r="X333" s="197">
        <f t="shared" si="141"/>
        <v>1</v>
      </c>
      <c r="Y333" s="197" t="str">
        <f t="shared" si="142"/>
        <v>New_Hybrid_New_Hybrid_2023_Hybrid 100 MW Solar, 50 MW Storage</v>
      </c>
      <c r="Z333" s="197">
        <f>IF(COUNTIFS($Y$2:Y333,Y333)=1,1,0)</f>
        <v>0</v>
      </c>
      <c r="AA333" s="197">
        <f>SUM($Z$2:Z333)*Z333</f>
        <v>0</v>
      </c>
      <c r="AB333" s="197">
        <f>COUNTIFS(resources!B:B,B333)</f>
        <v>1</v>
      </c>
      <c r="AC333" s="197">
        <f t="shared" si="143"/>
        <v>1</v>
      </c>
      <c r="AD333" s="197">
        <f t="shared" si="144"/>
        <v>1</v>
      </c>
      <c r="AE333" s="197">
        <f t="shared" si="145"/>
        <v>1</v>
      </c>
      <c r="AF333" s="197">
        <f t="shared" si="146"/>
        <v>1</v>
      </c>
      <c r="AG333" s="197">
        <f t="shared" si="147"/>
        <v>1</v>
      </c>
      <c r="AH333" s="197">
        <f t="shared" si="148"/>
        <v>1</v>
      </c>
      <c r="AI333" s="197">
        <f t="shared" si="149"/>
        <v>1</v>
      </c>
    </row>
    <row r="334" spans="1:35" x14ac:dyDescent="0.3">
      <c r="A334" s="103" t="s">
        <v>3955</v>
      </c>
      <c r="B334" s="103" t="s">
        <v>1239</v>
      </c>
      <c r="C334" s="103" t="s">
        <v>6264</v>
      </c>
      <c r="D334" s="164">
        <v>2024</v>
      </c>
      <c r="E334" s="164">
        <v>11</v>
      </c>
      <c r="F334" s="166">
        <v>15.592704595818144</v>
      </c>
      <c r="G334" s="206">
        <v>50</v>
      </c>
      <c r="H334" s="207"/>
      <c r="I334" s="103" t="s">
        <v>594</v>
      </c>
      <c r="J334" s="85">
        <v>4</v>
      </c>
      <c r="K334" s="210" t="s">
        <v>6265</v>
      </c>
      <c r="L334" s="191">
        <v>100</v>
      </c>
      <c r="M334" s="191" t="str">
        <f>IF(
ISNA(INDEX(resources!E:E,MATCH(B334,resources!B:B,0))),"fillme",
INDEX(resources!E:E,MATCH(B334,resources!B:B,0)))</f>
        <v>CAISO_Hybrid</v>
      </c>
      <c r="N334" s="191">
        <v>0</v>
      </c>
      <c r="O334" s="193" t="str">
        <f>IFERROR(INDEX(resources!K:K,MATCH(B334,resources!B:B,0)),"fillme")</f>
        <v>unknown</v>
      </c>
      <c r="P334" s="195" t="str">
        <f t="shared" si="135"/>
        <v>unknown_2024_11</v>
      </c>
      <c r="Q334" s="194">
        <f>INDEX(elcc!G:G,MATCH(P334,elcc!D:D,0))</f>
        <v>0</v>
      </c>
      <c r="R334" s="195">
        <f t="shared" si="136"/>
        <v>1</v>
      </c>
      <c r="S334" s="210" t="e">
        <f t="shared" si="137"/>
        <v>#N/A</v>
      </c>
      <c r="T334" s="212">
        <f t="shared" si="138"/>
        <v>50</v>
      </c>
      <c r="U334" s="196" t="str">
        <f t="shared" si="139"/>
        <v>ok</v>
      </c>
      <c r="V334" s="192" t="str">
        <f>INDEX(resources!F:F,MATCH(B334,resources!B:B,0))</f>
        <v>new_resolve</v>
      </c>
      <c r="W334" s="197">
        <f t="shared" si="140"/>
        <v>1</v>
      </c>
      <c r="X334" s="197">
        <f t="shared" si="141"/>
        <v>1</v>
      </c>
      <c r="Y334" s="197" t="str">
        <f t="shared" si="142"/>
        <v>New_Hybrid_New_Hybrid_2023_Hybrid 100 MW Solar, 50 MW Storage</v>
      </c>
      <c r="Z334" s="197">
        <f>IF(COUNTIFS($Y$2:Y334,Y334)=1,1,0)</f>
        <v>0</v>
      </c>
      <c r="AA334" s="197">
        <f>SUM($Z$2:Z334)*Z334</f>
        <v>0</v>
      </c>
      <c r="AB334" s="197">
        <f>COUNTIFS(resources!B:B,B334)</f>
        <v>1</v>
      </c>
      <c r="AC334" s="197">
        <f t="shared" si="143"/>
        <v>1</v>
      </c>
      <c r="AD334" s="197">
        <f t="shared" si="144"/>
        <v>1</v>
      </c>
      <c r="AE334" s="197">
        <f t="shared" si="145"/>
        <v>1</v>
      </c>
      <c r="AF334" s="197">
        <f t="shared" si="146"/>
        <v>1</v>
      </c>
      <c r="AG334" s="197">
        <f t="shared" si="147"/>
        <v>1</v>
      </c>
      <c r="AH334" s="197">
        <f t="shared" si="148"/>
        <v>1</v>
      </c>
      <c r="AI334" s="197">
        <f t="shared" si="149"/>
        <v>1</v>
      </c>
    </row>
    <row r="335" spans="1:35" x14ac:dyDescent="0.3">
      <c r="A335" s="103" t="s">
        <v>3955</v>
      </c>
      <c r="B335" s="103" t="s">
        <v>1239</v>
      </c>
      <c r="C335" s="103" t="s">
        <v>6264</v>
      </c>
      <c r="D335" s="164">
        <v>2024</v>
      </c>
      <c r="E335" s="164">
        <v>12</v>
      </c>
      <c r="F335" s="166">
        <v>13.81124489000389</v>
      </c>
      <c r="G335" s="206">
        <v>50</v>
      </c>
      <c r="H335" s="207"/>
      <c r="I335" s="103" t="s">
        <v>594</v>
      </c>
      <c r="J335" s="85">
        <v>4</v>
      </c>
      <c r="K335" s="210" t="s">
        <v>6265</v>
      </c>
      <c r="L335" s="191">
        <v>100</v>
      </c>
      <c r="M335" s="191" t="str">
        <f>IF(
ISNA(INDEX(resources!E:E,MATCH(B335,resources!B:B,0))),"fillme",
INDEX(resources!E:E,MATCH(B335,resources!B:B,0)))</f>
        <v>CAISO_Hybrid</v>
      </c>
      <c r="N335" s="191">
        <v>0</v>
      </c>
      <c r="O335" s="193" t="str">
        <f>IFERROR(INDEX(resources!K:K,MATCH(B335,resources!B:B,0)),"fillme")</f>
        <v>unknown</v>
      </c>
      <c r="P335" s="195" t="str">
        <f t="shared" si="135"/>
        <v>unknown_2024_12</v>
      </c>
      <c r="Q335" s="194">
        <f>INDEX(elcc!G:G,MATCH(P335,elcc!D:D,0))</f>
        <v>0</v>
      </c>
      <c r="R335" s="195">
        <f t="shared" si="136"/>
        <v>1</v>
      </c>
      <c r="S335" s="210" t="e">
        <f t="shared" si="137"/>
        <v>#N/A</v>
      </c>
      <c r="T335" s="212">
        <f t="shared" si="138"/>
        <v>50</v>
      </c>
      <c r="U335" s="196" t="str">
        <f t="shared" si="139"/>
        <v>ok</v>
      </c>
      <c r="V335" s="192" t="str">
        <f>INDEX(resources!F:F,MATCH(B335,resources!B:B,0))</f>
        <v>new_resolve</v>
      </c>
      <c r="W335" s="197">
        <f t="shared" si="140"/>
        <v>1</v>
      </c>
      <c r="X335" s="197">
        <f t="shared" si="141"/>
        <v>1</v>
      </c>
      <c r="Y335" s="197" t="str">
        <f t="shared" si="142"/>
        <v>New_Hybrid_New_Hybrid_2023_Hybrid 100 MW Solar, 50 MW Storage</v>
      </c>
      <c r="Z335" s="197">
        <f>IF(COUNTIFS($Y$2:Y335,Y335)=1,1,0)</f>
        <v>0</v>
      </c>
      <c r="AA335" s="197">
        <f>SUM($Z$2:Z335)*Z335</f>
        <v>0</v>
      </c>
      <c r="AB335" s="197">
        <f>COUNTIFS(resources!B:B,B335)</f>
        <v>1</v>
      </c>
      <c r="AC335" s="197">
        <f t="shared" si="143"/>
        <v>1</v>
      </c>
      <c r="AD335" s="197">
        <f t="shared" si="144"/>
        <v>1</v>
      </c>
      <c r="AE335" s="197">
        <f t="shared" si="145"/>
        <v>1</v>
      </c>
      <c r="AF335" s="197">
        <f t="shared" si="146"/>
        <v>1</v>
      </c>
      <c r="AG335" s="197">
        <f t="shared" si="147"/>
        <v>1</v>
      </c>
      <c r="AH335" s="197">
        <f t="shared" si="148"/>
        <v>1</v>
      </c>
      <c r="AI335" s="197">
        <f t="shared" si="149"/>
        <v>1</v>
      </c>
    </row>
    <row r="336" spans="1:35" x14ac:dyDescent="0.3">
      <c r="A336" s="103" t="s">
        <v>3955</v>
      </c>
      <c r="B336" s="103" t="s">
        <v>1239</v>
      </c>
      <c r="C336" s="103" t="s">
        <v>6264</v>
      </c>
      <c r="D336" s="164">
        <v>2025</v>
      </c>
      <c r="E336" s="164">
        <v>1</v>
      </c>
      <c r="F336" s="166">
        <v>15.127536875804649</v>
      </c>
      <c r="G336" s="206">
        <v>50</v>
      </c>
      <c r="H336" s="207"/>
      <c r="I336" s="103" t="s">
        <v>594</v>
      </c>
      <c r="J336" s="85">
        <v>4</v>
      </c>
      <c r="K336" s="210" t="s">
        <v>6265</v>
      </c>
      <c r="L336" s="191">
        <v>100</v>
      </c>
      <c r="M336" s="191" t="str">
        <f>IF(
ISNA(INDEX(resources!E:E,MATCH(B336,resources!B:B,0))),"fillme",
INDEX(resources!E:E,MATCH(B336,resources!B:B,0)))</f>
        <v>CAISO_Hybrid</v>
      </c>
      <c r="N336" s="191">
        <v>0</v>
      </c>
      <c r="O336" s="193" t="str">
        <f>IFERROR(INDEX(resources!K:K,MATCH(B336,resources!B:B,0)),"fillme")</f>
        <v>unknown</v>
      </c>
      <c r="P336" s="195" t="str">
        <f t="shared" si="135"/>
        <v>unknown_2025_1</v>
      </c>
      <c r="Q336" s="194">
        <f>INDEX(elcc!G:G,MATCH(P336,elcc!D:D,0))</f>
        <v>0</v>
      </c>
      <c r="R336" s="195">
        <f t="shared" si="136"/>
        <v>1</v>
      </c>
      <c r="S336" s="210" t="e">
        <f t="shared" si="137"/>
        <v>#N/A</v>
      </c>
      <c r="T336" s="212">
        <f t="shared" si="138"/>
        <v>50</v>
      </c>
      <c r="U336" s="196" t="str">
        <f t="shared" si="139"/>
        <v>ok</v>
      </c>
      <c r="V336" s="192" t="str">
        <f>INDEX(resources!F:F,MATCH(B336,resources!B:B,0))</f>
        <v>new_resolve</v>
      </c>
      <c r="W336" s="197">
        <f t="shared" si="140"/>
        <v>1</v>
      </c>
      <c r="X336" s="197">
        <f t="shared" si="141"/>
        <v>1</v>
      </c>
      <c r="Y336" s="197" t="str">
        <f t="shared" si="142"/>
        <v>New_Hybrid_New_Hybrid_2023_Hybrid 100 MW Solar, 50 MW Storage</v>
      </c>
      <c r="Z336" s="197">
        <f>IF(COUNTIFS($Y$2:Y336,Y336)=1,1,0)</f>
        <v>0</v>
      </c>
      <c r="AA336" s="197">
        <f>SUM($Z$2:Z336)*Z336</f>
        <v>0</v>
      </c>
      <c r="AB336" s="197">
        <f>COUNTIFS(resources!B:B,B336)</f>
        <v>1</v>
      </c>
      <c r="AC336" s="197">
        <f t="shared" si="143"/>
        <v>1</v>
      </c>
      <c r="AD336" s="197">
        <f t="shared" si="144"/>
        <v>1</v>
      </c>
      <c r="AE336" s="197">
        <f t="shared" si="145"/>
        <v>1</v>
      </c>
      <c r="AF336" s="197">
        <f t="shared" si="146"/>
        <v>1</v>
      </c>
      <c r="AG336" s="197">
        <f t="shared" si="147"/>
        <v>1</v>
      </c>
      <c r="AH336" s="197">
        <f t="shared" si="148"/>
        <v>1</v>
      </c>
      <c r="AI336" s="197">
        <f t="shared" si="149"/>
        <v>1</v>
      </c>
    </row>
    <row r="337" spans="1:35" x14ac:dyDescent="0.3">
      <c r="A337" s="103" t="s">
        <v>3955</v>
      </c>
      <c r="B337" s="103" t="s">
        <v>1239</v>
      </c>
      <c r="C337" s="103" t="s">
        <v>6264</v>
      </c>
      <c r="D337" s="164">
        <v>2025</v>
      </c>
      <c r="E337" s="164">
        <v>2</v>
      </c>
      <c r="F337" s="166">
        <v>17.115487694412977</v>
      </c>
      <c r="G337" s="206">
        <v>50</v>
      </c>
      <c r="H337" s="207"/>
      <c r="I337" s="103" t="s">
        <v>594</v>
      </c>
      <c r="J337" s="85">
        <v>4</v>
      </c>
      <c r="K337" s="210" t="s">
        <v>6265</v>
      </c>
      <c r="L337" s="191">
        <v>100</v>
      </c>
      <c r="M337" s="191" t="str">
        <f>IF(
ISNA(INDEX(resources!E:E,MATCH(B337,resources!B:B,0))),"fillme",
INDEX(resources!E:E,MATCH(B337,resources!B:B,0)))</f>
        <v>CAISO_Hybrid</v>
      </c>
      <c r="N337" s="191">
        <v>0</v>
      </c>
      <c r="O337" s="193" t="str">
        <f>IFERROR(INDEX(resources!K:K,MATCH(B337,resources!B:B,0)),"fillme")</f>
        <v>unknown</v>
      </c>
      <c r="P337" s="195" t="str">
        <f t="shared" si="135"/>
        <v>unknown_2025_2</v>
      </c>
      <c r="Q337" s="194">
        <f>INDEX(elcc!G:G,MATCH(P337,elcc!D:D,0))</f>
        <v>0</v>
      </c>
      <c r="R337" s="195">
        <f t="shared" si="136"/>
        <v>1</v>
      </c>
      <c r="S337" s="210" t="e">
        <f t="shared" si="137"/>
        <v>#N/A</v>
      </c>
      <c r="T337" s="212">
        <f t="shared" si="138"/>
        <v>50</v>
      </c>
      <c r="U337" s="196" t="str">
        <f t="shared" si="139"/>
        <v>ok</v>
      </c>
      <c r="V337" s="192" t="str">
        <f>INDEX(resources!F:F,MATCH(B337,resources!B:B,0))</f>
        <v>new_resolve</v>
      </c>
      <c r="W337" s="197">
        <f t="shared" si="140"/>
        <v>1</v>
      </c>
      <c r="X337" s="197">
        <f t="shared" si="141"/>
        <v>1</v>
      </c>
      <c r="Y337" s="197" t="str">
        <f t="shared" si="142"/>
        <v>New_Hybrid_New_Hybrid_2023_Hybrid 100 MW Solar, 50 MW Storage</v>
      </c>
      <c r="Z337" s="197">
        <f>IF(COUNTIFS($Y$2:Y337,Y337)=1,1,0)</f>
        <v>0</v>
      </c>
      <c r="AA337" s="197">
        <f>SUM($Z$2:Z337)*Z337</f>
        <v>0</v>
      </c>
      <c r="AB337" s="197">
        <f>COUNTIFS(resources!B:B,B337)</f>
        <v>1</v>
      </c>
      <c r="AC337" s="197">
        <f t="shared" si="143"/>
        <v>1</v>
      </c>
      <c r="AD337" s="197">
        <f t="shared" si="144"/>
        <v>1</v>
      </c>
      <c r="AE337" s="197">
        <f t="shared" si="145"/>
        <v>1</v>
      </c>
      <c r="AF337" s="197">
        <f t="shared" si="146"/>
        <v>1</v>
      </c>
      <c r="AG337" s="197">
        <f t="shared" si="147"/>
        <v>1</v>
      </c>
      <c r="AH337" s="197">
        <f t="shared" si="148"/>
        <v>1</v>
      </c>
      <c r="AI337" s="197">
        <f t="shared" si="149"/>
        <v>1</v>
      </c>
    </row>
    <row r="338" spans="1:35" x14ac:dyDescent="0.3">
      <c r="A338" s="103" t="s">
        <v>3955</v>
      </c>
      <c r="B338" s="103" t="s">
        <v>1239</v>
      </c>
      <c r="C338" s="103" t="s">
        <v>6264</v>
      </c>
      <c r="D338" s="164">
        <v>2025</v>
      </c>
      <c r="E338" s="164">
        <v>3</v>
      </c>
      <c r="F338" s="166">
        <v>23.761637877498938</v>
      </c>
      <c r="G338" s="206">
        <v>50</v>
      </c>
      <c r="H338" s="207"/>
      <c r="I338" s="103" t="s">
        <v>594</v>
      </c>
      <c r="J338" s="85">
        <v>4</v>
      </c>
      <c r="K338" s="210" t="s">
        <v>6265</v>
      </c>
      <c r="L338" s="191">
        <v>100</v>
      </c>
      <c r="M338" s="191" t="str">
        <f>IF(
ISNA(INDEX(resources!E:E,MATCH(B338,resources!B:B,0))),"fillme",
INDEX(resources!E:E,MATCH(B338,resources!B:B,0)))</f>
        <v>CAISO_Hybrid</v>
      </c>
      <c r="N338" s="191">
        <v>0</v>
      </c>
      <c r="O338" s="193" t="str">
        <f>IFERROR(INDEX(resources!K:K,MATCH(B338,resources!B:B,0)),"fillme")</f>
        <v>unknown</v>
      </c>
      <c r="P338" s="195" t="str">
        <f t="shared" si="135"/>
        <v>unknown_2025_3</v>
      </c>
      <c r="Q338" s="194">
        <f>INDEX(elcc!G:G,MATCH(P338,elcc!D:D,0))</f>
        <v>0</v>
      </c>
      <c r="R338" s="195">
        <f t="shared" si="136"/>
        <v>1</v>
      </c>
      <c r="S338" s="210" t="e">
        <f t="shared" si="137"/>
        <v>#N/A</v>
      </c>
      <c r="T338" s="212">
        <f t="shared" si="138"/>
        <v>50</v>
      </c>
      <c r="U338" s="196" t="str">
        <f t="shared" si="139"/>
        <v>ok</v>
      </c>
      <c r="V338" s="192" t="str">
        <f>INDEX(resources!F:F,MATCH(B338,resources!B:B,0))</f>
        <v>new_resolve</v>
      </c>
      <c r="W338" s="197">
        <f t="shared" si="140"/>
        <v>1</v>
      </c>
      <c r="X338" s="197">
        <f t="shared" si="141"/>
        <v>1</v>
      </c>
      <c r="Y338" s="197" t="str">
        <f t="shared" si="142"/>
        <v>New_Hybrid_New_Hybrid_2023_Hybrid 100 MW Solar, 50 MW Storage</v>
      </c>
      <c r="Z338" s="197">
        <f>IF(COUNTIFS($Y$2:Y338,Y338)=1,1,0)</f>
        <v>0</v>
      </c>
      <c r="AA338" s="197">
        <f>SUM($Z$2:Z338)*Z338</f>
        <v>0</v>
      </c>
      <c r="AB338" s="197">
        <f>COUNTIFS(resources!B:B,B338)</f>
        <v>1</v>
      </c>
      <c r="AC338" s="197">
        <f t="shared" si="143"/>
        <v>1</v>
      </c>
      <c r="AD338" s="197">
        <f t="shared" si="144"/>
        <v>1</v>
      </c>
      <c r="AE338" s="197">
        <f t="shared" si="145"/>
        <v>1</v>
      </c>
      <c r="AF338" s="197">
        <f t="shared" si="146"/>
        <v>1</v>
      </c>
      <c r="AG338" s="197">
        <f t="shared" si="147"/>
        <v>1</v>
      </c>
      <c r="AH338" s="197">
        <f t="shared" si="148"/>
        <v>1</v>
      </c>
      <c r="AI338" s="197">
        <f t="shared" si="149"/>
        <v>1</v>
      </c>
    </row>
    <row r="339" spans="1:35" x14ac:dyDescent="0.3">
      <c r="A339" s="103" t="s">
        <v>3955</v>
      </c>
      <c r="B339" s="103" t="s">
        <v>1239</v>
      </c>
      <c r="C339" s="103" t="s">
        <v>6264</v>
      </c>
      <c r="D339" s="164">
        <v>2025</v>
      </c>
      <c r="E339" s="164">
        <v>4</v>
      </c>
      <c r="F339" s="166">
        <v>25.890469367785936</v>
      </c>
      <c r="G339" s="206">
        <v>50</v>
      </c>
      <c r="H339" s="207"/>
      <c r="I339" s="103" t="s">
        <v>594</v>
      </c>
      <c r="J339" s="85">
        <v>4</v>
      </c>
      <c r="K339" s="210" t="s">
        <v>6265</v>
      </c>
      <c r="L339" s="191">
        <v>100</v>
      </c>
      <c r="M339" s="191" t="str">
        <f>IF(
ISNA(INDEX(resources!E:E,MATCH(B339,resources!B:B,0))),"fillme",
INDEX(resources!E:E,MATCH(B339,resources!B:B,0)))</f>
        <v>CAISO_Hybrid</v>
      </c>
      <c r="N339" s="191">
        <v>0</v>
      </c>
      <c r="O339" s="193" t="str">
        <f>IFERROR(INDEX(resources!K:K,MATCH(B339,resources!B:B,0)),"fillme")</f>
        <v>unknown</v>
      </c>
      <c r="P339" s="195" t="str">
        <f t="shared" si="135"/>
        <v>unknown_2025_4</v>
      </c>
      <c r="Q339" s="194">
        <f>INDEX(elcc!G:G,MATCH(P339,elcc!D:D,0))</f>
        <v>0</v>
      </c>
      <c r="R339" s="195">
        <f t="shared" si="136"/>
        <v>1</v>
      </c>
      <c r="S339" s="210" t="e">
        <f t="shared" si="137"/>
        <v>#N/A</v>
      </c>
      <c r="T339" s="212">
        <f t="shared" si="138"/>
        <v>50</v>
      </c>
      <c r="U339" s="196" t="str">
        <f t="shared" si="139"/>
        <v>ok</v>
      </c>
      <c r="V339" s="192" t="str">
        <f>INDEX(resources!F:F,MATCH(B339,resources!B:B,0))</f>
        <v>new_resolve</v>
      </c>
      <c r="W339" s="197">
        <f t="shared" si="140"/>
        <v>1</v>
      </c>
      <c r="X339" s="197">
        <f t="shared" si="141"/>
        <v>1</v>
      </c>
      <c r="Y339" s="197" t="str">
        <f t="shared" si="142"/>
        <v>New_Hybrid_New_Hybrid_2023_Hybrid 100 MW Solar, 50 MW Storage</v>
      </c>
      <c r="Z339" s="197">
        <f>IF(COUNTIFS($Y$2:Y339,Y339)=1,1,0)</f>
        <v>0</v>
      </c>
      <c r="AA339" s="197">
        <f>SUM($Z$2:Z339)*Z339</f>
        <v>0</v>
      </c>
      <c r="AB339" s="197">
        <f>COUNTIFS(resources!B:B,B339)</f>
        <v>1</v>
      </c>
      <c r="AC339" s="197">
        <f t="shared" si="143"/>
        <v>1</v>
      </c>
      <c r="AD339" s="197">
        <f t="shared" si="144"/>
        <v>1</v>
      </c>
      <c r="AE339" s="197">
        <f t="shared" si="145"/>
        <v>1</v>
      </c>
      <c r="AF339" s="197">
        <f t="shared" si="146"/>
        <v>1</v>
      </c>
      <c r="AG339" s="197">
        <f t="shared" si="147"/>
        <v>1</v>
      </c>
      <c r="AH339" s="197">
        <f t="shared" si="148"/>
        <v>1</v>
      </c>
      <c r="AI339" s="197">
        <f t="shared" si="149"/>
        <v>1</v>
      </c>
    </row>
    <row r="340" spans="1:35" x14ac:dyDescent="0.3">
      <c r="A340" s="103" t="s">
        <v>3955</v>
      </c>
      <c r="B340" s="103" t="s">
        <v>1239</v>
      </c>
      <c r="C340" s="103" t="s">
        <v>6264</v>
      </c>
      <c r="D340" s="164">
        <v>2025</v>
      </c>
      <c r="E340" s="164">
        <v>5</v>
      </c>
      <c r="F340" s="166">
        <v>28.460862531895248</v>
      </c>
      <c r="G340" s="206">
        <v>50</v>
      </c>
      <c r="H340" s="207"/>
      <c r="I340" s="103" t="s">
        <v>594</v>
      </c>
      <c r="J340" s="85">
        <v>4</v>
      </c>
      <c r="K340" s="210" t="s">
        <v>6265</v>
      </c>
      <c r="L340" s="191">
        <v>100</v>
      </c>
      <c r="M340" s="191" t="str">
        <f>IF(
ISNA(INDEX(resources!E:E,MATCH(B340,resources!B:B,0))),"fillme",
INDEX(resources!E:E,MATCH(B340,resources!B:B,0)))</f>
        <v>CAISO_Hybrid</v>
      </c>
      <c r="N340" s="191">
        <v>0</v>
      </c>
      <c r="O340" s="193" t="str">
        <f>IFERROR(INDEX(resources!K:K,MATCH(B340,resources!B:B,0)),"fillme")</f>
        <v>unknown</v>
      </c>
      <c r="P340" s="195" t="str">
        <f t="shared" si="135"/>
        <v>unknown_2025_5</v>
      </c>
      <c r="Q340" s="194">
        <f>INDEX(elcc!G:G,MATCH(P340,elcc!D:D,0))</f>
        <v>0</v>
      </c>
      <c r="R340" s="195">
        <f t="shared" si="136"/>
        <v>1</v>
      </c>
      <c r="S340" s="210" t="e">
        <f t="shared" si="137"/>
        <v>#N/A</v>
      </c>
      <c r="T340" s="212">
        <f t="shared" si="138"/>
        <v>50</v>
      </c>
      <c r="U340" s="196" t="str">
        <f t="shared" si="139"/>
        <v>ok</v>
      </c>
      <c r="V340" s="192" t="str">
        <f>INDEX(resources!F:F,MATCH(B340,resources!B:B,0))</f>
        <v>new_resolve</v>
      </c>
      <c r="W340" s="197">
        <f t="shared" si="140"/>
        <v>1</v>
      </c>
      <c r="X340" s="197">
        <f t="shared" si="141"/>
        <v>1</v>
      </c>
      <c r="Y340" s="197" t="str">
        <f t="shared" si="142"/>
        <v>New_Hybrid_New_Hybrid_2023_Hybrid 100 MW Solar, 50 MW Storage</v>
      </c>
      <c r="Z340" s="197">
        <f>IF(COUNTIFS($Y$2:Y340,Y340)=1,1,0)</f>
        <v>0</v>
      </c>
      <c r="AA340" s="197">
        <f>SUM($Z$2:Z340)*Z340</f>
        <v>0</v>
      </c>
      <c r="AB340" s="197">
        <f>COUNTIFS(resources!B:B,B340)</f>
        <v>1</v>
      </c>
      <c r="AC340" s="197">
        <f t="shared" si="143"/>
        <v>1</v>
      </c>
      <c r="AD340" s="197">
        <f t="shared" si="144"/>
        <v>1</v>
      </c>
      <c r="AE340" s="197">
        <f t="shared" si="145"/>
        <v>1</v>
      </c>
      <c r="AF340" s="197">
        <f t="shared" si="146"/>
        <v>1</v>
      </c>
      <c r="AG340" s="197">
        <f t="shared" si="147"/>
        <v>1</v>
      </c>
      <c r="AH340" s="197">
        <f t="shared" si="148"/>
        <v>1</v>
      </c>
      <c r="AI340" s="197">
        <f t="shared" si="149"/>
        <v>1</v>
      </c>
    </row>
    <row r="341" spans="1:35" x14ac:dyDescent="0.3">
      <c r="A341" s="103" t="s">
        <v>3955</v>
      </c>
      <c r="B341" s="103" t="s">
        <v>1239</v>
      </c>
      <c r="C341" s="103" t="s">
        <v>6264</v>
      </c>
      <c r="D341" s="164">
        <v>2025</v>
      </c>
      <c r="E341" s="164">
        <v>6</v>
      </c>
      <c r="F341" s="166">
        <v>27.752807711331666</v>
      </c>
      <c r="G341" s="206">
        <v>50</v>
      </c>
      <c r="H341" s="207"/>
      <c r="I341" s="103" t="s">
        <v>594</v>
      </c>
      <c r="J341" s="85">
        <v>4</v>
      </c>
      <c r="K341" s="210" t="s">
        <v>6265</v>
      </c>
      <c r="L341" s="191">
        <v>100</v>
      </c>
      <c r="M341" s="191" t="str">
        <f>IF(
ISNA(INDEX(resources!E:E,MATCH(B341,resources!B:B,0))),"fillme",
INDEX(resources!E:E,MATCH(B341,resources!B:B,0)))</f>
        <v>CAISO_Hybrid</v>
      </c>
      <c r="N341" s="191">
        <v>0</v>
      </c>
      <c r="O341" s="193" t="str">
        <f>IFERROR(INDEX(resources!K:K,MATCH(B341,resources!B:B,0)),"fillme")</f>
        <v>unknown</v>
      </c>
      <c r="P341" s="195" t="str">
        <f t="shared" si="135"/>
        <v>unknown_2025_6</v>
      </c>
      <c r="Q341" s="194">
        <f>INDEX(elcc!G:G,MATCH(P341,elcc!D:D,0))</f>
        <v>0</v>
      </c>
      <c r="R341" s="195">
        <f t="shared" si="136"/>
        <v>1</v>
      </c>
      <c r="S341" s="210" t="e">
        <f t="shared" si="137"/>
        <v>#N/A</v>
      </c>
      <c r="T341" s="212">
        <f t="shared" si="138"/>
        <v>50</v>
      </c>
      <c r="U341" s="196" t="str">
        <f t="shared" si="139"/>
        <v>ok</v>
      </c>
      <c r="V341" s="192" t="str">
        <f>INDEX(resources!F:F,MATCH(B341,resources!B:B,0))</f>
        <v>new_resolve</v>
      </c>
      <c r="W341" s="197">
        <f t="shared" si="140"/>
        <v>1</v>
      </c>
      <c r="X341" s="197">
        <f t="shared" si="141"/>
        <v>1</v>
      </c>
      <c r="Y341" s="197" t="str">
        <f t="shared" si="142"/>
        <v>New_Hybrid_New_Hybrid_2023_Hybrid 100 MW Solar, 50 MW Storage</v>
      </c>
      <c r="Z341" s="197">
        <f>IF(COUNTIFS($Y$2:Y341,Y341)=1,1,0)</f>
        <v>0</v>
      </c>
      <c r="AA341" s="197">
        <f>SUM($Z$2:Z341)*Z341</f>
        <v>0</v>
      </c>
      <c r="AB341" s="197">
        <f>COUNTIFS(resources!B:B,B341)</f>
        <v>1</v>
      </c>
      <c r="AC341" s="197">
        <f t="shared" si="143"/>
        <v>1</v>
      </c>
      <c r="AD341" s="197">
        <f t="shared" si="144"/>
        <v>1</v>
      </c>
      <c r="AE341" s="197">
        <f t="shared" si="145"/>
        <v>1</v>
      </c>
      <c r="AF341" s="197">
        <f t="shared" si="146"/>
        <v>1</v>
      </c>
      <c r="AG341" s="197">
        <f t="shared" si="147"/>
        <v>1</v>
      </c>
      <c r="AH341" s="197">
        <f t="shared" si="148"/>
        <v>1</v>
      </c>
      <c r="AI341" s="197">
        <f t="shared" si="149"/>
        <v>1</v>
      </c>
    </row>
    <row r="342" spans="1:35" x14ac:dyDescent="0.3">
      <c r="A342" s="103" t="s">
        <v>3955</v>
      </c>
      <c r="B342" s="103" t="s">
        <v>1239</v>
      </c>
      <c r="C342" s="103" t="s">
        <v>6264</v>
      </c>
      <c r="D342" s="164">
        <v>2025</v>
      </c>
      <c r="E342" s="164">
        <v>7</v>
      </c>
      <c r="F342" s="166">
        <v>26.578525064045003</v>
      </c>
      <c r="G342" s="206">
        <v>50</v>
      </c>
      <c r="H342" s="207"/>
      <c r="I342" s="103" t="s">
        <v>594</v>
      </c>
      <c r="J342" s="85">
        <v>4</v>
      </c>
      <c r="K342" s="210" t="s">
        <v>6265</v>
      </c>
      <c r="L342" s="191">
        <v>100</v>
      </c>
      <c r="M342" s="191" t="str">
        <f>IF(
ISNA(INDEX(resources!E:E,MATCH(B342,resources!B:B,0))),"fillme",
INDEX(resources!E:E,MATCH(B342,resources!B:B,0)))</f>
        <v>CAISO_Hybrid</v>
      </c>
      <c r="N342" s="191">
        <v>0</v>
      </c>
      <c r="O342" s="193" t="str">
        <f>IFERROR(INDEX(resources!K:K,MATCH(B342,resources!B:B,0)),"fillme")</f>
        <v>unknown</v>
      </c>
      <c r="P342" s="195" t="str">
        <f t="shared" si="135"/>
        <v>unknown_2025_7</v>
      </c>
      <c r="Q342" s="194">
        <f>INDEX(elcc!G:G,MATCH(P342,elcc!D:D,0))</f>
        <v>0</v>
      </c>
      <c r="R342" s="195">
        <f t="shared" si="136"/>
        <v>1</v>
      </c>
      <c r="S342" s="210" t="e">
        <f t="shared" si="137"/>
        <v>#N/A</v>
      </c>
      <c r="T342" s="212">
        <f t="shared" si="138"/>
        <v>50</v>
      </c>
      <c r="U342" s="196" t="str">
        <f t="shared" si="139"/>
        <v>ok</v>
      </c>
      <c r="V342" s="192" t="str">
        <f>INDEX(resources!F:F,MATCH(B342,resources!B:B,0))</f>
        <v>new_resolve</v>
      </c>
      <c r="W342" s="197">
        <f t="shared" si="140"/>
        <v>1</v>
      </c>
      <c r="X342" s="197">
        <f t="shared" si="141"/>
        <v>1</v>
      </c>
      <c r="Y342" s="197" t="str">
        <f t="shared" si="142"/>
        <v>New_Hybrid_New_Hybrid_2023_Hybrid 100 MW Solar, 50 MW Storage</v>
      </c>
      <c r="Z342" s="197">
        <f>IF(COUNTIFS($Y$2:Y342,Y342)=1,1,0)</f>
        <v>0</v>
      </c>
      <c r="AA342" s="197">
        <f>SUM($Z$2:Z342)*Z342</f>
        <v>0</v>
      </c>
      <c r="AB342" s="197">
        <f>COUNTIFS(resources!B:B,B342)</f>
        <v>1</v>
      </c>
      <c r="AC342" s="197">
        <f t="shared" si="143"/>
        <v>1</v>
      </c>
      <c r="AD342" s="197">
        <f t="shared" si="144"/>
        <v>1</v>
      </c>
      <c r="AE342" s="197">
        <f t="shared" si="145"/>
        <v>1</v>
      </c>
      <c r="AF342" s="197">
        <f t="shared" si="146"/>
        <v>1</v>
      </c>
      <c r="AG342" s="197">
        <f t="shared" si="147"/>
        <v>1</v>
      </c>
      <c r="AH342" s="197">
        <f t="shared" si="148"/>
        <v>1</v>
      </c>
      <c r="AI342" s="197">
        <f t="shared" si="149"/>
        <v>1</v>
      </c>
    </row>
    <row r="343" spans="1:35" x14ac:dyDescent="0.3">
      <c r="A343" s="103" t="s">
        <v>3955</v>
      </c>
      <c r="B343" s="103" t="s">
        <v>1239</v>
      </c>
      <c r="C343" s="103" t="s">
        <v>6264</v>
      </c>
      <c r="D343" s="164">
        <v>2025</v>
      </c>
      <c r="E343" s="164">
        <v>8</v>
      </c>
      <c r="F343" s="166">
        <v>25.820014780070519</v>
      </c>
      <c r="G343" s="206">
        <v>50</v>
      </c>
      <c r="H343" s="207"/>
      <c r="I343" s="103" t="s">
        <v>594</v>
      </c>
      <c r="J343" s="85">
        <v>4</v>
      </c>
      <c r="K343" s="210" t="s">
        <v>6265</v>
      </c>
      <c r="L343" s="191">
        <v>100</v>
      </c>
      <c r="M343" s="191" t="str">
        <f>IF(
ISNA(INDEX(resources!E:E,MATCH(B343,resources!B:B,0))),"fillme",
INDEX(resources!E:E,MATCH(B343,resources!B:B,0)))</f>
        <v>CAISO_Hybrid</v>
      </c>
      <c r="N343" s="191">
        <v>0</v>
      </c>
      <c r="O343" s="193" t="str">
        <f>IFERROR(INDEX(resources!K:K,MATCH(B343,resources!B:B,0)),"fillme")</f>
        <v>unknown</v>
      </c>
      <c r="P343" s="195" t="str">
        <f t="shared" si="135"/>
        <v>unknown_2025_8</v>
      </c>
      <c r="Q343" s="194">
        <f>INDEX(elcc!G:G,MATCH(P343,elcc!D:D,0))</f>
        <v>0</v>
      </c>
      <c r="R343" s="195">
        <f t="shared" si="136"/>
        <v>1</v>
      </c>
      <c r="S343" s="210" t="e">
        <f t="shared" si="137"/>
        <v>#N/A</v>
      </c>
      <c r="T343" s="212">
        <f t="shared" si="138"/>
        <v>50</v>
      </c>
      <c r="U343" s="196" t="str">
        <f t="shared" si="139"/>
        <v>ok</v>
      </c>
      <c r="V343" s="192" t="str">
        <f>INDEX(resources!F:F,MATCH(B343,resources!B:B,0))</f>
        <v>new_resolve</v>
      </c>
      <c r="W343" s="197">
        <f t="shared" si="140"/>
        <v>1</v>
      </c>
      <c r="X343" s="197">
        <f t="shared" si="141"/>
        <v>1</v>
      </c>
      <c r="Y343" s="197" t="str">
        <f t="shared" si="142"/>
        <v>New_Hybrid_New_Hybrid_2023_Hybrid 100 MW Solar, 50 MW Storage</v>
      </c>
      <c r="Z343" s="197">
        <f>IF(COUNTIFS($Y$2:Y343,Y343)=1,1,0)</f>
        <v>0</v>
      </c>
      <c r="AA343" s="197">
        <f>SUM($Z$2:Z343)*Z343</f>
        <v>0</v>
      </c>
      <c r="AB343" s="197">
        <f>COUNTIFS(resources!B:B,B343)</f>
        <v>1</v>
      </c>
      <c r="AC343" s="197">
        <f t="shared" si="143"/>
        <v>1</v>
      </c>
      <c r="AD343" s="197">
        <f t="shared" si="144"/>
        <v>1</v>
      </c>
      <c r="AE343" s="197">
        <f t="shared" si="145"/>
        <v>1</v>
      </c>
      <c r="AF343" s="197">
        <f t="shared" si="146"/>
        <v>1</v>
      </c>
      <c r="AG343" s="197">
        <f t="shared" si="147"/>
        <v>1</v>
      </c>
      <c r="AH343" s="197">
        <f t="shared" si="148"/>
        <v>1</v>
      </c>
      <c r="AI343" s="197">
        <f t="shared" si="149"/>
        <v>1</v>
      </c>
    </row>
    <row r="344" spans="1:35" x14ac:dyDescent="0.3">
      <c r="A344" s="103" t="s">
        <v>3955</v>
      </c>
      <c r="B344" s="103" t="s">
        <v>1239</v>
      </c>
      <c r="C344" s="103" t="s">
        <v>6264</v>
      </c>
      <c r="D344" s="164">
        <v>2025</v>
      </c>
      <c r="E344" s="164">
        <v>9</v>
      </c>
      <c r="F344" s="166">
        <v>22.800831435092544</v>
      </c>
      <c r="G344" s="206">
        <v>50</v>
      </c>
      <c r="H344" s="207"/>
      <c r="I344" s="103" t="s">
        <v>594</v>
      </c>
      <c r="J344" s="85">
        <v>4</v>
      </c>
      <c r="K344" s="210" t="s">
        <v>6265</v>
      </c>
      <c r="L344" s="191">
        <v>100</v>
      </c>
      <c r="M344" s="191" t="str">
        <f>IF(
ISNA(INDEX(resources!E:E,MATCH(B344,resources!B:B,0))),"fillme",
INDEX(resources!E:E,MATCH(B344,resources!B:B,0)))</f>
        <v>CAISO_Hybrid</v>
      </c>
      <c r="N344" s="191">
        <v>0</v>
      </c>
      <c r="O344" s="193" t="str">
        <f>IFERROR(INDEX(resources!K:K,MATCH(B344,resources!B:B,0)),"fillme")</f>
        <v>unknown</v>
      </c>
      <c r="P344" s="195" t="str">
        <f t="shared" si="135"/>
        <v>unknown_2025_9</v>
      </c>
      <c r="Q344" s="194">
        <f>INDEX(elcc!G:G,MATCH(P344,elcc!D:D,0))</f>
        <v>0</v>
      </c>
      <c r="R344" s="195">
        <f t="shared" si="136"/>
        <v>1</v>
      </c>
      <c r="S344" s="210" t="e">
        <f t="shared" si="137"/>
        <v>#N/A</v>
      </c>
      <c r="T344" s="212">
        <f t="shared" si="138"/>
        <v>50</v>
      </c>
      <c r="U344" s="196" t="str">
        <f t="shared" si="139"/>
        <v>ok</v>
      </c>
      <c r="V344" s="192" t="str">
        <f>INDEX(resources!F:F,MATCH(B344,resources!B:B,0))</f>
        <v>new_resolve</v>
      </c>
      <c r="W344" s="197">
        <f t="shared" si="140"/>
        <v>1</v>
      </c>
      <c r="X344" s="197">
        <f t="shared" si="141"/>
        <v>1</v>
      </c>
      <c r="Y344" s="197" t="str">
        <f t="shared" si="142"/>
        <v>New_Hybrid_New_Hybrid_2023_Hybrid 100 MW Solar, 50 MW Storage</v>
      </c>
      <c r="Z344" s="197">
        <f>IF(COUNTIFS($Y$2:Y344,Y344)=1,1,0)</f>
        <v>0</v>
      </c>
      <c r="AA344" s="197">
        <f>SUM($Z$2:Z344)*Z344</f>
        <v>0</v>
      </c>
      <c r="AB344" s="197">
        <f>COUNTIFS(resources!B:B,B344)</f>
        <v>1</v>
      </c>
      <c r="AC344" s="197">
        <f t="shared" si="143"/>
        <v>1</v>
      </c>
      <c r="AD344" s="197">
        <f t="shared" si="144"/>
        <v>1</v>
      </c>
      <c r="AE344" s="197">
        <f t="shared" si="145"/>
        <v>1</v>
      </c>
      <c r="AF344" s="197">
        <f t="shared" si="146"/>
        <v>1</v>
      </c>
      <c r="AG344" s="197">
        <f t="shared" si="147"/>
        <v>1</v>
      </c>
      <c r="AH344" s="197">
        <f t="shared" si="148"/>
        <v>1</v>
      </c>
      <c r="AI344" s="197">
        <f t="shared" si="149"/>
        <v>1</v>
      </c>
    </row>
    <row r="345" spans="1:35" x14ac:dyDescent="0.3">
      <c r="A345" s="103" t="s">
        <v>3955</v>
      </c>
      <c r="B345" s="103" t="s">
        <v>1239</v>
      </c>
      <c r="C345" s="103" t="s">
        <v>6264</v>
      </c>
      <c r="D345" s="164">
        <v>2025</v>
      </c>
      <c r="E345" s="164">
        <v>10</v>
      </c>
      <c r="F345" s="166">
        <v>20.28787717624056</v>
      </c>
      <c r="G345" s="206">
        <v>50</v>
      </c>
      <c r="H345" s="207"/>
      <c r="I345" s="103" t="s">
        <v>594</v>
      </c>
      <c r="J345" s="85">
        <v>4</v>
      </c>
      <c r="K345" s="210" t="s">
        <v>6265</v>
      </c>
      <c r="L345" s="191">
        <v>100</v>
      </c>
      <c r="M345" s="191" t="str">
        <f>IF(
ISNA(INDEX(resources!E:E,MATCH(B345,resources!B:B,0))),"fillme",
INDEX(resources!E:E,MATCH(B345,resources!B:B,0)))</f>
        <v>CAISO_Hybrid</v>
      </c>
      <c r="N345" s="191">
        <v>0</v>
      </c>
      <c r="O345" s="193" t="str">
        <f>IFERROR(INDEX(resources!K:K,MATCH(B345,resources!B:B,0)),"fillme")</f>
        <v>unknown</v>
      </c>
      <c r="P345" s="195" t="str">
        <f t="shared" si="135"/>
        <v>unknown_2025_10</v>
      </c>
      <c r="Q345" s="194">
        <f>INDEX(elcc!G:G,MATCH(P345,elcc!D:D,0))</f>
        <v>0</v>
      </c>
      <c r="R345" s="195">
        <f t="shared" si="136"/>
        <v>1</v>
      </c>
      <c r="S345" s="210" t="e">
        <f t="shared" si="137"/>
        <v>#N/A</v>
      </c>
      <c r="T345" s="212">
        <f t="shared" si="138"/>
        <v>50</v>
      </c>
      <c r="U345" s="196" t="str">
        <f t="shared" si="139"/>
        <v>ok</v>
      </c>
      <c r="V345" s="192" t="str">
        <f>INDEX(resources!F:F,MATCH(B345,resources!B:B,0))</f>
        <v>new_resolve</v>
      </c>
      <c r="W345" s="197">
        <f t="shared" si="140"/>
        <v>1</v>
      </c>
      <c r="X345" s="197">
        <f t="shared" si="141"/>
        <v>1</v>
      </c>
      <c r="Y345" s="197" t="str">
        <f t="shared" si="142"/>
        <v>New_Hybrid_New_Hybrid_2023_Hybrid 100 MW Solar, 50 MW Storage</v>
      </c>
      <c r="Z345" s="197">
        <f>IF(COUNTIFS($Y$2:Y345,Y345)=1,1,0)</f>
        <v>0</v>
      </c>
      <c r="AA345" s="197">
        <f>SUM($Z$2:Z345)*Z345</f>
        <v>0</v>
      </c>
      <c r="AB345" s="197">
        <f>COUNTIFS(resources!B:B,B345)</f>
        <v>1</v>
      </c>
      <c r="AC345" s="197">
        <f t="shared" si="143"/>
        <v>1</v>
      </c>
      <c r="AD345" s="197">
        <f t="shared" si="144"/>
        <v>1</v>
      </c>
      <c r="AE345" s="197">
        <f t="shared" si="145"/>
        <v>1</v>
      </c>
      <c r="AF345" s="197">
        <f t="shared" si="146"/>
        <v>1</v>
      </c>
      <c r="AG345" s="197">
        <f t="shared" si="147"/>
        <v>1</v>
      </c>
      <c r="AH345" s="197">
        <f t="shared" si="148"/>
        <v>1</v>
      </c>
      <c r="AI345" s="197">
        <f t="shared" si="149"/>
        <v>1</v>
      </c>
    </row>
    <row r="346" spans="1:35" x14ac:dyDescent="0.3">
      <c r="A346" s="103" t="s">
        <v>3955</v>
      </c>
      <c r="B346" s="103" t="s">
        <v>1239</v>
      </c>
      <c r="C346" s="103" t="s">
        <v>6264</v>
      </c>
      <c r="D346" s="164">
        <v>2025</v>
      </c>
      <c r="E346" s="164">
        <v>11</v>
      </c>
      <c r="F346" s="166">
        <v>15.592704595818144</v>
      </c>
      <c r="G346" s="206">
        <v>50</v>
      </c>
      <c r="H346" s="207"/>
      <c r="I346" s="103" t="s">
        <v>594</v>
      </c>
      <c r="J346" s="85">
        <v>4</v>
      </c>
      <c r="K346" s="210" t="s">
        <v>6265</v>
      </c>
      <c r="L346" s="191">
        <v>100</v>
      </c>
      <c r="M346" s="191" t="str">
        <f>IF(
ISNA(INDEX(resources!E:E,MATCH(B346,resources!B:B,0))),"fillme",
INDEX(resources!E:E,MATCH(B346,resources!B:B,0)))</f>
        <v>CAISO_Hybrid</v>
      </c>
      <c r="N346" s="191">
        <v>0</v>
      </c>
      <c r="O346" s="193" t="str">
        <f>IFERROR(INDEX(resources!K:K,MATCH(B346,resources!B:B,0)),"fillme")</f>
        <v>unknown</v>
      </c>
      <c r="P346" s="195" t="str">
        <f t="shared" si="135"/>
        <v>unknown_2025_11</v>
      </c>
      <c r="Q346" s="194">
        <f>INDEX(elcc!G:G,MATCH(P346,elcc!D:D,0))</f>
        <v>0</v>
      </c>
      <c r="R346" s="195">
        <f t="shared" si="136"/>
        <v>1</v>
      </c>
      <c r="S346" s="210" t="e">
        <f t="shared" si="137"/>
        <v>#N/A</v>
      </c>
      <c r="T346" s="212">
        <f t="shared" si="138"/>
        <v>50</v>
      </c>
      <c r="U346" s="196" t="str">
        <f t="shared" si="139"/>
        <v>ok</v>
      </c>
      <c r="V346" s="192" t="str">
        <f>INDEX(resources!F:F,MATCH(B346,resources!B:B,0))</f>
        <v>new_resolve</v>
      </c>
      <c r="W346" s="197">
        <f t="shared" si="140"/>
        <v>1</v>
      </c>
      <c r="X346" s="197">
        <f t="shared" si="141"/>
        <v>1</v>
      </c>
      <c r="Y346" s="197" t="str">
        <f t="shared" si="142"/>
        <v>New_Hybrid_New_Hybrid_2023_Hybrid 100 MW Solar, 50 MW Storage</v>
      </c>
      <c r="Z346" s="197">
        <f>IF(COUNTIFS($Y$2:Y346,Y346)=1,1,0)</f>
        <v>0</v>
      </c>
      <c r="AA346" s="197">
        <f>SUM($Z$2:Z346)*Z346</f>
        <v>0</v>
      </c>
      <c r="AB346" s="197">
        <f>COUNTIFS(resources!B:B,B346)</f>
        <v>1</v>
      </c>
      <c r="AC346" s="197">
        <f t="shared" si="143"/>
        <v>1</v>
      </c>
      <c r="AD346" s="197">
        <f t="shared" si="144"/>
        <v>1</v>
      </c>
      <c r="AE346" s="197">
        <f t="shared" si="145"/>
        <v>1</v>
      </c>
      <c r="AF346" s="197">
        <f t="shared" si="146"/>
        <v>1</v>
      </c>
      <c r="AG346" s="197">
        <f t="shared" si="147"/>
        <v>1</v>
      </c>
      <c r="AH346" s="197">
        <f t="shared" si="148"/>
        <v>1</v>
      </c>
      <c r="AI346" s="197">
        <f t="shared" si="149"/>
        <v>1</v>
      </c>
    </row>
    <row r="347" spans="1:35" x14ac:dyDescent="0.3">
      <c r="A347" s="103" t="s">
        <v>3955</v>
      </c>
      <c r="B347" s="103" t="s">
        <v>1239</v>
      </c>
      <c r="C347" s="103" t="s">
        <v>6264</v>
      </c>
      <c r="D347" s="164">
        <v>2025</v>
      </c>
      <c r="E347" s="164">
        <v>12</v>
      </c>
      <c r="F347" s="166">
        <v>13.81124489000389</v>
      </c>
      <c r="G347" s="206">
        <v>50</v>
      </c>
      <c r="H347" s="207"/>
      <c r="I347" s="103" t="s">
        <v>594</v>
      </c>
      <c r="J347" s="85">
        <v>4</v>
      </c>
      <c r="K347" s="210" t="s">
        <v>6265</v>
      </c>
      <c r="L347" s="191">
        <v>100</v>
      </c>
      <c r="M347" s="191" t="str">
        <f>IF(
ISNA(INDEX(resources!E:E,MATCH(B347,resources!B:B,0))),"fillme",
INDEX(resources!E:E,MATCH(B347,resources!B:B,0)))</f>
        <v>CAISO_Hybrid</v>
      </c>
      <c r="N347" s="191">
        <v>0</v>
      </c>
      <c r="O347" s="193" t="str">
        <f>IFERROR(INDEX(resources!K:K,MATCH(B347,resources!B:B,0)),"fillme")</f>
        <v>unknown</v>
      </c>
      <c r="P347" s="195" t="str">
        <f t="shared" si="135"/>
        <v>unknown_2025_12</v>
      </c>
      <c r="Q347" s="194">
        <f>INDEX(elcc!G:G,MATCH(P347,elcc!D:D,0))</f>
        <v>0</v>
      </c>
      <c r="R347" s="195">
        <f t="shared" si="136"/>
        <v>1</v>
      </c>
      <c r="S347" s="210" t="e">
        <f t="shared" si="137"/>
        <v>#N/A</v>
      </c>
      <c r="T347" s="212">
        <f t="shared" si="138"/>
        <v>50</v>
      </c>
      <c r="U347" s="196" t="str">
        <f t="shared" si="139"/>
        <v>ok</v>
      </c>
      <c r="V347" s="192" t="str">
        <f>INDEX(resources!F:F,MATCH(B347,resources!B:B,0))</f>
        <v>new_resolve</v>
      </c>
      <c r="W347" s="197">
        <f t="shared" si="140"/>
        <v>1</v>
      </c>
      <c r="X347" s="197">
        <f t="shared" si="141"/>
        <v>1</v>
      </c>
      <c r="Y347" s="197" t="str">
        <f t="shared" si="142"/>
        <v>New_Hybrid_New_Hybrid_2023_Hybrid 100 MW Solar, 50 MW Storage</v>
      </c>
      <c r="Z347" s="197">
        <f>IF(COUNTIFS($Y$2:Y347,Y347)=1,1,0)</f>
        <v>0</v>
      </c>
      <c r="AA347" s="197">
        <f>SUM($Z$2:Z347)*Z347</f>
        <v>0</v>
      </c>
      <c r="AB347" s="197">
        <f>COUNTIFS(resources!B:B,B347)</f>
        <v>1</v>
      </c>
      <c r="AC347" s="197">
        <f t="shared" si="143"/>
        <v>1</v>
      </c>
      <c r="AD347" s="197">
        <f t="shared" si="144"/>
        <v>1</v>
      </c>
      <c r="AE347" s="197">
        <f t="shared" si="145"/>
        <v>1</v>
      </c>
      <c r="AF347" s="197">
        <f t="shared" si="146"/>
        <v>1</v>
      </c>
      <c r="AG347" s="197">
        <f t="shared" si="147"/>
        <v>1</v>
      </c>
      <c r="AH347" s="197">
        <f t="shared" si="148"/>
        <v>1</v>
      </c>
      <c r="AI347" s="197">
        <f t="shared" si="149"/>
        <v>1</v>
      </c>
    </row>
    <row r="348" spans="1:35" x14ac:dyDescent="0.3">
      <c r="A348" s="103" t="s">
        <v>3955</v>
      </c>
      <c r="B348" s="103" t="s">
        <v>1239</v>
      </c>
      <c r="C348" s="103" t="s">
        <v>6264</v>
      </c>
      <c r="D348" s="164">
        <v>2026</v>
      </c>
      <c r="E348" s="164">
        <v>1</v>
      </c>
      <c r="F348" s="166">
        <v>15.127536875804649</v>
      </c>
      <c r="G348" s="206">
        <v>50</v>
      </c>
      <c r="H348" s="207"/>
      <c r="I348" s="103" t="s">
        <v>594</v>
      </c>
      <c r="J348" s="85">
        <v>4</v>
      </c>
      <c r="K348" s="210" t="s">
        <v>6265</v>
      </c>
      <c r="L348" s="191">
        <v>100</v>
      </c>
      <c r="M348" s="191" t="str">
        <f>IF(
ISNA(INDEX(resources!E:E,MATCH(B348,resources!B:B,0))),"fillme",
INDEX(resources!E:E,MATCH(B348,resources!B:B,0)))</f>
        <v>CAISO_Hybrid</v>
      </c>
      <c r="N348" s="191">
        <v>0</v>
      </c>
      <c r="O348" s="193" t="str">
        <f>IFERROR(INDEX(resources!K:K,MATCH(B348,resources!B:B,0)),"fillme")</f>
        <v>unknown</v>
      </c>
      <c r="P348" s="195" t="str">
        <f t="shared" si="135"/>
        <v>unknown_2026_1</v>
      </c>
      <c r="Q348" s="194">
        <f>INDEX(elcc!G:G,MATCH(P348,elcc!D:D,0))</f>
        <v>0</v>
      </c>
      <c r="R348" s="195">
        <f t="shared" si="136"/>
        <v>1</v>
      </c>
      <c r="S348" s="210" t="e">
        <f t="shared" si="137"/>
        <v>#N/A</v>
      </c>
      <c r="T348" s="212">
        <f t="shared" si="138"/>
        <v>50</v>
      </c>
      <c r="U348" s="196" t="str">
        <f t="shared" si="139"/>
        <v>ok</v>
      </c>
      <c r="V348" s="192" t="str">
        <f>INDEX(resources!F:F,MATCH(B348,resources!B:B,0))</f>
        <v>new_resolve</v>
      </c>
      <c r="W348" s="197">
        <f t="shared" si="140"/>
        <v>1</v>
      </c>
      <c r="X348" s="197">
        <f t="shared" si="141"/>
        <v>1</v>
      </c>
      <c r="Y348" s="197" t="str">
        <f t="shared" si="142"/>
        <v>New_Hybrid_New_Hybrid_2023_Hybrid 100 MW Solar, 50 MW Storage</v>
      </c>
      <c r="Z348" s="197">
        <f>IF(COUNTIFS($Y$2:Y348,Y348)=1,1,0)</f>
        <v>0</v>
      </c>
      <c r="AA348" s="197">
        <f>SUM($Z$2:Z348)*Z348</f>
        <v>0</v>
      </c>
      <c r="AB348" s="197">
        <f>COUNTIFS(resources!B:B,B348)</f>
        <v>1</v>
      </c>
      <c r="AC348" s="197">
        <f t="shared" si="143"/>
        <v>1</v>
      </c>
      <c r="AD348" s="197">
        <f t="shared" si="144"/>
        <v>1</v>
      </c>
      <c r="AE348" s="197">
        <f t="shared" si="145"/>
        <v>1</v>
      </c>
      <c r="AF348" s="197">
        <f t="shared" si="146"/>
        <v>1</v>
      </c>
      <c r="AG348" s="197">
        <f t="shared" si="147"/>
        <v>1</v>
      </c>
      <c r="AH348" s="197">
        <f t="shared" si="148"/>
        <v>1</v>
      </c>
      <c r="AI348" s="197">
        <f t="shared" si="149"/>
        <v>1</v>
      </c>
    </row>
    <row r="349" spans="1:35" x14ac:dyDescent="0.3">
      <c r="A349" s="103" t="s">
        <v>3955</v>
      </c>
      <c r="B349" s="103" t="s">
        <v>1239</v>
      </c>
      <c r="C349" s="103" t="s">
        <v>6264</v>
      </c>
      <c r="D349" s="164">
        <v>2026</v>
      </c>
      <c r="E349" s="164">
        <v>2</v>
      </c>
      <c r="F349" s="166">
        <v>17.115487694412977</v>
      </c>
      <c r="G349" s="206">
        <v>50</v>
      </c>
      <c r="H349" s="207"/>
      <c r="I349" s="103" t="s">
        <v>594</v>
      </c>
      <c r="J349" s="85">
        <v>4</v>
      </c>
      <c r="K349" s="210" t="s">
        <v>6265</v>
      </c>
      <c r="L349" s="191">
        <v>100</v>
      </c>
      <c r="M349" s="191" t="str">
        <f>IF(
ISNA(INDEX(resources!E:E,MATCH(B349,resources!B:B,0))),"fillme",
INDEX(resources!E:E,MATCH(B349,resources!B:B,0)))</f>
        <v>CAISO_Hybrid</v>
      </c>
      <c r="N349" s="191">
        <v>0</v>
      </c>
      <c r="O349" s="193" t="str">
        <f>IFERROR(INDEX(resources!K:K,MATCH(B349,resources!B:B,0)),"fillme")</f>
        <v>unknown</v>
      </c>
      <c r="P349" s="195" t="str">
        <f t="shared" si="135"/>
        <v>unknown_2026_2</v>
      </c>
      <c r="Q349" s="194">
        <f>INDEX(elcc!G:G,MATCH(P349,elcc!D:D,0))</f>
        <v>0</v>
      </c>
      <c r="R349" s="195">
        <f t="shared" si="136"/>
        <v>1</v>
      </c>
      <c r="S349" s="210" t="e">
        <f t="shared" si="137"/>
        <v>#N/A</v>
      </c>
      <c r="T349" s="212">
        <f t="shared" si="138"/>
        <v>50</v>
      </c>
      <c r="U349" s="196" t="str">
        <f t="shared" si="139"/>
        <v>ok</v>
      </c>
      <c r="V349" s="192" t="str">
        <f>INDEX(resources!F:F,MATCH(B349,resources!B:B,0))</f>
        <v>new_resolve</v>
      </c>
      <c r="W349" s="197">
        <f t="shared" si="140"/>
        <v>1</v>
      </c>
      <c r="X349" s="197">
        <f t="shared" si="141"/>
        <v>1</v>
      </c>
      <c r="Y349" s="197" t="str">
        <f t="shared" si="142"/>
        <v>New_Hybrid_New_Hybrid_2023_Hybrid 100 MW Solar, 50 MW Storage</v>
      </c>
      <c r="Z349" s="197">
        <f>IF(COUNTIFS($Y$2:Y349,Y349)=1,1,0)</f>
        <v>0</v>
      </c>
      <c r="AA349" s="197">
        <f>SUM($Z$2:Z349)*Z349</f>
        <v>0</v>
      </c>
      <c r="AB349" s="197">
        <f>COUNTIFS(resources!B:B,B349)</f>
        <v>1</v>
      </c>
      <c r="AC349" s="197">
        <f t="shared" si="143"/>
        <v>1</v>
      </c>
      <c r="AD349" s="197">
        <f t="shared" si="144"/>
        <v>1</v>
      </c>
      <c r="AE349" s="197">
        <f t="shared" si="145"/>
        <v>1</v>
      </c>
      <c r="AF349" s="197">
        <f t="shared" si="146"/>
        <v>1</v>
      </c>
      <c r="AG349" s="197">
        <f t="shared" si="147"/>
        <v>1</v>
      </c>
      <c r="AH349" s="197">
        <f t="shared" si="148"/>
        <v>1</v>
      </c>
      <c r="AI349" s="197">
        <f t="shared" si="149"/>
        <v>1</v>
      </c>
    </row>
    <row r="350" spans="1:35" x14ac:dyDescent="0.3">
      <c r="A350" s="103" t="s">
        <v>3955</v>
      </c>
      <c r="B350" s="103" t="s">
        <v>1239</v>
      </c>
      <c r="C350" s="103" t="s">
        <v>6264</v>
      </c>
      <c r="D350" s="164">
        <v>2026</v>
      </c>
      <c r="E350" s="164">
        <v>3</v>
      </c>
      <c r="F350" s="166">
        <v>23.761637877498938</v>
      </c>
      <c r="G350" s="206">
        <v>50</v>
      </c>
      <c r="H350" s="207"/>
      <c r="I350" s="103" t="s">
        <v>594</v>
      </c>
      <c r="J350" s="85">
        <v>4</v>
      </c>
      <c r="K350" s="210" t="s">
        <v>6265</v>
      </c>
      <c r="L350" s="191">
        <v>100</v>
      </c>
      <c r="M350" s="191" t="str">
        <f>IF(
ISNA(INDEX(resources!E:E,MATCH(B350,resources!B:B,0))),"fillme",
INDEX(resources!E:E,MATCH(B350,resources!B:B,0)))</f>
        <v>CAISO_Hybrid</v>
      </c>
      <c r="N350" s="191">
        <v>0</v>
      </c>
      <c r="O350" s="193" t="str">
        <f>IFERROR(INDEX(resources!K:K,MATCH(B350,resources!B:B,0)),"fillme")</f>
        <v>unknown</v>
      </c>
      <c r="P350" s="195" t="str">
        <f t="shared" si="135"/>
        <v>unknown_2026_3</v>
      </c>
      <c r="Q350" s="194">
        <f>INDEX(elcc!G:G,MATCH(P350,elcc!D:D,0))</f>
        <v>0</v>
      </c>
      <c r="R350" s="195">
        <f t="shared" si="136"/>
        <v>1</v>
      </c>
      <c r="S350" s="210" t="e">
        <f t="shared" si="137"/>
        <v>#N/A</v>
      </c>
      <c r="T350" s="212">
        <f t="shared" si="138"/>
        <v>50</v>
      </c>
      <c r="U350" s="196" t="str">
        <f t="shared" si="139"/>
        <v>ok</v>
      </c>
      <c r="V350" s="192" t="str">
        <f>INDEX(resources!F:F,MATCH(B350,resources!B:B,0))</f>
        <v>new_resolve</v>
      </c>
      <c r="W350" s="197">
        <f t="shared" si="140"/>
        <v>1</v>
      </c>
      <c r="X350" s="197">
        <f t="shared" si="141"/>
        <v>1</v>
      </c>
      <c r="Y350" s="197" t="str">
        <f t="shared" si="142"/>
        <v>New_Hybrid_New_Hybrid_2023_Hybrid 100 MW Solar, 50 MW Storage</v>
      </c>
      <c r="Z350" s="197">
        <f>IF(COUNTIFS($Y$2:Y350,Y350)=1,1,0)</f>
        <v>0</v>
      </c>
      <c r="AA350" s="197">
        <f>SUM($Z$2:Z350)*Z350</f>
        <v>0</v>
      </c>
      <c r="AB350" s="197">
        <f>COUNTIFS(resources!B:B,B350)</f>
        <v>1</v>
      </c>
      <c r="AC350" s="197">
        <f t="shared" si="143"/>
        <v>1</v>
      </c>
      <c r="AD350" s="197">
        <f t="shared" si="144"/>
        <v>1</v>
      </c>
      <c r="AE350" s="197">
        <f t="shared" si="145"/>
        <v>1</v>
      </c>
      <c r="AF350" s="197">
        <f t="shared" si="146"/>
        <v>1</v>
      </c>
      <c r="AG350" s="197">
        <f t="shared" si="147"/>
        <v>1</v>
      </c>
      <c r="AH350" s="197">
        <f t="shared" si="148"/>
        <v>1</v>
      </c>
      <c r="AI350" s="197">
        <f t="shared" si="149"/>
        <v>1</v>
      </c>
    </row>
    <row r="351" spans="1:35" x14ac:dyDescent="0.3">
      <c r="A351" s="103" t="s">
        <v>3955</v>
      </c>
      <c r="B351" s="103" t="s">
        <v>1239</v>
      </c>
      <c r="C351" s="103" t="s">
        <v>6264</v>
      </c>
      <c r="D351" s="164">
        <v>2026</v>
      </c>
      <c r="E351" s="164">
        <v>4</v>
      </c>
      <c r="F351" s="166">
        <v>25.890469367785936</v>
      </c>
      <c r="G351" s="206">
        <v>50</v>
      </c>
      <c r="H351" s="207"/>
      <c r="I351" s="103" t="s">
        <v>594</v>
      </c>
      <c r="J351" s="85">
        <v>4</v>
      </c>
      <c r="K351" s="210" t="s">
        <v>6265</v>
      </c>
      <c r="L351" s="191">
        <v>100</v>
      </c>
      <c r="M351" s="191" t="str">
        <f>IF(
ISNA(INDEX(resources!E:E,MATCH(B351,resources!B:B,0))),"fillme",
INDEX(resources!E:E,MATCH(B351,resources!B:B,0)))</f>
        <v>CAISO_Hybrid</v>
      </c>
      <c r="N351" s="191">
        <v>0</v>
      </c>
      <c r="O351" s="193" t="str">
        <f>IFERROR(INDEX(resources!K:K,MATCH(B351,resources!B:B,0)),"fillme")</f>
        <v>unknown</v>
      </c>
      <c r="P351" s="195" t="str">
        <f t="shared" si="135"/>
        <v>unknown_2026_4</v>
      </c>
      <c r="Q351" s="194">
        <f>INDEX(elcc!G:G,MATCH(P351,elcc!D:D,0))</f>
        <v>0</v>
      </c>
      <c r="R351" s="195">
        <f t="shared" si="136"/>
        <v>1</v>
      </c>
      <c r="S351" s="210" t="e">
        <f t="shared" si="137"/>
        <v>#N/A</v>
      </c>
      <c r="T351" s="212">
        <f t="shared" si="138"/>
        <v>50</v>
      </c>
      <c r="U351" s="196" t="str">
        <f t="shared" si="139"/>
        <v>ok</v>
      </c>
      <c r="V351" s="192" t="str">
        <f>INDEX(resources!F:F,MATCH(B351,resources!B:B,0))</f>
        <v>new_resolve</v>
      </c>
      <c r="W351" s="197">
        <f t="shared" si="140"/>
        <v>1</v>
      </c>
      <c r="X351" s="197">
        <f t="shared" si="141"/>
        <v>1</v>
      </c>
      <c r="Y351" s="197" t="str">
        <f t="shared" si="142"/>
        <v>New_Hybrid_New_Hybrid_2023_Hybrid 100 MW Solar, 50 MW Storage</v>
      </c>
      <c r="Z351" s="197">
        <f>IF(COUNTIFS($Y$2:Y351,Y351)=1,1,0)</f>
        <v>0</v>
      </c>
      <c r="AA351" s="197">
        <f>SUM($Z$2:Z351)*Z351</f>
        <v>0</v>
      </c>
      <c r="AB351" s="197">
        <f>COUNTIFS(resources!B:B,B351)</f>
        <v>1</v>
      </c>
      <c r="AC351" s="197">
        <f t="shared" si="143"/>
        <v>1</v>
      </c>
      <c r="AD351" s="197">
        <f t="shared" si="144"/>
        <v>1</v>
      </c>
      <c r="AE351" s="197">
        <f t="shared" si="145"/>
        <v>1</v>
      </c>
      <c r="AF351" s="197">
        <f t="shared" si="146"/>
        <v>1</v>
      </c>
      <c r="AG351" s="197">
        <f t="shared" si="147"/>
        <v>1</v>
      </c>
      <c r="AH351" s="197">
        <f t="shared" si="148"/>
        <v>1</v>
      </c>
      <c r="AI351" s="197">
        <f t="shared" si="149"/>
        <v>1</v>
      </c>
    </row>
    <row r="352" spans="1:35" x14ac:dyDescent="0.3">
      <c r="A352" s="103" t="s">
        <v>3955</v>
      </c>
      <c r="B352" s="103" t="s">
        <v>1239</v>
      </c>
      <c r="C352" s="103" t="s">
        <v>6264</v>
      </c>
      <c r="D352" s="164">
        <v>2026</v>
      </c>
      <c r="E352" s="164">
        <v>5</v>
      </c>
      <c r="F352" s="166">
        <v>28.460862531895248</v>
      </c>
      <c r="G352" s="206">
        <v>50</v>
      </c>
      <c r="H352" s="207"/>
      <c r="I352" s="103" t="s">
        <v>594</v>
      </c>
      <c r="J352" s="85">
        <v>4</v>
      </c>
      <c r="K352" s="210" t="s">
        <v>6265</v>
      </c>
      <c r="L352" s="191">
        <v>100</v>
      </c>
      <c r="M352" s="191" t="str">
        <f>IF(
ISNA(INDEX(resources!E:E,MATCH(B352,resources!B:B,0))),"fillme",
INDEX(resources!E:E,MATCH(B352,resources!B:B,0)))</f>
        <v>CAISO_Hybrid</v>
      </c>
      <c r="N352" s="191">
        <v>0</v>
      </c>
      <c r="O352" s="193" t="str">
        <f>IFERROR(INDEX(resources!K:K,MATCH(B352,resources!B:B,0)),"fillme")</f>
        <v>unknown</v>
      </c>
      <c r="P352" s="195" t="str">
        <f t="shared" si="135"/>
        <v>unknown_2026_5</v>
      </c>
      <c r="Q352" s="194">
        <f>INDEX(elcc!G:G,MATCH(P352,elcc!D:D,0))</f>
        <v>0</v>
      </c>
      <c r="R352" s="195">
        <f t="shared" si="136"/>
        <v>1</v>
      </c>
      <c r="S352" s="210" t="e">
        <f t="shared" si="137"/>
        <v>#N/A</v>
      </c>
      <c r="T352" s="212">
        <f t="shared" si="138"/>
        <v>50</v>
      </c>
      <c r="U352" s="196" t="str">
        <f t="shared" si="139"/>
        <v>ok</v>
      </c>
      <c r="V352" s="192" t="str">
        <f>INDEX(resources!F:F,MATCH(B352,resources!B:B,0))</f>
        <v>new_resolve</v>
      </c>
      <c r="W352" s="197">
        <f t="shared" si="140"/>
        <v>1</v>
      </c>
      <c r="X352" s="197">
        <f t="shared" si="141"/>
        <v>1</v>
      </c>
      <c r="Y352" s="197" t="str">
        <f t="shared" si="142"/>
        <v>New_Hybrid_New_Hybrid_2023_Hybrid 100 MW Solar, 50 MW Storage</v>
      </c>
      <c r="Z352" s="197">
        <f>IF(COUNTIFS($Y$2:Y352,Y352)=1,1,0)</f>
        <v>0</v>
      </c>
      <c r="AA352" s="197">
        <f>SUM($Z$2:Z352)*Z352</f>
        <v>0</v>
      </c>
      <c r="AB352" s="197">
        <f>COUNTIFS(resources!B:B,B352)</f>
        <v>1</v>
      </c>
      <c r="AC352" s="197">
        <f t="shared" si="143"/>
        <v>1</v>
      </c>
      <c r="AD352" s="197">
        <f t="shared" si="144"/>
        <v>1</v>
      </c>
      <c r="AE352" s="197">
        <f t="shared" si="145"/>
        <v>1</v>
      </c>
      <c r="AF352" s="197">
        <f t="shared" si="146"/>
        <v>1</v>
      </c>
      <c r="AG352" s="197">
        <f t="shared" si="147"/>
        <v>1</v>
      </c>
      <c r="AH352" s="197">
        <f t="shared" si="148"/>
        <v>1</v>
      </c>
      <c r="AI352" s="197">
        <f t="shared" si="149"/>
        <v>1</v>
      </c>
    </row>
    <row r="353" spans="1:35" x14ac:dyDescent="0.3">
      <c r="A353" s="103" t="s">
        <v>3955</v>
      </c>
      <c r="B353" s="103" t="s">
        <v>1239</v>
      </c>
      <c r="C353" s="103" t="s">
        <v>6264</v>
      </c>
      <c r="D353" s="164">
        <v>2026</v>
      </c>
      <c r="E353" s="164">
        <v>6</v>
      </c>
      <c r="F353" s="166">
        <v>27.752807711331666</v>
      </c>
      <c r="G353" s="206">
        <v>50</v>
      </c>
      <c r="H353" s="207"/>
      <c r="I353" s="103" t="s">
        <v>594</v>
      </c>
      <c r="J353" s="85">
        <v>4</v>
      </c>
      <c r="K353" s="210" t="s">
        <v>6265</v>
      </c>
      <c r="L353" s="191">
        <v>100</v>
      </c>
      <c r="M353" s="191" t="str">
        <f>IF(
ISNA(INDEX(resources!E:E,MATCH(B353,resources!B:B,0))),"fillme",
INDEX(resources!E:E,MATCH(B353,resources!B:B,0)))</f>
        <v>CAISO_Hybrid</v>
      </c>
      <c r="N353" s="191">
        <v>0</v>
      </c>
      <c r="O353" s="193" t="str">
        <f>IFERROR(INDEX(resources!K:K,MATCH(B353,resources!B:B,0)),"fillme")</f>
        <v>unknown</v>
      </c>
      <c r="P353" s="195" t="str">
        <f t="shared" si="135"/>
        <v>unknown_2026_6</v>
      </c>
      <c r="Q353" s="194">
        <f>INDEX(elcc!G:G,MATCH(P353,elcc!D:D,0))</f>
        <v>0</v>
      </c>
      <c r="R353" s="195">
        <f t="shared" si="136"/>
        <v>1</v>
      </c>
      <c r="S353" s="210" t="e">
        <f t="shared" si="137"/>
        <v>#N/A</v>
      </c>
      <c r="T353" s="212">
        <f t="shared" si="138"/>
        <v>50</v>
      </c>
      <c r="U353" s="196" t="str">
        <f t="shared" si="139"/>
        <v>ok</v>
      </c>
      <c r="V353" s="192" t="str">
        <f>INDEX(resources!F:F,MATCH(B353,resources!B:B,0))</f>
        <v>new_resolve</v>
      </c>
      <c r="W353" s="197">
        <f t="shared" si="140"/>
        <v>1</v>
      </c>
      <c r="X353" s="197">
        <f t="shared" si="141"/>
        <v>1</v>
      </c>
      <c r="Y353" s="197" t="str">
        <f t="shared" si="142"/>
        <v>New_Hybrid_New_Hybrid_2023_Hybrid 100 MW Solar, 50 MW Storage</v>
      </c>
      <c r="Z353" s="197">
        <f>IF(COUNTIFS($Y$2:Y353,Y353)=1,1,0)</f>
        <v>0</v>
      </c>
      <c r="AA353" s="197">
        <f>SUM($Z$2:Z353)*Z353</f>
        <v>0</v>
      </c>
      <c r="AB353" s="197">
        <f>COUNTIFS(resources!B:B,B353)</f>
        <v>1</v>
      </c>
      <c r="AC353" s="197">
        <f t="shared" si="143"/>
        <v>1</v>
      </c>
      <c r="AD353" s="197">
        <f t="shared" si="144"/>
        <v>1</v>
      </c>
      <c r="AE353" s="197">
        <f t="shared" si="145"/>
        <v>1</v>
      </c>
      <c r="AF353" s="197">
        <f t="shared" si="146"/>
        <v>1</v>
      </c>
      <c r="AG353" s="197">
        <f t="shared" si="147"/>
        <v>1</v>
      </c>
      <c r="AH353" s="197">
        <f t="shared" si="148"/>
        <v>1</v>
      </c>
      <c r="AI353" s="197">
        <f t="shared" si="149"/>
        <v>1</v>
      </c>
    </row>
    <row r="354" spans="1:35" x14ac:dyDescent="0.3">
      <c r="A354" s="103" t="s">
        <v>3955</v>
      </c>
      <c r="B354" s="103" t="s">
        <v>1239</v>
      </c>
      <c r="C354" s="103" t="s">
        <v>6264</v>
      </c>
      <c r="D354" s="164">
        <v>2026</v>
      </c>
      <c r="E354" s="164">
        <v>7</v>
      </c>
      <c r="F354" s="166">
        <v>26.578525064045003</v>
      </c>
      <c r="G354" s="206">
        <v>50</v>
      </c>
      <c r="H354" s="207"/>
      <c r="I354" s="103" t="s">
        <v>594</v>
      </c>
      <c r="J354" s="85">
        <v>4</v>
      </c>
      <c r="K354" s="210" t="s">
        <v>6265</v>
      </c>
      <c r="L354" s="191">
        <v>100</v>
      </c>
      <c r="M354" s="191" t="str">
        <f>IF(
ISNA(INDEX(resources!E:E,MATCH(B354,resources!B:B,0))),"fillme",
INDEX(resources!E:E,MATCH(B354,resources!B:B,0)))</f>
        <v>CAISO_Hybrid</v>
      </c>
      <c r="N354" s="191">
        <v>0</v>
      </c>
      <c r="O354" s="193" t="str">
        <f>IFERROR(INDEX(resources!K:K,MATCH(B354,resources!B:B,0)),"fillme")</f>
        <v>unknown</v>
      </c>
      <c r="P354" s="195" t="str">
        <f t="shared" si="135"/>
        <v>unknown_2026_7</v>
      </c>
      <c r="Q354" s="194">
        <f>INDEX(elcc!G:G,MATCH(P354,elcc!D:D,0))</f>
        <v>0</v>
      </c>
      <c r="R354" s="195">
        <f t="shared" si="136"/>
        <v>1</v>
      </c>
      <c r="S354" s="210" t="e">
        <f t="shared" si="137"/>
        <v>#N/A</v>
      </c>
      <c r="T354" s="212">
        <f t="shared" si="138"/>
        <v>50</v>
      </c>
      <c r="U354" s="196" t="str">
        <f t="shared" si="139"/>
        <v>ok</v>
      </c>
      <c r="V354" s="192" t="str">
        <f>INDEX(resources!F:F,MATCH(B354,resources!B:B,0))</f>
        <v>new_resolve</v>
      </c>
      <c r="W354" s="197">
        <f t="shared" si="140"/>
        <v>1</v>
      </c>
      <c r="X354" s="197">
        <f t="shared" si="141"/>
        <v>1</v>
      </c>
      <c r="Y354" s="197" t="str">
        <f t="shared" si="142"/>
        <v>New_Hybrid_New_Hybrid_2023_Hybrid 100 MW Solar, 50 MW Storage</v>
      </c>
      <c r="Z354" s="197">
        <f>IF(COUNTIFS($Y$2:Y354,Y354)=1,1,0)</f>
        <v>0</v>
      </c>
      <c r="AA354" s="197">
        <f>SUM($Z$2:Z354)*Z354</f>
        <v>0</v>
      </c>
      <c r="AB354" s="197">
        <f>COUNTIFS(resources!B:B,B354)</f>
        <v>1</v>
      </c>
      <c r="AC354" s="197">
        <f t="shared" si="143"/>
        <v>1</v>
      </c>
      <c r="AD354" s="197">
        <f t="shared" si="144"/>
        <v>1</v>
      </c>
      <c r="AE354" s="197">
        <f t="shared" si="145"/>
        <v>1</v>
      </c>
      <c r="AF354" s="197">
        <f t="shared" si="146"/>
        <v>1</v>
      </c>
      <c r="AG354" s="197">
        <f t="shared" si="147"/>
        <v>1</v>
      </c>
      <c r="AH354" s="197">
        <f t="shared" si="148"/>
        <v>1</v>
      </c>
      <c r="AI354" s="197">
        <f t="shared" si="149"/>
        <v>1</v>
      </c>
    </row>
    <row r="355" spans="1:35" x14ac:dyDescent="0.3">
      <c r="A355" s="103" t="s">
        <v>3955</v>
      </c>
      <c r="B355" s="103" t="s">
        <v>1239</v>
      </c>
      <c r="C355" s="103" t="s">
        <v>6264</v>
      </c>
      <c r="D355" s="164">
        <v>2026</v>
      </c>
      <c r="E355" s="164">
        <v>8</v>
      </c>
      <c r="F355" s="166">
        <v>25.820014780070519</v>
      </c>
      <c r="G355" s="206">
        <v>50</v>
      </c>
      <c r="H355" s="207"/>
      <c r="I355" s="103" t="s">
        <v>594</v>
      </c>
      <c r="J355" s="85">
        <v>4</v>
      </c>
      <c r="K355" s="210" t="s">
        <v>6265</v>
      </c>
      <c r="L355" s="191">
        <v>100</v>
      </c>
      <c r="M355" s="191" t="str">
        <f>IF(
ISNA(INDEX(resources!E:E,MATCH(B355,resources!B:B,0))),"fillme",
INDEX(resources!E:E,MATCH(B355,resources!B:B,0)))</f>
        <v>CAISO_Hybrid</v>
      </c>
      <c r="N355" s="191">
        <v>0</v>
      </c>
      <c r="O355" s="193" t="str">
        <f>IFERROR(INDEX(resources!K:K,MATCH(B355,resources!B:B,0)),"fillme")</f>
        <v>unknown</v>
      </c>
      <c r="P355" s="195" t="str">
        <f t="shared" si="135"/>
        <v>unknown_2026_8</v>
      </c>
      <c r="Q355" s="194">
        <f>INDEX(elcc!G:G,MATCH(P355,elcc!D:D,0))</f>
        <v>0</v>
      </c>
      <c r="R355" s="195">
        <f t="shared" si="136"/>
        <v>1</v>
      </c>
      <c r="S355" s="210" t="e">
        <f t="shared" si="137"/>
        <v>#N/A</v>
      </c>
      <c r="T355" s="212">
        <f t="shared" si="138"/>
        <v>50</v>
      </c>
      <c r="U355" s="196" t="str">
        <f t="shared" si="139"/>
        <v>ok</v>
      </c>
      <c r="V355" s="192" t="str">
        <f>INDEX(resources!F:F,MATCH(B355,resources!B:B,0))</f>
        <v>new_resolve</v>
      </c>
      <c r="W355" s="197">
        <f t="shared" si="140"/>
        <v>1</v>
      </c>
      <c r="X355" s="197">
        <f t="shared" si="141"/>
        <v>1</v>
      </c>
      <c r="Y355" s="197" t="str">
        <f t="shared" si="142"/>
        <v>New_Hybrid_New_Hybrid_2023_Hybrid 100 MW Solar, 50 MW Storage</v>
      </c>
      <c r="Z355" s="197">
        <f>IF(COUNTIFS($Y$2:Y355,Y355)=1,1,0)</f>
        <v>0</v>
      </c>
      <c r="AA355" s="197">
        <f>SUM($Z$2:Z355)*Z355</f>
        <v>0</v>
      </c>
      <c r="AB355" s="197">
        <f>COUNTIFS(resources!B:B,B355)</f>
        <v>1</v>
      </c>
      <c r="AC355" s="197">
        <f t="shared" si="143"/>
        <v>1</v>
      </c>
      <c r="AD355" s="197">
        <f t="shared" si="144"/>
        <v>1</v>
      </c>
      <c r="AE355" s="197">
        <f t="shared" si="145"/>
        <v>1</v>
      </c>
      <c r="AF355" s="197">
        <f t="shared" si="146"/>
        <v>1</v>
      </c>
      <c r="AG355" s="197">
        <f t="shared" si="147"/>
        <v>1</v>
      </c>
      <c r="AH355" s="197">
        <f t="shared" si="148"/>
        <v>1</v>
      </c>
      <c r="AI355" s="197">
        <f t="shared" si="149"/>
        <v>1</v>
      </c>
    </row>
    <row r="356" spans="1:35" x14ac:dyDescent="0.3">
      <c r="A356" s="103" t="s">
        <v>3955</v>
      </c>
      <c r="B356" s="103" t="s">
        <v>1239</v>
      </c>
      <c r="C356" s="103" t="s">
        <v>6264</v>
      </c>
      <c r="D356" s="164">
        <v>2026</v>
      </c>
      <c r="E356" s="164">
        <v>9</v>
      </c>
      <c r="F356" s="166">
        <v>22.800831435092544</v>
      </c>
      <c r="G356" s="206">
        <v>50</v>
      </c>
      <c r="H356" s="207"/>
      <c r="I356" s="103" t="s">
        <v>594</v>
      </c>
      <c r="J356" s="85">
        <v>4</v>
      </c>
      <c r="K356" s="210" t="s">
        <v>6265</v>
      </c>
      <c r="L356" s="191">
        <v>100</v>
      </c>
      <c r="M356" s="191" t="str">
        <f>IF(
ISNA(INDEX(resources!E:E,MATCH(B356,resources!B:B,0))),"fillme",
INDEX(resources!E:E,MATCH(B356,resources!B:B,0)))</f>
        <v>CAISO_Hybrid</v>
      </c>
      <c r="N356" s="191">
        <v>0</v>
      </c>
      <c r="O356" s="193" t="str">
        <f>IFERROR(INDEX(resources!K:K,MATCH(B356,resources!B:B,0)),"fillme")</f>
        <v>unknown</v>
      </c>
      <c r="P356" s="195" t="str">
        <f t="shared" si="135"/>
        <v>unknown_2026_9</v>
      </c>
      <c r="Q356" s="194">
        <f>INDEX(elcc!G:G,MATCH(P356,elcc!D:D,0))</f>
        <v>0</v>
      </c>
      <c r="R356" s="195">
        <f t="shared" si="136"/>
        <v>1</v>
      </c>
      <c r="S356" s="210" t="e">
        <f t="shared" si="137"/>
        <v>#N/A</v>
      </c>
      <c r="T356" s="212">
        <f t="shared" si="138"/>
        <v>50</v>
      </c>
      <c r="U356" s="196" t="str">
        <f t="shared" si="139"/>
        <v>ok</v>
      </c>
      <c r="V356" s="192" t="str">
        <f>INDEX(resources!F:F,MATCH(B356,resources!B:B,0))</f>
        <v>new_resolve</v>
      </c>
      <c r="W356" s="197">
        <f t="shared" si="140"/>
        <v>1</v>
      </c>
      <c r="X356" s="197">
        <f t="shared" si="141"/>
        <v>1</v>
      </c>
      <c r="Y356" s="197" t="str">
        <f t="shared" si="142"/>
        <v>New_Hybrid_New_Hybrid_2023_Hybrid 100 MW Solar, 50 MW Storage</v>
      </c>
      <c r="Z356" s="197">
        <f>IF(COUNTIFS($Y$2:Y356,Y356)=1,1,0)</f>
        <v>0</v>
      </c>
      <c r="AA356" s="197">
        <f>SUM($Z$2:Z356)*Z356</f>
        <v>0</v>
      </c>
      <c r="AB356" s="197">
        <f>COUNTIFS(resources!B:B,B356)</f>
        <v>1</v>
      </c>
      <c r="AC356" s="197">
        <f t="shared" si="143"/>
        <v>1</v>
      </c>
      <c r="AD356" s="197">
        <f t="shared" si="144"/>
        <v>1</v>
      </c>
      <c r="AE356" s="197">
        <f t="shared" si="145"/>
        <v>1</v>
      </c>
      <c r="AF356" s="197">
        <f t="shared" si="146"/>
        <v>1</v>
      </c>
      <c r="AG356" s="197">
        <f t="shared" si="147"/>
        <v>1</v>
      </c>
      <c r="AH356" s="197">
        <f t="shared" si="148"/>
        <v>1</v>
      </c>
      <c r="AI356" s="197">
        <f t="shared" si="149"/>
        <v>1</v>
      </c>
    </row>
    <row r="357" spans="1:35" x14ac:dyDescent="0.3">
      <c r="A357" s="103" t="s">
        <v>3955</v>
      </c>
      <c r="B357" s="103" t="s">
        <v>1239</v>
      </c>
      <c r="C357" s="103" t="s">
        <v>6264</v>
      </c>
      <c r="D357" s="164">
        <v>2026</v>
      </c>
      <c r="E357" s="164">
        <v>10</v>
      </c>
      <c r="F357" s="166">
        <v>20.28787717624056</v>
      </c>
      <c r="G357" s="206">
        <v>50</v>
      </c>
      <c r="H357" s="207"/>
      <c r="I357" s="103" t="s">
        <v>594</v>
      </c>
      <c r="J357" s="85">
        <v>4</v>
      </c>
      <c r="K357" s="210" t="s">
        <v>6265</v>
      </c>
      <c r="L357" s="191">
        <v>100</v>
      </c>
      <c r="M357" s="191" t="str">
        <f>IF(
ISNA(INDEX(resources!E:E,MATCH(B357,resources!B:B,0))),"fillme",
INDEX(resources!E:E,MATCH(B357,resources!B:B,0)))</f>
        <v>CAISO_Hybrid</v>
      </c>
      <c r="N357" s="191">
        <v>0</v>
      </c>
      <c r="O357" s="193" t="str">
        <f>IFERROR(INDEX(resources!K:K,MATCH(B357,resources!B:B,0)),"fillme")</f>
        <v>unknown</v>
      </c>
      <c r="P357" s="195" t="str">
        <f t="shared" si="135"/>
        <v>unknown_2026_10</v>
      </c>
      <c r="Q357" s="194">
        <f>INDEX(elcc!G:G,MATCH(P357,elcc!D:D,0))</f>
        <v>0</v>
      </c>
      <c r="R357" s="195">
        <f t="shared" si="136"/>
        <v>1</v>
      </c>
      <c r="S357" s="210" t="e">
        <f t="shared" si="137"/>
        <v>#N/A</v>
      </c>
      <c r="T357" s="212">
        <f t="shared" si="138"/>
        <v>50</v>
      </c>
      <c r="U357" s="196" t="str">
        <f t="shared" si="139"/>
        <v>ok</v>
      </c>
      <c r="V357" s="192" t="str">
        <f>INDEX(resources!F:F,MATCH(B357,resources!B:B,0))</f>
        <v>new_resolve</v>
      </c>
      <c r="W357" s="197">
        <f t="shared" si="140"/>
        <v>1</v>
      </c>
      <c r="X357" s="197">
        <f t="shared" si="141"/>
        <v>1</v>
      </c>
      <c r="Y357" s="197" t="str">
        <f t="shared" si="142"/>
        <v>New_Hybrid_New_Hybrid_2023_Hybrid 100 MW Solar, 50 MW Storage</v>
      </c>
      <c r="Z357" s="197">
        <f>IF(COUNTIFS($Y$2:Y357,Y357)=1,1,0)</f>
        <v>0</v>
      </c>
      <c r="AA357" s="197">
        <f>SUM($Z$2:Z357)*Z357</f>
        <v>0</v>
      </c>
      <c r="AB357" s="197">
        <f>COUNTIFS(resources!B:B,B357)</f>
        <v>1</v>
      </c>
      <c r="AC357" s="197">
        <f t="shared" si="143"/>
        <v>1</v>
      </c>
      <c r="AD357" s="197">
        <f t="shared" si="144"/>
        <v>1</v>
      </c>
      <c r="AE357" s="197">
        <f t="shared" si="145"/>
        <v>1</v>
      </c>
      <c r="AF357" s="197">
        <f t="shared" si="146"/>
        <v>1</v>
      </c>
      <c r="AG357" s="197">
        <f t="shared" si="147"/>
        <v>1</v>
      </c>
      <c r="AH357" s="197">
        <f t="shared" si="148"/>
        <v>1</v>
      </c>
      <c r="AI357" s="197">
        <f t="shared" si="149"/>
        <v>1</v>
      </c>
    </row>
    <row r="358" spans="1:35" x14ac:dyDescent="0.3">
      <c r="A358" s="103" t="s">
        <v>3955</v>
      </c>
      <c r="B358" s="103" t="s">
        <v>1239</v>
      </c>
      <c r="C358" s="103" t="s">
        <v>6264</v>
      </c>
      <c r="D358" s="164">
        <v>2026</v>
      </c>
      <c r="E358" s="164">
        <v>11</v>
      </c>
      <c r="F358" s="166">
        <v>15.592704595818144</v>
      </c>
      <c r="G358" s="206">
        <v>50</v>
      </c>
      <c r="H358" s="207"/>
      <c r="I358" s="103" t="s">
        <v>594</v>
      </c>
      <c r="J358" s="85">
        <v>4</v>
      </c>
      <c r="K358" s="210" t="s">
        <v>6265</v>
      </c>
      <c r="L358" s="191">
        <v>100</v>
      </c>
      <c r="M358" s="191" t="str">
        <f>IF(
ISNA(INDEX(resources!E:E,MATCH(B358,resources!B:B,0))),"fillme",
INDEX(resources!E:E,MATCH(B358,resources!B:B,0)))</f>
        <v>CAISO_Hybrid</v>
      </c>
      <c r="N358" s="191">
        <v>0</v>
      </c>
      <c r="O358" s="193" t="str">
        <f>IFERROR(INDEX(resources!K:K,MATCH(B358,resources!B:B,0)),"fillme")</f>
        <v>unknown</v>
      </c>
      <c r="P358" s="195" t="str">
        <f t="shared" si="135"/>
        <v>unknown_2026_11</v>
      </c>
      <c r="Q358" s="194">
        <f>INDEX(elcc!G:G,MATCH(P358,elcc!D:D,0))</f>
        <v>0</v>
      </c>
      <c r="R358" s="195">
        <f t="shared" si="136"/>
        <v>1</v>
      </c>
      <c r="S358" s="210" t="e">
        <f t="shared" si="137"/>
        <v>#N/A</v>
      </c>
      <c r="T358" s="212">
        <f t="shared" si="138"/>
        <v>50</v>
      </c>
      <c r="U358" s="196" t="str">
        <f t="shared" si="139"/>
        <v>ok</v>
      </c>
      <c r="V358" s="192" t="str">
        <f>INDEX(resources!F:F,MATCH(B358,resources!B:B,0))</f>
        <v>new_resolve</v>
      </c>
      <c r="W358" s="197">
        <f t="shared" si="140"/>
        <v>1</v>
      </c>
      <c r="X358" s="197">
        <f t="shared" si="141"/>
        <v>1</v>
      </c>
      <c r="Y358" s="197" t="str">
        <f t="shared" si="142"/>
        <v>New_Hybrid_New_Hybrid_2023_Hybrid 100 MW Solar, 50 MW Storage</v>
      </c>
      <c r="Z358" s="197">
        <f>IF(COUNTIFS($Y$2:Y358,Y358)=1,1,0)</f>
        <v>0</v>
      </c>
      <c r="AA358" s="197">
        <f>SUM($Z$2:Z358)*Z358</f>
        <v>0</v>
      </c>
      <c r="AB358" s="197">
        <f>COUNTIFS(resources!B:B,B358)</f>
        <v>1</v>
      </c>
      <c r="AC358" s="197">
        <f t="shared" si="143"/>
        <v>1</v>
      </c>
      <c r="AD358" s="197">
        <f t="shared" si="144"/>
        <v>1</v>
      </c>
      <c r="AE358" s="197">
        <f t="shared" si="145"/>
        <v>1</v>
      </c>
      <c r="AF358" s="197">
        <f t="shared" si="146"/>
        <v>1</v>
      </c>
      <c r="AG358" s="197">
        <f t="shared" si="147"/>
        <v>1</v>
      </c>
      <c r="AH358" s="197">
        <f t="shared" si="148"/>
        <v>1</v>
      </c>
      <c r="AI358" s="197">
        <f t="shared" si="149"/>
        <v>1</v>
      </c>
    </row>
    <row r="359" spans="1:35" x14ac:dyDescent="0.3">
      <c r="A359" s="103" t="s">
        <v>3955</v>
      </c>
      <c r="B359" s="103" t="s">
        <v>1239</v>
      </c>
      <c r="C359" s="103" t="s">
        <v>6264</v>
      </c>
      <c r="D359" s="164">
        <v>2026</v>
      </c>
      <c r="E359" s="164">
        <v>12</v>
      </c>
      <c r="F359" s="166">
        <v>13.81124489000389</v>
      </c>
      <c r="G359" s="206">
        <v>50</v>
      </c>
      <c r="H359" s="207"/>
      <c r="I359" s="103" t="s">
        <v>594</v>
      </c>
      <c r="J359" s="85">
        <v>4</v>
      </c>
      <c r="K359" s="210" t="s">
        <v>6265</v>
      </c>
      <c r="L359" s="191">
        <v>100</v>
      </c>
      <c r="M359" s="191" t="str">
        <f>IF(
ISNA(INDEX(resources!E:E,MATCH(B359,resources!B:B,0))),"fillme",
INDEX(resources!E:E,MATCH(B359,resources!B:B,0)))</f>
        <v>CAISO_Hybrid</v>
      </c>
      <c r="N359" s="191">
        <v>0</v>
      </c>
      <c r="O359" s="193" t="str">
        <f>IFERROR(INDEX(resources!K:K,MATCH(B359,resources!B:B,0)),"fillme")</f>
        <v>unknown</v>
      </c>
      <c r="P359" s="195" t="str">
        <f t="shared" si="135"/>
        <v>unknown_2026_12</v>
      </c>
      <c r="Q359" s="194">
        <f>INDEX(elcc!G:G,MATCH(P359,elcc!D:D,0))</f>
        <v>0</v>
      </c>
      <c r="R359" s="195">
        <f t="shared" si="136"/>
        <v>1</v>
      </c>
      <c r="S359" s="210" t="e">
        <f t="shared" si="137"/>
        <v>#N/A</v>
      </c>
      <c r="T359" s="212">
        <f t="shared" si="138"/>
        <v>50</v>
      </c>
      <c r="U359" s="196" t="str">
        <f t="shared" si="139"/>
        <v>ok</v>
      </c>
      <c r="V359" s="192" t="str">
        <f>INDEX(resources!F:F,MATCH(B359,resources!B:B,0))</f>
        <v>new_resolve</v>
      </c>
      <c r="W359" s="197">
        <f t="shared" si="140"/>
        <v>1</v>
      </c>
      <c r="X359" s="197">
        <f t="shared" si="141"/>
        <v>1</v>
      </c>
      <c r="Y359" s="197" t="str">
        <f t="shared" si="142"/>
        <v>New_Hybrid_New_Hybrid_2023_Hybrid 100 MW Solar, 50 MW Storage</v>
      </c>
      <c r="Z359" s="197">
        <f>IF(COUNTIFS($Y$2:Y359,Y359)=1,1,0)</f>
        <v>0</v>
      </c>
      <c r="AA359" s="197">
        <f>SUM($Z$2:Z359)*Z359</f>
        <v>0</v>
      </c>
      <c r="AB359" s="197">
        <f>COUNTIFS(resources!B:B,B359)</f>
        <v>1</v>
      </c>
      <c r="AC359" s="197">
        <f t="shared" si="143"/>
        <v>1</v>
      </c>
      <c r="AD359" s="197">
        <f t="shared" si="144"/>
        <v>1</v>
      </c>
      <c r="AE359" s="197">
        <f t="shared" si="145"/>
        <v>1</v>
      </c>
      <c r="AF359" s="197">
        <f t="shared" si="146"/>
        <v>1</v>
      </c>
      <c r="AG359" s="197">
        <f t="shared" si="147"/>
        <v>1</v>
      </c>
      <c r="AH359" s="197">
        <f t="shared" si="148"/>
        <v>1</v>
      </c>
      <c r="AI359" s="197">
        <f t="shared" si="149"/>
        <v>1</v>
      </c>
    </row>
    <row r="360" spans="1:35" x14ac:dyDescent="0.3">
      <c r="A360" s="103" t="s">
        <v>3955</v>
      </c>
      <c r="B360" s="103" t="s">
        <v>1239</v>
      </c>
      <c r="C360" s="103" t="s">
        <v>6264</v>
      </c>
      <c r="D360" s="164">
        <v>2027</v>
      </c>
      <c r="E360" s="164">
        <v>1</v>
      </c>
      <c r="F360" s="166">
        <v>15.127536875804649</v>
      </c>
      <c r="G360" s="206">
        <v>50</v>
      </c>
      <c r="H360" s="207"/>
      <c r="I360" s="103" t="s">
        <v>594</v>
      </c>
      <c r="J360" s="85">
        <v>4</v>
      </c>
      <c r="K360" s="210" t="s">
        <v>6265</v>
      </c>
      <c r="L360" s="191">
        <v>100</v>
      </c>
      <c r="M360" s="191" t="str">
        <f>IF(
ISNA(INDEX(resources!E:E,MATCH(B360,resources!B:B,0))),"fillme",
INDEX(resources!E:E,MATCH(B360,resources!B:B,0)))</f>
        <v>CAISO_Hybrid</v>
      </c>
      <c r="N360" s="191">
        <v>0</v>
      </c>
      <c r="O360" s="193" t="str">
        <f>IFERROR(INDEX(resources!K:K,MATCH(B360,resources!B:B,0)),"fillme")</f>
        <v>unknown</v>
      </c>
      <c r="P360" s="195" t="str">
        <f t="shared" si="135"/>
        <v>unknown_2027_1</v>
      </c>
      <c r="Q360" s="194">
        <f>INDEX(elcc!G:G,MATCH(P360,elcc!D:D,0))</f>
        <v>0</v>
      </c>
      <c r="R360" s="195">
        <f t="shared" si="136"/>
        <v>1</v>
      </c>
      <c r="S360" s="210" t="e">
        <f t="shared" si="137"/>
        <v>#N/A</v>
      </c>
      <c r="T360" s="212">
        <f t="shared" si="138"/>
        <v>50</v>
      </c>
      <c r="U360" s="196" t="str">
        <f t="shared" si="139"/>
        <v>ok</v>
      </c>
      <c r="V360" s="192" t="str">
        <f>INDEX(resources!F:F,MATCH(B360,resources!B:B,0))</f>
        <v>new_resolve</v>
      </c>
      <c r="W360" s="197">
        <f t="shared" si="140"/>
        <v>1</v>
      </c>
      <c r="X360" s="197">
        <f t="shared" si="141"/>
        <v>1</v>
      </c>
      <c r="Y360" s="197" t="str">
        <f t="shared" si="142"/>
        <v>New_Hybrid_New_Hybrid_2023_Hybrid 100 MW Solar, 50 MW Storage</v>
      </c>
      <c r="Z360" s="197">
        <f>IF(COUNTIFS($Y$2:Y360,Y360)=1,1,0)</f>
        <v>0</v>
      </c>
      <c r="AA360" s="197">
        <f>SUM($Z$2:Z360)*Z360</f>
        <v>0</v>
      </c>
      <c r="AB360" s="197">
        <f>COUNTIFS(resources!B:B,B360)</f>
        <v>1</v>
      </c>
      <c r="AC360" s="197">
        <f t="shared" si="143"/>
        <v>1</v>
      </c>
      <c r="AD360" s="197">
        <f t="shared" si="144"/>
        <v>1</v>
      </c>
      <c r="AE360" s="197">
        <f t="shared" si="145"/>
        <v>1</v>
      </c>
      <c r="AF360" s="197">
        <f t="shared" si="146"/>
        <v>1</v>
      </c>
      <c r="AG360" s="197">
        <f t="shared" si="147"/>
        <v>1</v>
      </c>
      <c r="AH360" s="197">
        <f t="shared" si="148"/>
        <v>1</v>
      </c>
      <c r="AI360" s="197">
        <f t="shared" si="149"/>
        <v>1</v>
      </c>
    </row>
    <row r="361" spans="1:35" x14ac:dyDescent="0.3">
      <c r="A361" s="103" t="s">
        <v>3955</v>
      </c>
      <c r="B361" s="103" t="s">
        <v>1239</v>
      </c>
      <c r="C361" s="103" t="s">
        <v>6264</v>
      </c>
      <c r="D361" s="164">
        <v>2027</v>
      </c>
      <c r="E361" s="164">
        <v>2</v>
      </c>
      <c r="F361" s="166">
        <v>17.115487694412977</v>
      </c>
      <c r="G361" s="206">
        <v>50</v>
      </c>
      <c r="H361" s="207"/>
      <c r="I361" s="103" t="s">
        <v>594</v>
      </c>
      <c r="J361" s="85">
        <v>4</v>
      </c>
      <c r="K361" s="210" t="s">
        <v>6265</v>
      </c>
      <c r="L361" s="191">
        <v>100</v>
      </c>
      <c r="M361" s="191" t="str">
        <f>IF(
ISNA(INDEX(resources!E:E,MATCH(B361,resources!B:B,0))),"fillme",
INDEX(resources!E:E,MATCH(B361,resources!B:B,0)))</f>
        <v>CAISO_Hybrid</v>
      </c>
      <c r="N361" s="191">
        <v>0</v>
      </c>
      <c r="O361" s="193" t="str">
        <f>IFERROR(INDEX(resources!K:K,MATCH(B361,resources!B:B,0)),"fillme")</f>
        <v>unknown</v>
      </c>
      <c r="P361" s="195" t="str">
        <f t="shared" si="135"/>
        <v>unknown_2027_2</v>
      </c>
      <c r="Q361" s="194">
        <f>INDEX(elcc!G:G,MATCH(P361,elcc!D:D,0))</f>
        <v>0</v>
      </c>
      <c r="R361" s="195">
        <f t="shared" si="136"/>
        <v>1</v>
      </c>
      <c r="S361" s="210" t="e">
        <f t="shared" si="137"/>
        <v>#N/A</v>
      </c>
      <c r="T361" s="212">
        <f t="shared" si="138"/>
        <v>50</v>
      </c>
      <c r="U361" s="196" t="str">
        <f t="shared" si="139"/>
        <v>ok</v>
      </c>
      <c r="V361" s="192" t="str">
        <f>INDEX(resources!F:F,MATCH(B361,resources!B:B,0))</f>
        <v>new_resolve</v>
      </c>
      <c r="W361" s="197">
        <f t="shared" si="140"/>
        <v>1</v>
      </c>
      <c r="X361" s="197">
        <f t="shared" si="141"/>
        <v>1</v>
      </c>
      <c r="Y361" s="197" t="str">
        <f t="shared" si="142"/>
        <v>New_Hybrid_New_Hybrid_2023_Hybrid 100 MW Solar, 50 MW Storage</v>
      </c>
      <c r="Z361" s="197">
        <f>IF(COUNTIFS($Y$2:Y361,Y361)=1,1,0)</f>
        <v>0</v>
      </c>
      <c r="AA361" s="197">
        <f>SUM($Z$2:Z361)*Z361</f>
        <v>0</v>
      </c>
      <c r="AB361" s="197">
        <f>COUNTIFS(resources!B:B,B361)</f>
        <v>1</v>
      </c>
      <c r="AC361" s="197">
        <f t="shared" si="143"/>
        <v>1</v>
      </c>
      <c r="AD361" s="197">
        <f t="shared" si="144"/>
        <v>1</v>
      </c>
      <c r="AE361" s="197">
        <f t="shared" si="145"/>
        <v>1</v>
      </c>
      <c r="AF361" s="197">
        <f t="shared" si="146"/>
        <v>1</v>
      </c>
      <c r="AG361" s="197">
        <f t="shared" si="147"/>
        <v>1</v>
      </c>
      <c r="AH361" s="197">
        <f t="shared" si="148"/>
        <v>1</v>
      </c>
      <c r="AI361" s="197">
        <f t="shared" si="149"/>
        <v>1</v>
      </c>
    </row>
    <row r="362" spans="1:35" x14ac:dyDescent="0.3">
      <c r="A362" s="103" t="s">
        <v>3955</v>
      </c>
      <c r="B362" s="103" t="s">
        <v>1239</v>
      </c>
      <c r="C362" s="103" t="s">
        <v>6264</v>
      </c>
      <c r="D362" s="164">
        <v>2027</v>
      </c>
      <c r="E362" s="164">
        <v>3</v>
      </c>
      <c r="F362" s="166">
        <v>23.761637877498938</v>
      </c>
      <c r="G362" s="206">
        <v>50</v>
      </c>
      <c r="H362" s="207"/>
      <c r="I362" s="103" t="s">
        <v>594</v>
      </c>
      <c r="J362" s="85">
        <v>4</v>
      </c>
      <c r="K362" s="210" t="s">
        <v>6265</v>
      </c>
      <c r="L362" s="191">
        <v>100</v>
      </c>
      <c r="M362" s="191" t="str">
        <f>IF(
ISNA(INDEX(resources!E:E,MATCH(B362,resources!B:B,0))),"fillme",
INDEX(resources!E:E,MATCH(B362,resources!B:B,0)))</f>
        <v>CAISO_Hybrid</v>
      </c>
      <c r="N362" s="191">
        <v>0</v>
      </c>
      <c r="O362" s="193" t="str">
        <f>IFERROR(INDEX(resources!K:K,MATCH(B362,resources!B:B,0)),"fillme")</f>
        <v>unknown</v>
      </c>
      <c r="P362" s="195" t="str">
        <f t="shared" si="135"/>
        <v>unknown_2027_3</v>
      </c>
      <c r="Q362" s="194">
        <f>INDEX(elcc!G:G,MATCH(P362,elcc!D:D,0))</f>
        <v>0</v>
      </c>
      <c r="R362" s="195">
        <f t="shared" si="136"/>
        <v>1</v>
      </c>
      <c r="S362" s="210" t="e">
        <f t="shared" si="137"/>
        <v>#N/A</v>
      </c>
      <c r="T362" s="212">
        <f t="shared" si="138"/>
        <v>50</v>
      </c>
      <c r="U362" s="196" t="str">
        <f t="shared" si="139"/>
        <v>ok</v>
      </c>
      <c r="V362" s="192" t="str">
        <f>INDEX(resources!F:F,MATCH(B362,resources!B:B,0))</f>
        <v>new_resolve</v>
      </c>
      <c r="W362" s="197">
        <f t="shared" si="140"/>
        <v>1</v>
      </c>
      <c r="X362" s="197">
        <f t="shared" si="141"/>
        <v>1</v>
      </c>
      <c r="Y362" s="197" t="str">
        <f t="shared" si="142"/>
        <v>New_Hybrid_New_Hybrid_2023_Hybrid 100 MW Solar, 50 MW Storage</v>
      </c>
      <c r="Z362" s="197">
        <f>IF(COUNTIFS($Y$2:Y362,Y362)=1,1,0)</f>
        <v>0</v>
      </c>
      <c r="AA362" s="197">
        <f>SUM($Z$2:Z362)*Z362</f>
        <v>0</v>
      </c>
      <c r="AB362" s="197">
        <f>COUNTIFS(resources!B:B,B362)</f>
        <v>1</v>
      </c>
      <c r="AC362" s="197">
        <f t="shared" si="143"/>
        <v>1</v>
      </c>
      <c r="AD362" s="197">
        <f t="shared" si="144"/>
        <v>1</v>
      </c>
      <c r="AE362" s="197">
        <f t="shared" si="145"/>
        <v>1</v>
      </c>
      <c r="AF362" s="197">
        <f t="shared" si="146"/>
        <v>1</v>
      </c>
      <c r="AG362" s="197">
        <f t="shared" si="147"/>
        <v>1</v>
      </c>
      <c r="AH362" s="197">
        <f t="shared" si="148"/>
        <v>1</v>
      </c>
      <c r="AI362" s="197">
        <f t="shared" si="149"/>
        <v>1</v>
      </c>
    </row>
    <row r="363" spans="1:35" x14ac:dyDescent="0.3">
      <c r="A363" s="103" t="s">
        <v>3955</v>
      </c>
      <c r="B363" s="103" t="s">
        <v>1239</v>
      </c>
      <c r="C363" s="103" t="s">
        <v>6264</v>
      </c>
      <c r="D363" s="164">
        <v>2027</v>
      </c>
      <c r="E363" s="164">
        <v>4</v>
      </c>
      <c r="F363" s="166">
        <v>25.890469367785936</v>
      </c>
      <c r="G363" s="206">
        <v>50</v>
      </c>
      <c r="H363" s="207"/>
      <c r="I363" s="103" t="s">
        <v>594</v>
      </c>
      <c r="J363" s="85">
        <v>4</v>
      </c>
      <c r="K363" s="210" t="s">
        <v>6265</v>
      </c>
      <c r="L363" s="191">
        <v>100</v>
      </c>
      <c r="M363" s="191" t="str">
        <f>IF(
ISNA(INDEX(resources!E:E,MATCH(B363,resources!B:B,0))),"fillme",
INDEX(resources!E:E,MATCH(B363,resources!B:B,0)))</f>
        <v>CAISO_Hybrid</v>
      </c>
      <c r="N363" s="191">
        <v>0</v>
      </c>
      <c r="O363" s="193" t="str">
        <f>IFERROR(INDEX(resources!K:K,MATCH(B363,resources!B:B,0)),"fillme")</f>
        <v>unknown</v>
      </c>
      <c r="P363" s="195" t="str">
        <f t="shared" si="135"/>
        <v>unknown_2027_4</v>
      </c>
      <c r="Q363" s="194">
        <f>INDEX(elcc!G:G,MATCH(P363,elcc!D:D,0))</f>
        <v>0</v>
      </c>
      <c r="R363" s="195">
        <f t="shared" si="136"/>
        <v>1</v>
      </c>
      <c r="S363" s="210" t="e">
        <f t="shared" si="137"/>
        <v>#N/A</v>
      </c>
      <c r="T363" s="212">
        <f t="shared" si="138"/>
        <v>50</v>
      </c>
      <c r="U363" s="196" t="str">
        <f t="shared" si="139"/>
        <v>ok</v>
      </c>
      <c r="V363" s="192" t="str">
        <f>INDEX(resources!F:F,MATCH(B363,resources!B:B,0))</f>
        <v>new_resolve</v>
      </c>
      <c r="W363" s="197">
        <f t="shared" si="140"/>
        <v>1</v>
      </c>
      <c r="X363" s="197">
        <f t="shared" si="141"/>
        <v>1</v>
      </c>
      <c r="Y363" s="197" t="str">
        <f t="shared" si="142"/>
        <v>New_Hybrid_New_Hybrid_2023_Hybrid 100 MW Solar, 50 MW Storage</v>
      </c>
      <c r="Z363" s="197">
        <f>IF(COUNTIFS($Y$2:Y363,Y363)=1,1,0)</f>
        <v>0</v>
      </c>
      <c r="AA363" s="197">
        <f>SUM($Z$2:Z363)*Z363</f>
        <v>0</v>
      </c>
      <c r="AB363" s="197">
        <f>COUNTIFS(resources!B:B,B363)</f>
        <v>1</v>
      </c>
      <c r="AC363" s="197">
        <f t="shared" si="143"/>
        <v>1</v>
      </c>
      <c r="AD363" s="197">
        <f t="shared" si="144"/>
        <v>1</v>
      </c>
      <c r="AE363" s="197">
        <f t="shared" si="145"/>
        <v>1</v>
      </c>
      <c r="AF363" s="197">
        <f t="shared" si="146"/>
        <v>1</v>
      </c>
      <c r="AG363" s="197">
        <f t="shared" si="147"/>
        <v>1</v>
      </c>
      <c r="AH363" s="197">
        <f t="shared" si="148"/>
        <v>1</v>
      </c>
      <c r="AI363" s="197">
        <f t="shared" si="149"/>
        <v>1</v>
      </c>
    </row>
    <row r="364" spans="1:35" x14ac:dyDescent="0.3">
      <c r="A364" s="103" t="s">
        <v>3955</v>
      </c>
      <c r="B364" s="103" t="s">
        <v>1239</v>
      </c>
      <c r="C364" s="103" t="s">
        <v>6264</v>
      </c>
      <c r="D364" s="164">
        <v>2027</v>
      </c>
      <c r="E364" s="164">
        <v>5</v>
      </c>
      <c r="F364" s="166">
        <v>28.460862531895248</v>
      </c>
      <c r="G364" s="206">
        <v>50</v>
      </c>
      <c r="H364" s="207"/>
      <c r="I364" s="103" t="s">
        <v>594</v>
      </c>
      <c r="J364" s="85">
        <v>4</v>
      </c>
      <c r="K364" s="210" t="s">
        <v>6265</v>
      </c>
      <c r="L364" s="191">
        <v>100</v>
      </c>
      <c r="M364" s="191" t="str">
        <f>IF(
ISNA(INDEX(resources!E:E,MATCH(B364,resources!B:B,0))),"fillme",
INDEX(resources!E:E,MATCH(B364,resources!B:B,0)))</f>
        <v>CAISO_Hybrid</v>
      </c>
      <c r="N364" s="191">
        <v>0</v>
      </c>
      <c r="O364" s="193" t="str">
        <f>IFERROR(INDEX(resources!K:K,MATCH(B364,resources!B:B,0)),"fillme")</f>
        <v>unknown</v>
      </c>
      <c r="P364" s="195" t="str">
        <f t="shared" si="135"/>
        <v>unknown_2027_5</v>
      </c>
      <c r="Q364" s="194">
        <f>INDEX(elcc!G:G,MATCH(P364,elcc!D:D,0))</f>
        <v>0</v>
      </c>
      <c r="R364" s="195">
        <f t="shared" si="136"/>
        <v>1</v>
      </c>
      <c r="S364" s="210" t="e">
        <f t="shared" si="137"/>
        <v>#N/A</v>
      </c>
      <c r="T364" s="212">
        <f t="shared" si="138"/>
        <v>50</v>
      </c>
      <c r="U364" s="196" t="str">
        <f t="shared" si="139"/>
        <v>ok</v>
      </c>
      <c r="V364" s="192" t="str">
        <f>INDEX(resources!F:F,MATCH(B364,resources!B:B,0))</f>
        <v>new_resolve</v>
      </c>
      <c r="W364" s="197">
        <f t="shared" si="140"/>
        <v>1</v>
      </c>
      <c r="X364" s="197">
        <f t="shared" si="141"/>
        <v>1</v>
      </c>
      <c r="Y364" s="197" t="str">
        <f t="shared" si="142"/>
        <v>New_Hybrid_New_Hybrid_2023_Hybrid 100 MW Solar, 50 MW Storage</v>
      </c>
      <c r="Z364" s="197">
        <f>IF(COUNTIFS($Y$2:Y364,Y364)=1,1,0)</f>
        <v>0</v>
      </c>
      <c r="AA364" s="197">
        <f>SUM($Z$2:Z364)*Z364</f>
        <v>0</v>
      </c>
      <c r="AB364" s="197">
        <f>COUNTIFS(resources!B:B,B364)</f>
        <v>1</v>
      </c>
      <c r="AC364" s="197">
        <f t="shared" si="143"/>
        <v>1</v>
      </c>
      <c r="AD364" s="197">
        <f t="shared" si="144"/>
        <v>1</v>
      </c>
      <c r="AE364" s="197">
        <f t="shared" si="145"/>
        <v>1</v>
      </c>
      <c r="AF364" s="197">
        <f t="shared" si="146"/>
        <v>1</v>
      </c>
      <c r="AG364" s="197">
        <f t="shared" si="147"/>
        <v>1</v>
      </c>
      <c r="AH364" s="197">
        <f t="shared" si="148"/>
        <v>1</v>
      </c>
      <c r="AI364" s="197">
        <f t="shared" si="149"/>
        <v>1</v>
      </c>
    </row>
    <row r="365" spans="1:35" x14ac:dyDescent="0.3">
      <c r="A365" s="103" t="s">
        <v>3955</v>
      </c>
      <c r="B365" s="103" t="s">
        <v>1239</v>
      </c>
      <c r="C365" s="103" t="s">
        <v>6264</v>
      </c>
      <c r="D365" s="164">
        <v>2027</v>
      </c>
      <c r="E365" s="164">
        <v>6</v>
      </c>
      <c r="F365" s="166">
        <v>27.752807711331666</v>
      </c>
      <c r="G365" s="206">
        <v>50</v>
      </c>
      <c r="H365" s="207"/>
      <c r="I365" s="103" t="s">
        <v>594</v>
      </c>
      <c r="J365" s="85">
        <v>4</v>
      </c>
      <c r="K365" s="210" t="s">
        <v>6265</v>
      </c>
      <c r="L365" s="191">
        <v>100</v>
      </c>
      <c r="M365" s="191" t="str">
        <f>IF(
ISNA(INDEX(resources!E:E,MATCH(B365,resources!B:B,0))),"fillme",
INDEX(resources!E:E,MATCH(B365,resources!B:B,0)))</f>
        <v>CAISO_Hybrid</v>
      </c>
      <c r="N365" s="191">
        <v>0</v>
      </c>
      <c r="O365" s="193" t="str">
        <f>IFERROR(INDEX(resources!K:K,MATCH(B365,resources!B:B,0)),"fillme")</f>
        <v>unknown</v>
      </c>
      <c r="P365" s="195" t="str">
        <f t="shared" si="135"/>
        <v>unknown_2027_6</v>
      </c>
      <c r="Q365" s="194">
        <f>INDEX(elcc!G:G,MATCH(P365,elcc!D:D,0))</f>
        <v>0</v>
      </c>
      <c r="R365" s="195">
        <f t="shared" si="136"/>
        <v>1</v>
      </c>
      <c r="S365" s="210" t="e">
        <f t="shared" si="137"/>
        <v>#N/A</v>
      </c>
      <c r="T365" s="212">
        <f t="shared" si="138"/>
        <v>50</v>
      </c>
      <c r="U365" s="196" t="str">
        <f t="shared" si="139"/>
        <v>ok</v>
      </c>
      <c r="V365" s="192" t="str">
        <f>INDEX(resources!F:F,MATCH(B365,resources!B:B,0))</f>
        <v>new_resolve</v>
      </c>
      <c r="W365" s="197">
        <f t="shared" si="140"/>
        <v>1</v>
      </c>
      <c r="X365" s="197">
        <f t="shared" si="141"/>
        <v>1</v>
      </c>
      <c r="Y365" s="197" t="str">
        <f t="shared" si="142"/>
        <v>New_Hybrid_New_Hybrid_2023_Hybrid 100 MW Solar, 50 MW Storage</v>
      </c>
      <c r="Z365" s="197">
        <f>IF(COUNTIFS($Y$2:Y365,Y365)=1,1,0)</f>
        <v>0</v>
      </c>
      <c r="AA365" s="197">
        <f>SUM($Z$2:Z365)*Z365</f>
        <v>0</v>
      </c>
      <c r="AB365" s="197">
        <f>COUNTIFS(resources!B:B,B365)</f>
        <v>1</v>
      </c>
      <c r="AC365" s="197">
        <f t="shared" si="143"/>
        <v>1</v>
      </c>
      <c r="AD365" s="197">
        <f t="shared" si="144"/>
        <v>1</v>
      </c>
      <c r="AE365" s="197">
        <f t="shared" si="145"/>
        <v>1</v>
      </c>
      <c r="AF365" s="197">
        <f t="shared" si="146"/>
        <v>1</v>
      </c>
      <c r="AG365" s="197">
        <f t="shared" si="147"/>
        <v>1</v>
      </c>
      <c r="AH365" s="197">
        <f t="shared" si="148"/>
        <v>1</v>
      </c>
      <c r="AI365" s="197">
        <f t="shared" si="149"/>
        <v>1</v>
      </c>
    </row>
    <row r="366" spans="1:35" x14ac:dyDescent="0.3">
      <c r="A366" s="103" t="s">
        <v>3955</v>
      </c>
      <c r="B366" s="103" t="s">
        <v>1239</v>
      </c>
      <c r="C366" s="103" t="s">
        <v>6264</v>
      </c>
      <c r="D366" s="164">
        <v>2027</v>
      </c>
      <c r="E366" s="164">
        <v>7</v>
      </c>
      <c r="F366" s="166">
        <v>26.578525064045003</v>
      </c>
      <c r="G366" s="206">
        <v>50</v>
      </c>
      <c r="H366" s="207"/>
      <c r="I366" s="103" t="s">
        <v>594</v>
      </c>
      <c r="J366" s="85">
        <v>4</v>
      </c>
      <c r="K366" s="210" t="s">
        <v>6265</v>
      </c>
      <c r="L366" s="191">
        <v>100</v>
      </c>
      <c r="M366" s="191" t="str">
        <f>IF(
ISNA(INDEX(resources!E:E,MATCH(B366,resources!B:B,0))),"fillme",
INDEX(resources!E:E,MATCH(B366,resources!B:B,0)))</f>
        <v>CAISO_Hybrid</v>
      </c>
      <c r="N366" s="191">
        <v>0</v>
      </c>
      <c r="O366" s="193" t="str">
        <f>IFERROR(INDEX(resources!K:K,MATCH(B366,resources!B:B,0)),"fillme")</f>
        <v>unknown</v>
      </c>
      <c r="P366" s="195" t="str">
        <f t="shared" si="135"/>
        <v>unknown_2027_7</v>
      </c>
      <c r="Q366" s="194">
        <f>INDEX(elcc!G:G,MATCH(P366,elcc!D:D,0))</f>
        <v>0</v>
      </c>
      <c r="R366" s="195">
        <f t="shared" si="136"/>
        <v>1</v>
      </c>
      <c r="S366" s="210" t="e">
        <f t="shared" si="137"/>
        <v>#N/A</v>
      </c>
      <c r="T366" s="212">
        <f t="shared" si="138"/>
        <v>50</v>
      </c>
      <c r="U366" s="196" t="str">
        <f t="shared" si="139"/>
        <v>ok</v>
      </c>
      <c r="V366" s="192" t="str">
        <f>INDEX(resources!F:F,MATCH(B366,resources!B:B,0))</f>
        <v>new_resolve</v>
      </c>
      <c r="W366" s="197">
        <f t="shared" si="140"/>
        <v>1</v>
      </c>
      <c r="X366" s="197">
        <f t="shared" si="141"/>
        <v>1</v>
      </c>
      <c r="Y366" s="197" t="str">
        <f t="shared" si="142"/>
        <v>New_Hybrid_New_Hybrid_2023_Hybrid 100 MW Solar, 50 MW Storage</v>
      </c>
      <c r="Z366" s="197">
        <f>IF(COUNTIFS($Y$2:Y366,Y366)=1,1,0)</f>
        <v>0</v>
      </c>
      <c r="AA366" s="197">
        <f>SUM($Z$2:Z366)*Z366</f>
        <v>0</v>
      </c>
      <c r="AB366" s="197">
        <f>COUNTIFS(resources!B:B,B366)</f>
        <v>1</v>
      </c>
      <c r="AC366" s="197">
        <f t="shared" si="143"/>
        <v>1</v>
      </c>
      <c r="AD366" s="197">
        <f t="shared" si="144"/>
        <v>1</v>
      </c>
      <c r="AE366" s="197">
        <f t="shared" si="145"/>
        <v>1</v>
      </c>
      <c r="AF366" s="197">
        <f t="shared" si="146"/>
        <v>1</v>
      </c>
      <c r="AG366" s="197">
        <f t="shared" si="147"/>
        <v>1</v>
      </c>
      <c r="AH366" s="197">
        <f t="shared" si="148"/>
        <v>1</v>
      </c>
      <c r="AI366" s="197">
        <f t="shared" si="149"/>
        <v>1</v>
      </c>
    </row>
    <row r="367" spans="1:35" x14ac:dyDescent="0.3">
      <c r="A367" s="103" t="s">
        <v>3955</v>
      </c>
      <c r="B367" s="103" t="s">
        <v>1239</v>
      </c>
      <c r="C367" s="103" t="s">
        <v>6264</v>
      </c>
      <c r="D367" s="164">
        <v>2027</v>
      </c>
      <c r="E367" s="164">
        <v>8</v>
      </c>
      <c r="F367" s="166">
        <v>25.820014780070519</v>
      </c>
      <c r="G367" s="206">
        <v>50</v>
      </c>
      <c r="H367" s="207"/>
      <c r="I367" s="103" t="s">
        <v>594</v>
      </c>
      <c r="J367" s="85">
        <v>4</v>
      </c>
      <c r="K367" s="210" t="s">
        <v>6265</v>
      </c>
      <c r="L367" s="191">
        <v>100</v>
      </c>
      <c r="M367" s="191" t="str">
        <f>IF(
ISNA(INDEX(resources!E:E,MATCH(B367,resources!B:B,0))),"fillme",
INDEX(resources!E:E,MATCH(B367,resources!B:B,0)))</f>
        <v>CAISO_Hybrid</v>
      </c>
      <c r="N367" s="191">
        <v>0</v>
      </c>
      <c r="O367" s="193" t="str">
        <f>IFERROR(INDEX(resources!K:K,MATCH(B367,resources!B:B,0)),"fillme")</f>
        <v>unknown</v>
      </c>
      <c r="P367" s="195" t="str">
        <f t="shared" si="135"/>
        <v>unknown_2027_8</v>
      </c>
      <c r="Q367" s="194">
        <f>INDEX(elcc!G:G,MATCH(P367,elcc!D:D,0))</f>
        <v>0</v>
      </c>
      <c r="R367" s="195">
        <f t="shared" si="136"/>
        <v>1</v>
      </c>
      <c r="S367" s="210" t="e">
        <f t="shared" si="137"/>
        <v>#N/A</v>
      </c>
      <c r="T367" s="212">
        <f t="shared" si="138"/>
        <v>50</v>
      </c>
      <c r="U367" s="196" t="str">
        <f t="shared" si="139"/>
        <v>ok</v>
      </c>
      <c r="V367" s="192" t="str">
        <f>INDEX(resources!F:F,MATCH(B367,resources!B:B,0))</f>
        <v>new_resolve</v>
      </c>
      <c r="W367" s="197">
        <f t="shared" si="140"/>
        <v>1</v>
      </c>
      <c r="X367" s="197">
        <f t="shared" si="141"/>
        <v>1</v>
      </c>
      <c r="Y367" s="197" t="str">
        <f t="shared" si="142"/>
        <v>New_Hybrid_New_Hybrid_2023_Hybrid 100 MW Solar, 50 MW Storage</v>
      </c>
      <c r="Z367" s="197">
        <f>IF(COUNTIFS($Y$2:Y367,Y367)=1,1,0)</f>
        <v>0</v>
      </c>
      <c r="AA367" s="197">
        <f>SUM($Z$2:Z367)*Z367</f>
        <v>0</v>
      </c>
      <c r="AB367" s="197">
        <f>COUNTIFS(resources!B:B,B367)</f>
        <v>1</v>
      </c>
      <c r="AC367" s="197">
        <f t="shared" si="143"/>
        <v>1</v>
      </c>
      <c r="AD367" s="197">
        <f t="shared" si="144"/>
        <v>1</v>
      </c>
      <c r="AE367" s="197">
        <f t="shared" si="145"/>
        <v>1</v>
      </c>
      <c r="AF367" s="197">
        <f t="shared" si="146"/>
        <v>1</v>
      </c>
      <c r="AG367" s="197">
        <f t="shared" si="147"/>
        <v>1</v>
      </c>
      <c r="AH367" s="197">
        <f t="shared" si="148"/>
        <v>1</v>
      </c>
      <c r="AI367" s="197">
        <f t="shared" si="149"/>
        <v>1</v>
      </c>
    </row>
    <row r="368" spans="1:35" x14ac:dyDescent="0.3">
      <c r="A368" s="103" t="s">
        <v>3955</v>
      </c>
      <c r="B368" s="103" t="s">
        <v>1239</v>
      </c>
      <c r="C368" s="103" t="s">
        <v>6264</v>
      </c>
      <c r="D368" s="164">
        <v>2027</v>
      </c>
      <c r="E368" s="164">
        <v>9</v>
      </c>
      <c r="F368" s="166">
        <v>22.800831435092544</v>
      </c>
      <c r="G368" s="206">
        <v>50</v>
      </c>
      <c r="H368" s="207"/>
      <c r="I368" s="103" t="s">
        <v>594</v>
      </c>
      <c r="J368" s="85">
        <v>4</v>
      </c>
      <c r="K368" s="210" t="s">
        <v>6265</v>
      </c>
      <c r="L368" s="191">
        <v>100</v>
      </c>
      <c r="M368" s="191" t="str">
        <f>IF(
ISNA(INDEX(resources!E:E,MATCH(B368,resources!B:B,0))),"fillme",
INDEX(resources!E:E,MATCH(B368,resources!B:B,0)))</f>
        <v>CAISO_Hybrid</v>
      </c>
      <c r="N368" s="191">
        <v>0</v>
      </c>
      <c r="O368" s="193" t="str">
        <f>IFERROR(INDEX(resources!K:K,MATCH(B368,resources!B:B,0)),"fillme")</f>
        <v>unknown</v>
      </c>
      <c r="P368" s="195" t="str">
        <f t="shared" si="135"/>
        <v>unknown_2027_9</v>
      </c>
      <c r="Q368" s="194">
        <f>INDEX(elcc!G:G,MATCH(P368,elcc!D:D,0))</f>
        <v>0</v>
      </c>
      <c r="R368" s="195">
        <f t="shared" si="136"/>
        <v>1</v>
      </c>
      <c r="S368" s="210" t="e">
        <f t="shared" si="137"/>
        <v>#N/A</v>
      </c>
      <c r="T368" s="212">
        <f t="shared" si="138"/>
        <v>50</v>
      </c>
      <c r="U368" s="196" t="str">
        <f t="shared" si="139"/>
        <v>ok</v>
      </c>
      <c r="V368" s="192" t="str">
        <f>INDEX(resources!F:F,MATCH(B368,resources!B:B,0))</f>
        <v>new_resolve</v>
      </c>
      <c r="W368" s="197">
        <f t="shared" si="140"/>
        <v>1</v>
      </c>
      <c r="X368" s="197">
        <f t="shared" si="141"/>
        <v>1</v>
      </c>
      <c r="Y368" s="197" t="str">
        <f t="shared" si="142"/>
        <v>New_Hybrid_New_Hybrid_2023_Hybrid 100 MW Solar, 50 MW Storage</v>
      </c>
      <c r="Z368" s="197">
        <f>IF(COUNTIFS($Y$2:Y368,Y368)=1,1,0)</f>
        <v>0</v>
      </c>
      <c r="AA368" s="197">
        <f>SUM($Z$2:Z368)*Z368</f>
        <v>0</v>
      </c>
      <c r="AB368" s="197">
        <f>COUNTIFS(resources!B:B,B368)</f>
        <v>1</v>
      </c>
      <c r="AC368" s="197">
        <f t="shared" si="143"/>
        <v>1</v>
      </c>
      <c r="AD368" s="197">
        <f t="shared" si="144"/>
        <v>1</v>
      </c>
      <c r="AE368" s="197">
        <f t="shared" si="145"/>
        <v>1</v>
      </c>
      <c r="AF368" s="197">
        <f t="shared" si="146"/>
        <v>1</v>
      </c>
      <c r="AG368" s="197">
        <f t="shared" si="147"/>
        <v>1</v>
      </c>
      <c r="AH368" s="197">
        <f t="shared" si="148"/>
        <v>1</v>
      </c>
      <c r="AI368" s="197">
        <f t="shared" si="149"/>
        <v>1</v>
      </c>
    </row>
    <row r="369" spans="1:35" x14ac:dyDescent="0.3">
      <c r="A369" s="103" t="s">
        <v>3955</v>
      </c>
      <c r="B369" s="103" t="s">
        <v>1239</v>
      </c>
      <c r="C369" s="103" t="s">
        <v>6264</v>
      </c>
      <c r="D369" s="164">
        <v>2027</v>
      </c>
      <c r="E369" s="164">
        <v>10</v>
      </c>
      <c r="F369" s="166">
        <v>20.28787717624056</v>
      </c>
      <c r="G369" s="206">
        <v>50</v>
      </c>
      <c r="H369" s="207"/>
      <c r="I369" s="103" t="s">
        <v>594</v>
      </c>
      <c r="J369" s="85">
        <v>4</v>
      </c>
      <c r="K369" s="210" t="s">
        <v>6265</v>
      </c>
      <c r="L369" s="191">
        <v>100</v>
      </c>
      <c r="M369" s="191" t="str">
        <f>IF(
ISNA(INDEX(resources!E:E,MATCH(B369,resources!B:B,0))),"fillme",
INDEX(resources!E:E,MATCH(B369,resources!B:B,0)))</f>
        <v>CAISO_Hybrid</v>
      </c>
      <c r="N369" s="191">
        <v>0</v>
      </c>
      <c r="O369" s="193" t="str">
        <f>IFERROR(INDEX(resources!K:K,MATCH(B369,resources!B:B,0)),"fillme")</f>
        <v>unknown</v>
      </c>
      <c r="P369" s="195" t="str">
        <f t="shared" si="135"/>
        <v>unknown_2027_10</v>
      </c>
      <c r="Q369" s="194">
        <f>INDEX(elcc!G:G,MATCH(P369,elcc!D:D,0))</f>
        <v>0</v>
      </c>
      <c r="R369" s="195">
        <f t="shared" si="136"/>
        <v>1</v>
      </c>
      <c r="S369" s="210" t="e">
        <f t="shared" si="137"/>
        <v>#N/A</v>
      </c>
      <c r="T369" s="212">
        <f t="shared" si="138"/>
        <v>50</v>
      </c>
      <c r="U369" s="196" t="str">
        <f t="shared" si="139"/>
        <v>ok</v>
      </c>
      <c r="V369" s="192" t="str">
        <f>INDEX(resources!F:F,MATCH(B369,resources!B:B,0))</f>
        <v>new_resolve</v>
      </c>
      <c r="W369" s="197">
        <f t="shared" si="140"/>
        <v>1</v>
      </c>
      <c r="X369" s="197">
        <f t="shared" si="141"/>
        <v>1</v>
      </c>
      <c r="Y369" s="197" t="str">
        <f t="shared" si="142"/>
        <v>New_Hybrid_New_Hybrid_2023_Hybrid 100 MW Solar, 50 MW Storage</v>
      </c>
      <c r="Z369" s="197">
        <f>IF(COUNTIFS($Y$2:Y369,Y369)=1,1,0)</f>
        <v>0</v>
      </c>
      <c r="AA369" s="197">
        <f>SUM($Z$2:Z369)*Z369</f>
        <v>0</v>
      </c>
      <c r="AB369" s="197">
        <f>COUNTIFS(resources!B:B,B369)</f>
        <v>1</v>
      </c>
      <c r="AC369" s="197">
        <f t="shared" si="143"/>
        <v>1</v>
      </c>
      <c r="AD369" s="197">
        <f t="shared" si="144"/>
        <v>1</v>
      </c>
      <c r="AE369" s="197">
        <f t="shared" si="145"/>
        <v>1</v>
      </c>
      <c r="AF369" s="197">
        <f t="shared" si="146"/>
        <v>1</v>
      </c>
      <c r="AG369" s="197">
        <f t="shared" si="147"/>
        <v>1</v>
      </c>
      <c r="AH369" s="197">
        <f t="shared" si="148"/>
        <v>1</v>
      </c>
      <c r="AI369" s="197">
        <f t="shared" si="149"/>
        <v>1</v>
      </c>
    </row>
    <row r="370" spans="1:35" x14ac:dyDescent="0.3">
      <c r="A370" s="103" t="s">
        <v>3955</v>
      </c>
      <c r="B370" s="103" t="s">
        <v>1239</v>
      </c>
      <c r="C370" s="103" t="s">
        <v>6264</v>
      </c>
      <c r="D370" s="164">
        <v>2027</v>
      </c>
      <c r="E370" s="164">
        <v>11</v>
      </c>
      <c r="F370" s="166">
        <v>15.592704595818144</v>
      </c>
      <c r="G370" s="206">
        <v>50</v>
      </c>
      <c r="H370" s="207"/>
      <c r="I370" s="103" t="s">
        <v>594</v>
      </c>
      <c r="J370" s="85">
        <v>4</v>
      </c>
      <c r="K370" s="210" t="s">
        <v>6265</v>
      </c>
      <c r="L370" s="191">
        <v>100</v>
      </c>
      <c r="M370" s="191" t="str">
        <f>IF(
ISNA(INDEX(resources!E:E,MATCH(B370,resources!B:B,0))),"fillme",
INDEX(resources!E:E,MATCH(B370,resources!B:B,0)))</f>
        <v>CAISO_Hybrid</v>
      </c>
      <c r="N370" s="191">
        <v>0</v>
      </c>
      <c r="O370" s="193" t="str">
        <f>IFERROR(INDEX(resources!K:K,MATCH(B370,resources!B:B,0)),"fillme")</f>
        <v>unknown</v>
      </c>
      <c r="P370" s="195" t="str">
        <f t="shared" si="135"/>
        <v>unknown_2027_11</v>
      </c>
      <c r="Q370" s="194">
        <f>INDEX(elcc!G:G,MATCH(P370,elcc!D:D,0))</f>
        <v>0</v>
      </c>
      <c r="R370" s="195">
        <f t="shared" si="136"/>
        <v>1</v>
      </c>
      <c r="S370" s="210" t="e">
        <f t="shared" si="137"/>
        <v>#N/A</v>
      </c>
      <c r="T370" s="212">
        <f t="shared" si="138"/>
        <v>50</v>
      </c>
      <c r="U370" s="196" t="str">
        <f t="shared" si="139"/>
        <v>ok</v>
      </c>
      <c r="V370" s="192" t="str">
        <f>INDEX(resources!F:F,MATCH(B370,resources!B:B,0))</f>
        <v>new_resolve</v>
      </c>
      <c r="W370" s="197">
        <f t="shared" si="140"/>
        <v>1</v>
      </c>
      <c r="X370" s="197">
        <f t="shared" si="141"/>
        <v>1</v>
      </c>
      <c r="Y370" s="197" t="str">
        <f t="shared" si="142"/>
        <v>New_Hybrid_New_Hybrid_2023_Hybrid 100 MW Solar, 50 MW Storage</v>
      </c>
      <c r="Z370" s="197">
        <f>IF(COUNTIFS($Y$2:Y370,Y370)=1,1,0)</f>
        <v>0</v>
      </c>
      <c r="AA370" s="197">
        <f>SUM($Z$2:Z370)*Z370</f>
        <v>0</v>
      </c>
      <c r="AB370" s="197">
        <f>COUNTIFS(resources!B:B,B370)</f>
        <v>1</v>
      </c>
      <c r="AC370" s="197">
        <f t="shared" si="143"/>
        <v>1</v>
      </c>
      <c r="AD370" s="197">
        <f t="shared" si="144"/>
        <v>1</v>
      </c>
      <c r="AE370" s="197">
        <f t="shared" si="145"/>
        <v>1</v>
      </c>
      <c r="AF370" s="197">
        <f t="shared" si="146"/>
        <v>1</v>
      </c>
      <c r="AG370" s="197">
        <f t="shared" si="147"/>
        <v>1</v>
      </c>
      <c r="AH370" s="197">
        <f t="shared" si="148"/>
        <v>1</v>
      </c>
      <c r="AI370" s="197">
        <f t="shared" si="149"/>
        <v>1</v>
      </c>
    </row>
    <row r="371" spans="1:35" x14ac:dyDescent="0.3">
      <c r="A371" s="103" t="s">
        <v>3955</v>
      </c>
      <c r="B371" s="103" t="s">
        <v>1239</v>
      </c>
      <c r="C371" s="103" t="s">
        <v>6264</v>
      </c>
      <c r="D371" s="164">
        <v>2027</v>
      </c>
      <c r="E371" s="164">
        <v>12</v>
      </c>
      <c r="F371" s="166">
        <v>13.81124489000389</v>
      </c>
      <c r="G371" s="206">
        <v>50</v>
      </c>
      <c r="H371" s="207"/>
      <c r="I371" s="103" t="s">
        <v>594</v>
      </c>
      <c r="J371" s="85">
        <v>4</v>
      </c>
      <c r="K371" s="210" t="s">
        <v>6265</v>
      </c>
      <c r="L371" s="191">
        <v>100</v>
      </c>
      <c r="M371" s="191" t="str">
        <f>IF(
ISNA(INDEX(resources!E:E,MATCH(B371,resources!B:B,0))),"fillme",
INDEX(resources!E:E,MATCH(B371,resources!B:B,0)))</f>
        <v>CAISO_Hybrid</v>
      </c>
      <c r="N371" s="191">
        <v>0</v>
      </c>
      <c r="O371" s="193" t="str">
        <f>IFERROR(INDEX(resources!K:K,MATCH(B371,resources!B:B,0)),"fillme")</f>
        <v>unknown</v>
      </c>
      <c r="P371" s="195" t="str">
        <f t="shared" si="135"/>
        <v>unknown_2027_12</v>
      </c>
      <c r="Q371" s="194">
        <f>INDEX(elcc!G:G,MATCH(P371,elcc!D:D,0))</f>
        <v>0</v>
      </c>
      <c r="R371" s="195">
        <f t="shared" si="136"/>
        <v>1</v>
      </c>
      <c r="S371" s="210" t="e">
        <f t="shared" si="137"/>
        <v>#N/A</v>
      </c>
      <c r="T371" s="212">
        <f t="shared" si="138"/>
        <v>50</v>
      </c>
      <c r="U371" s="196" t="str">
        <f t="shared" si="139"/>
        <v>ok</v>
      </c>
      <c r="V371" s="192" t="str">
        <f>INDEX(resources!F:F,MATCH(B371,resources!B:B,0))</f>
        <v>new_resolve</v>
      </c>
      <c r="W371" s="197">
        <f t="shared" si="140"/>
        <v>1</v>
      </c>
      <c r="X371" s="197">
        <f t="shared" si="141"/>
        <v>1</v>
      </c>
      <c r="Y371" s="197" t="str">
        <f t="shared" si="142"/>
        <v>New_Hybrid_New_Hybrid_2023_Hybrid 100 MW Solar, 50 MW Storage</v>
      </c>
      <c r="Z371" s="197">
        <f>IF(COUNTIFS($Y$2:Y371,Y371)=1,1,0)</f>
        <v>0</v>
      </c>
      <c r="AA371" s="197">
        <f>SUM($Z$2:Z371)*Z371</f>
        <v>0</v>
      </c>
      <c r="AB371" s="197">
        <f>COUNTIFS(resources!B:B,B371)</f>
        <v>1</v>
      </c>
      <c r="AC371" s="197">
        <f t="shared" si="143"/>
        <v>1</v>
      </c>
      <c r="AD371" s="197">
        <f t="shared" si="144"/>
        <v>1</v>
      </c>
      <c r="AE371" s="197">
        <f t="shared" si="145"/>
        <v>1</v>
      </c>
      <c r="AF371" s="197">
        <f t="shared" si="146"/>
        <v>1</v>
      </c>
      <c r="AG371" s="197">
        <f t="shared" si="147"/>
        <v>1</v>
      </c>
      <c r="AH371" s="197">
        <f t="shared" si="148"/>
        <v>1</v>
      </c>
      <c r="AI371" s="197">
        <f t="shared" si="149"/>
        <v>1</v>
      </c>
    </row>
    <row r="372" spans="1:35" x14ac:dyDescent="0.3">
      <c r="A372" s="103" t="s">
        <v>3955</v>
      </c>
      <c r="B372" s="103" t="s">
        <v>1239</v>
      </c>
      <c r="C372" s="103" t="s">
        <v>6264</v>
      </c>
      <c r="D372" s="164">
        <v>2028</v>
      </c>
      <c r="E372" s="164">
        <v>1</v>
      </c>
      <c r="F372" s="166">
        <v>15.127536875804649</v>
      </c>
      <c r="G372" s="206">
        <v>50</v>
      </c>
      <c r="H372" s="207"/>
      <c r="I372" s="103" t="s">
        <v>594</v>
      </c>
      <c r="J372" s="85">
        <v>4</v>
      </c>
      <c r="K372" s="210" t="s">
        <v>6265</v>
      </c>
      <c r="L372" s="191">
        <v>100</v>
      </c>
      <c r="M372" s="191" t="str">
        <f>IF(
ISNA(INDEX(resources!E:E,MATCH(B372,resources!B:B,0))),"fillme",
INDEX(resources!E:E,MATCH(B372,resources!B:B,0)))</f>
        <v>CAISO_Hybrid</v>
      </c>
      <c r="N372" s="191">
        <v>0</v>
      </c>
      <c r="O372" s="193" t="str">
        <f>IFERROR(INDEX(resources!K:K,MATCH(B372,resources!B:B,0)),"fillme")</f>
        <v>unknown</v>
      </c>
      <c r="P372" s="195" t="str">
        <f t="shared" si="135"/>
        <v>unknown_2028_1</v>
      </c>
      <c r="Q372" s="194">
        <f>INDEX(elcc!G:G,MATCH(P372,elcc!D:D,0))</f>
        <v>0</v>
      </c>
      <c r="R372" s="195">
        <f t="shared" si="136"/>
        <v>1</v>
      </c>
      <c r="S372" s="210" t="e">
        <f t="shared" si="137"/>
        <v>#N/A</v>
      </c>
      <c r="T372" s="212">
        <f t="shared" si="138"/>
        <v>50</v>
      </c>
      <c r="U372" s="196" t="str">
        <f t="shared" si="139"/>
        <v>ok</v>
      </c>
      <c r="V372" s="192" t="str">
        <f>INDEX(resources!F:F,MATCH(B372,resources!B:B,0))</f>
        <v>new_resolve</v>
      </c>
      <c r="W372" s="197">
        <f t="shared" si="140"/>
        <v>1</v>
      </c>
      <c r="X372" s="197">
        <f t="shared" si="141"/>
        <v>1</v>
      </c>
      <c r="Y372" s="197" t="str">
        <f t="shared" si="142"/>
        <v>New_Hybrid_New_Hybrid_2023_Hybrid 100 MW Solar, 50 MW Storage</v>
      </c>
      <c r="Z372" s="197">
        <f>IF(COUNTIFS($Y$2:Y372,Y372)=1,1,0)</f>
        <v>0</v>
      </c>
      <c r="AA372" s="197">
        <f>SUM($Z$2:Z372)*Z372</f>
        <v>0</v>
      </c>
      <c r="AB372" s="197">
        <f>COUNTIFS(resources!B:B,B372)</f>
        <v>1</v>
      </c>
      <c r="AC372" s="197">
        <f t="shared" si="143"/>
        <v>1</v>
      </c>
      <c r="AD372" s="197">
        <f t="shared" si="144"/>
        <v>1</v>
      </c>
      <c r="AE372" s="197">
        <f t="shared" si="145"/>
        <v>1</v>
      </c>
      <c r="AF372" s="197">
        <f t="shared" si="146"/>
        <v>1</v>
      </c>
      <c r="AG372" s="197">
        <f t="shared" si="147"/>
        <v>1</v>
      </c>
      <c r="AH372" s="197">
        <f t="shared" si="148"/>
        <v>1</v>
      </c>
      <c r="AI372" s="197">
        <f t="shared" si="149"/>
        <v>1</v>
      </c>
    </row>
    <row r="373" spans="1:35" x14ac:dyDescent="0.3">
      <c r="A373" s="103" t="s">
        <v>3955</v>
      </c>
      <c r="B373" s="103" t="s">
        <v>1239</v>
      </c>
      <c r="C373" s="103" t="s">
        <v>6264</v>
      </c>
      <c r="D373" s="164">
        <v>2028</v>
      </c>
      <c r="E373" s="164">
        <v>2</v>
      </c>
      <c r="F373" s="166">
        <v>17.115487694412977</v>
      </c>
      <c r="G373" s="206">
        <v>50</v>
      </c>
      <c r="H373" s="207"/>
      <c r="I373" s="103" t="s">
        <v>594</v>
      </c>
      <c r="J373" s="85">
        <v>4</v>
      </c>
      <c r="K373" s="210" t="s">
        <v>6265</v>
      </c>
      <c r="L373" s="191">
        <v>100</v>
      </c>
      <c r="M373" s="191" t="str">
        <f>IF(
ISNA(INDEX(resources!E:E,MATCH(B373,resources!B:B,0))),"fillme",
INDEX(resources!E:E,MATCH(B373,resources!B:B,0)))</f>
        <v>CAISO_Hybrid</v>
      </c>
      <c r="N373" s="191">
        <v>0</v>
      </c>
      <c r="O373" s="193" t="str">
        <f>IFERROR(INDEX(resources!K:K,MATCH(B373,resources!B:B,0)),"fillme")</f>
        <v>unknown</v>
      </c>
      <c r="P373" s="195" t="str">
        <f t="shared" si="135"/>
        <v>unknown_2028_2</v>
      </c>
      <c r="Q373" s="194">
        <f>INDEX(elcc!G:G,MATCH(P373,elcc!D:D,0))</f>
        <v>0</v>
      </c>
      <c r="R373" s="195">
        <f t="shared" si="136"/>
        <v>1</v>
      </c>
      <c r="S373" s="210" t="e">
        <f t="shared" si="137"/>
        <v>#N/A</v>
      </c>
      <c r="T373" s="212">
        <f t="shared" si="138"/>
        <v>50</v>
      </c>
      <c r="U373" s="196" t="str">
        <f t="shared" si="139"/>
        <v>ok</v>
      </c>
      <c r="V373" s="192" t="str">
        <f>INDEX(resources!F:F,MATCH(B373,resources!B:B,0))</f>
        <v>new_resolve</v>
      </c>
      <c r="W373" s="197">
        <f t="shared" si="140"/>
        <v>1</v>
      </c>
      <c r="X373" s="197">
        <f t="shared" si="141"/>
        <v>1</v>
      </c>
      <c r="Y373" s="197" t="str">
        <f t="shared" si="142"/>
        <v>New_Hybrid_New_Hybrid_2023_Hybrid 100 MW Solar, 50 MW Storage</v>
      </c>
      <c r="Z373" s="197">
        <f>IF(COUNTIFS($Y$2:Y373,Y373)=1,1,0)</f>
        <v>0</v>
      </c>
      <c r="AA373" s="197">
        <f>SUM($Z$2:Z373)*Z373</f>
        <v>0</v>
      </c>
      <c r="AB373" s="197">
        <f>COUNTIFS(resources!B:B,B373)</f>
        <v>1</v>
      </c>
      <c r="AC373" s="197">
        <f t="shared" si="143"/>
        <v>1</v>
      </c>
      <c r="AD373" s="197">
        <f t="shared" si="144"/>
        <v>1</v>
      </c>
      <c r="AE373" s="197">
        <f t="shared" si="145"/>
        <v>1</v>
      </c>
      <c r="AF373" s="197">
        <f t="shared" si="146"/>
        <v>1</v>
      </c>
      <c r="AG373" s="197">
        <f t="shared" si="147"/>
        <v>1</v>
      </c>
      <c r="AH373" s="197">
        <f t="shared" si="148"/>
        <v>1</v>
      </c>
      <c r="AI373" s="197">
        <f t="shared" si="149"/>
        <v>1</v>
      </c>
    </row>
    <row r="374" spans="1:35" x14ac:dyDescent="0.3">
      <c r="A374" s="103" t="s">
        <v>3955</v>
      </c>
      <c r="B374" s="103" t="s">
        <v>1239</v>
      </c>
      <c r="C374" s="103" t="s">
        <v>6264</v>
      </c>
      <c r="D374" s="164">
        <v>2028</v>
      </c>
      <c r="E374" s="164">
        <v>3</v>
      </c>
      <c r="F374" s="166">
        <v>23.761637877498938</v>
      </c>
      <c r="G374" s="206">
        <v>50</v>
      </c>
      <c r="H374" s="207"/>
      <c r="I374" s="103" t="s">
        <v>594</v>
      </c>
      <c r="J374" s="85">
        <v>4</v>
      </c>
      <c r="K374" s="210" t="s">
        <v>6265</v>
      </c>
      <c r="L374" s="191">
        <v>100</v>
      </c>
      <c r="M374" s="191" t="str">
        <f>IF(
ISNA(INDEX(resources!E:E,MATCH(B374,resources!B:B,0))),"fillme",
INDEX(resources!E:E,MATCH(B374,resources!B:B,0)))</f>
        <v>CAISO_Hybrid</v>
      </c>
      <c r="N374" s="191">
        <v>0</v>
      </c>
      <c r="O374" s="193" t="str">
        <f>IFERROR(INDEX(resources!K:K,MATCH(B374,resources!B:B,0)),"fillme")</f>
        <v>unknown</v>
      </c>
      <c r="P374" s="195" t="str">
        <f t="shared" si="135"/>
        <v>unknown_2028_3</v>
      </c>
      <c r="Q374" s="194">
        <f>INDEX(elcc!G:G,MATCH(P374,elcc!D:D,0))</f>
        <v>0</v>
      </c>
      <c r="R374" s="195">
        <f t="shared" si="136"/>
        <v>1</v>
      </c>
      <c r="S374" s="210" t="e">
        <f t="shared" si="137"/>
        <v>#N/A</v>
      </c>
      <c r="T374" s="212">
        <f t="shared" si="138"/>
        <v>50</v>
      </c>
      <c r="U374" s="196" t="str">
        <f t="shared" si="139"/>
        <v>ok</v>
      </c>
      <c r="V374" s="192" t="str">
        <f>INDEX(resources!F:F,MATCH(B374,resources!B:B,0))</f>
        <v>new_resolve</v>
      </c>
      <c r="W374" s="197">
        <f t="shared" si="140"/>
        <v>1</v>
      </c>
      <c r="X374" s="197">
        <f t="shared" si="141"/>
        <v>1</v>
      </c>
      <c r="Y374" s="197" t="str">
        <f t="shared" si="142"/>
        <v>New_Hybrid_New_Hybrid_2023_Hybrid 100 MW Solar, 50 MW Storage</v>
      </c>
      <c r="Z374" s="197">
        <f>IF(COUNTIFS($Y$2:Y374,Y374)=1,1,0)</f>
        <v>0</v>
      </c>
      <c r="AA374" s="197">
        <f>SUM($Z$2:Z374)*Z374</f>
        <v>0</v>
      </c>
      <c r="AB374" s="197">
        <f>COUNTIFS(resources!B:B,B374)</f>
        <v>1</v>
      </c>
      <c r="AC374" s="197">
        <f t="shared" si="143"/>
        <v>1</v>
      </c>
      <c r="AD374" s="197">
        <f t="shared" si="144"/>
        <v>1</v>
      </c>
      <c r="AE374" s="197">
        <f t="shared" si="145"/>
        <v>1</v>
      </c>
      <c r="AF374" s="197">
        <f t="shared" si="146"/>
        <v>1</v>
      </c>
      <c r="AG374" s="197">
        <f t="shared" si="147"/>
        <v>1</v>
      </c>
      <c r="AH374" s="197">
        <f t="shared" si="148"/>
        <v>1</v>
      </c>
      <c r="AI374" s="197">
        <f t="shared" si="149"/>
        <v>1</v>
      </c>
    </row>
    <row r="375" spans="1:35" x14ac:dyDescent="0.3">
      <c r="A375" s="103" t="s">
        <v>3955</v>
      </c>
      <c r="B375" s="103" t="s">
        <v>1239</v>
      </c>
      <c r="C375" s="103" t="s">
        <v>6264</v>
      </c>
      <c r="D375" s="164">
        <v>2028</v>
      </c>
      <c r="E375" s="164">
        <v>4</v>
      </c>
      <c r="F375" s="166">
        <v>25.890469367785936</v>
      </c>
      <c r="G375" s="206">
        <v>50</v>
      </c>
      <c r="H375" s="207"/>
      <c r="I375" s="103" t="s">
        <v>594</v>
      </c>
      <c r="J375" s="85">
        <v>4</v>
      </c>
      <c r="K375" s="210" t="s">
        <v>6265</v>
      </c>
      <c r="L375" s="191">
        <v>100</v>
      </c>
      <c r="M375" s="191" t="str">
        <f>IF(
ISNA(INDEX(resources!E:E,MATCH(B375,resources!B:B,0))),"fillme",
INDEX(resources!E:E,MATCH(B375,resources!B:B,0)))</f>
        <v>CAISO_Hybrid</v>
      </c>
      <c r="N375" s="191">
        <v>0</v>
      </c>
      <c r="O375" s="193" t="str">
        <f>IFERROR(INDEX(resources!K:K,MATCH(B375,resources!B:B,0)),"fillme")</f>
        <v>unknown</v>
      </c>
      <c r="P375" s="195" t="str">
        <f t="shared" si="135"/>
        <v>unknown_2028_4</v>
      </c>
      <c r="Q375" s="194">
        <f>INDEX(elcc!G:G,MATCH(P375,elcc!D:D,0))</f>
        <v>0</v>
      </c>
      <c r="R375" s="195">
        <f t="shared" si="136"/>
        <v>1</v>
      </c>
      <c r="S375" s="210" t="e">
        <f t="shared" si="137"/>
        <v>#N/A</v>
      </c>
      <c r="T375" s="212">
        <f t="shared" si="138"/>
        <v>50</v>
      </c>
      <c r="U375" s="196" t="str">
        <f t="shared" si="139"/>
        <v>ok</v>
      </c>
      <c r="V375" s="192" t="str">
        <f>INDEX(resources!F:F,MATCH(B375,resources!B:B,0))</f>
        <v>new_resolve</v>
      </c>
      <c r="W375" s="197">
        <f t="shared" si="140"/>
        <v>1</v>
      </c>
      <c r="X375" s="197">
        <f t="shared" si="141"/>
        <v>1</v>
      </c>
      <c r="Y375" s="197" t="str">
        <f t="shared" si="142"/>
        <v>New_Hybrid_New_Hybrid_2023_Hybrid 100 MW Solar, 50 MW Storage</v>
      </c>
      <c r="Z375" s="197">
        <f>IF(COUNTIFS($Y$2:Y375,Y375)=1,1,0)</f>
        <v>0</v>
      </c>
      <c r="AA375" s="197">
        <f>SUM($Z$2:Z375)*Z375</f>
        <v>0</v>
      </c>
      <c r="AB375" s="197">
        <f>COUNTIFS(resources!B:B,B375)</f>
        <v>1</v>
      </c>
      <c r="AC375" s="197">
        <f t="shared" si="143"/>
        <v>1</v>
      </c>
      <c r="AD375" s="197">
        <f t="shared" si="144"/>
        <v>1</v>
      </c>
      <c r="AE375" s="197">
        <f t="shared" si="145"/>
        <v>1</v>
      </c>
      <c r="AF375" s="197">
        <f t="shared" si="146"/>
        <v>1</v>
      </c>
      <c r="AG375" s="197">
        <f t="shared" si="147"/>
        <v>1</v>
      </c>
      <c r="AH375" s="197">
        <f t="shared" si="148"/>
        <v>1</v>
      </c>
      <c r="AI375" s="197">
        <f t="shared" si="149"/>
        <v>1</v>
      </c>
    </row>
    <row r="376" spans="1:35" x14ac:dyDescent="0.3">
      <c r="A376" s="103" t="s">
        <v>3955</v>
      </c>
      <c r="B376" s="103" t="s">
        <v>1239</v>
      </c>
      <c r="C376" s="103" t="s">
        <v>6264</v>
      </c>
      <c r="D376" s="164">
        <v>2028</v>
      </c>
      <c r="E376" s="164">
        <v>5</v>
      </c>
      <c r="F376" s="166">
        <v>28.460862531895248</v>
      </c>
      <c r="G376" s="206">
        <v>50</v>
      </c>
      <c r="H376" s="207"/>
      <c r="I376" s="103" t="s">
        <v>594</v>
      </c>
      <c r="J376" s="85">
        <v>4</v>
      </c>
      <c r="K376" s="210" t="s">
        <v>6265</v>
      </c>
      <c r="L376" s="191">
        <v>100</v>
      </c>
      <c r="M376" s="191" t="str">
        <f>IF(
ISNA(INDEX(resources!E:E,MATCH(B376,resources!B:B,0))),"fillme",
INDEX(resources!E:E,MATCH(B376,resources!B:B,0)))</f>
        <v>CAISO_Hybrid</v>
      </c>
      <c r="N376" s="191">
        <v>0</v>
      </c>
      <c r="O376" s="193" t="str">
        <f>IFERROR(INDEX(resources!K:K,MATCH(B376,resources!B:B,0)),"fillme")</f>
        <v>unknown</v>
      </c>
      <c r="P376" s="195" t="str">
        <f t="shared" si="135"/>
        <v>unknown_2028_5</v>
      </c>
      <c r="Q376" s="194">
        <f>INDEX(elcc!G:G,MATCH(P376,elcc!D:D,0))</f>
        <v>0</v>
      </c>
      <c r="R376" s="195">
        <f t="shared" si="136"/>
        <v>1</v>
      </c>
      <c r="S376" s="210" t="e">
        <f t="shared" si="137"/>
        <v>#N/A</v>
      </c>
      <c r="T376" s="212">
        <f t="shared" si="138"/>
        <v>50</v>
      </c>
      <c r="U376" s="196" t="str">
        <f t="shared" si="139"/>
        <v>ok</v>
      </c>
      <c r="V376" s="192" t="str">
        <f>INDEX(resources!F:F,MATCH(B376,resources!B:B,0))</f>
        <v>new_resolve</v>
      </c>
      <c r="W376" s="197">
        <f t="shared" si="140"/>
        <v>1</v>
      </c>
      <c r="X376" s="197">
        <f t="shared" si="141"/>
        <v>1</v>
      </c>
      <c r="Y376" s="197" t="str">
        <f t="shared" si="142"/>
        <v>New_Hybrid_New_Hybrid_2023_Hybrid 100 MW Solar, 50 MW Storage</v>
      </c>
      <c r="Z376" s="197">
        <f>IF(COUNTIFS($Y$2:Y376,Y376)=1,1,0)</f>
        <v>0</v>
      </c>
      <c r="AA376" s="197">
        <f>SUM($Z$2:Z376)*Z376</f>
        <v>0</v>
      </c>
      <c r="AB376" s="197">
        <f>COUNTIFS(resources!B:B,B376)</f>
        <v>1</v>
      </c>
      <c r="AC376" s="197">
        <f t="shared" si="143"/>
        <v>1</v>
      </c>
      <c r="AD376" s="197">
        <f t="shared" si="144"/>
        <v>1</v>
      </c>
      <c r="AE376" s="197">
        <f t="shared" si="145"/>
        <v>1</v>
      </c>
      <c r="AF376" s="197">
        <f t="shared" si="146"/>
        <v>1</v>
      </c>
      <c r="AG376" s="197">
        <f t="shared" si="147"/>
        <v>1</v>
      </c>
      <c r="AH376" s="197">
        <f t="shared" si="148"/>
        <v>1</v>
      </c>
      <c r="AI376" s="197">
        <f t="shared" si="149"/>
        <v>1</v>
      </c>
    </row>
    <row r="377" spans="1:35" x14ac:dyDescent="0.3">
      <c r="A377" s="103" t="s">
        <v>3955</v>
      </c>
      <c r="B377" s="103" t="s">
        <v>1239</v>
      </c>
      <c r="C377" s="103" t="s">
        <v>6264</v>
      </c>
      <c r="D377" s="164">
        <v>2028</v>
      </c>
      <c r="E377" s="164">
        <v>6</v>
      </c>
      <c r="F377" s="166">
        <v>27.752807711331666</v>
      </c>
      <c r="G377" s="206">
        <v>50</v>
      </c>
      <c r="H377" s="207"/>
      <c r="I377" s="103" t="s">
        <v>594</v>
      </c>
      <c r="J377" s="85">
        <v>4</v>
      </c>
      <c r="K377" s="210" t="s">
        <v>6265</v>
      </c>
      <c r="L377" s="191">
        <v>100</v>
      </c>
      <c r="M377" s="191" t="str">
        <f>IF(
ISNA(INDEX(resources!E:E,MATCH(B377,resources!B:B,0))),"fillme",
INDEX(resources!E:E,MATCH(B377,resources!B:B,0)))</f>
        <v>CAISO_Hybrid</v>
      </c>
      <c r="N377" s="191">
        <v>0</v>
      </c>
      <c r="O377" s="193" t="str">
        <f>IFERROR(INDEX(resources!K:K,MATCH(B377,resources!B:B,0)),"fillme")</f>
        <v>unknown</v>
      </c>
      <c r="P377" s="195" t="str">
        <f t="shared" ref="P377:P440" si="150">O377&amp;"_"&amp;D377&amp;"_"&amp;E377</f>
        <v>unknown_2028_6</v>
      </c>
      <c r="Q377" s="194">
        <f>INDEX(elcc!G:G,MATCH(P377,elcc!D:D,0))</f>
        <v>0</v>
      </c>
      <c r="R377" s="195">
        <f t="shared" ref="R377:R440" si="151">IF(O377="battery",MIN(1,J377/4),1)</f>
        <v>1</v>
      </c>
      <c r="S377" s="210" t="e">
        <f t="shared" ref="S377:S440" si="152">IF(ISBLANK(H377),NA(),H377*L377*Q377*R377)</f>
        <v>#N/A</v>
      </c>
      <c r="T377" s="212">
        <f t="shared" ref="T377:T440" si="153">IF(ISNUMBER(G377),G377,S377)</f>
        <v>50</v>
      </c>
      <c r="U377" s="196" t="str">
        <f t="shared" ref="U377:U440" si="154">IF(ISERROR(T377),"error in NQC data entry; please check blue and purple data entered. You need to provide either a contracted NQC value in Column G, or allow the template to calculate one using Columns H,L,Q, and R","ok")</f>
        <v>ok</v>
      </c>
      <c r="V377" s="192" t="str">
        <f>INDEX(resources!F:F,MATCH(B377,resources!B:B,0))</f>
        <v>new_resolve</v>
      </c>
      <c r="W377" s="197">
        <f t="shared" ref="W377:W440" si="155">(F377&gt;0)*1</f>
        <v>1</v>
      </c>
      <c r="X377" s="197">
        <f t="shared" ref="X377:X440" si="156">COUNTIFS(G377:H377,"&gt;0")</f>
        <v>1</v>
      </c>
      <c r="Y377" s="197" t="str">
        <f t="shared" ref="Y377:Y440" si="157">B377&amp;"_"&amp;C377&amp;"_"&amp;K377</f>
        <v>New_Hybrid_New_Hybrid_2023_Hybrid 100 MW Solar, 50 MW Storage</v>
      </c>
      <c r="Z377" s="197">
        <f>IF(COUNTIFS($Y$2:Y377,Y377)=1,1,0)</f>
        <v>0</v>
      </c>
      <c r="AA377" s="197">
        <f>SUM($Z$2:Z377)*Z377</f>
        <v>0</v>
      </c>
      <c r="AB377" s="197">
        <f>COUNTIFS(resources!B:B,B377)</f>
        <v>1</v>
      </c>
      <c r="AC377" s="197">
        <f t="shared" ref="AC377:AC440" si="158">AND(ISNUMBER(D377),(D377&gt;2019))*1</f>
        <v>1</v>
      </c>
      <c r="AD377" s="197">
        <f t="shared" ref="AD377:AD440" si="159">AND(ISNUMBER(E377),E377&gt;=1,E377&lt;=12)*1</f>
        <v>1</v>
      </c>
      <c r="AE377" s="197">
        <f t="shared" ref="AE377:AE440" si="160">AND(COUNT(G377:H377)=1,COUNT(F377)=1)*1</f>
        <v>1</v>
      </c>
      <c r="AF377" s="197">
        <f t="shared" ref="AF377:AF440" si="161">(COUNTIFS(K377:O377,"fillme")=0)*1</f>
        <v>1</v>
      </c>
      <c r="AG377" s="197">
        <f t="shared" ref="AG377:AG440" si="162">ISNUMBER(L377)*1</f>
        <v>1</v>
      </c>
      <c r="AH377" s="197">
        <f t="shared" ref="AH377:AH440" si="163">NOT(AND(G377&gt;0,H377&gt;0))*1</f>
        <v>1</v>
      </c>
      <c r="AI377" s="197">
        <f t="shared" ref="AI377:AI440" si="164">(U377="ok")*1</f>
        <v>1</v>
      </c>
    </row>
    <row r="378" spans="1:35" x14ac:dyDescent="0.3">
      <c r="A378" s="103" t="s">
        <v>3955</v>
      </c>
      <c r="B378" s="103" t="s">
        <v>1239</v>
      </c>
      <c r="C378" s="103" t="s">
        <v>6264</v>
      </c>
      <c r="D378" s="164">
        <v>2028</v>
      </c>
      <c r="E378" s="164">
        <v>7</v>
      </c>
      <c r="F378" s="166">
        <v>26.578525064045003</v>
      </c>
      <c r="G378" s="206">
        <v>50</v>
      </c>
      <c r="H378" s="207"/>
      <c r="I378" s="103" t="s">
        <v>594</v>
      </c>
      <c r="J378" s="85">
        <v>4</v>
      </c>
      <c r="K378" s="210" t="s">
        <v>6265</v>
      </c>
      <c r="L378" s="191">
        <v>100</v>
      </c>
      <c r="M378" s="191" t="str">
        <f>IF(
ISNA(INDEX(resources!E:E,MATCH(B378,resources!B:B,0))),"fillme",
INDEX(resources!E:E,MATCH(B378,resources!B:B,0)))</f>
        <v>CAISO_Hybrid</v>
      </c>
      <c r="N378" s="191">
        <v>0</v>
      </c>
      <c r="O378" s="193" t="str">
        <f>IFERROR(INDEX(resources!K:K,MATCH(B378,resources!B:B,0)),"fillme")</f>
        <v>unknown</v>
      </c>
      <c r="P378" s="195" t="str">
        <f t="shared" si="150"/>
        <v>unknown_2028_7</v>
      </c>
      <c r="Q378" s="194">
        <f>INDEX(elcc!G:G,MATCH(P378,elcc!D:D,0))</f>
        <v>0</v>
      </c>
      <c r="R378" s="195">
        <f t="shared" si="151"/>
        <v>1</v>
      </c>
      <c r="S378" s="210" t="e">
        <f t="shared" si="152"/>
        <v>#N/A</v>
      </c>
      <c r="T378" s="212">
        <f t="shared" si="153"/>
        <v>50</v>
      </c>
      <c r="U378" s="196" t="str">
        <f t="shared" si="154"/>
        <v>ok</v>
      </c>
      <c r="V378" s="192" t="str">
        <f>INDEX(resources!F:F,MATCH(B378,resources!B:B,0))</f>
        <v>new_resolve</v>
      </c>
      <c r="W378" s="197">
        <f t="shared" si="155"/>
        <v>1</v>
      </c>
      <c r="X378" s="197">
        <f t="shared" si="156"/>
        <v>1</v>
      </c>
      <c r="Y378" s="197" t="str">
        <f t="shared" si="157"/>
        <v>New_Hybrid_New_Hybrid_2023_Hybrid 100 MW Solar, 50 MW Storage</v>
      </c>
      <c r="Z378" s="197">
        <f>IF(COUNTIFS($Y$2:Y378,Y378)=1,1,0)</f>
        <v>0</v>
      </c>
      <c r="AA378" s="197">
        <f>SUM($Z$2:Z378)*Z378</f>
        <v>0</v>
      </c>
      <c r="AB378" s="197">
        <f>COUNTIFS(resources!B:B,B378)</f>
        <v>1</v>
      </c>
      <c r="AC378" s="197">
        <f t="shared" si="158"/>
        <v>1</v>
      </c>
      <c r="AD378" s="197">
        <f t="shared" si="159"/>
        <v>1</v>
      </c>
      <c r="AE378" s="197">
        <f t="shared" si="160"/>
        <v>1</v>
      </c>
      <c r="AF378" s="197">
        <f t="shared" si="161"/>
        <v>1</v>
      </c>
      <c r="AG378" s="197">
        <f t="shared" si="162"/>
        <v>1</v>
      </c>
      <c r="AH378" s="197">
        <f t="shared" si="163"/>
        <v>1</v>
      </c>
      <c r="AI378" s="197">
        <f t="shared" si="164"/>
        <v>1</v>
      </c>
    </row>
    <row r="379" spans="1:35" x14ac:dyDescent="0.3">
      <c r="A379" s="103" t="s">
        <v>3955</v>
      </c>
      <c r="B379" s="103" t="s">
        <v>1239</v>
      </c>
      <c r="C379" s="103" t="s">
        <v>6264</v>
      </c>
      <c r="D379" s="164">
        <v>2028</v>
      </c>
      <c r="E379" s="164">
        <v>8</v>
      </c>
      <c r="F379" s="166">
        <v>25.820014780070519</v>
      </c>
      <c r="G379" s="206">
        <v>50</v>
      </c>
      <c r="H379" s="207"/>
      <c r="I379" s="103" t="s">
        <v>594</v>
      </c>
      <c r="J379" s="85">
        <v>4</v>
      </c>
      <c r="K379" s="210" t="s">
        <v>6265</v>
      </c>
      <c r="L379" s="191">
        <v>100</v>
      </c>
      <c r="M379" s="191" t="str">
        <f>IF(
ISNA(INDEX(resources!E:E,MATCH(B379,resources!B:B,0))),"fillme",
INDEX(resources!E:E,MATCH(B379,resources!B:B,0)))</f>
        <v>CAISO_Hybrid</v>
      </c>
      <c r="N379" s="191">
        <v>0</v>
      </c>
      <c r="O379" s="193" t="str">
        <f>IFERROR(INDEX(resources!K:K,MATCH(B379,resources!B:B,0)),"fillme")</f>
        <v>unknown</v>
      </c>
      <c r="P379" s="195" t="str">
        <f t="shared" si="150"/>
        <v>unknown_2028_8</v>
      </c>
      <c r="Q379" s="194">
        <f>INDEX(elcc!G:G,MATCH(P379,elcc!D:D,0))</f>
        <v>0</v>
      </c>
      <c r="R379" s="195">
        <f t="shared" si="151"/>
        <v>1</v>
      </c>
      <c r="S379" s="210" t="e">
        <f t="shared" si="152"/>
        <v>#N/A</v>
      </c>
      <c r="T379" s="212">
        <f t="shared" si="153"/>
        <v>50</v>
      </c>
      <c r="U379" s="196" t="str">
        <f t="shared" si="154"/>
        <v>ok</v>
      </c>
      <c r="V379" s="192" t="str">
        <f>INDEX(resources!F:F,MATCH(B379,resources!B:B,0))</f>
        <v>new_resolve</v>
      </c>
      <c r="W379" s="197">
        <f t="shared" si="155"/>
        <v>1</v>
      </c>
      <c r="X379" s="197">
        <f t="shared" si="156"/>
        <v>1</v>
      </c>
      <c r="Y379" s="197" t="str">
        <f t="shared" si="157"/>
        <v>New_Hybrid_New_Hybrid_2023_Hybrid 100 MW Solar, 50 MW Storage</v>
      </c>
      <c r="Z379" s="197">
        <f>IF(COUNTIFS($Y$2:Y379,Y379)=1,1,0)</f>
        <v>0</v>
      </c>
      <c r="AA379" s="197">
        <f>SUM($Z$2:Z379)*Z379</f>
        <v>0</v>
      </c>
      <c r="AB379" s="197">
        <f>COUNTIFS(resources!B:B,B379)</f>
        <v>1</v>
      </c>
      <c r="AC379" s="197">
        <f t="shared" si="158"/>
        <v>1</v>
      </c>
      <c r="AD379" s="197">
        <f t="shared" si="159"/>
        <v>1</v>
      </c>
      <c r="AE379" s="197">
        <f t="shared" si="160"/>
        <v>1</v>
      </c>
      <c r="AF379" s="197">
        <f t="shared" si="161"/>
        <v>1</v>
      </c>
      <c r="AG379" s="197">
        <f t="shared" si="162"/>
        <v>1</v>
      </c>
      <c r="AH379" s="197">
        <f t="shared" si="163"/>
        <v>1</v>
      </c>
      <c r="AI379" s="197">
        <f t="shared" si="164"/>
        <v>1</v>
      </c>
    </row>
    <row r="380" spans="1:35" x14ac:dyDescent="0.3">
      <c r="A380" s="103" t="s">
        <v>3955</v>
      </c>
      <c r="B380" s="103" t="s">
        <v>1239</v>
      </c>
      <c r="C380" s="103" t="s">
        <v>6264</v>
      </c>
      <c r="D380" s="164">
        <v>2028</v>
      </c>
      <c r="E380" s="164">
        <v>9</v>
      </c>
      <c r="F380" s="166">
        <v>22.800831435092544</v>
      </c>
      <c r="G380" s="206">
        <v>50</v>
      </c>
      <c r="H380" s="207"/>
      <c r="I380" s="103" t="s">
        <v>594</v>
      </c>
      <c r="J380" s="85">
        <v>4</v>
      </c>
      <c r="K380" s="210" t="s">
        <v>6265</v>
      </c>
      <c r="L380" s="191">
        <v>100</v>
      </c>
      <c r="M380" s="191" t="str">
        <f>IF(
ISNA(INDEX(resources!E:E,MATCH(B380,resources!B:B,0))),"fillme",
INDEX(resources!E:E,MATCH(B380,resources!B:B,0)))</f>
        <v>CAISO_Hybrid</v>
      </c>
      <c r="N380" s="191">
        <v>0</v>
      </c>
      <c r="O380" s="193" t="str">
        <f>IFERROR(INDEX(resources!K:K,MATCH(B380,resources!B:B,0)),"fillme")</f>
        <v>unknown</v>
      </c>
      <c r="P380" s="195" t="str">
        <f t="shared" si="150"/>
        <v>unknown_2028_9</v>
      </c>
      <c r="Q380" s="194">
        <f>INDEX(elcc!G:G,MATCH(P380,elcc!D:D,0))</f>
        <v>0</v>
      </c>
      <c r="R380" s="195">
        <f t="shared" si="151"/>
        <v>1</v>
      </c>
      <c r="S380" s="210" t="e">
        <f t="shared" si="152"/>
        <v>#N/A</v>
      </c>
      <c r="T380" s="212">
        <f t="shared" si="153"/>
        <v>50</v>
      </c>
      <c r="U380" s="196" t="str">
        <f t="shared" si="154"/>
        <v>ok</v>
      </c>
      <c r="V380" s="192" t="str">
        <f>INDEX(resources!F:F,MATCH(B380,resources!B:B,0))</f>
        <v>new_resolve</v>
      </c>
      <c r="W380" s="197">
        <f t="shared" si="155"/>
        <v>1</v>
      </c>
      <c r="X380" s="197">
        <f t="shared" si="156"/>
        <v>1</v>
      </c>
      <c r="Y380" s="197" t="str">
        <f t="shared" si="157"/>
        <v>New_Hybrid_New_Hybrid_2023_Hybrid 100 MW Solar, 50 MW Storage</v>
      </c>
      <c r="Z380" s="197">
        <f>IF(COUNTIFS($Y$2:Y380,Y380)=1,1,0)</f>
        <v>0</v>
      </c>
      <c r="AA380" s="197">
        <f>SUM($Z$2:Z380)*Z380</f>
        <v>0</v>
      </c>
      <c r="AB380" s="197">
        <f>COUNTIFS(resources!B:B,B380)</f>
        <v>1</v>
      </c>
      <c r="AC380" s="197">
        <f t="shared" si="158"/>
        <v>1</v>
      </c>
      <c r="AD380" s="197">
        <f t="shared" si="159"/>
        <v>1</v>
      </c>
      <c r="AE380" s="197">
        <f t="shared" si="160"/>
        <v>1</v>
      </c>
      <c r="AF380" s="197">
        <f t="shared" si="161"/>
        <v>1</v>
      </c>
      <c r="AG380" s="197">
        <f t="shared" si="162"/>
        <v>1</v>
      </c>
      <c r="AH380" s="197">
        <f t="shared" si="163"/>
        <v>1</v>
      </c>
      <c r="AI380" s="197">
        <f t="shared" si="164"/>
        <v>1</v>
      </c>
    </row>
    <row r="381" spans="1:35" x14ac:dyDescent="0.3">
      <c r="A381" s="103" t="s">
        <v>3955</v>
      </c>
      <c r="B381" s="103" t="s">
        <v>1239</v>
      </c>
      <c r="C381" s="103" t="s">
        <v>6264</v>
      </c>
      <c r="D381" s="164">
        <v>2028</v>
      </c>
      <c r="E381" s="164">
        <v>10</v>
      </c>
      <c r="F381" s="166">
        <v>20.28787717624056</v>
      </c>
      <c r="G381" s="206">
        <v>50</v>
      </c>
      <c r="H381" s="207"/>
      <c r="I381" s="103" t="s">
        <v>594</v>
      </c>
      <c r="J381" s="85">
        <v>4</v>
      </c>
      <c r="K381" s="210" t="s">
        <v>6265</v>
      </c>
      <c r="L381" s="191">
        <v>100</v>
      </c>
      <c r="M381" s="191" t="str">
        <f>IF(
ISNA(INDEX(resources!E:E,MATCH(B381,resources!B:B,0))),"fillme",
INDEX(resources!E:E,MATCH(B381,resources!B:B,0)))</f>
        <v>CAISO_Hybrid</v>
      </c>
      <c r="N381" s="191">
        <v>0</v>
      </c>
      <c r="O381" s="193" t="str">
        <f>IFERROR(INDEX(resources!K:K,MATCH(B381,resources!B:B,0)),"fillme")</f>
        <v>unknown</v>
      </c>
      <c r="P381" s="195" t="str">
        <f t="shared" si="150"/>
        <v>unknown_2028_10</v>
      </c>
      <c r="Q381" s="194">
        <f>INDEX(elcc!G:G,MATCH(P381,elcc!D:D,0))</f>
        <v>0</v>
      </c>
      <c r="R381" s="195">
        <f t="shared" si="151"/>
        <v>1</v>
      </c>
      <c r="S381" s="210" t="e">
        <f t="shared" si="152"/>
        <v>#N/A</v>
      </c>
      <c r="T381" s="212">
        <f t="shared" si="153"/>
        <v>50</v>
      </c>
      <c r="U381" s="196" t="str">
        <f t="shared" si="154"/>
        <v>ok</v>
      </c>
      <c r="V381" s="192" t="str">
        <f>INDEX(resources!F:F,MATCH(B381,resources!B:B,0))</f>
        <v>new_resolve</v>
      </c>
      <c r="W381" s="197">
        <f t="shared" si="155"/>
        <v>1</v>
      </c>
      <c r="X381" s="197">
        <f t="shared" si="156"/>
        <v>1</v>
      </c>
      <c r="Y381" s="197" t="str">
        <f t="shared" si="157"/>
        <v>New_Hybrid_New_Hybrid_2023_Hybrid 100 MW Solar, 50 MW Storage</v>
      </c>
      <c r="Z381" s="197">
        <f>IF(COUNTIFS($Y$2:Y381,Y381)=1,1,0)</f>
        <v>0</v>
      </c>
      <c r="AA381" s="197">
        <f>SUM($Z$2:Z381)*Z381</f>
        <v>0</v>
      </c>
      <c r="AB381" s="197">
        <f>COUNTIFS(resources!B:B,B381)</f>
        <v>1</v>
      </c>
      <c r="AC381" s="197">
        <f t="shared" si="158"/>
        <v>1</v>
      </c>
      <c r="AD381" s="197">
        <f t="shared" si="159"/>
        <v>1</v>
      </c>
      <c r="AE381" s="197">
        <f t="shared" si="160"/>
        <v>1</v>
      </c>
      <c r="AF381" s="197">
        <f t="shared" si="161"/>
        <v>1</v>
      </c>
      <c r="AG381" s="197">
        <f t="shared" si="162"/>
        <v>1</v>
      </c>
      <c r="AH381" s="197">
        <f t="shared" si="163"/>
        <v>1</v>
      </c>
      <c r="AI381" s="197">
        <f t="shared" si="164"/>
        <v>1</v>
      </c>
    </row>
    <row r="382" spans="1:35" x14ac:dyDescent="0.3">
      <c r="A382" s="103" t="s">
        <v>3955</v>
      </c>
      <c r="B382" s="103" t="s">
        <v>1239</v>
      </c>
      <c r="C382" s="103" t="s">
        <v>6264</v>
      </c>
      <c r="D382" s="164">
        <v>2028</v>
      </c>
      <c r="E382" s="164">
        <v>11</v>
      </c>
      <c r="F382" s="166">
        <v>15.592704595818144</v>
      </c>
      <c r="G382" s="206">
        <v>50</v>
      </c>
      <c r="H382" s="207"/>
      <c r="I382" s="103" t="s">
        <v>594</v>
      </c>
      <c r="J382" s="85">
        <v>4</v>
      </c>
      <c r="K382" s="210" t="s">
        <v>6265</v>
      </c>
      <c r="L382" s="191">
        <v>100</v>
      </c>
      <c r="M382" s="191" t="str">
        <f>IF(
ISNA(INDEX(resources!E:E,MATCH(B382,resources!B:B,0))),"fillme",
INDEX(resources!E:E,MATCH(B382,resources!B:B,0)))</f>
        <v>CAISO_Hybrid</v>
      </c>
      <c r="N382" s="191">
        <v>0</v>
      </c>
      <c r="O382" s="193" t="str">
        <f>IFERROR(INDEX(resources!K:K,MATCH(B382,resources!B:B,0)),"fillme")</f>
        <v>unknown</v>
      </c>
      <c r="P382" s="195" t="str">
        <f t="shared" si="150"/>
        <v>unknown_2028_11</v>
      </c>
      <c r="Q382" s="194">
        <f>INDEX(elcc!G:G,MATCH(P382,elcc!D:D,0))</f>
        <v>0</v>
      </c>
      <c r="R382" s="195">
        <f t="shared" si="151"/>
        <v>1</v>
      </c>
      <c r="S382" s="210" t="e">
        <f t="shared" si="152"/>
        <v>#N/A</v>
      </c>
      <c r="T382" s="212">
        <f t="shared" si="153"/>
        <v>50</v>
      </c>
      <c r="U382" s="196" t="str">
        <f t="shared" si="154"/>
        <v>ok</v>
      </c>
      <c r="V382" s="192" t="str">
        <f>INDEX(resources!F:F,MATCH(B382,resources!B:B,0))</f>
        <v>new_resolve</v>
      </c>
      <c r="W382" s="197">
        <f t="shared" si="155"/>
        <v>1</v>
      </c>
      <c r="X382" s="197">
        <f t="shared" si="156"/>
        <v>1</v>
      </c>
      <c r="Y382" s="197" t="str">
        <f t="shared" si="157"/>
        <v>New_Hybrid_New_Hybrid_2023_Hybrid 100 MW Solar, 50 MW Storage</v>
      </c>
      <c r="Z382" s="197">
        <f>IF(COUNTIFS($Y$2:Y382,Y382)=1,1,0)</f>
        <v>0</v>
      </c>
      <c r="AA382" s="197">
        <f>SUM($Z$2:Z382)*Z382</f>
        <v>0</v>
      </c>
      <c r="AB382" s="197">
        <f>COUNTIFS(resources!B:B,B382)</f>
        <v>1</v>
      </c>
      <c r="AC382" s="197">
        <f t="shared" si="158"/>
        <v>1</v>
      </c>
      <c r="AD382" s="197">
        <f t="shared" si="159"/>
        <v>1</v>
      </c>
      <c r="AE382" s="197">
        <f t="shared" si="160"/>
        <v>1</v>
      </c>
      <c r="AF382" s="197">
        <f t="shared" si="161"/>
        <v>1</v>
      </c>
      <c r="AG382" s="197">
        <f t="shared" si="162"/>
        <v>1</v>
      </c>
      <c r="AH382" s="197">
        <f t="shared" si="163"/>
        <v>1</v>
      </c>
      <c r="AI382" s="197">
        <f t="shared" si="164"/>
        <v>1</v>
      </c>
    </row>
    <row r="383" spans="1:35" x14ac:dyDescent="0.3">
      <c r="A383" s="103" t="s">
        <v>3955</v>
      </c>
      <c r="B383" s="103" t="s">
        <v>1239</v>
      </c>
      <c r="C383" s="103" t="s">
        <v>6264</v>
      </c>
      <c r="D383" s="164">
        <v>2028</v>
      </c>
      <c r="E383" s="164">
        <v>12</v>
      </c>
      <c r="F383" s="166">
        <v>13.81124489000389</v>
      </c>
      <c r="G383" s="206">
        <v>50</v>
      </c>
      <c r="H383" s="207"/>
      <c r="I383" s="103" t="s">
        <v>594</v>
      </c>
      <c r="J383" s="85">
        <v>4</v>
      </c>
      <c r="K383" s="210" t="s">
        <v>6265</v>
      </c>
      <c r="L383" s="191">
        <v>100</v>
      </c>
      <c r="M383" s="191" t="str">
        <f>IF(
ISNA(INDEX(resources!E:E,MATCH(B383,resources!B:B,0))),"fillme",
INDEX(resources!E:E,MATCH(B383,resources!B:B,0)))</f>
        <v>CAISO_Hybrid</v>
      </c>
      <c r="N383" s="191">
        <v>0</v>
      </c>
      <c r="O383" s="193" t="str">
        <f>IFERROR(INDEX(resources!K:K,MATCH(B383,resources!B:B,0)),"fillme")</f>
        <v>unknown</v>
      </c>
      <c r="P383" s="195" t="str">
        <f t="shared" si="150"/>
        <v>unknown_2028_12</v>
      </c>
      <c r="Q383" s="194">
        <f>INDEX(elcc!G:G,MATCH(P383,elcc!D:D,0))</f>
        <v>0</v>
      </c>
      <c r="R383" s="195">
        <f t="shared" si="151"/>
        <v>1</v>
      </c>
      <c r="S383" s="210" t="e">
        <f t="shared" si="152"/>
        <v>#N/A</v>
      </c>
      <c r="T383" s="212">
        <f t="shared" si="153"/>
        <v>50</v>
      </c>
      <c r="U383" s="196" t="str">
        <f t="shared" si="154"/>
        <v>ok</v>
      </c>
      <c r="V383" s="192" t="str">
        <f>INDEX(resources!F:F,MATCH(B383,resources!B:B,0))</f>
        <v>new_resolve</v>
      </c>
      <c r="W383" s="197">
        <f t="shared" si="155"/>
        <v>1</v>
      </c>
      <c r="X383" s="197">
        <f t="shared" si="156"/>
        <v>1</v>
      </c>
      <c r="Y383" s="197" t="str">
        <f t="shared" si="157"/>
        <v>New_Hybrid_New_Hybrid_2023_Hybrid 100 MW Solar, 50 MW Storage</v>
      </c>
      <c r="Z383" s="197">
        <f>IF(COUNTIFS($Y$2:Y383,Y383)=1,1,0)</f>
        <v>0</v>
      </c>
      <c r="AA383" s="197">
        <f>SUM($Z$2:Z383)*Z383</f>
        <v>0</v>
      </c>
      <c r="AB383" s="197">
        <f>COUNTIFS(resources!B:B,B383)</f>
        <v>1</v>
      </c>
      <c r="AC383" s="197">
        <f t="shared" si="158"/>
        <v>1</v>
      </c>
      <c r="AD383" s="197">
        <f t="shared" si="159"/>
        <v>1</v>
      </c>
      <c r="AE383" s="197">
        <f t="shared" si="160"/>
        <v>1</v>
      </c>
      <c r="AF383" s="197">
        <f t="shared" si="161"/>
        <v>1</v>
      </c>
      <c r="AG383" s="197">
        <f t="shared" si="162"/>
        <v>1</v>
      </c>
      <c r="AH383" s="197">
        <f t="shared" si="163"/>
        <v>1</v>
      </c>
      <c r="AI383" s="197">
        <f t="shared" si="164"/>
        <v>1</v>
      </c>
    </row>
    <row r="384" spans="1:35" x14ac:dyDescent="0.3">
      <c r="A384" s="103" t="s">
        <v>3955</v>
      </c>
      <c r="B384" s="103" t="s">
        <v>1239</v>
      </c>
      <c r="C384" s="103" t="s">
        <v>6264</v>
      </c>
      <c r="D384" s="164">
        <v>2029</v>
      </c>
      <c r="E384" s="164">
        <v>1</v>
      </c>
      <c r="F384" s="166">
        <v>15.127536875804649</v>
      </c>
      <c r="G384" s="206">
        <v>50</v>
      </c>
      <c r="H384" s="207"/>
      <c r="I384" s="103" t="s">
        <v>594</v>
      </c>
      <c r="J384" s="85">
        <v>4</v>
      </c>
      <c r="K384" s="210" t="s">
        <v>6265</v>
      </c>
      <c r="L384" s="191">
        <v>100</v>
      </c>
      <c r="M384" s="191" t="str">
        <f>IF(
ISNA(INDEX(resources!E:E,MATCH(B384,resources!B:B,0))),"fillme",
INDEX(resources!E:E,MATCH(B384,resources!B:B,0)))</f>
        <v>CAISO_Hybrid</v>
      </c>
      <c r="N384" s="191">
        <v>0</v>
      </c>
      <c r="O384" s="193" t="str">
        <f>IFERROR(INDEX(resources!K:K,MATCH(B384,resources!B:B,0)),"fillme")</f>
        <v>unknown</v>
      </c>
      <c r="P384" s="195" t="str">
        <f t="shared" si="150"/>
        <v>unknown_2029_1</v>
      </c>
      <c r="Q384" s="194">
        <f>INDEX(elcc!G:G,MATCH(P384,elcc!D:D,0))</f>
        <v>0</v>
      </c>
      <c r="R384" s="195">
        <f t="shared" si="151"/>
        <v>1</v>
      </c>
      <c r="S384" s="210" t="e">
        <f t="shared" si="152"/>
        <v>#N/A</v>
      </c>
      <c r="T384" s="212">
        <f t="shared" si="153"/>
        <v>50</v>
      </c>
      <c r="U384" s="196" t="str">
        <f t="shared" si="154"/>
        <v>ok</v>
      </c>
      <c r="V384" s="192" t="str">
        <f>INDEX(resources!F:F,MATCH(B384,resources!B:B,0))</f>
        <v>new_resolve</v>
      </c>
      <c r="W384" s="197">
        <f t="shared" si="155"/>
        <v>1</v>
      </c>
      <c r="X384" s="197">
        <f t="shared" si="156"/>
        <v>1</v>
      </c>
      <c r="Y384" s="197" t="str">
        <f t="shared" si="157"/>
        <v>New_Hybrid_New_Hybrid_2023_Hybrid 100 MW Solar, 50 MW Storage</v>
      </c>
      <c r="Z384" s="197">
        <f>IF(COUNTIFS($Y$2:Y384,Y384)=1,1,0)</f>
        <v>0</v>
      </c>
      <c r="AA384" s="197">
        <f>SUM($Z$2:Z384)*Z384</f>
        <v>0</v>
      </c>
      <c r="AB384" s="197">
        <f>COUNTIFS(resources!B:B,B384)</f>
        <v>1</v>
      </c>
      <c r="AC384" s="197">
        <f t="shared" si="158"/>
        <v>1</v>
      </c>
      <c r="AD384" s="197">
        <f t="shared" si="159"/>
        <v>1</v>
      </c>
      <c r="AE384" s="197">
        <f t="shared" si="160"/>
        <v>1</v>
      </c>
      <c r="AF384" s="197">
        <f t="shared" si="161"/>
        <v>1</v>
      </c>
      <c r="AG384" s="197">
        <f t="shared" si="162"/>
        <v>1</v>
      </c>
      <c r="AH384" s="197">
        <f t="shared" si="163"/>
        <v>1</v>
      </c>
      <c r="AI384" s="197">
        <f t="shared" si="164"/>
        <v>1</v>
      </c>
    </row>
    <row r="385" spans="1:35" x14ac:dyDescent="0.3">
      <c r="A385" s="103" t="s">
        <v>3955</v>
      </c>
      <c r="B385" s="103" t="s">
        <v>1239</v>
      </c>
      <c r="C385" s="103" t="s">
        <v>6264</v>
      </c>
      <c r="D385" s="164">
        <v>2029</v>
      </c>
      <c r="E385" s="164">
        <v>2</v>
      </c>
      <c r="F385" s="166">
        <v>17.115487694412977</v>
      </c>
      <c r="G385" s="206">
        <v>50</v>
      </c>
      <c r="H385" s="207"/>
      <c r="I385" s="103" t="s">
        <v>594</v>
      </c>
      <c r="J385" s="85">
        <v>4</v>
      </c>
      <c r="K385" s="210" t="s">
        <v>6265</v>
      </c>
      <c r="L385" s="191">
        <v>100</v>
      </c>
      <c r="M385" s="191" t="str">
        <f>IF(
ISNA(INDEX(resources!E:E,MATCH(B385,resources!B:B,0))),"fillme",
INDEX(resources!E:E,MATCH(B385,resources!B:B,0)))</f>
        <v>CAISO_Hybrid</v>
      </c>
      <c r="N385" s="191">
        <v>0</v>
      </c>
      <c r="O385" s="193" t="str">
        <f>IFERROR(INDEX(resources!K:K,MATCH(B385,resources!B:B,0)),"fillme")</f>
        <v>unknown</v>
      </c>
      <c r="P385" s="195" t="str">
        <f t="shared" si="150"/>
        <v>unknown_2029_2</v>
      </c>
      <c r="Q385" s="194">
        <f>INDEX(elcc!G:G,MATCH(P385,elcc!D:D,0))</f>
        <v>0</v>
      </c>
      <c r="R385" s="195">
        <f t="shared" si="151"/>
        <v>1</v>
      </c>
      <c r="S385" s="210" t="e">
        <f t="shared" si="152"/>
        <v>#N/A</v>
      </c>
      <c r="T385" s="212">
        <f t="shared" si="153"/>
        <v>50</v>
      </c>
      <c r="U385" s="196" t="str">
        <f t="shared" si="154"/>
        <v>ok</v>
      </c>
      <c r="V385" s="192" t="str">
        <f>INDEX(resources!F:F,MATCH(B385,resources!B:B,0))</f>
        <v>new_resolve</v>
      </c>
      <c r="W385" s="197">
        <f t="shared" si="155"/>
        <v>1</v>
      </c>
      <c r="X385" s="197">
        <f t="shared" si="156"/>
        <v>1</v>
      </c>
      <c r="Y385" s="197" t="str">
        <f t="shared" si="157"/>
        <v>New_Hybrid_New_Hybrid_2023_Hybrid 100 MW Solar, 50 MW Storage</v>
      </c>
      <c r="Z385" s="197">
        <f>IF(COUNTIFS($Y$2:Y385,Y385)=1,1,0)</f>
        <v>0</v>
      </c>
      <c r="AA385" s="197">
        <f>SUM($Z$2:Z385)*Z385</f>
        <v>0</v>
      </c>
      <c r="AB385" s="197">
        <f>COUNTIFS(resources!B:B,B385)</f>
        <v>1</v>
      </c>
      <c r="AC385" s="197">
        <f t="shared" si="158"/>
        <v>1</v>
      </c>
      <c r="AD385" s="197">
        <f t="shared" si="159"/>
        <v>1</v>
      </c>
      <c r="AE385" s="197">
        <f t="shared" si="160"/>
        <v>1</v>
      </c>
      <c r="AF385" s="197">
        <f t="shared" si="161"/>
        <v>1</v>
      </c>
      <c r="AG385" s="197">
        <f t="shared" si="162"/>
        <v>1</v>
      </c>
      <c r="AH385" s="197">
        <f t="shared" si="163"/>
        <v>1</v>
      </c>
      <c r="AI385" s="197">
        <f t="shared" si="164"/>
        <v>1</v>
      </c>
    </row>
    <row r="386" spans="1:35" x14ac:dyDescent="0.3">
      <c r="A386" s="103" t="s">
        <v>3955</v>
      </c>
      <c r="B386" s="103" t="s">
        <v>1239</v>
      </c>
      <c r="C386" s="103" t="s">
        <v>6264</v>
      </c>
      <c r="D386" s="164">
        <v>2029</v>
      </c>
      <c r="E386" s="164">
        <v>3</v>
      </c>
      <c r="F386" s="166">
        <v>23.761637877498938</v>
      </c>
      <c r="G386" s="206">
        <v>50</v>
      </c>
      <c r="H386" s="207"/>
      <c r="I386" s="103" t="s">
        <v>594</v>
      </c>
      <c r="J386" s="85">
        <v>4</v>
      </c>
      <c r="K386" s="210" t="s">
        <v>6265</v>
      </c>
      <c r="L386" s="191">
        <v>100</v>
      </c>
      <c r="M386" s="191" t="str">
        <f>IF(
ISNA(INDEX(resources!E:E,MATCH(B386,resources!B:B,0))),"fillme",
INDEX(resources!E:E,MATCH(B386,resources!B:B,0)))</f>
        <v>CAISO_Hybrid</v>
      </c>
      <c r="N386" s="191">
        <v>0</v>
      </c>
      <c r="O386" s="193" t="str">
        <f>IFERROR(INDEX(resources!K:K,MATCH(B386,resources!B:B,0)),"fillme")</f>
        <v>unknown</v>
      </c>
      <c r="P386" s="195" t="str">
        <f t="shared" si="150"/>
        <v>unknown_2029_3</v>
      </c>
      <c r="Q386" s="194">
        <f>INDEX(elcc!G:G,MATCH(P386,elcc!D:D,0))</f>
        <v>0</v>
      </c>
      <c r="R386" s="195">
        <f t="shared" si="151"/>
        <v>1</v>
      </c>
      <c r="S386" s="210" t="e">
        <f t="shared" si="152"/>
        <v>#N/A</v>
      </c>
      <c r="T386" s="212">
        <f t="shared" si="153"/>
        <v>50</v>
      </c>
      <c r="U386" s="196" t="str">
        <f t="shared" si="154"/>
        <v>ok</v>
      </c>
      <c r="V386" s="192" t="str">
        <f>INDEX(resources!F:F,MATCH(B386,resources!B:B,0))</f>
        <v>new_resolve</v>
      </c>
      <c r="W386" s="197">
        <f t="shared" si="155"/>
        <v>1</v>
      </c>
      <c r="X386" s="197">
        <f t="shared" si="156"/>
        <v>1</v>
      </c>
      <c r="Y386" s="197" t="str">
        <f t="shared" si="157"/>
        <v>New_Hybrid_New_Hybrid_2023_Hybrid 100 MW Solar, 50 MW Storage</v>
      </c>
      <c r="Z386" s="197">
        <f>IF(COUNTIFS($Y$2:Y386,Y386)=1,1,0)</f>
        <v>0</v>
      </c>
      <c r="AA386" s="197">
        <f>SUM($Z$2:Z386)*Z386</f>
        <v>0</v>
      </c>
      <c r="AB386" s="197">
        <f>COUNTIFS(resources!B:B,B386)</f>
        <v>1</v>
      </c>
      <c r="AC386" s="197">
        <f t="shared" si="158"/>
        <v>1</v>
      </c>
      <c r="AD386" s="197">
        <f t="shared" si="159"/>
        <v>1</v>
      </c>
      <c r="AE386" s="197">
        <f t="shared" si="160"/>
        <v>1</v>
      </c>
      <c r="AF386" s="197">
        <f t="shared" si="161"/>
        <v>1</v>
      </c>
      <c r="AG386" s="197">
        <f t="shared" si="162"/>
        <v>1</v>
      </c>
      <c r="AH386" s="197">
        <f t="shared" si="163"/>
        <v>1</v>
      </c>
      <c r="AI386" s="197">
        <f t="shared" si="164"/>
        <v>1</v>
      </c>
    </row>
    <row r="387" spans="1:35" x14ac:dyDescent="0.3">
      <c r="A387" s="103" t="s">
        <v>3955</v>
      </c>
      <c r="B387" s="103" t="s">
        <v>1239</v>
      </c>
      <c r="C387" s="103" t="s">
        <v>6264</v>
      </c>
      <c r="D387" s="164">
        <v>2029</v>
      </c>
      <c r="E387" s="164">
        <v>4</v>
      </c>
      <c r="F387" s="166">
        <v>25.890469367785936</v>
      </c>
      <c r="G387" s="206">
        <v>50</v>
      </c>
      <c r="H387" s="207"/>
      <c r="I387" s="103" t="s">
        <v>594</v>
      </c>
      <c r="J387" s="85">
        <v>4</v>
      </c>
      <c r="K387" s="210" t="s">
        <v>6265</v>
      </c>
      <c r="L387" s="191">
        <v>100</v>
      </c>
      <c r="M387" s="191" t="str">
        <f>IF(
ISNA(INDEX(resources!E:E,MATCH(B387,resources!B:B,0))),"fillme",
INDEX(resources!E:E,MATCH(B387,resources!B:B,0)))</f>
        <v>CAISO_Hybrid</v>
      </c>
      <c r="N387" s="191">
        <v>0</v>
      </c>
      <c r="O387" s="193" t="str">
        <f>IFERROR(INDEX(resources!K:K,MATCH(B387,resources!B:B,0)),"fillme")</f>
        <v>unknown</v>
      </c>
      <c r="P387" s="195" t="str">
        <f t="shared" si="150"/>
        <v>unknown_2029_4</v>
      </c>
      <c r="Q387" s="194">
        <f>INDEX(elcc!G:G,MATCH(P387,elcc!D:D,0))</f>
        <v>0</v>
      </c>
      <c r="R387" s="195">
        <f t="shared" si="151"/>
        <v>1</v>
      </c>
      <c r="S387" s="210" t="e">
        <f t="shared" si="152"/>
        <v>#N/A</v>
      </c>
      <c r="T387" s="212">
        <f t="shared" si="153"/>
        <v>50</v>
      </c>
      <c r="U387" s="196" t="str">
        <f t="shared" si="154"/>
        <v>ok</v>
      </c>
      <c r="V387" s="192" t="str">
        <f>INDEX(resources!F:F,MATCH(B387,resources!B:B,0))</f>
        <v>new_resolve</v>
      </c>
      <c r="W387" s="197">
        <f t="shared" si="155"/>
        <v>1</v>
      </c>
      <c r="X387" s="197">
        <f t="shared" si="156"/>
        <v>1</v>
      </c>
      <c r="Y387" s="197" t="str">
        <f t="shared" si="157"/>
        <v>New_Hybrid_New_Hybrid_2023_Hybrid 100 MW Solar, 50 MW Storage</v>
      </c>
      <c r="Z387" s="197">
        <f>IF(COUNTIFS($Y$2:Y387,Y387)=1,1,0)</f>
        <v>0</v>
      </c>
      <c r="AA387" s="197">
        <f>SUM($Z$2:Z387)*Z387</f>
        <v>0</v>
      </c>
      <c r="AB387" s="197">
        <f>COUNTIFS(resources!B:B,B387)</f>
        <v>1</v>
      </c>
      <c r="AC387" s="197">
        <f t="shared" si="158"/>
        <v>1</v>
      </c>
      <c r="AD387" s="197">
        <f t="shared" si="159"/>
        <v>1</v>
      </c>
      <c r="AE387" s="197">
        <f t="shared" si="160"/>
        <v>1</v>
      </c>
      <c r="AF387" s="197">
        <f t="shared" si="161"/>
        <v>1</v>
      </c>
      <c r="AG387" s="197">
        <f t="shared" si="162"/>
        <v>1</v>
      </c>
      <c r="AH387" s="197">
        <f t="shared" si="163"/>
        <v>1</v>
      </c>
      <c r="AI387" s="197">
        <f t="shared" si="164"/>
        <v>1</v>
      </c>
    </row>
    <row r="388" spans="1:35" x14ac:dyDescent="0.3">
      <c r="A388" s="103" t="s">
        <v>3955</v>
      </c>
      <c r="B388" s="103" t="s">
        <v>1239</v>
      </c>
      <c r="C388" s="103" t="s">
        <v>6264</v>
      </c>
      <c r="D388" s="164">
        <v>2029</v>
      </c>
      <c r="E388" s="164">
        <v>5</v>
      </c>
      <c r="F388" s="166">
        <v>28.460862531895248</v>
      </c>
      <c r="G388" s="206">
        <v>50</v>
      </c>
      <c r="H388" s="207"/>
      <c r="I388" s="103" t="s">
        <v>594</v>
      </c>
      <c r="J388" s="85">
        <v>4</v>
      </c>
      <c r="K388" s="210" t="s">
        <v>6265</v>
      </c>
      <c r="L388" s="191">
        <v>100</v>
      </c>
      <c r="M388" s="191" t="str">
        <f>IF(
ISNA(INDEX(resources!E:E,MATCH(B388,resources!B:B,0))),"fillme",
INDEX(resources!E:E,MATCH(B388,resources!B:B,0)))</f>
        <v>CAISO_Hybrid</v>
      </c>
      <c r="N388" s="191">
        <v>0</v>
      </c>
      <c r="O388" s="193" t="str">
        <f>IFERROR(INDEX(resources!K:K,MATCH(B388,resources!B:B,0)),"fillme")</f>
        <v>unknown</v>
      </c>
      <c r="P388" s="195" t="str">
        <f t="shared" si="150"/>
        <v>unknown_2029_5</v>
      </c>
      <c r="Q388" s="194">
        <f>INDEX(elcc!G:G,MATCH(P388,elcc!D:D,0))</f>
        <v>0</v>
      </c>
      <c r="R388" s="195">
        <f t="shared" si="151"/>
        <v>1</v>
      </c>
      <c r="S388" s="210" t="e">
        <f t="shared" si="152"/>
        <v>#N/A</v>
      </c>
      <c r="T388" s="212">
        <f t="shared" si="153"/>
        <v>50</v>
      </c>
      <c r="U388" s="196" t="str">
        <f t="shared" si="154"/>
        <v>ok</v>
      </c>
      <c r="V388" s="192" t="str">
        <f>INDEX(resources!F:F,MATCH(B388,resources!B:B,0))</f>
        <v>new_resolve</v>
      </c>
      <c r="W388" s="197">
        <f t="shared" si="155"/>
        <v>1</v>
      </c>
      <c r="X388" s="197">
        <f t="shared" si="156"/>
        <v>1</v>
      </c>
      <c r="Y388" s="197" t="str">
        <f t="shared" si="157"/>
        <v>New_Hybrid_New_Hybrid_2023_Hybrid 100 MW Solar, 50 MW Storage</v>
      </c>
      <c r="Z388" s="197">
        <f>IF(COUNTIFS($Y$2:Y388,Y388)=1,1,0)</f>
        <v>0</v>
      </c>
      <c r="AA388" s="197">
        <f>SUM($Z$2:Z388)*Z388</f>
        <v>0</v>
      </c>
      <c r="AB388" s="197">
        <f>COUNTIFS(resources!B:B,B388)</f>
        <v>1</v>
      </c>
      <c r="AC388" s="197">
        <f t="shared" si="158"/>
        <v>1</v>
      </c>
      <c r="AD388" s="197">
        <f t="shared" si="159"/>
        <v>1</v>
      </c>
      <c r="AE388" s="197">
        <f t="shared" si="160"/>
        <v>1</v>
      </c>
      <c r="AF388" s="197">
        <f t="shared" si="161"/>
        <v>1</v>
      </c>
      <c r="AG388" s="197">
        <f t="shared" si="162"/>
        <v>1</v>
      </c>
      <c r="AH388" s="197">
        <f t="shared" si="163"/>
        <v>1</v>
      </c>
      <c r="AI388" s="197">
        <f t="shared" si="164"/>
        <v>1</v>
      </c>
    </row>
    <row r="389" spans="1:35" x14ac:dyDescent="0.3">
      <c r="A389" s="103" t="s">
        <v>3955</v>
      </c>
      <c r="B389" s="103" t="s">
        <v>1239</v>
      </c>
      <c r="C389" s="103" t="s">
        <v>6264</v>
      </c>
      <c r="D389" s="164">
        <v>2029</v>
      </c>
      <c r="E389" s="164">
        <v>6</v>
      </c>
      <c r="F389" s="166">
        <v>27.752807711331666</v>
      </c>
      <c r="G389" s="206">
        <v>50</v>
      </c>
      <c r="H389" s="207"/>
      <c r="I389" s="103" t="s">
        <v>594</v>
      </c>
      <c r="J389" s="85">
        <v>4</v>
      </c>
      <c r="K389" s="210" t="s">
        <v>6265</v>
      </c>
      <c r="L389" s="191">
        <v>100</v>
      </c>
      <c r="M389" s="191" t="str">
        <f>IF(
ISNA(INDEX(resources!E:E,MATCH(B389,resources!B:B,0))),"fillme",
INDEX(resources!E:E,MATCH(B389,resources!B:B,0)))</f>
        <v>CAISO_Hybrid</v>
      </c>
      <c r="N389" s="191">
        <v>0</v>
      </c>
      <c r="O389" s="193" t="str">
        <f>IFERROR(INDEX(resources!K:K,MATCH(B389,resources!B:B,0)),"fillme")</f>
        <v>unknown</v>
      </c>
      <c r="P389" s="195" t="str">
        <f t="shared" si="150"/>
        <v>unknown_2029_6</v>
      </c>
      <c r="Q389" s="194">
        <f>INDEX(elcc!G:G,MATCH(P389,elcc!D:D,0))</f>
        <v>0</v>
      </c>
      <c r="R389" s="195">
        <f t="shared" si="151"/>
        <v>1</v>
      </c>
      <c r="S389" s="210" t="e">
        <f t="shared" si="152"/>
        <v>#N/A</v>
      </c>
      <c r="T389" s="212">
        <f t="shared" si="153"/>
        <v>50</v>
      </c>
      <c r="U389" s="196" t="str">
        <f t="shared" si="154"/>
        <v>ok</v>
      </c>
      <c r="V389" s="192" t="str">
        <f>INDEX(resources!F:F,MATCH(B389,resources!B:B,0))</f>
        <v>new_resolve</v>
      </c>
      <c r="W389" s="197">
        <f t="shared" si="155"/>
        <v>1</v>
      </c>
      <c r="X389" s="197">
        <f t="shared" si="156"/>
        <v>1</v>
      </c>
      <c r="Y389" s="197" t="str">
        <f t="shared" si="157"/>
        <v>New_Hybrid_New_Hybrid_2023_Hybrid 100 MW Solar, 50 MW Storage</v>
      </c>
      <c r="Z389" s="197">
        <f>IF(COUNTIFS($Y$2:Y389,Y389)=1,1,0)</f>
        <v>0</v>
      </c>
      <c r="AA389" s="197">
        <f>SUM($Z$2:Z389)*Z389</f>
        <v>0</v>
      </c>
      <c r="AB389" s="197">
        <f>COUNTIFS(resources!B:B,B389)</f>
        <v>1</v>
      </c>
      <c r="AC389" s="197">
        <f t="shared" si="158"/>
        <v>1</v>
      </c>
      <c r="AD389" s="197">
        <f t="shared" si="159"/>
        <v>1</v>
      </c>
      <c r="AE389" s="197">
        <f t="shared" si="160"/>
        <v>1</v>
      </c>
      <c r="AF389" s="197">
        <f t="shared" si="161"/>
        <v>1</v>
      </c>
      <c r="AG389" s="197">
        <f t="shared" si="162"/>
        <v>1</v>
      </c>
      <c r="AH389" s="197">
        <f t="shared" si="163"/>
        <v>1</v>
      </c>
      <c r="AI389" s="197">
        <f t="shared" si="164"/>
        <v>1</v>
      </c>
    </row>
    <row r="390" spans="1:35" x14ac:dyDescent="0.3">
      <c r="A390" s="103" t="s">
        <v>3955</v>
      </c>
      <c r="B390" s="103" t="s">
        <v>1239</v>
      </c>
      <c r="C390" s="103" t="s">
        <v>6264</v>
      </c>
      <c r="D390" s="164">
        <v>2029</v>
      </c>
      <c r="E390" s="164">
        <v>7</v>
      </c>
      <c r="F390" s="166">
        <v>26.578525064045003</v>
      </c>
      <c r="G390" s="206">
        <v>50</v>
      </c>
      <c r="H390" s="207"/>
      <c r="I390" s="103" t="s">
        <v>594</v>
      </c>
      <c r="J390" s="85">
        <v>4</v>
      </c>
      <c r="K390" s="210" t="s">
        <v>6265</v>
      </c>
      <c r="L390" s="191">
        <v>100</v>
      </c>
      <c r="M390" s="191" t="str">
        <f>IF(
ISNA(INDEX(resources!E:E,MATCH(B390,resources!B:B,0))),"fillme",
INDEX(resources!E:E,MATCH(B390,resources!B:B,0)))</f>
        <v>CAISO_Hybrid</v>
      </c>
      <c r="N390" s="191">
        <v>0</v>
      </c>
      <c r="O390" s="193" t="str">
        <f>IFERROR(INDEX(resources!K:K,MATCH(B390,resources!B:B,0)),"fillme")</f>
        <v>unknown</v>
      </c>
      <c r="P390" s="195" t="str">
        <f t="shared" si="150"/>
        <v>unknown_2029_7</v>
      </c>
      <c r="Q390" s="194">
        <f>INDEX(elcc!G:G,MATCH(P390,elcc!D:D,0))</f>
        <v>0</v>
      </c>
      <c r="R390" s="195">
        <f t="shared" si="151"/>
        <v>1</v>
      </c>
      <c r="S390" s="210" t="e">
        <f t="shared" si="152"/>
        <v>#N/A</v>
      </c>
      <c r="T390" s="212">
        <f t="shared" si="153"/>
        <v>50</v>
      </c>
      <c r="U390" s="196" t="str">
        <f t="shared" si="154"/>
        <v>ok</v>
      </c>
      <c r="V390" s="192" t="str">
        <f>INDEX(resources!F:F,MATCH(B390,resources!B:B,0))</f>
        <v>new_resolve</v>
      </c>
      <c r="W390" s="197">
        <f t="shared" si="155"/>
        <v>1</v>
      </c>
      <c r="X390" s="197">
        <f t="shared" si="156"/>
        <v>1</v>
      </c>
      <c r="Y390" s="197" t="str">
        <f t="shared" si="157"/>
        <v>New_Hybrid_New_Hybrid_2023_Hybrid 100 MW Solar, 50 MW Storage</v>
      </c>
      <c r="Z390" s="197">
        <f>IF(COUNTIFS($Y$2:Y390,Y390)=1,1,0)</f>
        <v>0</v>
      </c>
      <c r="AA390" s="197">
        <f>SUM($Z$2:Z390)*Z390</f>
        <v>0</v>
      </c>
      <c r="AB390" s="197">
        <f>COUNTIFS(resources!B:B,B390)</f>
        <v>1</v>
      </c>
      <c r="AC390" s="197">
        <f t="shared" si="158"/>
        <v>1</v>
      </c>
      <c r="AD390" s="197">
        <f t="shared" si="159"/>
        <v>1</v>
      </c>
      <c r="AE390" s="197">
        <f t="shared" si="160"/>
        <v>1</v>
      </c>
      <c r="AF390" s="197">
        <f t="shared" si="161"/>
        <v>1</v>
      </c>
      <c r="AG390" s="197">
        <f t="shared" si="162"/>
        <v>1</v>
      </c>
      <c r="AH390" s="197">
        <f t="shared" si="163"/>
        <v>1</v>
      </c>
      <c r="AI390" s="197">
        <f t="shared" si="164"/>
        <v>1</v>
      </c>
    </row>
    <row r="391" spans="1:35" x14ac:dyDescent="0.3">
      <c r="A391" s="103" t="s">
        <v>3955</v>
      </c>
      <c r="B391" s="103" t="s">
        <v>1239</v>
      </c>
      <c r="C391" s="103" t="s">
        <v>6264</v>
      </c>
      <c r="D391" s="164">
        <v>2029</v>
      </c>
      <c r="E391" s="164">
        <v>8</v>
      </c>
      <c r="F391" s="166">
        <v>25.820014780070519</v>
      </c>
      <c r="G391" s="206">
        <v>50</v>
      </c>
      <c r="H391" s="207"/>
      <c r="I391" s="103" t="s">
        <v>594</v>
      </c>
      <c r="J391" s="85">
        <v>4</v>
      </c>
      <c r="K391" s="210" t="s">
        <v>6265</v>
      </c>
      <c r="L391" s="191">
        <v>100</v>
      </c>
      <c r="M391" s="191" t="str">
        <f>IF(
ISNA(INDEX(resources!E:E,MATCH(B391,resources!B:B,0))),"fillme",
INDEX(resources!E:E,MATCH(B391,resources!B:B,0)))</f>
        <v>CAISO_Hybrid</v>
      </c>
      <c r="N391" s="191">
        <v>0</v>
      </c>
      <c r="O391" s="193" t="str">
        <f>IFERROR(INDEX(resources!K:K,MATCH(B391,resources!B:B,0)),"fillme")</f>
        <v>unknown</v>
      </c>
      <c r="P391" s="195" t="str">
        <f t="shared" si="150"/>
        <v>unknown_2029_8</v>
      </c>
      <c r="Q391" s="194">
        <f>INDEX(elcc!G:G,MATCH(P391,elcc!D:D,0))</f>
        <v>0</v>
      </c>
      <c r="R391" s="195">
        <f t="shared" si="151"/>
        <v>1</v>
      </c>
      <c r="S391" s="210" t="e">
        <f t="shared" si="152"/>
        <v>#N/A</v>
      </c>
      <c r="T391" s="212">
        <f t="shared" si="153"/>
        <v>50</v>
      </c>
      <c r="U391" s="196" t="str">
        <f t="shared" si="154"/>
        <v>ok</v>
      </c>
      <c r="V391" s="192" t="str">
        <f>INDEX(resources!F:F,MATCH(B391,resources!B:B,0))</f>
        <v>new_resolve</v>
      </c>
      <c r="W391" s="197">
        <f t="shared" si="155"/>
        <v>1</v>
      </c>
      <c r="X391" s="197">
        <f t="shared" si="156"/>
        <v>1</v>
      </c>
      <c r="Y391" s="197" t="str">
        <f t="shared" si="157"/>
        <v>New_Hybrid_New_Hybrid_2023_Hybrid 100 MW Solar, 50 MW Storage</v>
      </c>
      <c r="Z391" s="197">
        <f>IF(COUNTIFS($Y$2:Y391,Y391)=1,1,0)</f>
        <v>0</v>
      </c>
      <c r="AA391" s="197">
        <f>SUM($Z$2:Z391)*Z391</f>
        <v>0</v>
      </c>
      <c r="AB391" s="197">
        <f>COUNTIFS(resources!B:B,B391)</f>
        <v>1</v>
      </c>
      <c r="AC391" s="197">
        <f t="shared" si="158"/>
        <v>1</v>
      </c>
      <c r="AD391" s="197">
        <f t="shared" si="159"/>
        <v>1</v>
      </c>
      <c r="AE391" s="197">
        <f t="shared" si="160"/>
        <v>1</v>
      </c>
      <c r="AF391" s="197">
        <f t="shared" si="161"/>
        <v>1</v>
      </c>
      <c r="AG391" s="197">
        <f t="shared" si="162"/>
        <v>1</v>
      </c>
      <c r="AH391" s="197">
        <f t="shared" si="163"/>
        <v>1</v>
      </c>
      <c r="AI391" s="197">
        <f t="shared" si="164"/>
        <v>1</v>
      </c>
    </row>
    <row r="392" spans="1:35" x14ac:dyDescent="0.3">
      <c r="A392" s="103" t="s">
        <v>3955</v>
      </c>
      <c r="B392" s="103" t="s">
        <v>1239</v>
      </c>
      <c r="C392" s="103" t="s">
        <v>6264</v>
      </c>
      <c r="D392" s="164">
        <v>2029</v>
      </c>
      <c r="E392" s="164">
        <v>9</v>
      </c>
      <c r="F392" s="166">
        <v>22.800831435092544</v>
      </c>
      <c r="G392" s="206">
        <v>50</v>
      </c>
      <c r="H392" s="207"/>
      <c r="I392" s="103" t="s">
        <v>594</v>
      </c>
      <c r="J392" s="85">
        <v>4</v>
      </c>
      <c r="K392" s="210" t="s">
        <v>6265</v>
      </c>
      <c r="L392" s="191">
        <v>100</v>
      </c>
      <c r="M392" s="191" t="str">
        <f>IF(
ISNA(INDEX(resources!E:E,MATCH(B392,resources!B:B,0))),"fillme",
INDEX(resources!E:E,MATCH(B392,resources!B:B,0)))</f>
        <v>CAISO_Hybrid</v>
      </c>
      <c r="N392" s="191">
        <v>0</v>
      </c>
      <c r="O392" s="193" t="str">
        <f>IFERROR(INDEX(resources!K:K,MATCH(B392,resources!B:B,0)),"fillme")</f>
        <v>unknown</v>
      </c>
      <c r="P392" s="195" t="str">
        <f t="shared" si="150"/>
        <v>unknown_2029_9</v>
      </c>
      <c r="Q392" s="194">
        <f>INDEX(elcc!G:G,MATCH(P392,elcc!D:D,0))</f>
        <v>0</v>
      </c>
      <c r="R392" s="195">
        <f t="shared" si="151"/>
        <v>1</v>
      </c>
      <c r="S392" s="210" t="e">
        <f t="shared" si="152"/>
        <v>#N/A</v>
      </c>
      <c r="T392" s="212">
        <f t="shared" si="153"/>
        <v>50</v>
      </c>
      <c r="U392" s="196" t="str">
        <f t="shared" si="154"/>
        <v>ok</v>
      </c>
      <c r="V392" s="192" t="str">
        <f>INDEX(resources!F:F,MATCH(B392,resources!B:B,0))</f>
        <v>new_resolve</v>
      </c>
      <c r="W392" s="197">
        <f t="shared" si="155"/>
        <v>1</v>
      </c>
      <c r="X392" s="197">
        <f t="shared" si="156"/>
        <v>1</v>
      </c>
      <c r="Y392" s="197" t="str">
        <f t="shared" si="157"/>
        <v>New_Hybrid_New_Hybrid_2023_Hybrid 100 MW Solar, 50 MW Storage</v>
      </c>
      <c r="Z392" s="197">
        <f>IF(COUNTIFS($Y$2:Y392,Y392)=1,1,0)</f>
        <v>0</v>
      </c>
      <c r="AA392" s="197">
        <f>SUM($Z$2:Z392)*Z392</f>
        <v>0</v>
      </c>
      <c r="AB392" s="197">
        <f>COUNTIFS(resources!B:B,B392)</f>
        <v>1</v>
      </c>
      <c r="AC392" s="197">
        <f t="shared" si="158"/>
        <v>1</v>
      </c>
      <c r="AD392" s="197">
        <f t="shared" si="159"/>
        <v>1</v>
      </c>
      <c r="AE392" s="197">
        <f t="shared" si="160"/>
        <v>1</v>
      </c>
      <c r="AF392" s="197">
        <f t="shared" si="161"/>
        <v>1</v>
      </c>
      <c r="AG392" s="197">
        <f t="shared" si="162"/>
        <v>1</v>
      </c>
      <c r="AH392" s="197">
        <f t="shared" si="163"/>
        <v>1</v>
      </c>
      <c r="AI392" s="197">
        <f t="shared" si="164"/>
        <v>1</v>
      </c>
    </row>
    <row r="393" spans="1:35" x14ac:dyDescent="0.3">
      <c r="A393" s="103" t="s">
        <v>3955</v>
      </c>
      <c r="B393" s="103" t="s">
        <v>1239</v>
      </c>
      <c r="C393" s="103" t="s">
        <v>6264</v>
      </c>
      <c r="D393" s="164">
        <v>2029</v>
      </c>
      <c r="E393" s="164">
        <v>10</v>
      </c>
      <c r="F393" s="166">
        <v>20.28787717624056</v>
      </c>
      <c r="G393" s="206">
        <v>50</v>
      </c>
      <c r="H393" s="207"/>
      <c r="I393" s="103" t="s">
        <v>594</v>
      </c>
      <c r="J393" s="85">
        <v>4</v>
      </c>
      <c r="K393" s="210" t="s">
        <v>6265</v>
      </c>
      <c r="L393" s="191">
        <v>100</v>
      </c>
      <c r="M393" s="191" t="str">
        <f>IF(
ISNA(INDEX(resources!E:E,MATCH(B393,resources!B:B,0))),"fillme",
INDEX(resources!E:E,MATCH(B393,resources!B:B,0)))</f>
        <v>CAISO_Hybrid</v>
      </c>
      <c r="N393" s="191">
        <v>0</v>
      </c>
      <c r="O393" s="193" t="str">
        <f>IFERROR(INDEX(resources!K:K,MATCH(B393,resources!B:B,0)),"fillme")</f>
        <v>unknown</v>
      </c>
      <c r="P393" s="195" t="str">
        <f t="shared" si="150"/>
        <v>unknown_2029_10</v>
      </c>
      <c r="Q393" s="194">
        <f>INDEX(elcc!G:G,MATCH(P393,elcc!D:D,0))</f>
        <v>0</v>
      </c>
      <c r="R393" s="195">
        <f t="shared" si="151"/>
        <v>1</v>
      </c>
      <c r="S393" s="210" t="e">
        <f t="shared" si="152"/>
        <v>#N/A</v>
      </c>
      <c r="T393" s="212">
        <f t="shared" si="153"/>
        <v>50</v>
      </c>
      <c r="U393" s="196" t="str">
        <f t="shared" si="154"/>
        <v>ok</v>
      </c>
      <c r="V393" s="192" t="str">
        <f>INDEX(resources!F:F,MATCH(B393,resources!B:B,0))</f>
        <v>new_resolve</v>
      </c>
      <c r="W393" s="197">
        <f t="shared" si="155"/>
        <v>1</v>
      </c>
      <c r="X393" s="197">
        <f t="shared" si="156"/>
        <v>1</v>
      </c>
      <c r="Y393" s="197" t="str">
        <f t="shared" si="157"/>
        <v>New_Hybrid_New_Hybrid_2023_Hybrid 100 MW Solar, 50 MW Storage</v>
      </c>
      <c r="Z393" s="197">
        <f>IF(COUNTIFS($Y$2:Y393,Y393)=1,1,0)</f>
        <v>0</v>
      </c>
      <c r="AA393" s="197">
        <f>SUM($Z$2:Z393)*Z393</f>
        <v>0</v>
      </c>
      <c r="AB393" s="197">
        <f>COUNTIFS(resources!B:B,B393)</f>
        <v>1</v>
      </c>
      <c r="AC393" s="197">
        <f t="shared" si="158"/>
        <v>1</v>
      </c>
      <c r="AD393" s="197">
        <f t="shared" si="159"/>
        <v>1</v>
      </c>
      <c r="AE393" s="197">
        <f t="shared" si="160"/>
        <v>1</v>
      </c>
      <c r="AF393" s="197">
        <f t="shared" si="161"/>
        <v>1</v>
      </c>
      <c r="AG393" s="197">
        <f t="shared" si="162"/>
        <v>1</v>
      </c>
      <c r="AH393" s="197">
        <f t="shared" si="163"/>
        <v>1</v>
      </c>
      <c r="AI393" s="197">
        <f t="shared" si="164"/>
        <v>1</v>
      </c>
    </row>
    <row r="394" spans="1:35" x14ac:dyDescent="0.3">
      <c r="A394" s="103" t="s">
        <v>3955</v>
      </c>
      <c r="B394" s="103" t="s">
        <v>1239</v>
      </c>
      <c r="C394" s="103" t="s">
        <v>6264</v>
      </c>
      <c r="D394" s="164">
        <v>2029</v>
      </c>
      <c r="E394" s="164">
        <v>11</v>
      </c>
      <c r="F394" s="166">
        <v>15.592704595818144</v>
      </c>
      <c r="G394" s="206">
        <v>50</v>
      </c>
      <c r="H394" s="207"/>
      <c r="I394" s="103" t="s">
        <v>594</v>
      </c>
      <c r="J394" s="85">
        <v>4</v>
      </c>
      <c r="K394" s="210" t="s">
        <v>6265</v>
      </c>
      <c r="L394" s="191">
        <v>100</v>
      </c>
      <c r="M394" s="191" t="str">
        <f>IF(
ISNA(INDEX(resources!E:E,MATCH(B394,resources!B:B,0))),"fillme",
INDEX(resources!E:E,MATCH(B394,resources!B:B,0)))</f>
        <v>CAISO_Hybrid</v>
      </c>
      <c r="N394" s="191">
        <v>0</v>
      </c>
      <c r="O394" s="193" t="str">
        <f>IFERROR(INDEX(resources!K:K,MATCH(B394,resources!B:B,0)),"fillme")</f>
        <v>unknown</v>
      </c>
      <c r="P394" s="195" t="str">
        <f t="shared" si="150"/>
        <v>unknown_2029_11</v>
      </c>
      <c r="Q394" s="194">
        <f>INDEX(elcc!G:G,MATCH(P394,elcc!D:D,0))</f>
        <v>0</v>
      </c>
      <c r="R394" s="195">
        <f t="shared" si="151"/>
        <v>1</v>
      </c>
      <c r="S394" s="210" t="e">
        <f t="shared" si="152"/>
        <v>#N/A</v>
      </c>
      <c r="T394" s="212">
        <f t="shared" si="153"/>
        <v>50</v>
      </c>
      <c r="U394" s="196" t="str">
        <f t="shared" si="154"/>
        <v>ok</v>
      </c>
      <c r="V394" s="192" t="str">
        <f>INDEX(resources!F:F,MATCH(B394,resources!B:B,0))</f>
        <v>new_resolve</v>
      </c>
      <c r="W394" s="197">
        <f t="shared" si="155"/>
        <v>1</v>
      </c>
      <c r="X394" s="197">
        <f t="shared" si="156"/>
        <v>1</v>
      </c>
      <c r="Y394" s="197" t="str">
        <f t="shared" si="157"/>
        <v>New_Hybrid_New_Hybrid_2023_Hybrid 100 MW Solar, 50 MW Storage</v>
      </c>
      <c r="Z394" s="197">
        <f>IF(COUNTIFS($Y$2:Y394,Y394)=1,1,0)</f>
        <v>0</v>
      </c>
      <c r="AA394" s="197">
        <f>SUM($Z$2:Z394)*Z394</f>
        <v>0</v>
      </c>
      <c r="AB394" s="197">
        <f>COUNTIFS(resources!B:B,B394)</f>
        <v>1</v>
      </c>
      <c r="AC394" s="197">
        <f t="shared" si="158"/>
        <v>1</v>
      </c>
      <c r="AD394" s="197">
        <f t="shared" si="159"/>
        <v>1</v>
      </c>
      <c r="AE394" s="197">
        <f t="shared" si="160"/>
        <v>1</v>
      </c>
      <c r="AF394" s="197">
        <f t="shared" si="161"/>
        <v>1</v>
      </c>
      <c r="AG394" s="197">
        <f t="shared" si="162"/>
        <v>1</v>
      </c>
      <c r="AH394" s="197">
        <f t="shared" si="163"/>
        <v>1</v>
      </c>
      <c r="AI394" s="197">
        <f t="shared" si="164"/>
        <v>1</v>
      </c>
    </row>
    <row r="395" spans="1:35" x14ac:dyDescent="0.3">
      <c r="A395" s="103" t="s">
        <v>3955</v>
      </c>
      <c r="B395" s="103" t="s">
        <v>1239</v>
      </c>
      <c r="C395" s="103" t="s">
        <v>6264</v>
      </c>
      <c r="D395" s="164">
        <v>2029</v>
      </c>
      <c r="E395" s="164">
        <v>12</v>
      </c>
      <c r="F395" s="166">
        <v>13.81124489000389</v>
      </c>
      <c r="G395" s="206">
        <v>50</v>
      </c>
      <c r="H395" s="207"/>
      <c r="I395" s="103" t="s">
        <v>594</v>
      </c>
      <c r="J395" s="85">
        <v>4</v>
      </c>
      <c r="K395" s="210" t="s">
        <v>6265</v>
      </c>
      <c r="L395" s="191">
        <v>100</v>
      </c>
      <c r="M395" s="191" t="str">
        <f>IF(
ISNA(INDEX(resources!E:E,MATCH(B395,resources!B:B,0))),"fillme",
INDEX(resources!E:E,MATCH(B395,resources!B:B,0)))</f>
        <v>CAISO_Hybrid</v>
      </c>
      <c r="N395" s="191">
        <v>0</v>
      </c>
      <c r="O395" s="193" t="str">
        <f>IFERROR(INDEX(resources!K:K,MATCH(B395,resources!B:B,0)),"fillme")</f>
        <v>unknown</v>
      </c>
      <c r="P395" s="195" t="str">
        <f t="shared" si="150"/>
        <v>unknown_2029_12</v>
      </c>
      <c r="Q395" s="194">
        <f>INDEX(elcc!G:G,MATCH(P395,elcc!D:D,0))</f>
        <v>0</v>
      </c>
      <c r="R395" s="195">
        <f t="shared" si="151"/>
        <v>1</v>
      </c>
      <c r="S395" s="210" t="e">
        <f t="shared" si="152"/>
        <v>#N/A</v>
      </c>
      <c r="T395" s="212">
        <f t="shared" si="153"/>
        <v>50</v>
      </c>
      <c r="U395" s="196" t="str">
        <f t="shared" si="154"/>
        <v>ok</v>
      </c>
      <c r="V395" s="192" t="str">
        <f>INDEX(resources!F:F,MATCH(B395,resources!B:B,0))</f>
        <v>new_resolve</v>
      </c>
      <c r="W395" s="197">
        <f t="shared" si="155"/>
        <v>1</v>
      </c>
      <c r="X395" s="197">
        <f t="shared" si="156"/>
        <v>1</v>
      </c>
      <c r="Y395" s="197" t="str">
        <f t="shared" si="157"/>
        <v>New_Hybrid_New_Hybrid_2023_Hybrid 100 MW Solar, 50 MW Storage</v>
      </c>
      <c r="Z395" s="197">
        <f>IF(COUNTIFS($Y$2:Y395,Y395)=1,1,0)</f>
        <v>0</v>
      </c>
      <c r="AA395" s="197">
        <f>SUM($Z$2:Z395)*Z395</f>
        <v>0</v>
      </c>
      <c r="AB395" s="197">
        <f>COUNTIFS(resources!B:B,B395)</f>
        <v>1</v>
      </c>
      <c r="AC395" s="197">
        <f t="shared" si="158"/>
        <v>1</v>
      </c>
      <c r="AD395" s="197">
        <f t="shared" si="159"/>
        <v>1</v>
      </c>
      <c r="AE395" s="197">
        <f t="shared" si="160"/>
        <v>1</v>
      </c>
      <c r="AF395" s="197">
        <f t="shared" si="161"/>
        <v>1</v>
      </c>
      <c r="AG395" s="197">
        <f t="shared" si="162"/>
        <v>1</v>
      </c>
      <c r="AH395" s="197">
        <f t="shared" si="163"/>
        <v>1</v>
      </c>
      <c r="AI395" s="197">
        <f t="shared" si="164"/>
        <v>1</v>
      </c>
    </row>
    <row r="396" spans="1:35" x14ac:dyDescent="0.3">
      <c r="A396" s="103" t="s">
        <v>3955</v>
      </c>
      <c r="B396" s="103" t="s">
        <v>1239</v>
      </c>
      <c r="C396" s="103" t="s">
        <v>6264</v>
      </c>
      <c r="D396" s="164">
        <v>2030</v>
      </c>
      <c r="E396" s="164">
        <v>1</v>
      </c>
      <c r="F396" s="166">
        <v>15.127536875804649</v>
      </c>
      <c r="G396" s="206">
        <v>50</v>
      </c>
      <c r="H396" s="207"/>
      <c r="I396" s="103" t="s">
        <v>594</v>
      </c>
      <c r="J396" s="85">
        <v>4</v>
      </c>
      <c r="K396" s="210" t="s">
        <v>6265</v>
      </c>
      <c r="L396" s="191">
        <v>100</v>
      </c>
      <c r="M396" s="191" t="str">
        <f>IF(
ISNA(INDEX(resources!E:E,MATCH(B396,resources!B:B,0))),"fillme",
INDEX(resources!E:E,MATCH(B396,resources!B:B,0)))</f>
        <v>CAISO_Hybrid</v>
      </c>
      <c r="N396" s="191">
        <v>0</v>
      </c>
      <c r="O396" s="193" t="str">
        <f>IFERROR(INDEX(resources!K:K,MATCH(B396,resources!B:B,0)),"fillme")</f>
        <v>unknown</v>
      </c>
      <c r="P396" s="195" t="str">
        <f t="shared" si="150"/>
        <v>unknown_2030_1</v>
      </c>
      <c r="Q396" s="194">
        <f>INDEX(elcc!G:G,MATCH(P396,elcc!D:D,0))</f>
        <v>0</v>
      </c>
      <c r="R396" s="195">
        <f t="shared" si="151"/>
        <v>1</v>
      </c>
      <c r="S396" s="210" t="e">
        <f t="shared" si="152"/>
        <v>#N/A</v>
      </c>
      <c r="T396" s="212">
        <f t="shared" si="153"/>
        <v>50</v>
      </c>
      <c r="U396" s="196" t="str">
        <f t="shared" si="154"/>
        <v>ok</v>
      </c>
      <c r="V396" s="192" t="str">
        <f>INDEX(resources!F:F,MATCH(B396,resources!B:B,0))</f>
        <v>new_resolve</v>
      </c>
      <c r="W396" s="197">
        <f t="shared" si="155"/>
        <v>1</v>
      </c>
      <c r="X396" s="197">
        <f t="shared" si="156"/>
        <v>1</v>
      </c>
      <c r="Y396" s="197" t="str">
        <f t="shared" si="157"/>
        <v>New_Hybrid_New_Hybrid_2023_Hybrid 100 MW Solar, 50 MW Storage</v>
      </c>
      <c r="Z396" s="197">
        <f>IF(COUNTIFS($Y$2:Y396,Y396)=1,1,0)</f>
        <v>0</v>
      </c>
      <c r="AA396" s="197">
        <f>SUM($Z$2:Z396)*Z396</f>
        <v>0</v>
      </c>
      <c r="AB396" s="197">
        <f>COUNTIFS(resources!B:B,B396)</f>
        <v>1</v>
      </c>
      <c r="AC396" s="197">
        <f t="shared" si="158"/>
        <v>1</v>
      </c>
      <c r="AD396" s="197">
        <f t="shared" si="159"/>
        <v>1</v>
      </c>
      <c r="AE396" s="197">
        <f t="shared" si="160"/>
        <v>1</v>
      </c>
      <c r="AF396" s="197">
        <f t="shared" si="161"/>
        <v>1</v>
      </c>
      <c r="AG396" s="197">
        <f t="shared" si="162"/>
        <v>1</v>
      </c>
      <c r="AH396" s="197">
        <f t="shared" si="163"/>
        <v>1</v>
      </c>
      <c r="AI396" s="197">
        <f t="shared" si="164"/>
        <v>1</v>
      </c>
    </row>
    <row r="397" spans="1:35" x14ac:dyDescent="0.3">
      <c r="A397" s="103" t="s">
        <v>3955</v>
      </c>
      <c r="B397" s="103" t="s">
        <v>1239</v>
      </c>
      <c r="C397" s="103" t="s">
        <v>6264</v>
      </c>
      <c r="D397" s="164">
        <v>2030</v>
      </c>
      <c r="E397" s="164">
        <v>2</v>
      </c>
      <c r="F397" s="166">
        <v>17.115487694412977</v>
      </c>
      <c r="G397" s="206">
        <v>50</v>
      </c>
      <c r="H397" s="207"/>
      <c r="I397" s="103" t="s">
        <v>594</v>
      </c>
      <c r="J397" s="85">
        <v>4</v>
      </c>
      <c r="K397" s="210" t="s">
        <v>6265</v>
      </c>
      <c r="L397" s="191">
        <v>100</v>
      </c>
      <c r="M397" s="191" t="str">
        <f>IF(
ISNA(INDEX(resources!E:E,MATCH(B397,resources!B:B,0))),"fillme",
INDEX(resources!E:E,MATCH(B397,resources!B:B,0)))</f>
        <v>CAISO_Hybrid</v>
      </c>
      <c r="N397" s="191">
        <v>0</v>
      </c>
      <c r="O397" s="193" t="str">
        <f>IFERROR(INDEX(resources!K:K,MATCH(B397,resources!B:B,0)),"fillme")</f>
        <v>unknown</v>
      </c>
      <c r="P397" s="195" t="str">
        <f t="shared" si="150"/>
        <v>unknown_2030_2</v>
      </c>
      <c r="Q397" s="194">
        <f>INDEX(elcc!G:G,MATCH(P397,elcc!D:D,0))</f>
        <v>0</v>
      </c>
      <c r="R397" s="195">
        <f t="shared" si="151"/>
        <v>1</v>
      </c>
      <c r="S397" s="210" t="e">
        <f t="shared" si="152"/>
        <v>#N/A</v>
      </c>
      <c r="T397" s="212">
        <f t="shared" si="153"/>
        <v>50</v>
      </c>
      <c r="U397" s="196" t="str">
        <f t="shared" si="154"/>
        <v>ok</v>
      </c>
      <c r="V397" s="192" t="str">
        <f>INDEX(resources!F:F,MATCH(B397,resources!B:B,0))</f>
        <v>new_resolve</v>
      </c>
      <c r="W397" s="197">
        <f t="shared" si="155"/>
        <v>1</v>
      </c>
      <c r="X397" s="197">
        <f t="shared" si="156"/>
        <v>1</v>
      </c>
      <c r="Y397" s="197" t="str">
        <f t="shared" si="157"/>
        <v>New_Hybrid_New_Hybrid_2023_Hybrid 100 MW Solar, 50 MW Storage</v>
      </c>
      <c r="Z397" s="197">
        <f>IF(COUNTIFS($Y$2:Y397,Y397)=1,1,0)</f>
        <v>0</v>
      </c>
      <c r="AA397" s="197">
        <f>SUM($Z$2:Z397)*Z397</f>
        <v>0</v>
      </c>
      <c r="AB397" s="197">
        <f>COUNTIFS(resources!B:B,B397)</f>
        <v>1</v>
      </c>
      <c r="AC397" s="197">
        <f t="shared" si="158"/>
        <v>1</v>
      </c>
      <c r="AD397" s="197">
        <f t="shared" si="159"/>
        <v>1</v>
      </c>
      <c r="AE397" s="197">
        <f t="shared" si="160"/>
        <v>1</v>
      </c>
      <c r="AF397" s="197">
        <f t="shared" si="161"/>
        <v>1</v>
      </c>
      <c r="AG397" s="197">
        <f t="shared" si="162"/>
        <v>1</v>
      </c>
      <c r="AH397" s="197">
        <f t="shared" si="163"/>
        <v>1</v>
      </c>
      <c r="AI397" s="197">
        <f t="shared" si="164"/>
        <v>1</v>
      </c>
    </row>
    <row r="398" spans="1:35" x14ac:dyDescent="0.3">
      <c r="A398" s="103" t="s">
        <v>3955</v>
      </c>
      <c r="B398" s="103" t="s">
        <v>1239</v>
      </c>
      <c r="C398" s="103" t="s">
        <v>6264</v>
      </c>
      <c r="D398" s="164">
        <v>2030</v>
      </c>
      <c r="E398" s="164">
        <v>3</v>
      </c>
      <c r="F398" s="166">
        <v>23.761637877498938</v>
      </c>
      <c r="G398" s="206">
        <v>50</v>
      </c>
      <c r="H398" s="207"/>
      <c r="I398" s="103" t="s">
        <v>594</v>
      </c>
      <c r="J398" s="85">
        <v>4</v>
      </c>
      <c r="K398" s="210" t="s">
        <v>6265</v>
      </c>
      <c r="L398" s="191">
        <v>100</v>
      </c>
      <c r="M398" s="191" t="str">
        <f>IF(
ISNA(INDEX(resources!E:E,MATCH(B398,resources!B:B,0))),"fillme",
INDEX(resources!E:E,MATCH(B398,resources!B:B,0)))</f>
        <v>CAISO_Hybrid</v>
      </c>
      <c r="N398" s="191">
        <v>0</v>
      </c>
      <c r="O398" s="193" t="str">
        <f>IFERROR(INDEX(resources!K:K,MATCH(B398,resources!B:B,0)),"fillme")</f>
        <v>unknown</v>
      </c>
      <c r="P398" s="195" t="str">
        <f t="shared" si="150"/>
        <v>unknown_2030_3</v>
      </c>
      <c r="Q398" s="194">
        <f>INDEX(elcc!G:G,MATCH(P398,elcc!D:D,0))</f>
        <v>0</v>
      </c>
      <c r="R398" s="195">
        <f t="shared" si="151"/>
        <v>1</v>
      </c>
      <c r="S398" s="210" t="e">
        <f t="shared" si="152"/>
        <v>#N/A</v>
      </c>
      <c r="T398" s="212">
        <f t="shared" si="153"/>
        <v>50</v>
      </c>
      <c r="U398" s="196" t="str">
        <f t="shared" si="154"/>
        <v>ok</v>
      </c>
      <c r="V398" s="192" t="str">
        <f>INDEX(resources!F:F,MATCH(B398,resources!B:B,0))</f>
        <v>new_resolve</v>
      </c>
      <c r="W398" s="197">
        <f t="shared" si="155"/>
        <v>1</v>
      </c>
      <c r="X398" s="197">
        <f t="shared" si="156"/>
        <v>1</v>
      </c>
      <c r="Y398" s="197" t="str">
        <f t="shared" si="157"/>
        <v>New_Hybrid_New_Hybrid_2023_Hybrid 100 MW Solar, 50 MW Storage</v>
      </c>
      <c r="Z398" s="197">
        <f>IF(COUNTIFS($Y$2:Y398,Y398)=1,1,0)</f>
        <v>0</v>
      </c>
      <c r="AA398" s="197">
        <f>SUM($Z$2:Z398)*Z398</f>
        <v>0</v>
      </c>
      <c r="AB398" s="197">
        <f>COUNTIFS(resources!B:B,B398)</f>
        <v>1</v>
      </c>
      <c r="AC398" s="197">
        <f t="shared" si="158"/>
        <v>1</v>
      </c>
      <c r="AD398" s="197">
        <f t="shared" si="159"/>
        <v>1</v>
      </c>
      <c r="AE398" s="197">
        <f t="shared" si="160"/>
        <v>1</v>
      </c>
      <c r="AF398" s="197">
        <f t="shared" si="161"/>
        <v>1</v>
      </c>
      <c r="AG398" s="197">
        <f t="shared" si="162"/>
        <v>1</v>
      </c>
      <c r="AH398" s="197">
        <f t="shared" si="163"/>
        <v>1</v>
      </c>
      <c r="AI398" s="197">
        <f t="shared" si="164"/>
        <v>1</v>
      </c>
    </row>
    <row r="399" spans="1:35" x14ac:dyDescent="0.3">
      <c r="A399" s="103" t="s">
        <v>3955</v>
      </c>
      <c r="B399" s="103" t="s">
        <v>1239</v>
      </c>
      <c r="C399" s="103" t="s">
        <v>6264</v>
      </c>
      <c r="D399" s="164">
        <v>2030</v>
      </c>
      <c r="E399" s="164">
        <v>4</v>
      </c>
      <c r="F399" s="166">
        <v>25.890469367785936</v>
      </c>
      <c r="G399" s="206">
        <v>50</v>
      </c>
      <c r="H399" s="207"/>
      <c r="I399" s="103" t="s">
        <v>594</v>
      </c>
      <c r="J399" s="85">
        <v>4</v>
      </c>
      <c r="K399" s="210" t="s">
        <v>6265</v>
      </c>
      <c r="L399" s="191">
        <v>100</v>
      </c>
      <c r="M399" s="191" t="str">
        <f>IF(
ISNA(INDEX(resources!E:E,MATCH(B399,resources!B:B,0))),"fillme",
INDEX(resources!E:E,MATCH(B399,resources!B:B,0)))</f>
        <v>CAISO_Hybrid</v>
      </c>
      <c r="N399" s="191">
        <v>0</v>
      </c>
      <c r="O399" s="193" t="str">
        <f>IFERROR(INDEX(resources!K:K,MATCH(B399,resources!B:B,0)),"fillme")</f>
        <v>unknown</v>
      </c>
      <c r="P399" s="195" t="str">
        <f t="shared" si="150"/>
        <v>unknown_2030_4</v>
      </c>
      <c r="Q399" s="194">
        <f>INDEX(elcc!G:G,MATCH(P399,elcc!D:D,0))</f>
        <v>0</v>
      </c>
      <c r="R399" s="195">
        <f t="shared" si="151"/>
        <v>1</v>
      </c>
      <c r="S399" s="210" t="e">
        <f t="shared" si="152"/>
        <v>#N/A</v>
      </c>
      <c r="T399" s="212">
        <f t="shared" si="153"/>
        <v>50</v>
      </c>
      <c r="U399" s="196" t="str">
        <f t="shared" si="154"/>
        <v>ok</v>
      </c>
      <c r="V399" s="192" t="str">
        <f>INDEX(resources!F:F,MATCH(B399,resources!B:B,0))</f>
        <v>new_resolve</v>
      </c>
      <c r="W399" s="197">
        <f t="shared" si="155"/>
        <v>1</v>
      </c>
      <c r="X399" s="197">
        <f t="shared" si="156"/>
        <v>1</v>
      </c>
      <c r="Y399" s="197" t="str">
        <f t="shared" si="157"/>
        <v>New_Hybrid_New_Hybrid_2023_Hybrid 100 MW Solar, 50 MW Storage</v>
      </c>
      <c r="Z399" s="197">
        <f>IF(COUNTIFS($Y$2:Y399,Y399)=1,1,0)</f>
        <v>0</v>
      </c>
      <c r="AA399" s="197">
        <f>SUM($Z$2:Z399)*Z399</f>
        <v>0</v>
      </c>
      <c r="AB399" s="197">
        <f>COUNTIFS(resources!B:B,B399)</f>
        <v>1</v>
      </c>
      <c r="AC399" s="197">
        <f t="shared" si="158"/>
        <v>1</v>
      </c>
      <c r="AD399" s="197">
        <f t="shared" si="159"/>
        <v>1</v>
      </c>
      <c r="AE399" s="197">
        <f t="shared" si="160"/>
        <v>1</v>
      </c>
      <c r="AF399" s="197">
        <f t="shared" si="161"/>
        <v>1</v>
      </c>
      <c r="AG399" s="197">
        <f t="shared" si="162"/>
        <v>1</v>
      </c>
      <c r="AH399" s="197">
        <f t="shared" si="163"/>
        <v>1</v>
      </c>
      <c r="AI399" s="197">
        <f t="shared" si="164"/>
        <v>1</v>
      </c>
    </row>
    <row r="400" spans="1:35" x14ac:dyDescent="0.3">
      <c r="A400" s="103" t="s">
        <v>3955</v>
      </c>
      <c r="B400" s="103" t="s">
        <v>1239</v>
      </c>
      <c r="C400" s="103" t="s">
        <v>6264</v>
      </c>
      <c r="D400" s="164">
        <v>2030</v>
      </c>
      <c r="E400" s="164">
        <v>5</v>
      </c>
      <c r="F400" s="166">
        <v>28.460862531895248</v>
      </c>
      <c r="G400" s="206">
        <v>50</v>
      </c>
      <c r="H400" s="207"/>
      <c r="I400" s="103" t="s">
        <v>594</v>
      </c>
      <c r="J400" s="85">
        <v>4</v>
      </c>
      <c r="K400" s="210" t="s">
        <v>6265</v>
      </c>
      <c r="L400" s="191">
        <v>100</v>
      </c>
      <c r="M400" s="191" t="str">
        <f>IF(
ISNA(INDEX(resources!E:E,MATCH(B400,resources!B:B,0))),"fillme",
INDEX(resources!E:E,MATCH(B400,resources!B:B,0)))</f>
        <v>CAISO_Hybrid</v>
      </c>
      <c r="N400" s="191">
        <v>0</v>
      </c>
      <c r="O400" s="193" t="str">
        <f>IFERROR(INDEX(resources!K:K,MATCH(B400,resources!B:B,0)),"fillme")</f>
        <v>unknown</v>
      </c>
      <c r="P400" s="195" t="str">
        <f t="shared" si="150"/>
        <v>unknown_2030_5</v>
      </c>
      <c r="Q400" s="194">
        <f>INDEX(elcc!G:G,MATCH(P400,elcc!D:D,0))</f>
        <v>0</v>
      </c>
      <c r="R400" s="195">
        <f t="shared" si="151"/>
        <v>1</v>
      </c>
      <c r="S400" s="210" t="e">
        <f t="shared" si="152"/>
        <v>#N/A</v>
      </c>
      <c r="T400" s="212">
        <f t="shared" si="153"/>
        <v>50</v>
      </c>
      <c r="U400" s="196" t="str">
        <f t="shared" si="154"/>
        <v>ok</v>
      </c>
      <c r="V400" s="192" t="str">
        <f>INDEX(resources!F:F,MATCH(B400,resources!B:B,0))</f>
        <v>new_resolve</v>
      </c>
      <c r="W400" s="197">
        <f t="shared" si="155"/>
        <v>1</v>
      </c>
      <c r="X400" s="197">
        <f t="shared" si="156"/>
        <v>1</v>
      </c>
      <c r="Y400" s="197" t="str">
        <f t="shared" si="157"/>
        <v>New_Hybrid_New_Hybrid_2023_Hybrid 100 MW Solar, 50 MW Storage</v>
      </c>
      <c r="Z400" s="197">
        <f>IF(COUNTIFS($Y$2:Y400,Y400)=1,1,0)</f>
        <v>0</v>
      </c>
      <c r="AA400" s="197">
        <f>SUM($Z$2:Z400)*Z400</f>
        <v>0</v>
      </c>
      <c r="AB400" s="197">
        <f>COUNTIFS(resources!B:B,B400)</f>
        <v>1</v>
      </c>
      <c r="AC400" s="197">
        <f t="shared" si="158"/>
        <v>1</v>
      </c>
      <c r="AD400" s="197">
        <f t="shared" si="159"/>
        <v>1</v>
      </c>
      <c r="AE400" s="197">
        <f t="shared" si="160"/>
        <v>1</v>
      </c>
      <c r="AF400" s="197">
        <f t="shared" si="161"/>
        <v>1</v>
      </c>
      <c r="AG400" s="197">
        <f t="shared" si="162"/>
        <v>1</v>
      </c>
      <c r="AH400" s="197">
        <f t="shared" si="163"/>
        <v>1</v>
      </c>
      <c r="AI400" s="197">
        <f t="shared" si="164"/>
        <v>1</v>
      </c>
    </row>
    <row r="401" spans="1:35" x14ac:dyDescent="0.3">
      <c r="A401" s="103" t="s">
        <v>3955</v>
      </c>
      <c r="B401" s="103" t="s">
        <v>1239</v>
      </c>
      <c r="C401" s="103" t="s">
        <v>6264</v>
      </c>
      <c r="D401" s="164">
        <v>2030</v>
      </c>
      <c r="E401" s="164">
        <v>6</v>
      </c>
      <c r="F401" s="166">
        <v>27.752807711331666</v>
      </c>
      <c r="G401" s="206">
        <v>50</v>
      </c>
      <c r="H401" s="207"/>
      <c r="I401" s="103" t="s">
        <v>594</v>
      </c>
      <c r="J401" s="85">
        <v>4</v>
      </c>
      <c r="K401" s="210" t="s">
        <v>6265</v>
      </c>
      <c r="L401" s="191">
        <v>100</v>
      </c>
      <c r="M401" s="191" t="str">
        <f>IF(
ISNA(INDEX(resources!E:E,MATCH(B401,resources!B:B,0))),"fillme",
INDEX(resources!E:E,MATCH(B401,resources!B:B,0)))</f>
        <v>CAISO_Hybrid</v>
      </c>
      <c r="N401" s="191">
        <v>0</v>
      </c>
      <c r="O401" s="193" t="str">
        <f>IFERROR(INDEX(resources!K:K,MATCH(B401,resources!B:B,0)),"fillme")</f>
        <v>unknown</v>
      </c>
      <c r="P401" s="195" t="str">
        <f t="shared" si="150"/>
        <v>unknown_2030_6</v>
      </c>
      <c r="Q401" s="194">
        <f>INDEX(elcc!G:G,MATCH(P401,elcc!D:D,0))</f>
        <v>0</v>
      </c>
      <c r="R401" s="195">
        <f t="shared" si="151"/>
        <v>1</v>
      </c>
      <c r="S401" s="210" t="e">
        <f t="shared" si="152"/>
        <v>#N/A</v>
      </c>
      <c r="T401" s="212">
        <f t="shared" si="153"/>
        <v>50</v>
      </c>
      <c r="U401" s="196" t="str">
        <f t="shared" si="154"/>
        <v>ok</v>
      </c>
      <c r="V401" s="192" t="str">
        <f>INDEX(resources!F:F,MATCH(B401,resources!B:B,0))</f>
        <v>new_resolve</v>
      </c>
      <c r="W401" s="197">
        <f t="shared" si="155"/>
        <v>1</v>
      </c>
      <c r="X401" s="197">
        <f t="shared" si="156"/>
        <v>1</v>
      </c>
      <c r="Y401" s="197" t="str">
        <f t="shared" si="157"/>
        <v>New_Hybrid_New_Hybrid_2023_Hybrid 100 MW Solar, 50 MW Storage</v>
      </c>
      <c r="Z401" s="197">
        <f>IF(COUNTIFS($Y$2:Y401,Y401)=1,1,0)</f>
        <v>0</v>
      </c>
      <c r="AA401" s="197">
        <f>SUM($Z$2:Z401)*Z401</f>
        <v>0</v>
      </c>
      <c r="AB401" s="197">
        <f>COUNTIFS(resources!B:B,B401)</f>
        <v>1</v>
      </c>
      <c r="AC401" s="197">
        <f t="shared" si="158"/>
        <v>1</v>
      </c>
      <c r="AD401" s="197">
        <f t="shared" si="159"/>
        <v>1</v>
      </c>
      <c r="AE401" s="197">
        <f t="shared" si="160"/>
        <v>1</v>
      </c>
      <c r="AF401" s="197">
        <f t="shared" si="161"/>
        <v>1</v>
      </c>
      <c r="AG401" s="197">
        <f t="shared" si="162"/>
        <v>1</v>
      </c>
      <c r="AH401" s="197">
        <f t="shared" si="163"/>
        <v>1</v>
      </c>
      <c r="AI401" s="197">
        <f t="shared" si="164"/>
        <v>1</v>
      </c>
    </row>
    <row r="402" spans="1:35" x14ac:dyDescent="0.3">
      <c r="A402" s="103" t="s">
        <v>3955</v>
      </c>
      <c r="B402" s="103" t="s">
        <v>1239</v>
      </c>
      <c r="C402" s="103" t="s">
        <v>6264</v>
      </c>
      <c r="D402" s="164">
        <v>2030</v>
      </c>
      <c r="E402" s="164">
        <v>7</v>
      </c>
      <c r="F402" s="166">
        <v>26.578525064045003</v>
      </c>
      <c r="G402" s="206">
        <v>50</v>
      </c>
      <c r="H402" s="207"/>
      <c r="I402" s="103" t="s">
        <v>594</v>
      </c>
      <c r="J402" s="85">
        <v>4</v>
      </c>
      <c r="K402" s="210" t="s">
        <v>6265</v>
      </c>
      <c r="L402" s="191">
        <v>100</v>
      </c>
      <c r="M402" s="191" t="str">
        <f>IF(
ISNA(INDEX(resources!E:E,MATCH(B402,resources!B:B,0))),"fillme",
INDEX(resources!E:E,MATCH(B402,resources!B:B,0)))</f>
        <v>CAISO_Hybrid</v>
      </c>
      <c r="N402" s="191">
        <v>0</v>
      </c>
      <c r="O402" s="193" t="str">
        <f>IFERROR(INDEX(resources!K:K,MATCH(B402,resources!B:B,0)),"fillme")</f>
        <v>unknown</v>
      </c>
      <c r="P402" s="195" t="str">
        <f t="shared" si="150"/>
        <v>unknown_2030_7</v>
      </c>
      <c r="Q402" s="194">
        <f>INDEX(elcc!G:G,MATCH(P402,elcc!D:D,0))</f>
        <v>0</v>
      </c>
      <c r="R402" s="195">
        <f t="shared" si="151"/>
        <v>1</v>
      </c>
      <c r="S402" s="210" t="e">
        <f t="shared" si="152"/>
        <v>#N/A</v>
      </c>
      <c r="T402" s="212">
        <f t="shared" si="153"/>
        <v>50</v>
      </c>
      <c r="U402" s="196" t="str">
        <f t="shared" si="154"/>
        <v>ok</v>
      </c>
      <c r="V402" s="192" t="str">
        <f>INDEX(resources!F:F,MATCH(B402,resources!B:B,0))</f>
        <v>new_resolve</v>
      </c>
      <c r="W402" s="197">
        <f t="shared" si="155"/>
        <v>1</v>
      </c>
      <c r="X402" s="197">
        <f t="shared" si="156"/>
        <v>1</v>
      </c>
      <c r="Y402" s="197" t="str">
        <f t="shared" si="157"/>
        <v>New_Hybrid_New_Hybrid_2023_Hybrid 100 MW Solar, 50 MW Storage</v>
      </c>
      <c r="Z402" s="197">
        <f>IF(COUNTIFS($Y$2:Y402,Y402)=1,1,0)</f>
        <v>0</v>
      </c>
      <c r="AA402" s="197">
        <f>SUM($Z$2:Z402)*Z402</f>
        <v>0</v>
      </c>
      <c r="AB402" s="197">
        <f>COUNTIFS(resources!B:B,B402)</f>
        <v>1</v>
      </c>
      <c r="AC402" s="197">
        <f t="shared" si="158"/>
        <v>1</v>
      </c>
      <c r="AD402" s="197">
        <f t="shared" si="159"/>
        <v>1</v>
      </c>
      <c r="AE402" s="197">
        <f t="shared" si="160"/>
        <v>1</v>
      </c>
      <c r="AF402" s="197">
        <f t="shared" si="161"/>
        <v>1</v>
      </c>
      <c r="AG402" s="197">
        <f t="shared" si="162"/>
        <v>1</v>
      </c>
      <c r="AH402" s="197">
        <f t="shared" si="163"/>
        <v>1</v>
      </c>
      <c r="AI402" s="197">
        <f t="shared" si="164"/>
        <v>1</v>
      </c>
    </row>
    <row r="403" spans="1:35" x14ac:dyDescent="0.3">
      <c r="A403" s="103" t="s">
        <v>3955</v>
      </c>
      <c r="B403" s="103" t="s">
        <v>1239</v>
      </c>
      <c r="C403" s="103" t="s">
        <v>6264</v>
      </c>
      <c r="D403" s="164">
        <v>2030</v>
      </c>
      <c r="E403" s="164">
        <v>8</v>
      </c>
      <c r="F403" s="166">
        <v>25.820014780070519</v>
      </c>
      <c r="G403" s="206">
        <v>50</v>
      </c>
      <c r="H403" s="207"/>
      <c r="I403" s="103" t="s">
        <v>594</v>
      </c>
      <c r="J403" s="85">
        <v>4</v>
      </c>
      <c r="K403" s="210" t="s">
        <v>6265</v>
      </c>
      <c r="L403" s="191">
        <v>100</v>
      </c>
      <c r="M403" s="191" t="str">
        <f>IF(
ISNA(INDEX(resources!E:E,MATCH(B403,resources!B:B,0))),"fillme",
INDEX(resources!E:E,MATCH(B403,resources!B:B,0)))</f>
        <v>CAISO_Hybrid</v>
      </c>
      <c r="N403" s="191">
        <v>0</v>
      </c>
      <c r="O403" s="193" t="str">
        <f>IFERROR(INDEX(resources!K:K,MATCH(B403,resources!B:B,0)),"fillme")</f>
        <v>unknown</v>
      </c>
      <c r="P403" s="195" t="str">
        <f t="shared" si="150"/>
        <v>unknown_2030_8</v>
      </c>
      <c r="Q403" s="194">
        <f>INDEX(elcc!G:G,MATCH(P403,elcc!D:D,0))</f>
        <v>0</v>
      </c>
      <c r="R403" s="195">
        <f t="shared" si="151"/>
        <v>1</v>
      </c>
      <c r="S403" s="210" t="e">
        <f t="shared" si="152"/>
        <v>#N/A</v>
      </c>
      <c r="T403" s="212">
        <f t="shared" si="153"/>
        <v>50</v>
      </c>
      <c r="U403" s="196" t="str">
        <f t="shared" si="154"/>
        <v>ok</v>
      </c>
      <c r="V403" s="192" t="str">
        <f>INDEX(resources!F:F,MATCH(B403,resources!B:B,0))</f>
        <v>new_resolve</v>
      </c>
      <c r="W403" s="197">
        <f t="shared" si="155"/>
        <v>1</v>
      </c>
      <c r="X403" s="197">
        <f t="shared" si="156"/>
        <v>1</v>
      </c>
      <c r="Y403" s="197" t="str">
        <f t="shared" si="157"/>
        <v>New_Hybrid_New_Hybrid_2023_Hybrid 100 MW Solar, 50 MW Storage</v>
      </c>
      <c r="Z403" s="197">
        <f>IF(COUNTIFS($Y$2:Y403,Y403)=1,1,0)</f>
        <v>0</v>
      </c>
      <c r="AA403" s="197">
        <f>SUM($Z$2:Z403)*Z403</f>
        <v>0</v>
      </c>
      <c r="AB403" s="197">
        <f>COUNTIFS(resources!B:B,B403)</f>
        <v>1</v>
      </c>
      <c r="AC403" s="197">
        <f t="shared" si="158"/>
        <v>1</v>
      </c>
      <c r="AD403" s="197">
        <f t="shared" si="159"/>
        <v>1</v>
      </c>
      <c r="AE403" s="197">
        <f t="shared" si="160"/>
        <v>1</v>
      </c>
      <c r="AF403" s="197">
        <f t="shared" si="161"/>
        <v>1</v>
      </c>
      <c r="AG403" s="197">
        <f t="shared" si="162"/>
        <v>1</v>
      </c>
      <c r="AH403" s="197">
        <f t="shared" si="163"/>
        <v>1</v>
      </c>
      <c r="AI403" s="197">
        <f t="shared" si="164"/>
        <v>1</v>
      </c>
    </row>
    <row r="404" spans="1:35" x14ac:dyDescent="0.3">
      <c r="A404" s="103" t="s">
        <v>3955</v>
      </c>
      <c r="B404" s="103" t="s">
        <v>1239</v>
      </c>
      <c r="C404" s="103" t="s">
        <v>6264</v>
      </c>
      <c r="D404" s="164">
        <v>2030</v>
      </c>
      <c r="E404" s="164">
        <v>9</v>
      </c>
      <c r="F404" s="166">
        <v>22.800831435092544</v>
      </c>
      <c r="G404" s="206">
        <v>50</v>
      </c>
      <c r="H404" s="207"/>
      <c r="I404" s="103" t="s">
        <v>594</v>
      </c>
      <c r="J404" s="85">
        <v>4</v>
      </c>
      <c r="K404" s="210" t="s">
        <v>6265</v>
      </c>
      <c r="L404" s="191">
        <v>100</v>
      </c>
      <c r="M404" s="191" t="str">
        <f>IF(
ISNA(INDEX(resources!E:E,MATCH(B404,resources!B:B,0))),"fillme",
INDEX(resources!E:E,MATCH(B404,resources!B:B,0)))</f>
        <v>CAISO_Hybrid</v>
      </c>
      <c r="N404" s="191">
        <v>0</v>
      </c>
      <c r="O404" s="193" t="str">
        <f>IFERROR(INDEX(resources!K:K,MATCH(B404,resources!B:B,0)),"fillme")</f>
        <v>unknown</v>
      </c>
      <c r="P404" s="195" t="str">
        <f t="shared" si="150"/>
        <v>unknown_2030_9</v>
      </c>
      <c r="Q404" s="194">
        <f>INDEX(elcc!G:G,MATCH(P404,elcc!D:D,0))</f>
        <v>0</v>
      </c>
      <c r="R404" s="195">
        <f t="shared" si="151"/>
        <v>1</v>
      </c>
      <c r="S404" s="210" t="e">
        <f t="shared" si="152"/>
        <v>#N/A</v>
      </c>
      <c r="T404" s="212">
        <f t="shared" si="153"/>
        <v>50</v>
      </c>
      <c r="U404" s="196" t="str">
        <f t="shared" si="154"/>
        <v>ok</v>
      </c>
      <c r="V404" s="192" t="str">
        <f>INDEX(resources!F:F,MATCH(B404,resources!B:B,0))</f>
        <v>new_resolve</v>
      </c>
      <c r="W404" s="197">
        <f t="shared" si="155"/>
        <v>1</v>
      </c>
      <c r="X404" s="197">
        <f t="shared" si="156"/>
        <v>1</v>
      </c>
      <c r="Y404" s="197" t="str">
        <f t="shared" si="157"/>
        <v>New_Hybrid_New_Hybrid_2023_Hybrid 100 MW Solar, 50 MW Storage</v>
      </c>
      <c r="Z404" s="197">
        <f>IF(COUNTIFS($Y$2:Y404,Y404)=1,1,0)</f>
        <v>0</v>
      </c>
      <c r="AA404" s="197">
        <f>SUM($Z$2:Z404)*Z404</f>
        <v>0</v>
      </c>
      <c r="AB404" s="197">
        <f>COUNTIFS(resources!B:B,B404)</f>
        <v>1</v>
      </c>
      <c r="AC404" s="197">
        <f t="shared" si="158"/>
        <v>1</v>
      </c>
      <c r="AD404" s="197">
        <f t="shared" si="159"/>
        <v>1</v>
      </c>
      <c r="AE404" s="197">
        <f t="shared" si="160"/>
        <v>1</v>
      </c>
      <c r="AF404" s="197">
        <f t="shared" si="161"/>
        <v>1</v>
      </c>
      <c r="AG404" s="197">
        <f t="shared" si="162"/>
        <v>1</v>
      </c>
      <c r="AH404" s="197">
        <f t="shared" si="163"/>
        <v>1</v>
      </c>
      <c r="AI404" s="197">
        <f t="shared" si="164"/>
        <v>1</v>
      </c>
    </row>
    <row r="405" spans="1:35" x14ac:dyDescent="0.3">
      <c r="A405" s="103" t="s">
        <v>3955</v>
      </c>
      <c r="B405" s="103" t="s">
        <v>1239</v>
      </c>
      <c r="C405" s="103" t="s">
        <v>6264</v>
      </c>
      <c r="D405" s="164">
        <v>2030</v>
      </c>
      <c r="E405" s="164">
        <v>10</v>
      </c>
      <c r="F405" s="166">
        <v>20.28787717624056</v>
      </c>
      <c r="G405" s="206">
        <v>50</v>
      </c>
      <c r="H405" s="207"/>
      <c r="I405" s="103" t="s">
        <v>594</v>
      </c>
      <c r="J405" s="85">
        <v>4</v>
      </c>
      <c r="K405" s="210" t="s">
        <v>6265</v>
      </c>
      <c r="L405" s="191">
        <v>100</v>
      </c>
      <c r="M405" s="191" t="str">
        <f>IF(
ISNA(INDEX(resources!E:E,MATCH(B405,resources!B:B,0))),"fillme",
INDEX(resources!E:E,MATCH(B405,resources!B:B,0)))</f>
        <v>CAISO_Hybrid</v>
      </c>
      <c r="N405" s="191">
        <v>0</v>
      </c>
      <c r="O405" s="193" t="str">
        <f>IFERROR(INDEX(resources!K:K,MATCH(B405,resources!B:B,0)),"fillme")</f>
        <v>unknown</v>
      </c>
      <c r="P405" s="195" t="str">
        <f t="shared" si="150"/>
        <v>unknown_2030_10</v>
      </c>
      <c r="Q405" s="194">
        <f>INDEX(elcc!G:G,MATCH(P405,elcc!D:D,0))</f>
        <v>0</v>
      </c>
      <c r="R405" s="195">
        <f t="shared" si="151"/>
        <v>1</v>
      </c>
      <c r="S405" s="210" t="e">
        <f t="shared" si="152"/>
        <v>#N/A</v>
      </c>
      <c r="T405" s="212">
        <f t="shared" si="153"/>
        <v>50</v>
      </c>
      <c r="U405" s="196" t="str">
        <f t="shared" si="154"/>
        <v>ok</v>
      </c>
      <c r="V405" s="192" t="str">
        <f>INDEX(resources!F:F,MATCH(B405,resources!B:B,0))</f>
        <v>new_resolve</v>
      </c>
      <c r="W405" s="197">
        <f t="shared" si="155"/>
        <v>1</v>
      </c>
      <c r="X405" s="197">
        <f t="shared" si="156"/>
        <v>1</v>
      </c>
      <c r="Y405" s="197" t="str">
        <f t="shared" si="157"/>
        <v>New_Hybrid_New_Hybrid_2023_Hybrid 100 MW Solar, 50 MW Storage</v>
      </c>
      <c r="Z405" s="197">
        <f>IF(COUNTIFS($Y$2:Y405,Y405)=1,1,0)</f>
        <v>0</v>
      </c>
      <c r="AA405" s="197">
        <f>SUM($Z$2:Z405)*Z405</f>
        <v>0</v>
      </c>
      <c r="AB405" s="197">
        <f>COUNTIFS(resources!B:B,B405)</f>
        <v>1</v>
      </c>
      <c r="AC405" s="197">
        <f t="shared" si="158"/>
        <v>1</v>
      </c>
      <c r="AD405" s="197">
        <f t="shared" si="159"/>
        <v>1</v>
      </c>
      <c r="AE405" s="197">
        <f t="shared" si="160"/>
        <v>1</v>
      </c>
      <c r="AF405" s="197">
        <f t="shared" si="161"/>
        <v>1</v>
      </c>
      <c r="AG405" s="197">
        <f t="shared" si="162"/>
        <v>1</v>
      </c>
      <c r="AH405" s="197">
        <f t="shared" si="163"/>
        <v>1</v>
      </c>
      <c r="AI405" s="197">
        <f t="shared" si="164"/>
        <v>1</v>
      </c>
    </row>
    <row r="406" spans="1:35" x14ac:dyDescent="0.3">
      <c r="A406" s="103" t="s">
        <v>3955</v>
      </c>
      <c r="B406" s="103" t="s">
        <v>1239</v>
      </c>
      <c r="C406" s="103" t="s">
        <v>6264</v>
      </c>
      <c r="D406" s="164">
        <v>2030</v>
      </c>
      <c r="E406" s="164">
        <v>11</v>
      </c>
      <c r="F406" s="166">
        <v>15.592704595818144</v>
      </c>
      <c r="G406" s="206">
        <v>50</v>
      </c>
      <c r="H406" s="207"/>
      <c r="I406" s="103" t="s">
        <v>594</v>
      </c>
      <c r="J406" s="85">
        <v>4</v>
      </c>
      <c r="K406" s="210" t="s">
        <v>6265</v>
      </c>
      <c r="L406" s="191">
        <v>100</v>
      </c>
      <c r="M406" s="191" t="str">
        <f>IF(
ISNA(INDEX(resources!E:E,MATCH(B406,resources!B:B,0))),"fillme",
INDEX(resources!E:E,MATCH(B406,resources!B:B,0)))</f>
        <v>CAISO_Hybrid</v>
      </c>
      <c r="N406" s="191">
        <v>0</v>
      </c>
      <c r="O406" s="193" t="str">
        <f>IFERROR(INDEX(resources!K:K,MATCH(B406,resources!B:B,0)),"fillme")</f>
        <v>unknown</v>
      </c>
      <c r="P406" s="195" t="str">
        <f t="shared" si="150"/>
        <v>unknown_2030_11</v>
      </c>
      <c r="Q406" s="194">
        <f>INDEX(elcc!G:G,MATCH(P406,elcc!D:D,0))</f>
        <v>0</v>
      </c>
      <c r="R406" s="195">
        <f t="shared" si="151"/>
        <v>1</v>
      </c>
      <c r="S406" s="210" t="e">
        <f t="shared" si="152"/>
        <v>#N/A</v>
      </c>
      <c r="T406" s="212">
        <f t="shared" si="153"/>
        <v>50</v>
      </c>
      <c r="U406" s="196" t="str">
        <f t="shared" si="154"/>
        <v>ok</v>
      </c>
      <c r="V406" s="192" t="str">
        <f>INDEX(resources!F:F,MATCH(B406,resources!B:B,0))</f>
        <v>new_resolve</v>
      </c>
      <c r="W406" s="197">
        <f t="shared" si="155"/>
        <v>1</v>
      </c>
      <c r="X406" s="197">
        <f t="shared" si="156"/>
        <v>1</v>
      </c>
      <c r="Y406" s="197" t="str">
        <f t="shared" si="157"/>
        <v>New_Hybrid_New_Hybrid_2023_Hybrid 100 MW Solar, 50 MW Storage</v>
      </c>
      <c r="Z406" s="197">
        <f>IF(COUNTIFS($Y$2:Y406,Y406)=1,1,0)</f>
        <v>0</v>
      </c>
      <c r="AA406" s="197">
        <f>SUM($Z$2:Z406)*Z406</f>
        <v>0</v>
      </c>
      <c r="AB406" s="197">
        <f>COUNTIFS(resources!B:B,B406)</f>
        <v>1</v>
      </c>
      <c r="AC406" s="197">
        <f t="shared" si="158"/>
        <v>1</v>
      </c>
      <c r="AD406" s="197">
        <f t="shared" si="159"/>
        <v>1</v>
      </c>
      <c r="AE406" s="197">
        <f t="shared" si="160"/>
        <v>1</v>
      </c>
      <c r="AF406" s="197">
        <f t="shared" si="161"/>
        <v>1</v>
      </c>
      <c r="AG406" s="197">
        <f t="shared" si="162"/>
        <v>1</v>
      </c>
      <c r="AH406" s="197">
        <f t="shared" si="163"/>
        <v>1</v>
      </c>
      <c r="AI406" s="197">
        <f t="shared" si="164"/>
        <v>1</v>
      </c>
    </row>
    <row r="407" spans="1:35" x14ac:dyDescent="0.3">
      <c r="A407" s="103" t="s">
        <v>3955</v>
      </c>
      <c r="B407" s="103" t="s">
        <v>1239</v>
      </c>
      <c r="C407" s="103" t="s">
        <v>6264</v>
      </c>
      <c r="D407" s="164">
        <v>2030</v>
      </c>
      <c r="E407" s="164">
        <v>12</v>
      </c>
      <c r="F407" s="166">
        <v>13.81124489000389</v>
      </c>
      <c r="G407" s="206">
        <v>50</v>
      </c>
      <c r="H407" s="207"/>
      <c r="I407" s="103" t="s">
        <v>594</v>
      </c>
      <c r="J407" s="85">
        <v>4</v>
      </c>
      <c r="K407" s="210" t="s">
        <v>6265</v>
      </c>
      <c r="L407" s="191">
        <v>100</v>
      </c>
      <c r="M407" s="191" t="str">
        <f>IF(
ISNA(INDEX(resources!E:E,MATCH(B407,resources!B:B,0))),"fillme",
INDEX(resources!E:E,MATCH(B407,resources!B:B,0)))</f>
        <v>CAISO_Hybrid</v>
      </c>
      <c r="N407" s="191">
        <v>0</v>
      </c>
      <c r="O407" s="193" t="str">
        <f>IFERROR(INDEX(resources!K:K,MATCH(B407,resources!B:B,0)),"fillme")</f>
        <v>unknown</v>
      </c>
      <c r="P407" s="195" t="str">
        <f t="shared" si="150"/>
        <v>unknown_2030_12</v>
      </c>
      <c r="Q407" s="194">
        <f>INDEX(elcc!G:G,MATCH(P407,elcc!D:D,0))</f>
        <v>0</v>
      </c>
      <c r="R407" s="195">
        <f t="shared" si="151"/>
        <v>1</v>
      </c>
      <c r="S407" s="210" t="e">
        <f t="shared" si="152"/>
        <v>#N/A</v>
      </c>
      <c r="T407" s="212">
        <f t="shared" si="153"/>
        <v>50</v>
      </c>
      <c r="U407" s="196" t="str">
        <f t="shared" si="154"/>
        <v>ok</v>
      </c>
      <c r="V407" s="192" t="str">
        <f>INDEX(resources!F:F,MATCH(B407,resources!B:B,0))</f>
        <v>new_resolve</v>
      </c>
      <c r="W407" s="197">
        <f t="shared" si="155"/>
        <v>1</v>
      </c>
      <c r="X407" s="197">
        <f t="shared" si="156"/>
        <v>1</v>
      </c>
      <c r="Y407" s="197" t="str">
        <f t="shared" si="157"/>
        <v>New_Hybrid_New_Hybrid_2023_Hybrid 100 MW Solar, 50 MW Storage</v>
      </c>
      <c r="Z407" s="197">
        <f>IF(COUNTIFS($Y$2:Y407,Y407)=1,1,0)</f>
        <v>0</v>
      </c>
      <c r="AA407" s="197">
        <f>SUM($Z$2:Z407)*Z407</f>
        <v>0</v>
      </c>
      <c r="AB407" s="197">
        <f>COUNTIFS(resources!B:B,B407)</f>
        <v>1</v>
      </c>
      <c r="AC407" s="197">
        <f t="shared" si="158"/>
        <v>1</v>
      </c>
      <c r="AD407" s="197">
        <f t="shared" si="159"/>
        <v>1</v>
      </c>
      <c r="AE407" s="197">
        <f t="shared" si="160"/>
        <v>1</v>
      </c>
      <c r="AF407" s="197">
        <f t="shared" si="161"/>
        <v>1</v>
      </c>
      <c r="AG407" s="197">
        <f t="shared" si="162"/>
        <v>1</v>
      </c>
      <c r="AH407" s="197">
        <f t="shared" si="163"/>
        <v>1</v>
      </c>
      <c r="AI407" s="197">
        <f t="shared" si="164"/>
        <v>1</v>
      </c>
    </row>
    <row r="408" spans="1:35" x14ac:dyDescent="0.3">
      <c r="A408" s="103" t="s">
        <v>3955</v>
      </c>
      <c r="B408" s="103" t="s">
        <v>1239</v>
      </c>
      <c r="C408" s="103" t="s">
        <v>6266</v>
      </c>
      <c r="D408" s="164">
        <v>2026</v>
      </c>
      <c r="E408" s="164">
        <v>1</v>
      </c>
      <c r="F408" s="166">
        <v>7.53500886209281</v>
      </c>
      <c r="G408" s="206">
        <v>25</v>
      </c>
      <c r="H408" s="207"/>
      <c r="I408" s="103" t="s">
        <v>594</v>
      </c>
      <c r="J408" s="85">
        <v>4</v>
      </c>
      <c r="K408" s="210" t="s">
        <v>6267</v>
      </c>
      <c r="L408" s="191">
        <v>50</v>
      </c>
      <c r="M408" s="191" t="str">
        <f>IF(
ISNA(INDEX(resources!E:E,MATCH(B408,resources!B:B,0))),"fillme",
INDEX(resources!E:E,MATCH(B408,resources!B:B,0)))</f>
        <v>CAISO_Hybrid</v>
      </c>
      <c r="N408" s="191">
        <v>0</v>
      </c>
      <c r="O408" s="193" t="str">
        <f>IFERROR(INDEX(resources!K:K,MATCH(B408,resources!B:B,0)),"fillme")</f>
        <v>unknown</v>
      </c>
      <c r="P408" s="195" t="str">
        <f t="shared" si="150"/>
        <v>unknown_2026_1</v>
      </c>
      <c r="Q408" s="194">
        <f>INDEX(elcc!G:G,MATCH(P408,elcc!D:D,0))</f>
        <v>0</v>
      </c>
      <c r="R408" s="195">
        <f t="shared" si="151"/>
        <v>1</v>
      </c>
      <c r="S408" s="210" t="e">
        <f t="shared" si="152"/>
        <v>#N/A</v>
      </c>
      <c r="T408" s="212">
        <f t="shared" si="153"/>
        <v>25</v>
      </c>
      <c r="U408" s="196" t="str">
        <f t="shared" si="154"/>
        <v>ok</v>
      </c>
      <c r="V408" s="192" t="str">
        <f>INDEX(resources!F:F,MATCH(B408,resources!B:B,0))</f>
        <v>new_resolve</v>
      </c>
      <c r="W408" s="197">
        <f t="shared" si="155"/>
        <v>1</v>
      </c>
      <c r="X408" s="197">
        <f t="shared" si="156"/>
        <v>1</v>
      </c>
      <c r="Y408" s="197" t="str">
        <f t="shared" si="157"/>
        <v>New_Hybrid_New_Hybrid_2026_Hybrid 50 MW Solar, 25 MW Storage</v>
      </c>
      <c r="Z408" s="197">
        <f>IF(COUNTIFS($Y$2:Y408,Y408)=1,1,0)</f>
        <v>1</v>
      </c>
      <c r="AA408" s="197">
        <f>SUM($Z$2:Z408)*Z408</f>
        <v>12</v>
      </c>
      <c r="AB408" s="197">
        <f>COUNTIFS(resources!B:B,B408)</f>
        <v>1</v>
      </c>
      <c r="AC408" s="197">
        <f t="shared" si="158"/>
        <v>1</v>
      </c>
      <c r="AD408" s="197">
        <f t="shared" si="159"/>
        <v>1</v>
      </c>
      <c r="AE408" s="197">
        <f t="shared" si="160"/>
        <v>1</v>
      </c>
      <c r="AF408" s="197">
        <f t="shared" si="161"/>
        <v>1</v>
      </c>
      <c r="AG408" s="197">
        <f t="shared" si="162"/>
        <v>1</v>
      </c>
      <c r="AH408" s="197">
        <f t="shared" si="163"/>
        <v>1</v>
      </c>
      <c r="AI408" s="197">
        <f t="shared" si="164"/>
        <v>1</v>
      </c>
    </row>
    <row r="409" spans="1:35" x14ac:dyDescent="0.3">
      <c r="A409" s="103" t="s">
        <v>3955</v>
      </c>
      <c r="B409" s="103" t="s">
        <v>1239</v>
      </c>
      <c r="C409" s="103" t="s">
        <v>6266</v>
      </c>
      <c r="D409" s="164">
        <v>2026</v>
      </c>
      <c r="E409" s="164">
        <v>2</v>
      </c>
      <c r="F409" s="166">
        <v>8.5252048972171099</v>
      </c>
      <c r="G409" s="206">
        <v>25</v>
      </c>
      <c r="H409" s="207"/>
      <c r="I409" s="103" t="s">
        <v>594</v>
      </c>
      <c r="J409" s="85">
        <v>4</v>
      </c>
      <c r="K409" s="210" t="s">
        <v>6267</v>
      </c>
      <c r="L409" s="45">
        <v>50</v>
      </c>
      <c r="M409" s="191" t="str">
        <f>IF(
ISNA(INDEX(resources!E:E,MATCH(B409,resources!B:B,0))),"fillme",
INDEX(resources!E:E,MATCH(B409,resources!B:B,0)))</f>
        <v>CAISO_Hybrid</v>
      </c>
      <c r="N409" s="191">
        <v>0</v>
      </c>
      <c r="O409" s="193" t="str">
        <f>IFERROR(INDEX(resources!K:K,MATCH(B409,resources!B:B,0)),"fillme")</f>
        <v>unknown</v>
      </c>
      <c r="P409" s="195" t="str">
        <f t="shared" si="150"/>
        <v>unknown_2026_2</v>
      </c>
      <c r="Q409" s="194">
        <f>INDEX(elcc!G:G,MATCH(P409,elcc!D:D,0))</f>
        <v>0</v>
      </c>
      <c r="R409" s="195">
        <f t="shared" si="151"/>
        <v>1</v>
      </c>
      <c r="S409" s="210" t="e">
        <f t="shared" si="152"/>
        <v>#N/A</v>
      </c>
      <c r="T409" s="212">
        <f t="shared" si="153"/>
        <v>25</v>
      </c>
      <c r="U409" s="196" t="str">
        <f t="shared" si="154"/>
        <v>ok</v>
      </c>
      <c r="V409" s="192" t="str">
        <f>INDEX(resources!F:F,MATCH(B409,resources!B:B,0))</f>
        <v>new_resolve</v>
      </c>
      <c r="W409" s="197">
        <f t="shared" si="155"/>
        <v>1</v>
      </c>
      <c r="X409" s="197">
        <f t="shared" si="156"/>
        <v>1</v>
      </c>
      <c r="Y409" s="197" t="str">
        <f t="shared" si="157"/>
        <v>New_Hybrid_New_Hybrid_2026_Hybrid 50 MW Solar, 25 MW Storage</v>
      </c>
      <c r="Z409" s="197">
        <f>IF(COUNTIFS($Y$2:Y409,Y409)=1,1,0)</f>
        <v>0</v>
      </c>
      <c r="AA409" s="197">
        <f>SUM($Z$2:Z409)*Z409</f>
        <v>0</v>
      </c>
      <c r="AB409" s="197">
        <f>COUNTIFS(resources!B:B,B409)</f>
        <v>1</v>
      </c>
      <c r="AC409" s="197">
        <f t="shared" si="158"/>
        <v>1</v>
      </c>
      <c r="AD409" s="197">
        <f t="shared" si="159"/>
        <v>1</v>
      </c>
      <c r="AE409" s="197">
        <f t="shared" si="160"/>
        <v>1</v>
      </c>
      <c r="AF409" s="197">
        <f t="shared" si="161"/>
        <v>1</v>
      </c>
      <c r="AG409" s="197">
        <f t="shared" si="162"/>
        <v>1</v>
      </c>
      <c r="AH409" s="197">
        <f t="shared" si="163"/>
        <v>1</v>
      </c>
      <c r="AI409" s="197">
        <f t="shared" si="164"/>
        <v>1</v>
      </c>
    </row>
    <row r="410" spans="1:35" x14ac:dyDescent="0.3">
      <c r="A410" s="103" t="s">
        <v>3955</v>
      </c>
      <c r="B410" s="103" t="s">
        <v>1239</v>
      </c>
      <c r="C410" s="103" t="s">
        <v>6266</v>
      </c>
      <c r="D410" s="164">
        <v>2026</v>
      </c>
      <c r="E410" s="164">
        <v>3</v>
      </c>
      <c r="F410" s="166">
        <v>11.835644722252324</v>
      </c>
      <c r="G410" s="206">
        <v>25</v>
      </c>
      <c r="H410" s="207"/>
      <c r="I410" s="103" t="s">
        <v>594</v>
      </c>
      <c r="J410" s="85">
        <v>4</v>
      </c>
      <c r="K410" s="210" t="s">
        <v>6267</v>
      </c>
      <c r="L410" s="191">
        <v>50</v>
      </c>
      <c r="M410" s="191" t="str">
        <f>IF(
ISNA(INDEX(resources!E:E,MATCH(B410,resources!B:B,0))),"fillme",
INDEX(resources!E:E,MATCH(B410,resources!B:B,0)))</f>
        <v>CAISO_Hybrid</v>
      </c>
      <c r="N410" s="191">
        <v>0</v>
      </c>
      <c r="O410" s="193" t="str">
        <f>IFERROR(INDEX(resources!K:K,MATCH(B410,resources!B:B,0)),"fillme")</f>
        <v>unknown</v>
      </c>
      <c r="P410" s="195" t="str">
        <f t="shared" si="150"/>
        <v>unknown_2026_3</v>
      </c>
      <c r="Q410" s="194">
        <f>INDEX(elcc!G:G,MATCH(P410,elcc!D:D,0))</f>
        <v>0</v>
      </c>
      <c r="R410" s="195">
        <f t="shared" si="151"/>
        <v>1</v>
      </c>
      <c r="S410" s="210" t="e">
        <f t="shared" si="152"/>
        <v>#N/A</v>
      </c>
      <c r="T410" s="212">
        <f t="shared" si="153"/>
        <v>25</v>
      </c>
      <c r="U410" s="196" t="str">
        <f t="shared" si="154"/>
        <v>ok</v>
      </c>
      <c r="V410" s="192" t="str">
        <f>INDEX(resources!F:F,MATCH(B410,resources!B:B,0))</f>
        <v>new_resolve</v>
      </c>
      <c r="W410" s="197">
        <f t="shared" si="155"/>
        <v>1</v>
      </c>
      <c r="X410" s="197">
        <f t="shared" si="156"/>
        <v>1</v>
      </c>
      <c r="Y410" s="197" t="str">
        <f t="shared" si="157"/>
        <v>New_Hybrid_New_Hybrid_2026_Hybrid 50 MW Solar, 25 MW Storage</v>
      </c>
      <c r="Z410" s="197">
        <f>IF(COUNTIFS($Y$2:Y410,Y410)=1,1,0)</f>
        <v>0</v>
      </c>
      <c r="AA410" s="197">
        <f>SUM($Z$2:Z410)*Z410</f>
        <v>0</v>
      </c>
      <c r="AB410" s="197">
        <f>COUNTIFS(resources!B:B,B410)</f>
        <v>1</v>
      </c>
      <c r="AC410" s="197">
        <f t="shared" si="158"/>
        <v>1</v>
      </c>
      <c r="AD410" s="197">
        <f t="shared" si="159"/>
        <v>1</v>
      </c>
      <c r="AE410" s="197">
        <f t="shared" si="160"/>
        <v>1</v>
      </c>
      <c r="AF410" s="197">
        <f t="shared" si="161"/>
        <v>1</v>
      </c>
      <c r="AG410" s="197">
        <f t="shared" si="162"/>
        <v>1</v>
      </c>
      <c r="AH410" s="197">
        <f t="shared" si="163"/>
        <v>1</v>
      </c>
      <c r="AI410" s="197">
        <f t="shared" si="164"/>
        <v>1</v>
      </c>
    </row>
    <row r="411" spans="1:35" x14ac:dyDescent="0.3">
      <c r="A411" s="103" t="s">
        <v>3955</v>
      </c>
      <c r="B411" s="103" t="s">
        <v>1239</v>
      </c>
      <c r="C411" s="103" t="s">
        <v>6266</v>
      </c>
      <c r="D411" s="164">
        <v>2026</v>
      </c>
      <c r="E411" s="164">
        <v>4</v>
      </c>
      <c r="F411" s="166">
        <v>12.896013259239382</v>
      </c>
      <c r="G411" s="206">
        <v>25</v>
      </c>
      <c r="H411" s="207"/>
      <c r="I411" s="103" t="s">
        <v>594</v>
      </c>
      <c r="J411" s="85">
        <v>4</v>
      </c>
      <c r="K411" s="210" t="s">
        <v>6267</v>
      </c>
      <c r="L411" s="191">
        <v>50</v>
      </c>
      <c r="M411" s="191" t="str">
        <f>IF(
ISNA(INDEX(resources!E:E,MATCH(B411,resources!B:B,0))),"fillme",
INDEX(resources!E:E,MATCH(B411,resources!B:B,0)))</f>
        <v>CAISO_Hybrid</v>
      </c>
      <c r="N411" s="191">
        <v>0</v>
      </c>
      <c r="O411" s="193" t="str">
        <f>IFERROR(INDEX(resources!K:K,MATCH(B411,resources!B:B,0)),"fillme")</f>
        <v>unknown</v>
      </c>
      <c r="P411" s="195" t="str">
        <f t="shared" si="150"/>
        <v>unknown_2026_4</v>
      </c>
      <c r="Q411" s="194">
        <f>INDEX(elcc!G:G,MATCH(P411,elcc!D:D,0))</f>
        <v>0</v>
      </c>
      <c r="R411" s="195">
        <f t="shared" si="151"/>
        <v>1</v>
      </c>
      <c r="S411" s="210" t="e">
        <f t="shared" si="152"/>
        <v>#N/A</v>
      </c>
      <c r="T411" s="212">
        <f t="shared" si="153"/>
        <v>25</v>
      </c>
      <c r="U411" s="196" t="str">
        <f t="shared" si="154"/>
        <v>ok</v>
      </c>
      <c r="V411" s="192" t="str">
        <f>INDEX(resources!F:F,MATCH(B411,resources!B:B,0))</f>
        <v>new_resolve</v>
      </c>
      <c r="W411" s="197">
        <f t="shared" si="155"/>
        <v>1</v>
      </c>
      <c r="X411" s="197">
        <f t="shared" si="156"/>
        <v>1</v>
      </c>
      <c r="Y411" s="197" t="str">
        <f t="shared" si="157"/>
        <v>New_Hybrid_New_Hybrid_2026_Hybrid 50 MW Solar, 25 MW Storage</v>
      </c>
      <c r="Z411" s="197">
        <f>IF(COUNTIFS($Y$2:Y411,Y411)=1,1,0)</f>
        <v>0</v>
      </c>
      <c r="AA411" s="197">
        <f>SUM($Z$2:Z411)*Z411</f>
        <v>0</v>
      </c>
      <c r="AB411" s="197">
        <f>COUNTIFS(resources!B:B,B411)</f>
        <v>1</v>
      </c>
      <c r="AC411" s="197">
        <f t="shared" si="158"/>
        <v>1</v>
      </c>
      <c r="AD411" s="197">
        <f t="shared" si="159"/>
        <v>1</v>
      </c>
      <c r="AE411" s="197">
        <f t="shared" si="160"/>
        <v>1</v>
      </c>
      <c r="AF411" s="197">
        <f t="shared" si="161"/>
        <v>1</v>
      </c>
      <c r="AG411" s="197">
        <f t="shared" si="162"/>
        <v>1</v>
      </c>
      <c r="AH411" s="197">
        <f t="shared" si="163"/>
        <v>1</v>
      </c>
      <c r="AI411" s="197">
        <f t="shared" si="164"/>
        <v>1</v>
      </c>
    </row>
    <row r="412" spans="1:35" x14ac:dyDescent="0.3">
      <c r="A412" s="103" t="s">
        <v>3955</v>
      </c>
      <c r="B412" s="103" t="s">
        <v>1239</v>
      </c>
      <c r="C412" s="103" t="s">
        <v>6266</v>
      </c>
      <c r="D412" s="164">
        <v>2026</v>
      </c>
      <c r="E412" s="164">
        <v>5</v>
      </c>
      <c r="F412" s="166">
        <v>14.176323162274819</v>
      </c>
      <c r="G412" s="206">
        <v>25</v>
      </c>
      <c r="H412" s="207"/>
      <c r="I412" s="103" t="s">
        <v>594</v>
      </c>
      <c r="J412" s="85">
        <v>4</v>
      </c>
      <c r="K412" s="210" t="s">
        <v>6267</v>
      </c>
      <c r="L412" s="191">
        <v>50</v>
      </c>
      <c r="M412" s="191" t="str">
        <f>IF(
ISNA(INDEX(resources!E:E,MATCH(B412,resources!B:B,0))),"fillme",
INDEX(resources!E:E,MATCH(B412,resources!B:B,0)))</f>
        <v>CAISO_Hybrid</v>
      </c>
      <c r="N412" s="191">
        <v>0</v>
      </c>
      <c r="O412" s="193" t="str">
        <f>IFERROR(INDEX(resources!K:K,MATCH(B412,resources!B:B,0)),"fillme")</f>
        <v>unknown</v>
      </c>
      <c r="P412" s="195" t="str">
        <f t="shared" si="150"/>
        <v>unknown_2026_5</v>
      </c>
      <c r="Q412" s="194">
        <f>INDEX(elcc!G:G,MATCH(P412,elcc!D:D,0))</f>
        <v>0</v>
      </c>
      <c r="R412" s="195">
        <f t="shared" si="151"/>
        <v>1</v>
      </c>
      <c r="S412" s="210" t="e">
        <f t="shared" si="152"/>
        <v>#N/A</v>
      </c>
      <c r="T412" s="212">
        <f t="shared" si="153"/>
        <v>25</v>
      </c>
      <c r="U412" s="196" t="str">
        <f t="shared" si="154"/>
        <v>ok</v>
      </c>
      <c r="V412" s="192" t="str">
        <f>INDEX(resources!F:F,MATCH(B412,resources!B:B,0))</f>
        <v>new_resolve</v>
      </c>
      <c r="W412" s="197">
        <f t="shared" si="155"/>
        <v>1</v>
      </c>
      <c r="X412" s="197">
        <f t="shared" si="156"/>
        <v>1</v>
      </c>
      <c r="Y412" s="197" t="str">
        <f t="shared" si="157"/>
        <v>New_Hybrid_New_Hybrid_2026_Hybrid 50 MW Solar, 25 MW Storage</v>
      </c>
      <c r="Z412" s="197">
        <f>IF(COUNTIFS($Y$2:Y412,Y412)=1,1,0)</f>
        <v>0</v>
      </c>
      <c r="AA412" s="197">
        <f>SUM($Z$2:Z412)*Z412</f>
        <v>0</v>
      </c>
      <c r="AB412" s="197">
        <f>COUNTIFS(resources!B:B,B412)</f>
        <v>1</v>
      </c>
      <c r="AC412" s="197">
        <f t="shared" si="158"/>
        <v>1</v>
      </c>
      <c r="AD412" s="197">
        <f t="shared" si="159"/>
        <v>1</v>
      </c>
      <c r="AE412" s="197">
        <f t="shared" si="160"/>
        <v>1</v>
      </c>
      <c r="AF412" s="197">
        <f t="shared" si="161"/>
        <v>1</v>
      </c>
      <c r="AG412" s="197">
        <f t="shared" si="162"/>
        <v>1</v>
      </c>
      <c r="AH412" s="197">
        <f t="shared" si="163"/>
        <v>1</v>
      </c>
      <c r="AI412" s="197">
        <f t="shared" si="164"/>
        <v>1</v>
      </c>
    </row>
    <row r="413" spans="1:35" x14ac:dyDescent="0.3">
      <c r="A413" s="103" t="s">
        <v>3955</v>
      </c>
      <c r="B413" s="103" t="s">
        <v>1239</v>
      </c>
      <c r="C413" s="103" t="s">
        <v>6266</v>
      </c>
      <c r="D413" s="164">
        <v>2026</v>
      </c>
      <c r="E413" s="164">
        <v>6</v>
      </c>
      <c r="F413" s="166">
        <v>13.823641863819196</v>
      </c>
      <c r="G413" s="206">
        <v>25</v>
      </c>
      <c r="H413" s="207"/>
      <c r="I413" s="103" t="s">
        <v>594</v>
      </c>
      <c r="J413" s="85">
        <v>4</v>
      </c>
      <c r="K413" s="210" t="s">
        <v>6267</v>
      </c>
      <c r="L413" s="191">
        <v>50</v>
      </c>
      <c r="M413" s="191" t="str">
        <f>IF(
ISNA(INDEX(resources!E:E,MATCH(B413,resources!B:B,0))),"fillme",
INDEX(resources!E:E,MATCH(B413,resources!B:B,0)))</f>
        <v>CAISO_Hybrid</v>
      </c>
      <c r="N413" s="191">
        <v>0</v>
      </c>
      <c r="O413" s="193" t="str">
        <f>IFERROR(INDEX(resources!K:K,MATCH(B413,resources!B:B,0)),"fillme")</f>
        <v>unknown</v>
      </c>
      <c r="P413" s="195" t="str">
        <f t="shared" si="150"/>
        <v>unknown_2026_6</v>
      </c>
      <c r="Q413" s="194">
        <f>INDEX(elcc!G:G,MATCH(P413,elcc!D:D,0))</f>
        <v>0</v>
      </c>
      <c r="R413" s="195">
        <f t="shared" si="151"/>
        <v>1</v>
      </c>
      <c r="S413" s="210" t="e">
        <f t="shared" si="152"/>
        <v>#N/A</v>
      </c>
      <c r="T413" s="212">
        <f t="shared" si="153"/>
        <v>25</v>
      </c>
      <c r="U413" s="196" t="str">
        <f t="shared" si="154"/>
        <v>ok</v>
      </c>
      <c r="V413" s="192" t="str">
        <f>INDEX(resources!F:F,MATCH(B413,resources!B:B,0))</f>
        <v>new_resolve</v>
      </c>
      <c r="W413" s="197">
        <f t="shared" si="155"/>
        <v>1</v>
      </c>
      <c r="X413" s="197">
        <f t="shared" si="156"/>
        <v>1</v>
      </c>
      <c r="Y413" s="197" t="str">
        <f t="shared" si="157"/>
        <v>New_Hybrid_New_Hybrid_2026_Hybrid 50 MW Solar, 25 MW Storage</v>
      </c>
      <c r="Z413" s="197">
        <f>IF(COUNTIFS($Y$2:Y413,Y413)=1,1,0)</f>
        <v>0</v>
      </c>
      <c r="AA413" s="197">
        <f>SUM($Z$2:Z413)*Z413</f>
        <v>0</v>
      </c>
      <c r="AB413" s="197">
        <f>COUNTIFS(resources!B:B,B413)</f>
        <v>1</v>
      </c>
      <c r="AC413" s="197">
        <f t="shared" si="158"/>
        <v>1</v>
      </c>
      <c r="AD413" s="197">
        <f t="shared" si="159"/>
        <v>1</v>
      </c>
      <c r="AE413" s="197">
        <f t="shared" si="160"/>
        <v>1</v>
      </c>
      <c r="AF413" s="197">
        <f t="shared" si="161"/>
        <v>1</v>
      </c>
      <c r="AG413" s="197">
        <f t="shared" si="162"/>
        <v>1</v>
      </c>
      <c r="AH413" s="197">
        <f t="shared" si="163"/>
        <v>1</v>
      </c>
      <c r="AI413" s="197">
        <f t="shared" si="164"/>
        <v>1</v>
      </c>
    </row>
    <row r="414" spans="1:35" x14ac:dyDescent="0.3">
      <c r="A414" s="103" t="s">
        <v>3955</v>
      </c>
      <c r="B414" s="103" t="s">
        <v>1239</v>
      </c>
      <c r="C414" s="103" t="s">
        <v>6266</v>
      </c>
      <c r="D414" s="164">
        <v>2026</v>
      </c>
      <c r="E414" s="164">
        <v>7</v>
      </c>
      <c r="F414" s="166">
        <v>13.238733016691619</v>
      </c>
      <c r="G414" s="206">
        <v>25</v>
      </c>
      <c r="H414" s="207"/>
      <c r="I414" s="103" t="s">
        <v>594</v>
      </c>
      <c r="J414" s="85">
        <v>4</v>
      </c>
      <c r="K414" s="210" t="s">
        <v>6267</v>
      </c>
      <c r="L414" s="191">
        <v>50</v>
      </c>
      <c r="M414" s="191" t="str">
        <f>IF(
ISNA(INDEX(resources!E:E,MATCH(B414,resources!B:B,0))),"fillme",
INDEX(resources!E:E,MATCH(B414,resources!B:B,0)))</f>
        <v>CAISO_Hybrid</v>
      </c>
      <c r="N414" s="191">
        <v>0</v>
      </c>
      <c r="O414" s="193" t="str">
        <f>IFERROR(INDEX(resources!K:K,MATCH(B414,resources!B:B,0)),"fillme")</f>
        <v>unknown</v>
      </c>
      <c r="P414" s="195" t="str">
        <f t="shared" si="150"/>
        <v>unknown_2026_7</v>
      </c>
      <c r="Q414" s="194">
        <f>INDEX(elcc!G:G,MATCH(P414,elcc!D:D,0))</f>
        <v>0</v>
      </c>
      <c r="R414" s="195">
        <f t="shared" si="151"/>
        <v>1</v>
      </c>
      <c r="S414" s="210" t="e">
        <f t="shared" si="152"/>
        <v>#N/A</v>
      </c>
      <c r="T414" s="212">
        <f t="shared" si="153"/>
        <v>25</v>
      </c>
      <c r="U414" s="196" t="str">
        <f t="shared" si="154"/>
        <v>ok</v>
      </c>
      <c r="V414" s="192" t="str">
        <f>INDEX(resources!F:F,MATCH(B414,resources!B:B,0))</f>
        <v>new_resolve</v>
      </c>
      <c r="W414" s="197">
        <f t="shared" si="155"/>
        <v>1</v>
      </c>
      <c r="X414" s="197">
        <f t="shared" si="156"/>
        <v>1</v>
      </c>
      <c r="Y414" s="197" t="str">
        <f t="shared" si="157"/>
        <v>New_Hybrid_New_Hybrid_2026_Hybrid 50 MW Solar, 25 MW Storage</v>
      </c>
      <c r="Z414" s="197">
        <f>IF(COUNTIFS($Y$2:Y414,Y414)=1,1,0)</f>
        <v>0</v>
      </c>
      <c r="AA414" s="197">
        <f>SUM($Z$2:Z414)*Z414</f>
        <v>0</v>
      </c>
      <c r="AB414" s="197">
        <f>COUNTIFS(resources!B:B,B414)</f>
        <v>1</v>
      </c>
      <c r="AC414" s="197">
        <f t="shared" si="158"/>
        <v>1</v>
      </c>
      <c r="AD414" s="197">
        <f t="shared" si="159"/>
        <v>1</v>
      </c>
      <c r="AE414" s="197">
        <f t="shared" si="160"/>
        <v>1</v>
      </c>
      <c r="AF414" s="197">
        <f t="shared" si="161"/>
        <v>1</v>
      </c>
      <c r="AG414" s="197">
        <f t="shared" si="162"/>
        <v>1</v>
      </c>
      <c r="AH414" s="197">
        <f t="shared" si="163"/>
        <v>1</v>
      </c>
      <c r="AI414" s="197">
        <f t="shared" si="164"/>
        <v>1</v>
      </c>
    </row>
    <row r="415" spans="1:35" x14ac:dyDescent="0.3">
      <c r="A415" s="103" t="s">
        <v>3955</v>
      </c>
      <c r="B415" s="103" t="s">
        <v>1239</v>
      </c>
      <c r="C415" s="103" t="s">
        <v>6266</v>
      </c>
      <c r="D415" s="164">
        <v>2026</v>
      </c>
      <c r="E415" s="164">
        <v>8</v>
      </c>
      <c r="F415" s="166">
        <v>12.860919909464783</v>
      </c>
      <c r="G415" s="206">
        <v>25</v>
      </c>
      <c r="H415" s="207"/>
      <c r="I415" s="103" t="s">
        <v>594</v>
      </c>
      <c r="J415" s="85">
        <v>4</v>
      </c>
      <c r="K415" s="210" t="s">
        <v>6267</v>
      </c>
      <c r="L415" s="191">
        <v>50</v>
      </c>
      <c r="M415" s="191" t="str">
        <f>IF(
ISNA(INDEX(resources!E:E,MATCH(B415,resources!B:B,0))),"fillme",
INDEX(resources!E:E,MATCH(B415,resources!B:B,0)))</f>
        <v>CAISO_Hybrid</v>
      </c>
      <c r="N415" s="191">
        <v>0</v>
      </c>
      <c r="O415" s="193" t="str">
        <f>IFERROR(INDEX(resources!K:K,MATCH(B415,resources!B:B,0)),"fillme")</f>
        <v>unknown</v>
      </c>
      <c r="P415" s="195" t="str">
        <f t="shared" si="150"/>
        <v>unknown_2026_8</v>
      </c>
      <c r="Q415" s="194">
        <f>INDEX(elcc!G:G,MATCH(P415,elcc!D:D,0))</f>
        <v>0</v>
      </c>
      <c r="R415" s="195">
        <f t="shared" si="151"/>
        <v>1</v>
      </c>
      <c r="S415" s="210" t="e">
        <f t="shared" si="152"/>
        <v>#N/A</v>
      </c>
      <c r="T415" s="212">
        <f t="shared" si="153"/>
        <v>25</v>
      </c>
      <c r="U415" s="196" t="str">
        <f t="shared" si="154"/>
        <v>ok</v>
      </c>
      <c r="V415" s="192" t="str">
        <f>INDEX(resources!F:F,MATCH(B415,resources!B:B,0))</f>
        <v>new_resolve</v>
      </c>
      <c r="W415" s="197">
        <f t="shared" si="155"/>
        <v>1</v>
      </c>
      <c r="X415" s="197">
        <f t="shared" si="156"/>
        <v>1</v>
      </c>
      <c r="Y415" s="197" t="str">
        <f t="shared" si="157"/>
        <v>New_Hybrid_New_Hybrid_2026_Hybrid 50 MW Solar, 25 MW Storage</v>
      </c>
      <c r="Z415" s="197">
        <f>IF(COUNTIFS($Y$2:Y415,Y415)=1,1,0)</f>
        <v>0</v>
      </c>
      <c r="AA415" s="197">
        <f>SUM($Z$2:Z415)*Z415</f>
        <v>0</v>
      </c>
      <c r="AB415" s="197">
        <f>COUNTIFS(resources!B:B,B415)</f>
        <v>1</v>
      </c>
      <c r="AC415" s="197">
        <f t="shared" si="158"/>
        <v>1</v>
      </c>
      <c r="AD415" s="197">
        <f t="shared" si="159"/>
        <v>1</v>
      </c>
      <c r="AE415" s="197">
        <f t="shared" si="160"/>
        <v>1</v>
      </c>
      <c r="AF415" s="197">
        <f t="shared" si="161"/>
        <v>1</v>
      </c>
      <c r="AG415" s="197">
        <f t="shared" si="162"/>
        <v>1</v>
      </c>
      <c r="AH415" s="197">
        <f t="shared" si="163"/>
        <v>1</v>
      </c>
      <c r="AI415" s="197">
        <f t="shared" si="164"/>
        <v>1</v>
      </c>
    </row>
    <row r="416" spans="1:35" x14ac:dyDescent="0.3">
      <c r="A416" s="103" t="s">
        <v>3955</v>
      </c>
      <c r="B416" s="103" t="s">
        <v>1239</v>
      </c>
      <c r="C416" s="103" t="s">
        <v>6266</v>
      </c>
      <c r="D416" s="164">
        <v>2026</v>
      </c>
      <c r="E416" s="164">
        <v>9</v>
      </c>
      <c r="F416" s="166">
        <v>11.357068129266629</v>
      </c>
      <c r="G416" s="206">
        <v>25</v>
      </c>
      <c r="H416" s="207"/>
      <c r="I416" s="103" t="s">
        <v>594</v>
      </c>
      <c r="J416" s="85">
        <v>4</v>
      </c>
      <c r="K416" s="210" t="s">
        <v>6267</v>
      </c>
      <c r="L416" s="191">
        <v>50</v>
      </c>
      <c r="M416" s="191" t="str">
        <f>IF(
ISNA(INDEX(resources!E:E,MATCH(B416,resources!B:B,0))),"fillme",
INDEX(resources!E:E,MATCH(B416,resources!B:B,0)))</f>
        <v>CAISO_Hybrid</v>
      </c>
      <c r="N416" s="191">
        <v>0</v>
      </c>
      <c r="O416" s="193" t="str">
        <f>IFERROR(INDEX(resources!K:K,MATCH(B416,resources!B:B,0)),"fillme")</f>
        <v>unknown</v>
      </c>
      <c r="P416" s="195" t="str">
        <f t="shared" si="150"/>
        <v>unknown_2026_9</v>
      </c>
      <c r="Q416" s="194">
        <f>INDEX(elcc!G:G,MATCH(P416,elcc!D:D,0))</f>
        <v>0</v>
      </c>
      <c r="R416" s="195">
        <f t="shared" si="151"/>
        <v>1</v>
      </c>
      <c r="S416" s="210" t="e">
        <f t="shared" si="152"/>
        <v>#N/A</v>
      </c>
      <c r="T416" s="212">
        <f t="shared" si="153"/>
        <v>25</v>
      </c>
      <c r="U416" s="196" t="str">
        <f t="shared" si="154"/>
        <v>ok</v>
      </c>
      <c r="V416" s="192" t="str">
        <f>INDEX(resources!F:F,MATCH(B416,resources!B:B,0))</f>
        <v>new_resolve</v>
      </c>
      <c r="W416" s="197">
        <f t="shared" si="155"/>
        <v>1</v>
      </c>
      <c r="X416" s="197">
        <f t="shared" si="156"/>
        <v>1</v>
      </c>
      <c r="Y416" s="197" t="str">
        <f t="shared" si="157"/>
        <v>New_Hybrid_New_Hybrid_2026_Hybrid 50 MW Solar, 25 MW Storage</v>
      </c>
      <c r="Z416" s="197">
        <f>IF(COUNTIFS($Y$2:Y416,Y416)=1,1,0)</f>
        <v>0</v>
      </c>
      <c r="AA416" s="197">
        <f>SUM($Z$2:Z416)*Z416</f>
        <v>0</v>
      </c>
      <c r="AB416" s="197">
        <f>COUNTIFS(resources!B:B,B416)</f>
        <v>1</v>
      </c>
      <c r="AC416" s="197">
        <f t="shared" si="158"/>
        <v>1</v>
      </c>
      <c r="AD416" s="197">
        <f t="shared" si="159"/>
        <v>1</v>
      </c>
      <c r="AE416" s="197">
        <f t="shared" si="160"/>
        <v>1</v>
      </c>
      <c r="AF416" s="197">
        <f t="shared" si="161"/>
        <v>1</v>
      </c>
      <c r="AG416" s="197">
        <f t="shared" si="162"/>
        <v>1</v>
      </c>
      <c r="AH416" s="197">
        <f t="shared" si="163"/>
        <v>1</v>
      </c>
      <c r="AI416" s="197">
        <f t="shared" si="164"/>
        <v>1</v>
      </c>
    </row>
    <row r="417" spans="1:35" x14ac:dyDescent="0.3">
      <c r="A417" s="103" t="s">
        <v>3955</v>
      </c>
      <c r="B417" s="103" t="s">
        <v>1239</v>
      </c>
      <c r="C417" s="103" t="s">
        <v>6266</v>
      </c>
      <c r="D417" s="164">
        <v>2026</v>
      </c>
      <c r="E417" s="164">
        <v>10</v>
      </c>
      <c r="F417" s="166">
        <v>10.105368479420203</v>
      </c>
      <c r="G417" s="206">
        <v>25</v>
      </c>
      <c r="H417" s="207"/>
      <c r="I417" s="103" t="s">
        <v>594</v>
      </c>
      <c r="J417" s="85">
        <v>4</v>
      </c>
      <c r="K417" s="210" t="s">
        <v>6267</v>
      </c>
      <c r="L417" s="191">
        <v>50</v>
      </c>
      <c r="M417" s="191" t="str">
        <f>IF(
ISNA(INDEX(resources!E:E,MATCH(B417,resources!B:B,0))),"fillme",
INDEX(resources!E:E,MATCH(B417,resources!B:B,0)))</f>
        <v>CAISO_Hybrid</v>
      </c>
      <c r="N417" s="191">
        <v>0</v>
      </c>
      <c r="O417" s="193" t="str">
        <f>IFERROR(INDEX(resources!K:K,MATCH(B417,resources!B:B,0)),"fillme")</f>
        <v>unknown</v>
      </c>
      <c r="P417" s="195" t="str">
        <f t="shared" si="150"/>
        <v>unknown_2026_10</v>
      </c>
      <c r="Q417" s="194">
        <f>INDEX(elcc!G:G,MATCH(P417,elcc!D:D,0))</f>
        <v>0</v>
      </c>
      <c r="R417" s="195">
        <f t="shared" si="151"/>
        <v>1</v>
      </c>
      <c r="S417" s="210" t="e">
        <f t="shared" si="152"/>
        <v>#N/A</v>
      </c>
      <c r="T417" s="212">
        <f t="shared" si="153"/>
        <v>25</v>
      </c>
      <c r="U417" s="196" t="str">
        <f t="shared" si="154"/>
        <v>ok</v>
      </c>
      <c r="V417" s="192" t="str">
        <f>INDEX(resources!F:F,MATCH(B417,resources!B:B,0))</f>
        <v>new_resolve</v>
      </c>
      <c r="W417" s="197">
        <f t="shared" si="155"/>
        <v>1</v>
      </c>
      <c r="X417" s="197">
        <f t="shared" si="156"/>
        <v>1</v>
      </c>
      <c r="Y417" s="197" t="str">
        <f t="shared" si="157"/>
        <v>New_Hybrid_New_Hybrid_2026_Hybrid 50 MW Solar, 25 MW Storage</v>
      </c>
      <c r="Z417" s="197">
        <f>IF(COUNTIFS($Y$2:Y417,Y417)=1,1,0)</f>
        <v>0</v>
      </c>
      <c r="AA417" s="197">
        <f>SUM($Z$2:Z417)*Z417</f>
        <v>0</v>
      </c>
      <c r="AB417" s="197">
        <f>COUNTIFS(resources!B:B,B417)</f>
        <v>1</v>
      </c>
      <c r="AC417" s="197">
        <f t="shared" si="158"/>
        <v>1</v>
      </c>
      <c r="AD417" s="197">
        <f t="shared" si="159"/>
        <v>1</v>
      </c>
      <c r="AE417" s="197">
        <f t="shared" si="160"/>
        <v>1</v>
      </c>
      <c r="AF417" s="197">
        <f t="shared" si="161"/>
        <v>1</v>
      </c>
      <c r="AG417" s="197">
        <f t="shared" si="162"/>
        <v>1</v>
      </c>
      <c r="AH417" s="197">
        <f t="shared" si="163"/>
        <v>1</v>
      </c>
      <c r="AI417" s="197">
        <f t="shared" si="164"/>
        <v>1</v>
      </c>
    </row>
    <row r="418" spans="1:35" x14ac:dyDescent="0.3">
      <c r="A418" s="103" t="s">
        <v>3955</v>
      </c>
      <c r="B418" s="103" t="s">
        <v>1239</v>
      </c>
      <c r="C418" s="103" t="s">
        <v>6266</v>
      </c>
      <c r="D418" s="164">
        <v>2026</v>
      </c>
      <c r="E418" s="164">
        <v>11</v>
      </c>
      <c r="F418" s="166">
        <v>7.7667083728219657</v>
      </c>
      <c r="G418" s="206">
        <v>25</v>
      </c>
      <c r="H418" s="207"/>
      <c r="I418" s="103" t="s">
        <v>594</v>
      </c>
      <c r="J418" s="85">
        <v>4</v>
      </c>
      <c r="K418" s="210" t="s">
        <v>6267</v>
      </c>
      <c r="L418" s="191">
        <v>50</v>
      </c>
      <c r="M418" s="191" t="str">
        <f>IF(
ISNA(INDEX(resources!E:E,MATCH(B418,resources!B:B,0))),"fillme",
INDEX(resources!E:E,MATCH(B418,resources!B:B,0)))</f>
        <v>CAISO_Hybrid</v>
      </c>
      <c r="N418" s="191">
        <v>0</v>
      </c>
      <c r="O418" s="193" t="str">
        <f>IFERROR(INDEX(resources!K:K,MATCH(B418,resources!B:B,0)),"fillme")</f>
        <v>unknown</v>
      </c>
      <c r="P418" s="195" t="str">
        <f t="shared" si="150"/>
        <v>unknown_2026_11</v>
      </c>
      <c r="Q418" s="194">
        <f>INDEX(elcc!G:G,MATCH(P418,elcc!D:D,0))</f>
        <v>0</v>
      </c>
      <c r="R418" s="195">
        <f t="shared" si="151"/>
        <v>1</v>
      </c>
      <c r="S418" s="210" t="e">
        <f t="shared" si="152"/>
        <v>#N/A</v>
      </c>
      <c r="T418" s="212">
        <f t="shared" si="153"/>
        <v>25</v>
      </c>
      <c r="U418" s="196" t="str">
        <f t="shared" si="154"/>
        <v>ok</v>
      </c>
      <c r="V418" s="192" t="str">
        <f>INDEX(resources!F:F,MATCH(B418,resources!B:B,0))</f>
        <v>new_resolve</v>
      </c>
      <c r="W418" s="197">
        <f t="shared" si="155"/>
        <v>1</v>
      </c>
      <c r="X418" s="197">
        <f t="shared" si="156"/>
        <v>1</v>
      </c>
      <c r="Y418" s="197" t="str">
        <f t="shared" si="157"/>
        <v>New_Hybrid_New_Hybrid_2026_Hybrid 50 MW Solar, 25 MW Storage</v>
      </c>
      <c r="Z418" s="197">
        <f>IF(COUNTIFS($Y$2:Y418,Y418)=1,1,0)</f>
        <v>0</v>
      </c>
      <c r="AA418" s="197">
        <f>SUM($Z$2:Z418)*Z418</f>
        <v>0</v>
      </c>
      <c r="AB418" s="197">
        <f>COUNTIFS(resources!B:B,B418)</f>
        <v>1</v>
      </c>
      <c r="AC418" s="197">
        <f t="shared" si="158"/>
        <v>1</v>
      </c>
      <c r="AD418" s="197">
        <f t="shared" si="159"/>
        <v>1</v>
      </c>
      <c r="AE418" s="197">
        <f t="shared" si="160"/>
        <v>1</v>
      </c>
      <c r="AF418" s="197">
        <f t="shared" si="161"/>
        <v>1</v>
      </c>
      <c r="AG418" s="197">
        <f t="shared" si="162"/>
        <v>1</v>
      </c>
      <c r="AH418" s="197">
        <f t="shared" si="163"/>
        <v>1</v>
      </c>
      <c r="AI418" s="197">
        <f t="shared" si="164"/>
        <v>1</v>
      </c>
    </row>
    <row r="419" spans="1:35" x14ac:dyDescent="0.3">
      <c r="A419" s="103" t="s">
        <v>3955</v>
      </c>
      <c r="B419" s="103" t="s">
        <v>1239</v>
      </c>
      <c r="C419" s="103" t="s">
        <v>6266</v>
      </c>
      <c r="D419" s="164">
        <v>2026</v>
      </c>
      <c r="E419" s="164">
        <v>12</v>
      </c>
      <c r="F419" s="166">
        <v>6.8793653254392</v>
      </c>
      <c r="G419" s="206">
        <v>25</v>
      </c>
      <c r="H419" s="207"/>
      <c r="I419" s="103" t="s">
        <v>594</v>
      </c>
      <c r="J419" s="85">
        <v>4</v>
      </c>
      <c r="K419" s="210" t="s">
        <v>6267</v>
      </c>
      <c r="L419" s="191">
        <v>50</v>
      </c>
      <c r="M419" s="191" t="str">
        <f>IF(
ISNA(INDEX(resources!E:E,MATCH(B419,resources!B:B,0))),"fillme",
INDEX(resources!E:E,MATCH(B419,resources!B:B,0)))</f>
        <v>CAISO_Hybrid</v>
      </c>
      <c r="N419" s="191">
        <v>0</v>
      </c>
      <c r="O419" s="193" t="str">
        <f>IFERROR(INDEX(resources!K:K,MATCH(B419,resources!B:B,0)),"fillme")</f>
        <v>unknown</v>
      </c>
      <c r="P419" s="195" t="str">
        <f t="shared" si="150"/>
        <v>unknown_2026_12</v>
      </c>
      <c r="Q419" s="194">
        <f>INDEX(elcc!G:G,MATCH(P419,elcc!D:D,0))</f>
        <v>0</v>
      </c>
      <c r="R419" s="195">
        <f t="shared" si="151"/>
        <v>1</v>
      </c>
      <c r="S419" s="210" t="e">
        <f t="shared" si="152"/>
        <v>#N/A</v>
      </c>
      <c r="T419" s="212">
        <f t="shared" si="153"/>
        <v>25</v>
      </c>
      <c r="U419" s="196" t="str">
        <f t="shared" si="154"/>
        <v>ok</v>
      </c>
      <c r="V419" s="192" t="str">
        <f>INDEX(resources!F:F,MATCH(B419,resources!B:B,0))</f>
        <v>new_resolve</v>
      </c>
      <c r="W419" s="197">
        <f t="shared" si="155"/>
        <v>1</v>
      </c>
      <c r="X419" s="197">
        <f t="shared" si="156"/>
        <v>1</v>
      </c>
      <c r="Y419" s="197" t="str">
        <f t="shared" si="157"/>
        <v>New_Hybrid_New_Hybrid_2026_Hybrid 50 MW Solar, 25 MW Storage</v>
      </c>
      <c r="Z419" s="197">
        <f>IF(COUNTIFS($Y$2:Y419,Y419)=1,1,0)</f>
        <v>0</v>
      </c>
      <c r="AA419" s="197">
        <f>SUM($Z$2:Z419)*Z419</f>
        <v>0</v>
      </c>
      <c r="AB419" s="197">
        <f>COUNTIFS(resources!B:B,B419)</f>
        <v>1</v>
      </c>
      <c r="AC419" s="197">
        <f t="shared" si="158"/>
        <v>1</v>
      </c>
      <c r="AD419" s="197">
        <f t="shared" si="159"/>
        <v>1</v>
      </c>
      <c r="AE419" s="197">
        <f t="shared" si="160"/>
        <v>1</v>
      </c>
      <c r="AF419" s="197">
        <f t="shared" si="161"/>
        <v>1</v>
      </c>
      <c r="AG419" s="197">
        <f t="shared" si="162"/>
        <v>1</v>
      </c>
      <c r="AH419" s="197">
        <f t="shared" si="163"/>
        <v>1</v>
      </c>
      <c r="AI419" s="197">
        <f t="shared" si="164"/>
        <v>1</v>
      </c>
    </row>
    <row r="420" spans="1:35" x14ac:dyDescent="0.3">
      <c r="A420" s="103" t="s">
        <v>3955</v>
      </c>
      <c r="B420" s="103" t="s">
        <v>1239</v>
      </c>
      <c r="C420" s="103" t="s">
        <v>6266</v>
      </c>
      <c r="D420" s="164">
        <v>2027</v>
      </c>
      <c r="E420" s="164">
        <v>1</v>
      </c>
      <c r="F420" s="166">
        <v>7.53500886209281</v>
      </c>
      <c r="G420" s="206">
        <v>25</v>
      </c>
      <c r="H420" s="207"/>
      <c r="I420" s="103" t="s">
        <v>594</v>
      </c>
      <c r="J420" s="85">
        <v>4</v>
      </c>
      <c r="K420" s="210" t="s">
        <v>6267</v>
      </c>
      <c r="L420" s="191">
        <v>50</v>
      </c>
      <c r="M420" s="191" t="str">
        <f>IF(
ISNA(INDEX(resources!E:E,MATCH(B420,resources!B:B,0))),"fillme",
INDEX(resources!E:E,MATCH(B420,resources!B:B,0)))</f>
        <v>CAISO_Hybrid</v>
      </c>
      <c r="N420" s="191">
        <v>0</v>
      </c>
      <c r="O420" s="193" t="str">
        <f>IFERROR(INDEX(resources!K:K,MATCH(B420,resources!B:B,0)),"fillme")</f>
        <v>unknown</v>
      </c>
      <c r="P420" s="195" t="str">
        <f t="shared" si="150"/>
        <v>unknown_2027_1</v>
      </c>
      <c r="Q420" s="194">
        <f>INDEX(elcc!G:G,MATCH(P420,elcc!D:D,0))</f>
        <v>0</v>
      </c>
      <c r="R420" s="195">
        <f t="shared" si="151"/>
        <v>1</v>
      </c>
      <c r="S420" s="210" t="e">
        <f t="shared" si="152"/>
        <v>#N/A</v>
      </c>
      <c r="T420" s="212">
        <f t="shared" si="153"/>
        <v>25</v>
      </c>
      <c r="U420" s="196" t="str">
        <f t="shared" si="154"/>
        <v>ok</v>
      </c>
      <c r="V420" s="192" t="str">
        <f>INDEX(resources!F:F,MATCH(B420,resources!B:B,0))</f>
        <v>new_resolve</v>
      </c>
      <c r="W420" s="197">
        <f t="shared" si="155"/>
        <v>1</v>
      </c>
      <c r="X420" s="197">
        <f t="shared" si="156"/>
        <v>1</v>
      </c>
      <c r="Y420" s="197" t="str">
        <f t="shared" si="157"/>
        <v>New_Hybrid_New_Hybrid_2026_Hybrid 50 MW Solar, 25 MW Storage</v>
      </c>
      <c r="Z420" s="197">
        <f>IF(COUNTIFS($Y$2:Y420,Y420)=1,1,0)</f>
        <v>0</v>
      </c>
      <c r="AA420" s="197">
        <f>SUM($Z$2:Z420)*Z420</f>
        <v>0</v>
      </c>
      <c r="AB420" s="197">
        <f>COUNTIFS(resources!B:B,B420)</f>
        <v>1</v>
      </c>
      <c r="AC420" s="197">
        <f t="shared" si="158"/>
        <v>1</v>
      </c>
      <c r="AD420" s="197">
        <f t="shared" si="159"/>
        <v>1</v>
      </c>
      <c r="AE420" s="197">
        <f t="shared" si="160"/>
        <v>1</v>
      </c>
      <c r="AF420" s="197">
        <f t="shared" si="161"/>
        <v>1</v>
      </c>
      <c r="AG420" s="197">
        <f t="shared" si="162"/>
        <v>1</v>
      </c>
      <c r="AH420" s="197">
        <f t="shared" si="163"/>
        <v>1</v>
      </c>
      <c r="AI420" s="197">
        <f t="shared" si="164"/>
        <v>1</v>
      </c>
    </row>
    <row r="421" spans="1:35" x14ac:dyDescent="0.3">
      <c r="A421" s="103" t="s">
        <v>3955</v>
      </c>
      <c r="B421" s="103" t="s">
        <v>1239</v>
      </c>
      <c r="C421" s="103" t="s">
        <v>6266</v>
      </c>
      <c r="D421" s="164">
        <v>2027</v>
      </c>
      <c r="E421" s="164">
        <v>2</v>
      </c>
      <c r="F421" s="166">
        <v>8.5252048972171099</v>
      </c>
      <c r="G421" s="206">
        <v>25</v>
      </c>
      <c r="H421" s="207"/>
      <c r="I421" s="103" t="s">
        <v>594</v>
      </c>
      <c r="J421" s="85">
        <v>4</v>
      </c>
      <c r="K421" s="210" t="s">
        <v>6267</v>
      </c>
      <c r="L421" s="191">
        <v>50</v>
      </c>
      <c r="M421" s="191" t="str">
        <f>IF(
ISNA(INDEX(resources!E:E,MATCH(B421,resources!B:B,0))),"fillme",
INDEX(resources!E:E,MATCH(B421,resources!B:B,0)))</f>
        <v>CAISO_Hybrid</v>
      </c>
      <c r="N421" s="191">
        <v>0</v>
      </c>
      <c r="O421" s="193" t="str">
        <f>IFERROR(INDEX(resources!K:K,MATCH(B421,resources!B:B,0)),"fillme")</f>
        <v>unknown</v>
      </c>
      <c r="P421" s="195" t="str">
        <f t="shared" si="150"/>
        <v>unknown_2027_2</v>
      </c>
      <c r="Q421" s="194">
        <f>INDEX(elcc!G:G,MATCH(P421,elcc!D:D,0))</f>
        <v>0</v>
      </c>
      <c r="R421" s="195">
        <f t="shared" si="151"/>
        <v>1</v>
      </c>
      <c r="S421" s="210" t="e">
        <f t="shared" si="152"/>
        <v>#N/A</v>
      </c>
      <c r="T421" s="212">
        <f t="shared" si="153"/>
        <v>25</v>
      </c>
      <c r="U421" s="196" t="str">
        <f t="shared" si="154"/>
        <v>ok</v>
      </c>
      <c r="V421" s="192" t="str">
        <f>INDEX(resources!F:F,MATCH(B421,resources!B:B,0))</f>
        <v>new_resolve</v>
      </c>
      <c r="W421" s="197">
        <f t="shared" si="155"/>
        <v>1</v>
      </c>
      <c r="X421" s="197">
        <f t="shared" si="156"/>
        <v>1</v>
      </c>
      <c r="Y421" s="197" t="str">
        <f t="shared" si="157"/>
        <v>New_Hybrid_New_Hybrid_2026_Hybrid 50 MW Solar, 25 MW Storage</v>
      </c>
      <c r="Z421" s="197">
        <f>IF(COUNTIFS($Y$2:Y421,Y421)=1,1,0)</f>
        <v>0</v>
      </c>
      <c r="AA421" s="197">
        <f>SUM($Z$2:Z421)*Z421</f>
        <v>0</v>
      </c>
      <c r="AB421" s="197">
        <f>COUNTIFS(resources!B:B,B421)</f>
        <v>1</v>
      </c>
      <c r="AC421" s="197">
        <f t="shared" si="158"/>
        <v>1</v>
      </c>
      <c r="AD421" s="197">
        <f t="shared" si="159"/>
        <v>1</v>
      </c>
      <c r="AE421" s="197">
        <f t="shared" si="160"/>
        <v>1</v>
      </c>
      <c r="AF421" s="197">
        <f t="shared" si="161"/>
        <v>1</v>
      </c>
      <c r="AG421" s="197">
        <f t="shared" si="162"/>
        <v>1</v>
      </c>
      <c r="AH421" s="197">
        <f t="shared" si="163"/>
        <v>1</v>
      </c>
      <c r="AI421" s="197">
        <f t="shared" si="164"/>
        <v>1</v>
      </c>
    </row>
    <row r="422" spans="1:35" x14ac:dyDescent="0.3">
      <c r="A422" s="103" t="s">
        <v>3955</v>
      </c>
      <c r="B422" s="103" t="s">
        <v>1239</v>
      </c>
      <c r="C422" s="103" t="s">
        <v>6266</v>
      </c>
      <c r="D422" s="164">
        <v>2027</v>
      </c>
      <c r="E422" s="164">
        <v>3</v>
      </c>
      <c r="F422" s="166">
        <v>11.835644722252324</v>
      </c>
      <c r="G422" s="206">
        <v>25</v>
      </c>
      <c r="H422" s="207"/>
      <c r="I422" s="103" t="s">
        <v>594</v>
      </c>
      <c r="J422" s="85">
        <v>4</v>
      </c>
      <c r="K422" s="210" t="s">
        <v>6267</v>
      </c>
      <c r="L422" s="191">
        <v>50</v>
      </c>
      <c r="M422" s="191" t="str">
        <f>IF(
ISNA(INDEX(resources!E:E,MATCH(B422,resources!B:B,0))),"fillme",
INDEX(resources!E:E,MATCH(B422,resources!B:B,0)))</f>
        <v>CAISO_Hybrid</v>
      </c>
      <c r="N422" s="191">
        <v>0</v>
      </c>
      <c r="O422" s="193" t="str">
        <f>IFERROR(INDEX(resources!K:K,MATCH(B422,resources!B:B,0)),"fillme")</f>
        <v>unknown</v>
      </c>
      <c r="P422" s="195" t="str">
        <f t="shared" si="150"/>
        <v>unknown_2027_3</v>
      </c>
      <c r="Q422" s="194">
        <f>INDEX(elcc!G:G,MATCH(P422,elcc!D:D,0))</f>
        <v>0</v>
      </c>
      <c r="R422" s="195">
        <f t="shared" si="151"/>
        <v>1</v>
      </c>
      <c r="S422" s="210" t="e">
        <f t="shared" si="152"/>
        <v>#N/A</v>
      </c>
      <c r="T422" s="212">
        <f t="shared" si="153"/>
        <v>25</v>
      </c>
      <c r="U422" s="196" t="str">
        <f t="shared" si="154"/>
        <v>ok</v>
      </c>
      <c r="V422" s="192" t="str">
        <f>INDEX(resources!F:F,MATCH(B422,resources!B:B,0))</f>
        <v>new_resolve</v>
      </c>
      <c r="W422" s="197">
        <f t="shared" si="155"/>
        <v>1</v>
      </c>
      <c r="X422" s="197">
        <f t="shared" si="156"/>
        <v>1</v>
      </c>
      <c r="Y422" s="197" t="str">
        <f t="shared" si="157"/>
        <v>New_Hybrid_New_Hybrid_2026_Hybrid 50 MW Solar, 25 MW Storage</v>
      </c>
      <c r="Z422" s="197">
        <f>IF(COUNTIFS($Y$2:Y422,Y422)=1,1,0)</f>
        <v>0</v>
      </c>
      <c r="AA422" s="197">
        <f>SUM($Z$2:Z422)*Z422</f>
        <v>0</v>
      </c>
      <c r="AB422" s="197">
        <f>COUNTIFS(resources!B:B,B422)</f>
        <v>1</v>
      </c>
      <c r="AC422" s="197">
        <f t="shared" si="158"/>
        <v>1</v>
      </c>
      <c r="AD422" s="197">
        <f t="shared" si="159"/>
        <v>1</v>
      </c>
      <c r="AE422" s="197">
        <f t="shared" si="160"/>
        <v>1</v>
      </c>
      <c r="AF422" s="197">
        <f t="shared" si="161"/>
        <v>1</v>
      </c>
      <c r="AG422" s="197">
        <f t="shared" si="162"/>
        <v>1</v>
      </c>
      <c r="AH422" s="197">
        <f t="shared" si="163"/>
        <v>1</v>
      </c>
      <c r="AI422" s="197">
        <f t="shared" si="164"/>
        <v>1</v>
      </c>
    </row>
    <row r="423" spans="1:35" x14ac:dyDescent="0.3">
      <c r="A423" s="103" t="s">
        <v>3955</v>
      </c>
      <c r="B423" s="103" t="s">
        <v>1239</v>
      </c>
      <c r="C423" s="103" t="s">
        <v>6266</v>
      </c>
      <c r="D423" s="164">
        <v>2027</v>
      </c>
      <c r="E423" s="164">
        <v>4</v>
      </c>
      <c r="F423" s="166">
        <v>12.896013259239382</v>
      </c>
      <c r="G423" s="206">
        <v>25</v>
      </c>
      <c r="H423" s="207"/>
      <c r="I423" s="103" t="s">
        <v>594</v>
      </c>
      <c r="J423" s="85">
        <v>4</v>
      </c>
      <c r="K423" s="210" t="s">
        <v>6267</v>
      </c>
      <c r="L423" s="191">
        <v>50</v>
      </c>
      <c r="M423" s="191" t="str">
        <f>IF(
ISNA(INDEX(resources!E:E,MATCH(B423,resources!B:B,0))),"fillme",
INDEX(resources!E:E,MATCH(B423,resources!B:B,0)))</f>
        <v>CAISO_Hybrid</v>
      </c>
      <c r="N423" s="191">
        <v>0</v>
      </c>
      <c r="O423" s="193" t="str">
        <f>IFERROR(INDEX(resources!K:K,MATCH(B423,resources!B:B,0)),"fillme")</f>
        <v>unknown</v>
      </c>
      <c r="P423" s="195" t="str">
        <f t="shared" si="150"/>
        <v>unknown_2027_4</v>
      </c>
      <c r="Q423" s="194">
        <f>INDEX(elcc!G:G,MATCH(P423,elcc!D:D,0))</f>
        <v>0</v>
      </c>
      <c r="R423" s="195">
        <f t="shared" si="151"/>
        <v>1</v>
      </c>
      <c r="S423" s="210" t="e">
        <f t="shared" si="152"/>
        <v>#N/A</v>
      </c>
      <c r="T423" s="212">
        <f t="shared" si="153"/>
        <v>25</v>
      </c>
      <c r="U423" s="196" t="str">
        <f t="shared" si="154"/>
        <v>ok</v>
      </c>
      <c r="V423" s="192" t="str">
        <f>INDEX(resources!F:F,MATCH(B423,resources!B:B,0))</f>
        <v>new_resolve</v>
      </c>
      <c r="W423" s="197">
        <f t="shared" si="155"/>
        <v>1</v>
      </c>
      <c r="X423" s="197">
        <f t="shared" si="156"/>
        <v>1</v>
      </c>
      <c r="Y423" s="197" t="str">
        <f t="shared" si="157"/>
        <v>New_Hybrid_New_Hybrid_2026_Hybrid 50 MW Solar, 25 MW Storage</v>
      </c>
      <c r="Z423" s="197">
        <f>IF(COUNTIFS($Y$2:Y423,Y423)=1,1,0)</f>
        <v>0</v>
      </c>
      <c r="AA423" s="197">
        <f>SUM($Z$2:Z423)*Z423</f>
        <v>0</v>
      </c>
      <c r="AB423" s="197">
        <f>COUNTIFS(resources!B:B,B423)</f>
        <v>1</v>
      </c>
      <c r="AC423" s="197">
        <f t="shared" si="158"/>
        <v>1</v>
      </c>
      <c r="AD423" s="197">
        <f t="shared" si="159"/>
        <v>1</v>
      </c>
      <c r="AE423" s="197">
        <f t="shared" si="160"/>
        <v>1</v>
      </c>
      <c r="AF423" s="197">
        <f t="shared" si="161"/>
        <v>1</v>
      </c>
      <c r="AG423" s="197">
        <f t="shared" si="162"/>
        <v>1</v>
      </c>
      <c r="AH423" s="197">
        <f t="shared" si="163"/>
        <v>1</v>
      </c>
      <c r="AI423" s="197">
        <f t="shared" si="164"/>
        <v>1</v>
      </c>
    </row>
    <row r="424" spans="1:35" x14ac:dyDescent="0.3">
      <c r="A424" s="103" t="s">
        <v>3955</v>
      </c>
      <c r="B424" s="103" t="s">
        <v>1239</v>
      </c>
      <c r="C424" s="103" t="s">
        <v>6266</v>
      </c>
      <c r="D424" s="164">
        <v>2027</v>
      </c>
      <c r="E424" s="164">
        <v>5</v>
      </c>
      <c r="F424" s="166">
        <v>14.176323162274819</v>
      </c>
      <c r="G424" s="206">
        <v>25</v>
      </c>
      <c r="H424" s="207"/>
      <c r="I424" s="103" t="s">
        <v>594</v>
      </c>
      <c r="J424" s="85">
        <v>4</v>
      </c>
      <c r="K424" s="210" t="s">
        <v>6267</v>
      </c>
      <c r="L424" s="191">
        <v>50</v>
      </c>
      <c r="M424" s="191" t="str">
        <f>IF(
ISNA(INDEX(resources!E:E,MATCH(B424,resources!B:B,0))),"fillme",
INDEX(resources!E:E,MATCH(B424,resources!B:B,0)))</f>
        <v>CAISO_Hybrid</v>
      </c>
      <c r="N424" s="191">
        <v>0</v>
      </c>
      <c r="O424" s="193" t="str">
        <f>IFERROR(INDEX(resources!K:K,MATCH(B424,resources!B:B,0)),"fillme")</f>
        <v>unknown</v>
      </c>
      <c r="P424" s="195" t="str">
        <f t="shared" si="150"/>
        <v>unknown_2027_5</v>
      </c>
      <c r="Q424" s="194">
        <f>INDEX(elcc!G:G,MATCH(P424,elcc!D:D,0))</f>
        <v>0</v>
      </c>
      <c r="R424" s="195">
        <f t="shared" si="151"/>
        <v>1</v>
      </c>
      <c r="S424" s="210" t="e">
        <f t="shared" si="152"/>
        <v>#N/A</v>
      </c>
      <c r="T424" s="212">
        <f t="shared" si="153"/>
        <v>25</v>
      </c>
      <c r="U424" s="196" t="str">
        <f t="shared" si="154"/>
        <v>ok</v>
      </c>
      <c r="V424" s="192" t="str">
        <f>INDEX(resources!F:F,MATCH(B424,resources!B:B,0))</f>
        <v>new_resolve</v>
      </c>
      <c r="W424" s="197">
        <f t="shared" si="155"/>
        <v>1</v>
      </c>
      <c r="X424" s="197">
        <f t="shared" si="156"/>
        <v>1</v>
      </c>
      <c r="Y424" s="197" t="str">
        <f t="shared" si="157"/>
        <v>New_Hybrid_New_Hybrid_2026_Hybrid 50 MW Solar, 25 MW Storage</v>
      </c>
      <c r="Z424" s="197">
        <f>IF(COUNTIFS($Y$2:Y424,Y424)=1,1,0)</f>
        <v>0</v>
      </c>
      <c r="AA424" s="197">
        <f>SUM($Z$2:Z424)*Z424</f>
        <v>0</v>
      </c>
      <c r="AB424" s="197">
        <f>COUNTIFS(resources!B:B,B424)</f>
        <v>1</v>
      </c>
      <c r="AC424" s="197">
        <f t="shared" si="158"/>
        <v>1</v>
      </c>
      <c r="AD424" s="197">
        <f t="shared" si="159"/>
        <v>1</v>
      </c>
      <c r="AE424" s="197">
        <f t="shared" si="160"/>
        <v>1</v>
      </c>
      <c r="AF424" s="197">
        <f t="shared" si="161"/>
        <v>1</v>
      </c>
      <c r="AG424" s="197">
        <f t="shared" si="162"/>
        <v>1</v>
      </c>
      <c r="AH424" s="197">
        <f t="shared" si="163"/>
        <v>1</v>
      </c>
      <c r="AI424" s="197">
        <f t="shared" si="164"/>
        <v>1</v>
      </c>
    </row>
    <row r="425" spans="1:35" x14ac:dyDescent="0.3">
      <c r="A425" s="103" t="s">
        <v>3955</v>
      </c>
      <c r="B425" s="103" t="s">
        <v>1239</v>
      </c>
      <c r="C425" s="103" t="s">
        <v>6266</v>
      </c>
      <c r="D425" s="164">
        <v>2027</v>
      </c>
      <c r="E425" s="164">
        <v>6</v>
      </c>
      <c r="F425" s="166">
        <v>13.823641863819196</v>
      </c>
      <c r="G425" s="206">
        <v>25</v>
      </c>
      <c r="H425" s="207"/>
      <c r="I425" s="103" t="s">
        <v>594</v>
      </c>
      <c r="J425" s="85">
        <v>4</v>
      </c>
      <c r="K425" s="210" t="s">
        <v>6267</v>
      </c>
      <c r="L425" s="191">
        <v>50</v>
      </c>
      <c r="M425" s="191" t="str">
        <f>IF(
ISNA(INDEX(resources!E:E,MATCH(B425,resources!B:B,0))),"fillme",
INDEX(resources!E:E,MATCH(B425,resources!B:B,0)))</f>
        <v>CAISO_Hybrid</v>
      </c>
      <c r="N425" s="191">
        <v>0</v>
      </c>
      <c r="O425" s="193" t="str">
        <f>IFERROR(INDEX(resources!K:K,MATCH(B425,resources!B:B,0)),"fillme")</f>
        <v>unknown</v>
      </c>
      <c r="P425" s="195" t="str">
        <f t="shared" si="150"/>
        <v>unknown_2027_6</v>
      </c>
      <c r="Q425" s="194">
        <f>INDEX(elcc!G:G,MATCH(P425,elcc!D:D,0))</f>
        <v>0</v>
      </c>
      <c r="R425" s="195">
        <f t="shared" si="151"/>
        <v>1</v>
      </c>
      <c r="S425" s="210" t="e">
        <f t="shared" si="152"/>
        <v>#N/A</v>
      </c>
      <c r="T425" s="212">
        <f t="shared" si="153"/>
        <v>25</v>
      </c>
      <c r="U425" s="196" t="str">
        <f t="shared" si="154"/>
        <v>ok</v>
      </c>
      <c r="V425" s="192" t="str">
        <f>INDEX(resources!F:F,MATCH(B425,resources!B:B,0))</f>
        <v>new_resolve</v>
      </c>
      <c r="W425" s="197">
        <f t="shared" si="155"/>
        <v>1</v>
      </c>
      <c r="X425" s="197">
        <f t="shared" si="156"/>
        <v>1</v>
      </c>
      <c r="Y425" s="197" t="str">
        <f t="shared" si="157"/>
        <v>New_Hybrid_New_Hybrid_2026_Hybrid 50 MW Solar, 25 MW Storage</v>
      </c>
      <c r="Z425" s="197">
        <f>IF(COUNTIFS($Y$2:Y425,Y425)=1,1,0)</f>
        <v>0</v>
      </c>
      <c r="AA425" s="197">
        <f>SUM($Z$2:Z425)*Z425</f>
        <v>0</v>
      </c>
      <c r="AB425" s="197">
        <f>COUNTIFS(resources!B:B,B425)</f>
        <v>1</v>
      </c>
      <c r="AC425" s="197">
        <f t="shared" si="158"/>
        <v>1</v>
      </c>
      <c r="AD425" s="197">
        <f t="shared" si="159"/>
        <v>1</v>
      </c>
      <c r="AE425" s="197">
        <f t="shared" si="160"/>
        <v>1</v>
      </c>
      <c r="AF425" s="197">
        <f t="shared" si="161"/>
        <v>1</v>
      </c>
      <c r="AG425" s="197">
        <f t="shared" si="162"/>
        <v>1</v>
      </c>
      <c r="AH425" s="197">
        <f t="shared" si="163"/>
        <v>1</v>
      </c>
      <c r="AI425" s="197">
        <f t="shared" si="164"/>
        <v>1</v>
      </c>
    </row>
    <row r="426" spans="1:35" x14ac:dyDescent="0.3">
      <c r="A426" s="103" t="s">
        <v>3955</v>
      </c>
      <c r="B426" s="103" t="s">
        <v>1239</v>
      </c>
      <c r="C426" s="103" t="s">
        <v>6266</v>
      </c>
      <c r="D426" s="164">
        <v>2027</v>
      </c>
      <c r="E426" s="164">
        <v>7</v>
      </c>
      <c r="F426" s="166">
        <v>13.238733016691619</v>
      </c>
      <c r="G426" s="206">
        <v>25</v>
      </c>
      <c r="H426" s="207"/>
      <c r="I426" s="103" t="s">
        <v>594</v>
      </c>
      <c r="J426" s="85">
        <v>4</v>
      </c>
      <c r="K426" s="210" t="s">
        <v>6267</v>
      </c>
      <c r="L426" s="191">
        <v>50</v>
      </c>
      <c r="M426" s="191" t="str">
        <f>IF(
ISNA(INDEX(resources!E:E,MATCH(B426,resources!B:B,0))),"fillme",
INDEX(resources!E:E,MATCH(B426,resources!B:B,0)))</f>
        <v>CAISO_Hybrid</v>
      </c>
      <c r="N426" s="191">
        <v>0</v>
      </c>
      <c r="O426" s="193" t="str">
        <f>IFERROR(INDEX(resources!K:K,MATCH(B426,resources!B:B,0)),"fillme")</f>
        <v>unknown</v>
      </c>
      <c r="P426" s="195" t="str">
        <f t="shared" si="150"/>
        <v>unknown_2027_7</v>
      </c>
      <c r="Q426" s="194">
        <f>INDEX(elcc!G:G,MATCH(P426,elcc!D:D,0))</f>
        <v>0</v>
      </c>
      <c r="R426" s="195">
        <f t="shared" si="151"/>
        <v>1</v>
      </c>
      <c r="S426" s="210" t="e">
        <f t="shared" si="152"/>
        <v>#N/A</v>
      </c>
      <c r="T426" s="212">
        <f t="shared" si="153"/>
        <v>25</v>
      </c>
      <c r="U426" s="196" t="str">
        <f t="shared" si="154"/>
        <v>ok</v>
      </c>
      <c r="V426" s="192" t="str">
        <f>INDEX(resources!F:F,MATCH(B426,resources!B:B,0))</f>
        <v>new_resolve</v>
      </c>
      <c r="W426" s="197">
        <f t="shared" si="155"/>
        <v>1</v>
      </c>
      <c r="X426" s="197">
        <f t="shared" si="156"/>
        <v>1</v>
      </c>
      <c r="Y426" s="197" t="str">
        <f t="shared" si="157"/>
        <v>New_Hybrid_New_Hybrid_2026_Hybrid 50 MW Solar, 25 MW Storage</v>
      </c>
      <c r="Z426" s="197">
        <f>IF(COUNTIFS($Y$2:Y426,Y426)=1,1,0)</f>
        <v>0</v>
      </c>
      <c r="AA426" s="197">
        <f>SUM($Z$2:Z426)*Z426</f>
        <v>0</v>
      </c>
      <c r="AB426" s="197">
        <f>COUNTIFS(resources!B:B,B426)</f>
        <v>1</v>
      </c>
      <c r="AC426" s="197">
        <f t="shared" si="158"/>
        <v>1</v>
      </c>
      <c r="AD426" s="197">
        <f t="shared" si="159"/>
        <v>1</v>
      </c>
      <c r="AE426" s="197">
        <f t="shared" si="160"/>
        <v>1</v>
      </c>
      <c r="AF426" s="197">
        <f t="shared" si="161"/>
        <v>1</v>
      </c>
      <c r="AG426" s="197">
        <f t="shared" si="162"/>
        <v>1</v>
      </c>
      <c r="AH426" s="197">
        <f t="shared" si="163"/>
        <v>1</v>
      </c>
      <c r="AI426" s="197">
        <f t="shared" si="164"/>
        <v>1</v>
      </c>
    </row>
    <row r="427" spans="1:35" x14ac:dyDescent="0.3">
      <c r="A427" s="103" t="s">
        <v>3955</v>
      </c>
      <c r="B427" s="103" t="s">
        <v>1239</v>
      </c>
      <c r="C427" s="103" t="s">
        <v>6266</v>
      </c>
      <c r="D427" s="164">
        <v>2027</v>
      </c>
      <c r="E427" s="164">
        <v>8</v>
      </c>
      <c r="F427" s="166">
        <v>12.860919909464783</v>
      </c>
      <c r="G427" s="206">
        <v>25</v>
      </c>
      <c r="H427" s="207"/>
      <c r="I427" s="103" t="s">
        <v>594</v>
      </c>
      <c r="J427" s="85">
        <v>4</v>
      </c>
      <c r="K427" s="210" t="s">
        <v>6267</v>
      </c>
      <c r="L427" s="191">
        <v>50</v>
      </c>
      <c r="M427" s="191" t="str">
        <f>IF(
ISNA(INDEX(resources!E:E,MATCH(B427,resources!B:B,0))),"fillme",
INDEX(resources!E:E,MATCH(B427,resources!B:B,0)))</f>
        <v>CAISO_Hybrid</v>
      </c>
      <c r="N427" s="191">
        <v>0</v>
      </c>
      <c r="O427" s="193" t="str">
        <f>IFERROR(INDEX(resources!K:K,MATCH(B427,resources!B:B,0)),"fillme")</f>
        <v>unknown</v>
      </c>
      <c r="P427" s="195" t="str">
        <f t="shared" si="150"/>
        <v>unknown_2027_8</v>
      </c>
      <c r="Q427" s="194">
        <f>INDEX(elcc!G:G,MATCH(P427,elcc!D:D,0))</f>
        <v>0</v>
      </c>
      <c r="R427" s="195">
        <f t="shared" si="151"/>
        <v>1</v>
      </c>
      <c r="S427" s="210" t="e">
        <f t="shared" si="152"/>
        <v>#N/A</v>
      </c>
      <c r="T427" s="212">
        <f t="shared" si="153"/>
        <v>25</v>
      </c>
      <c r="U427" s="196" t="str">
        <f t="shared" si="154"/>
        <v>ok</v>
      </c>
      <c r="V427" s="192" t="str">
        <f>INDEX(resources!F:F,MATCH(B427,resources!B:B,0))</f>
        <v>new_resolve</v>
      </c>
      <c r="W427" s="197">
        <f t="shared" si="155"/>
        <v>1</v>
      </c>
      <c r="X427" s="197">
        <f t="shared" si="156"/>
        <v>1</v>
      </c>
      <c r="Y427" s="197" t="str">
        <f t="shared" si="157"/>
        <v>New_Hybrid_New_Hybrid_2026_Hybrid 50 MW Solar, 25 MW Storage</v>
      </c>
      <c r="Z427" s="197">
        <f>IF(COUNTIFS($Y$2:Y427,Y427)=1,1,0)</f>
        <v>0</v>
      </c>
      <c r="AA427" s="197">
        <f>SUM($Z$2:Z427)*Z427</f>
        <v>0</v>
      </c>
      <c r="AB427" s="197">
        <f>COUNTIFS(resources!B:B,B427)</f>
        <v>1</v>
      </c>
      <c r="AC427" s="197">
        <f t="shared" si="158"/>
        <v>1</v>
      </c>
      <c r="AD427" s="197">
        <f t="shared" si="159"/>
        <v>1</v>
      </c>
      <c r="AE427" s="197">
        <f t="shared" si="160"/>
        <v>1</v>
      </c>
      <c r="AF427" s="197">
        <f t="shared" si="161"/>
        <v>1</v>
      </c>
      <c r="AG427" s="197">
        <f t="shared" si="162"/>
        <v>1</v>
      </c>
      <c r="AH427" s="197">
        <f t="shared" si="163"/>
        <v>1</v>
      </c>
      <c r="AI427" s="197">
        <f t="shared" si="164"/>
        <v>1</v>
      </c>
    </row>
    <row r="428" spans="1:35" x14ac:dyDescent="0.3">
      <c r="A428" s="103" t="s">
        <v>3955</v>
      </c>
      <c r="B428" s="103" t="s">
        <v>1239</v>
      </c>
      <c r="C428" s="103" t="s">
        <v>6266</v>
      </c>
      <c r="D428" s="164">
        <v>2027</v>
      </c>
      <c r="E428" s="164">
        <v>9</v>
      </c>
      <c r="F428" s="166">
        <v>11.357068129266629</v>
      </c>
      <c r="G428" s="206">
        <v>25</v>
      </c>
      <c r="H428" s="207"/>
      <c r="I428" s="103" t="s">
        <v>594</v>
      </c>
      <c r="J428" s="85">
        <v>4</v>
      </c>
      <c r="K428" s="210" t="s">
        <v>6267</v>
      </c>
      <c r="L428" s="191">
        <v>50</v>
      </c>
      <c r="M428" s="191" t="str">
        <f>IF(
ISNA(INDEX(resources!E:E,MATCH(B428,resources!B:B,0))),"fillme",
INDEX(resources!E:E,MATCH(B428,resources!B:B,0)))</f>
        <v>CAISO_Hybrid</v>
      </c>
      <c r="N428" s="191">
        <v>0</v>
      </c>
      <c r="O428" s="193" t="str">
        <f>IFERROR(INDEX(resources!K:K,MATCH(B428,resources!B:B,0)),"fillme")</f>
        <v>unknown</v>
      </c>
      <c r="P428" s="195" t="str">
        <f t="shared" si="150"/>
        <v>unknown_2027_9</v>
      </c>
      <c r="Q428" s="194">
        <f>INDEX(elcc!G:G,MATCH(P428,elcc!D:D,0))</f>
        <v>0</v>
      </c>
      <c r="R428" s="195">
        <f t="shared" si="151"/>
        <v>1</v>
      </c>
      <c r="S428" s="210" t="e">
        <f t="shared" si="152"/>
        <v>#N/A</v>
      </c>
      <c r="T428" s="212">
        <f t="shared" si="153"/>
        <v>25</v>
      </c>
      <c r="U428" s="196" t="str">
        <f t="shared" si="154"/>
        <v>ok</v>
      </c>
      <c r="V428" s="192" t="str">
        <f>INDEX(resources!F:F,MATCH(B428,resources!B:B,0))</f>
        <v>new_resolve</v>
      </c>
      <c r="W428" s="197">
        <f t="shared" si="155"/>
        <v>1</v>
      </c>
      <c r="X428" s="197">
        <f t="shared" si="156"/>
        <v>1</v>
      </c>
      <c r="Y428" s="197" t="str">
        <f t="shared" si="157"/>
        <v>New_Hybrid_New_Hybrid_2026_Hybrid 50 MW Solar, 25 MW Storage</v>
      </c>
      <c r="Z428" s="197">
        <f>IF(COUNTIFS($Y$2:Y428,Y428)=1,1,0)</f>
        <v>0</v>
      </c>
      <c r="AA428" s="197">
        <f>SUM($Z$2:Z428)*Z428</f>
        <v>0</v>
      </c>
      <c r="AB428" s="197">
        <f>COUNTIFS(resources!B:B,B428)</f>
        <v>1</v>
      </c>
      <c r="AC428" s="197">
        <f t="shared" si="158"/>
        <v>1</v>
      </c>
      <c r="AD428" s="197">
        <f t="shared" si="159"/>
        <v>1</v>
      </c>
      <c r="AE428" s="197">
        <f t="shared" si="160"/>
        <v>1</v>
      </c>
      <c r="AF428" s="197">
        <f t="shared" si="161"/>
        <v>1</v>
      </c>
      <c r="AG428" s="197">
        <f t="shared" si="162"/>
        <v>1</v>
      </c>
      <c r="AH428" s="197">
        <f t="shared" si="163"/>
        <v>1</v>
      </c>
      <c r="AI428" s="197">
        <f t="shared" si="164"/>
        <v>1</v>
      </c>
    </row>
    <row r="429" spans="1:35" x14ac:dyDescent="0.3">
      <c r="A429" s="103" t="s">
        <v>3955</v>
      </c>
      <c r="B429" s="103" t="s">
        <v>1239</v>
      </c>
      <c r="C429" s="103" t="s">
        <v>6266</v>
      </c>
      <c r="D429" s="164">
        <v>2027</v>
      </c>
      <c r="E429" s="164">
        <v>10</v>
      </c>
      <c r="F429" s="166">
        <v>10.105368479420203</v>
      </c>
      <c r="G429" s="206">
        <v>25</v>
      </c>
      <c r="H429" s="207"/>
      <c r="I429" s="103" t="s">
        <v>594</v>
      </c>
      <c r="J429" s="85">
        <v>4</v>
      </c>
      <c r="K429" s="210" t="s">
        <v>6267</v>
      </c>
      <c r="L429" s="191">
        <v>50</v>
      </c>
      <c r="M429" s="191" t="str">
        <f>IF(
ISNA(INDEX(resources!E:E,MATCH(B429,resources!B:B,0))),"fillme",
INDEX(resources!E:E,MATCH(B429,resources!B:B,0)))</f>
        <v>CAISO_Hybrid</v>
      </c>
      <c r="N429" s="191">
        <v>0</v>
      </c>
      <c r="O429" s="193" t="str">
        <f>IFERROR(INDEX(resources!K:K,MATCH(B429,resources!B:B,0)),"fillme")</f>
        <v>unknown</v>
      </c>
      <c r="P429" s="195" t="str">
        <f t="shared" si="150"/>
        <v>unknown_2027_10</v>
      </c>
      <c r="Q429" s="194">
        <f>INDEX(elcc!G:G,MATCH(P429,elcc!D:D,0))</f>
        <v>0</v>
      </c>
      <c r="R429" s="195">
        <f t="shared" si="151"/>
        <v>1</v>
      </c>
      <c r="S429" s="210" t="e">
        <f t="shared" si="152"/>
        <v>#N/A</v>
      </c>
      <c r="T429" s="212">
        <f t="shared" si="153"/>
        <v>25</v>
      </c>
      <c r="U429" s="196" t="str">
        <f t="shared" si="154"/>
        <v>ok</v>
      </c>
      <c r="V429" s="192" t="str">
        <f>INDEX(resources!F:F,MATCH(B429,resources!B:B,0))</f>
        <v>new_resolve</v>
      </c>
      <c r="W429" s="197">
        <f t="shared" si="155"/>
        <v>1</v>
      </c>
      <c r="X429" s="197">
        <f t="shared" si="156"/>
        <v>1</v>
      </c>
      <c r="Y429" s="197" t="str">
        <f t="shared" si="157"/>
        <v>New_Hybrid_New_Hybrid_2026_Hybrid 50 MW Solar, 25 MW Storage</v>
      </c>
      <c r="Z429" s="197">
        <f>IF(COUNTIFS($Y$2:Y429,Y429)=1,1,0)</f>
        <v>0</v>
      </c>
      <c r="AA429" s="197">
        <f>SUM($Z$2:Z429)*Z429</f>
        <v>0</v>
      </c>
      <c r="AB429" s="197">
        <f>COUNTIFS(resources!B:B,B429)</f>
        <v>1</v>
      </c>
      <c r="AC429" s="197">
        <f t="shared" si="158"/>
        <v>1</v>
      </c>
      <c r="AD429" s="197">
        <f t="shared" si="159"/>
        <v>1</v>
      </c>
      <c r="AE429" s="197">
        <f t="shared" si="160"/>
        <v>1</v>
      </c>
      <c r="AF429" s="197">
        <f t="shared" si="161"/>
        <v>1</v>
      </c>
      <c r="AG429" s="197">
        <f t="shared" si="162"/>
        <v>1</v>
      </c>
      <c r="AH429" s="197">
        <f t="shared" si="163"/>
        <v>1</v>
      </c>
      <c r="AI429" s="197">
        <f t="shared" si="164"/>
        <v>1</v>
      </c>
    </row>
    <row r="430" spans="1:35" x14ac:dyDescent="0.3">
      <c r="A430" s="103" t="s">
        <v>3955</v>
      </c>
      <c r="B430" s="103" t="s">
        <v>1239</v>
      </c>
      <c r="C430" s="103" t="s">
        <v>6266</v>
      </c>
      <c r="D430" s="164">
        <v>2027</v>
      </c>
      <c r="E430" s="164">
        <v>11</v>
      </c>
      <c r="F430" s="166">
        <v>7.7667083728219657</v>
      </c>
      <c r="G430" s="206">
        <v>25</v>
      </c>
      <c r="H430" s="207"/>
      <c r="I430" s="103" t="s">
        <v>594</v>
      </c>
      <c r="J430" s="85">
        <v>4</v>
      </c>
      <c r="K430" s="210" t="s">
        <v>6267</v>
      </c>
      <c r="L430" s="191">
        <v>50</v>
      </c>
      <c r="M430" s="191" t="str">
        <f>IF(
ISNA(INDEX(resources!E:E,MATCH(B430,resources!B:B,0))),"fillme",
INDEX(resources!E:E,MATCH(B430,resources!B:B,0)))</f>
        <v>CAISO_Hybrid</v>
      </c>
      <c r="N430" s="191">
        <v>0</v>
      </c>
      <c r="O430" s="193" t="str">
        <f>IFERROR(INDEX(resources!K:K,MATCH(B430,resources!B:B,0)),"fillme")</f>
        <v>unknown</v>
      </c>
      <c r="P430" s="195" t="str">
        <f t="shared" si="150"/>
        <v>unknown_2027_11</v>
      </c>
      <c r="Q430" s="194">
        <f>INDEX(elcc!G:G,MATCH(P430,elcc!D:D,0))</f>
        <v>0</v>
      </c>
      <c r="R430" s="195">
        <f t="shared" si="151"/>
        <v>1</v>
      </c>
      <c r="S430" s="210" t="e">
        <f t="shared" si="152"/>
        <v>#N/A</v>
      </c>
      <c r="T430" s="212">
        <f t="shared" si="153"/>
        <v>25</v>
      </c>
      <c r="U430" s="196" t="str">
        <f t="shared" si="154"/>
        <v>ok</v>
      </c>
      <c r="V430" s="192" t="str">
        <f>INDEX(resources!F:F,MATCH(B430,resources!B:B,0))</f>
        <v>new_resolve</v>
      </c>
      <c r="W430" s="197">
        <f t="shared" si="155"/>
        <v>1</v>
      </c>
      <c r="X430" s="197">
        <f t="shared" si="156"/>
        <v>1</v>
      </c>
      <c r="Y430" s="197" t="str">
        <f t="shared" si="157"/>
        <v>New_Hybrid_New_Hybrid_2026_Hybrid 50 MW Solar, 25 MW Storage</v>
      </c>
      <c r="Z430" s="197">
        <f>IF(COUNTIFS($Y$2:Y430,Y430)=1,1,0)</f>
        <v>0</v>
      </c>
      <c r="AA430" s="197">
        <f>SUM($Z$2:Z430)*Z430</f>
        <v>0</v>
      </c>
      <c r="AB430" s="197">
        <f>COUNTIFS(resources!B:B,B430)</f>
        <v>1</v>
      </c>
      <c r="AC430" s="197">
        <f t="shared" si="158"/>
        <v>1</v>
      </c>
      <c r="AD430" s="197">
        <f t="shared" si="159"/>
        <v>1</v>
      </c>
      <c r="AE430" s="197">
        <f t="shared" si="160"/>
        <v>1</v>
      </c>
      <c r="AF430" s="197">
        <f t="shared" si="161"/>
        <v>1</v>
      </c>
      <c r="AG430" s="197">
        <f t="shared" si="162"/>
        <v>1</v>
      </c>
      <c r="AH430" s="197">
        <f t="shared" si="163"/>
        <v>1</v>
      </c>
      <c r="AI430" s="197">
        <f t="shared" si="164"/>
        <v>1</v>
      </c>
    </row>
    <row r="431" spans="1:35" x14ac:dyDescent="0.3">
      <c r="A431" s="103" t="s">
        <v>3955</v>
      </c>
      <c r="B431" s="103" t="s">
        <v>1239</v>
      </c>
      <c r="C431" s="103" t="s">
        <v>6266</v>
      </c>
      <c r="D431" s="164">
        <v>2027</v>
      </c>
      <c r="E431" s="164">
        <v>12</v>
      </c>
      <c r="F431" s="166">
        <v>6.8793653254392</v>
      </c>
      <c r="G431" s="206">
        <v>25</v>
      </c>
      <c r="H431" s="207"/>
      <c r="I431" s="103" t="s">
        <v>594</v>
      </c>
      <c r="J431" s="85">
        <v>4</v>
      </c>
      <c r="K431" s="210" t="s">
        <v>6267</v>
      </c>
      <c r="L431" s="191">
        <v>50</v>
      </c>
      <c r="M431" s="191" t="str">
        <f>IF(
ISNA(INDEX(resources!E:E,MATCH(B431,resources!B:B,0))),"fillme",
INDEX(resources!E:E,MATCH(B431,resources!B:B,0)))</f>
        <v>CAISO_Hybrid</v>
      </c>
      <c r="N431" s="191">
        <v>0</v>
      </c>
      <c r="O431" s="193" t="str">
        <f>IFERROR(INDEX(resources!K:K,MATCH(B431,resources!B:B,0)),"fillme")</f>
        <v>unknown</v>
      </c>
      <c r="P431" s="195" t="str">
        <f t="shared" si="150"/>
        <v>unknown_2027_12</v>
      </c>
      <c r="Q431" s="194">
        <f>INDEX(elcc!G:G,MATCH(P431,elcc!D:D,0))</f>
        <v>0</v>
      </c>
      <c r="R431" s="195">
        <f t="shared" si="151"/>
        <v>1</v>
      </c>
      <c r="S431" s="210" t="e">
        <f t="shared" si="152"/>
        <v>#N/A</v>
      </c>
      <c r="T431" s="212">
        <f t="shared" si="153"/>
        <v>25</v>
      </c>
      <c r="U431" s="196" t="str">
        <f t="shared" si="154"/>
        <v>ok</v>
      </c>
      <c r="V431" s="192" t="str">
        <f>INDEX(resources!F:F,MATCH(B431,resources!B:B,0))</f>
        <v>new_resolve</v>
      </c>
      <c r="W431" s="197">
        <f t="shared" si="155"/>
        <v>1</v>
      </c>
      <c r="X431" s="197">
        <f t="shared" si="156"/>
        <v>1</v>
      </c>
      <c r="Y431" s="197" t="str">
        <f t="shared" si="157"/>
        <v>New_Hybrid_New_Hybrid_2026_Hybrid 50 MW Solar, 25 MW Storage</v>
      </c>
      <c r="Z431" s="197">
        <f>IF(COUNTIFS($Y$2:Y431,Y431)=1,1,0)</f>
        <v>0</v>
      </c>
      <c r="AA431" s="197">
        <f>SUM($Z$2:Z431)*Z431</f>
        <v>0</v>
      </c>
      <c r="AB431" s="197">
        <f>COUNTIFS(resources!B:B,B431)</f>
        <v>1</v>
      </c>
      <c r="AC431" s="197">
        <f t="shared" si="158"/>
        <v>1</v>
      </c>
      <c r="AD431" s="197">
        <f t="shared" si="159"/>
        <v>1</v>
      </c>
      <c r="AE431" s="197">
        <f t="shared" si="160"/>
        <v>1</v>
      </c>
      <c r="AF431" s="197">
        <f t="shared" si="161"/>
        <v>1</v>
      </c>
      <c r="AG431" s="197">
        <f t="shared" si="162"/>
        <v>1</v>
      </c>
      <c r="AH431" s="197">
        <f t="shared" si="163"/>
        <v>1</v>
      </c>
      <c r="AI431" s="197">
        <f t="shared" si="164"/>
        <v>1</v>
      </c>
    </row>
    <row r="432" spans="1:35" x14ac:dyDescent="0.3">
      <c r="A432" s="103" t="s">
        <v>3955</v>
      </c>
      <c r="B432" s="103" t="s">
        <v>1239</v>
      </c>
      <c r="C432" s="103" t="s">
        <v>6266</v>
      </c>
      <c r="D432" s="164">
        <v>2028</v>
      </c>
      <c r="E432" s="164">
        <v>1</v>
      </c>
      <c r="F432" s="166">
        <v>7.53500886209281</v>
      </c>
      <c r="G432" s="206">
        <v>25</v>
      </c>
      <c r="H432" s="207"/>
      <c r="I432" s="103" t="s">
        <v>594</v>
      </c>
      <c r="J432" s="85">
        <v>4</v>
      </c>
      <c r="K432" s="210" t="s">
        <v>6267</v>
      </c>
      <c r="L432" s="191">
        <v>50</v>
      </c>
      <c r="M432" s="191" t="str">
        <f>IF(
ISNA(INDEX(resources!E:E,MATCH(B432,resources!B:B,0))),"fillme",
INDEX(resources!E:E,MATCH(B432,resources!B:B,0)))</f>
        <v>CAISO_Hybrid</v>
      </c>
      <c r="N432" s="191">
        <v>0</v>
      </c>
      <c r="O432" s="193" t="str">
        <f>IFERROR(INDEX(resources!K:K,MATCH(B432,resources!B:B,0)),"fillme")</f>
        <v>unknown</v>
      </c>
      <c r="P432" s="195" t="str">
        <f t="shared" si="150"/>
        <v>unknown_2028_1</v>
      </c>
      <c r="Q432" s="194">
        <f>INDEX(elcc!G:G,MATCH(P432,elcc!D:D,0))</f>
        <v>0</v>
      </c>
      <c r="R432" s="195">
        <f t="shared" si="151"/>
        <v>1</v>
      </c>
      <c r="S432" s="210" t="e">
        <f t="shared" si="152"/>
        <v>#N/A</v>
      </c>
      <c r="T432" s="212">
        <f t="shared" si="153"/>
        <v>25</v>
      </c>
      <c r="U432" s="196" t="str">
        <f t="shared" si="154"/>
        <v>ok</v>
      </c>
      <c r="V432" s="192" t="str">
        <f>INDEX(resources!F:F,MATCH(B432,resources!B:B,0))</f>
        <v>new_resolve</v>
      </c>
      <c r="W432" s="197">
        <f t="shared" si="155"/>
        <v>1</v>
      </c>
      <c r="X432" s="197">
        <f t="shared" si="156"/>
        <v>1</v>
      </c>
      <c r="Y432" s="197" t="str">
        <f t="shared" si="157"/>
        <v>New_Hybrid_New_Hybrid_2026_Hybrid 50 MW Solar, 25 MW Storage</v>
      </c>
      <c r="Z432" s="197">
        <f>IF(COUNTIFS($Y$2:Y432,Y432)=1,1,0)</f>
        <v>0</v>
      </c>
      <c r="AA432" s="197">
        <f>SUM($Z$2:Z432)*Z432</f>
        <v>0</v>
      </c>
      <c r="AB432" s="197">
        <f>COUNTIFS(resources!B:B,B432)</f>
        <v>1</v>
      </c>
      <c r="AC432" s="197">
        <f t="shared" si="158"/>
        <v>1</v>
      </c>
      <c r="AD432" s="197">
        <f t="shared" si="159"/>
        <v>1</v>
      </c>
      <c r="AE432" s="197">
        <f t="shared" si="160"/>
        <v>1</v>
      </c>
      <c r="AF432" s="197">
        <f t="shared" si="161"/>
        <v>1</v>
      </c>
      <c r="AG432" s="197">
        <f t="shared" si="162"/>
        <v>1</v>
      </c>
      <c r="AH432" s="197">
        <f t="shared" si="163"/>
        <v>1</v>
      </c>
      <c r="AI432" s="197">
        <f t="shared" si="164"/>
        <v>1</v>
      </c>
    </row>
    <row r="433" spans="1:35" x14ac:dyDescent="0.3">
      <c r="A433" s="103" t="s">
        <v>3955</v>
      </c>
      <c r="B433" s="103" t="s">
        <v>1239</v>
      </c>
      <c r="C433" s="103" t="s">
        <v>6266</v>
      </c>
      <c r="D433" s="164">
        <v>2028</v>
      </c>
      <c r="E433" s="164">
        <v>2</v>
      </c>
      <c r="F433" s="166">
        <v>8.5252048972171099</v>
      </c>
      <c r="G433" s="206">
        <v>25</v>
      </c>
      <c r="H433" s="207"/>
      <c r="I433" s="103" t="s">
        <v>594</v>
      </c>
      <c r="J433" s="85">
        <v>4</v>
      </c>
      <c r="K433" s="210" t="s">
        <v>6267</v>
      </c>
      <c r="L433" s="191">
        <v>50</v>
      </c>
      <c r="M433" s="191" t="str">
        <f>IF(
ISNA(INDEX(resources!E:E,MATCH(B433,resources!B:B,0))),"fillme",
INDEX(resources!E:E,MATCH(B433,resources!B:B,0)))</f>
        <v>CAISO_Hybrid</v>
      </c>
      <c r="N433" s="191">
        <v>0</v>
      </c>
      <c r="O433" s="193" t="str">
        <f>IFERROR(INDEX(resources!K:K,MATCH(B433,resources!B:B,0)),"fillme")</f>
        <v>unknown</v>
      </c>
      <c r="P433" s="195" t="str">
        <f t="shared" si="150"/>
        <v>unknown_2028_2</v>
      </c>
      <c r="Q433" s="194">
        <f>INDEX(elcc!G:G,MATCH(P433,elcc!D:D,0))</f>
        <v>0</v>
      </c>
      <c r="R433" s="195">
        <f t="shared" si="151"/>
        <v>1</v>
      </c>
      <c r="S433" s="210" t="e">
        <f t="shared" si="152"/>
        <v>#N/A</v>
      </c>
      <c r="T433" s="212">
        <f t="shared" si="153"/>
        <v>25</v>
      </c>
      <c r="U433" s="196" t="str">
        <f t="shared" si="154"/>
        <v>ok</v>
      </c>
      <c r="V433" s="192" t="str">
        <f>INDEX(resources!F:F,MATCH(B433,resources!B:B,0))</f>
        <v>new_resolve</v>
      </c>
      <c r="W433" s="197">
        <f t="shared" si="155"/>
        <v>1</v>
      </c>
      <c r="X433" s="197">
        <f t="shared" si="156"/>
        <v>1</v>
      </c>
      <c r="Y433" s="197" t="str">
        <f t="shared" si="157"/>
        <v>New_Hybrid_New_Hybrid_2026_Hybrid 50 MW Solar, 25 MW Storage</v>
      </c>
      <c r="Z433" s="197">
        <f>IF(COUNTIFS($Y$2:Y433,Y433)=1,1,0)</f>
        <v>0</v>
      </c>
      <c r="AA433" s="197">
        <f>SUM($Z$2:Z433)*Z433</f>
        <v>0</v>
      </c>
      <c r="AB433" s="197">
        <f>COUNTIFS(resources!B:B,B433)</f>
        <v>1</v>
      </c>
      <c r="AC433" s="197">
        <f t="shared" si="158"/>
        <v>1</v>
      </c>
      <c r="AD433" s="197">
        <f t="shared" si="159"/>
        <v>1</v>
      </c>
      <c r="AE433" s="197">
        <f t="shared" si="160"/>
        <v>1</v>
      </c>
      <c r="AF433" s="197">
        <f t="shared" si="161"/>
        <v>1</v>
      </c>
      <c r="AG433" s="197">
        <f t="shared" si="162"/>
        <v>1</v>
      </c>
      <c r="AH433" s="197">
        <f t="shared" si="163"/>
        <v>1</v>
      </c>
      <c r="AI433" s="197">
        <f t="shared" si="164"/>
        <v>1</v>
      </c>
    </row>
    <row r="434" spans="1:35" x14ac:dyDescent="0.3">
      <c r="A434" s="103" t="s">
        <v>3955</v>
      </c>
      <c r="B434" s="103" t="s">
        <v>1239</v>
      </c>
      <c r="C434" s="103" t="s">
        <v>6266</v>
      </c>
      <c r="D434" s="164">
        <v>2028</v>
      </c>
      <c r="E434" s="164">
        <v>3</v>
      </c>
      <c r="F434" s="166">
        <v>11.835644722252324</v>
      </c>
      <c r="G434" s="206">
        <v>25</v>
      </c>
      <c r="H434" s="207"/>
      <c r="I434" s="103" t="s">
        <v>594</v>
      </c>
      <c r="J434" s="85">
        <v>4</v>
      </c>
      <c r="K434" s="210" t="s">
        <v>6267</v>
      </c>
      <c r="L434" s="191">
        <v>50</v>
      </c>
      <c r="M434" s="191" t="str">
        <f>IF(
ISNA(INDEX(resources!E:E,MATCH(B434,resources!B:B,0))),"fillme",
INDEX(resources!E:E,MATCH(B434,resources!B:B,0)))</f>
        <v>CAISO_Hybrid</v>
      </c>
      <c r="N434" s="191">
        <v>0</v>
      </c>
      <c r="O434" s="193" t="str">
        <f>IFERROR(INDEX(resources!K:K,MATCH(B434,resources!B:B,0)),"fillme")</f>
        <v>unknown</v>
      </c>
      <c r="P434" s="195" t="str">
        <f t="shared" si="150"/>
        <v>unknown_2028_3</v>
      </c>
      <c r="Q434" s="194">
        <f>INDEX(elcc!G:G,MATCH(P434,elcc!D:D,0))</f>
        <v>0</v>
      </c>
      <c r="R434" s="195">
        <f t="shared" si="151"/>
        <v>1</v>
      </c>
      <c r="S434" s="210" t="e">
        <f t="shared" si="152"/>
        <v>#N/A</v>
      </c>
      <c r="T434" s="212">
        <f t="shared" si="153"/>
        <v>25</v>
      </c>
      <c r="U434" s="196" t="str">
        <f t="shared" si="154"/>
        <v>ok</v>
      </c>
      <c r="V434" s="192" t="str">
        <f>INDEX(resources!F:F,MATCH(B434,resources!B:B,0))</f>
        <v>new_resolve</v>
      </c>
      <c r="W434" s="197">
        <f t="shared" si="155"/>
        <v>1</v>
      </c>
      <c r="X434" s="197">
        <f t="shared" si="156"/>
        <v>1</v>
      </c>
      <c r="Y434" s="197" t="str">
        <f t="shared" si="157"/>
        <v>New_Hybrid_New_Hybrid_2026_Hybrid 50 MW Solar, 25 MW Storage</v>
      </c>
      <c r="Z434" s="197">
        <f>IF(COUNTIFS($Y$2:Y434,Y434)=1,1,0)</f>
        <v>0</v>
      </c>
      <c r="AA434" s="197">
        <f>SUM($Z$2:Z434)*Z434</f>
        <v>0</v>
      </c>
      <c r="AB434" s="197">
        <f>COUNTIFS(resources!B:B,B434)</f>
        <v>1</v>
      </c>
      <c r="AC434" s="197">
        <f t="shared" si="158"/>
        <v>1</v>
      </c>
      <c r="AD434" s="197">
        <f t="shared" si="159"/>
        <v>1</v>
      </c>
      <c r="AE434" s="197">
        <f t="shared" si="160"/>
        <v>1</v>
      </c>
      <c r="AF434" s="197">
        <f t="shared" si="161"/>
        <v>1</v>
      </c>
      <c r="AG434" s="197">
        <f t="shared" si="162"/>
        <v>1</v>
      </c>
      <c r="AH434" s="197">
        <f t="shared" si="163"/>
        <v>1</v>
      </c>
      <c r="AI434" s="197">
        <f t="shared" si="164"/>
        <v>1</v>
      </c>
    </row>
    <row r="435" spans="1:35" x14ac:dyDescent="0.3">
      <c r="A435" s="103" t="s">
        <v>3955</v>
      </c>
      <c r="B435" s="103" t="s">
        <v>1239</v>
      </c>
      <c r="C435" s="103" t="s">
        <v>6266</v>
      </c>
      <c r="D435" s="164">
        <v>2028</v>
      </c>
      <c r="E435" s="164">
        <v>4</v>
      </c>
      <c r="F435" s="166">
        <v>12.896013259239382</v>
      </c>
      <c r="G435" s="206">
        <v>25</v>
      </c>
      <c r="H435" s="207"/>
      <c r="I435" s="103" t="s">
        <v>594</v>
      </c>
      <c r="J435" s="85">
        <v>4</v>
      </c>
      <c r="K435" s="210" t="s">
        <v>6267</v>
      </c>
      <c r="L435" s="191">
        <v>50</v>
      </c>
      <c r="M435" s="191" t="str">
        <f>IF(
ISNA(INDEX(resources!E:E,MATCH(B435,resources!B:B,0))),"fillme",
INDEX(resources!E:E,MATCH(B435,resources!B:B,0)))</f>
        <v>CAISO_Hybrid</v>
      </c>
      <c r="N435" s="191">
        <v>0</v>
      </c>
      <c r="O435" s="193" t="str">
        <f>IFERROR(INDEX(resources!K:K,MATCH(B435,resources!B:B,0)),"fillme")</f>
        <v>unknown</v>
      </c>
      <c r="P435" s="195" t="str">
        <f t="shared" si="150"/>
        <v>unknown_2028_4</v>
      </c>
      <c r="Q435" s="194">
        <f>INDEX(elcc!G:G,MATCH(P435,elcc!D:D,0))</f>
        <v>0</v>
      </c>
      <c r="R435" s="195">
        <f t="shared" si="151"/>
        <v>1</v>
      </c>
      <c r="S435" s="210" t="e">
        <f t="shared" si="152"/>
        <v>#N/A</v>
      </c>
      <c r="T435" s="212">
        <f t="shared" si="153"/>
        <v>25</v>
      </c>
      <c r="U435" s="196" t="str">
        <f t="shared" si="154"/>
        <v>ok</v>
      </c>
      <c r="V435" s="192" t="str">
        <f>INDEX(resources!F:F,MATCH(B435,resources!B:B,0))</f>
        <v>new_resolve</v>
      </c>
      <c r="W435" s="197">
        <f t="shared" si="155"/>
        <v>1</v>
      </c>
      <c r="X435" s="197">
        <f t="shared" si="156"/>
        <v>1</v>
      </c>
      <c r="Y435" s="197" t="str">
        <f t="shared" si="157"/>
        <v>New_Hybrid_New_Hybrid_2026_Hybrid 50 MW Solar, 25 MW Storage</v>
      </c>
      <c r="Z435" s="197">
        <f>IF(COUNTIFS($Y$2:Y435,Y435)=1,1,0)</f>
        <v>0</v>
      </c>
      <c r="AA435" s="197">
        <f>SUM($Z$2:Z435)*Z435</f>
        <v>0</v>
      </c>
      <c r="AB435" s="197">
        <f>COUNTIFS(resources!B:B,B435)</f>
        <v>1</v>
      </c>
      <c r="AC435" s="197">
        <f t="shared" si="158"/>
        <v>1</v>
      </c>
      <c r="AD435" s="197">
        <f t="shared" si="159"/>
        <v>1</v>
      </c>
      <c r="AE435" s="197">
        <f t="shared" si="160"/>
        <v>1</v>
      </c>
      <c r="AF435" s="197">
        <f t="shared" si="161"/>
        <v>1</v>
      </c>
      <c r="AG435" s="197">
        <f t="shared" si="162"/>
        <v>1</v>
      </c>
      <c r="AH435" s="197">
        <f t="shared" si="163"/>
        <v>1</v>
      </c>
      <c r="AI435" s="197">
        <f t="shared" si="164"/>
        <v>1</v>
      </c>
    </row>
    <row r="436" spans="1:35" x14ac:dyDescent="0.3">
      <c r="A436" s="103" t="s">
        <v>3955</v>
      </c>
      <c r="B436" s="103" t="s">
        <v>1239</v>
      </c>
      <c r="C436" s="103" t="s">
        <v>6266</v>
      </c>
      <c r="D436" s="164">
        <v>2028</v>
      </c>
      <c r="E436" s="164">
        <v>5</v>
      </c>
      <c r="F436" s="166">
        <v>14.176323162274819</v>
      </c>
      <c r="G436" s="206">
        <v>25</v>
      </c>
      <c r="H436" s="207"/>
      <c r="I436" s="103" t="s">
        <v>594</v>
      </c>
      <c r="J436" s="85">
        <v>4</v>
      </c>
      <c r="K436" s="210" t="s">
        <v>6267</v>
      </c>
      <c r="L436" s="191">
        <v>50</v>
      </c>
      <c r="M436" s="191" t="str">
        <f>IF(
ISNA(INDEX(resources!E:E,MATCH(B436,resources!B:B,0))),"fillme",
INDEX(resources!E:E,MATCH(B436,resources!B:B,0)))</f>
        <v>CAISO_Hybrid</v>
      </c>
      <c r="N436" s="191">
        <v>0</v>
      </c>
      <c r="O436" s="193" t="str">
        <f>IFERROR(INDEX(resources!K:K,MATCH(B436,resources!B:B,0)),"fillme")</f>
        <v>unknown</v>
      </c>
      <c r="P436" s="195" t="str">
        <f t="shared" si="150"/>
        <v>unknown_2028_5</v>
      </c>
      <c r="Q436" s="194">
        <f>INDEX(elcc!G:G,MATCH(P436,elcc!D:D,0))</f>
        <v>0</v>
      </c>
      <c r="R436" s="195">
        <f t="shared" si="151"/>
        <v>1</v>
      </c>
      <c r="S436" s="210" t="e">
        <f t="shared" si="152"/>
        <v>#N/A</v>
      </c>
      <c r="T436" s="212">
        <f t="shared" si="153"/>
        <v>25</v>
      </c>
      <c r="U436" s="196" t="str">
        <f t="shared" si="154"/>
        <v>ok</v>
      </c>
      <c r="V436" s="192" t="str">
        <f>INDEX(resources!F:F,MATCH(B436,resources!B:B,0))</f>
        <v>new_resolve</v>
      </c>
      <c r="W436" s="197">
        <f t="shared" si="155"/>
        <v>1</v>
      </c>
      <c r="X436" s="197">
        <f t="shared" si="156"/>
        <v>1</v>
      </c>
      <c r="Y436" s="197" t="str">
        <f t="shared" si="157"/>
        <v>New_Hybrid_New_Hybrid_2026_Hybrid 50 MW Solar, 25 MW Storage</v>
      </c>
      <c r="Z436" s="197">
        <f>IF(COUNTIFS($Y$2:Y436,Y436)=1,1,0)</f>
        <v>0</v>
      </c>
      <c r="AA436" s="197">
        <f>SUM($Z$2:Z436)*Z436</f>
        <v>0</v>
      </c>
      <c r="AB436" s="197">
        <f>COUNTIFS(resources!B:B,B436)</f>
        <v>1</v>
      </c>
      <c r="AC436" s="197">
        <f t="shared" si="158"/>
        <v>1</v>
      </c>
      <c r="AD436" s="197">
        <f t="shared" si="159"/>
        <v>1</v>
      </c>
      <c r="AE436" s="197">
        <f t="shared" si="160"/>
        <v>1</v>
      </c>
      <c r="AF436" s="197">
        <f t="shared" si="161"/>
        <v>1</v>
      </c>
      <c r="AG436" s="197">
        <f t="shared" si="162"/>
        <v>1</v>
      </c>
      <c r="AH436" s="197">
        <f t="shared" si="163"/>
        <v>1</v>
      </c>
      <c r="AI436" s="197">
        <f t="shared" si="164"/>
        <v>1</v>
      </c>
    </row>
    <row r="437" spans="1:35" x14ac:dyDescent="0.3">
      <c r="A437" s="103" t="s">
        <v>3955</v>
      </c>
      <c r="B437" s="103" t="s">
        <v>1239</v>
      </c>
      <c r="C437" s="103" t="s">
        <v>6266</v>
      </c>
      <c r="D437" s="164">
        <v>2028</v>
      </c>
      <c r="E437" s="164">
        <v>6</v>
      </c>
      <c r="F437" s="166">
        <v>13.823641863819196</v>
      </c>
      <c r="G437" s="206">
        <v>25</v>
      </c>
      <c r="H437" s="207"/>
      <c r="I437" s="103" t="s">
        <v>594</v>
      </c>
      <c r="J437" s="85">
        <v>4</v>
      </c>
      <c r="K437" s="210" t="s">
        <v>6267</v>
      </c>
      <c r="L437" s="191">
        <v>50</v>
      </c>
      <c r="M437" s="191" t="str">
        <f>IF(
ISNA(INDEX(resources!E:E,MATCH(B437,resources!B:B,0))),"fillme",
INDEX(resources!E:E,MATCH(B437,resources!B:B,0)))</f>
        <v>CAISO_Hybrid</v>
      </c>
      <c r="N437" s="191">
        <v>0</v>
      </c>
      <c r="O437" s="193" t="str">
        <f>IFERROR(INDEX(resources!K:K,MATCH(B437,resources!B:B,0)),"fillme")</f>
        <v>unknown</v>
      </c>
      <c r="P437" s="195" t="str">
        <f t="shared" si="150"/>
        <v>unknown_2028_6</v>
      </c>
      <c r="Q437" s="194">
        <f>INDEX(elcc!G:G,MATCH(P437,elcc!D:D,0))</f>
        <v>0</v>
      </c>
      <c r="R437" s="195">
        <f t="shared" si="151"/>
        <v>1</v>
      </c>
      <c r="S437" s="210" t="e">
        <f t="shared" si="152"/>
        <v>#N/A</v>
      </c>
      <c r="T437" s="212">
        <f t="shared" si="153"/>
        <v>25</v>
      </c>
      <c r="U437" s="196" t="str">
        <f t="shared" si="154"/>
        <v>ok</v>
      </c>
      <c r="V437" s="192" t="str">
        <f>INDEX(resources!F:F,MATCH(B437,resources!B:B,0))</f>
        <v>new_resolve</v>
      </c>
      <c r="W437" s="197">
        <f t="shared" si="155"/>
        <v>1</v>
      </c>
      <c r="X437" s="197">
        <f t="shared" si="156"/>
        <v>1</v>
      </c>
      <c r="Y437" s="197" t="str">
        <f t="shared" si="157"/>
        <v>New_Hybrid_New_Hybrid_2026_Hybrid 50 MW Solar, 25 MW Storage</v>
      </c>
      <c r="Z437" s="197">
        <f>IF(COUNTIFS($Y$2:Y437,Y437)=1,1,0)</f>
        <v>0</v>
      </c>
      <c r="AA437" s="197">
        <f>SUM($Z$2:Z437)*Z437</f>
        <v>0</v>
      </c>
      <c r="AB437" s="197">
        <f>COUNTIFS(resources!B:B,B437)</f>
        <v>1</v>
      </c>
      <c r="AC437" s="197">
        <f t="shared" si="158"/>
        <v>1</v>
      </c>
      <c r="AD437" s="197">
        <f t="shared" si="159"/>
        <v>1</v>
      </c>
      <c r="AE437" s="197">
        <f t="shared" si="160"/>
        <v>1</v>
      </c>
      <c r="AF437" s="197">
        <f t="shared" si="161"/>
        <v>1</v>
      </c>
      <c r="AG437" s="197">
        <f t="shared" si="162"/>
        <v>1</v>
      </c>
      <c r="AH437" s="197">
        <f t="shared" si="163"/>
        <v>1</v>
      </c>
      <c r="AI437" s="197">
        <f t="shared" si="164"/>
        <v>1</v>
      </c>
    </row>
    <row r="438" spans="1:35" x14ac:dyDescent="0.3">
      <c r="A438" s="103" t="s">
        <v>3955</v>
      </c>
      <c r="B438" s="103" t="s">
        <v>1239</v>
      </c>
      <c r="C438" s="103" t="s">
        <v>6266</v>
      </c>
      <c r="D438" s="164">
        <v>2028</v>
      </c>
      <c r="E438" s="164">
        <v>7</v>
      </c>
      <c r="F438" s="166">
        <v>13.238733016691619</v>
      </c>
      <c r="G438" s="206">
        <v>25</v>
      </c>
      <c r="H438" s="207"/>
      <c r="I438" s="103" t="s">
        <v>594</v>
      </c>
      <c r="J438" s="85">
        <v>4</v>
      </c>
      <c r="K438" s="210" t="s">
        <v>6267</v>
      </c>
      <c r="L438" s="191">
        <v>50</v>
      </c>
      <c r="M438" s="191" t="str">
        <f>IF(
ISNA(INDEX(resources!E:E,MATCH(B438,resources!B:B,0))),"fillme",
INDEX(resources!E:E,MATCH(B438,resources!B:B,0)))</f>
        <v>CAISO_Hybrid</v>
      </c>
      <c r="N438" s="191">
        <v>0</v>
      </c>
      <c r="O438" s="193" t="str">
        <f>IFERROR(INDEX(resources!K:K,MATCH(B438,resources!B:B,0)),"fillme")</f>
        <v>unknown</v>
      </c>
      <c r="P438" s="195" t="str">
        <f t="shared" si="150"/>
        <v>unknown_2028_7</v>
      </c>
      <c r="Q438" s="194">
        <f>INDEX(elcc!G:G,MATCH(P438,elcc!D:D,0))</f>
        <v>0</v>
      </c>
      <c r="R438" s="195">
        <f t="shared" si="151"/>
        <v>1</v>
      </c>
      <c r="S438" s="210" t="e">
        <f t="shared" si="152"/>
        <v>#N/A</v>
      </c>
      <c r="T438" s="212">
        <f t="shared" si="153"/>
        <v>25</v>
      </c>
      <c r="U438" s="196" t="str">
        <f t="shared" si="154"/>
        <v>ok</v>
      </c>
      <c r="V438" s="192" t="str">
        <f>INDEX(resources!F:F,MATCH(B438,resources!B:B,0))</f>
        <v>new_resolve</v>
      </c>
      <c r="W438" s="197">
        <f t="shared" si="155"/>
        <v>1</v>
      </c>
      <c r="X438" s="197">
        <f t="shared" si="156"/>
        <v>1</v>
      </c>
      <c r="Y438" s="197" t="str">
        <f t="shared" si="157"/>
        <v>New_Hybrid_New_Hybrid_2026_Hybrid 50 MW Solar, 25 MW Storage</v>
      </c>
      <c r="Z438" s="197">
        <f>IF(COUNTIFS($Y$2:Y438,Y438)=1,1,0)</f>
        <v>0</v>
      </c>
      <c r="AA438" s="197">
        <f>SUM($Z$2:Z438)*Z438</f>
        <v>0</v>
      </c>
      <c r="AB438" s="197">
        <f>COUNTIFS(resources!B:B,B438)</f>
        <v>1</v>
      </c>
      <c r="AC438" s="197">
        <f t="shared" si="158"/>
        <v>1</v>
      </c>
      <c r="AD438" s="197">
        <f t="shared" si="159"/>
        <v>1</v>
      </c>
      <c r="AE438" s="197">
        <f t="shared" si="160"/>
        <v>1</v>
      </c>
      <c r="AF438" s="197">
        <f t="shared" si="161"/>
        <v>1</v>
      </c>
      <c r="AG438" s="197">
        <f t="shared" si="162"/>
        <v>1</v>
      </c>
      <c r="AH438" s="197">
        <f t="shared" si="163"/>
        <v>1</v>
      </c>
      <c r="AI438" s="197">
        <f t="shared" si="164"/>
        <v>1</v>
      </c>
    </row>
    <row r="439" spans="1:35" x14ac:dyDescent="0.3">
      <c r="A439" s="103" t="s">
        <v>3955</v>
      </c>
      <c r="B439" s="103" t="s">
        <v>1239</v>
      </c>
      <c r="C439" s="103" t="s">
        <v>6266</v>
      </c>
      <c r="D439" s="164">
        <v>2028</v>
      </c>
      <c r="E439" s="164">
        <v>8</v>
      </c>
      <c r="F439" s="166">
        <v>12.860919909464783</v>
      </c>
      <c r="G439" s="206">
        <v>25</v>
      </c>
      <c r="H439" s="207"/>
      <c r="I439" s="103" t="s">
        <v>594</v>
      </c>
      <c r="J439" s="85">
        <v>4</v>
      </c>
      <c r="K439" s="210" t="s">
        <v>6267</v>
      </c>
      <c r="L439" s="191">
        <v>50</v>
      </c>
      <c r="M439" s="191" t="str">
        <f>IF(
ISNA(INDEX(resources!E:E,MATCH(B439,resources!B:B,0))),"fillme",
INDEX(resources!E:E,MATCH(B439,resources!B:B,0)))</f>
        <v>CAISO_Hybrid</v>
      </c>
      <c r="N439" s="191">
        <v>0</v>
      </c>
      <c r="O439" s="193" t="str">
        <f>IFERROR(INDEX(resources!K:K,MATCH(B439,resources!B:B,0)),"fillme")</f>
        <v>unknown</v>
      </c>
      <c r="P439" s="195" t="str">
        <f t="shared" si="150"/>
        <v>unknown_2028_8</v>
      </c>
      <c r="Q439" s="194">
        <f>INDEX(elcc!G:G,MATCH(P439,elcc!D:D,0))</f>
        <v>0</v>
      </c>
      <c r="R439" s="195">
        <f t="shared" si="151"/>
        <v>1</v>
      </c>
      <c r="S439" s="210" t="e">
        <f t="shared" si="152"/>
        <v>#N/A</v>
      </c>
      <c r="T439" s="212">
        <f t="shared" si="153"/>
        <v>25</v>
      </c>
      <c r="U439" s="196" t="str">
        <f t="shared" si="154"/>
        <v>ok</v>
      </c>
      <c r="V439" s="192" t="str">
        <f>INDEX(resources!F:F,MATCH(B439,resources!B:B,0))</f>
        <v>new_resolve</v>
      </c>
      <c r="W439" s="197">
        <f t="shared" si="155"/>
        <v>1</v>
      </c>
      <c r="X439" s="197">
        <f t="shared" si="156"/>
        <v>1</v>
      </c>
      <c r="Y439" s="197" t="str">
        <f t="shared" si="157"/>
        <v>New_Hybrid_New_Hybrid_2026_Hybrid 50 MW Solar, 25 MW Storage</v>
      </c>
      <c r="Z439" s="197">
        <f>IF(COUNTIFS($Y$2:Y439,Y439)=1,1,0)</f>
        <v>0</v>
      </c>
      <c r="AA439" s="197">
        <f>SUM($Z$2:Z439)*Z439</f>
        <v>0</v>
      </c>
      <c r="AB439" s="197">
        <f>COUNTIFS(resources!B:B,B439)</f>
        <v>1</v>
      </c>
      <c r="AC439" s="197">
        <f t="shared" si="158"/>
        <v>1</v>
      </c>
      <c r="AD439" s="197">
        <f t="shared" si="159"/>
        <v>1</v>
      </c>
      <c r="AE439" s="197">
        <f t="shared" si="160"/>
        <v>1</v>
      </c>
      <c r="AF439" s="197">
        <f t="shared" si="161"/>
        <v>1</v>
      </c>
      <c r="AG439" s="197">
        <f t="shared" si="162"/>
        <v>1</v>
      </c>
      <c r="AH439" s="197">
        <f t="shared" si="163"/>
        <v>1</v>
      </c>
      <c r="AI439" s="197">
        <f t="shared" si="164"/>
        <v>1</v>
      </c>
    </row>
    <row r="440" spans="1:35" x14ac:dyDescent="0.3">
      <c r="A440" s="103" t="s">
        <v>3955</v>
      </c>
      <c r="B440" s="103" t="s">
        <v>1239</v>
      </c>
      <c r="C440" s="103" t="s">
        <v>6266</v>
      </c>
      <c r="D440" s="164">
        <v>2028</v>
      </c>
      <c r="E440" s="164">
        <v>9</v>
      </c>
      <c r="F440" s="166">
        <v>11.357068129266629</v>
      </c>
      <c r="G440" s="206">
        <v>25</v>
      </c>
      <c r="H440" s="207"/>
      <c r="I440" s="103" t="s">
        <v>594</v>
      </c>
      <c r="J440" s="85">
        <v>4</v>
      </c>
      <c r="K440" s="210" t="s">
        <v>6267</v>
      </c>
      <c r="L440" s="191">
        <v>50</v>
      </c>
      <c r="M440" s="191" t="str">
        <f>IF(
ISNA(INDEX(resources!E:E,MATCH(B440,resources!B:B,0))),"fillme",
INDEX(resources!E:E,MATCH(B440,resources!B:B,0)))</f>
        <v>CAISO_Hybrid</v>
      </c>
      <c r="N440" s="191">
        <v>0</v>
      </c>
      <c r="O440" s="193" t="str">
        <f>IFERROR(INDEX(resources!K:K,MATCH(B440,resources!B:B,0)),"fillme")</f>
        <v>unknown</v>
      </c>
      <c r="P440" s="195" t="str">
        <f t="shared" si="150"/>
        <v>unknown_2028_9</v>
      </c>
      <c r="Q440" s="194">
        <f>INDEX(elcc!G:G,MATCH(P440,elcc!D:D,0))</f>
        <v>0</v>
      </c>
      <c r="R440" s="195">
        <f t="shared" si="151"/>
        <v>1</v>
      </c>
      <c r="S440" s="210" t="e">
        <f t="shared" si="152"/>
        <v>#N/A</v>
      </c>
      <c r="T440" s="212">
        <f t="shared" si="153"/>
        <v>25</v>
      </c>
      <c r="U440" s="196" t="str">
        <f t="shared" si="154"/>
        <v>ok</v>
      </c>
      <c r="V440" s="192" t="str">
        <f>INDEX(resources!F:F,MATCH(B440,resources!B:B,0))</f>
        <v>new_resolve</v>
      </c>
      <c r="W440" s="197">
        <f t="shared" si="155"/>
        <v>1</v>
      </c>
      <c r="X440" s="197">
        <f t="shared" si="156"/>
        <v>1</v>
      </c>
      <c r="Y440" s="197" t="str">
        <f t="shared" si="157"/>
        <v>New_Hybrid_New_Hybrid_2026_Hybrid 50 MW Solar, 25 MW Storage</v>
      </c>
      <c r="Z440" s="197">
        <f>IF(COUNTIFS($Y$2:Y440,Y440)=1,1,0)</f>
        <v>0</v>
      </c>
      <c r="AA440" s="197">
        <f>SUM($Z$2:Z440)*Z440</f>
        <v>0</v>
      </c>
      <c r="AB440" s="197">
        <f>COUNTIFS(resources!B:B,B440)</f>
        <v>1</v>
      </c>
      <c r="AC440" s="197">
        <f t="shared" si="158"/>
        <v>1</v>
      </c>
      <c r="AD440" s="197">
        <f t="shared" si="159"/>
        <v>1</v>
      </c>
      <c r="AE440" s="197">
        <f t="shared" si="160"/>
        <v>1</v>
      </c>
      <c r="AF440" s="197">
        <f t="shared" si="161"/>
        <v>1</v>
      </c>
      <c r="AG440" s="197">
        <f t="shared" si="162"/>
        <v>1</v>
      </c>
      <c r="AH440" s="197">
        <f t="shared" si="163"/>
        <v>1</v>
      </c>
      <c r="AI440" s="197">
        <f t="shared" si="164"/>
        <v>1</v>
      </c>
    </row>
    <row r="441" spans="1:35" x14ac:dyDescent="0.3">
      <c r="A441" s="103" t="s">
        <v>3955</v>
      </c>
      <c r="B441" s="103" t="s">
        <v>1239</v>
      </c>
      <c r="C441" s="103" t="s">
        <v>6266</v>
      </c>
      <c r="D441" s="164">
        <v>2028</v>
      </c>
      <c r="E441" s="164">
        <v>10</v>
      </c>
      <c r="F441" s="166">
        <v>10.105368479420203</v>
      </c>
      <c r="G441" s="206">
        <v>25</v>
      </c>
      <c r="H441" s="207"/>
      <c r="I441" s="103" t="s">
        <v>594</v>
      </c>
      <c r="J441" s="85">
        <v>4</v>
      </c>
      <c r="K441" s="210" t="s">
        <v>6267</v>
      </c>
      <c r="L441" s="191">
        <v>50</v>
      </c>
      <c r="M441" s="191" t="str">
        <f>IF(
ISNA(INDEX(resources!E:E,MATCH(B441,resources!B:B,0))),"fillme",
INDEX(resources!E:E,MATCH(B441,resources!B:B,0)))</f>
        <v>CAISO_Hybrid</v>
      </c>
      <c r="N441" s="191">
        <v>0</v>
      </c>
      <c r="O441" s="193" t="str">
        <f>IFERROR(INDEX(resources!K:K,MATCH(B441,resources!B:B,0)),"fillme")</f>
        <v>unknown</v>
      </c>
      <c r="P441" s="195" t="str">
        <f t="shared" ref="P441:P467" si="165">O441&amp;"_"&amp;D441&amp;"_"&amp;E441</f>
        <v>unknown_2028_10</v>
      </c>
      <c r="Q441" s="194">
        <f>INDEX(elcc!G:G,MATCH(P441,elcc!D:D,0))</f>
        <v>0</v>
      </c>
      <c r="R441" s="195">
        <f t="shared" ref="R441:R467" si="166">IF(O441="battery",MIN(1,J441/4),1)</f>
        <v>1</v>
      </c>
      <c r="S441" s="210" t="e">
        <f t="shared" ref="S441:S467" si="167">IF(ISBLANK(H441),NA(),H441*L441*Q441*R441)</f>
        <v>#N/A</v>
      </c>
      <c r="T441" s="212">
        <f t="shared" ref="T441:T467" si="168">IF(ISNUMBER(G441),G441,S441)</f>
        <v>25</v>
      </c>
      <c r="U441" s="196" t="str">
        <f t="shared" ref="U441:U467" si="169">IF(ISERROR(T441),"error in NQC data entry; please check blue and purple data entered. You need to provide either a contracted NQC value in Column G, or allow the template to calculate one using Columns H,L,Q, and R","ok")</f>
        <v>ok</v>
      </c>
      <c r="V441" s="192" t="str">
        <f>INDEX(resources!F:F,MATCH(B441,resources!B:B,0))</f>
        <v>new_resolve</v>
      </c>
      <c r="W441" s="197">
        <f t="shared" ref="W441:W467" si="170">(F441&gt;0)*1</f>
        <v>1</v>
      </c>
      <c r="X441" s="197">
        <f t="shared" ref="X441:X467" si="171">COUNTIFS(G441:H441,"&gt;0")</f>
        <v>1</v>
      </c>
      <c r="Y441" s="197" t="str">
        <f t="shared" ref="Y441:Y467" si="172">B441&amp;"_"&amp;C441&amp;"_"&amp;K441</f>
        <v>New_Hybrid_New_Hybrid_2026_Hybrid 50 MW Solar, 25 MW Storage</v>
      </c>
      <c r="Z441" s="197">
        <f>IF(COUNTIFS($Y$2:Y441,Y441)=1,1,0)</f>
        <v>0</v>
      </c>
      <c r="AA441" s="197">
        <f>SUM($Z$2:Z441)*Z441</f>
        <v>0</v>
      </c>
      <c r="AB441" s="197">
        <f>COUNTIFS(resources!B:B,B441)</f>
        <v>1</v>
      </c>
      <c r="AC441" s="197">
        <f t="shared" ref="AC441:AC467" si="173">AND(ISNUMBER(D441),(D441&gt;2019))*1</f>
        <v>1</v>
      </c>
      <c r="AD441" s="197">
        <f t="shared" ref="AD441:AD467" si="174">AND(ISNUMBER(E441),E441&gt;=1,E441&lt;=12)*1</f>
        <v>1</v>
      </c>
      <c r="AE441" s="197">
        <f t="shared" ref="AE441:AE467" si="175">AND(COUNT(G441:H441)=1,COUNT(F441)=1)*1</f>
        <v>1</v>
      </c>
      <c r="AF441" s="197">
        <f t="shared" ref="AF441:AF467" si="176">(COUNTIFS(K441:O441,"fillme")=0)*1</f>
        <v>1</v>
      </c>
      <c r="AG441" s="197">
        <f t="shared" ref="AG441:AG467" si="177">ISNUMBER(L441)*1</f>
        <v>1</v>
      </c>
      <c r="AH441" s="197">
        <f t="shared" ref="AH441:AH467" si="178">NOT(AND(G441&gt;0,H441&gt;0))*1</f>
        <v>1</v>
      </c>
      <c r="AI441" s="197">
        <f t="shared" ref="AI441:AI467" si="179">(U441="ok")*1</f>
        <v>1</v>
      </c>
    </row>
    <row r="442" spans="1:35" x14ac:dyDescent="0.3">
      <c r="A442" s="103" t="s">
        <v>3955</v>
      </c>
      <c r="B442" s="103" t="s">
        <v>1239</v>
      </c>
      <c r="C442" s="103" t="s">
        <v>6266</v>
      </c>
      <c r="D442" s="164">
        <v>2028</v>
      </c>
      <c r="E442" s="164">
        <v>11</v>
      </c>
      <c r="F442" s="166">
        <v>7.7667083728219657</v>
      </c>
      <c r="G442" s="206">
        <v>25</v>
      </c>
      <c r="H442" s="207"/>
      <c r="I442" s="103" t="s">
        <v>594</v>
      </c>
      <c r="J442" s="85">
        <v>4</v>
      </c>
      <c r="K442" s="210" t="s">
        <v>6267</v>
      </c>
      <c r="L442" s="191">
        <v>50</v>
      </c>
      <c r="M442" s="191" t="str">
        <f>IF(
ISNA(INDEX(resources!E:E,MATCH(B442,resources!B:B,0))),"fillme",
INDEX(resources!E:E,MATCH(B442,resources!B:B,0)))</f>
        <v>CAISO_Hybrid</v>
      </c>
      <c r="N442" s="191">
        <v>0</v>
      </c>
      <c r="O442" s="193" t="str">
        <f>IFERROR(INDEX(resources!K:K,MATCH(B442,resources!B:B,0)),"fillme")</f>
        <v>unknown</v>
      </c>
      <c r="P442" s="195" t="str">
        <f t="shared" si="165"/>
        <v>unknown_2028_11</v>
      </c>
      <c r="Q442" s="194">
        <f>INDEX(elcc!G:G,MATCH(P442,elcc!D:D,0))</f>
        <v>0</v>
      </c>
      <c r="R442" s="195">
        <f t="shared" si="166"/>
        <v>1</v>
      </c>
      <c r="S442" s="210" t="e">
        <f t="shared" si="167"/>
        <v>#N/A</v>
      </c>
      <c r="T442" s="212">
        <f t="shared" si="168"/>
        <v>25</v>
      </c>
      <c r="U442" s="196" t="str">
        <f t="shared" si="169"/>
        <v>ok</v>
      </c>
      <c r="V442" s="192" t="str">
        <f>INDEX(resources!F:F,MATCH(B442,resources!B:B,0))</f>
        <v>new_resolve</v>
      </c>
      <c r="W442" s="197">
        <f t="shared" si="170"/>
        <v>1</v>
      </c>
      <c r="X442" s="197">
        <f t="shared" si="171"/>
        <v>1</v>
      </c>
      <c r="Y442" s="197" t="str">
        <f t="shared" si="172"/>
        <v>New_Hybrid_New_Hybrid_2026_Hybrid 50 MW Solar, 25 MW Storage</v>
      </c>
      <c r="Z442" s="197">
        <f>IF(COUNTIFS($Y$2:Y442,Y442)=1,1,0)</f>
        <v>0</v>
      </c>
      <c r="AA442" s="197">
        <f>SUM($Z$2:Z442)*Z442</f>
        <v>0</v>
      </c>
      <c r="AB442" s="197">
        <f>COUNTIFS(resources!B:B,B442)</f>
        <v>1</v>
      </c>
      <c r="AC442" s="197">
        <f t="shared" si="173"/>
        <v>1</v>
      </c>
      <c r="AD442" s="197">
        <f t="shared" si="174"/>
        <v>1</v>
      </c>
      <c r="AE442" s="197">
        <f t="shared" si="175"/>
        <v>1</v>
      </c>
      <c r="AF442" s="197">
        <f t="shared" si="176"/>
        <v>1</v>
      </c>
      <c r="AG442" s="197">
        <f t="shared" si="177"/>
        <v>1</v>
      </c>
      <c r="AH442" s="197">
        <f t="shared" si="178"/>
        <v>1</v>
      </c>
      <c r="AI442" s="197">
        <f t="shared" si="179"/>
        <v>1</v>
      </c>
    </row>
    <row r="443" spans="1:35" x14ac:dyDescent="0.3">
      <c r="A443" s="103" t="s">
        <v>3955</v>
      </c>
      <c r="B443" s="103" t="s">
        <v>1239</v>
      </c>
      <c r="C443" s="103" t="s">
        <v>6266</v>
      </c>
      <c r="D443" s="164">
        <v>2028</v>
      </c>
      <c r="E443" s="164">
        <v>12</v>
      </c>
      <c r="F443" s="166">
        <v>6.8793653254392</v>
      </c>
      <c r="G443" s="206">
        <v>25</v>
      </c>
      <c r="H443" s="207"/>
      <c r="I443" s="103" t="s">
        <v>594</v>
      </c>
      <c r="J443" s="85">
        <v>4</v>
      </c>
      <c r="K443" s="210" t="s">
        <v>6267</v>
      </c>
      <c r="L443" s="191">
        <v>50</v>
      </c>
      <c r="M443" s="191" t="str">
        <f>IF(
ISNA(INDEX(resources!E:E,MATCH(B443,resources!B:B,0))),"fillme",
INDEX(resources!E:E,MATCH(B443,resources!B:B,0)))</f>
        <v>CAISO_Hybrid</v>
      </c>
      <c r="N443" s="191">
        <v>0</v>
      </c>
      <c r="O443" s="193" t="str">
        <f>IFERROR(INDEX(resources!K:K,MATCH(B443,resources!B:B,0)),"fillme")</f>
        <v>unknown</v>
      </c>
      <c r="P443" s="195" t="str">
        <f t="shared" si="165"/>
        <v>unknown_2028_12</v>
      </c>
      <c r="Q443" s="194">
        <f>INDEX(elcc!G:G,MATCH(P443,elcc!D:D,0))</f>
        <v>0</v>
      </c>
      <c r="R443" s="195">
        <f t="shared" si="166"/>
        <v>1</v>
      </c>
      <c r="S443" s="210" t="e">
        <f t="shared" si="167"/>
        <v>#N/A</v>
      </c>
      <c r="T443" s="212">
        <f t="shared" si="168"/>
        <v>25</v>
      </c>
      <c r="U443" s="196" t="str">
        <f t="shared" si="169"/>
        <v>ok</v>
      </c>
      <c r="V443" s="192" t="str">
        <f>INDEX(resources!F:F,MATCH(B443,resources!B:B,0))</f>
        <v>new_resolve</v>
      </c>
      <c r="W443" s="197">
        <f t="shared" si="170"/>
        <v>1</v>
      </c>
      <c r="X443" s="197">
        <f t="shared" si="171"/>
        <v>1</v>
      </c>
      <c r="Y443" s="197" t="str">
        <f t="shared" si="172"/>
        <v>New_Hybrid_New_Hybrid_2026_Hybrid 50 MW Solar, 25 MW Storage</v>
      </c>
      <c r="Z443" s="197">
        <f>IF(COUNTIFS($Y$2:Y443,Y443)=1,1,0)</f>
        <v>0</v>
      </c>
      <c r="AA443" s="197">
        <f>SUM($Z$2:Z443)*Z443</f>
        <v>0</v>
      </c>
      <c r="AB443" s="197">
        <f>COUNTIFS(resources!B:B,B443)</f>
        <v>1</v>
      </c>
      <c r="AC443" s="197">
        <f t="shared" si="173"/>
        <v>1</v>
      </c>
      <c r="AD443" s="197">
        <f t="shared" si="174"/>
        <v>1</v>
      </c>
      <c r="AE443" s="197">
        <f t="shared" si="175"/>
        <v>1</v>
      </c>
      <c r="AF443" s="197">
        <f t="shared" si="176"/>
        <v>1</v>
      </c>
      <c r="AG443" s="197">
        <f t="shared" si="177"/>
        <v>1</v>
      </c>
      <c r="AH443" s="197">
        <f t="shared" si="178"/>
        <v>1</v>
      </c>
      <c r="AI443" s="197">
        <f t="shared" si="179"/>
        <v>1</v>
      </c>
    </row>
    <row r="444" spans="1:35" x14ac:dyDescent="0.3">
      <c r="A444" s="103" t="s">
        <v>3955</v>
      </c>
      <c r="B444" s="103" t="s">
        <v>1239</v>
      </c>
      <c r="C444" s="103" t="s">
        <v>6266</v>
      </c>
      <c r="D444" s="164">
        <v>2029</v>
      </c>
      <c r="E444" s="164">
        <v>1</v>
      </c>
      <c r="F444" s="166">
        <v>7.53500886209281</v>
      </c>
      <c r="G444" s="206">
        <v>25</v>
      </c>
      <c r="H444" s="207"/>
      <c r="I444" s="103" t="s">
        <v>594</v>
      </c>
      <c r="J444" s="85">
        <v>4</v>
      </c>
      <c r="K444" s="210" t="s">
        <v>6267</v>
      </c>
      <c r="L444" s="191">
        <v>50</v>
      </c>
      <c r="M444" s="191" t="str">
        <f>IF(
ISNA(INDEX(resources!E:E,MATCH(B444,resources!B:B,0))),"fillme",
INDEX(resources!E:E,MATCH(B444,resources!B:B,0)))</f>
        <v>CAISO_Hybrid</v>
      </c>
      <c r="N444" s="191">
        <v>0</v>
      </c>
      <c r="O444" s="193" t="str">
        <f>IFERROR(INDEX(resources!K:K,MATCH(B444,resources!B:B,0)),"fillme")</f>
        <v>unknown</v>
      </c>
      <c r="P444" s="195" t="str">
        <f t="shared" si="165"/>
        <v>unknown_2029_1</v>
      </c>
      <c r="Q444" s="194">
        <f>INDEX(elcc!G:G,MATCH(P444,elcc!D:D,0))</f>
        <v>0</v>
      </c>
      <c r="R444" s="195">
        <f t="shared" si="166"/>
        <v>1</v>
      </c>
      <c r="S444" s="210" t="e">
        <f t="shared" si="167"/>
        <v>#N/A</v>
      </c>
      <c r="T444" s="212">
        <f t="shared" si="168"/>
        <v>25</v>
      </c>
      <c r="U444" s="196" t="str">
        <f t="shared" si="169"/>
        <v>ok</v>
      </c>
      <c r="V444" s="192" t="str">
        <f>INDEX(resources!F:F,MATCH(B444,resources!B:B,0))</f>
        <v>new_resolve</v>
      </c>
      <c r="W444" s="197">
        <f t="shared" si="170"/>
        <v>1</v>
      </c>
      <c r="X444" s="197">
        <f t="shared" si="171"/>
        <v>1</v>
      </c>
      <c r="Y444" s="197" t="str">
        <f t="shared" si="172"/>
        <v>New_Hybrid_New_Hybrid_2026_Hybrid 50 MW Solar, 25 MW Storage</v>
      </c>
      <c r="Z444" s="197">
        <f>IF(COUNTIFS($Y$2:Y444,Y444)=1,1,0)</f>
        <v>0</v>
      </c>
      <c r="AA444" s="197">
        <f>SUM($Z$2:Z444)*Z444</f>
        <v>0</v>
      </c>
      <c r="AB444" s="197">
        <f>COUNTIFS(resources!B:B,B444)</f>
        <v>1</v>
      </c>
      <c r="AC444" s="197">
        <f t="shared" si="173"/>
        <v>1</v>
      </c>
      <c r="AD444" s="197">
        <f t="shared" si="174"/>
        <v>1</v>
      </c>
      <c r="AE444" s="197">
        <f t="shared" si="175"/>
        <v>1</v>
      </c>
      <c r="AF444" s="197">
        <f t="shared" si="176"/>
        <v>1</v>
      </c>
      <c r="AG444" s="197">
        <f t="shared" si="177"/>
        <v>1</v>
      </c>
      <c r="AH444" s="197">
        <f t="shared" si="178"/>
        <v>1</v>
      </c>
      <c r="AI444" s="197">
        <f t="shared" si="179"/>
        <v>1</v>
      </c>
    </row>
    <row r="445" spans="1:35" x14ac:dyDescent="0.3">
      <c r="A445" s="103" t="s">
        <v>3955</v>
      </c>
      <c r="B445" s="103" t="s">
        <v>1239</v>
      </c>
      <c r="C445" s="103" t="s">
        <v>6266</v>
      </c>
      <c r="D445" s="164">
        <v>2029</v>
      </c>
      <c r="E445" s="164">
        <v>2</v>
      </c>
      <c r="F445" s="166">
        <v>8.5252048972171099</v>
      </c>
      <c r="G445" s="206">
        <v>25</v>
      </c>
      <c r="H445" s="207"/>
      <c r="I445" s="103" t="s">
        <v>594</v>
      </c>
      <c r="J445" s="85">
        <v>4</v>
      </c>
      <c r="K445" s="210" t="s">
        <v>6267</v>
      </c>
      <c r="L445" s="191">
        <v>50</v>
      </c>
      <c r="M445" s="191" t="str">
        <f>IF(
ISNA(INDEX(resources!E:E,MATCH(B445,resources!B:B,0))),"fillme",
INDEX(resources!E:E,MATCH(B445,resources!B:B,0)))</f>
        <v>CAISO_Hybrid</v>
      </c>
      <c r="N445" s="191">
        <v>0</v>
      </c>
      <c r="O445" s="193" t="str">
        <f>IFERROR(INDEX(resources!K:K,MATCH(B445,resources!B:B,0)),"fillme")</f>
        <v>unknown</v>
      </c>
      <c r="P445" s="195" t="str">
        <f t="shared" si="165"/>
        <v>unknown_2029_2</v>
      </c>
      <c r="Q445" s="194">
        <f>INDEX(elcc!G:G,MATCH(P445,elcc!D:D,0))</f>
        <v>0</v>
      </c>
      <c r="R445" s="195">
        <f t="shared" si="166"/>
        <v>1</v>
      </c>
      <c r="S445" s="210" t="e">
        <f t="shared" si="167"/>
        <v>#N/A</v>
      </c>
      <c r="T445" s="212">
        <f t="shared" si="168"/>
        <v>25</v>
      </c>
      <c r="U445" s="196" t="str">
        <f t="shared" si="169"/>
        <v>ok</v>
      </c>
      <c r="V445" s="192" t="str">
        <f>INDEX(resources!F:F,MATCH(B445,resources!B:B,0))</f>
        <v>new_resolve</v>
      </c>
      <c r="W445" s="197">
        <f t="shared" si="170"/>
        <v>1</v>
      </c>
      <c r="X445" s="197">
        <f t="shared" si="171"/>
        <v>1</v>
      </c>
      <c r="Y445" s="197" t="str">
        <f t="shared" si="172"/>
        <v>New_Hybrid_New_Hybrid_2026_Hybrid 50 MW Solar, 25 MW Storage</v>
      </c>
      <c r="Z445" s="197">
        <f>IF(COUNTIFS($Y$2:Y445,Y445)=1,1,0)</f>
        <v>0</v>
      </c>
      <c r="AA445" s="197">
        <f>SUM($Z$2:Z445)*Z445</f>
        <v>0</v>
      </c>
      <c r="AB445" s="197">
        <f>COUNTIFS(resources!B:B,B445)</f>
        <v>1</v>
      </c>
      <c r="AC445" s="197">
        <f t="shared" si="173"/>
        <v>1</v>
      </c>
      <c r="AD445" s="197">
        <f t="shared" si="174"/>
        <v>1</v>
      </c>
      <c r="AE445" s="197">
        <f t="shared" si="175"/>
        <v>1</v>
      </c>
      <c r="AF445" s="197">
        <f t="shared" si="176"/>
        <v>1</v>
      </c>
      <c r="AG445" s="197">
        <f t="shared" si="177"/>
        <v>1</v>
      </c>
      <c r="AH445" s="197">
        <f t="shared" si="178"/>
        <v>1</v>
      </c>
      <c r="AI445" s="197">
        <f t="shared" si="179"/>
        <v>1</v>
      </c>
    </row>
    <row r="446" spans="1:35" x14ac:dyDescent="0.3">
      <c r="A446" s="103" t="s">
        <v>3955</v>
      </c>
      <c r="B446" s="103" t="s">
        <v>1239</v>
      </c>
      <c r="C446" s="103" t="s">
        <v>6266</v>
      </c>
      <c r="D446" s="164">
        <v>2029</v>
      </c>
      <c r="E446" s="164">
        <v>3</v>
      </c>
      <c r="F446" s="166">
        <v>11.835644722252324</v>
      </c>
      <c r="G446" s="206">
        <v>25</v>
      </c>
      <c r="H446" s="207"/>
      <c r="I446" s="103" t="s">
        <v>594</v>
      </c>
      <c r="J446" s="85">
        <v>4</v>
      </c>
      <c r="K446" s="210" t="s">
        <v>6267</v>
      </c>
      <c r="L446" s="191">
        <v>50</v>
      </c>
      <c r="M446" s="191" t="str">
        <f>IF(
ISNA(INDEX(resources!E:E,MATCH(B446,resources!B:B,0))),"fillme",
INDEX(resources!E:E,MATCH(B446,resources!B:B,0)))</f>
        <v>CAISO_Hybrid</v>
      </c>
      <c r="N446" s="191">
        <v>0</v>
      </c>
      <c r="O446" s="193" t="str">
        <f>IFERROR(INDEX(resources!K:K,MATCH(B446,resources!B:B,0)),"fillme")</f>
        <v>unknown</v>
      </c>
      <c r="P446" s="195" t="str">
        <f t="shared" si="165"/>
        <v>unknown_2029_3</v>
      </c>
      <c r="Q446" s="194">
        <f>INDEX(elcc!G:G,MATCH(P446,elcc!D:D,0))</f>
        <v>0</v>
      </c>
      <c r="R446" s="195">
        <f t="shared" si="166"/>
        <v>1</v>
      </c>
      <c r="S446" s="210" t="e">
        <f t="shared" si="167"/>
        <v>#N/A</v>
      </c>
      <c r="T446" s="212">
        <f t="shared" si="168"/>
        <v>25</v>
      </c>
      <c r="U446" s="196" t="str">
        <f t="shared" si="169"/>
        <v>ok</v>
      </c>
      <c r="V446" s="192" t="str">
        <f>INDEX(resources!F:F,MATCH(B446,resources!B:B,0))</f>
        <v>new_resolve</v>
      </c>
      <c r="W446" s="197">
        <f t="shared" si="170"/>
        <v>1</v>
      </c>
      <c r="X446" s="197">
        <f t="shared" si="171"/>
        <v>1</v>
      </c>
      <c r="Y446" s="197" t="str">
        <f t="shared" si="172"/>
        <v>New_Hybrid_New_Hybrid_2026_Hybrid 50 MW Solar, 25 MW Storage</v>
      </c>
      <c r="Z446" s="197">
        <f>IF(COUNTIFS($Y$2:Y446,Y446)=1,1,0)</f>
        <v>0</v>
      </c>
      <c r="AA446" s="197">
        <f>SUM($Z$2:Z446)*Z446</f>
        <v>0</v>
      </c>
      <c r="AB446" s="197">
        <f>COUNTIFS(resources!B:B,B446)</f>
        <v>1</v>
      </c>
      <c r="AC446" s="197">
        <f t="shared" si="173"/>
        <v>1</v>
      </c>
      <c r="AD446" s="197">
        <f t="shared" si="174"/>
        <v>1</v>
      </c>
      <c r="AE446" s="197">
        <f t="shared" si="175"/>
        <v>1</v>
      </c>
      <c r="AF446" s="197">
        <f t="shared" si="176"/>
        <v>1</v>
      </c>
      <c r="AG446" s="197">
        <f t="shared" si="177"/>
        <v>1</v>
      </c>
      <c r="AH446" s="197">
        <f t="shared" si="178"/>
        <v>1</v>
      </c>
      <c r="AI446" s="197">
        <f t="shared" si="179"/>
        <v>1</v>
      </c>
    </row>
    <row r="447" spans="1:35" x14ac:dyDescent="0.3">
      <c r="A447" s="103" t="s">
        <v>3955</v>
      </c>
      <c r="B447" s="103" t="s">
        <v>1239</v>
      </c>
      <c r="C447" s="103" t="s">
        <v>6266</v>
      </c>
      <c r="D447" s="164">
        <v>2029</v>
      </c>
      <c r="E447" s="164">
        <v>4</v>
      </c>
      <c r="F447" s="166">
        <v>12.896013259239382</v>
      </c>
      <c r="G447" s="206">
        <v>25</v>
      </c>
      <c r="H447" s="207"/>
      <c r="I447" s="103" t="s">
        <v>594</v>
      </c>
      <c r="J447" s="85">
        <v>4</v>
      </c>
      <c r="K447" s="210" t="s">
        <v>6267</v>
      </c>
      <c r="L447" s="191">
        <v>50</v>
      </c>
      <c r="M447" s="191" t="str">
        <f>IF(
ISNA(INDEX(resources!E:E,MATCH(B447,resources!B:B,0))),"fillme",
INDEX(resources!E:E,MATCH(B447,resources!B:B,0)))</f>
        <v>CAISO_Hybrid</v>
      </c>
      <c r="N447" s="191">
        <v>0</v>
      </c>
      <c r="O447" s="193" t="str">
        <f>IFERROR(INDEX(resources!K:K,MATCH(B447,resources!B:B,0)),"fillme")</f>
        <v>unknown</v>
      </c>
      <c r="P447" s="195" t="str">
        <f t="shared" si="165"/>
        <v>unknown_2029_4</v>
      </c>
      <c r="Q447" s="194">
        <f>INDEX(elcc!G:G,MATCH(P447,elcc!D:D,0))</f>
        <v>0</v>
      </c>
      <c r="R447" s="195">
        <f t="shared" si="166"/>
        <v>1</v>
      </c>
      <c r="S447" s="210" t="e">
        <f t="shared" si="167"/>
        <v>#N/A</v>
      </c>
      <c r="T447" s="212">
        <f t="shared" si="168"/>
        <v>25</v>
      </c>
      <c r="U447" s="196" t="str">
        <f t="shared" si="169"/>
        <v>ok</v>
      </c>
      <c r="V447" s="192" t="str">
        <f>INDEX(resources!F:F,MATCH(B447,resources!B:B,0))</f>
        <v>new_resolve</v>
      </c>
      <c r="W447" s="197">
        <f t="shared" si="170"/>
        <v>1</v>
      </c>
      <c r="X447" s="197">
        <f t="shared" si="171"/>
        <v>1</v>
      </c>
      <c r="Y447" s="197" t="str">
        <f t="shared" si="172"/>
        <v>New_Hybrid_New_Hybrid_2026_Hybrid 50 MW Solar, 25 MW Storage</v>
      </c>
      <c r="Z447" s="197">
        <f>IF(COUNTIFS($Y$2:Y447,Y447)=1,1,0)</f>
        <v>0</v>
      </c>
      <c r="AA447" s="197">
        <f>SUM($Z$2:Z447)*Z447</f>
        <v>0</v>
      </c>
      <c r="AB447" s="197">
        <f>COUNTIFS(resources!B:B,B447)</f>
        <v>1</v>
      </c>
      <c r="AC447" s="197">
        <f t="shared" si="173"/>
        <v>1</v>
      </c>
      <c r="AD447" s="197">
        <f t="shared" si="174"/>
        <v>1</v>
      </c>
      <c r="AE447" s="197">
        <f t="shared" si="175"/>
        <v>1</v>
      </c>
      <c r="AF447" s="197">
        <f t="shared" si="176"/>
        <v>1</v>
      </c>
      <c r="AG447" s="197">
        <f t="shared" si="177"/>
        <v>1</v>
      </c>
      <c r="AH447" s="197">
        <f t="shared" si="178"/>
        <v>1</v>
      </c>
      <c r="AI447" s="197">
        <f t="shared" si="179"/>
        <v>1</v>
      </c>
    </row>
    <row r="448" spans="1:35" x14ac:dyDescent="0.3">
      <c r="A448" s="103" t="s">
        <v>3955</v>
      </c>
      <c r="B448" s="103" t="s">
        <v>1239</v>
      </c>
      <c r="C448" s="103" t="s">
        <v>6266</v>
      </c>
      <c r="D448" s="164">
        <v>2029</v>
      </c>
      <c r="E448" s="164">
        <v>5</v>
      </c>
      <c r="F448" s="166">
        <v>14.176323162274819</v>
      </c>
      <c r="G448" s="206">
        <v>25</v>
      </c>
      <c r="H448" s="207"/>
      <c r="I448" s="103" t="s">
        <v>594</v>
      </c>
      <c r="J448" s="85">
        <v>4</v>
      </c>
      <c r="K448" s="210" t="s">
        <v>6267</v>
      </c>
      <c r="L448" s="191">
        <v>50</v>
      </c>
      <c r="M448" s="191" t="str">
        <f>IF(
ISNA(INDEX(resources!E:E,MATCH(B448,resources!B:B,0))),"fillme",
INDEX(resources!E:E,MATCH(B448,resources!B:B,0)))</f>
        <v>CAISO_Hybrid</v>
      </c>
      <c r="N448" s="191">
        <v>0</v>
      </c>
      <c r="O448" s="193" t="str">
        <f>IFERROR(INDEX(resources!K:K,MATCH(B448,resources!B:B,0)),"fillme")</f>
        <v>unknown</v>
      </c>
      <c r="P448" s="195" t="str">
        <f t="shared" si="165"/>
        <v>unknown_2029_5</v>
      </c>
      <c r="Q448" s="194">
        <f>INDEX(elcc!G:G,MATCH(P448,elcc!D:D,0))</f>
        <v>0</v>
      </c>
      <c r="R448" s="195">
        <f t="shared" si="166"/>
        <v>1</v>
      </c>
      <c r="S448" s="210" t="e">
        <f t="shared" si="167"/>
        <v>#N/A</v>
      </c>
      <c r="T448" s="212">
        <f t="shared" si="168"/>
        <v>25</v>
      </c>
      <c r="U448" s="196" t="str">
        <f t="shared" si="169"/>
        <v>ok</v>
      </c>
      <c r="V448" s="192" t="str">
        <f>INDEX(resources!F:F,MATCH(B448,resources!B:B,0))</f>
        <v>new_resolve</v>
      </c>
      <c r="W448" s="197">
        <f t="shared" si="170"/>
        <v>1</v>
      </c>
      <c r="X448" s="197">
        <f t="shared" si="171"/>
        <v>1</v>
      </c>
      <c r="Y448" s="197" t="str">
        <f t="shared" si="172"/>
        <v>New_Hybrid_New_Hybrid_2026_Hybrid 50 MW Solar, 25 MW Storage</v>
      </c>
      <c r="Z448" s="197">
        <f>IF(COUNTIFS($Y$2:Y448,Y448)=1,1,0)</f>
        <v>0</v>
      </c>
      <c r="AA448" s="197">
        <f>SUM($Z$2:Z448)*Z448</f>
        <v>0</v>
      </c>
      <c r="AB448" s="197">
        <f>COUNTIFS(resources!B:B,B448)</f>
        <v>1</v>
      </c>
      <c r="AC448" s="197">
        <f t="shared" si="173"/>
        <v>1</v>
      </c>
      <c r="AD448" s="197">
        <f t="shared" si="174"/>
        <v>1</v>
      </c>
      <c r="AE448" s="197">
        <f t="shared" si="175"/>
        <v>1</v>
      </c>
      <c r="AF448" s="197">
        <f t="shared" si="176"/>
        <v>1</v>
      </c>
      <c r="AG448" s="197">
        <f t="shared" si="177"/>
        <v>1</v>
      </c>
      <c r="AH448" s="197">
        <f t="shared" si="178"/>
        <v>1</v>
      </c>
      <c r="AI448" s="197">
        <f t="shared" si="179"/>
        <v>1</v>
      </c>
    </row>
    <row r="449" spans="1:35" x14ac:dyDescent="0.3">
      <c r="A449" s="103" t="s">
        <v>3955</v>
      </c>
      <c r="B449" s="103" t="s">
        <v>1239</v>
      </c>
      <c r="C449" s="103" t="s">
        <v>6266</v>
      </c>
      <c r="D449" s="164">
        <v>2029</v>
      </c>
      <c r="E449" s="164">
        <v>6</v>
      </c>
      <c r="F449" s="166">
        <v>13.823641863819196</v>
      </c>
      <c r="G449" s="206">
        <v>25</v>
      </c>
      <c r="H449" s="207"/>
      <c r="I449" s="103" t="s">
        <v>594</v>
      </c>
      <c r="J449" s="85">
        <v>4</v>
      </c>
      <c r="K449" s="210" t="s">
        <v>6267</v>
      </c>
      <c r="L449" s="191">
        <v>50</v>
      </c>
      <c r="M449" s="191" t="str">
        <f>IF(
ISNA(INDEX(resources!E:E,MATCH(B449,resources!B:B,0))),"fillme",
INDEX(resources!E:E,MATCH(B449,resources!B:B,0)))</f>
        <v>CAISO_Hybrid</v>
      </c>
      <c r="N449" s="191">
        <v>0</v>
      </c>
      <c r="O449" s="193" t="str">
        <f>IFERROR(INDEX(resources!K:K,MATCH(B449,resources!B:B,0)),"fillme")</f>
        <v>unknown</v>
      </c>
      <c r="P449" s="195" t="str">
        <f t="shared" si="165"/>
        <v>unknown_2029_6</v>
      </c>
      <c r="Q449" s="194">
        <f>INDEX(elcc!G:G,MATCH(P449,elcc!D:D,0))</f>
        <v>0</v>
      </c>
      <c r="R449" s="195">
        <f t="shared" si="166"/>
        <v>1</v>
      </c>
      <c r="S449" s="210" t="e">
        <f t="shared" si="167"/>
        <v>#N/A</v>
      </c>
      <c r="T449" s="212">
        <f t="shared" si="168"/>
        <v>25</v>
      </c>
      <c r="U449" s="196" t="str">
        <f t="shared" si="169"/>
        <v>ok</v>
      </c>
      <c r="V449" s="192" t="str">
        <f>INDEX(resources!F:F,MATCH(B449,resources!B:B,0))</f>
        <v>new_resolve</v>
      </c>
      <c r="W449" s="197">
        <f t="shared" si="170"/>
        <v>1</v>
      </c>
      <c r="X449" s="197">
        <f t="shared" si="171"/>
        <v>1</v>
      </c>
      <c r="Y449" s="197" t="str">
        <f t="shared" si="172"/>
        <v>New_Hybrid_New_Hybrid_2026_Hybrid 50 MW Solar, 25 MW Storage</v>
      </c>
      <c r="Z449" s="197">
        <f>IF(COUNTIFS($Y$2:Y449,Y449)=1,1,0)</f>
        <v>0</v>
      </c>
      <c r="AA449" s="197">
        <f>SUM($Z$2:Z449)*Z449</f>
        <v>0</v>
      </c>
      <c r="AB449" s="197">
        <f>COUNTIFS(resources!B:B,B449)</f>
        <v>1</v>
      </c>
      <c r="AC449" s="197">
        <f t="shared" si="173"/>
        <v>1</v>
      </c>
      <c r="AD449" s="197">
        <f t="shared" si="174"/>
        <v>1</v>
      </c>
      <c r="AE449" s="197">
        <f t="shared" si="175"/>
        <v>1</v>
      </c>
      <c r="AF449" s="197">
        <f t="shared" si="176"/>
        <v>1</v>
      </c>
      <c r="AG449" s="197">
        <f t="shared" si="177"/>
        <v>1</v>
      </c>
      <c r="AH449" s="197">
        <f t="shared" si="178"/>
        <v>1</v>
      </c>
      <c r="AI449" s="197">
        <f t="shared" si="179"/>
        <v>1</v>
      </c>
    </row>
    <row r="450" spans="1:35" x14ac:dyDescent="0.3">
      <c r="A450" s="103" t="s">
        <v>3955</v>
      </c>
      <c r="B450" s="103" t="s">
        <v>1239</v>
      </c>
      <c r="C450" s="103" t="s">
        <v>6266</v>
      </c>
      <c r="D450" s="164">
        <v>2029</v>
      </c>
      <c r="E450" s="164">
        <v>7</v>
      </c>
      <c r="F450" s="166">
        <v>13.238733016691619</v>
      </c>
      <c r="G450" s="206">
        <v>25</v>
      </c>
      <c r="H450" s="207"/>
      <c r="I450" s="103" t="s">
        <v>594</v>
      </c>
      <c r="J450" s="85">
        <v>4</v>
      </c>
      <c r="K450" s="210" t="s">
        <v>6267</v>
      </c>
      <c r="L450" s="191">
        <v>50</v>
      </c>
      <c r="M450" s="191" t="str">
        <f>IF(
ISNA(INDEX(resources!E:E,MATCH(B450,resources!B:B,0))),"fillme",
INDEX(resources!E:E,MATCH(B450,resources!B:B,0)))</f>
        <v>CAISO_Hybrid</v>
      </c>
      <c r="N450" s="191">
        <v>0</v>
      </c>
      <c r="O450" s="193" t="str">
        <f>IFERROR(INDEX(resources!K:K,MATCH(B450,resources!B:B,0)),"fillme")</f>
        <v>unknown</v>
      </c>
      <c r="P450" s="195" t="str">
        <f t="shared" si="165"/>
        <v>unknown_2029_7</v>
      </c>
      <c r="Q450" s="194">
        <f>INDEX(elcc!G:G,MATCH(P450,elcc!D:D,0))</f>
        <v>0</v>
      </c>
      <c r="R450" s="195">
        <f t="shared" si="166"/>
        <v>1</v>
      </c>
      <c r="S450" s="210" t="e">
        <f t="shared" si="167"/>
        <v>#N/A</v>
      </c>
      <c r="T450" s="212">
        <f t="shared" si="168"/>
        <v>25</v>
      </c>
      <c r="U450" s="196" t="str">
        <f t="shared" si="169"/>
        <v>ok</v>
      </c>
      <c r="V450" s="192" t="str">
        <f>INDEX(resources!F:F,MATCH(B450,resources!B:B,0))</f>
        <v>new_resolve</v>
      </c>
      <c r="W450" s="197">
        <f t="shared" si="170"/>
        <v>1</v>
      </c>
      <c r="X450" s="197">
        <f t="shared" si="171"/>
        <v>1</v>
      </c>
      <c r="Y450" s="197" t="str">
        <f t="shared" si="172"/>
        <v>New_Hybrid_New_Hybrid_2026_Hybrid 50 MW Solar, 25 MW Storage</v>
      </c>
      <c r="Z450" s="197">
        <f>IF(COUNTIFS($Y$2:Y450,Y450)=1,1,0)</f>
        <v>0</v>
      </c>
      <c r="AA450" s="197">
        <f>SUM($Z$2:Z450)*Z450</f>
        <v>0</v>
      </c>
      <c r="AB450" s="197">
        <f>COUNTIFS(resources!B:B,B450)</f>
        <v>1</v>
      </c>
      <c r="AC450" s="197">
        <f t="shared" si="173"/>
        <v>1</v>
      </c>
      <c r="AD450" s="197">
        <f t="shared" si="174"/>
        <v>1</v>
      </c>
      <c r="AE450" s="197">
        <f t="shared" si="175"/>
        <v>1</v>
      </c>
      <c r="AF450" s="197">
        <f t="shared" si="176"/>
        <v>1</v>
      </c>
      <c r="AG450" s="197">
        <f t="shared" si="177"/>
        <v>1</v>
      </c>
      <c r="AH450" s="197">
        <f t="shared" si="178"/>
        <v>1</v>
      </c>
      <c r="AI450" s="197">
        <f t="shared" si="179"/>
        <v>1</v>
      </c>
    </row>
    <row r="451" spans="1:35" x14ac:dyDescent="0.3">
      <c r="A451" s="103" t="s">
        <v>3955</v>
      </c>
      <c r="B451" s="103" t="s">
        <v>1239</v>
      </c>
      <c r="C451" s="103" t="s">
        <v>6266</v>
      </c>
      <c r="D451" s="164">
        <v>2029</v>
      </c>
      <c r="E451" s="164">
        <v>8</v>
      </c>
      <c r="F451" s="166">
        <v>12.860919909464783</v>
      </c>
      <c r="G451" s="206">
        <v>25</v>
      </c>
      <c r="H451" s="207"/>
      <c r="I451" s="103" t="s">
        <v>594</v>
      </c>
      <c r="J451" s="85">
        <v>4</v>
      </c>
      <c r="K451" s="210" t="s">
        <v>6267</v>
      </c>
      <c r="L451" s="191">
        <v>50</v>
      </c>
      <c r="M451" s="191" t="str">
        <f>IF(
ISNA(INDEX(resources!E:E,MATCH(B451,resources!B:B,0))),"fillme",
INDEX(resources!E:E,MATCH(B451,resources!B:B,0)))</f>
        <v>CAISO_Hybrid</v>
      </c>
      <c r="N451" s="191">
        <v>0</v>
      </c>
      <c r="O451" s="193" t="str">
        <f>IFERROR(INDEX(resources!K:K,MATCH(B451,resources!B:B,0)),"fillme")</f>
        <v>unknown</v>
      </c>
      <c r="P451" s="195" t="str">
        <f t="shared" si="165"/>
        <v>unknown_2029_8</v>
      </c>
      <c r="Q451" s="194">
        <f>INDEX(elcc!G:G,MATCH(P451,elcc!D:D,0))</f>
        <v>0</v>
      </c>
      <c r="R451" s="195">
        <f t="shared" si="166"/>
        <v>1</v>
      </c>
      <c r="S451" s="210" t="e">
        <f t="shared" si="167"/>
        <v>#N/A</v>
      </c>
      <c r="T451" s="212">
        <f t="shared" si="168"/>
        <v>25</v>
      </c>
      <c r="U451" s="196" t="str">
        <f t="shared" si="169"/>
        <v>ok</v>
      </c>
      <c r="V451" s="192" t="str">
        <f>INDEX(resources!F:F,MATCH(B451,resources!B:B,0))</f>
        <v>new_resolve</v>
      </c>
      <c r="W451" s="197">
        <f t="shared" si="170"/>
        <v>1</v>
      </c>
      <c r="X451" s="197">
        <f t="shared" si="171"/>
        <v>1</v>
      </c>
      <c r="Y451" s="197" t="str">
        <f t="shared" si="172"/>
        <v>New_Hybrid_New_Hybrid_2026_Hybrid 50 MW Solar, 25 MW Storage</v>
      </c>
      <c r="Z451" s="197">
        <f>IF(COUNTIFS($Y$2:Y451,Y451)=1,1,0)</f>
        <v>0</v>
      </c>
      <c r="AA451" s="197">
        <f>SUM($Z$2:Z451)*Z451</f>
        <v>0</v>
      </c>
      <c r="AB451" s="197">
        <f>COUNTIFS(resources!B:B,B451)</f>
        <v>1</v>
      </c>
      <c r="AC451" s="197">
        <f t="shared" si="173"/>
        <v>1</v>
      </c>
      <c r="AD451" s="197">
        <f t="shared" si="174"/>
        <v>1</v>
      </c>
      <c r="AE451" s="197">
        <f t="shared" si="175"/>
        <v>1</v>
      </c>
      <c r="AF451" s="197">
        <f t="shared" si="176"/>
        <v>1</v>
      </c>
      <c r="AG451" s="197">
        <f t="shared" si="177"/>
        <v>1</v>
      </c>
      <c r="AH451" s="197">
        <f t="shared" si="178"/>
        <v>1</v>
      </c>
      <c r="AI451" s="197">
        <f t="shared" si="179"/>
        <v>1</v>
      </c>
    </row>
    <row r="452" spans="1:35" x14ac:dyDescent="0.3">
      <c r="A452" s="103" t="s">
        <v>3955</v>
      </c>
      <c r="B452" s="103" t="s">
        <v>1239</v>
      </c>
      <c r="C452" s="103" t="s">
        <v>6266</v>
      </c>
      <c r="D452" s="164">
        <v>2029</v>
      </c>
      <c r="E452" s="164">
        <v>9</v>
      </c>
      <c r="F452" s="166">
        <v>11.357068129266629</v>
      </c>
      <c r="G452" s="206">
        <v>25</v>
      </c>
      <c r="H452" s="207"/>
      <c r="I452" s="103" t="s">
        <v>594</v>
      </c>
      <c r="J452" s="85">
        <v>4</v>
      </c>
      <c r="K452" s="210" t="s">
        <v>6267</v>
      </c>
      <c r="L452" s="191">
        <v>50</v>
      </c>
      <c r="M452" s="191" t="str">
        <f>IF(
ISNA(INDEX(resources!E:E,MATCH(B452,resources!B:B,0))),"fillme",
INDEX(resources!E:E,MATCH(B452,resources!B:B,0)))</f>
        <v>CAISO_Hybrid</v>
      </c>
      <c r="N452" s="191">
        <v>0</v>
      </c>
      <c r="O452" s="193" t="str">
        <f>IFERROR(INDEX(resources!K:K,MATCH(B452,resources!B:B,0)),"fillme")</f>
        <v>unknown</v>
      </c>
      <c r="P452" s="195" t="str">
        <f t="shared" si="165"/>
        <v>unknown_2029_9</v>
      </c>
      <c r="Q452" s="194">
        <f>INDEX(elcc!G:G,MATCH(P452,elcc!D:D,0))</f>
        <v>0</v>
      </c>
      <c r="R452" s="195">
        <f t="shared" si="166"/>
        <v>1</v>
      </c>
      <c r="S452" s="210" t="e">
        <f t="shared" si="167"/>
        <v>#N/A</v>
      </c>
      <c r="T452" s="212">
        <f t="shared" si="168"/>
        <v>25</v>
      </c>
      <c r="U452" s="196" t="str">
        <f t="shared" si="169"/>
        <v>ok</v>
      </c>
      <c r="V452" s="192" t="str">
        <f>INDEX(resources!F:F,MATCH(B452,resources!B:B,0))</f>
        <v>new_resolve</v>
      </c>
      <c r="W452" s="197">
        <f t="shared" si="170"/>
        <v>1</v>
      </c>
      <c r="X452" s="197">
        <f t="shared" si="171"/>
        <v>1</v>
      </c>
      <c r="Y452" s="197" t="str">
        <f t="shared" si="172"/>
        <v>New_Hybrid_New_Hybrid_2026_Hybrid 50 MW Solar, 25 MW Storage</v>
      </c>
      <c r="Z452" s="197">
        <f>IF(COUNTIFS($Y$2:Y452,Y452)=1,1,0)</f>
        <v>0</v>
      </c>
      <c r="AA452" s="197">
        <f>SUM($Z$2:Z452)*Z452</f>
        <v>0</v>
      </c>
      <c r="AB452" s="197">
        <f>COUNTIFS(resources!B:B,B452)</f>
        <v>1</v>
      </c>
      <c r="AC452" s="197">
        <f t="shared" si="173"/>
        <v>1</v>
      </c>
      <c r="AD452" s="197">
        <f t="shared" si="174"/>
        <v>1</v>
      </c>
      <c r="AE452" s="197">
        <f t="shared" si="175"/>
        <v>1</v>
      </c>
      <c r="AF452" s="197">
        <f t="shared" si="176"/>
        <v>1</v>
      </c>
      <c r="AG452" s="197">
        <f t="shared" si="177"/>
        <v>1</v>
      </c>
      <c r="AH452" s="197">
        <f t="shared" si="178"/>
        <v>1</v>
      </c>
      <c r="AI452" s="197">
        <f t="shared" si="179"/>
        <v>1</v>
      </c>
    </row>
    <row r="453" spans="1:35" x14ac:dyDescent="0.3">
      <c r="A453" s="103" t="s">
        <v>3955</v>
      </c>
      <c r="B453" s="103" t="s">
        <v>1239</v>
      </c>
      <c r="C453" s="103" t="s">
        <v>6266</v>
      </c>
      <c r="D453" s="164">
        <v>2029</v>
      </c>
      <c r="E453" s="164">
        <v>10</v>
      </c>
      <c r="F453" s="166">
        <v>10.105368479420203</v>
      </c>
      <c r="G453" s="206">
        <v>25</v>
      </c>
      <c r="H453" s="207"/>
      <c r="I453" s="103" t="s">
        <v>594</v>
      </c>
      <c r="J453" s="85">
        <v>4</v>
      </c>
      <c r="K453" s="210" t="s">
        <v>6267</v>
      </c>
      <c r="L453" s="191">
        <v>50</v>
      </c>
      <c r="M453" s="191" t="str">
        <f>IF(
ISNA(INDEX(resources!E:E,MATCH(B453,resources!B:B,0))),"fillme",
INDEX(resources!E:E,MATCH(B453,resources!B:B,0)))</f>
        <v>CAISO_Hybrid</v>
      </c>
      <c r="N453" s="191">
        <v>0</v>
      </c>
      <c r="O453" s="193" t="str">
        <f>IFERROR(INDEX(resources!K:K,MATCH(B453,resources!B:B,0)),"fillme")</f>
        <v>unknown</v>
      </c>
      <c r="P453" s="195" t="str">
        <f t="shared" si="165"/>
        <v>unknown_2029_10</v>
      </c>
      <c r="Q453" s="194">
        <f>INDEX(elcc!G:G,MATCH(P453,elcc!D:D,0))</f>
        <v>0</v>
      </c>
      <c r="R453" s="195">
        <f t="shared" si="166"/>
        <v>1</v>
      </c>
      <c r="S453" s="210" t="e">
        <f t="shared" si="167"/>
        <v>#N/A</v>
      </c>
      <c r="T453" s="212">
        <f t="shared" si="168"/>
        <v>25</v>
      </c>
      <c r="U453" s="196" t="str">
        <f t="shared" si="169"/>
        <v>ok</v>
      </c>
      <c r="V453" s="192" t="str">
        <f>INDEX(resources!F:F,MATCH(B453,resources!B:B,0))</f>
        <v>new_resolve</v>
      </c>
      <c r="W453" s="197">
        <f t="shared" si="170"/>
        <v>1</v>
      </c>
      <c r="X453" s="197">
        <f t="shared" si="171"/>
        <v>1</v>
      </c>
      <c r="Y453" s="197" t="str">
        <f t="shared" si="172"/>
        <v>New_Hybrid_New_Hybrid_2026_Hybrid 50 MW Solar, 25 MW Storage</v>
      </c>
      <c r="Z453" s="197">
        <f>IF(COUNTIFS($Y$2:Y453,Y453)=1,1,0)</f>
        <v>0</v>
      </c>
      <c r="AA453" s="197">
        <f>SUM($Z$2:Z453)*Z453</f>
        <v>0</v>
      </c>
      <c r="AB453" s="197">
        <f>COUNTIFS(resources!B:B,B453)</f>
        <v>1</v>
      </c>
      <c r="AC453" s="197">
        <f t="shared" si="173"/>
        <v>1</v>
      </c>
      <c r="AD453" s="197">
        <f t="shared" si="174"/>
        <v>1</v>
      </c>
      <c r="AE453" s="197">
        <f t="shared" si="175"/>
        <v>1</v>
      </c>
      <c r="AF453" s="197">
        <f t="shared" si="176"/>
        <v>1</v>
      </c>
      <c r="AG453" s="197">
        <f t="shared" si="177"/>
        <v>1</v>
      </c>
      <c r="AH453" s="197">
        <f t="shared" si="178"/>
        <v>1</v>
      </c>
      <c r="AI453" s="197">
        <f t="shared" si="179"/>
        <v>1</v>
      </c>
    </row>
    <row r="454" spans="1:35" x14ac:dyDescent="0.3">
      <c r="A454" s="103" t="s">
        <v>3955</v>
      </c>
      <c r="B454" s="103" t="s">
        <v>1239</v>
      </c>
      <c r="C454" s="103" t="s">
        <v>6266</v>
      </c>
      <c r="D454" s="164">
        <v>2029</v>
      </c>
      <c r="E454" s="164">
        <v>11</v>
      </c>
      <c r="F454" s="166">
        <v>7.7667083728219657</v>
      </c>
      <c r="G454" s="206">
        <v>25</v>
      </c>
      <c r="H454" s="207"/>
      <c r="I454" s="103" t="s">
        <v>594</v>
      </c>
      <c r="J454" s="85">
        <v>4</v>
      </c>
      <c r="K454" s="210" t="s">
        <v>6267</v>
      </c>
      <c r="L454" s="191">
        <v>50</v>
      </c>
      <c r="M454" s="191" t="str">
        <f>IF(
ISNA(INDEX(resources!E:E,MATCH(B454,resources!B:B,0))),"fillme",
INDEX(resources!E:E,MATCH(B454,resources!B:B,0)))</f>
        <v>CAISO_Hybrid</v>
      </c>
      <c r="N454" s="191">
        <v>0</v>
      </c>
      <c r="O454" s="193" t="str">
        <f>IFERROR(INDEX(resources!K:K,MATCH(B454,resources!B:B,0)),"fillme")</f>
        <v>unknown</v>
      </c>
      <c r="P454" s="195" t="str">
        <f t="shared" si="165"/>
        <v>unknown_2029_11</v>
      </c>
      <c r="Q454" s="194">
        <f>INDEX(elcc!G:G,MATCH(P454,elcc!D:D,0))</f>
        <v>0</v>
      </c>
      <c r="R454" s="195">
        <f t="shared" si="166"/>
        <v>1</v>
      </c>
      <c r="S454" s="210" t="e">
        <f t="shared" si="167"/>
        <v>#N/A</v>
      </c>
      <c r="T454" s="212">
        <f t="shared" si="168"/>
        <v>25</v>
      </c>
      <c r="U454" s="196" t="str">
        <f t="shared" si="169"/>
        <v>ok</v>
      </c>
      <c r="V454" s="192" t="str">
        <f>INDEX(resources!F:F,MATCH(B454,resources!B:B,0))</f>
        <v>new_resolve</v>
      </c>
      <c r="W454" s="197">
        <f t="shared" si="170"/>
        <v>1</v>
      </c>
      <c r="X454" s="197">
        <f t="shared" si="171"/>
        <v>1</v>
      </c>
      <c r="Y454" s="197" t="str">
        <f t="shared" si="172"/>
        <v>New_Hybrid_New_Hybrid_2026_Hybrid 50 MW Solar, 25 MW Storage</v>
      </c>
      <c r="Z454" s="197">
        <f>IF(COUNTIFS($Y$2:Y454,Y454)=1,1,0)</f>
        <v>0</v>
      </c>
      <c r="AA454" s="197">
        <f>SUM($Z$2:Z454)*Z454</f>
        <v>0</v>
      </c>
      <c r="AB454" s="197">
        <f>COUNTIFS(resources!B:B,B454)</f>
        <v>1</v>
      </c>
      <c r="AC454" s="197">
        <f t="shared" si="173"/>
        <v>1</v>
      </c>
      <c r="AD454" s="197">
        <f t="shared" si="174"/>
        <v>1</v>
      </c>
      <c r="AE454" s="197">
        <f t="shared" si="175"/>
        <v>1</v>
      </c>
      <c r="AF454" s="197">
        <f t="shared" si="176"/>
        <v>1</v>
      </c>
      <c r="AG454" s="197">
        <f t="shared" si="177"/>
        <v>1</v>
      </c>
      <c r="AH454" s="197">
        <f t="shared" si="178"/>
        <v>1</v>
      </c>
      <c r="AI454" s="197">
        <f t="shared" si="179"/>
        <v>1</v>
      </c>
    </row>
    <row r="455" spans="1:35" x14ac:dyDescent="0.3">
      <c r="A455" s="103" t="s">
        <v>3955</v>
      </c>
      <c r="B455" s="103" t="s">
        <v>1239</v>
      </c>
      <c r="C455" s="103" t="s">
        <v>6266</v>
      </c>
      <c r="D455" s="164">
        <v>2029</v>
      </c>
      <c r="E455" s="164">
        <v>12</v>
      </c>
      <c r="F455" s="166">
        <v>6.8793653254392</v>
      </c>
      <c r="G455" s="206">
        <v>25</v>
      </c>
      <c r="H455" s="207"/>
      <c r="I455" s="103" t="s">
        <v>594</v>
      </c>
      <c r="J455" s="85">
        <v>4</v>
      </c>
      <c r="K455" s="210" t="s">
        <v>6267</v>
      </c>
      <c r="L455" s="191">
        <v>50</v>
      </c>
      <c r="M455" s="191" t="str">
        <f>IF(
ISNA(INDEX(resources!E:E,MATCH(B455,resources!B:B,0))),"fillme",
INDEX(resources!E:E,MATCH(B455,resources!B:B,0)))</f>
        <v>CAISO_Hybrid</v>
      </c>
      <c r="N455" s="191">
        <v>0</v>
      </c>
      <c r="O455" s="193" t="str">
        <f>IFERROR(INDEX(resources!K:K,MATCH(B455,resources!B:B,0)),"fillme")</f>
        <v>unknown</v>
      </c>
      <c r="P455" s="195" t="str">
        <f t="shared" si="165"/>
        <v>unknown_2029_12</v>
      </c>
      <c r="Q455" s="194">
        <f>INDEX(elcc!G:G,MATCH(P455,elcc!D:D,0))</f>
        <v>0</v>
      </c>
      <c r="R455" s="195">
        <f t="shared" si="166"/>
        <v>1</v>
      </c>
      <c r="S455" s="210" t="e">
        <f t="shared" si="167"/>
        <v>#N/A</v>
      </c>
      <c r="T455" s="212">
        <f t="shared" si="168"/>
        <v>25</v>
      </c>
      <c r="U455" s="196" t="str">
        <f t="shared" si="169"/>
        <v>ok</v>
      </c>
      <c r="V455" s="192" t="str">
        <f>INDEX(resources!F:F,MATCH(B455,resources!B:B,0))</f>
        <v>new_resolve</v>
      </c>
      <c r="W455" s="197">
        <f t="shared" si="170"/>
        <v>1</v>
      </c>
      <c r="X455" s="197">
        <f t="shared" si="171"/>
        <v>1</v>
      </c>
      <c r="Y455" s="197" t="str">
        <f t="shared" si="172"/>
        <v>New_Hybrid_New_Hybrid_2026_Hybrid 50 MW Solar, 25 MW Storage</v>
      </c>
      <c r="Z455" s="197">
        <f>IF(COUNTIFS($Y$2:Y455,Y455)=1,1,0)</f>
        <v>0</v>
      </c>
      <c r="AA455" s="197">
        <f>SUM($Z$2:Z455)*Z455</f>
        <v>0</v>
      </c>
      <c r="AB455" s="197">
        <f>COUNTIFS(resources!B:B,B455)</f>
        <v>1</v>
      </c>
      <c r="AC455" s="197">
        <f t="shared" si="173"/>
        <v>1</v>
      </c>
      <c r="AD455" s="197">
        <f t="shared" si="174"/>
        <v>1</v>
      </c>
      <c r="AE455" s="197">
        <f t="shared" si="175"/>
        <v>1</v>
      </c>
      <c r="AF455" s="197">
        <f t="shared" si="176"/>
        <v>1</v>
      </c>
      <c r="AG455" s="197">
        <f t="shared" si="177"/>
        <v>1</v>
      </c>
      <c r="AH455" s="197">
        <f t="shared" si="178"/>
        <v>1</v>
      </c>
      <c r="AI455" s="197">
        <f t="shared" si="179"/>
        <v>1</v>
      </c>
    </row>
    <row r="456" spans="1:35" x14ac:dyDescent="0.3">
      <c r="A456" s="103" t="s">
        <v>3955</v>
      </c>
      <c r="B456" s="103" t="s">
        <v>1239</v>
      </c>
      <c r="C456" s="103" t="s">
        <v>6266</v>
      </c>
      <c r="D456" s="164">
        <v>2030</v>
      </c>
      <c r="E456" s="164">
        <v>1</v>
      </c>
      <c r="F456" s="166">
        <v>7.53500886209281</v>
      </c>
      <c r="G456" s="206">
        <v>25</v>
      </c>
      <c r="H456" s="207"/>
      <c r="I456" s="103" t="s">
        <v>594</v>
      </c>
      <c r="J456" s="85">
        <v>4</v>
      </c>
      <c r="K456" s="210" t="s">
        <v>6267</v>
      </c>
      <c r="L456" s="191">
        <v>50</v>
      </c>
      <c r="M456" s="191" t="str">
        <f>IF(
ISNA(INDEX(resources!E:E,MATCH(B456,resources!B:B,0))),"fillme",
INDEX(resources!E:E,MATCH(B456,resources!B:B,0)))</f>
        <v>CAISO_Hybrid</v>
      </c>
      <c r="N456" s="191">
        <v>0</v>
      </c>
      <c r="O456" s="193" t="str">
        <f>IFERROR(INDEX(resources!K:K,MATCH(B456,resources!B:B,0)),"fillme")</f>
        <v>unknown</v>
      </c>
      <c r="P456" s="195" t="str">
        <f t="shared" si="165"/>
        <v>unknown_2030_1</v>
      </c>
      <c r="Q456" s="194">
        <f>INDEX(elcc!G:G,MATCH(P456,elcc!D:D,0))</f>
        <v>0</v>
      </c>
      <c r="R456" s="195">
        <f t="shared" si="166"/>
        <v>1</v>
      </c>
      <c r="S456" s="210" t="e">
        <f t="shared" si="167"/>
        <v>#N/A</v>
      </c>
      <c r="T456" s="212">
        <f t="shared" si="168"/>
        <v>25</v>
      </c>
      <c r="U456" s="196" t="str">
        <f t="shared" si="169"/>
        <v>ok</v>
      </c>
      <c r="V456" s="192" t="str">
        <f>INDEX(resources!F:F,MATCH(B456,resources!B:B,0))</f>
        <v>new_resolve</v>
      </c>
      <c r="W456" s="197">
        <f t="shared" si="170"/>
        <v>1</v>
      </c>
      <c r="X456" s="197">
        <f t="shared" si="171"/>
        <v>1</v>
      </c>
      <c r="Y456" s="197" t="str">
        <f t="shared" si="172"/>
        <v>New_Hybrid_New_Hybrid_2026_Hybrid 50 MW Solar, 25 MW Storage</v>
      </c>
      <c r="Z456" s="197">
        <f>IF(COUNTIFS($Y$2:Y456,Y456)=1,1,0)</f>
        <v>0</v>
      </c>
      <c r="AA456" s="197">
        <f>SUM($Z$2:Z456)*Z456</f>
        <v>0</v>
      </c>
      <c r="AB456" s="197">
        <f>COUNTIFS(resources!B:B,B456)</f>
        <v>1</v>
      </c>
      <c r="AC456" s="197">
        <f t="shared" si="173"/>
        <v>1</v>
      </c>
      <c r="AD456" s="197">
        <f t="shared" si="174"/>
        <v>1</v>
      </c>
      <c r="AE456" s="197">
        <f t="shared" si="175"/>
        <v>1</v>
      </c>
      <c r="AF456" s="197">
        <f t="shared" si="176"/>
        <v>1</v>
      </c>
      <c r="AG456" s="197">
        <f t="shared" si="177"/>
        <v>1</v>
      </c>
      <c r="AH456" s="197">
        <f t="shared" si="178"/>
        <v>1</v>
      </c>
      <c r="AI456" s="197">
        <f t="shared" si="179"/>
        <v>1</v>
      </c>
    </row>
    <row r="457" spans="1:35" x14ac:dyDescent="0.3">
      <c r="A457" s="103" t="s">
        <v>3955</v>
      </c>
      <c r="B457" s="103" t="s">
        <v>1239</v>
      </c>
      <c r="C457" s="103" t="s">
        <v>6266</v>
      </c>
      <c r="D457" s="164">
        <v>2030</v>
      </c>
      <c r="E457" s="164">
        <v>2</v>
      </c>
      <c r="F457" s="166">
        <v>8.5252048972171099</v>
      </c>
      <c r="G457" s="206">
        <v>25</v>
      </c>
      <c r="H457" s="207"/>
      <c r="I457" s="103" t="s">
        <v>594</v>
      </c>
      <c r="J457" s="85">
        <v>4</v>
      </c>
      <c r="K457" s="210" t="s">
        <v>6267</v>
      </c>
      <c r="L457" s="191">
        <v>50</v>
      </c>
      <c r="M457" s="191" t="str">
        <f>IF(
ISNA(INDEX(resources!E:E,MATCH(B457,resources!B:B,0))),"fillme",
INDEX(resources!E:E,MATCH(B457,resources!B:B,0)))</f>
        <v>CAISO_Hybrid</v>
      </c>
      <c r="N457" s="191">
        <v>0</v>
      </c>
      <c r="O457" s="193" t="str">
        <f>IFERROR(INDEX(resources!K:K,MATCH(B457,resources!B:B,0)),"fillme")</f>
        <v>unknown</v>
      </c>
      <c r="P457" s="195" t="str">
        <f t="shared" si="165"/>
        <v>unknown_2030_2</v>
      </c>
      <c r="Q457" s="194">
        <f>INDEX(elcc!G:G,MATCH(P457,elcc!D:D,0))</f>
        <v>0</v>
      </c>
      <c r="R457" s="195">
        <f t="shared" si="166"/>
        <v>1</v>
      </c>
      <c r="S457" s="210" t="e">
        <f t="shared" si="167"/>
        <v>#N/A</v>
      </c>
      <c r="T457" s="212">
        <f t="shared" si="168"/>
        <v>25</v>
      </c>
      <c r="U457" s="196" t="str">
        <f t="shared" si="169"/>
        <v>ok</v>
      </c>
      <c r="V457" s="192" t="str">
        <f>INDEX(resources!F:F,MATCH(B457,resources!B:B,0))</f>
        <v>new_resolve</v>
      </c>
      <c r="W457" s="197">
        <f t="shared" si="170"/>
        <v>1</v>
      </c>
      <c r="X457" s="197">
        <f t="shared" si="171"/>
        <v>1</v>
      </c>
      <c r="Y457" s="197" t="str">
        <f t="shared" si="172"/>
        <v>New_Hybrid_New_Hybrid_2026_Hybrid 50 MW Solar, 25 MW Storage</v>
      </c>
      <c r="Z457" s="197">
        <f>IF(COUNTIFS($Y$2:Y457,Y457)=1,1,0)</f>
        <v>0</v>
      </c>
      <c r="AA457" s="197">
        <f>SUM($Z$2:Z457)*Z457</f>
        <v>0</v>
      </c>
      <c r="AB457" s="197">
        <f>COUNTIFS(resources!B:B,B457)</f>
        <v>1</v>
      </c>
      <c r="AC457" s="197">
        <f t="shared" si="173"/>
        <v>1</v>
      </c>
      <c r="AD457" s="197">
        <f t="shared" si="174"/>
        <v>1</v>
      </c>
      <c r="AE457" s="197">
        <f t="shared" si="175"/>
        <v>1</v>
      </c>
      <c r="AF457" s="197">
        <f t="shared" si="176"/>
        <v>1</v>
      </c>
      <c r="AG457" s="197">
        <f t="shared" si="177"/>
        <v>1</v>
      </c>
      <c r="AH457" s="197">
        <f t="shared" si="178"/>
        <v>1</v>
      </c>
      <c r="AI457" s="197">
        <f t="shared" si="179"/>
        <v>1</v>
      </c>
    </row>
    <row r="458" spans="1:35" x14ac:dyDescent="0.3">
      <c r="A458" s="103" t="s">
        <v>3955</v>
      </c>
      <c r="B458" s="103" t="s">
        <v>1239</v>
      </c>
      <c r="C458" s="103" t="s">
        <v>6266</v>
      </c>
      <c r="D458" s="164">
        <v>2030</v>
      </c>
      <c r="E458" s="164">
        <v>3</v>
      </c>
      <c r="F458" s="166">
        <v>11.835644722252324</v>
      </c>
      <c r="G458" s="206">
        <v>25</v>
      </c>
      <c r="H458" s="207"/>
      <c r="I458" s="103" t="s">
        <v>594</v>
      </c>
      <c r="J458" s="85">
        <v>4</v>
      </c>
      <c r="K458" s="210" t="s">
        <v>6267</v>
      </c>
      <c r="L458" s="191">
        <v>50</v>
      </c>
      <c r="M458" s="191" t="str">
        <f>IF(
ISNA(INDEX(resources!E:E,MATCH(B458,resources!B:B,0))),"fillme",
INDEX(resources!E:E,MATCH(B458,resources!B:B,0)))</f>
        <v>CAISO_Hybrid</v>
      </c>
      <c r="N458" s="191">
        <v>0</v>
      </c>
      <c r="O458" s="193" t="str">
        <f>IFERROR(INDEX(resources!K:K,MATCH(B458,resources!B:B,0)),"fillme")</f>
        <v>unknown</v>
      </c>
      <c r="P458" s="195" t="str">
        <f t="shared" si="165"/>
        <v>unknown_2030_3</v>
      </c>
      <c r="Q458" s="194">
        <f>INDEX(elcc!G:G,MATCH(P458,elcc!D:D,0))</f>
        <v>0</v>
      </c>
      <c r="R458" s="195">
        <f t="shared" si="166"/>
        <v>1</v>
      </c>
      <c r="S458" s="210" t="e">
        <f t="shared" si="167"/>
        <v>#N/A</v>
      </c>
      <c r="T458" s="212">
        <f t="shared" si="168"/>
        <v>25</v>
      </c>
      <c r="U458" s="196" t="str">
        <f t="shared" si="169"/>
        <v>ok</v>
      </c>
      <c r="V458" s="192" t="str">
        <f>INDEX(resources!F:F,MATCH(B458,resources!B:B,0))</f>
        <v>new_resolve</v>
      </c>
      <c r="W458" s="197">
        <f t="shared" si="170"/>
        <v>1</v>
      </c>
      <c r="X458" s="197">
        <f t="shared" si="171"/>
        <v>1</v>
      </c>
      <c r="Y458" s="197" t="str">
        <f t="shared" si="172"/>
        <v>New_Hybrid_New_Hybrid_2026_Hybrid 50 MW Solar, 25 MW Storage</v>
      </c>
      <c r="Z458" s="197">
        <f>IF(COUNTIFS($Y$2:Y458,Y458)=1,1,0)</f>
        <v>0</v>
      </c>
      <c r="AA458" s="197">
        <f>SUM($Z$2:Z458)*Z458</f>
        <v>0</v>
      </c>
      <c r="AB458" s="197">
        <f>COUNTIFS(resources!B:B,B458)</f>
        <v>1</v>
      </c>
      <c r="AC458" s="197">
        <f t="shared" si="173"/>
        <v>1</v>
      </c>
      <c r="AD458" s="197">
        <f t="shared" si="174"/>
        <v>1</v>
      </c>
      <c r="AE458" s="197">
        <f t="shared" si="175"/>
        <v>1</v>
      </c>
      <c r="AF458" s="197">
        <f t="shared" si="176"/>
        <v>1</v>
      </c>
      <c r="AG458" s="197">
        <f t="shared" si="177"/>
        <v>1</v>
      </c>
      <c r="AH458" s="197">
        <f t="shared" si="178"/>
        <v>1</v>
      </c>
      <c r="AI458" s="197">
        <f t="shared" si="179"/>
        <v>1</v>
      </c>
    </row>
    <row r="459" spans="1:35" x14ac:dyDescent="0.3">
      <c r="A459" s="103" t="s">
        <v>3955</v>
      </c>
      <c r="B459" s="103" t="s">
        <v>1239</v>
      </c>
      <c r="C459" s="103" t="s">
        <v>6266</v>
      </c>
      <c r="D459" s="164">
        <v>2030</v>
      </c>
      <c r="E459" s="164">
        <v>4</v>
      </c>
      <c r="F459" s="166">
        <v>12.896013259239382</v>
      </c>
      <c r="G459" s="206">
        <v>25</v>
      </c>
      <c r="H459" s="207"/>
      <c r="I459" s="103" t="s">
        <v>594</v>
      </c>
      <c r="J459" s="85">
        <v>4</v>
      </c>
      <c r="K459" s="210" t="s">
        <v>6267</v>
      </c>
      <c r="L459" s="191">
        <v>50</v>
      </c>
      <c r="M459" s="191" t="str">
        <f>IF(
ISNA(INDEX(resources!E:E,MATCH(B459,resources!B:B,0))),"fillme",
INDEX(resources!E:E,MATCH(B459,resources!B:B,0)))</f>
        <v>CAISO_Hybrid</v>
      </c>
      <c r="N459" s="191">
        <v>0</v>
      </c>
      <c r="O459" s="193" t="str">
        <f>IFERROR(INDEX(resources!K:K,MATCH(B459,resources!B:B,0)),"fillme")</f>
        <v>unknown</v>
      </c>
      <c r="P459" s="195" t="str">
        <f t="shared" si="165"/>
        <v>unknown_2030_4</v>
      </c>
      <c r="Q459" s="194">
        <f>INDEX(elcc!G:G,MATCH(P459,elcc!D:D,0))</f>
        <v>0</v>
      </c>
      <c r="R459" s="195">
        <f t="shared" si="166"/>
        <v>1</v>
      </c>
      <c r="S459" s="210" t="e">
        <f t="shared" si="167"/>
        <v>#N/A</v>
      </c>
      <c r="T459" s="212">
        <f t="shared" si="168"/>
        <v>25</v>
      </c>
      <c r="U459" s="196" t="str">
        <f t="shared" si="169"/>
        <v>ok</v>
      </c>
      <c r="V459" s="192" t="str">
        <f>INDEX(resources!F:F,MATCH(B459,resources!B:B,0))</f>
        <v>new_resolve</v>
      </c>
      <c r="W459" s="197">
        <f t="shared" si="170"/>
        <v>1</v>
      </c>
      <c r="X459" s="197">
        <f t="shared" si="171"/>
        <v>1</v>
      </c>
      <c r="Y459" s="197" t="str">
        <f t="shared" si="172"/>
        <v>New_Hybrid_New_Hybrid_2026_Hybrid 50 MW Solar, 25 MW Storage</v>
      </c>
      <c r="Z459" s="197">
        <f>IF(COUNTIFS($Y$2:Y459,Y459)=1,1,0)</f>
        <v>0</v>
      </c>
      <c r="AA459" s="197">
        <f>SUM($Z$2:Z459)*Z459</f>
        <v>0</v>
      </c>
      <c r="AB459" s="197">
        <f>COUNTIFS(resources!B:B,B459)</f>
        <v>1</v>
      </c>
      <c r="AC459" s="197">
        <f t="shared" si="173"/>
        <v>1</v>
      </c>
      <c r="AD459" s="197">
        <f t="shared" si="174"/>
        <v>1</v>
      </c>
      <c r="AE459" s="197">
        <f t="shared" si="175"/>
        <v>1</v>
      </c>
      <c r="AF459" s="197">
        <f t="shared" si="176"/>
        <v>1</v>
      </c>
      <c r="AG459" s="197">
        <f t="shared" si="177"/>
        <v>1</v>
      </c>
      <c r="AH459" s="197">
        <f t="shared" si="178"/>
        <v>1</v>
      </c>
      <c r="AI459" s="197">
        <f t="shared" si="179"/>
        <v>1</v>
      </c>
    </row>
    <row r="460" spans="1:35" x14ac:dyDescent="0.3">
      <c r="A460" s="103" t="s">
        <v>3955</v>
      </c>
      <c r="B460" s="103" t="s">
        <v>1239</v>
      </c>
      <c r="C460" s="103" t="s">
        <v>6266</v>
      </c>
      <c r="D460" s="164">
        <v>2030</v>
      </c>
      <c r="E460" s="164">
        <v>5</v>
      </c>
      <c r="F460" s="166">
        <v>14.176323162274819</v>
      </c>
      <c r="G460" s="206">
        <v>25</v>
      </c>
      <c r="H460" s="207"/>
      <c r="I460" s="103" t="s">
        <v>594</v>
      </c>
      <c r="J460" s="85">
        <v>4</v>
      </c>
      <c r="K460" s="210" t="s">
        <v>6267</v>
      </c>
      <c r="L460" s="191">
        <v>50</v>
      </c>
      <c r="M460" s="191" t="str">
        <f>IF(
ISNA(INDEX(resources!E:E,MATCH(B460,resources!B:B,0))),"fillme",
INDEX(resources!E:E,MATCH(B460,resources!B:B,0)))</f>
        <v>CAISO_Hybrid</v>
      </c>
      <c r="N460" s="191">
        <v>0</v>
      </c>
      <c r="O460" s="193" t="str">
        <f>IFERROR(INDEX(resources!K:K,MATCH(B460,resources!B:B,0)),"fillme")</f>
        <v>unknown</v>
      </c>
      <c r="P460" s="195" t="str">
        <f t="shared" si="165"/>
        <v>unknown_2030_5</v>
      </c>
      <c r="Q460" s="194">
        <f>INDEX(elcc!G:G,MATCH(P460,elcc!D:D,0))</f>
        <v>0</v>
      </c>
      <c r="R460" s="195">
        <f t="shared" si="166"/>
        <v>1</v>
      </c>
      <c r="S460" s="210" t="e">
        <f t="shared" si="167"/>
        <v>#N/A</v>
      </c>
      <c r="T460" s="212">
        <f t="shared" si="168"/>
        <v>25</v>
      </c>
      <c r="U460" s="196" t="str">
        <f t="shared" si="169"/>
        <v>ok</v>
      </c>
      <c r="V460" s="192" t="str">
        <f>INDEX(resources!F:F,MATCH(B460,resources!B:B,0))</f>
        <v>new_resolve</v>
      </c>
      <c r="W460" s="197">
        <f t="shared" si="170"/>
        <v>1</v>
      </c>
      <c r="X460" s="197">
        <f t="shared" si="171"/>
        <v>1</v>
      </c>
      <c r="Y460" s="197" t="str">
        <f t="shared" si="172"/>
        <v>New_Hybrid_New_Hybrid_2026_Hybrid 50 MW Solar, 25 MW Storage</v>
      </c>
      <c r="Z460" s="197">
        <f>IF(COUNTIFS($Y$2:Y460,Y460)=1,1,0)</f>
        <v>0</v>
      </c>
      <c r="AA460" s="197">
        <f>SUM($Z$2:Z460)*Z460</f>
        <v>0</v>
      </c>
      <c r="AB460" s="197">
        <f>COUNTIFS(resources!B:B,B460)</f>
        <v>1</v>
      </c>
      <c r="AC460" s="197">
        <f t="shared" si="173"/>
        <v>1</v>
      </c>
      <c r="AD460" s="197">
        <f t="shared" si="174"/>
        <v>1</v>
      </c>
      <c r="AE460" s="197">
        <f t="shared" si="175"/>
        <v>1</v>
      </c>
      <c r="AF460" s="197">
        <f t="shared" si="176"/>
        <v>1</v>
      </c>
      <c r="AG460" s="197">
        <f t="shared" si="177"/>
        <v>1</v>
      </c>
      <c r="AH460" s="197">
        <f t="shared" si="178"/>
        <v>1</v>
      </c>
      <c r="AI460" s="197">
        <f t="shared" si="179"/>
        <v>1</v>
      </c>
    </row>
    <row r="461" spans="1:35" x14ac:dyDescent="0.3">
      <c r="A461" s="103" t="s">
        <v>3955</v>
      </c>
      <c r="B461" s="103" t="s">
        <v>1239</v>
      </c>
      <c r="C461" s="103" t="s">
        <v>6266</v>
      </c>
      <c r="D461" s="164">
        <v>2030</v>
      </c>
      <c r="E461" s="164">
        <v>6</v>
      </c>
      <c r="F461" s="166">
        <v>13.823641863819196</v>
      </c>
      <c r="G461" s="206">
        <v>25</v>
      </c>
      <c r="H461" s="207"/>
      <c r="I461" s="103" t="s">
        <v>594</v>
      </c>
      <c r="J461" s="85">
        <v>4</v>
      </c>
      <c r="K461" s="210" t="s">
        <v>6267</v>
      </c>
      <c r="L461" s="191">
        <v>50</v>
      </c>
      <c r="M461" s="191" t="str">
        <f>IF(
ISNA(INDEX(resources!E:E,MATCH(B461,resources!B:B,0))),"fillme",
INDEX(resources!E:E,MATCH(B461,resources!B:B,0)))</f>
        <v>CAISO_Hybrid</v>
      </c>
      <c r="N461" s="191">
        <v>0</v>
      </c>
      <c r="O461" s="193" t="str">
        <f>IFERROR(INDEX(resources!K:K,MATCH(B461,resources!B:B,0)),"fillme")</f>
        <v>unknown</v>
      </c>
      <c r="P461" s="195" t="str">
        <f t="shared" si="165"/>
        <v>unknown_2030_6</v>
      </c>
      <c r="Q461" s="194">
        <f>INDEX(elcc!G:G,MATCH(P461,elcc!D:D,0))</f>
        <v>0</v>
      </c>
      <c r="R461" s="195">
        <f t="shared" si="166"/>
        <v>1</v>
      </c>
      <c r="S461" s="210" t="e">
        <f t="shared" si="167"/>
        <v>#N/A</v>
      </c>
      <c r="T461" s="212">
        <f t="shared" si="168"/>
        <v>25</v>
      </c>
      <c r="U461" s="196" t="str">
        <f t="shared" si="169"/>
        <v>ok</v>
      </c>
      <c r="V461" s="192" t="str">
        <f>INDEX(resources!F:F,MATCH(B461,resources!B:B,0))</f>
        <v>new_resolve</v>
      </c>
      <c r="W461" s="197">
        <f t="shared" si="170"/>
        <v>1</v>
      </c>
      <c r="X461" s="197">
        <f t="shared" si="171"/>
        <v>1</v>
      </c>
      <c r="Y461" s="197" t="str">
        <f t="shared" si="172"/>
        <v>New_Hybrid_New_Hybrid_2026_Hybrid 50 MW Solar, 25 MW Storage</v>
      </c>
      <c r="Z461" s="197">
        <f>IF(COUNTIFS($Y$2:Y461,Y461)=1,1,0)</f>
        <v>0</v>
      </c>
      <c r="AA461" s="197">
        <f>SUM($Z$2:Z461)*Z461</f>
        <v>0</v>
      </c>
      <c r="AB461" s="197">
        <f>COUNTIFS(resources!B:B,B461)</f>
        <v>1</v>
      </c>
      <c r="AC461" s="197">
        <f t="shared" si="173"/>
        <v>1</v>
      </c>
      <c r="AD461" s="197">
        <f t="shared" si="174"/>
        <v>1</v>
      </c>
      <c r="AE461" s="197">
        <f t="shared" si="175"/>
        <v>1</v>
      </c>
      <c r="AF461" s="197">
        <f t="shared" si="176"/>
        <v>1</v>
      </c>
      <c r="AG461" s="197">
        <f t="shared" si="177"/>
        <v>1</v>
      </c>
      <c r="AH461" s="197">
        <f t="shared" si="178"/>
        <v>1</v>
      </c>
      <c r="AI461" s="197">
        <f t="shared" si="179"/>
        <v>1</v>
      </c>
    </row>
    <row r="462" spans="1:35" x14ac:dyDescent="0.3">
      <c r="A462" s="103" t="s">
        <v>3955</v>
      </c>
      <c r="B462" s="103" t="s">
        <v>1239</v>
      </c>
      <c r="C462" s="103" t="s">
        <v>6266</v>
      </c>
      <c r="D462" s="164">
        <v>2030</v>
      </c>
      <c r="E462" s="164">
        <v>7</v>
      </c>
      <c r="F462" s="166">
        <v>13.238733016691619</v>
      </c>
      <c r="G462" s="206">
        <v>25</v>
      </c>
      <c r="H462" s="207"/>
      <c r="I462" s="103" t="s">
        <v>594</v>
      </c>
      <c r="J462" s="85">
        <v>4</v>
      </c>
      <c r="K462" s="210" t="s">
        <v>6267</v>
      </c>
      <c r="L462" s="191">
        <v>50</v>
      </c>
      <c r="M462" s="191" t="str">
        <f>IF(
ISNA(INDEX(resources!E:E,MATCH(B462,resources!B:B,0))),"fillme",
INDEX(resources!E:E,MATCH(B462,resources!B:B,0)))</f>
        <v>CAISO_Hybrid</v>
      </c>
      <c r="N462" s="191">
        <v>0</v>
      </c>
      <c r="O462" s="193" t="str">
        <f>IFERROR(INDEX(resources!K:K,MATCH(B462,resources!B:B,0)),"fillme")</f>
        <v>unknown</v>
      </c>
      <c r="P462" s="195" t="str">
        <f t="shared" si="165"/>
        <v>unknown_2030_7</v>
      </c>
      <c r="Q462" s="194">
        <f>INDEX(elcc!G:G,MATCH(P462,elcc!D:D,0))</f>
        <v>0</v>
      </c>
      <c r="R462" s="195">
        <f t="shared" si="166"/>
        <v>1</v>
      </c>
      <c r="S462" s="210" t="e">
        <f t="shared" si="167"/>
        <v>#N/A</v>
      </c>
      <c r="T462" s="212">
        <f t="shared" si="168"/>
        <v>25</v>
      </c>
      <c r="U462" s="196" t="str">
        <f t="shared" si="169"/>
        <v>ok</v>
      </c>
      <c r="V462" s="192" t="str">
        <f>INDEX(resources!F:F,MATCH(B462,resources!B:B,0))</f>
        <v>new_resolve</v>
      </c>
      <c r="W462" s="197">
        <f t="shared" si="170"/>
        <v>1</v>
      </c>
      <c r="X462" s="197">
        <f t="shared" si="171"/>
        <v>1</v>
      </c>
      <c r="Y462" s="197" t="str">
        <f t="shared" si="172"/>
        <v>New_Hybrid_New_Hybrid_2026_Hybrid 50 MW Solar, 25 MW Storage</v>
      </c>
      <c r="Z462" s="197">
        <f>IF(COUNTIFS($Y$2:Y462,Y462)=1,1,0)</f>
        <v>0</v>
      </c>
      <c r="AA462" s="197">
        <f>SUM($Z$2:Z462)*Z462</f>
        <v>0</v>
      </c>
      <c r="AB462" s="197">
        <f>COUNTIFS(resources!B:B,B462)</f>
        <v>1</v>
      </c>
      <c r="AC462" s="197">
        <f t="shared" si="173"/>
        <v>1</v>
      </c>
      <c r="AD462" s="197">
        <f t="shared" si="174"/>
        <v>1</v>
      </c>
      <c r="AE462" s="197">
        <f t="shared" si="175"/>
        <v>1</v>
      </c>
      <c r="AF462" s="197">
        <f t="shared" si="176"/>
        <v>1</v>
      </c>
      <c r="AG462" s="197">
        <f t="shared" si="177"/>
        <v>1</v>
      </c>
      <c r="AH462" s="197">
        <f t="shared" si="178"/>
        <v>1</v>
      </c>
      <c r="AI462" s="197">
        <f t="shared" si="179"/>
        <v>1</v>
      </c>
    </row>
    <row r="463" spans="1:35" x14ac:dyDescent="0.3">
      <c r="A463" s="103" t="s">
        <v>3955</v>
      </c>
      <c r="B463" s="103" t="s">
        <v>1239</v>
      </c>
      <c r="C463" s="103" t="s">
        <v>6266</v>
      </c>
      <c r="D463" s="164">
        <v>2030</v>
      </c>
      <c r="E463" s="164">
        <v>8</v>
      </c>
      <c r="F463" s="166">
        <v>12.860919909464783</v>
      </c>
      <c r="G463" s="206">
        <v>25</v>
      </c>
      <c r="H463" s="207"/>
      <c r="I463" s="103" t="s">
        <v>594</v>
      </c>
      <c r="J463" s="85">
        <v>4</v>
      </c>
      <c r="K463" s="210" t="s">
        <v>6267</v>
      </c>
      <c r="L463" s="191">
        <v>50</v>
      </c>
      <c r="M463" s="191" t="str">
        <f>IF(
ISNA(INDEX(resources!E:E,MATCH(B463,resources!B:B,0))),"fillme",
INDEX(resources!E:E,MATCH(B463,resources!B:B,0)))</f>
        <v>CAISO_Hybrid</v>
      </c>
      <c r="N463" s="191">
        <v>0</v>
      </c>
      <c r="O463" s="193" t="str">
        <f>IFERROR(INDEX(resources!K:K,MATCH(B463,resources!B:B,0)),"fillme")</f>
        <v>unknown</v>
      </c>
      <c r="P463" s="195" t="str">
        <f t="shared" si="165"/>
        <v>unknown_2030_8</v>
      </c>
      <c r="Q463" s="194">
        <f>INDEX(elcc!G:G,MATCH(P463,elcc!D:D,0))</f>
        <v>0</v>
      </c>
      <c r="R463" s="195">
        <f t="shared" si="166"/>
        <v>1</v>
      </c>
      <c r="S463" s="210" t="e">
        <f t="shared" si="167"/>
        <v>#N/A</v>
      </c>
      <c r="T463" s="212">
        <f t="shared" si="168"/>
        <v>25</v>
      </c>
      <c r="U463" s="196" t="str">
        <f t="shared" si="169"/>
        <v>ok</v>
      </c>
      <c r="V463" s="192" t="str">
        <f>INDEX(resources!F:F,MATCH(B463,resources!B:B,0))</f>
        <v>new_resolve</v>
      </c>
      <c r="W463" s="197">
        <f t="shared" si="170"/>
        <v>1</v>
      </c>
      <c r="X463" s="197">
        <f t="shared" si="171"/>
        <v>1</v>
      </c>
      <c r="Y463" s="197" t="str">
        <f t="shared" si="172"/>
        <v>New_Hybrid_New_Hybrid_2026_Hybrid 50 MW Solar, 25 MW Storage</v>
      </c>
      <c r="Z463" s="197">
        <f>IF(COUNTIFS($Y$2:Y463,Y463)=1,1,0)</f>
        <v>0</v>
      </c>
      <c r="AA463" s="197">
        <f>SUM($Z$2:Z463)*Z463</f>
        <v>0</v>
      </c>
      <c r="AB463" s="197">
        <f>COUNTIFS(resources!B:B,B463)</f>
        <v>1</v>
      </c>
      <c r="AC463" s="197">
        <f t="shared" si="173"/>
        <v>1</v>
      </c>
      <c r="AD463" s="197">
        <f t="shared" si="174"/>
        <v>1</v>
      </c>
      <c r="AE463" s="197">
        <f t="shared" si="175"/>
        <v>1</v>
      </c>
      <c r="AF463" s="197">
        <f t="shared" si="176"/>
        <v>1</v>
      </c>
      <c r="AG463" s="197">
        <f t="shared" si="177"/>
        <v>1</v>
      </c>
      <c r="AH463" s="197">
        <f t="shared" si="178"/>
        <v>1</v>
      </c>
      <c r="AI463" s="197">
        <f t="shared" si="179"/>
        <v>1</v>
      </c>
    </row>
    <row r="464" spans="1:35" x14ac:dyDescent="0.3">
      <c r="A464" s="103" t="s">
        <v>3955</v>
      </c>
      <c r="B464" s="103" t="s">
        <v>1239</v>
      </c>
      <c r="C464" s="103" t="s">
        <v>6266</v>
      </c>
      <c r="D464" s="164">
        <v>2030</v>
      </c>
      <c r="E464" s="164">
        <v>9</v>
      </c>
      <c r="F464" s="166">
        <v>11.357068129266629</v>
      </c>
      <c r="G464" s="206">
        <v>25</v>
      </c>
      <c r="H464" s="207"/>
      <c r="I464" s="103" t="s">
        <v>594</v>
      </c>
      <c r="J464" s="85">
        <v>4</v>
      </c>
      <c r="K464" s="210" t="s">
        <v>6267</v>
      </c>
      <c r="L464" s="191">
        <v>50</v>
      </c>
      <c r="M464" s="191" t="str">
        <f>IF(
ISNA(INDEX(resources!E:E,MATCH(B464,resources!B:B,0))),"fillme",
INDEX(resources!E:E,MATCH(B464,resources!B:B,0)))</f>
        <v>CAISO_Hybrid</v>
      </c>
      <c r="N464" s="191">
        <v>0</v>
      </c>
      <c r="O464" s="193" t="str">
        <f>IFERROR(INDEX(resources!K:K,MATCH(B464,resources!B:B,0)),"fillme")</f>
        <v>unknown</v>
      </c>
      <c r="P464" s="195" t="str">
        <f t="shared" si="165"/>
        <v>unknown_2030_9</v>
      </c>
      <c r="Q464" s="194">
        <f>INDEX(elcc!G:G,MATCH(P464,elcc!D:D,0))</f>
        <v>0</v>
      </c>
      <c r="R464" s="195">
        <f t="shared" si="166"/>
        <v>1</v>
      </c>
      <c r="S464" s="210" t="e">
        <f t="shared" si="167"/>
        <v>#N/A</v>
      </c>
      <c r="T464" s="212">
        <f t="shared" si="168"/>
        <v>25</v>
      </c>
      <c r="U464" s="196" t="str">
        <f t="shared" si="169"/>
        <v>ok</v>
      </c>
      <c r="V464" s="192" t="str">
        <f>INDEX(resources!F:F,MATCH(B464,resources!B:B,0))</f>
        <v>new_resolve</v>
      </c>
      <c r="W464" s="197">
        <f t="shared" si="170"/>
        <v>1</v>
      </c>
      <c r="X464" s="197">
        <f t="shared" si="171"/>
        <v>1</v>
      </c>
      <c r="Y464" s="197" t="str">
        <f t="shared" si="172"/>
        <v>New_Hybrid_New_Hybrid_2026_Hybrid 50 MW Solar, 25 MW Storage</v>
      </c>
      <c r="Z464" s="197">
        <f>IF(COUNTIFS($Y$2:Y464,Y464)=1,1,0)</f>
        <v>0</v>
      </c>
      <c r="AA464" s="197">
        <f>SUM($Z$2:Z464)*Z464</f>
        <v>0</v>
      </c>
      <c r="AB464" s="197">
        <f>COUNTIFS(resources!B:B,B464)</f>
        <v>1</v>
      </c>
      <c r="AC464" s="197">
        <f t="shared" si="173"/>
        <v>1</v>
      </c>
      <c r="AD464" s="197">
        <f t="shared" si="174"/>
        <v>1</v>
      </c>
      <c r="AE464" s="197">
        <f t="shared" si="175"/>
        <v>1</v>
      </c>
      <c r="AF464" s="197">
        <f t="shared" si="176"/>
        <v>1</v>
      </c>
      <c r="AG464" s="197">
        <f t="shared" si="177"/>
        <v>1</v>
      </c>
      <c r="AH464" s="197">
        <f t="shared" si="178"/>
        <v>1</v>
      </c>
      <c r="AI464" s="197">
        <f t="shared" si="179"/>
        <v>1</v>
      </c>
    </row>
    <row r="465" spans="1:35" x14ac:dyDescent="0.3">
      <c r="A465" s="103" t="s">
        <v>3955</v>
      </c>
      <c r="B465" s="103" t="s">
        <v>1239</v>
      </c>
      <c r="C465" s="103" t="s">
        <v>6266</v>
      </c>
      <c r="D465" s="164">
        <v>2030</v>
      </c>
      <c r="E465" s="164">
        <v>10</v>
      </c>
      <c r="F465" s="166">
        <v>10.105368479420203</v>
      </c>
      <c r="G465" s="206">
        <v>25</v>
      </c>
      <c r="H465" s="207"/>
      <c r="I465" s="103" t="s">
        <v>594</v>
      </c>
      <c r="J465" s="85">
        <v>4</v>
      </c>
      <c r="K465" s="210" t="s">
        <v>6267</v>
      </c>
      <c r="L465" s="191">
        <v>50</v>
      </c>
      <c r="M465" s="191" t="str">
        <f>IF(
ISNA(INDEX(resources!E:E,MATCH(B465,resources!B:B,0))),"fillme",
INDEX(resources!E:E,MATCH(B465,resources!B:B,0)))</f>
        <v>CAISO_Hybrid</v>
      </c>
      <c r="N465" s="191">
        <v>0</v>
      </c>
      <c r="O465" s="193" t="str">
        <f>IFERROR(INDEX(resources!K:K,MATCH(B465,resources!B:B,0)),"fillme")</f>
        <v>unknown</v>
      </c>
      <c r="P465" s="195" t="str">
        <f t="shared" si="165"/>
        <v>unknown_2030_10</v>
      </c>
      <c r="Q465" s="194">
        <f>INDEX(elcc!G:G,MATCH(P465,elcc!D:D,0))</f>
        <v>0</v>
      </c>
      <c r="R465" s="195">
        <f t="shared" si="166"/>
        <v>1</v>
      </c>
      <c r="S465" s="210" t="e">
        <f t="shared" si="167"/>
        <v>#N/A</v>
      </c>
      <c r="T465" s="212">
        <f t="shared" si="168"/>
        <v>25</v>
      </c>
      <c r="U465" s="196" t="str">
        <f t="shared" si="169"/>
        <v>ok</v>
      </c>
      <c r="V465" s="192" t="str">
        <f>INDEX(resources!F:F,MATCH(B465,resources!B:B,0))</f>
        <v>new_resolve</v>
      </c>
      <c r="W465" s="197">
        <f t="shared" si="170"/>
        <v>1</v>
      </c>
      <c r="X465" s="197">
        <f t="shared" si="171"/>
        <v>1</v>
      </c>
      <c r="Y465" s="197" t="str">
        <f t="shared" si="172"/>
        <v>New_Hybrid_New_Hybrid_2026_Hybrid 50 MW Solar, 25 MW Storage</v>
      </c>
      <c r="Z465" s="197">
        <f>IF(COUNTIFS($Y$2:Y465,Y465)=1,1,0)</f>
        <v>0</v>
      </c>
      <c r="AA465" s="197">
        <f>SUM($Z$2:Z465)*Z465</f>
        <v>0</v>
      </c>
      <c r="AB465" s="197">
        <f>COUNTIFS(resources!B:B,B465)</f>
        <v>1</v>
      </c>
      <c r="AC465" s="197">
        <f t="shared" si="173"/>
        <v>1</v>
      </c>
      <c r="AD465" s="197">
        <f t="shared" si="174"/>
        <v>1</v>
      </c>
      <c r="AE465" s="197">
        <f t="shared" si="175"/>
        <v>1</v>
      </c>
      <c r="AF465" s="197">
        <f t="shared" si="176"/>
        <v>1</v>
      </c>
      <c r="AG465" s="197">
        <f t="shared" si="177"/>
        <v>1</v>
      </c>
      <c r="AH465" s="197">
        <f t="shared" si="178"/>
        <v>1</v>
      </c>
      <c r="AI465" s="197">
        <f t="shared" si="179"/>
        <v>1</v>
      </c>
    </row>
    <row r="466" spans="1:35" x14ac:dyDescent="0.3">
      <c r="A466" s="103" t="s">
        <v>3955</v>
      </c>
      <c r="B466" s="103" t="s">
        <v>1239</v>
      </c>
      <c r="C466" s="103" t="s">
        <v>6266</v>
      </c>
      <c r="D466" s="164">
        <v>2030</v>
      </c>
      <c r="E466" s="164">
        <v>11</v>
      </c>
      <c r="F466" s="166">
        <v>7.7667083728219657</v>
      </c>
      <c r="G466" s="206">
        <v>25</v>
      </c>
      <c r="H466" s="207"/>
      <c r="I466" s="103" t="s">
        <v>594</v>
      </c>
      <c r="J466" s="85">
        <v>4</v>
      </c>
      <c r="K466" s="210" t="s">
        <v>6267</v>
      </c>
      <c r="L466" s="191">
        <v>50</v>
      </c>
      <c r="M466" s="191" t="str">
        <f>IF(
ISNA(INDEX(resources!E:E,MATCH(B466,resources!B:B,0))),"fillme",
INDEX(resources!E:E,MATCH(B466,resources!B:B,0)))</f>
        <v>CAISO_Hybrid</v>
      </c>
      <c r="N466" s="191">
        <v>0</v>
      </c>
      <c r="O466" s="193" t="str">
        <f>IFERROR(INDEX(resources!K:K,MATCH(B466,resources!B:B,0)),"fillme")</f>
        <v>unknown</v>
      </c>
      <c r="P466" s="195" t="str">
        <f t="shared" si="165"/>
        <v>unknown_2030_11</v>
      </c>
      <c r="Q466" s="194">
        <f>INDEX(elcc!G:G,MATCH(P466,elcc!D:D,0))</f>
        <v>0</v>
      </c>
      <c r="R466" s="195">
        <f t="shared" si="166"/>
        <v>1</v>
      </c>
      <c r="S466" s="210" t="e">
        <f t="shared" si="167"/>
        <v>#N/A</v>
      </c>
      <c r="T466" s="212">
        <f t="shared" si="168"/>
        <v>25</v>
      </c>
      <c r="U466" s="196" t="str">
        <f t="shared" si="169"/>
        <v>ok</v>
      </c>
      <c r="V466" s="192" t="str">
        <f>INDEX(resources!F:F,MATCH(B466,resources!B:B,0))</f>
        <v>new_resolve</v>
      </c>
      <c r="W466" s="197">
        <f t="shared" si="170"/>
        <v>1</v>
      </c>
      <c r="X466" s="197">
        <f t="shared" si="171"/>
        <v>1</v>
      </c>
      <c r="Y466" s="197" t="str">
        <f t="shared" si="172"/>
        <v>New_Hybrid_New_Hybrid_2026_Hybrid 50 MW Solar, 25 MW Storage</v>
      </c>
      <c r="Z466" s="197">
        <f>IF(COUNTIFS($Y$2:Y466,Y466)=1,1,0)</f>
        <v>0</v>
      </c>
      <c r="AA466" s="197">
        <f>SUM($Z$2:Z466)*Z466</f>
        <v>0</v>
      </c>
      <c r="AB466" s="197">
        <f>COUNTIFS(resources!B:B,B466)</f>
        <v>1</v>
      </c>
      <c r="AC466" s="197">
        <f t="shared" si="173"/>
        <v>1</v>
      </c>
      <c r="AD466" s="197">
        <f t="shared" si="174"/>
        <v>1</v>
      </c>
      <c r="AE466" s="197">
        <f t="shared" si="175"/>
        <v>1</v>
      </c>
      <c r="AF466" s="197">
        <f t="shared" si="176"/>
        <v>1</v>
      </c>
      <c r="AG466" s="197">
        <f t="shared" si="177"/>
        <v>1</v>
      </c>
      <c r="AH466" s="197">
        <f t="shared" si="178"/>
        <v>1</v>
      </c>
      <c r="AI466" s="197">
        <f t="shared" si="179"/>
        <v>1</v>
      </c>
    </row>
    <row r="467" spans="1:35" x14ac:dyDescent="0.3">
      <c r="A467" s="103" t="s">
        <v>3955</v>
      </c>
      <c r="B467" s="103" t="s">
        <v>1239</v>
      </c>
      <c r="C467" s="103" t="s">
        <v>6266</v>
      </c>
      <c r="D467" s="164">
        <v>2030</v>
      </c>
      <c r="E467" s="164">
        <v>12</v>
      </c>
      <c r="F467" s="166">
        <v>6.8793653254392</v>
      </c>
      <c r="G467" s="206">
        <v>25</v>
      </c>
      <c r="H467" s="207"/>
      <c r="I467" s="103" t="s">
        <v>594</v>
      </c>
      <c r="J467" s="85">
        <v>4</v>
      </c>
      <c r="K467" s="210" t="s">
        <v>6267</v>
      </c>
      <c r="L467" s="191">
        <v>50</v>
      </c>
      <c r="M467" s="191" t="str">
        <f>IF(
ISNA(INDEX(resources!E:E,MATCH(B467,resources!B:B,0))),"fillme",
INDEX(resources!E:E,MATCH(B467,resources!B:B,0)))</f>
        <v>CAISO_Hybrid</v>
      </c>
      <c r="N467" s="191">
        <v>0</v>
      </c>
      <c r="O467" s="193" t="str">
        <f>IFERROR(INDEX(resources!K:K,MATCH(B467,resources!B:B,0)),"fillme")</f>
        <v>unknown</v>
      </c>
      <c r="P467" s="195" t="str">
        <f t="shared" si="165"/>
        <v>unknown_2030_12</v>
      </c>
      <c r="Q467" s="194">
        <f>INDEX(elcc!G:G,MATCH(P467,elcc!D:D,0))</f>
        <v>0</v>
      </c>
      <c r="R467" s="195">
        <f t="shared" si="166"/>
        <v>1</v>
      </c>
      <c r="S467" s="210" t="e">
        <f t="shared" si="167"/>
        <v>#N/A</v>
      </c>
      <c r="T467" s="212">
        <f t="shared" si="168"/>
        <v>25</v>
      </c>
      <c r="U467" s="196" t="str">
        <f t="shared" si="169"/>
        <v>ok</v>
      </c>
      <c r="V467" s="192" t="str">
        <f>INDEX(resources!F:F,MATCH(B467,resources!B:B,0))</f>
        <v>new_resolve</v>
      </c>
      <c r="W467" s="197">
        <f t="shared" si="170"/>
        <v>1</v>
      </c>
      <c r="X467" s="197">
        <f t="shared" si="171"/>
        <v>1</v>
      </c>
      <c r="Y467" s="197" t="str">
        <f t="shared" si="172"/>
        <v>New_Hybrid_New_Hybrid_2026_Hybrid 50 MW Solar, 25 MW Storage</v>
      </c>
      <c r="Z467" s="197">
        <f>IF(COUNTIFS($Y$2:Y467,Y467)=1,1,0)</f>
        <v>0</v>
      </c>
      <c r="AA467" s="197">
        <f>SUM($Z$2:Z467)*Z467</f>
        <v>0</v>
      </c>
      <c r="AB467" s="197">
        <f>COUNTIFS(resources!B:B,B467)</f>
        <v>1</v>
      </c>
      <c r="AC467" s="197">
        <f t="shared" si="173"/>
        <v>1</v>
      </c>
      <c r="AD467" s="197">
        <f t="shared" si="174"/>
        <v>1</v>
      </c>
      <c r="AE467" s="197">
        <f t="shared" si="175"/>
        <v>1</v>
      </c>
      <c r="AF467" s="197">
        <f t="shared" si="176"/>
        <v>1</v>
      </c>
      <c r="AG467" s="197">
        <f t="shared" si="177"/>
        <v>1</v>
      </c>
      <c r="AH467" s="197">
        <f t="shared" si="178"/>
        <v>1</v>
      </c>
      <c r="AI467" s="197">
        <f t="shared" si="179"/>
        <v>1</v>
      </c>
    </row>
    <row r="468" spans="1:35" x14ac:dyDescent="0.3">
      <c r="A468" s="103" t="s">
        <v>3955</v>
      </c>
      <c r="B468" s="103" t="s">
        <v>2418</v>
      </c>
      <c r="C468" s="103" t="s">
        <v>6268</v>
      </c>
      <c r="D468" s="164">
        <v>2024</v>
      </c>
      <c r="E468" s="164">
        <v>1</v>
      </c>
      <c r="F468" s="166">
        <v>11.33127286894873</v>
      </c>
      <c r="G468" s="206">
        <v>15.400000000000002</v>
      </c>
      <c r="H468" s="207"/>
      <c r="I468" s="103" t="s">
        <v>594</v>
      </c>
      <c r="K468" s="210" t="s">
        <v>6269</v>
      </c>
      <c r="L468" s="191">
        <v>75</v>
      </c>
      <c r="M468" s="191" t="str">
        <f>IF(
ISNA(INDEX(resources!E:E,MATCH(B468,resources!B:B,0))),"fillme",
INDEX(resources!E:E,MATCH(B468,resources!B:B,0)))</f>
        <v>CAISO_Wind</v>
      </c>
      <c r="N468" s="191">
        <v>0</v>
      </c>
      <c r="O468" s="193" t="str">
        <f>IFERROR(INDEX(resources!K:K,MATCH(B468,resources!B:B,0)),"fillme")</f>
        <v>wind_low_cf</v>
      </c>
      <c r="P468" s="195" t="str">
        <f t="shared" ref="P468" si="180">O468&amp;"_"&amp;D468&amp;"_"&amp;E468</f>
        <v>wind_low_cf_2024_1</v>
      </c>
      <c r="Q468" s="194">
        <f>INDEX(elcc!G:G,MATCH(P468,elcc!D:D,0))</f>
        <v>0.15866666666666671</v>
      </c>
      <c r="R468" s="195">
        <f t="shared" ref="R468" si="181">IF(O468="battery",MIN(1,J468/4),1)</f>
        <v>1</v>
      </c>
      <c r="S468" s="210" t="e">
        <f t="shared" ref="S468" si="182">IF(ISBLANK(H468),NA(),H468*L468*Q468*R468)</f>
        <v>#N/A</v>
      </c>
      <c r="T468" s="212">
        <f t="shared" ref="T468" si="183">IF(ISNUMBER(G468),G468,S468)</f>
        <v>15.400000000000002</v>
      </c>
      <c r="U468" s="196" t="str">
        <f t="shared" ref="U468" si="184">IF(ISERROR(T468),"error in NQC data entry; please check blue and purple data entered. You need to provide either a contracted NQC value in Column G, or allow the template to calculate one using Columns H,L,Q, and R","ok")</f>
        <v>ok</v>
      </c>
      <c r="V468" s="192" t="str">
        <f>INDEX(resources!F:F,MATCH(B468,resources!B:B,0))</f>
        <v>new_resolve</v>
      </c>
      <c r="W468" s="197">
        <f t="shared" ref="W468" si="185">(F468&gt;0)*1</f>
        <v>1</v>
      </c>
      <c r="X468" s="197">
        <f t="shared" ref="X468" si="186">COUNTIFS(G468:H468,"&gt;0")</f>
        <v>1</v>
      </c>
      <c r="Y468" s="197" t="str">
        <f t="shared" ref="Y468" si="187">B468&amp;"_"&amp;C468&amp;"_"&amp;K468</f>
        <v>Tehachapi_Wind_Tehachapi_Wind_2024_New 75 MW Wind</v>
      </c>
      <c r="Z468" s="197">
        <f>IF(COUNTIFS($Y$2:Y468,Y468)=1,1,0)</f>
        <v>1</v>
      </c>
      <c r="AA468" s="197">
        <f>SUM($Z$2:Z468)*Z468</f>
        <v>13</v>
      </c>
      <c r="AB468" s="197">
        <f>COUNTIFS(resources!B:B,B468)</f>
        <v>1</v>
      </c>
      <c r="AC468" s="197">
        <f t="shared" ref="AC468" si="188">AND(ISNUMBER(D468),(D468&gt;2019))*1</f>
        <v>1</v>
      </c>
      <c r="AD468" s="197">
        <f t="shared" ref="AD468" si="189">AND(ISNUMBER(E468),E468&gt;=1,E468&lt;=12)*1</f>
        <v>1</v>
      </c>
      <c r="AE468" s="197">
        <f t="shared" ref="AE468" si="190">AND(COUNT(G468:H468)=1,COUNT(F468)=1)*1</f>
        <v>1</v>
      </c>
      <c r="AF468" s="197">
        <f t="shared" ref="AF468" si="191">(COUNTIFS(K468:O468,"fillme")=0)*1</f>
        <v>1</v>
      </c>
      <c r="AG468" s="197">
        <f t="shared" ref="AG468" si="192">ISNUMBER(L468)*1</f>
        <v>1</v>
      </c>
      <c r="AH468" s="197">
        <f t="shared" ref="AH468" si="193">NOT(AND(G468&gt;0,H468&gt;0))*1</f>
        <v>1</v>
      </c>
      <c r="AI468" s="197">
        <f t="shared" ref="AI468" si="194">(U468="ok")*1</f>
        <v>1</v>
      </c>
    </row>
    <row r="469" spans="1:35" x14ac:dyDescent="0.3">
      <c r="A469" s="103" t="s">
        <v>3955</v>
      </c>
      <c r="B469" s="103" t="s">
        <v>2418</v>
      </c>
      <c r="C469" s="103" t="s">
        <v>6268</v>
      </c>
      <c r="D469" s="164">
        <v>2024</v>
      </c>
      <c r="E469" s="164">
        <v>2</v>
      </c>
      <c r="F469" s="166">
        <v>12.820346295815044</v>
      </c>
      <c r="G469" s="206">
        <v>13.200000000000001</v>
      </c>
      <c r="H469" s="207"/>
      <c r="I469" s="103" t="s">
        <v>594</v>
      </c>
      <c r="K469" s="210" t="s">
        <v>6269</v>
      </c>
      <c r="L469" s="191">
        <v>75</v>
      </c>
      <c r="M469" s="191" t="str">
        <f>IF(
ISNA(INDEX(resources!E:E,MATCH(B469,resources!B:B,0))),"fillme",
INDEX(resources!E:E,MATCH(B469,resources!B:B,0)))</f>
        <v>CAISO_Wind</v>
      </c>
      <c r="N469" s="191">
        <v>0</v>
      </c>
      <c r="O469" s="193" t="str">
        <f>IFERROR(INDEX(resources!K:K,MATCH(B469,resources!B:B,0)),"fillme")</f>
        <v>wind_low_cf</v>
      </c>
      <c r="P469" s="195" t="str">
        <f t="shared" ref="P469:P532" si="195">O469&amp;"_"&amp;D469&amp;"_"&amp;E469</f>
        <v>wind_low_cf_2024_2</v>
      </c>
      <c r="Q469" s="194">
        <f>INDEX(elcc!G:G,MATCH(P469,elcc!D:D,0))</f>
        <v>0.13600000000000001</v>
      </c>
      <c r="R469" s="195">
        <f t="shared" ref="R469:R532" si="196">IF(O469="battery",MIN(1,J469/4),1)</f>
        <v>1</v>
      </c>
      <c r="S469" s="210" t="e">
        <f t="shared" ref="S469:S532" si="197">IF(ISBLANK(H469),NA(),H469*L469*Q469*R469)</f>
        <v>#N/A</v>
      </c>
      <c r="T469" s="212">
        <f t="shared" ref="T469:T532" si="198">IF(ISNUMBER(G469),G469,S469)</f>
        <v>13.200000000000001</v>
      </c>
      <c r="U469" s="196" t="str">
        <f t="shared" ref="U469:U532" si="199">IF(ISERROR(T469),"error in NQC data entry; please check blue and purple data entered. You need to provide either a contracted NQC value in Column G, or allow the template to calculate one using Columns H,L,Q, and R","ok")</f>
        <v>ok</v>
      </c>
      <c r="V469" s="192" t="str">
        <f>INDEX(resources!F:F,MATCH(B469,resources!B:B,0))</f>
        <v>new_resolve</v>
      </c>
      <c r="W469" s="197">
        <f t="shared" ref="W469:W532" si="200">(F469&gt;0)*1</f>
        <v>1</v>
      </c>
      <c r="X469" s="197">
        <f t="shared" ref="X469:X532" si="201">COUNTIFS(G469:H469,"&gt;0")</f>
        <v>1</v>
      </c>
      <c r="Y469" s="197" t="str">
        <f t="shared" ref="Y469:Y532" si="202">B469&amp;"_"&amp;C469&amp;"_"&amp;K469</f>
        <v>Tehachapi_Wind_Tehachapi_Wind_2024_New 75 MW Wind</v>
      </c>
      <c r="Z469" s="197">
        <f>IF(COUNTIFS($Y$2:Y469,Y469)=1,1,0)</f>
        <v>0</v>
      </c>
      <c r="AA469" s="197">
        <f>SUM($Z$2:Z469)*Z469</f>
        <v>0</v>
      </c>
      <c r="AB469" s="197">
        <f>COUNTIFS(resources!B:B,B469)</f>
        <v>1</v>
      </c>
      <c r="AC469" s="197">
        <f t="shared" ref="AC469:AC532" si="203">AND(ISNUMBER(D469),(D469&gt;2019))*1</f>
        <v>1</v>
      </c>
      <c r="AD469" s="197">
        <f t="shared" ref="AD469:AD532" si="204">AND(ISNUMBER(E469),E469&gt;=1,E469&lt;=12)*1</f>
        <v>1</v>
      </c>
      <c r="AE469" s="197">
        <f t="shared" ref="AE469:AE532" si="205">AND(COUNT(G469:H469)=1,COUNT(F469)=1)*1</f>
        <v>1</v>
      </c>
      <c r="AF469" s="197">
        <f t="shared" ref="AF469:AF532" si="206">(COUNTIFS(K469:O469,"fillme")=0)*1</f>
        <v>1</v>
      </c>
      <c r="AG469" s="197">
        <f t="shared" ref="AG469:AG532" si="207">ISNUMBER(L469)*1</f>
        <v>1</v>
      </c>
      <c r="AH469" s="197">
        <f t="shared" ref="AH469:AH532" si="208">NOT(AND(G469&gt;0,H469&gt;0))*1</f>
        <v>1</v>
      </c>
      <c r="AI469" s="197">
        <f t="shared" ref="AI469:AI532" si="209">(U469="ok")*1</f>
        <v>1</v>
      </c>
    </row>
    <row r="470" spans="1:35" x14ac:dyDescent="0.3">
      <c r="A470" s="103" t="s">
        <v>3955</v>
      </c>
      <c r="B470" s="103" t="s">
        <v>2418</v>
      </c>
      <c r="C470" s="103" t="s">
        <v>6268</v>
      </c>
      <c r="D470" s="164">
        <v>2024</v>
      </c>
      <c r="E470" s="164">
        <v>3</v>
      </c>
      <c r="F470" s="166">
        <v>17.79864129987563</v>
      </c>
      <c r="G470" s="206">
        <v>30.800000000000004</v>
      </c>
      <c r="H470" s="207"/>
      <c r="I470" s="103" t="s">
        <v>594</v>
      </c>
      <c r="K470" s="210" t="s">
        <v>6269</v>
      </c>
      <c r="L470" s="191">
        <v>75</v>
      </c>
      <c r="M470" s="191" t="str">
        <f>IF(
ISNA(INDEX(resources!E:E,MATCH(B470,resources!B:B,0))),"fillme",
INDEX(resources!E:E,MATCH(B470,resources!B:B,0)))</f>
        <v>CAISO_Wind</v>
      </c>
      <c r="N470" s="191">
        <v>0</v>
      </c>
      <c r="O470" s="193" t="str">
        <f>IFERROR(INDEX(resources!K:K,MATCH(B470,resources!B:B,0)),"fillme")</f>
        <v>wind_low_cf</v>
      </c>
      <c r="P470" s="195" t="str">
        <f t="shared" si="195"/>
        <v>wind_low_cf_2024_3</v>
      </c>
      <c r="Q470" s="194">
        <f>INDEX(elcc!G:G,MATCH(P470,elcc!D:D,0))</f>
        <v>0.31733333333333341</v>
      </c>
      <c r="R470" s="195">
        <f t="shared" si="196"/>
        <v>1</v>
      </c>
      <c r="S470" s="210" t="e">
        <f t="shared" si="197"/>
        <v>#N/A</v>
      </c>
      <c r="T470" s="212">
        <f t="shared" si="198"/>
        <v>30.800000000000004</v>
      </c>
      <c r="U470" s="196" t="str">
        <f t="shared" si="199"/>
        <v>ok</v>
      </c>
      <c r="V470" s="192" t="str">
        <f>INDEX(resources!F:F,MATCH(B470,resources!B:B,0))</f>
        <v>new_resolve</v>
      </c>
      <c r="W470" s="197">
        <f t="shared" si="200"/>
        <v>1</v>
      </c>
      <c r="X470" s="197">
        <f t="shared" si="201"/>
        <v>1</v>
      </c>
      <c r="Y470" s="197" t="str">
        <f t="shared" si="202"/>
        <v>Tehachapi_Wind_Tehachapi_Wind_2024_New 75 MW Wind</v>
      </c>
      <c r="Z470" s="197">
        <f>IF(COUNTIFS($Y$2:Y470,Y470)=1,1,0)</f>
        <v>0</v>
      </c>
      <c r="AA470" s="197">
        <f>SUM($Z$2:Z470)*Z470</f>
        <v>0</v>
      </c>
      <c r="AB470" s="197">
        <f>COUNTIFS(resources!B:B,B470)</f>
        <v>1</v>
      </c>
      <c r="AC470" s="197">
        <f t="shared" si="203"/>
        <v>1</v>
      </c>
      <c r="AD470" s="197">
        <f t="shared" si="204"/>
        <v>1</v>
      </c>
      <c r="AE470" s="197">
        <f t="shared" si="205"/>
        <v>1</v>
      </c>
      <c r="AF470" s="197">
        <f t="shared" si="206"/>
        <v>1</v>
      </c>
      <c r="AG470" s="197">
        <f t="shared" si="207"/>
        <v>1</v>
      </c>
      <c r="AH470" s="197">
        <f t="shared" si="208"/>
        <v>1</v>
      </c>
      <c r="AI470" s="197">
        <f t="shared" si="209"/>
        <v>1</v>
      </c>
    </row>
    <row r="471" spans="1:35" x14ac:dyDescent="0.3">
      <c r="A471" s="103" t="s">
        <v>3955</v>
      </c>
      <c r="B471" s="103" t="s">
        <v>2418</v>
      </c>
      <c r="C471" s="103" t="s">
        <v>6268</v>
      </c>
      <c r="D471" s="164">
        <v>2024</v>
      </c>
      <c r="E471" s="164">
        <v>4</v>
      </c>
      <c r="F471" s="166">
        <v>19.393241313512657</v>
      </c>
      <c r="G471" s="206">
        <v>27.5</v>
      </c>
      <c r="H471" s="207"/>
      <c r="I471" s="103" t="s">
        <v>594</v>
      </c>
      <c r="K471" s="210" t="s">
        <v>6269</v>
      </c>
      <c r="L471" s="191">
        <v>75</v>
      </c>
      <c r="M471" s="191" t="str">
        <f>IF(
ISNA(INDEX(resources!E:E,MATCH(B471,resources!B:B,0))),"fillme",
INDEX(resources!E:E,MATCH(B471,resources!B:B,0)))</f>
        <v>CAISO_Wind</v>
      </c>
      <c r="N471" s="191">
        <v>0</v>
      </c>
      <c r="O471" s="193" t="str">
        <f>IFERROR(INDEX(resources!K:K,MATCH(B471,resources!B:B,0)),"fillme")</f>
        <v>wind_low_cf</v>
      </c>
      <c r="P471" s="195" t="str">
        <f t="shared" si="195"/>
        <v>wind_low_cf_2024_4</v>
      </c>
      <c r="Q471" s="194">
        <f>INDEX(elcc!G:G,MATCH(P471,elcc!D:D,0))</f>
        <v>0.28333333333333338</v>
      </c>
      <c r="R471" s="195">
        <f t="shared" si="196"/>
        <v>1</v>
      </c>
      <c r="S471" s="210" t="e">
        <f t="shared" si="197"/>
        <v>#N/A</v>
      </c>
      <c r="T471" s="212">
        <f t="shared" si="198"/>
        <v>27.5</v>
      </c>
      <c r="U471" s="196" t="str">
        <f t="shared" si="199"/>
        <v>ok</v>
      </c>
      <c r="V471" s="192" t="str">
        <f>INDEX(resources!F:F,MATCH(B471,resources!B:B,0))</f>
        <v>new_resolve</v>
      </c>
      <c r="W471" s="197">
        <f t="shared" si="200"/>
        <v>1</v>
      </c>
      <c r="X471" s="197">
        <f t="shared" si="201"/>
        <v>1</v>
      </c>
      <c r="Y471" s="197" t="str">
        <f t="shared" si="202"/>
        <v>Tehachapi_Wind_Tehachapi_Wind_2024_New 75 MW Wind</v>
      </c>
      <c r="Z471" s="197">
        <f>IF(COUNTIFS($Y$2:Y471,Y471)=1,1,0)</f>
        <v>0</v>
      </c>
      <c r="AA471" s="197">
        <f>SUM($Z$2:Z471)*Z471</f>
        <v>0</v>
      </c>
      <c r="AB471" s="197">
        <f>COUNTIFS(resources!B:B,B471)</f>
        <v>1</v>
      </c>
      <c r="AC471" s="197">
        <f t="shared" si="203"/>
        <v>1</v>
      </c>
      <c r="AD471" s="197">
        <f t="shared" si="204"/>
        <v>1</v>
      </c>
      <c r="AE471" s="197">
        <f t="shared" si="205"/>
        <v>1</v>
      </c>
      <c r="AF471" s="197">
        <f t="shared" si="206"/>
        <v>1</v>
      </c>
      <c r="AG471" s="197">
        <f t="shared" si="207"/>
        <v>1</v>
      </c>
      <c r="AH471" s="197">
        <f t="shared" si="208"/>
        <v>1</v>
      </c>
      <c r="AI471" s="197">
        <f t="shared" si="209"/>
        <v>1</v>
      </c>
    </row>
    <row r="472" spans="1:35" x14ac:dyDescent="0.3">
      <c r="A472" s="103" t="s">
        <v>3955</v>
      </c>
      <c r="B472" s="103" t="s">
        <v>2418</v>
      </c>
      <c r="C472" s="103" t="s">
        <v>6268</v>
      </c>
      <c r="D472" s="164">
        <v>2024</v>
      </c>
      <c r="E472" s="164">
        <v>5</v>
      </c>
      <c r="F472" s="166">
        <v>21.318592847085036</v>
      </c>
      <c r="G472" s="206">
        <v>27.5</v>
      </c>
      <c r="H472" s="207"/>
      <c r="I472" s="103" t="s">
        <v>594</v>
      </c>
      <c r="K472" s="210" t="s">
        <v>6269</v>
      </c>
      <c r="L472" s="191">
        <v>75</v>
      </c>
      <c r="M472" s="191" t="str">
        <f>IF(
ISNA(INDEX(resources!E:E,MATCH(B472,resources!B:B,0))),"fillme",
INDEX(resources!E:E,MATCH(B472,resources!B:B,0)))</f>
        <v>CAISO_Wind</v>
      </c>
      <c r="N472" s="191">
        <v>0</v>
      </c>
      <c r="O472" s="193" t="str">
        <f>IFERROR(INDEX(resources!K:K,MATCH(B472,resources!B:B,0)),"fillme")</f>
        <v>wind_low_cf</v>
      </c>
      <c r="P472" s="195" t="str">
        <f t="shared" si="195"/>
        <v>wind_low_cf_2024_5</v>
      </c>
      <c r="Q472" s="194">
        <f>INDEX(elcc!G:G,MATCH(P472,elcc!D:D,0))</f>
        <v>0.28333333333333338</v>
      </c>
      <c r="R472" s="195">
        <f t="shared" si="196"/>
        <v>1</v>
      </c>
      <c r="S472" s="210" t="e">
        <f t="shared" si="197"/>
        <v>#N/A</v>
      </c>
      <c r="T472" s="212">
        <f t="shared" si="198"/>
        <v>27.5</v>
      </c>
      <c r="U472" s="196" t="str">
        <f t="shared" si="199"/>
        <v>ok</v>
      </c>
      <c r="V472" s="192" t="str">
        <f>INDEX(resources!F:F,MATCH(B472,resources!B:B,0))</f>
        <v>new_resolve</v>
      </c>
      <c r="W472" s="197">
        <f t="shared" si="200"/>
        <v>1</v>
      </c>
      <c r="X472" s="197">
        <f t="shared" si="201"/>
        <v>1</v>
      </c>
      <c r="Y472" s="197" t="str">
        <f t="shared" si="202"/>
        <v>Tehachapi_Wind_Tehachapi_Wind_2024_New 75 MW Wind</v>
      </c>
      <c r="Z472" s="197">
        <f>IF(COUNTIFS($Y$2:Y472,Y472)=1,1,0)</f>
        <v>0</v>
      </c>
      <c r="AA472" s="197">
        <f>SUM($Z$2:Z472)*Z472</f>
        <v>0</v>
      </c>
      <c r="AB472" s="197">
        <f>COUNTIFS(resources!B:B,B472)</f>
        <v>1</v>
      </c>
      <c r="AC472" s="197">
        <f t="shared" si="203"/>
        <v>1</v>
      </c>
      <c r="AD472" s="197">
        <f t="shared" si="204"/>
        <v>1</v>
      </c>
      <c r="AE472" s="197">
        <f t="shared" si="205"/>
        <v>1</v>
      </c>
      <c r="AF472" s="197">
        <f t="shared" si="206"/>
        <v>1</v>
      </c>
      <c r="AG472" s="197">
        <f t="shared" si="207"/>
        <v>1</v>
      </c>
      <c r="AH472" s="197">
        <f t="shared" si="208"/>
        <v>1</v>
      </c>
      <c r="AI472" s="197">
        <f t="shared" si="209"/>
        <v>1</v>
      </c>
    </row>
    <row r="473" spans="1:35" x14ac:dyDescent="0.3">
      <c r="A473" s="103" t="s">
        <v>3955</v>
      </c>
      <c r="B473" s="103" t="s">
        <v>2418</v>
      </c>
      <c r="C473" s="103" t="s">
        <v>6268</v>
      </c>
      <c r="D473" s="164">
        <v>2024</v>
      </c>
      <c r="E473" s="164">
        <v>6</v>
      </c>
      <c r="F473" s="166">
        <v>20.78822478757543</v>
      </c>
      <c r="G473" s="206">
        <v>36.300000000000004</v>
      </c>
      <c r="H473" s="207"/>
      <c r="I473" s="103" t="s">
        <v>594</v>
      </c>
      <c r="K473" s="210" t="s">
        <v>6269</v>
      </c>
      <c r="L473" s="191">
        <v>75</v>
      </c>
      <c r="M473" s="191" t="str">
        <f>IF(
ISNA(INDEX(resources!E:E,MATCH(B473,resources!B:B,0))),"fillme",
INDEX(resources!E:E,MATCH(B473,resources!B:B,0)))</f>
        <v>CAISO_Wind</v>
      </c>
      <c r="N473" s="191">
        <v>0</v>
      </c>
      <c r="O473" s="193" t="str">
        <f>IFERROR(INDEX(resources!K:K,MATCH(B473,resources!B:B,0)),"fillme")</f>
        <v>wind_low_cf</v>
      </c>
      <c r="P473" s="195" t="str">
        <f t="shared" si="195"/>
        <v>wind_low_cf_2024_6</v>
      </c>
      <c r="Q473" s="194">
        <f>INDEX(elcc!G:G,MATCH(P473,elcc!D:D,0))</f>
        <v>0.37400000000000005</v>
      </c>
      <c r="R473" s="195">
        <f t="shared" si="196"/>
        <v>1</v>
      </c>
      <c r="S473" s="210" t="e">
        <f t="shared" si="197"/>
        <v>#N/A</v>
      </c>
      <c r="T473" s="212">
        <f t="shared" si="198"/>
        <v>36.300000000000004</v>
      </c>
      <c r="U473" s="196" t="str">
        <f t="shared" si="199"/>
        <v>ok</v>
      </c>
      <c r="V473" s="192" t="str">
        <f>INDEX(resources!F:F,MATCH(B473,resources!B:B,0))</f>
        <v>new_resolve</v>
      </c>
      <c r="W473" s="197">
        <f t="shared" si="200"/>
        <v>1</v>
      </c>
      <c r="X473" s="197">
        <f t="shared" si="201"/>
        <v>1</v>
      </c>
      <c r="Y473" s="197" t="str">
        <f t="shared" si="202"/>
        <v>Tehachapi_Wind_Tehachapi_Wind_2024_New 75 MW Wind</v>
      </c>
      <c r="Z473" s="197">
        <f>IF(COUNTIFS($Y$2:Y473,Y473)=1,1,0)</f>
        <v>0</v>
      </c>
      <c r="AA473" s="197">
        <f>SUM($Z$2:Z473)*Z473</f>
        <v>0</v>
      </c>
      <c r="AB473" s="197">
        <f>COUNTIFS(resources!B:B,B473)</f>
        <v>1</v>
      </c>
      <c r="AC473" s="197">
        <f t="shared" si="203"/>
        <v>1</v>
      </c>
      <c r="AD473" s="197">
        <f t="shared" si="204"/>
        <v>1</v>
      </c>
      <c r="AE473" s="197">
        <f t="shared" si="205"/>
        <v>1</v>
      </c>
      <c r="AF473" s="197">
        <f t="shared" si="206"/>
        <v>1</v>
      </c>
      <c r="AG473" s="197">
        <f t="shared" si="207"/>
        <v>1</v>
      </c>
      <c r="AH473" s="197">
        <f t="shared" si="208"/>
        <v>1</v>
      </c>
      <c r="AI473" s="197">
        <f t="shared" si="209"/>
        <v>1</v>
      </c>
    </row>
    <row r="474" spans="1:35" x14ac:dyDescent="0.3">
      <c r="A474" s="103" t="s">
        <v>3955</v>
      </c>
      <c r="B474" s="103" t="s">
        <v>2418</v>
      </c>
      <c r="C474" s="103" t="s">
        <v>6268</v>
      </c>
      <c r="D474" s="164">
        <v>2024</v>
      </c>
      <c r="E474" s="164">
        <v>7</v>
      </c>
      <c r="F474" s="166">
        <v>19.908629040368311</v>
      </c>
      <c r="G474" s="206">
        <v>25.3</v>
      </c>
      <c r="H474" s="207"/>
      <c r="I474" s="103" t="s">
        <v>594</v>
      </c>
      <c r="K474" s="210" t="s">
        <v>6269</v>
      </c>
      <c r="L474" s="191">
        <v>75</v>
      </c>
      <c r="M474" s="191" t="str">
        <f>IF(
ISNA(INDEX(resources!E:E,MATCH(B474,resources!B:B,0))),"fillme",
INDEX(resources!E:E,MATCH(B474,resources!B:B,0)))</f>
        <v>CAISO_Wind</v>
      </c>
      <c r="N474" s="191">
        <v>0</v>
      </c>
      <c r="O474" s="193" t="str">
        <f>IFERROR(INDEX(resources!K:K,MATCH(B474,resources!B:B,0)),"fillme")</f>
        <v>wind_low_cf</v>
      </c>
      <c r="P474" s="195" t="str">
        <f t="shared" si="195"/>
        <v>wind_low_cf_2024_7</v>
      </c>
      <c r="Q474" s="194">
        <f>INDEX(elcc!G:G,MATCH(P474,elcc!D:D,0))</f>
        <v>0.26066666666666671</v>
      </c>
      <c r="R474" s="195">
        <f t="shared" si="196"/>
        <v>1</v>
      </c>
      <c r="S474" s="210" t="e">
        <f t="shared" si="197"/>
        <v>#N/A</v>
      </c>
      <c r="T474" s="212">
        <f t="shared" si="198"/>
        <v>25.3</v>
      </c>
      <c r="U474" s="196" t="str">
        <f t="shared" si="199"/>
        <v>ok</v>
      </c>
      <c r="V474" s="192" t="str">
        <f>INDEX(resources!F:F,MATCH(B474,resources!B:B,0))</f>
        <v>new_resolve</v>
      </c>
      <c r="W474" s="197">
        <f t="shared" si="200"/>
        <v>1</v>
      </c>
      <c r="X474" s="197">
        <f t="shared" si="201"/>
        <v>1</v>
      </c>
      <c r="Y474" s="197" t="str">
        <f t="shared" si="202"/>
        <v>Tehachapi_Wind_Tehachapi_Wind_2024_New 75 MW Wind</v>
      </c>
      <c r="Z474" s="197">
        <f>IF(COUNTIFS($Y$2:Y474,Y474)=1,1,0)</f>
        <v>0</v>
      </c>
      <c r="AA474" s="197">
        <f>SUM($Z$2:Z474)*Z474</f>
        <v>0</v>
      </c>
      <c r="AB474" s="197">
        <f>COUNTIFS(resources!B:B,B474)</f>
        <v>1</v>
      </c>
      <c r="AC474" s="197">
        <f t="shared" si="203"/>
        <v>1</v>
      </c>
      <c r="AD474" s="197">
        <f t="shared" si="204"/>
        <v>1</v>
      </c>
      <c r="AE474" s="197">
        <f t="shared" si="205"/>
        <v>1</v>
      </c>
      <c r="AF474" s="197">
        <f t="shared" si="206"/>
        <v>1</v>
      </c>
      <c r="AG474" s="197">
        <f t="shared" si="207"/>
        <v>1</v>
      </c>
      <c r="AH474" s="197">
        <f t="shared" si="208"/>
        <v>1</v>
      </c>
      <c r="AI474" s="197">
        <f t="shared" si="209"/>
        <v>1</v>
      </c>
    </row>
    <row r="475" spans="1:35" x14ac:dyDescent="0.3">
      <c r="A475" s="103" t="s">
        <v>3955</v>
      </c>
      <c r="B475" s="103" t="s">
        <v>2418</v>
      </c>
      <c r="C475" s="103" t="s">
        <v>6268</v>
      </c>
      <c r="D475" s="164">
        <v>2024</v>
      </c>
      <c r="E475" s="164">
        <v>8</v>
      </c>
      <c r="F475" s="166">
        <v>19.340467344767653</v>
      </c>
      <c r="G475" s="206">
        <v>23.099999999999998</v>
      </c>
      <c r="H475" s="207"/>
      <c r="I475" s="103" t="s">
        <v>594</v>
      </c>
      <c r="K475" s="210" t="s">
        <v>6269</v>
      </c>
      <c r="L475" s="191">
        <v>75</v>
      </c>
      <c r="M475" s="191" t="str">
        <f>IF(
ISNA(INDEX(resources!E:E,MATCH(B475,resources!B:B,0))),"fillme",
INDEX(resources!E:E,MATCH(B475,resources!B:B,0)))</f>
        <v>CAISO_Wind</v>
      </c>
      <c r="N475" s="191">
        <v>0</v>
      </c>
      <c r="O475" s="193" t="str">
        <f>IFERROR(INDEX(resources!K:K,MATCH(B475,resources!B:B,0)),"fillme")</f>
        <v>wind_low_cf</v>
      </c>
      <c r="P475" s="195" t="str">
        <f t="shared" si="195"/>
        <v>wind_low_cf_2024_8</v>
      </c>
      <c r="Q475" s="194">
        <f>INDEX(elcc!G:G,MATCH(P475,elcc!D:D,0))</f>
        <v>0.23800000000000004</v>
      </c>
      <c r="R475" s="195">
        <f t="shared" si="196"/>
        <v>1</v>
      </c>
      <c r="S475" s="210" t="e">
        <f t="shared" si="197"/>
        <v>#N/A</v>
      </c>
      <c r="T475" s="212">
        <f t="shared" si="198"/>
        <v>23.099999999999998</v>
      </c>
      <c r="U475" s="196" t="str">
        <f t="shared" si="199"/>
        <v>ok</v>
      </c>
      <c r="V475" s="192" t="str">
        <f>INDEX(resources!F:F,MATCH(B475,resources!B:B,0))</f>
        <v>new_resolve</v>
      </c>
      <c r="W475" s="197">
        <f t="shared" si="200"/>
        <v>1</v>
      </c>
      <c r="X475" s="197">
        <f t="shared" si="201"/>
        <v>1</v>
      </c>
      <c r="Y475" s="197" t="str">
        <f t="shared" si="202"/>
        <v>Tehachapi_Wind_Tehachapi_Wind_2024_New 75 MW Wind</v>
      </c>
      <c r="Z475" s="197">
        <f>IF(COUNTIFS($Y$2:Y475,Y475)=1,1,0)</f>
        <v>0</v>
      </c>
      <c r="AA475" s="197">
        <f>SUM($Z$2:Z475)*Z475</f>
        <v>0</v>
      </c>
      <c r="AB475" s="197">
        <f>COUNTIFS(resources!B:B,B475)</f>
        <v>1</v>
      </c>
      <c r="AC475" s="197">
        <f t="shared" si="203"/>
        <v>1</v>
      </c>
      <c r="AD475" s="197">
        <f t="shared" si="204"/>
        <v>1</v>
      </c>
      <c r="AE475" s="197">
        <f t="shared" si="205"/>
        <v>1</v>
      </c>
      <c r="AF475" s="197">
        <f t="shared" si="206"/>
        <v>1</v>
      </c>
      <c r="AG475" s="197">
        <f t="shared" si="207"/>
        <v>1</v>
      </c>
      <c r="AH475" s="197">
        <f t="shared" si="208"/>
        <v>1</v>
      </c>
      <c r="AI475" s="197">
        <f t="shared" si="209"/>
        <v>1</v>
      </c>
    </row>
    <row r="476" spans="1:35" x14ac:dyDescent="0.3">
      <c r="A476" s="103" t="s">
        <v>3955</v>
      </c>
      <c r="B476" s="103" t="s">
        <v>2418</v>
      </c>
      <c r="C476" s="103" t="s">
        <v>6268</v>
      </c>
      <c r="D476" s="164">
        <v>2024</v>
      </c>
      <c r="E476" s="164">
        <v>9</v>
      </c>
      <c r="F476" s="166">
        <v>17.078949782179585</v>
      </c>
      <c r="G476" s="206">
        <v>16.5</v>
      </c>
      <c r="H476" s="207"/>
      <c r="I476" s="103" t="s">
        <v>594</v>
      </c>
      <c r="K476" s="210" t="s">
        <v>6269</v>
      </c>
      <c r="L476" s="191">
        <v>75</v>
      </c>
      <c r="M476" s="191" t="str">
        <f>IF(
ISNA(INDEX(resources!E:E,MATCH(B476,resources!B:B,0))),"fillme",
INDEX(resources!E:E,MATCH(B476,resources!B:B,0)))</f>
        <v>CAISO_Wind</v>
      </c>
      <c r="N476" s="191">
        <v>0</v>
      </c>
      <c r="O476" s="193" t="str">
        <f>IFERROR(INDEX(resources!K:K,MATCH(B476,resources!B:B,0)),"fillme")</f>
        <v>wind_low_cf</v>
      </c>
      <c r="P476" s="195" t="str">
        <f t="shared" si="195"/>
        <v>wind_low_cf_2024_9</v>
      </c>
      <c r="Q476" s="194">
        <f>INDEX(elcc!G:G,MATCH(P476,elcc!D:D,0))</f>
        <v>0.17333333333333334</v>
      </c>
      <c r="R476" s="195">
        <f t="shared" si="196"/>
        <v>1</v>
      </c>
      <c r="S476" s="210" t="e">
        <f t="shared" si="197"/>
        <v>#N/A</v>
      </c>
      <c r="T476" s="212">
        <f t="shared" si="198"/>
        <v>16.5</v>
      </c>
      <c r="U476" s="196" t="str">
        <f t="shared" si="199"/>
        <v>ok</v>
      </c>
      <c r="V476" s="192" t="str">
        <f>INDEX(resources!F:F,MATCH(B476,resources!B:B,0))</f>
        <v>new_resolve</v>
      </c>
      <c r="W476" s="197">
        <f t="shared" si="200"/>
        <v>1</v>
      </c>
      <c r="X476" s="197">
        <f t="shared" si="201"/>
        <v>1</v>
      </c>
      <c r="Y476" s="197" t="str">
        <f t="shared" si="202"/>
        <v>Tehachapi_Wind_Tehachapi_Wind_2024_New 75 MW Wind</v>
      </c>
      <c r="Z476" s="197">
        <f>IF(COUNTIFS($Y$2:Y476,Y476)=1,1,0)</f>
        <v>0</v>
      </c>
      <c r="AA476" s="197">
        <f>SUM($Z$2:Z476)*Z476</f>
        <v>0</v>
      </c>
      <c r="AB476" s="197">
        <f>COUNTIFS(resources!B:B,B476)</f>
        <v>1</v>
      </c>
      <c r="AC476" s="197">
        <f t="shared" si="203"/>
        <v>1</v>
      </c>
      <c r="AD476" s="197">
        <f t="shared" si="204"/>
        <v>1</v>
      </c>
      <c r="AE476" s="197">
        <f t="shared" si="205"/>
        <v>1</v>
      </c>
      <c r="AF476" s="197">
        <f t="shared" si="206"/>
        <v>1</v>
      </c>
      <c r="AG476" s="197">
        <f t="shared" si="207"/>
        <v>1</v>
      </c>
      <c r="AH476" s="197">
        <f t="shared" si="208"/>
        <v>1</v>
      </c>
      <c r="AI476" s="197">
        <f t="shared" si="209"/>
        <v>1</v>
      </c>
    </row>
    <row r="477" spans="1:35" x14ac:dyDescent="0.3">
      <c r="A477" s="103" t="s">
        <v>3955</v>
      </c>
      <c r="B477" s="103" t="s">
        <v>2418</v>
      </c>
      <c r="C477" s="103" t="s">
        <v>6268</v>
      </c>
      <c r="D477" s="164">
        <v>2024</v>
      </c>
      <c r="E477" s="164">
        <v>10</v>
      </c>
      <c r="F477" s="166">
        <v>15.196622827830383</v>
      </c>
      <c r="G477" s="206">
        <v>8.8000000000000007</v>
      </c>
      <c r="H477" s="207"/>
      <c r="I477" s="103" t="s">
        <v>594</v>
      </c>
      <c r="K477" s="210" t="s">
        <v>6269</v>
      </c>
      <c r="L477" s="191">
        <v>75</v>
      </c>
      <c r="M477" s="191" t="str">
        <f>IF(
ISNA(INDEX(resources!E:E,MATCH(B477,resources!B:B,0))),"fillme",
INDEX(resources!E:E,MATCH(B477,resources!B:B,0)))</f>
        <v>CAISO_Wind</v>
      </c>
      <c r="N477" s="191">
        <v>0</v>
      </c>
      <c r="O477" s="193" t="str">
        <f>IFERROR(INDEX(resources!K:K,MATCH(B477,resources!B:B,0)),"fillme")</f>
        <v>wind_low_cf</v>
      </c>
      <c r="P477" s="195" t="str">
        <f t="shared" si="195"/>
        <v>wind_low_cf_2024_10</v>
      </c>
      <c r="Q477" s="194">
        <f>INDEX(elcc!G:G,MATCH(P477,elcc!D:D,0))</f>
        <v>9.0666666666666687E-2</v>
      </c>
      <c r="R477" s="195">
        <f t="shared" si="196"/>
        <v>1</v>
      </c>
      <c r="S477" s="210" t="e">
        <f t="shared" si="197"/>
        <v>#N/A</v>
      </c>
      <c r="T477" s="212">
        <f t="shared" si="198"/>
        <v>8.8000000000000007</v>
      </c>
      <c r="U477" s="196" t="str">
        <f t="shared" si="199"/>
        <v>ok</v>
      </c>
      <c r="V477" s="192" t="str">
        <f>INDEX(resources!F:F,MATCH(B477,resources!B:B,0))</f>
        <v>new_resolve</v>
      </c>
      <c r="W477" s="197">
        <f t="shared" si="200"/>
        <v>1</v>
      </c>
      <c r="X477" s="197">
        <f t="shared" si="201"/>
        <v>1</v>
      </c>
      <c r="Y477" s="197" t="str">
        <f t="shared" si="202"/>
        <v>Tehachapi_Wind_Tehachapi_Wind_2024_New 75 MW Wind</v>
      </c>
      <c r="Z477" s="197">
        <f>IF(COUNTIFS($Y$2:Y477,Y477)=1,1,0)</f>
        <v>0</v>
      </c>
      <c r="AA477" s="197">
        <f>SUM($Z$2:Z477)*Z477</f>
        <v>0</v>
      </c>
      <c r="AB477" s="197">
        <f>COUNTIFS(resources!B:B,B477)</f>
        <v>1</v>
      </c>
      <c r="AC477" s="197">
        <f t="shared" si="203"/>
        <v>1</v>
      </c>
      <c r="AD477" s="197">
        <f t="shared" si="204"/>
        <v>1</v>
      </c>
      <c r="AE477" s="197">
        <f t="shared" si="205"/>
        <v>1</v>
      </c>
      <c r="AF477" s="197">
        <f t="shared" si="206"/>
        <v>1</v>
      </c>
      <c r="AG477" s="197">
        <f t="shared" si="207"/>
        <v>1</v>
      </c>
      <c r="AH477" s="197">
        <f t="shared" si="208"/>
        <v>1</v>
      </c>
      <c r="AI477" s="197">
        <f t="shared" si="209"/>
        <v>1</v>
      </c>
    </row>
    <row r="478" spans="1:35" x14ac:dyDescent="0.3">
      <c r="A478" s="103" t="s">
        <v>3955</v>
      </c>
      <c r="B478" s="103" t="s">
        <v>2418</v>
      </c>
      <c r="C478" s="103" t="s">
        <v>6268</v>
      </c>
      <c r="D478" s="164">
        <v>2024</v>
      </c>
      <c r="E478" s="164">
        <v>11</v>
      </c>
      <c r="F478" s="166">
        <v>11.679706484320056</v>
      </c>
      <c r="G478" s="206">
        <v>13.200000000000001</v>
      </c>
      <c r="H478" s="207"/>
      <c r="I478" s="103" t="s">
        <v>594</v>
      </c>
      <c r="K478" s="210" t="s">
        <v>6269</v>
      </c>
      <c r="L478" s="191">
        <v>75</v>
      </c>
      <c r="M478" s="191" t="str">
        <f>IF(
ISNA(INDEX(resources!E:E,MATCH(B478,resources!B:B,0))),"fillme",
INDEX(resources!E:E,MATCH(B478,resources!B:B,0)))</f>
        <v>CAISO_Wind</v>
      </c>
      <c r="N478" s="191">
        <v>0</v>
      </c>
      <c r="O478" s="193" t="str">
        <f>IFERROR(INDEX(resources!K:K,MATCH(B478,resources!B:B,0)),"fillme")</f>
        <v>wind_low_cf</v>
      </c>
      <c r="P478" s="195" t="str">
        <f t="shared" si="195"/>
        <v>wind_low_cf_2024_11</v>
      </c>
      <c r="Q478" s="194">
        <f>INDEX(elcc!G:G,MATCH(P478,elcc!D:D,0))</f>
        <v>0.13600000000000001</v>
      </c>
      <c r="R478" s="195">
        <f t="shared" si="196"/>
        <v>1</v>
      </c>
      <c r="S478" s="210" t="e">
        <f t="shared" si="197"/>
        <v>#N/A</v>
      </c>
      <c r="T478" s="212">
        <f t="shared" si="198"/>
        <v>13.200000000000001</v>
      </c>
      <c r="U478" s="196" t="str">
        <f t="shared" si="199"/>
        <v>ok</v>
      </c>
      <c r="V478" s="192" t="str">
        <f>INDEX(resources!F:F,MATCH(B478,resources!B:B,0))</f>
        <v>new_resolve</v>
      </c>
      <c r="W478" s="197">
        <f t="shared" si="200"/>
        <v>1</v>
      </c>
      <c r="X478" s="197">
        <f t="shared" si="201"/>
        <v>1</v>
      </c>
      <c r="Y478" s="197" t="str">
        <f t="shared" si="202"/>
        <v>Tehachapi_Wind_Tehachapi_Wind_2024_New 75 MW Wind</v>
      </c>
      <c r="Z478" s="197">
        <f>IF(COUNTIFS($Y$2:Y478,Y478)=1,1,0)</f>
        <v>0</v>
      </c>
      <c r="AA478" s="197">
        <f>SUM($Z$2:Z478)*Z478</f>
        <v>0</v>
      </c>
      <c r="AB478" s="197">
        <f>COUNTIFS(resources!B:B,B478)</f>
        <v>1</v>
      </c>
      <c r="AC478" s="197">
        <f t="shared" si="203"/>
        <v>1</v>
      </c>
      <c r="AD478" s="197">
        <f t="shared" si="204"/>
        <v>1</v>
      </c>
      <c r="AE478" s="197">
        <f t="shared" si="205"/>
        <v>1</v>
      </c>
      <c r="AF478" s="197">
        <f t="shared" si="206"/>
        <v>1</v>
      </c>
      <c r="AG478" s="197">
        <f t="shared" si="207"/>
        <v>1</v>
      </c>
      <c r="AH478" s="197">
        <f t="shared" si="208"/>
        <v>1</v>
      </c>
      <c r="AI478" s="197">
        <f t="shared" si="209"/>
        <v>1</v>
      </c>
    </row>
    <row r="479" spans="1:35" x14ac:dyDescent="0.3">
      <c r="A479" s="103" t="s">
        <v>3955</v>
      </c>
      <c r="B479" s="103" t="s">
        <v>2418</v>
      </c>
      <c r="C479" s="103" t="s">
        <v>6268</v>
      </c>
      <c r="D479" s="164">
        <v>2024</v>
      </c>
      <c r="E479" s="164">
        <v>12</v>
      </c>
      <c r="F479" s="166">
        <v>10.345305107721545</v>
      </c>
      <c r="G479" s="206">
        <v>14.3</v>
      </c>
      <c r="H479" s="207"/>
      <c r="I479" s="103" t="s">
        <v>594</v>
      </c>
      <c r="K479" s="210" t="s">
        <v>6269</v>
      </c>
      <c r="L479" s="191">
        <v>75</v>
      </c>
      <c r="M479" s="191" t="str">
        <f>IF(
ISNA(INDEX(resources!E:E,MATCH(B479,resources!B:B,0))),"fillme",
INDEX(resources!E:E,MATCH(B479,resources!B:B,0)))</f>
        <v>CAISO_Wind</v>
      </c>
      <c r="N479" s="191">
        <v>0</v>
      </c>
      <c r="O479" s="193" t="str">
        <f>IFERROR(INDEX(resources!K:K,MATCH(B479,resources!B:B,0)),"fillme")</f>
        <v>wind_low_cf</v>
      </c>
      <c r="P479" s="195" t="str">
        <f t="shared" si="195"/>
        <v>wind_low_cf_2024_12</v>
      </c>
      <c r="Q479" s="194">
        <f>INDEX(elcc!G:G,MATCH(P479,elcc!D:D,0))</f>
        <v>0.14733333333333337</v>
      </c>
      <c r="R479" s="195">
        <f t="shared" si="196"/>
        <v>1</v>
      </c>
      <c r="S479" s="210" t="e">
        <f t="shared" si="197"/>
        <v>#N/A</v>
      </c>
      <c r="T479" s="212">
        <f t="shared" si="198"/>
        <v>14.3</v>
      </c>
      <c r="U479" s="196" t="str">
        <f t="shared" si="199"/>
        <v>ok</v>
      </c>
      <c r="V479" s="192" t="str">
        <f>INDEX(resources!F:F,MATCH(B479,resources!B:B,0))</f>
        <v>new_resolve</v>
      </c>
      <c r="W479" s="197">
        <f t="shared" si="200"/>
        <v>1</v>
      </c>
      <c r="X479" s="197">
        <f t="shared" si="201"/>
        <v>1</v>
      </c>
      <c r="Y479" s="197" t="str">
        <f t="shared" si="202"/>
        <v>Tehachapi_Wind_Tehachapi_Wind_2024_New 75 MW Wind</v>
      </c>
      <c r="Z479" s="197">
        <f>IF(COUNTIFS($Y$2:Y479,Y479)=1,1,0)</f>
        <v>0</v>
      </c>
      <c r="AA479" s="197">
        <f>SUM($Z$2:Z479)*Z479</f>
        <v>0</v>
      </c>
      <c r="AB479" s="197">
        <f>COUNTIFS(resources!B:B,B479)</f>
        <v>1</v>
      </c>
      <c r="AC479" s="197">
        <f t="shared" si="203"/>
        <v>1</v>
      </c>
      <c r="AD479" s="197">
        <f t="shared" si="204"/>
        <v>1</v>
      </c>
      <c r="AE479" s="197">
        <f t="shared" si="205"/>
        <v>1</v>
      </c>
      <c r="AF479" s="197">
        <f t="shared" si="206"/>
        <v>1</v>
      </c>
      <c r="AG479" s="197">
        <f t="shared" si="207"/>
        <v>1</v>
      </c>
      <c r="AH479" s="197">
        <f t="shared" si="208"/>
        <v>1</v>
      </c>
      <c r="AI479" s="197">
        <f t="shared" si="209"/>
        <v>1</v>
      </c>
    </row>
    <row r="480" spans="1:35" x14ac:dyDescent="0.3">
      <c r="A480" s="103" t="s">
        <v>3955</v>
      </c>
      <c r="B480" s="103" t="s">
        <v>2418</v>
      </c>
      <c r="C480" s="103" t="s">
        <v>6268</v>
      </c>
      <c r="D480" s="164">
        <v>2025</v>
      </c>
      <c r="E480" s="164">
        <v>1</v>
      </c>
      <c r="F480" s="166">
        <v>11.33127286894873</v>
      </c>
      <c r="G480" s="206">
        <v>15.400000000000002</v>
      </c>
      <c r="H480" s="207"/>
      <c r="I480" s="103" t="s">
        <v>594</v>
      </c>
      <c r="K480" s="210" t="s">
        <v>6269</v>
      </c>
      <c r="L480" s="191">
        <v>75</v>
      </c>
      <c r="M480" s="191" t="str">
        <f>IF(
ISNA(INDEX(resources!E:E,MATCH(B480,resources!B:B,0))),"fillme",
INDEX(resources!E:E,MATCH(B480,resources!B:B,0)))</f>
        <v>CAISO_Wind</v>
      </c>
      <c r="N480" s="191">
        <v>0</v>
      </c>
      <c r="O480" s="193" t="str">
        <f>IFERROR(INDEX(resources!K:K,MATCH(B480,resources!B:B,0)),"fillme")</f>
        <v>wind_low_cf</v>
      </c>
      <c r="P480" s="195" t="str">
        <f t="shared" si="195"/>
        <v>wind_low_cf_2025_1</v>
      </c>
      <c r="Q480" s="194">
        <f>INDEX(elcc!G:G,MATCH(P480,elcc!D:D,0))</f>
        <v>0.1866666666666667</v>
      </c>
      <c r="R480" s="195">
        <f t="shared" si="196"/>
        <v>1</v>
      </c>
      <c r="S480" s="210" t="e">
        <f t="shared" si="197"/>
        <v>#N/A</v>
      </c>
      <c r="T480" s="212">
        <f t="shared" si="198"/>
        <v>15.400000000000002</v>
      </c>
      <c r="U480" s="196" t="str">
        <f t="shared" si="199"/>
        <v>ok</v>
      </c>
      <c r="V480" s="192" t="str">
        <f>INDEX(resources!F:F,MATCH(B480,resources!B:B,0))</f>
        <v>new_resolve</v>
      </c>
      <c r="W480" s="197">
        <f t="shared" si="200"/>
        <v>1</v>
      </c>
      <c r="X480" s="197">
        <f t="shared" si="201"/>
        <v>1</v>
      </c>
      <c r="Y480" s="197" t="str">
        <f t="shared" si="202"/>
        <v>Tehachapi_Wind_Tehachapi_Wind_2024_New 75 MW Wind</v>
      </c>
      <c r="Z480" s="197">
        <f>IF(COUNTIFS($Y$2:Y480,Y480)=1,1,0)</f>
        <v>0</v>
      </c>
      <c r="AA480" s="197">
        <f>SUM($Z$2:Z480)*Z480</f>
        <v>0</v>
      </c>
      <c r="AB480" s="197">
        <f>COUNTIFS(resources!B:B,B480)</f>
        <v>1</v>
      </c>
      <c r="AC480" s="197">
        <f t="shared" si="203"/>
        <v>1</v>
      </c>
      <c r="AD480" s="197">
        <f t="shared" si="204"/>
        <v>1</v>
      </c>
      <c r="AE480" s="197">
        <f t="shared" si="205"/>
        <v>1</v>
      </c>
      <c r="AF480" s="197">
        <f t="shared" si="206"/>
        <v>1</v>
      </c>
      <c r="AG480" s="197">
        <f t="shared" si="207"/>
        <v>1</v>
      </c>
      <c r="AH480" s="197">
        <f t="shared" si="208"/>
        <v>1</v>
      </c>
      <c r="AI480" s="197">
        <f t="shared" si="209"/>
        <v>1</v>
      </c>
    </row>
    <row r="481" spans="1:35" x14ac:dyDescent="0.3">
      <c r="A481" s="103" t="s">
        <v>3955</v>
      </c>
      <c r="B481" s="103" t="s">
        <v>2418</v>
      </c>
      <c r="C481" s="103" t="s">
        <v>6268</v>
      </c>
      <c r="D481" s="164">
        <v>2025</v>
      </c>
      <c r="E481" s="164">
        <v>2</v>
      </c>
      <c r="F481" s="166">
        <v>12.820346295815044</v>
      </c>
      <c r="G481" s="206">
        <v>13.200000000000001</v>
      </c>
      <c r="H481" s="207"/>
      <c r="I481" s="103" t="s">
        <v>594</v>
      </c>
      <c r="K481" s="210" t="s">
        <v>6269</v>
      </c>
      <c r="L481" s="191">
        <v>75</v>
      </c>
      <c r="M481" s="191" t="str">
        <f>IF(
ISNA(INDEX(resources!E:E,MATCH(B481,resources!B:B,0))),"fillme",
INDEX(resources!E:E,MATCH(B481,resources!B:B,0)))</f>
        <v>CAISO_Wind</v>
      </c>
      <c r="N481" s="191">
        <v>0</v>
      </c>
      <c r="O481" s="193" t="str">
        <f>IFERROR(INDEX(resources!K:K,MATCH(B481,resources!B:B,0)),"fillme")</f>
        <v>wind_low_cf</v>
      </c>
      <c r="P481" s="195" t="str">
        <f t="shared" si="195"/>
        <v>wind_low_cf_2025_2</v>
      </c>
      <c r="Q481" s="194">
        <f>INDEX(elcc!G:G,MATCH(P481,elcc!D:D,0))</f>
        <v>0.16</v>
      </c>
      <c r="R481" s="195">
        <f t="shared" si="196"/>
        <v>1</v>
      </c>
      <c r="S481" s="210" t="e">
        <f t="shared" si="197"/>
        <v>#N/A</v>
      </c>
      <c r="T481" s="212">
        <f t="shared" si="198"/>
        <v>13.200000000000001</v>
      </c>
      <c r="U481" s="196" t="str">
        <f t="shared" si="199"/>
        <v>ok</v>
      </c>
      <c r="V481" s="192" t="str">
        <f>INDEX(resources!F:F,MATCH(B481,resources!B:B,0))</f>
        <v>new_resolve</v>
      </c>
      <c r="W481" s="197">
        <f t="shared" si="200"/>
        <v>1</v>
      </c>
      <c r="X481" s="197">
        <f t="shared" si="201"/>
        <v>1</v>
      </c>
      <c r="Y481" s="197" t="str">
        <f t="shared" si="202"/>
        <v>Tehachapi_Wind_Tehachapi_Wind_2024_New 75 MW Wind</v>
      </c>
      <c r="Z481" s="197">
        <f>IF(COUNTIFS($Y$2:Y481,Y481)=1,1,0)</f>
        <v>0</v>
      </c>
      <c r="AA481" s="197">
        <f>SUM($Z$2:Z481)*Z481</f>
        <v>0</v>
      </c>
      <c r="AB481" s="197">
        <f>COUNTIFS(resources!B:B,B481)</f>
        <v>1</v>
      </c>
      <c r="AC481" s="197">
        <f t="shared" si="203"/>
        <v>1</v>
      </c>
      <c r="AD481" s="197">
        <f t="shared" si="204"/>
        <v>1</v>
      </c>
      <c r="AE481" s="197">
        <f t="shared" si="205"/>
        <v>1</v>
      </c>
      <c r="AF481" s="197">
        <f t="shared" si="206"/>
        <v>1</v>
      </c>
      <c r="AG481" s="197">
        <f t="shared" si="207"/>
        <v>1</v>
      </c>
      <c r="AH481" s="197">
        <f t="shared" si="208"/>
        <v>1</v>
      </c>
      <c r="AI481" s="197">
        <f t="shared" si="209"/>
        <v>1</v>
      </c>
    </row>
    <row r="482" spans="1:35" x14ac:dyDescent="0.3">
      <c r="A482" s="103" t="s">
        <v>3955</v>
      </c>
      <c r="B482" s="103" t="s">
        <v>2418</v>
      </c>
      <c r="C482" s="103" t="s">
        <v>6268</v>
      </c>
      <c r="D482" s="164">
        <v>2025</v>
      </c>
      <c r="E482" s="164">
        <v>3</v>
      </c>
      <c r="F482" s="166">
        <v>17.79864129987563</v>
      </c>
      <c r="G482" s="206">
        <v>30.800000000000004</v>
      </c>
      <c r="H482" s="207"/>
      <c r="I482" s="103" t="s">
        <v>594</v>
      </c>
      <c r="K482" s="210" t="s">
        <v>6269</v>
      </c>
      <c r="L482" s="191">
        <v>75</v>
      </c>
      <c r="M482" s="191" t="str">
        <f>IF(
ISNA(INDEX(resources!E:E,MATCH(B482,resources!B:B,0))),"fillme",
INDEX(resources!E:E,MATCH(B482,resources!B:B,0)))</f>
        <v>CAISO_Wind</v>
      </c>
      <c r="N482" s="191">
        <v>0</v>
      </c>
      <c r="O482" s="193" t="str">
        <f>IFERROR(INDEX(resources!K:K,MATCH(B482,resources!B:B,0)),"fillme")</f>
        <v>wind_low_cf</v>
      </c>
      <c r="P482" s="195" t="str">
        <f t="shared" si="195"/>
        <v>wind_low_cf_2025_3</v>
      </c>
      <c r="Q482" s="194">
        <f>INDEX(elcc!G:G,MATCH(P482,elcc!D:D,0))</f>
        <v>0.37333333333333341</v>
      </c>
      <c r="R482" s="195">
        <f t="shared" si="196"/>
        <v>1</v>
      </c>
      <c r="S482" s="210" t="e">
        <f t="shared" si="197"/>
        <v>#N/A</v>
      </c>
      <c r="T482" s="212">
        <f t="shared" si="198"/>
        <v>30.800000000000004</v>
      </c>
      <c r="U482" s="196" t="str">
        <f t="shared" si="199"/>
        <v>ok</v>
      </c>
      <c r="V482" s="192" t="str">
        <f>INDEX(resources!F:F,MATCH(B482,resources!B:B,0))</f>
        <v>new_resolve</v>
      </c>
      <c r="W482" s="197">
        <f t="shared" si="200"/>
        <v>1</v>
      </c>
      <c r="X482" s="197">
        <f t="shared" si="201"/>
        <v>1</v>
      </c>
      <c r="Y482" s="197" t="str">
        <f t="shared" si="202"/>
        <v>Tehachapi_Wind_Tehachapi_Wind_2024_New 75 MW Wind</v>
      </c>
      <c r="Z482" s="197">
        <f>IF(COUNTIFS($Y$2:Y482,Y482)=1,1,0)</f>
        <v>0</v>
      </c>
      <c r="AA482" s="197">
        <f>SUM($Z$2:Z482)*Z482</f>
        <v>0</v>
      </c>
      <c r="AB482" s="197">
        <f>COUNTIFS(resources!B:B,B482)</f>
        <v>1</v>
      </c>
      <c r="AC482" s="197">
        <f t="shared" si="203"/>
        <v>1</v>
      </c>
      <c r="AD482" s="197">
        <f t="shared" si="204"/>
        <v>1</v>
      </c>
      <c r="AE482" s="197">
        <f t="shared" si="205"/>
        <v>1</v>
      </c>
      <c r="AF482" s="197">
        <f t="shared" si="206"/>
        <v>1</v>
      </c>
      <c r="AG482" s="197">
        <f t="shared" si="207"/>
        <v>1</v>
      </c>
      <c r="AH482" s="197">
        <f t="shared" si="208"/>
        <v>1</v>
      </c>
      <c r="AI482" s="197">
        <f t="shared" si="209"/>
        <v>1</v>
      </c>
    </row>
    <row r="483" spans="1:35" x14ac:dyDescent="0.3">
      <c r="A483" s="103" t="s">
        <v>3955</v>
      </c>
      <c r="B483" s="103" t="s">
        <v>2418</v>
      </c>
      <c r="C483" s="103" t="s">
        <v>6268</v>
      </c>
      <c r="D483" s="164">
        <v>2025</v>
      </c>
      <c r="E483" s="164">
        <v>4</v>
      </c>
      <c r="F483" s="166">
        <v>19.393241313512657</v>
      </c>
      <c r="G483" s="206">
        <v>27.5</v>
      </c>
      <c r="H483" s="207"/>
      <c r="I483" s="103" t="s">
        <v>594</v>
      </c>
      <c r="K483" s="210" t="s">
        <v>6269</v>
      </c>
      <c r="L483" s="191">
        <v>75</v>
      </c>
      <c r="M483" s="191" t="str">
        <f>IF(
ISNA(INDEX(resources!E:E,MATCH(B483,resources!B:B,0))),"fillme",
INDEX(resources!E:E,MATCH(B483,resources!B:B,0)))</f>
        <v>CAISO_Wind</v>
      </c>
      <c r="N483" s="191">
        <v>0</v>
      </c>
      <c r="O483" s="193" t="str">
        <f>IFERROR(INDEX(resources!K:K,MATCH(B483,resources!B:B,0)),"fillme")</f>
        <v>wind_low_cf</v>
      </c>
      <c r="P483" s="195" t="str">
        <f t="shared" si="195"/>
        <v>wind_low_cf_2025_4</v>
      </c>
      <c r="Q483" s="194">
        <f>INDEX(elcc!G:G,MATCH(P483,elcc!D:D,0))</f>
        <v>0.33333333333333337</v>
      </c>
      <c r="R483" s="195">
        <f t="shared" si="196"/>
        <v>1</v>
      </c>
      <c r="S483" s="210" t="e">
        <f t="shared" si="197"/>
        <v>#N/A</v>
      </c>
      <c r="T483" s="212">
        <f t="shared" si="198"/>
        <v>27.5</v>
      </c>
      <c r="U483" s="196" t="str">
        <f t="shared" si="199"/>
        <v>ok</v>
      </c>
      <c r="V483" s="192" t="str">
        <f>INDEX(resources!F:F,MATCH(B483,resources!B:B,0))</f>
        <v>new_resolve</v>
      </c>
      <c r="W483" s="197">
        <f t="shared" si="200"/>
        <v>1</v>
      </c>
      <c r="X483" s="197">
        <f t="shared" si="201"/>
        <v>1</v>
      </c>
      <c r="Y483" s="197" t="str">
        <f t="shared" si="202"/>
        <v>Tehachapi_Wind_Tehachapi_Wind_2024_New 75 MW Wind</v>
      </c>
      <c r="Z483" s="197">
        <f>IF(COUNTIFS($Y$2:Y483,Y483)=1,1,0)</f>
        <v>0</v>
      </c>
      <c r="AA483" s="197">
        <f>SUM($Z$2:Z483)*Z483</f>
        <v>0</v>
      </c>
      <c r="AB483" s="197">
        <f>COUNTIFS(resources!B:B,B483)</f>
        <v>1</v>
      </c>
      <c r="AC483" s="197">
        <f t="shared" si="203"/>
        <v>1</v>
      </c>
      <c r="AD483" s="197">
        <f t="shared" si="204"/>
        <v>1</v>
      </c>
      <c r="AE483" s="197">
        <f t="shared" si="205"/>
        <v>1</v>
      </c>
      <c r="AF483" s="197">
        <f t="shared" si="206"/>
        <v>1</v>
      </c>
      <c r="AG483" s="197">
        <f t="shared" si="207"/>
        <v>1</v>
      </c>
      <c r="AH483" s="197">
        <f t="shared" si="208"/>
        <v>1</v>
      </c>
      <c r="AI483" s="197">
        <f t="shared" si="209"/>
        <v>1</v>
      </c>
    </row>
    <row r="484" spans="1:35" x14ac:dyDescent="0.3">
      <c r="A484" s="103" t="s">
        <v>3955</v>
      </c>
      <c r="B484" s="103" t="s">
        <v>2418</v>
      </c>
      <c r="C484" s="103" t="s">
        <v>6268</v>
      </c>
      <c r="D484" s="164">
        <v>2025</v>
      </c>
      <c r="E484" s="164">
        <v>5</v>
      </c>
      <c r="F484" s="166">
        <v>21.318592847085036</v>
      </c>
      <c r="G484" s="206">
        <v>27.5</v>
      </c>
      <c r="H484" s="207"/>
      <c r="I484" s="103" t="s">
        <v>594</v>
      </c>
      <c r="K484" s="210" t="s">
        <v>6269</v>
      </c>
      <c r="L484" s="191">
        <v>75</v>
      </c>
      <c r="M484" s="191" t="str">
        <f>IF(
ISNA(INDEX(resources!E:E,MATCH(B484,resources!B:B,0))),"fillme",
INDEX(resources!E:E,MATCH(B484,resources!B:B,0)))</f>
        <v>CAISO_Wind</v>
      </c>
      <c r="N484" s="191">
        <v>0</v>
      </c>
      <c r="O484" s="193" t="str">
        <f>IFERROR(INDEX(resources!K:K,MATCH(B484,resources!B:B,0)),"fillme")</f>
        <v>wind_low_cf</v>
      </c>
      <c r="P484" s="195" t="str">
        <f t="shared" si="195"/>
        <v>wind_low_cf_2025_5</v>
      </c>
      <c r="Q484" s="194">
        <f>INDEX(elcc!G:G,MATCH(P484,elcc!D:D,0))</f>
        <v>0.33333333333333337</v>
      </c>
      <c r="R484" s="195">
        <f t="shared" si="196"/>
        <v>1</v>
      </c>
      <c r="S484" s="210" t="e">
        <f t="shared" si="197"/>
        <v>#N/A</v>
      </c>
      <c r="T484" s="212">
        <f t="shared" si="198"/>
        <v>27.5</v>
      </c>
      <c r="U484" s="196" t="str">
        <f t="shared" si="199"/>
        <v>ok</v>
      </c>
      <c r="V484" s="192" t="str">
        <f>INDEX(resources!F:F,MATCH(B484,resources!B:B,0))</f>
        <v>new_resolve</v>
      </c>
      <c r="W484" s="197">
        <f t="shared" si="200"/>
        <v>1</v>
      </c>
      <c r="X484" s="197">
        <f t="shared" si="201"/>
        <v>1</v>
      </c>
      <c r="Y484" s="197" t="str">
        <f t="shared" si="202"/>
        <v>Tehachapi_Wind_Tehachapi_Wind_2024_New 75 MW Wind</v>
      </c>
      <c r="Z484" s="197">
        <f>IF(COUNTIFS($Y$2:Y484,Y484)=1,1,0)</f>
        <v>0</v>
      </c>
      <c r="AA484" s="197">
        <f>SUM($Z$2:Z484)*Z484</f>
        <v>0</v>
      </c>
      <c r="AB484" s="197">
        <f>COUNTIFS(resources!B:B,B484)</f>
        <v>1</v>
      </c>
      <c r="AC484" s="197">
        <f t="shared" si="203"/>
        <v>1</v>
      </c>
      <c r="AD484" s="197">
        <f t="shared" si="204"/>
        <v>1</v>
      </c>
      <c r="AE484" s="197">
        <f t="shared" si="205"/>
        <v>1</v>
      </c>
      <c r="AF484" s="197">
        <f t="shared" si="206"/>
        <v>1</v>
      </c>
      <c r="AG484" s="197">
        <f t="shared" si="207"/>
        <v>1</v>
      </c>
      <c r="AH484" s="197">
        <f t="shared" si="208"/>
        <v>1</v>
      </c>
      <c r="AI484" s="197">
        <f t="shared" si="209"/>
        <v>1</v>
      </c>
    </row>
    <row r="485" spans="1:35" x14ac:dyDescent="0.3">
      <c r="A485" s="103" t="s">
        <v>3955</v>
      </c>
      <c r="B485" s="103" t="s">
        <v>2418</v>
      </c>
      <c r="C485" s="103" t="s">
        <v>6268</v>
      </c>
      <c r="D485" s="164">
        <v>2025</v>
      </c>
      <c r="E485" s="164">
        <v>6</v>
      </c>
      <c r="F485" s="166">
        <v>20.78822478757543</v>
      </c>
      <c r="G485" s="206">
        <v>36.300000000000004</v>
      </c>
      <c r="H485" s="207"/>
      <c r="I485" s="103" t="s">
        <v>594</v>
      </c>
      <c r="K485" s="210" t="s">
        <v>6269</v>
      </c>
      <c r="L485" s="191">
        <v>75</v>
      </c>
      <c r="M485" s="191" t="str">
        <f>IF(
ISNA(INDEX(resources!E:E,MATCH(B485,resources!B:B,0))),"fillme",
INDEX(resources!E:E,MATCH(B485,resources!B:B,0)))</f>
        <v>CAISO_Wind</v>
      </c>
      <c r="N485" s="191">
        <v>0</v>
      </c>
      <c r="O485" s="193" t="str">
        <f>IFERROR(INDEX(resources!K:K,MATCH(B485,resources!B:B,0)),"fillme")</f>
        <v>wind_low_cf</v>
      </c>
      <c r="P485" s="195" t="str">
        <f t="shared" si="195"/>
        <v>wind_low_cf_2025_6</v>
      </c>
      <c r="Q485" s="194">
        <f>INDEX(elcc!G:G,MATCH(P485,elcc!D:D,0))</f>
        <v>0.44000000000000006</v>
      </c>
      <c r="R485" s="195">
        <f t="shared" si="196"/>
        <v>1</v>
      </c>
      <c r="S485" s="210" t="e">
        <f t="shared" si="197"/>
        <v>#N/A</v>
      </c>
      <c r="T485" s="212">
        <f t="shared" si="198"/>
        <v>36.300000000000004</v>
      </c>
      <c r="U485" s="196" t="str">
        <f t="shared" si="199"/>
        <v>ok</v>
      </c>
      <c r="V485" s="192" t="str">
        <f>INDEX(resources!F:F,MATCH(B485,resources!B:B,0))</f>
        <v>new_resolve</v>
      </c>
      <c r="W485" s="197">
        <f t="shared" si="200"/>
        <v>1</v>
      </c>
      <c r="X485" s="197">
        <f t="shared" si="201"/>
        <v>1</v>
      </c>
      <c r="Y485" s="197" t="str">
        <f t="shared" si="202"/>
        <v>Tehachapi_Wind_Tehachapi_Wind_2024_New 75 MW Wind</v>
      </c>
      <c r="Z485" s="197">
        <f>IF(COUNTIFS($Y$2:Y485,Y485)=1,1,0)</f>
        <v>0</v>
      </c>
      <c r="AA485" s="197">
        <f>SUM($Z$2:Z485)*Z485</f>
        <v>0</v>
      </c>
      <c r="AB485" s="197">
        <f>COUNTIFS(resources!B:B,B485)</f>
        <v>1</v>
      </c>
      <c r="AC485" s="197">
        <f t="shared" si="203"/>
        <v>1</v>
      </c>
      <c r="AD485" s="197">
        <f t="shared" si="204"/>
        <v>1</v>
      </c>
      <c r="AE485" s="197">
        <f t="shared" si="205"/>
        <v>1</v>
      </c>
      <c r="AF485" s="197">
        <f t="shared" si="206"/>
        <v>1</v>
      </c>
      <c r="AG485" s="197">
        <f t="shared" si="207"/>
        <v>1</v>
      </c>
      <c r="AH485" s="197">
        <f t="shared" si="208"/>
        <v>1</v>
      </c>
      <c r="AI485" s="197">
        <f t="shared" si="209"/>
        <v>1</v>
      </c>
    </row>
    <row r="486" spans="1:35" x14ac:dyDescent="0.3">
      <c r="A486" s="103" t="s">
        <v>3955</v>
      </c>
      <c r="B486" s="103" t="s">
        <v>2418</v>
      </c>
      <c r="C486" s="103" t="s">
        <v>6268</v>
      </c>
      <c r="D486" s="164">
        <v>2025</v>
      </c>
      <c r="E486" s="164">
        <v>7</v>
      </c>
      <c r="F486" s="166">
        <v>19.908629040368311</v>
      </c>
      <c r="G486" s="206">
        <v>25.3</v>
      </c>
      <c r="H486" s="207"/>
      <c r="I486" s="103" t="s">
        <v>594</v>
      </c>
      <c r="K486" s="210" t="s">
        <v>6269</v>
      </c>
      <c r="L486" s="191">
        <v>75</v>
      </c>
      <c r="M486" s="191" t="str">
        <f>IF(
ISNA(INDEX(resources!E:E,MATCH(B486,resources!B:B,0))),"fillme",
INDEX(resources!E:E,MATCH(B486,resources!B:B,0)))</f>
        <v>CAISO_Wind</v>
      </c>
      <c r="N486" s="191">
        <v>0</v>
      </c>
      <c r="O486" s="193" t="str">
        <f>IFERROR(INDEX(resources!K:K,MATCH(B486,resources!B:B,0)),"fillme")</f>
        <v>wind_low_cf</v>
      </c>
      <c r="P486" s="195" t="str">
        <f t="shared" si="195"/>
        <v>wind_low_cf_2025_7</v>
      </c>
      <c r="Q486" s="194">
        <f>INDEX(elcc!G:G,MATCH(P486,elcc!D:D,0))</f>
        <v>0.3066666666666667</v>
      </c>
      <c r="R486" s="195">
        <f t="shared" si="196"/>
        <v>1</v>
      </c>
      <c r="S486" s="210" t="e">
        <f t="shared" si="197"/>
        <v>#N/A</v>
      </c>
      <c r="T486" s="212">
        <f t="shared" si="198"/>
        <v>25.3</v>
      </c>
      <c r="U486" s="196" t="str">
        <f t="shared" si="199"/>
        <v>ok</v>
      </c>
      <c r="V486" s="192" t="str">
        <f>INDEX(resources!F:F,MATCH(B486,resources!B:B,0))</f>
        <v>new_resolve</v>
      </c>
      <c r="W486" s="197">
        <f t="shared" si="200"/>
        <v>1</v>
      </c>
      <c r="X486" s="197">
        <f t="shared" si="201"/>
        <v>1</v>
      </c>
      <c r="Y486" s="197" t="str">
        <f t="shared" si="202"/>
        <v>Tehachapi_Wind_Tehachapi_Wind_2024_New 75 MW Wind</v>
      </c>
      <c r="Z486" s="197">
        <f>IF(COUNTIFS($Y$2:Y486,Y486)=1,1,0)</f>
        <v>0</v>
      </c>
      <c r="AA486" s="197">
        <f>SUM($Z$2:Z486)*Z486</f>
        <v>0</v>
      </c>
      <c r="AB486" s="197">
        <f>COUNTIFS(resources!B:B,B486)</f>
        <v>1</v>
      </c>
      <c r="AC486" s="197">
        <f t="shared" si="203"/>
        <v>1</v>
      </c>
      <c r="AD486" s="197">
        <f t="shared" si="204"/>
        <v>1</v>
      </c>
      <c r="AE486" s="197">
        <f t="shared" si="205"/>
        <v>1</v>
      </c>
      <c r="AF486" s="197">
        <f t="shared" si="206"/>
        <v>1</v>
      </c>
      <c r="AG486" s="197">
        <f t="shared" si="207"/>
        <v>1</v>
      </c>
      <c r="AH486" s="197">
        <f t="shared" si="208"/>
        <v>1</v>
      </c>
      <c r="AI486" s="197">
        <f t="shared" si="209"/>
        <v>1</v>
      </c>
    </row>
    <row r="487" spans="1:35" x14ac:dyDescent="0.3">
      <c r="A487" s="103" t="s">
        <v>3955</v>
      </c>
      <c r="B487" s="103" t="s">
        <v>2418</v>
      </c>
      <c r="C487" s="103" t="s">
        <v>6268</v>
      </c>
      <c r="D487" s="164">
        <v>2025</v>
      </c>
      <c r="E487" s="164">
        <v>8</v>
      </c>
      <c r="F487" s="166">
        <v>19.340467344767653</v>
      </c>
      <c r="G487" s="206">
        <v>23.099999999999998</v>
      </c>
      <c r="H487" s="207"/>
      <c r="I487" s="103" t="s">
        <v>594</v>
      </c>
      <c r="K487" s="210" t="s">
        <v>6269</v>
      </c>
      <c r="L487" s="191">
        <v>75</v>
      </c>
      <c r="M487" s="191" t="str">
        <f>IF(
ISNA(INDEX(resources!E:E,MATCH(B487,resources!B:B,0))),"fillme",
INDEX(resources!E:E,MATCH(B487,resources!B:B,0)))</f>
        <v>CAISO_Wind</v>
      </c>
      <c r="N487" s="191">
        <v>0</v>
      </c>
      <c r="O487" s="193" t="str">
        <f>IFERROR(INDEX(resources!K:K,MATCH(B487,resources!B:B,0)),"fillme")</f>
        <v>wind_low_cf</v>
      </c>
      <c r="P487" s="195" t="str">
        <f t="shared" si="195"/>
        <v>wind_low_cf_2025_8</v>
      </c>
      <c r="Q487" s="194">
        <f>INDEX(elcc!G:G,MATCH(P487,elcc!D:D,0))</f>
        <v>0.28000000000000003</v>
      </c>
      <c r="R487" s="195">
        <f t="shared" si="196"/>
        <v>1</v>
      </c>
      <c r="S487" s="210" t="e">
        <f t="shared" si="197"/>
        <v>#N/A</v>
      </c>
      <c r="T487" s="212">
        <f t="shared" si="198"/>
        <v>23.099999999999998</v>
      </c>
      <c r="U487" s="196" t="str">
        <f t="shared" si="199"/>
        <v>ok</v>
      </c>
      <c r="V487" s="192" t="str">
        <f>INDEX(resources!F:F,MATCH(B487,resources!B:B,0))</f>
        <v>new_resolve</v>
      </c>
      <c r="W487" s="197">
        <f t="shared" si="200"/>
        <v>1</v>
      </c>
      <c r="X487" s="197">
        <f t="shared" si="201"/>
        <v>1</v>
      </c>
      <c r="Y487" s="197" t="str">
        <f t="shared" si="202"/>
        <v>Tehachapi_Wind_Tehachapi_Wind_2024_New 75 MW Wind</v>
      </c>
      <c r="Z487" s="197">
        <f>IF(COUNTIFS($Y$2:Y487,Y487)=1,1,0)</f>
        <v>0</v>
      </c>
      <c r="AA487" s="197">
        <f>SUM($Z$2:Z487)*Z487</f>
        <v>0</v>
      </c>
      <c r="AB487" s="197">
        <f>COUNTIFS(resources!B:B,B487)</f>
        <v>1</v>
      </c>
      <c r="AC487" s="197">
        <f t="shared" si="203"/>
        <v>1</v>
      </c>
      <c r="AD487" s="197">
        <f t="shared" si="204"/>
        <v>1</v>
      </c>
      <c r="AE487" s="197">
        <f t="shared" si="205"/>
        <v>1</v>
      </c>
      <c r="AF487" s="197">
        <f t="shared" si="206"/>
        <v>1</v>
      </c>
      <c r="AG487" s="197">
        <f t="shared" si="207"/>
        <v>1</v>
      </c>
      <c r="AH487" s="197">
        <f t="shared" si="208"/>
        <v>1</v>
      </c>
      <c r="AI487" s="197">
        <f t="shared" si="209"/>
        <v>1</v>
      </c>
    </row>
    <row r="488" spans="1:35" x14ac:dyDescent="0.3">
      <c r="A488" s="103" t="s">
        <v>3955</v>
      </c>
      <c r="B488" s="103" t="s">
        <v>2418</v>
      </c>
      <c r="C488" s="103" t="s">
        <v>6268</v>
      </c>
      <c r="D488" s="164">
        <v>2025</v>
      </c>
      <c r="E488" s="164">
        <v>9</v>
      </c>
      <c r="F488" s="166">
        <v>17.078949782179585</v>
      </c>
      <c r="G488" s="206">
        <v>16.5</v>
      </c>
      <c r="H488" s="207"/>
      <c r="I488" s="103" t="s">
        <v>594</v>
      </c>
      <c r="K488" s="210" t="s">
        <v>6269</v>
      </c>
      <c r="L488" s="191">
        <v>75</v>
      </c>
      <c r="M488" s="191" t="str">
        <f>IF(
ISNA(INDEX(resources!E:E,MATCH(B488,resources!B:B,0))),"fillme",
INDEX(resources!E:E,MATCH(B488,resources!B:B,0)))</f>
        <v>CAISO_Wind</v>
      </c>
      <c r="N488" s="191">
        <v>0</v>
      </c>
      <c r="O488" s="193" t="str">
        <f>IFERROR(INDEX(resources!K:K,MATCH(B488,resources!B:B,0)),"fillme")</f>
        <v>wind_low_cf</v>
      </c>
      <c r="P488" s="195" t="str">
        <f t="shared" si="195"/>
        <v>wind_low_cf_2025_9</v>
      </c>
      <c r="Q488" s="194">
        <f>INDEX(elcc!G:G,MATCH(P488,elcc!D:D,0))</f>
        <v>0.19666666666666668</v>
      </c>
      <c r="R488" s="195">
        <f t="shared" si="196"/>
        <v>1</v>
      </c>
      <c r="S488" s="210" t="e">
        <f t="shared" si="197"/>
        <v>#N/A</v>
      </c>
      <c r="T488" s="212">
        <f t="shared" si="198"/>
        <v>16.5</v>
      </c>
      <c r="U488" s="196" t="str">
        <f t="shared" si="199"/>
        <v>ok</v>
      </c>
      <c r="V488" s="192" t="str">
        <f>INDEX(resources!F:F,MATCH(B488,resources!B:B,0))</f>
        <v>new_resolve</v>
      </c>
      <c r="W488" s="197">
        <f t="shared" si="200"/>
        <v>1</v>
      </c>
      <c r="X488" s="197">
        <f t="shared" si="201"/>
        <v>1</v>
      </c>
      <c r="Y488" s="197" t="str">
        <f t="shared" si="202"/>
        <v>Tehachapi_Wind_Tehachapi_Wind_2024_New 75 MW Wind</v>
      </c>
      <c r="Z488" s="197">
        <f>IF(COUNTIFS($Y$2:Y488,Y488)=1,1,0)</f>
        <v>0</v>
      </c>
      <c r="AA488" s="197">
        <f>SUM($Z$2:Z488)*Z488</f>
        <v>0</v>
      </c>
      <c r="AB488" s="197">
        <f>COUNTIFS(resources!B:B,B488)</f>
        <v>1</v>
      </c>
      <c r="AC488" s="197">
        <f t="shared" si="203"/>
        <v>1</v>
      </c>
      <c r="AD488" s="197">
        <f t="shared" si="204"/>
        <v>1</v>
      </c>
      <c r="AE488" s="197">
        <f t="shared" si="205"/>
        <v>1</v>
      </c>
      <c r="AF488" s="197">
        <f t="shared" si="206"/>
        <v>1</v>
      </c>
      <c r="AG488" s="197">
        <f t="shared" si="207"/>
        <v>1</v>
      </c>
      <c r="AH488" s="197">
        <f t="shared" si="208"/>
        <v>1</v>
      </c>
      <c r="AI488" s="197">
        <f t="shared" si="209"/>
        <v>1</v>
      </c>
    </row>
    <row r="489" spans="1:35" x14ac:dyDescent="0.3">
      <c r="A489" s="103" t="s">
        <v>3955</v>
      </c>
      <c r="B489" s="103" t="s">
        <v>2418</v>
      </c>
      <c r="C489" s="103" t="s">
        <v>6268</v>
      </c>
      <c r="D489" s="164">
        <v>2025</v>
      </c>
      <c r="E489" s="164">
        <v>10</v>
      </c>
      <c r="F489" s="166">
        <v>15.196622827830383</v>
      </c>
      <c r="G489" s="206">
        <v>8.8000000000000007</v>
      </c>
      <c r="H489" s="207"/>
      <c r="I489" s="103" t="s">
        <v>594</v>
      </c>
      <c r="K489" s="210" t="s">
        <v>6269</v>
      </c>
      <c r="L489" s="191">
        <v>75</v>
      </c>
      <c r="M489" s="191" t="str">
        <f>IF(
ISNA(INDEX(resources!E:E,MATCH(B489,resources!B:B,0))),"fillme",
INDEX(resources!E:E,MATCH(B489,resources!B:B,0)))</f>
        <v>CAISO_Wind</v>
      </c>
      <c r="N489" s="191">
        <v>0</v>
      </c>
      <c r="O489" s="193" t="str">
        <f>IFERROR(INDEX(resources!K:K,MATCH(B489,resources!B:B,0)),"fillme")</f>
        <v>wind_low_cf</v>
      </c>
      <c r="P489" s="195" t="str">
        <f t="shared" si="195"/>
        <v>wind_low_cf_2025_10</v>
      </c>
      <c r="Q489" s="194">
        <f>INDEX(elcc!G:G,MATCH(P489,elcc!D:D,0))</f>
        <v>0.10666666666666669</v>
      </c>
      <c r="R489" s="195">
        <f t="shared" si="196"/>
        <v>1</v>
      </c>
      <c r="S489" s="210" t="e">
        <f t="shared" si="197"/>
        <v>#N/A</v>
      </c>
      <c r="T489" s="212">
        <f t="shared" si="198"/>
        <v>8.8000000000000007</v>
      </c>
      <c r="U489" s="196" t="str">
        <f t="shared" si="199"/>
        <v>ok</v>
      </c>
      <c r="V489" s="192" t="str">
        <f>INDEX(resources!F:F,MATCH(B489,resources!B:B,0))</f>
        <v>new_resolve</v>
      </c>
      <c r="W489" s="197">
        <f t="shared" si="200"/>
        <v>1</v>
      </c>
      <c r="X489" s="197">
        <f t="shared" si="201"/>
        <v>1</v>
      </c>
      <c r="Y489" s="197" t="str">
        <f t="shared" si="202"/>
        <v>Tehachapi_Wind_Tehachapi_Wind_2024_New 75 MW Wind</v>
      </c>
      <c r="Z489" s="197">
        <f>IF(COUNTIFS($Y$2:Y489,Y489)=1,1,0)</f>
        <v>0</v>
      </c>
      <c r="AA489" s="197">
        <f>SUM($Z$2:Z489)*Z489</f>
        <v>0</v>
      </c>
      <c r="AB489" s="197">
        <f>COUNTIFS(resources!B:B,B489)</f>
        <v>1</v>
      </c>
      <c r="AC489" s="197">
        <f t="shared" si="203"/>
        <v>1</v>
      </c>
      <c r="AD489" s="197">
        <f t="shared" si="204"/>
        <v>1</v>
      </c>
      <c r="AE489" s="197">
        <f t="shared" si="205"/>
        <v>1</v>
      </c>
      <c r="AF489" s="197">
        <f t="shared" si="206"/>
        <v>1</v>
      </c>
      <c r="AG489" s="197">
        <f t="shared" si="207"/>
        <v>1</v>
      </c>
      <c r="AH489" s="197">
        <f t="shared" si="208"/>
        <v>1</v>
      </c>
      <c r="AI489" s="197">
        <f t="shared" si="209"/>
        <v>1</v>
      </c>
    </row>
    <row r="490" spans="1:35" x14ac:dyDescent="0.3">
      <c r="A490" s="103" t="s">
        <v>3955</v>
      </c>
      <c r="B490" s="103" t="s">
        <v>2418</v>
      </c>
      <c r="C490" s="103" t="s">
        <v>6268</v>
      </c>
      <c r="D490" s="164">
        <v>2025</v>
      </c>
      <c r="E490" s="164">
        <v>11</v>
      </c>
      <c r="F490" s="166">
        <v>11.679706484320056</v>
      </c>
      <c r="G490" s="206">
        <v>13.200000000000001</v>
      </c>
      <c r="H490" s="207"/>
      <c r="I490" s="103" t="s">
        <v>594</v>
      </c>
      <c r="K490" s="210" t="s">
        <v>6269</v>
      </c>
      <c r="L490" s="191">
        <v>75</v>
      </c>
      <c r="M490" s="191" t="str">
        <f>IF(
ISNA(INDEX(resources!E:E,MATCH(B490,resources!B:B,0))),"fillme",
INDEX(resources!E:E,MATCH(B490,resources!B:B,0)))</f>
        <v>CAISO_Wind</v>
      </c>
      <c r="N490" s="191">
        <v>0</v>
      </c>
      <c r="O490" s="193" t="str">
        <f>IFERROR(INDEX(resources!K:K,MATCH(B490,resources!B:B,0)),"fillme")</f>
        <v>wind_low_cf</v>
      </c>
      <c r="P490" s="195" t="str">
        <f t="shared" si="195"/>
        <v>wind_low_cf_2025_11</v>
      </c>
      <c r="Q490" s="194">
        <f>INDEX(elcc!G:G,MATCH(P490,elcc!D:D,0))</f>
        <v>0.16</v>
      </c>
      <c r="R490" s="195">
        <f t="shared" si="196"/>
        <v>1</v>
      </c>
      <c r="S490" s="210" t="e">
        <f t="shared" si="197"/>
        <v>#N/A</v>
      </c>
      <c r="T490" s="212">
        <f t="shared" si="198"/>
        <v>13.200000000000001</v>
      </c>
      <c r="U490" s="196" t="str">
        <f t="shared" si="199"/>
        <v>ok</v>
      </c>
      <c r="V490" s="192" t="str">
        <f>INDEX(resources!F:F,MATCH(B490,resources!B:B,0))</f>
        <v>new_resolve</v>
      </c>
      <c r="W490" s="197">
        <f t="shared" si="200"/>
        <v>1</v>
      </c>
      <c r="X490" s="197">
        <f t="shared" si="201"/>
        <v>1</v>
      </c>
      <c r="Y490" s="197" t="str">
        <f t="shared" si="202"/>
        <v>Tehachapi_Wind_Tehachapi_Wind_2024_New 75 MW Wind</v>
      </c>
      <c r="Z490" s="197">
        <f>IF(COUNTIFS($Y$2:Y490,Y490)=1,1,0)</f>
        <v>0</v>
      </c>
      <c r="AA490" s="197">
        <f>SUM($Z$2:Z490)*Z490</f>
        <v>0</v>
      </c>
      <c r="AB490" s="197">
        <f>COUNTIFS(resources!B:B,B490)</f>
        <v>1</v>
      </c>
      <c r="AC490" s="197">
        <f t="shared" si="203"/>
        <v>1</v>
      </c>
      <c r="AD490" s="197">
        <f t="shared" si="204"/>
        <v>1</v>
      </c>
      <c r="AE490" s="197">
        <f t="shared" si="205"/>
        <v>1</v>
      </c>
      <c r="AF490" s="197">
        <f t="shared" si="206"/>
        <v>1</v>
      </c>
      <c r="AG490" s="197">
        <f t="shared" si="207"/>
        <v>1</v>
      </c>
      <c r="AH490" s="197">
        <f t="shared" si="208"/>
        <v>1</v>
      </c>
      <c r="AI490" s="197">
        <f t="shared" si="209"/>
        <v>1</v>
      </c>
    </row>
    <row r="491" spans="1:35" x14ac:dyDescent="0.3">
      <c r="A491" s="103" t="s">
        <v>3955</v>
      </c>
      <c r="B491" s="103" t="s">
        <v>2418</v>
      </c>
      <c r="C491" s="103" t="s">
        <v>6268</v>
      </c>
      <c r="D491" s="164">
        <v>2025</v>
      </c>
      <c r="E491" s="164">
        <v>12</v>
      </c>
      <c r="F491" s="166">
        <v>10.345305107721545</v>
      </c>
      <c r="G491" s="206">
        <v>14.3</v>
      </c>
      <c r="H491" s="207"/>
      <c r="I491" s="103" t="s">
        <v>594</v>
      </c>
      <c r="K491" s="210" t="s">
        <v>6269</v>
      </c>
      <c r="L491" s="191">
        <v>75</v>
      </c>
      <c r="M491" s="191" t="str">
        <f>IF(
ISNA(INDEX(resources!E:E,MATCH(B491,resources!B:B,0))),"fillme",
INDEX(resources!E:E,MATCH(B491,resources!B:B,0)))</f>
        <v>CAISO_Wind</v>
      </c>
      <c r="N491" s="191">
        <v>0</v>
      </c>
      <c r="O491" s="193" t="str">
        <f>IFERROR(INDEX(resources!K:K,MATCH(B491,resources!B:B,0)),"fillme")</f>
        <v>wind_low_cf</v>
      </c>
      <c r="P491" s="195" t="str">
        <f t="shared" si="195"/>
        <v>wind_low_cf_2025_12</v>
      </c>
      <c r="Q491" s="194">
        <f>INDEX(elcc!G:G,MATCH(P491,elcc!D:D,0))</f>
        <v>0.17333333333333337</v>
      </c>
      <c r="R491" s="195">
        <f t="shared" si="196"/>
        <v>1</v>
      </c>
      <c r="S491" s="210" t="e">
        <f t="shared" si="197"/>
        <v>#N/A</v>
      </c>
      <c r="T491" s="212">
        <f t="shared" si="198"/>
        <v>14.3</v>
      </c>
      <c r="U491" s="196" t="str">
        <f t="shared" si="199"/>
        <v>ok</v>
      </c>
      <c r="V491" s="192" t="str">
        <f>INDEX(resources!F:F,MATCH(B491,resources!B:B,0))</f>
        <v>new_resolve</v>
      </c>
      <c r="W491" s="197">
        <f t="shared" si="200"/>
        <v>1</v>
      </c>
      <c r="X491" s="197">
        <f t="shared" si="201"/>
        <v>1</v>
      </c>
      <c r="Y491" s="197" t="str">
        <f t="shared" si="202"/>
        <v>Tehachapi_Wind_Tehachapi_Wind_2024_New 75 MW Wind</v>
      </c>
      <c r="Z491" s="197">
        <f>IF(COUNTIFS($Y$2:Y491,Y491)=1,1,0)</f>
        <v>0</v>
      </c>
      <c r="AA491" s="197">
        <f>SUM($Z$2:Z491)*Z491</f>
        <v>0</v>
      </c>
      <c r="AB491" s="197">
        <f>COUNTIFS(resources!B:B,B491)</f>
        <v>1</v>
      </c>
      <c r="AC491" s="197">
        <f t="shared" si="203"/>
        <v>1</v>
      </c>
      <c r="AD491" s="197">
        <f t="shared" si="204"/>
        <v>1</v>
      </c>
      <c r="AE491" s="197">
        <f t="shared" si="205"/>
        <v>1</v>
      </c>
      <c r="AF491" s="197">
        <f t="shared" si="206"/>
        <v>1</v>
      </c>
      <c r="AG491" s="197">
        <f t="shared" si="207"/>
        <v>1</v>
      </c>
      <c r="AH491" s="197">
        <f t="shared" si="208"/>
        <v>1</v>
      </c>
      <c r="AI491" s="197">
        <f t="shared" si="209"/>
        <v>1</v>
      </c>
    </row>
    <row r="492" spans="1:35" x14ac:dyDescent="0.3">
      <c r="A492" s="103" t="s">
        <v>3955</v>
      </c>
      <c r="B492" s="103" t="s">
        <v>2418</v>
      </c>
      <c r="C492" s="103" t="s">
        <v>6268</v>
      </c>
      <c r="D492" s="164">
        <v>2026</v>
      </c>
      <c r="E492" s="164">
        <v>1</v>
      </c>
      <c r="F492" s="166">
        <v>11.33127286894873</v>
      </c>
      <c r="G492" s="206">
        <v>15.400000000000002</v>
      </c>
      <c r="H492" s="207"/>
      <c r="I492" s="103" t="s">
        <v>594</v>
      </c>
      <c r="K492" s="210" t="s">
        <v>6269</v>
      </c>
      <c r="L492" s="191">
        <v>75</v>
      </c>
      <c r="M492" s="191" t="str">
        <f>IF(
ISNA(INDEX(resources!E:E,MATCH(B492,resources!B:B,0))),"fillme",
INDEX(resources!E:E,MATCH(B492,resources!B:B,0)))</f>
        <v>CAISO_Wind</v>
      </c>
      <c r="N492" s="191">
        <v>0</v>
      </c>
      <c r="O492" s="193" t="str">
        <f>IFERROR(INDEX(resources!K:K,MATCH(B492,resources!B:B,0)),"fillme")</f>
        <v>wind_low_cf</v>
      </c>
      <c r="P492" s="195" t="str">
        <f t="shared" si="195"/>
        <v>wind_low_cf_2026_1</v>
      </c>
      <c r="Q492" s="194">
        <f>INDEX(elcc!G:G,MATCH(P492,elcc!D:D,0))</f>
        <v>0.20533333333333337</v>
      </c>
      <c r="R492" s="195">
        <f t="shared" si="196"/>
        <v>1</v>
      </c>
      <c r="S492" s="210" t="e">
        <f t="shared" si="197"/>
        <v>#N/A</v>
      </c>
      <c r="T492" s="212">
        <f t="shared" si="198"/>
        <v>15.400000000000002</v>
      </c>
      <c r="U492" s="196" t="str">
        <f t="shared" si="199"/>
        <v>ok</v>
      </c>
      <c r="V492" s="192" t="str">
        <f>INDEX(resources!F:F,MATCH(B492,resources!B:B,0))</f>
        <v>new_resolve</v>
      </c>
      <c r="W492" s="197">
        <f t="shared" si="200"/>
        <v>1</v>
      </c>
      <c r="X492" s="197">
        <f t="shared" si="201"/>
        <v>1</v>
      </c>
      <c r="Y492" s="197" t="str">
        <f t="shared" si="202"/>
        <v>Tehachapi_Wind_Tehachapi_Wind_2024_New 75 MW Wind</v>
      </c>
      <c r="Z492" s="197">
        <f>IF(COUNTIFS($Y$2:Y492,Y492)=1,1,0)</f>
        <v>0</v>
      </c>
      <c r="AA492" s="197">
        <f>SUM($Z$2:Z492)*Z492</f>
        <v>0</v>
      </c>
      <c r="AB492" s="197">
        <f>COUNTIFS(resources!B:B,B492)</f>
        <v>1</v>
      </c>
      <c r="AC492" s="197">
        <f t="shared" si="203"/>
        <v>1</v>
      </c>
      <c r="AD492" s="197">
        <f t="shared" si="204"/>
        <v>1</v>
      </c>
      <c r="AE492" s="197">
        <f t="shared" si="205"/>
        <v>1</v>
      </c>
      <c r="AF492" s="197">
        <f t="shared" si="206"/>
        <v>1</v>
      </c>
      <c r="AG492" s="197">
        <f t="shared" si="207"/>
        <v>1</v>
      </c>
      <c r="AH492" s="197">
        <f t="shared" si="208"/>
        <v>1</v>
      </c>
      <c r="AI492" s="197">
        <f t="shared" si="209"/>
        <v>1</v>
      </c>
    </row>
    <row r="493" spans="1:35" x14ac:dyDescent="0.3">
      <c r="A493" s="103" t="s">
        <v>3955</v>
      </c>
      <c r="B493" s="103" t="s">
        <v>2418</v>
      </c>
      <c r="C493" s="103" t="s">
        <v>6268</v>
      </c>
      <c r="D493" s="164">
        <v>2026</v>
      </c>
      <c r="E493" s="164">
        <v>2</v>
      </c>
      <c r="F493" s="166">
        <v>12.820346295815044</v>
      </c>
      <c r="G493" s="206">
        <v>13.200000000000001</v>
      </c>
      <c r="H493" s="207"/>
      <c r="I493" s="103" t="s">
        <v>594</v>
      </c>
      <c r="K493" s="210" t="s">
        <v>6269</v>
      </c>
      <c r="L493" s="191">
        <v>75</v>
      </c>
      <c r="M493" s="191" t="str">
        <f>IF(
ISNA(INDEX(resources!E:E,MATCH(B493,resources!B:B,0))),"fillme",
INDEX(resources!E:E,MATCH(B493,resources!B:B,0)))</f>
        <v>CAISO_Wind</v>
      </c>
      <c r="N493" s="191">
        <v>0</v>
      </c>
      <c r="O493" s="193" t="str">
        <f>IFERROR(INDEX(resources!K:K,MATCH(B493,resources!B:B,0)),"fillme")</f>
        <v>wind_low_cf</v>
      </c>
      <c r="P493" s="195" t="str">
        <f t="shared" si="195"/>
        <v>wind_low_cf_2026_2</v>
      </c>
      <c r="Q493" s="194">
        <f>INDEX(elcc!G:G,MATCH(P493,elcc!D:D,0))</f>
        <v>0.17600000000000002</v>
      </c>
      <c r="R493" s="195">
        <f t="shared" si="196"/>
        <v>1</v>
      </c>
      <c r="S493" s="210" t="e">
        <f t="shared" si="197"/>
        <v>#N/A</v>
      </c>
      <c r="T493" s="212">
        <f t="shared" si="198"/>
        <v>13.200000000000001</v>
      </c>
      <c r="U493" s="196" t="str">
        <f t="shared" si="199"/>
        <v>ok</v>
      </c>
      <c r="V493" s="192" t="str">
        <f>INDEX(resources!F:F,MATCH(B493,resources!B:B,0))</f>
        <v>new_resolve</v>
      </c>
      <c r="W493" s="197">
        <f t="shared" si="200"/>
        <v>1</v>
      </c>
      <c r="X493" s="197">
        <f t="shared" si="201"/>
        <v>1</v>
      </c>
      <c r="Y493" s="197" t="str">
        <f t="shared" si="202"/>
        <v>Tehachapi_Wind_Tehachapi_Wind_2024_New 75 MW Wind</v>
      </c>
      <c r="Z493" s="197">
        <f>IF(COUNTIFS($Y$2:Y493,Y493)=1,1,0)</f>
        <v>0</v>
      </c>
      <c r="AA493" s="197">
        <f>SUM($Z$2:Z493)*Z493</f>
        <v>0</v>
      </c>
      <c r="AB493" s="197">
        <f>COUNTIFS(resources!B:B,B493)</f>
        <v>1</v>
      </c>
      <c r="AC493" s="197">
        <f t="shared" si="203"/>
        <v>1</v>
      </c>
      <c r="AD493" s="197">
        <f t="shared" si="204"/>
        <v>1</v>
      </c>
      <c r="AE493" s="197">
        <f t="shared" si="205"/>
        <v>1</v>
      </c>
      <c r="AF493" s="197">
        <f t="shared" si="206"/>
        <v>1</v>
      </c>
      <c r="AG493" s="197">
        <f t="shared" si="207"/>
        <v>1</v>
      </c>
      <c r="AH493" s="197">
        <f t="shared" si="208"/>
        <v>1</v>
      </c>
      <c r="AI493" s="197">
        <f t="shared" si="209"/>
        <v>1</v>
      </c>
    </row>
    <row r="494" spans="1:35" x14ac:dyDescent="0.3">
      <c r="A494" s="103" t="s">
        <v>3955</v>
      </c>
      <c r="B494" s="103" t="s">
        <v>2418</v>
      </c>
      <c r="C494" s="103" t="s">
        <v>6268</v>
      </c>
      <c r="D494" s="164">
        <v>2026</v>
      </c>
      <c r="E494" s="164">
        <v>3</v>
      </c>
      <c r="F494" s="166">
        <v>17.79864129987563</v>
      </c>
      <c r="G494" s="206">
        <v>30.800000000000004</v>
      </c>
      <c r="H494" s="207"/>
      <c r="I494" s="103" t="s">
        <v>594</v>
      </c>
      <c r="K494" s="210" t="s">
        <v>6269</v>
      </c>
      <c r="L494" s="191">
        <v>75</v>
      </c>
      <c r="M494" s="191" t="str">
        <f>IF(
ISNA(INDEX(resources!E:E,MATCH(B494,resources!B:B,0))),"fillme",
INDEX(resources!E:E,MATCH(B494,resources!B:B,0)))</f>
        <v>CAISO_Wind</v>
      </c>
      <c r="N494" s="191">
        <v>0</v>
      </c>
      <c r="O494" s="193" t="str">
        <f>IFERROR(INDEX(resources!K:K,MATCH(B494,resources!B:B,0)),"fillme")</f>
        <v>wind_low_cf</v>
      </c>
      <c r="P494" s="195" t="str">
        <f t="shared" si="195"/>
        <v>wind_low_cf_2026_3</v>
      </c>
      <c r="Q494" s="194">
        <f>INDEX(elcc!G:G,MATCH(P494,elcc!D:D,0))</f>
        <v>0.41066666666666674</v>
      </c>
      <c r="R494" s="195">
        <f t="shared" si="196"/>
        <v>1</v>
      </c>
      <c r="S494" s="210" t="e">
        <f t="shared" si="197"/>
        <v>#N/A</v>
      </c>
      <c r="T494" s="212">
        <f t="shared" si="198"/>
        <v>30.800000000000004</v>
      </c>
      <c r="U494" s="196" t="str">
        <f t="shared" si="199"/>
        <v>ok</v>
      </c>
      <c r="V494" s="192" t="str">
        <f>INDEX(resources!F:F,MATCH(B494,resources!B:B,0))</f>
        <v>new_resolve</v>
      </c>
      <c r="W494" s="197">
        <f t="shared" si="200"/>
        <v>1</v>
      </c>
      <c r="X494" s="197">
        <f t="shared" si="201"/>
        <v>1</v>
      </c>
      <c r="Y494" s="197" t="str">
        <f t="shared" si="202"/>
        <v>Tehachapi_Wind_Tehachapi_Wind_2024_New 75 MW Wind</v>
      </c>
      <c r="Z494" s="197">
        <f>IF(COUNTIFS($Y$2:Y494,Y494)=1,1,0)</f>
        <v>0</v>
      </c>
      <c r="AA494" s="197">
        <f>SUM($Z$2:Z494)*Z494</f>
        <v>0</v>
      </c>
      <c r="AB494" s="197">
        <f>COUNTIFS(resources!B:B,B494)</f>
        <v>1</v>
      </c>
      <c r="AC494" s="197">
        <f t="shared" si="203"/>
        <v>1</v>
      </c>
      <c r="AD494" s="197">
        <f t="shared" si="204"/>
        <v>1</v>
      </c>
      <c r="AE494" s="197">
        <f t="shared" si="205"/>
        <v>1</v>
      </c>
      <c r="AF494" s="197">
        <f t="shared" si="206"/>
        <v>1</v>
      </c>
      <c r="AG494" s="197">
        <f t="shared" si="207"/>
        <v>1</v>
      </c>
      <c r="AH494" s="197">
        <f t="shared" si="208"/>
        <v>1</v>
      </c>
      <c r="AI494" s="197">
        <f t="shared" si="209"/>
        <v>1</v>
      </c>
    </row>
    <row r="495" spans="1:35" x14ac:dyDescent="0.3">
      <c r="A495" s="103" t="s">
        <v>3955</v>
      </c>
      <c r="B495" s="103" t="s">
        <v>2418</v>
      </c>
      <c r="C495" s="103" t="s">
        <v>6268</v>
      </c>
      <c r="D495" s="164">
        <v>2026</v>
      </c>
      <c r="E495" s="164">
        <v>4</v>
      </c>
      <c r="F495" s="166">
        <v>19.393241313512657</v>
      </c>
      <c r="G495" s="206">
        <v>27.5</v>
      </c>
      <c r="H495" s="207"/>
      <c r="I495" s="103" t="s">
        <v>594</v>
      </c>
      <c r="K495" s="210" t="s">
        <v>6269</v>
      </c>
      <c r="L495" s="191">
        <v>75</v>
      </c>
      <c r="M495" s="191" t="str">
        <f>IF(
ISNA(INDEX(resources!E:E,MATCH(B495,resources!B:B,0))),"fillme",
INDEX(resources!E:E,MATCH(B495,resources!B:B,0)))</f>
        <v>CAISO_Wind</v>
      </c>
      <c r="N495" s="191">
        <v>0</v>
      </c>
      <c r="O495" s="193" t="str">
        <f>IFERROR(INDEX(resources!K:K,MATCH(B495,resources!B:B,0)),"fillme")</f>
        <v>wind_low_cf</v>
      </c>
      <c r="P495" s="195" t="str">
        <f t="shared" si="195"/>
        <v>wind_low_cf_2026_4</v>
      </c>
      <c r="Q495" s="194">
        <f>INDEX(elcc!G:G,MATCH(P495,elcc!D:D,0))</f>
        <v>0.3666666666666667</v>
      </c>
      <c r="R495" s="195">
        <f t="shared" si="196"/>
        <v>1</v>
      </c>
      <c r="S495" s="210" t="e">
        <f t="shared" si="197"/>
        <v>#N/A</v>
      </c>
      <c r="T495" s="212">
        <f t="shared" si="198"/>
        <v>27.5</v>
      </c>
      <c r="U495" s="196" t="str">
        <f t="shared" si="199"/>
        <v>ok</v>
      </c>
      <c r="V495" s="192" t="str">
        <f>INDEX(resources!F:F,MATCH(B495,resources!B:B,0))</f>
        <v>new_resolve</v>
      </c>
      <c r="W495" s="197">
        <f t="shared" si="200"/>
        <v>1</v>
      </c>
      <c r="X495" s="197">
        <f t="shared" si="201"/>
        <v>1</v>
      </c>
      <c r="Y495" s="197" t="str">
        <f t="shared" si="202"/>
        <v>Tehachapi_Wind_Tehachapi_Wind_2024_New 75 MW Wind</v>
      </c>
      <c r="Z495" s="197">
        <f>IF(COUNTIFS($Y$2:Y495,Y495)=1,1,0)</f>
        <v>0</v>
      </c>
      <c r="AA495" s="197">
        <f>SUM($Z$2:Z495)*Z495</f>
        <v>0</v>
      </c>
      <c r="AB495" s="197">
        <f>COUNTIFS(resources!B:B,B495)</f>
        <v>1</v>
      </c>
      <c r="AC495" s="197">
        <f t="shared" si="203"/>
        <v>1</v>
      </c>
      <c r="AD495" s="197">
        <f t="shared" si="204"/>
        <v>1</v>
      </c>
      <c r="AE495" s="197">
        <f t="shared" si="205"/>
        <v>1</v>
      </c>
      <c r="AF495" s="197">
        <f t="shared" si="206"/>
        <v>1</v>
      </c>
      <c r="AG495" s="197">
        <f t="shared" si="207"/>
        <v>1</v>
      </c>
      <c r="AH495" s="197">
        <f t="shared" si="208"/>
        <v>1</v>
      </c>
      <c r="AI495" s="197">
        <f t="shared" si="209"/>
        <v>1</v>
      </c>
    </row>
    <row r="496" spans="1:35" x14ac:dyDescent="0.3">
      <c r="A496" s="103" t="s">
        <v>3955</v>
      </c>
      <c r="B496" s="103" t="s">
        <v>2418</v>
      </c>
      <c r="C496" s="103" t="s">
        <v>6268</v>
      </c>
      <c r="D496" s="164">
        <v>2026</v>
      </c>
      <c r="E496" s="164">
        <v>5</v>
      </c>
      <c r="F496" s="166">
        <v>21.318592847085036</v>
      </c>
      <c r="G496" s="206">
        <v>27.5</v>
      </c>
      <c r="H496" s="207"/>
      <c r="I496" s="103" t="s">
        <v>594</v>
      </c>
      <c r="K496" s="210" t="s">
        <v>6269</v>
      </c>
      <c r="L496" s="191">
        <v>75</v>
      </c>
      <c r="M496" s="191" t="str">
        <f>IF(
ISNA(INDEX(resources!E:E,MATCH(B496,resources!B:B,0))),"fillme",
INDEX(resources!E:E,MATCH(B496,resources!B:B,0)))</f>
        <v>CAISO_Wind</v>
      </c>
      <c r="N496" s="191">
        <v>0</v>
      </c>
      <c r="O496" s="193" t="str">
        <f>IFERROR(INDEX(resources!K:K,MATCH(B496,resources!B:B,0)),"fillme")</f>
        <v>wind_low_cf</v>
      </c>
      <c r="P496" s="195" t="str">
        <f t="shared" si="195"/>
        <v>wind_low_cf_2026_5</v>
      </c>
      <c r="Q496" s="194">
        <f>INDEX(elcc!G:G,MATCH(P496,elcc!D:D,0))</f>
        <v>0.3666666666666667</v>
      </c>
      <c r="R496" s="195">
        <f t="shared" si="196"/>
        <v>1</v>
      </c>
      <c r="S496" s="210" t="e">
        <f t="shared" si="197"/>
        <v>#N/A</v>
      </c>
      <c r="T496" s="212">
        <f t="shared" si="198"/>
        <v>27.5</v>
      </c>
      <c r="U496" s="196" t="str">
        <f t="shared" si="199"/>
        <v>ok</v>
      </c>
      <c r="V496" s="192" t="str">
        <f>INDEX(resources!F:F,MATCH(B496,resources!B:B,0))</f>
        <v>new_resolve</v>
      </c>
      <c r="W496" s="197">
        <f t="shared" si="200"/>
        <v>1</v>
      </c>
      <c r="X496" s="197">
        <f t="shared" si="201"/>
        <v>1</v>
      </c>
      <c r="Y496" s="197" t="str">
        <f t="shared" si="202"/>
        <v>Tehachapi_Wind_Tehachapi_Wind_2024_New 75 MW Wind</v>
      </c>
      <c r="Z496" s="197">
        <f>IF(COUNTIFS($Y$2:Y496,Y496)=1,1,0)</f>
        <v>0</v>
      </c>
      <c r="AA496" s="197">
        <f>SUM($Z$2:Z496)*Z496</f>
        <v>0</v>
      </c>
      <c r="AB496" s="197">
        <f>COUNTIFS(resources!B:B,B496)</f>
        <v>1</v>
      </c>
      <c r="AC496" s="197">
        <f t="shared" si="203"/>
        <v>1</v>
      </c>
      <c r="AD496" s="197">
        <f t="shared" si="204"/>
        <v>1</v>
      </c>
      <c r="AE496" s="197">
        <f t="shared" si="205"/>
        <v>1</v>
      </c>
      <c r="AF496" s="197">
        <f t="shared" si="206"/>
        <v>1</v>
      </c>
      <c r="AG496" s="197">
        <f t="shared" si="207"/>
        <v>1</v>
      </c>
      <c r="AH496" s="197">
        <f t="shared" si="208"/>
        <v>1</v>
      </c>
      <c r="AI496" s="197">
        <f t="shared" si="209"/>
        <v>1</v>
      </c>
    </row>
    <row r="497" spans="1:35" x14ac:dyDescent="0.3">
      <c r="A497" s="103" t="s">
        <v>3955</v>
      </c>
      <c r="B497" s="103" t="s">
        <v>2418</v>
      </c>
      <c r="C497" s="103" t="s">
        <v>6268</v>
      </c>
      <c r="D497" s="164">
        <v>2026</v>
      </c>
      <c r="E497" s="164">
        <v>6</v>
      </c>
      <c r="F497" s="166">
        <v>20.78822478757543</v>
      </c>
      <c r="G497" s="206">
        <v>36.300000000000004</v>
      </c>
      <c r="H497" s="207"/>
      <c r="I497" s="103" t="s">
        <v>594</v>
      </c>
      <c r="K497" s="210" t="s">
        <v>6269</v>
      </c>
      <c r="L497" s="191">
        <v>75</v>
      </c>
      <c r="M497" s="191" t="str">
        <f>IF(
ISNA(INDEX(resources!E:E,MATCH(B497,resources!B:B,0))),"fillme",
INDEX(resources!E:E,MATCH(B497,resources!B:B,0)))</f>
        <v>CAISO_Wind</v>
      </c>
      <c r="N497" s="191">
        <v>0</v>
      </c>
      <c r="O497" s="193" t="str">
        <f>IFERROR(INDEX(resources!K:K,MATCH(B497,resources!B:B,0)),"fillme")</f>
        <v>wind_low_cf</v>
      </c>
      <c r="P497" s="195" t="str">
        <f t="shared" si="195"/>
        <v>wind_low_cf_2026_6</v>
      </c>
      <c r="Q497" s="194">
        <f>INDEX(elcc!G:G,MATCH(P497,elcc!D:D,0))</f>
        <v>0.48400000000000004</v>
      </c>
      <c r="R497" s="195">
        <f t="shared" si="196"/>
        <v>1</v>
      </c>
      <c r="S497" s="210" t="e">
        <f t="shared" si="197"/>
        <v>#N/A</v>
      </c>
      <c r="T497" s="212">
        <f t="shared" si="198"/>
        <v>36.300000000000004</v>
      </c>
      <c r="U497" s="196" t="str">
        <f t="shared" si="199"/>
        <v>ok</v>
      </c>
      <c r="V497" s="192" t="str">
        <f>INDEX(resources!F:F,MATCH(B497,resources!B:B,0))</f>
        <v>new_resolve</v>
      </c>
      <c r="W497" s="197">
        <f t="shared" si="200"/>
        <v>1</v>
      </c>
      <c r="X497" s="197">
        <f t="shared" si="201"/>
        <v>1</v>
      </c>
      <c r="Y497" s="197" t="str">
        <f t="shared" si="202"/>
        <v>Tehachapi_Wind_Tehachapi_Wind_2024_New 75 MW Wind</v>
      </c>
      <c r="Z497" s="197">
        <f>IF(COUNTIFS($Y$2:Y497,Y497)=1,1,0)</f>
        <v>0</v>
      </c>
      <c r="AA497" s="197">
        <f>SUM($Z$2:Z497)*Z497</f>
        <v>0</v>
      </c>
      <c r="AB497" s="197">
        <f>COUNTIFS(resources!B:B,B497)</f>
        <v>1</v>
      </c>
      <c r="AC497" s="197">
        <f t="shared" si="203"/>
        <v>1</v>
      </c>
      <c r="AD497" s="197">
        <f t="shared" si="204"/>
        <v>1</v>
      </c>
      <c r="AE497" s="197">
        <f t="shared" si="205"/>
        <v>1</v>
      </c>
      <c r="AF497" s="197">
        <f t="shared" si="206"/>
        <v>1</v>
      </c>
      <c r="AG497" s="197">
        <f t="shared" si="207"/>
        <v>1</v>
      </c>
      <c r="AH497" s="197">
        <f t="shared" si="208"/>
        <v>1</v>
      </c>
      <c r="AI497" s="197">
        <f t="shared" si="209"/>
        <v>1</v>
      </c>
    </row>
    <row r="498" spans="1:35" x14ac:dyDescent="0.3">
      <c r="A498" s="103" t="s">
        <v>3955</v>
      </c>
      <c r="B498" s="103" t="s">
        <v>2418</v>
      </c>
      <c r="C498" s="103" t="s">
        <v>6268</v>
      </c>
      <c r="D498" s="164">
        <v>2026</v>
      </c>
      <c r="E498" s="164">
        <v>7</v>
      </c>
      <c r="F498" s="166">
        <v>19.908629040368311</v>
      </c>
      <c r="G498" s="206">
        <v>25.3</v>
      </c>
      <c r="H498" s="207"/>
      <c r="I498" s="103" t="s">
        <v>594</v>
      </c>
      <c r="K498" s="210" t="s">
        <v>6269</v>
      </c>
      <c r="L498" s="191">
        <v>75</v>
      </c>
      <c r="M498" s="191" t="str">
        <f>IF(
ISNA(INDEX(resources!E:E,MATCH(B498,resources!B:B,0))),"fillme",
INDEX(resources!E:E,MATCH(B498,resources!B:B,0)))</f>
        <v>CAISO_Wind</v>
      </c>
      <c r="N498" s="191">
        <v>0</v>
      </c>
      <c r="O498" s="193" t="str">
        <f>IFERROR(INDEX(resources!K:K,MATCH(B498,resources!B:B,0)),"fillme")</f>
        <v>wind_low_cf</v>
      </c>
      <c r="P498" s="195" t="str">
        <f t="shared" si="195"/>
        <v>wind_low_cf_2026_7</v>
      </c>
      <c r="Q498" s="194">
        <f>INDEX(elcc!G:G,MATCH(P498,elcc!D:D,0))</f>
        <v>0.33733333333333337</v>
      </c>
      <c r="R498" s="195">
        <f t="shared" si="196"/>
        <v>1</v>
      </c>
      <c r="S498" s="210" t="e">
        <f t="shared" si="197"/>
        <v>#N/A</v>
      </c>
      <c r="T498" s="212">
        <f t="shared" si="198"/>
        <v>25.3</v>
      </c>
      <c r="U498" s="196" t="str">
        <f t="shared" si="199"/>
        <v>ok</v>
      </c>
      <c r="V498" s="192" t="str">
        <f>INDEX(resources!F:F,MATCH(B498,resources!B:B,0))</f>
        <v>new_resolve</v>
      </c>
      <c r="W498" s="197">
        <f t="shared" si="200"/>
        <v>1</v>
      </c>
      <c r="X498" s="197">
        <f t="shared" si="201"/>
        <v>1</v>
      </c>
      <c r="Y498" s="197" t="str">
        <f t="shared" si="202"/>
        <v>Tehachapi_Wind_Tehachapi_Wind_2024_New 75 MW Wind</v>
      </c>
      <c r="Z498" s="197">
        <f>IF(COUNTIFS($Y$2:Y498,Y498)=1,1,0)</f>
        <v>0</v>
      </c>
      <c r="AA498" s="197">
        <f>SUM($Z$2:Z498)*Z498</f>
        <v>0</v>
      </c>
      <c r="AB498" s="197">
        <f>COUNTIFS(resources!B:B,B498)</f>
        <v>1</v>
      </c>
      <c r="AC498" s="197">
        <f t="shared" si="203"/>
        <v>1</v>
      </c>
      <c r="AD498" s="197">
        <f t="shared" si="204"/>
        <v>1</v>
      </c>
      <c r="AE498" s="197">
        <f t="shared" si="205"/>
        <v>1</v>
      </c>
      <c r="AF498" s="197">
        <f t="shared" si="206"/>
        <v>1</v>
      </c>
      <c r="AG498" s="197">
        <f t="shared" si="207"/>
        <v>1</v>
      </c>
      <c r="AH498" s="197">
        <f t="shared" si="208"/>
        <v>1</v>
      </c>
      <c r="AI498" s="197">
        <f t="shared" si="209"/>
        <v>1</v>
      </c>
    </row>
    <row r="499" spans="1:35" x14ac:dyDescent="0.3">
      <c r="A499" s="103" t="s">
        <v>3955</v>
      </c>
      <c r="B499" s="103" t="s">
        <v>2418</v>
      </c>
      <c r="C499" s="103" t="s">
        <v>6268</v>
      </c>
      <c r="D499" s="164">
        <v>2026</v>
      </c>
      <c r="E499" s="164">
        <v>8</v>
      </c>
      <c r="F499" s="166">
        <v>19.340467344767653</v>
      </c>
      <c r="G499" s="206">
        <v>23.099999999999998</v>
      </c>
      <c r="H499" s="207"/>
      <c r="I499" s="103" t="s">
        <v>594</v>
      </c>
      <c r="K499" s="210" t="s">
        <v>6269</v>
      </c>
      <c r="L499" s="191">
        <v>75</v>
      </c>
      <c r="M499" s="191" t="str">
        <f>IF(
ISNA(INDEX(resources!E:E,MATCH(B499,resources!B:B,0))),"fillme",
INDEX(resources!E:E,MATCH(B499,resources!B:B,0)))</f>
        <v>CAISO_Wind</v>
      </c>
      <c r="N499" s="191">
        <v>0</v>
      </c>
      <c r="O499" s="193" t="str">
        <f>IFERROR(INDEX(resources!K:K,MATCH(B499,resources!B:B,0)),"fillme")</f>
        <v>wind_low_cf</v>
      </c>
      <c r="P499" s="195" t="str">
        <f t="shared" si="195"/>
        <v>wind_low_cf_2026_8</v>
      </c>
      <c r="Q499" s="194">
        <f>INDEX(elcc!G:G,MATCH(P499,elcc!D:D,0))</f>
        <v>0.308</v>
      </c>
      <c r="R499" s="195">
        <f t="shared" si="196"/>
        <v>1</v>
      </c>
      <c r="S499" s="210" t="e">
        <f t="shared" si="197"/>
        <v>#N/A</v>
      </c>
      <c r="T499" s="212">
        <f t="shared" si="198"/>
        <v>23.099999999999998</v>
      </c>
      <c r="U499" s="196" t="str">
        <f t="shared" si="199"/>
        <v>ok</v>
      </c>
      <c r="V499" s="192" t="str">
        <f>INDEX(resources!F:F,MATCH(B499,resources!B:B,0))</f>
        <v>new_resolve</v>
      </c>
      <c r="W499" s="197">
        <f t="shared" si="200"/>
        <v>1</v>
      </c>
      <c r="X499" s="197">
        <f t="shared" si="201"/>
        <v>1</v>
      </c>
      <c r="Y499" s="197" t="str">
        <f t="shared" si="202"/>
        <v>Tehachapi_Wind_Tehachapi_Wind_2024_New 75 MW Wind</v>
      </c>
      <c r="Z499" s="197">
        <f>IF(COUNTIFS($Y$2:Y499,Y499)=1,1,0)</f>
        <v>0</v>
      </c>
      <c r="AA499" s="197">
        <f>SUM($Z$2:Z499)*Z499</f>
        <v>0</v>
      </c>
      <c r="AB499" s="197">
        <f>COUNTIFS(resources!B:B,B499)</f>
        <v>1</v>
      </c>
      <c r="AC499" s="197">
        <f t="shared" si="203"/>
        <v>1</v>
      </c>
      <c r="AD499" s="197">
        <f t="shared" si="204"/>
        <v>1</v>
      </c>
      <c r="AE499" s="197">
        <f t="shared" si="205"/>
        <v>1</v>
      </c>
      <c r="AF499" s="197">
        <f t="shared" si="206"/>
        <v>1</v>
      </c>
      <c r="AG499" s="197">
        <f t="shared" si="207"/>
        <v>1</v>
      </c>
      <c r="AH499" s="197">
        <f t="shared" si="208"/>
        <v>1</v>
      </c>
      <c r="AI499" s="197">
        <f t="shared" si="209"/>
        <v>1</v>
      </c>
    </row>
    <row r="500" spans="1:35" x14ac:dyDescent="0.3">
      <c r="A500" s="103" t="s">
        <v>3955</v>
      </c>
      <c r="B500" s="103" t="s">
        <v>2418</v>
      </c>
      <c r="C500" s="103" t="s">
        <v>6268</v>
      </c>
      <c r="D500" s="164">
        <v>2026</v>
      </c>
      <c r="E500" s="164">
        <v>9</v>
      </c>
      <c r="F500" s="166">
        <v>17.078949782179585</v>
      </c>
      <c r="G500" s="206">
        <v>16.5</v>
      </c>
      <c r="H500" s="207"/>
      <c r="I500" s="103" t="s">
        <v>594</v>
      </c>
      <c r="K500" s="210" t="s">
        <v>6269</v>
      </c>
      <c r="L500" s="191">
        <v>75</v>
      </c>
      <c r="M500" s="191" t="str">
        <f>IF(
ISNA(INDEX(resources!E:E,MATCH(B500,resources!B:B,0))),"fillme",
INDEX(resources!E:E,MATCH(B500,resources!B:B,0)))</f>
        <v>CAISO_Wind</v>
      </c>
      <c r="N500" s="191">
        <v>0</v>
      </c>
      <c r="O500" s="193" t="str">
        <f>IFERROR(INDEX(resources!K:K,MATCH(B500,resources!B:B,0)),"fillme")</f>
        <v>wind_low_cf</v>
      </c>
      <c r="P500" s="195" t="str">
        <f t="shared" si="195"/>
        <v>wind_low_cf_2026_9</v>
      </c>
      <c r="Q500" s="194">
        <f>INDEX(elcc!G:G,MATCH(P500,elcc!D:D,0))</f>
        <v>0.22</v>
      </c>
      <c r="R500" s="195">
        <f t="shared" si="196"/>
        <v>1</v>
      </c>
      <c r="S500" s="210" t="e">
        <f t="shared" si="197"/>
        <v>#N/A</v>
      </c>
      <c r="T500" s="212">
        <f t="shared" si="198"/>
        <v>16.5</v>
      </c>
      <c r="U500" s="196" t="str">
        <f t="shared" si="199"/>
        <v>ok</v>
      </c>
      <c r="V500" s="192" t="str">
        <f>INDEX(resources!F:F,MATCH(B500,resources!B:B,0))</f>
        <v>new_resolve</v>
      </c>
      <c r="W500" s="197">
        <f t="shared" si="200"/>
        <v>1</v>
      </c>
      <c r="X500" s="197">
        <f t="shared" si="201"/>
        <v>1</v>
      </c>
      <c r="Y500" s="197" t="str">
        <f t="shared" si="202"/>
        <v>Tehachapi_Wind_Tehachapi_Wind_2024_New 75 MW Wind</v>
      </c>
      <c r="Z500" s="197">
        <f>IF(COUNTIFS($Y$2:Y500,Y500)=1,1,0)</f>
        <v>0</v>
      </c>
      <c r="AA500" s="197">
        <f>SUM($Z$2:Z500)*Z500</f>
        <v>0</v>
      </c>
      <c r="AB500" s="197">
        <f>COUNTIFS(resources!B:B,B500)</f>
        <v>1</v>
      </c>
      <c r="AC500" s="197">
        <f t="shared" si="203"/>
        <v>1</v>
      </c>
      <c r="AD500" s="197">
        <f t="shared" si="204"/>
        <v>1</v>
      </c>
      <c r="AE500" s="197">
        <f t="shared" si="205"/>
        <v>1</v>
      </c>
      <c r="AF500" s="197">
        <f t="shared" si="206"/>
        <v>1</v>
      </c>
      <c r="AG500" s="197">
        <f t="shared" si="207"/>
        <v>1</v>
      </c>
      <c r="AH500" s="197">
        <f t="shared" si="208"/>
        <v>1</v>
      </c>
      <c r="AI500" s="197">
        <f t="shared" si="209"/>
        <v>1</v>
      </c>
    </row>
    <row r="501" spans="1:35" x14ac:dyDescent="0.3">
      <c r="A501" s="103" t="s">
        <v>3955</v>
      </c>
      <c r="B501" s="103" t="s">
        <v>2418</v>
      </c>
      <c r="C501" s="103" t="s">
        <v>6268</v>
      </c>
      <c r="D501" s="164">
        <v>2026</v>
      </c>
      <c r="E501" s="164">
        <v>10</v>
      </c>
      <c r="F501" s="166">
        <v>15.196622827830383</v>
      </c>
      <c r="G501" s="206">
        <v>8.8000000000000007</v>
      </c>
      <c r="H501" s="207"/>
      <c r="I501" s="103" t="s">
        <v>594</v>
      </c>
      <c r="K501" s="210" t="s">
        <v>6269</v>
      </c>
      <c r="L501" s="191">
        <v>75</v>
      </c>
      <c r="M501" s="191" t="str">
        <f>IF(
ISNA(INDEX(resources!E:E,MATCH(B501,resources!B:B,0))),"fillme",
INDEX(resources!E:E,MATCH(B501,resources!B:B,0)))</f>
        <v>CAISO_Wind</v>
      </c>
      <c r="N501" s="191">
        <v>0</v>
      </c>
      <c r="O501" s="193" t="str">
        <f>IFERROR(INDEX(resources!K:K,MATCH(B501,resources!B:B,0)),"fillme")</f>
        <v>wind_low_cf</v>
      </c>
      <c r="P501" s="195" t="str">
        <f t="shared" si="195"/>
        <v>wind_low_cf_2026_10</v>
      </c>
      <c r="Q501" s="194">
        <f>INDEX(elcc!G:G,MATCH(P501,elcc!D:D,0))</f>
        <v>0.11733333333333335</v>
      </c>
      <c r="R501" s="195">
        <f t="shared" si="196"/>
        <v>1</v>
      </c>
      <c r="S501" s="210" t="e">
        <f t="shared" si="197"/>
        <v>#N/A</v>
      </c>
      <c r="T501" s="212">
        <f t="shared" si="198"/>
        <v>8.8000000000000007</v>
      </c>
      <c r="U501" s="196" t="str">
        <f t="shared" si="199"/>
        <v>ok</v>
      </c>
      <c r="V501" s="192" t="str">
        <f>INDEX(resources!F:F,MATCH(B501,resources!B:B,0))</f>
        <v>new_resolve</v>
      </c>
      <c r="W501" s="197">
        <f t="shared" si="200"/>
        <v>1</v>
      </c>
      <c r="X501" s="197">
        <f t="shared" si="201"/>
        <v>1</v>
      </c>
      <c r="Y501" s="197" t="str">
        <f t="shared" si="202"/>
        <v>Tehachapi_Wind_Tehachapi_Wind_2024_New 75 MW Wind</v>
      </c>
      <c r="Z501" s="197">
        <f>IF(COUNTIFS($Y$2:Y501,Y501)=1,1,0)</f>
        <v>0</v>
      </c>
      <c r="AA501" s="197">
        <f>SUM($Z$2:Z501)*Z501</f>
        <v>0</v>
      </c>
      <c r="AB501" s="197">
        <f>COUNTIFS(resources!B:B,B501)</f>
        <v>1</v>
      </c>
      <c r="AC501" s="197">
        <f t="shared" si="203"/>
        <v>1</v>
      </c>
      <c r="AD501" s="197">
        <f t="shared" si="204"/>
        <v>1</v>
      </c>
      <c r="AE501" s="197">
        <f t="shared" si="205"/>
        <v>1</v>
      </c>
      <c r="AF501" s="197">
        <f t="shared" si="206"/>
        <v>1</v>
      </c>
      <c r="AG501" s="197">
        <f t="shared" si="207"/>
        <v>1</v>
      </c>
      <c r="AH501" s="197">
        <f t="shared" si="208"/>
        <v>1</v>
      </c>
      <c r="AI501" s="197">
        <f t="shared" si="209"/>
        <v>1</v>
      </c>
    </row>
    <row r="502" spans="1:35" x14ac:dyDescent="0.3">
      <c r="A502" s="103" t="s">
        <v>3955</v>
      </c>
      <c r="B502" s="103" t="s">
        <v>2418</v>
      </c>
      <c r="C502" s="103" t="s">
        <v>6268</v>
      </c>
      <c r="D502" s="164">
        <v>2026</v>
      </c>
      <c r="E502" s="164">
        <v>11</v>
      </c>
      <c r="F502" s="166">
        <v>11.679706484320056</v>
      </c>
      <c r="G502" s="206">
        <v>13.200000000000001</v>
      </c>
      <c r="H502" s="207"/>
      <c r="I502" s="103" t="s">
        <v>594</v>
      </c>
      <c r="K502" s="210" t="s">
        <v>6269</v>
      </c>
      <c r="L502" s="191">
        <v>75</v>
      </c>
      <c r="M502" s="191" t="str">
        <f>IF(
ISNA(INDEX(resources!E:E,MATCH(B502,resources!B:B,0))),"fillme",
INDEX(resources!E:E,MATCH(B502,resources!B:B,0)))</f>
        <v>CAISO_Wind</v>
      </c>
      <c r="N502" s="191">
        <v>0</v>
      </c>
      <c r="O502" s="193" t="str">
        <f>IFERROR(INDEX(resources!K:K,MATCH(B502,resources!B:B,0)),"fillme")</f>
        <v>wind_low_cf</v>
      </c>
      <c r="P502" s="195" t="str">
        <f t="shared" si="195"/>
        <v>wind_low_cf_2026_11</v>
      </c>
      <c r="Q502" s="194">
        <f>INDEX(elcc!G:G,MATCH(P502,elcc!D:D,0))</f>
        <v>0.17600000000000002</v>
      </c>
      <c r="R502" s="195">
        <f t="shared" si="196"/>
        <v>1</v>
      </c>
      <c r="S502" s="210" t="e">
        <f t="shared" si="197"/>
        <v>#N/A</v>
      </c>
      <c r="T502" s="212">
        <f t="shared" si="198"/>
        <v>13.200000000000001</v>
      </c>
      <c r="U502" s="196" t="str">
        <f t="shared" si="199"/>
        <v>ok</v>
      </c>
      <c r="V502" s="192" t="str">
        <f>INDEX(resources!F:F,MATCH(B502,resources!B:B,0))</f>
        <v>new_resolve</v>
      </c>
      <c r="W502" s="197">
        <f t="shared" si="200"/>
        <v>1</v>
      </c>
      <c r="X502" s="197">
        <f t="shared" si="201"/>
        <v>1</v>
      </c>
      <c r="Y502" s="197" t="str">
        <f t="shared" si="202"/>
        <v>Tehachapi_Wind_Tehachapi_Wind_2024_New 75 MW Wind</v>
      </c>
      <c r="Z502" s="197">
        <f>IF(COUNTIFS($Y$2:Y502,Y502)=1,1,0)</f>
        <v>0</v>
      </c>
      <c r="AA502" s="197">
        <f>SUM($Z$2:Z502)*Z502</f>
        <v>0</v>
      </c>
      <c r="AB502" s="197">
        <f>COUNTIFS(resources!B:B,B502)</f>
        <v>1</v>
      </c>
      <c r="AC502" s="197">
        <f t="shared" si="203"/>
        <v>1</v>
      </c>
      <c r="AD502" s="197">
        <f t="shared" si="204"/>
        <v>1</v>
      </c>
      <c r="AE502" s="197">
        <f t="shared" si="205"/>
        <v>1</v>
      </c>
      <c r="AF502" s="197">
        <f t="shared" si="206"/>
        <v>1</v>
      </c>
      <c r="AG502" s="197">
        <f t="shared" si="207"/>
        <v>1</v>
      </c>
      <c r="AH502" s="197">
        <f t="shared" si="208"/>
        <v>1</v>
      </c>
      <c r="AI502" s="197">
        <f t="shared" si="209"/>
        <v>1</v>
      </c>
    </row>
    <row r="503" spans="1:35" x14ac:dyDescent="0.3">
      <c r="A503" s="103" t="s">
        <v>3955</v>
      </c>
      <c r="B503" s="103" t="s">
        <v>2418</v>
      </c>
      <c r="C503" s="103" t="s">
        <v>6268</v>
      </c>
      <c r="D503" s="164">
        <v>2026</v>
      </c>
      <c r="E503" s="164">
        <v>12</v>
      </c>
      <c r="F503" s="166">
        <v>10.345305107721545</v>
      </c>
      <c r="G503" s="206">
        <v>14.3</v>
      </c>
      <c r="H503" s="207"/>
      <c r="I503" s="103" t="s">
        <v>594</v>
      </c>
      <c r="K503" s="210" t="s">
        <v>6269</v>
      </c>
      <c r="L503" s="191">
        <v>75</v>
      </c>
      <c r="M503" s="191" t="str">
        <f>IF(
ISNA(INDEX(resources!E:E,MATCH(B503,resources!B:B,0))),"fillme",
INDEX(resources!E:E,MATCH(B503,resources!B:B,0)))</f>
        <v>CAISO_Wind</v>
      </c>
      <c r="N503" s="191">
        <v>0</v>
      </c>
      <c r="O503" s="193" t="str">
        <f>IFERROR(INDEX(resources!K:K,MATCH(B503,resources!B:B,0)),"fillme")</f>
        <v>wind_low_cf</v>
      </c>
      <c r="P503" s="195" t="str">
        <f t="shared" si="195"/>
        <v>wind_low_cf_2026_12</v>
      </c>
      <c r="Q503" s="194">
        <f>INDEX(elcc!G:G,MATCH(P503,elcc!D:D,0))</f>
        <v>0.19066666666666668</v>
      </c>
      <c r="R503" s="195">
        <f t="shared" si="196"/>
        <v>1</v>
      </c>
      <c r="S503" s="210" t="e">
        <f t="shared" si="197"/>
        <v>#N/A</v>
      </c>
      <c r="T503" s="212">
        <f t="shared" si="198"/>
        <v>14.3</v>
      </c>
      <c r="U503" s="196" t="str">
        <f t="shared" si="199"/>
        <v>ok</v>
      </c>
      <c r="V503" s="192" t="str">
        <f>INDEX(resources!F:F,MATCH(B503,resources!B:B,0))</f>
        <v>new_resolve</v>
      </c>
      <c r="W503" s="197">
        <f t="shared" si="200"/>
        <v>1</v>
      </c>
      <c r="X503" s="197">
        <f t="shared" si="201"/>
        <v>1</v>
      </c>
      <c r="Y503" s="197" t="str">
        <f t="shared" si="202"/>
        <v>Tehachapi_Wind_Tehachapi_Wind_2024_New 75 MW Wind</v>
      </c>
      <c r="Z503" s="197">
        <f>IF(COUNTIFS($Y$2:Y503,Y503)=1,1,0)</f>
        <v>0</v>
      </c>
      <c r="AA503" s="197">
        <f>SUM($Z$2:Z503)*Z503</f>
        <v>0</v>
      </c>
      <c r="AB503" s="197">
        <f>COUNTIFS(resources!B:B,B503)</f>
        <v>1</v>
      </c>
      <c r="AC503" s="197">
        <f t="shared" si="203"/>
        <v>1</v>
      </c>
      <c r="AD503" s="197">
        <f t="shared" si="204"/>
        <v>1</v>
      </c>
      <c r="AE503" s="197">
        <f t="shared" si="205"/>
        <v>1</v>
      </c>
      <c r="AF503" s="197">
        <f t="shared" si="206"/>
        <v>1</v>
      </c>
      <c r="AG503" s="197">
        <f t="shared" si="207"/>
        <v>1</v>
      </c>
      <c r="AH503" s="197">
        <f t="shared" si="208"/>
        <v>1</v>
      </c>
      <c r="AI503" s="197">
        <f t="shared" si="209"/>
        <v>1</v>
      </c>
    </row>
    <row r="504" spans="1:35" x14ac:dyDescent="0.3">
      <c r="A504" s="103" t="s">
        <v>3955</v>
      </c>
      <c r="B504" s="103" t="s">
        <v>2418</v>
      </c>
      <c r="C504" s="103" t="s">
        <v>6268</v>
      </c>
      <c r="D504" s="164">
        <v>2027</v>
      </c>
      <c r="E504" s="164">
        <v>1</v>
      </c>
      <c r="F504" s="166">
        <v>11.33127286894873</v>
      </c>
      <c r="G504" s="206">
        <v>15.400000000000002</v>
      </c>
      <c r="H504" s="207"/>
      <c r="I504" s="103" t="s">
        <v>594</v>
      </c>
      <c r="K504" s="210" t="s">
        <v>6269</v>
      </c>
      <c r="L504" s="191">
        <v>75</v>
      </c>
      <c r="M504" s="191" t="str">
        <f>IF(
ISNA(INDEX(resources!E:E,MATCH(B504,resources!B:B,0))),"fillme",
INDEX(resources!E:E,MATCH(B504,resources!B:B,0)))</f>
        <v>CAISO_Wind</v>
      </c>
      <c r="N504" s="191">
        <v>0</v>
      </c>
      <c r="O504" s="193" t="str">
        <f>IFERROR(INDEX(resources!K:K,MATCH(B504,resources!B:B,0)),"fillme")</f>
        <v>wind_low_cf</v>
      </c>
      <c r="P504" s="195" t="str">
        <f t="shared" si="195"/>
        <v>wind_low_cf_2027_1</v>
      </c>
      <c r="Q504" s="194">
        <f>INDEX(elcc!G:G,MATCH(P504,elcc!D:D,0))</f>
        <v>0.20533333333333337</v>
      </c>
      <c r="R504" s="195">
        <f t="shared" si="196"/>
        <v>1</v>
      </c>
      <c r="S504" s="210" t="e">
        <f t="shared" si="197"/>
        <v>#N/A</v>
      </c>
      <c r="T504" s="212">
        <f t="shared" si="198"/>
        <v>15.400000000000002</v>
      </c>
      <c r="U504" s="196" t="str">
        <f t="shared" si="199"/>
        <v>ok</v>
      </c>
      <c r="V504" s="192" t="str">
        <f>INDEX(resources!F:F,MATCH(B504,resources!B:B,0))</f>
        <v>new_resolve</v>
      </c>
      <c r="W504" s="197">
        <f t="shared" si="200"/>
        <v>1</v>
      </c>
      <c r="X504" s="197">
        <f t="shared" si="201"/>
        <v>1</v>
      </c>
      <c r="Y504" s="197" t="str">
        <f t="shared" si="202"/>
        <v>Tehachapi_Wind_Tehachapi_Wind_2024_New 75 MW Wind</v>
      </c>
      <c r="Z504" s="197">
        <f>IF(COUNTIFS($Y$2:Y504,Y504)=1,1,0)</f>
        <v>0</v>
      </c>
      <c r="AA504" s="197">
        <f>SUM($Z$2:Z504)*Z504</f>
        <v>0</v>
      </c>
      <c r="AB504" s="197">
        <f>COUNTIFS(resources!B:B,B504)</f>
        <v>1</v>
      </c>
      <c r="AC504" s="197">
        <f t="shared" si="203"/>
        <v>1</v>
      </c>
      <c r="AD504" s="197">
        <f t="shared" si="204"/>
        <v>1</v>
      </c>
      <c r="AE504" s="197">
        <f t="shared" si="205"/>
        <v>1</v>
      </c>
      <c r="AF504" s="197">
        <f t="shared" si="206"/>
        <v>1</v>
      </c>
      <c r="AG504" s="197">
        <f t="shared" si="207"/>
        <v>1</v>
      </c>
      <c r="AH504" s="197">
        <f t="shared" si="208"/>
        <v>1</v>
      </c>
      <c r="AI504" s="197">
        <f t="shared" si="209"/>
        <v>1</v>
      </c>
    </row>
    <row r="505" spans="1:35" x14ac:dyDescent="0.3">
      <c r="A505" s="103" t="s">
        <v>3955</v>
      </c>
      <c r="B505" s="103" t="s">
        <v>2418</v>
      </c>
      <c r="C505" s="103" t="s">
        <v>6268</v>
      </c>
      <c r="D505" s="164">
        <v>2027</v>
      </c>
      <c r="E505" s="164">
        <v>2</v>
      </c>
      <c r="F505" s="166">
        <v>12.820346295815044</v>
      </c>
      <c r="G505" s="206">
        <v>13.200000000000001</v>
      </c>
      <c r="H505" s="207"/>
      <c r="I505" s="103" t="s">
        <v>594</v>
      </c>
      <c r="K505" s="210" t="s">
        <v>6269</v>
      </c>
      <c r="L505" s="191">
        <v>75</v>
      </c>
      <c r="M505" s="191" t="str">
        <f>IF(
ISNA(INDEX(resources!E:E,MATCH(B505,resources!B:B,0))),"fillme",
INDEX(resources!E:E,MATCH(B505,resources!B:B,0)))</f>
        <v>CAISO_Wind</v>
      </c>
      <c r="N505" s="191">
        <v>0</v>
      </c>
      <c r="O505" s="193" t="str">
        <f>IFERROR(INDEX(resources!K:K,MATCH(B505,resources!B:B,0)),"fillme")</f>
        <v>wind_low_cf</v>
      </c>
      <c r="P505" s="195" t="str">
        <f t="shared" si="195"/>
        <v>wind_low_cf_2027_2</v>
      </c>
      <c r="Q505" s="194">
        <f>INDEX(elcc!G:G,MATCH(P505,elcc!D:D,0))</f>
        <v>0.17600000000000002</v>
      </c>
      <c r="R505" s="195">
        <f t="shared" si="196"/>
        <v>1</v>
      </c>
      <c r="S505" s="210" t="e">
        <f t="shared" si="197"/>
        <v>#N/A</v>
      </c>
      <c r="T505" s="212">
        <f t="shared" si="198"/>
        <v>13.200000000000001</v>
      </c>
      <c r="U505" s="196" t="str">
        <f t="shared" si="199"/>
        <v>ok</v>
      </c>
      <c r="V505" s="192" t="str">
        <f>INDEX(resources!F:F,MATCH(B505,resources!B:B,0))</f>
        <v>new_resolve</v>
      </c>
      <c r="W505" s="197">
        <f t="shared" si="200"/>
        <v>1</v>
      </c>
      <c r="X505" s="197">
        <f t="shared" si="201"/>
        <v>1</v>
      </c>
      <c r="Y505" s="197" t="str">
        <f t="shared" si="202"/>
        <v>Tehachapi_Wind_Tehachapi_Wind_2024_New 75 MW Wind</v>
      </c>
      <c r="Z505" s="197">
        <f>IF(COUNTIFS($Y$2:Y505,Y505)=1,1,0)</f>
        <v>0</v>
      </c>
      <c r="AA505" s="197">
        <f>SUM($Z$2:Z505)*Z505</f>
        <v>0</v>
      </c>
      <c r="AB505" s="197">
        <f>COUNTIFS(resources!B:B,B505)</f>
        <v>1</v>
      </c>
      <c r="AC505" s="197">
        <f t="shared" si="203"/>
        <v>1</v>
      </c>
      <c r="AD505" s="197">
        <f t="shared" si="204"/>
        <v>1</v>
      </c>
      <c r="AE505" s="197">
        <f t="shared" si="205"/>
        <v>1</v>
      </c>
      <c r="AF505" s="197">
        <f t="shared" si="206"/>
        <v>1</v>
      </c>
      <c r="AG505" s="197">
        <f t="shared" si="207"/>
        <v>1</v>
      </c>
      <c r="AH505" s="197">
        <f t="shared" si="208"/>
        <v>1</v>
      </c>
      <c r="AI505" s="197">
        <f t="shared" si="209"/>
        <v>1</v>
      </c>
    </row>
    <row r="506" spans="1:35" x14ac:dyDescent="0.3">
      <c r="A506" s="103" t="s">
        <v>3955</v>
      </c>
      <c r="B506" s="103" t="s">
        <v>2418</v>
      </c>
      <c r="C506" s="103" t="s">
        <v>6268</v>
      </c>
      <c r="D506" s="164">
        <v>2027</v>
      </c>
      <c r="E506" s="164">
        <v>3</v>
      </c>
      <c r="F506" s="166">
        <v>17.79864129987563</v>
      </c>
      <c r="G506" s="206">
        <v>30.800000000000004</v>
      </c>
      <c r="H506" s="207"/>
      <c r="I506" s="103" t="s">
        <v>594</v>
      </c>
      <c r="K506" s="210" t="s">
        <v>6269</v>
      </c>
      <c r="L506" s="191">
        <v>75</v>
      </c>
      <c r="M506" s="191" t="str">
        <f>IF(
ISNA(INDEX(resources!E:E,MATCH(B506,resources!B:B,0))),"fillme",
INDEX(resources!E:E,MATCH(B506,resources!B:B,0)))</f>
        <v>CAISO_Wind</v>
      </c>
      <c r="N506" s="191">
        <v>0</v>
      </c>
      <c r="O506" s="193" t="str">
        <f>IFERROR(INDEX(resources!K:K,MATCH(B506,resources!B:B,0)),"fillme")</f>
        <v>wind_low_cf</v>
      </c>
      <c r="P506" s="195" t="str">
        <f t="shared" si="195"/>
        <v>wind_low_cf_2027_3</v>
      </c>
      <c r="Q506" s="194">
        <f>INDEX(elcc!G:G,MATCH(P506,elcc!D:D,0))</f>
        <v>0.41066666666666674</v>
      </c>
      <c r="R506" s="195">
        <f t="shared" si="196"/>
        <v>1</v>
      </c>
      <c r="S506" s="210" t="e">
        <f t="shared" si="197"/>
        <v>#N/A</v>
      </c>
      <c r="T506" s="212">
        <f t="shared" si="198"/>
        <v>30.800000000000004</v>
      </c>
      <c r="U506" s="196" t="str">
        <f t="shared" si="199"/>
        <v>ok</v>
      </c>
      <c r="V506" s="192" t="str">
        <f>INDEX(resources!F:F,MATCH(B506,resources!B:B,0))</f>
        <v>new_resolve</v>
      </c>
      <c r="W506" s="197">
        <f t="shared" si="200"/>
        <v>1</v>
      </c>
      <c r="X506" s="197">
        <f t="shared" si="201"/>
        <v>1</v>
      </c>
      <c r="Y506" s="197" t="str">
        <f t="shared" si="202"/>
        <v>Tehachapi_Wind_Tehachapi_Wind_2024_New 75 MW Wind</v>
      </c>
      <c r="Z506" s="197">
        <f>IF(COUNTIFS($Y$2:Y506,Y506)=1,1,0)</f>
        <v>0</v>
      </c>
      <c r="AA506" s="197">
        <f>SUM($Z$2:Z506)*Z506</f>
        <v>0</v>
      </c>
      <c r="AB506" s="197">
        <f>COUNTIFS(resources!B:B,B506)</f>
        <v>1</v>
      </c>
      <c r="AC506" s="197">
        <f t="shared" si="203"/>
        <v>1</v>
      </c>
      <c r="AD506" s="197">
        <f t="shared" si="204"/>
        <v>1</v>
      </c>
      <c r="AE506" s="197">
        <f t="shared" si="205"/>
        <v>1</v>
      </c>
      <c r="AF506" s="197">
        <f t="shared" si="206"/>
        <v>1</v>
      </c>
      <c r="AG506" s="197">
        <f t="shared" si="207"/>
        <v>1</v>
      </c>
      <c r="AH506" s="197">
        <f t="shared" si="208"/>
        <v>1</v>
      </c>
      <c r="AI506" s="197">
        <f t="shared" si="209"/>
        <v>1</v>
      </c>
    </row>
    <row r="507" spans="1:35" x14ac:dyDescent="0.3">
      <c r="A507" s="103" t="s">
        <v>3955</v>
      </c>
      <c r="B507" s="103" t="s">
        <v>2418</v>
      </c>
      <c r="C507" s="103" t="s">
        <v>6268</v>
      </c>
      <c r="D507" s="164">
        <v>2027</v>
      </c>
      <c r="E507" s="164">
        <v>4</v>
      </c>
      <c r="F507" s="166">
        <v>19.393241313512657</v>
      </c>
      <c r="G507" s="206">
        <v>27.5</v>
      </c>
      <c r="H507" s="207"/>
      <c r="I507" s="103" t="s">
        <v>594</v>
      </c>
      <c r="K507" s="210" t="s">
        <v>6269</v>
      </c>
      <c r="L507" s="191">
        <v>75</v>
      </c>
      <c r="M507" s="191" t="str">
        <f>IF(
ISNA(INDEX(resources!E:E,MATCH(B507,resources!B:B,0))),"fillme",
INDEX(resources!E:E,MATCH(B507,resources!B:B,0)))</f>
        <v>CAISO_Wind</v>
      </c>
      <c r="N507" s="191">
        <v>0</v>
      </c>
      <c r="O507" s="193" t="str">
        <f>IFERROR(INDEX(resources!K:K,MATCH(B507,resources!B:B,0)),"fillme")</f>
        <v>wind_low_cf</v>
      </c>
      <c r="P507" s="195" t="str">
        <f t="shared" si="195"/>
        <v>wind_low_cf_2027_4</v>
      </c>
      <c r="Q507" s="194">
        <f>INDEX(elcc!G:G,MATCH(P507,elcc!D:D,0))</f>
        <v>0.3666666666666667</v>
      </c>
      <c r="R507" s="195">
        <f t="shared" si="196"/>
        <v>1</v>
      </c>
      <c r="S507" s="210" t="e">
        <f t="shared" si="197"/>
        <v>#N/A</v>
      </c>
      <c r="T507" s="212">
        <f t="shared" si="198"/>
        <v>27.5</v>
      </c>
      <c r="U507" s="196" t="str">
        <f t="shared" si="199"/>
        <v>ok</v>
      </c>
      <c r="V507" s="192" t="str">
        <f>INDEX(resources!F:F,MATCH(B507,resources!B:B,0))</f>
        <v>new_resolve</v>
      </c>
      <c r="W507" s="197">
        <f t="shared" si="200"/>
        <v>1</v>
      </c>
      <c r="X507" s="197">
        <f t="shared" si="201"/>
        <v>1</v>
      </c>
      <c r="Y507" s="197" t="str">
        <f t="shared" si="202"/>
        <v>Tehachapi_Wind_Tehachapi_Wind_2024_New 75 MW Wind</v>
      </c>
      <c r="Z507" s="197">
        <f>IF(COUNTIFS($Y$2:Y507,Y507)=1,1,0)</f>
        <v>0</v>
      </c>
      <c r="AA507" s="197">
        <f>SUM($Z$2:Z507)*Z507</f>
        <v>0</v>
      </c>
      <c r="AB507" s="197">
        <f>COUNTIFS(resources!B:B,B507)</f>
        <v>1</v>
      </c>
      <c r="AC507" s="197">
        <f t="shared" si="203"/>
        <v>1</v>
      </c>
      <c r="AD507" s="197">
        <f t="shared" si="204"/>
        <v>1</v>
      </c>
      <c r="AE507" s="197">
        <f t="shared" si="205"/>
        <v>1</v>
      </c>
      <c r="AF507" s="197">
        <f t="shared" si="206"/>
        <v>1</v>
      </c>
      <c r="AG507" s="197">
        <f t="shared" si="207"/>
        <v>1</v>
      </c>
      <c r="AH507" s="197">
        <f t="shared" si="208"/>
        <v>1</v>
      </c>
      <c r="AI507" s="197">
        <f t="shared" si="209"/>
        <v>1</v>
      </c>
    </row>
    <row r="508" spans="1:35" x14ac:dyDescent="0.3">
      <c r="A508" s="103" t="s">
        <v>3955</v>
      </c>
      <c r="B508" s="103" t="s">
        <v>2418</v>
      </c>
      <c r="C508" s="103" t="s">
        <v>6268</v>
      </c>
      <c r="D508" s="164">
        <v>2027</v>
      </c>
      <c r="E508" s="164">
        <v>5</v>
      </c>
      <c r="F508" s="166">
        <v>21.318592847085036</v>
      </c>
      <c r="G508" s="206">
        <v>27.5</v>
      </c>
      <c r="H508" s="207"/>
      <c r="I508" s="103" t="s">
        <v>594</v>
      </c>
      <c r="K508" s="210" t="s">
        <v>6269</v>
      </c>
      <c r="L508" s="191">
        <v>75</v>
      </c>
      <c r="M508" s="191" t="str">
        <f>IF(
ISNA(INDEX(resources!E:E,MATCH(B508,resources!B:B,0))),"fillme",
INDEX(resources!E:E,MATCH(B508,resources!B:B,0)))</f>
        <v>CAISO_Wind</v>
      </c>
      <c r="N508" s="191">
        <v>0</v>
      </c>
      <c r="O508" s="193" t="str">
        <f>IFERROR(INDEX(resources!K:K,MATCH(B508,resources!B:B,0)),"fillme")</f>
        <v>wind_low_cf</v>
      </c>
      <c r="P508" s="195" t="str">
        <f t="shared" si="195"/>
        <v>wind_low_cf_2027_5</v>
      </c>
      <c r="Q508" s="194">
        <f>INDEX(elcc!G:G,MATCH(P508,elcc!D:D,0))</f>
        <v>0.3666666666666667</v>
      </c>
      <c r="R508" s="195">
        <f t="shared" si="196"/>
        <v>1</v>
      </c>
      <c r="S508" s="210" t="e">
        <f t="shared" si="197"/>
        <v>#N/A</v>
      </c>
      <c r="T508" s="212">
        <f t="shared" si="198"/>
        <v>27.5</v>
      </c>
      <c r="U508" s="196" t="str">
        <f t="shared" si="199"/>
        <v>ok</v>
      </c>
      <c r="V508" s="192" t="str">
        <f>INDEX(resources!F:F,MATCH(B508,resources!B:B,0))</f>
        <v>new_resolve</v>
      </c>
      <c r="W508" s="197">
        <f t="shared" si="200"/>
        <v>1</v>
      </c>
      <c r="X508" s="197">
        <f t="shared" si="201"/>
        <v>1</v>
      </c>
      <c r="Y508" s="197" t="str">
        <f t="shared" si="202"/>
        <v>Tehachapi_Wind_Tehachapi_Wind_2024_New 75 MW Wind</v>
      </c>
      <c r="Z508" s="197">
        <f>IF(COUNTIFS($Y$2:Y508,Y508)=1,1,0)</f>
        <v>0</v>
      </c>
      <c r="AA508" s="197">
        <f>SUM($Z$2:Z508)*Z508</f>
        <v>0</v>
      </c>
      <c r="AB508" s="197">
        <f>COUNTIFS(resources!B:B,B508)</f>
        <v>1</v>
      </c>
      <c r="AC508" s="197">
        <f t="shared" si="203"/>
        <v>1</v>
      </c>
      <c r="AD508" s="197">
        <f t="shared" si="204"/>
        <v>1</v>
      </c>
      <c r="AE508" s="197">
        <f t="shared" si="205"/>
        <v>1</v>
      </c>
      <c r="AF508" s="197">
        <f t="shared" si="206"/>
        <v>1</v>
      </c>
      <c r="AG508" s="197">
        <f t="shared" si="207"/>
        <v>1</v>
      </c>
      <c r="AH508" s="197">
        <f t="shared" si="208"/>
        <v>1</v>
      </c>
      <c r="AI508" s="197">
        <f t="shared" si="209"/>
        <v>1</v>
      </c>
    </row>
    <row r="509" spans="1:35" x14ac:dyDescent="0.3">
      <c r="A509" s="103" t="s">
        <v>3955</v>
      </c>
      <c r="B509" s="103" t="s">
        <v>2418</v>
      </c>
      <c r="C509" s="103" t="s">
        <v>6268</v>
      </c>
      <c r="D509" s="164">
        <v>2027</v>
      </c>
      <c r="E509" s="164">
        <v>6</v>
      </c>
      <c r="F509" s="166">
        <v>20.78822478757543</v>
      </c>
      <c r="G509" s="206">
        <v>36.300000000000004</v>
      </c>
      <c r="H509" s="207"/>
      <c r="I509" s="103" t="s">
        <v>594</v>
      </c>
      <c r="K509" s="210" t="s">
        <v>6269</v>
      </c>
      <c r="L509" s="191">
        <v>75</v>
      </c>
      <c r="M509" s="191" t="str">
        <f>IF(
ISNA(INDEX(resources!E:E,MATCH(B509,resources!B:B,0))),"fillme",
INDEX(resources!E:E,MATCH(B509,resources!B:B,0)))</f>
        <v>CAISO_Wind</v>
      </c>
      <c r="N509" s="191">
        <v>0</v>
      </c>
      <c r="O509" s="193" t="str">
        <f>IFERROR(INDEX(resources!K:K,MATCH(B509,resources!B:B,0)),"fillme")</f>
        <v>wind_low_cf</v>
      </c>
      <c r="P509" s="195" t="str">
        <f t="shared" si="195"/>
        <v>wind_low_cf_2027_6</v>
      </c>
      <c r="Q509" s="194">
        <f>INDEX(elcc!G:G,MATCH(P509,elcc!D:D,0))</f>
        <v>0.48400000000000004</v>
      </c>
      <c r="R509" s="195">
        <f t="shared" si="196"/>
        <v>1</v>
      </c>
      <c r="S509" s="210" t="e">
        <f t="shared" si="197"/>
        <v>#N/A</v>
      </c>
      <c r="T509" s="212">
        <f t="shared" si="198"/>
        <v>36.300000000000004</v>
      </c>
      <c r="U509" s="196" t="str">
        <f t="shared" si="199"/>
        <v>ok</v>
      </c>
      <c r="V509" s="192" t="str">
        <f>INDEX(resources!F:F,MATCH(B509,resources!B:B,0))</f>
        <v>new_resolve</v>
      </c>
      <c r="W509" s="197">
        <f t="shared" si="200"/>
        <v>1</v>
      </c>
      <c r="X509" s="197">
        <f t="shared" si="201"/>
        <v>1</v>
      </c>
      <c r="Y509" s="197" t="str">
        <f t="shared" si="202"/>
        <v>Tehachapi_Wind_Tehachapi_Wind_2024_New 75 MW Wind</v>
      </c>
      <c r="Z509" s="197">
        <f>IF(COUNTIFS($Y$2:Y509,Y509)=1,1,0)</f>
        <v>0</v>
      </c>
      <c r="AA509" s="197">
        <f>SUM($Z$2:Z509)*Z509</f>
        <v>0</v>
      </c>
      <c r="AB509" s="197">
        <f>COUNTIFS(resources!B:B,B509)</f>
        <v>1</v>
      </c>
      <c r="AC509" s="197">
        <f t="shared" si="203"/>
        <v>1</v>
      </c>
      <c r="AD509" s="197">
        <f t="shared" si="204"/>
        <v>1</v>
      </c>
      <c r="AE509" s="197">
        <f t="shared" si="205"/>
        <v>1</v>
      </c>
      <c r="AF509" s="197">
        <f t="shared" si="206"/>
        <v>1</v>
      </c>
      <c r="AG509" s="197">
        <f t="shared" si="207"/>
        <v>1</v>
      </c>
      <c r="AH509" s="197">
        <f t="shared" si="208"/>
        <v>1</v>
      </c>
      <c r="AI509" s="197">
        <f t="shared" si="209"/>
        <v>1</v>
      </c>
    </row>
    <row r="510" spans="1:35" x14ac:dyDescent="0.3">
      <c r="A510" s="103" t="s">
        <v>3955</v>
      </c>
      <c r="B510" s="103" t="s">
        <v>2418</v>
      </c>
      <c r="C510" s="103" t="s">
        <v>6268</v>
      </c>
      <c r="D510" s="164">
        <v>2027</v>
      </c>
      <c r="E510" s="164">
        <v>7</v>
      </c>
      <c r="F510" s="166">
        <v>19.908629040368311</v>
      </c>
      <c r="G510" s="206">
        <v>25.3</v>
      </c>
      <c r="H510" s="207"/>
      <c r="I510" s="103" t="s">
        <v>594</v>
      </c>
      <c r="K510" s="210" t="s">
        <v>6269</v>
      </c>
      <c r="L510" s="191">
        <v>75</v>
      </c>
      <c r="M510" s="191" t="str">
        <f>IF(
ISNA(INDEX(resources!E:E,MATCH(B510,resources!B:B,0))),"fillme",
INDEX(resources!E:E,MATCH(B510,resources!B:B,0)))</f>
        <v>CAISO_Wind</v>
      </c>
      <c r="N510" s="191">
        <v>0</v>
      </c>
      <c r="O510" s="193" t="str">
        <f>IFERROR(INDEX(resources!K:K,MATCH(B510,resources!B:B,0)),"fillme")</f>
        <v>wind_low_cf</v>
      </c>
      <c r="P510" s="195" t="str">
        <f t="shared" si="195"/>
        <v>wind_low_cf_2027_7</v>
      </c>
      <c r="Q510" s="194">
        <f>INDEX(elcc!G:G,MATCH(P510,elcc!D:D,0))</f>
        <v>0.33733333333333337</v>
      </c>
      <c r="R510" s="195">
        <f t="shared" si="196"/>
        <v>1</v>
      </c>
      <c r="S510" s="210" t="e">
        <f t="shared" si="197"/>
        <v>#N/A</v>
      </c>
      <c r="T510" s="212">
        <f t="shared" si="198"/>
        <v>25.3</v>
      </c>
      <c r="U510" s="196" t="str">
        <f t="shared" si="199"/>
        <v>ok</v>
      </c>
      <c r="V510" s="192" t="str">
        <f>INDEX(resources!F:F,MATCH(B510,resources!B:B,0))</f>
        <v>new_resolve</v>
      </c>
      <c r="W510" s="197">
        <f t="shared" si="200"/>
        <v>1</v>
      </c>
      <c r="X510" s="197">
        <f t="shared" si="201"/>
        <v>1</v>
      </c>
      <c r="Y510" s="197" t="str">
        <f t="shared" si="202"/>
        <v>Tehachapi_Wind_Tehachapi_Wind_2024_New 75 MW Wind</v>
      </c>
      <c r="Z510" s="197">
        <f>IF(COUNTIFS($Y$2:Y510,Y510)=1,1,0)</f>
        <v>0</v>
      </c>
      <c r="AA510" s="197">
        <f>SUM($Z$2:Z510)*Z510</f>
        <v>0</v>
      </c>
      <c r="AB510" s="197">
        <f>COUNTIFS(resources!B:B,B510)</f>
        <v>1</v>
      </c>
      <c r="AC510" s="197">
        <f t="shared" si="203"/>
        <v>1</v>
      </c>
      <c r="AD510" s="197">
        <f t="shared" si="204"/>
        <v>1</v>
      </c>
      <c r="AE510" s="197">
        <f t="shared" si="205"/>
        <v>1</v>
      </c>
      <c r="AF510" s="197">
        <f t="shared" si="206"/>
        <v>1</v>
      </c>
      <c r="AG510" s="197">
        <f t="shared" si="207"/>
        <v>1</v>
      </c>
      <c r="AH510" s="197">
        <f t="shared" si="208"/>
        <v>1</v>
      </c>
      <c r="AI510" s="197">
        <f t="shared" si="209"/>
        <v>1</v>
      </c>
    </row>
    <row r="511" spans="1:35" x14ac:dyDescent="0.3">
      <c r="A511" s="103" t="s">
        <v>3955</v>
      </c>
      <c r="B511" s="103" t="s">
        <v>2418</v>
      </c>
      <c r="C511" s="103" t="s">
        <v>6268</v>
      </c>
      <c r="D511" s="164">
        <v>2027</v>
      </c>
      <c r="E511" s="164">
        <v>8</v>
      </c>
      <c r="F511" s="166">
        <v>19.340467344767653</v>
      </c>
      <c r="G511" s="206">
        <v>23.099999999999998</v>
      </c>
      <c r="H511" s="207"/>
      <c r="I511" s="103" t="s">
        <v>594</v>
      </c>
      <c r="K511" s="210" t="s">
        <v>6269</v>
      </c>
      <c r="L511" s="191">
        <v>75</v>
      </c>
      <c r="M511" s="191" t="str">
        <f>IF(
ISNA(INDEX(resources!E:E,MATCH(B511,resources!B:B,0))),"fillme",
INDEX(resources!E:E,MATCH(B511,resources!B:B,0)))</f>
        <v>CAISO_Wind</v>
      </c>
      <c r="N511" s="191">
        <v>0</v>
      </c>
      <c r="O511" s="193" t="str">
        <f>IFERROR(INDEX(resources!K:K,MATCH(B511,resources!B:B,0)),"fillme")</f>
        <v>wind_low_cf</v>
      </c>
      <c r="P511" s="195" t="str">
        <f t="shared" si="195"/>
        <v>wind_low_cf_2027_8</v>
      </c>
      <c r="Q511" s="194">
        <f>INDEX(elcc!G:G,MATCH(P511,elcc!D:D,0))</f>
        <v>0.308</v>
      </c>
      <c r="R511" s="195">
        <f t="shared" si="196"/>
        <v>1</v>
      </c>
      <c r="S511" s="210" t="e">
        <f t="shared" si="197"/>
        <v>#N/A</v>
      </c>
      <c r="T511" s="212">
        <f t="shared" si="198"/>
        <v>23.099999999999998</v>
      </c>
      <c r="U511" s="196" t="str">
        <f t="shared" si="199"/>
        <v>ok</v>
      </c>
      <c r="V511" s="192" t="str">
        <f>INDEX(resources!F:F,MATCH(B511,resources!B:B,0))</f>
        <v>new_resolve</v>
      </c>
      <c r="W511" s="197">
        <f t="shared" si="200"/>
        <v>1</v>
      </c>
      <c r="X511" s="197">
        <f t="shared" si="201"/>
        <v>1</v>
      </c>
      <c r="Y511" s="197" t="str">
        <f t="shared" si="202"/>
        <v>Tehachapi_Wind_Tehachapi_Wind_2024_New 75 MW Wind</v>
      </c>
      <c r="Z511" s="197">
        <f>IF(COUNTIFS($Y$2:Y511,Y511)=1,1,0)</f>
        <v>0</v>
      </c>
      <c r="AA511" s="197">
        <f>SUM($Z$2:Z511)*Z511</f>
        <v>0</v>
      </c>
      <c r="AB511" s="197">
        <f>COUNTIFS(resources!B:B,B511)</f>
        <v>1</v>
      </c>
      <c r="AC511" s="197">
        <f t="shared" si="203"/>
        <v>1</v>
      </c>
      <c r="AD511" s="197">
        <f t="shared" si="204"/>
        <v>1</v>
      </c>
      <c r="AE511" s="197">
        <f t="shared" si="205"/>
        <v>1</v>
      </c>
      <c r="AF511" s="197">
        <f t="shared" si="206"/>
        <v>1</v>
      </c>
      <c r="AG511" s="197">
        <f t="shared" si="207"/>
        <v>1</v>
      </c>
      <c r="AH511" s="197">
        <f t="shared" si="208"/>
        <v>1</v>
      </c>
      <c r="AI511" s="197">
        <f t="shared" si="209"/>
        <v>1</v>
      </c>
    </row>
    <row r="512" spans="1:35" x14ac:dyDescent="0.3">
      <c r="A512" s="103" t="s">
        <v>3955</v>
      </c>
      <c r="B512" s="103" t="s">
        <v>2418</v>
      </c>
      <c r="C512" s="103" t="s">
        <v>6268</v>
      </c>
      <c r="D512" s="164">
        <v>2027</v>
      </c>
      <c r="E512" s="164">
        <v>9</v>
      </c>
      <c r="F512" s="166">
        <v>17.078949782179585</v>
      </c>
      <c r="G512" s="206">
        <v>16.5</v>
      </c>
      <c r="H512" s="207"/>
      <c r="I512" s="103" t="s">
        <v>594</v>
      </c>
      <c r="K512" s="210" t="s">
        <v>6269</v>
      </c>
      <c r="L512" s="191">
        <v>75</v>
      </c>
      <c r="M512" s="191" t="str">
        <f>IF(
ISNA(INDEX(resources!E:E,MATCH(B512,resources!B:B,0))),"fillme",
INDEX(resources!E:E,MATCH(B512,resources!B:B,0)))</f>
        <v>CAISO_Wind</v>
      </c>
      <c r="N512" s="191">
        <v>0</v>
      </c>
      <c r="O512" s="193" t="str">
        <f>IFERROR(INDEX(resources!K:K,MATCH(B512,resources!B:B,0)),"fillme")</f>
        <v>wind_low_cf</v>
      </c>
      <c r="P512" s="195" t="str">
        <f t="shared" si="195"/>
        <v>wind_low_cf_2027_9</v>
      </c>
      <c r="Q512" s="194">
        <f>INDEX(elcc!G:G,MATCH(P512,elcc!D:D,0))</f>
        <v>0.22</v>
      </c>
      <c r="R512" s="195">
        <f t="shared" si="196"/>
        <v>1</v>
      </c>
      <c r="S512" s="210" t="e">
        <f t="shared" si="197"/>
        <v>#N/A</v>
      </c>
      <c r="T512" s="212">
        <f t="shared" si="198"/>
        <v>16.5</v>
      </c>
      <c r="U512" s="196" t="str">
        <f t="shared" si="199"/>
        <v>ok</v>
      </c>
      <c r="V512" s="192" t="str">
        <f>INDEX(resources!F:F,MATCH(B512,resources!B:B,0))</f>
        <v>new_resolve</v>
      </c>
      <c r="W512" s="197">
        <f t="shared" si="200"/>
        <v>1</v>
      </c>
      <c r="X512" s="197">
        <f t="shared" si="201"/>
        <v>1</v>
      </c>
      <c r="Y512" s="197" t="str">
        <f t="shared" si="202"/>
        <v>Tehachapi_Wind_Tehachapi_Wind_2024_New 75 MW Wind</v>
      </c>
      <c r="Z512" s="197">
        <f>IF(COUNTIFS($Y$2:Y512,Y512)=1,1,0)</f>
        <v>0</v>
      </c>
      <c r="AA512" s="197">
        <f>SUM($Z$2:Z512)*Z512</f>
        <v>0</v>
      </c>
      <c r="AB512" s="197">
        <f>COUNTIFS(resources!B:B,B512)</f>
        <v>1</v>
      </c>
      <c r="AC512" s="197">
        <f t="shared" si="203"/>
        <v>1</v>
      </c>
      <c r="AD512" s="197">
        <f t="shared" si="204"/>
        <v>1</v>
      </c>
      <c r="AE512" s="197">
        <f t="shared" si="205"/>
        <v>1</v>
      </c>
      <c r="AF512" s="197">
        <f t="shared" si="206"/>
        <v>1</v>
      </c>
      <c r="AG512" s="197">
        <f t="shared" si="207"/>
        <v>1</v>
      </c>
      <c r="AH512" s="197">
        <f t="shared" si="208"/>
        <v>1</v>
      </c>
      <c r="AI512" s="197">
        <f t="shared" si="209"/>
        <v>1</v>
      </c>
    </row>
    <row r="513" spans="1:35" x14ac:dyDescent="0.3">
      <c r="A513" s="103" t="s">
        <v>3955</v>
      </c>
      <c r="B513" s="103" t="s">
        <v>2418</v>
      </c>
      <c r="C513" s="103" t="s">
        <v>6268</v>
      </c>
      <c r="D513" s="164">
        <v>2027</v>
      </c>
      <c r="E513" s="164">
        <v>10</v>
      </c>
      <c r="F513" s="166">
        <v>15.196622827830383</v>
      </c>
      <c r="G513" s="206">
        <v>8.8000000000000007</v>
      </c>
      <c r="H513" s="207"/>
      <c r="I513" s="103" t="s">
        <v>594</v>
      </c>
      <c r="K513" s="210" t="s">
        <v>6269</v>
      </c>
      <c r="L513" s="191">
        <v>75</v>
      </c>
      <c r="M513" s="191" t="str">
        <f>IF(
ISNA(INDEX(resources!E:E,MATCH(B513,resources!B:B,0))),"fillme",
INDEX(resources!E:E,MATCH(B513,resources!B:B,0)))</f>
        <v>CAISO_Wind</v>
      </c>
      <c r="N513" s="191">
        <v>0</v>
      </c>
      <c r="O513" s="193" t="str">
        <f>IFERROR(INDEX(resources!K:K,MATCH(B513,resources!B:B,0)),"fillme")</f>
        <v>wind_low_cf</v>
      </c>
      <c r="P513" s="195" t="str">
        <f t="shared" si="195"/>
        <v>wind_low_cf_2027_10</v>
      </c>
      <c r="Q513" s="194">
        <f>INDEX(elcc!G:G,MATCH(P513,elcc!D:D,0))</f>
        <v>0.11733333333333335</v>
      </c>
      <c r="R513" s="195">
        <f t="shared" si="196"/>
        <v>1</v>
      </c>
      <c r="S513" s="210" t="e">
        <f t="shared" si="197"/>
        <v>#N/A</v>
      </c>
      <c r="T513" s="212">
        <f t="shared" si="198"/>
        <v>8.8000000000000007</v>
      </c>
      <c r="U513" s="196" t="str">
        <f t="shared" si="199"/>
        <v>ok</v>
      </c>
      <c r="V513" s="192" t="str">
        <f>INDEX(resources!F:F,MATCH(B513,resources!B:B,0))</f>
        <v>new_resolve</v>
      </c>
      <c r="W513" s="197">
        <f t="shared" si="200"/>
        <v>1</v>
      </c>
      <c r="X513" s="197">
        <f t="shared" si="201"/>
        <v>1</v>
      </c>
      <c r="Y513" s="197" t="str">
        <f t="shared" si="202"/>
        <v>Tehachapi_Wind_Tehachapi_Wind_2024_New 75 MW Wind</v>
      </c>
      <c r="Z513" s="197">
        <f>IF(COUNTIFS($Y$2:Y513,Y513)=1,1,0)</f>
        <v>0</v>
      </c>
      <c r="AA513" s="197">
        <f>SUM($Z$2:Z513)*Z513</f>
        <v>0</v>
      </c>
      <c r="AB513" s="197">
        <f>COUNTIFS(resources!B:B,B513)</f>
        <v>1</v>
      </c>
      <c r="AC513" s="197">
        <f t="shared" si="203"/>
        <v>1</v>
      </c>
      <c r="AD513" s="197">
        <f t="shared" si="204"/>
        <v>1</v>
      </c>
      <c r="AE513" s="197">
        <f t="shared" si="205"/>
        <v>1</v>
      </c>
      <c r="AF513" s="197">
        <f t="shared" si="206"/>
        <v>1</v>
      </c>
      <c r="AG513" s="197">
        <f t="shared" si="207"/>
        <v>1</v>
      </c>
      <c r="AH513" s="197">
        <f t="shared" si="208"/>
        <v>1</v>
      </c>
      <c r="AI513" s="197">
        <f t="shared" si="209"/>
        <v>1</v>
      </c>
    </row>
    <row r="514" spans="1:35" x14ac:dyDescent="0.3">
      <c r="A514" s="103" t="s">
        <v>3955</v>
      </c>
      <c r="B514" s="103" t="s">
        <v>2418</v>
      </c>
      <c r="C514" s="103" t="s">
        <v>6268</v>
      </c>
      <c r="D514" s="164">
        <v>2027</v>
      </c>
      <c r="E514" s="164">
        <v>11</v>
      </c>
      <c r="F514" s="166">
        <v>11.679706484320056</v>
      </c>
      <c r="G514" s="206">
        <v>13.200000000000001</v>
      </c>
      <c r="H514" s="207"/>
      <c r="I514" s="103" t="s">
        <v>594</v>
      </c>
      <c r="K514" s="210" t="s">
        <v>6269</v>
      </c>
      <c r="L514" s="191">
        <v>75</v>
      </c>
      <c r="M514" s="191" t="str">
        <f>IF(
ISNA(INDEX(resources!E:E,MATCH(B514,resources!B:B,0))),"fillme",
INDEX(resources!E:E,MATCH(B514,resources!B:B,0)))</f>
        <v>CAISO_Wind</v>
      </c>
      <c r="N514" s="191">
        <v>0</v>
      </c>
      <c r="O514" s="193" t="str">
        <f>IFERROR(INDEX(resources!K:K,MATCH(B514,resources!B:B,0)),"fillme")</f>
        <v>wind_low_cf</v>
      </c>
      <c r="P514" s="195" t="str">
        <f t="shared" si="195"/>
        <v>wind_low_cf_2027_11</v>
      </c>
      <c r="Q514" s="194">
        <f>INDEX(elcc!G:G,MATCH(P514,elcc!D:D,0))</f>
        <v>0.17600000000000002</v>
      </c>
      <c r="R514" s="195">
        <f t="shared" si="196"/>
        <v>1</v>
      </c>
      <c r="S514" s="210" t="e">
        <f t="shared" si="197"/>
        <v>#N/A</v>
      </c>
      <c r="T514" s="212">
        <f t="shared" si="198"/>
        <v>13.200000000000001</v>
      </c>
      <c r="U514" s="196" t="str">
        <f t="shared" si="199"/>
        <v>ok</v>
      </c>
      <c r="V514" s="192" t="str">
        <f>INDEX(resources!F:F,MATCH(B514,resources!B:B,0))</f>
        <v>new_resolve</v>
      </c>
      <c r="W514" s="197">
        <f t="shared" si="200"/>
        <v>1</v>
      </c>
      <c r="X514" s="197">
        <f t="shared" si="201"/>
        <v>1</v>
      </c>
      <c r="Y514" s="197" t="str">
        <f t="shared" si="202"/>
        <v>Tehachapi_Wind_Tehachapi_Wind_2024_New 75 MW Wind</v>
      </c>
      <c r="Z514" s="197">
        <f>IF(COUNTIFS($Y$2:Y514,Y514)=1,1,0)</f>
        <v>0</v>
      </c>
      <c r="AA514" s="197">
        <f>SUM($Z$2:Z514)*Z514</f>
        <v>0</v>
      </c>
      <c r="AB514" s="197">
        <f>COUNTIFS(resources!B:B,B514)</f>
        <v>1</v>
      </c>
      <c r="AC514" s="197">
        <f t="shared" si="203"/>
        <v>1</v>
      </c>
      <c r="AD514" s="197">
        <f t="shared" si="204"/>
        <v>1</v>
      </c>
      <c r="AE514" s="197">
        <f t="shared" si="205"/>
        <v>1</v>
      </c>
      <c r="AF514" s="197">
        <f t="shared" si="206"/>
        <v>1</v>
      </c>
      <c r="AG514" s="197">
        <f t="shared" si="207"/>
        <v>1</v>
      </c>
      <c r="AH514" s="197">
        <f t="shared" si="208"/>
        <v>1</v>
      </c>
      <c r="AI514" s="197">
        <f t="shared" si="209"/>
        <v>1</v>
      </c>
    </row>
    <row r="515" spans="1:35" x14ac:dyDescent="0.3">
      <c r="A515" s="103" t="s">
        <v>3955</v>
      </c>
      <c r="B515" s="103" t="s">
        <v>2418</v>
      </c>
      <c r="C515" s="103" t="s">
        <v>6268</v>
      </c>
      <c r="D515" s="164">
        <v>2027</v>
      </c>
      <c r="E515" s="164">
        <v>12</v>
      </c>
      <c r="F515" s="166">
        <v>10.345305107721545</v>
      </c>
      <c r="G515" s="206">
        <v>14.3</v>
      </c>
      <c r="H515" s="207"/>
      <c r="I515" s="103" t="s">
        <v>594</v>
      </c>
      <c r="K515" s="210" t="s">
        <v>6269</v>
      </c>
      <c r="L515" s="191">
        <v>75</v>
      </c>
      <c r="M515" s="191" t="str">
        <f>IF(
ISNA(INDEX(resources!E:E,MATCH(B515,resources!B:B,0))),"fillme",
INDEX(resources!E:E,MATCH(B515,resources!B:B,0)))</f>
        <v>CAISO_Wind</v>
      </c>
      <c r="N515" s="191">
        <v>0</v>
      </c>
      <c r="O515" s="193" t="str">
        <f>IFERROR(INDEX(resources!K:K,MATCH(B515,resources!B:B,0)),"fillme")</f>
        <v>wind_low_cf</v>
      </c>
      <c r="P515" s="195" t="str">
        <f t="shared" si="195"/>
        <v>wind_low_cf_2027_12</v>
      </c>
      <c r="Q515" s="194">
        <f>INDEX(elcc!G:G,MATCH(P515,elcc!D:D,0))</f>
        <v>0.19066666666666668</v>
      </c>
      <c r="R515" s="195">
        <f t="shared" si="196"/>
        <v>1</v>
      </c>
      <c r="S515" s="210" t="e">
        <f t="shared" si="197"/>
        <v>#N/A</v>
      </c>
      <c r="T515" s="212">
        <f t="shared" si="198"/>
        <v>14.3</v>
      </c>
      <c r="U515" s="196" t="str">
        <f t="shared" si="199"/>
        <v>ok</v>
      </c>
      <c r="V515" s="192" t="str">
        <f>INDEX(resources!F:F,MATCH(B515,resources!B:B,0))</f>
        <v>new_resolve</v>
      </c>
      <c r="W515" s="197">
        <f t="shared" si="200"/>
        <v>1</v>
      </c>
      <c r="X515" s="197">
        <f t="shared" si="201"/>
        <v>1</v>
      </c>
      <c r="Y515" s="197" t="str">
        <f t="shared" si="202"/>
        <v>Tehachapi_Wind_Tehachapi_Wind_2024_New 75 MW Wind</v>
      </c>
      <c r="Z515" s="197">
        <f>IF(COUNTIFS($Y$2:Y515,Y515)=1,1,0)</f>
        <v>0</v>
      </c>
      <c r="AA515" s="197">
        <f>SUM($Z$2:Z515)*Z515</f>
        <v>0</v>
      </c>
      <c r="AB515" s="197">
        <f>COUNTIFS(resources!B:B,B515)</f>
        <v>1</v>
      </c>
      <c r="AC515" s="197">
        <f t="shared" si="203"/>
        <v>1</v>
      </c>
      <c r="AD515" s="197">
        <f t="shared" si="204"/>
        <v>1</v>
      </c>
      <c r="AE515" s="197">
        <f t="shared" si="205"/>
        <v>1</v>
      </c>
      <c r="AF515" s="197">
        <f t="shared" si="206"/>
        <v>1</v>
      </c>
      <c r="AG515" s="197">
        <f t="shared" si="207"/>
        <v>1</v>
      </c>
      <c r="AH515" s="197">
        <f t="shared" si="208"/>
        <v>1</v>
      </c>
      <c r="AI515" s="197">
        <f t="shared" si="209"/>
        <v>1</v>
      </c>
    </row>
    <row r="516" spans="1:35" x14ac:dyDescent="0.3">
      <c r="A516" s="103" t="s">
        <v>3955</v>
      </c>
      <c r="B516" s="103" t="s">
        <v>2418</v>
      </c>
      <c r="C516" s="103" t="s">
        <v>6268</v>
      </c>
      <c r="D516" s="164">
        <v>2028</v>
      </c>
      <c r="E516" s="164">
        <v>1</v>
      </c>
      <c r="F516" s="166">
        <v>11.33127286894873</v>
      </c>
      <c r="G516" s="206">
        <v>15.400000000000002</v>
      </c>
      <c r="H516" s="207"/>
      <c r="I516" s="103" t="s">
        <v>594</v>
      </c>
      <c r="K516" s="210" t="s">
        <v>6269</v>
      </c>
      <c r="L516" s="191">
        <v>75</v>
      </c>
      <c r="M516" s="191" t="str">
        <f>IF(
ISNA(INDEX(resources!E:E,MATCH(B516,resources!B:B,0))),"fillme",
INDEX(resources!E:E,MATCH(B516,resources!B:B,0)))</f>
        <v>CAISO_Wind</v>
      </c>
      <c r="N516" s="191">
        <v>0</v>
      </c>
      <c r="O516" s="193" t="str">
        <f>IFERROR(INDEX(resources!K:K,MATCH(B516,resources!B:B,0)),"fillme")</f>
        <v>wind_low_cf</v>
      </c>
      <c r="P516" s="195" t="str">
        <f t="shared" si="195"/>
        <v>wind_low_cf_2028_1</v>
      </c>
      <c r="Q516" s="194">
        <f>INDEX(elcc!G:G,MATCH(P516,elcc!D:D,0))</f>
        <v>0.20533333333333337</v>
      </c>
      <c r="R516" s="195">
        <f t="shared" si="196"/>
        <v>1</v>
      </c>
      <c r="S516" s="210" t="e">
        <f t="shared" si="197"/>
        <v>#N/A</v>
      </c>
      <c r="T516" s="212">
        <f t="shared" si="198"/>
        <v>15.400000000000002</v>
      </c>
      <c r="U516" s="196" t="str">
        <f t="shared" si="199"/>
        <v>ok</v>
      </c>
      <c r="V516" s="192" t="str">
        <f>INDEX(resources!F:F,MATCH(B516,resources!B:B,0))</f>
        <v>new_resolve</v>
      </c>
      <c r="W516" s="197">
        <f t="shared" si="200"/>
        <v>1</v>
      </c>
      <c r="X516" s="197">
        <f t="shared" si="201"/>
        <v>1</v>
      </c>
      <c r="Y516" s="197" t="str">
        <f t="shared" si="202"/>
        <v>Tehachapi_Wind_Tehachapi_Wind_2024_New 75 MW Wind</v>
      </c>
      <c r="Z516" s="197">
        <f>IF(COUNTIFS($Y$2:Y516,Y516)=1,1,0)</f>
        <v>0</v>
      </c>
      <c r="AA516" s="197">
        <f>SUM($Z$2:Z516)*Z516</f>
        <v>0</v>
      </c>
      <c r="AB516" s="197">
        <f>COUNTIFS(resources!B:B,B516)</f>
        <v>1</v>
      </c>
      <c r="AC516" s="197">
        <f t="shared" si="203"/>
        <v>1</v>
      </c>
      <c r="AD516" s="197">
        <f t="shared" si="204"/>
        <v>1</v>
      </c>
      <c r="AE516" s="197">
        <f t="shared" si="205"/>
        <v>1</v>
      </c>
      <c r="AF516" s="197">
        <f t="shared" si="206"/>
        <v>1</v>
      </c>
      <c r="AG516" s="197">
        <f t="shared" si="207"/>
        <v>1</v>
      </c>
      <c r="AH516" s="197">
        <f t="shared" si="208"/>
        <v>1</v>
      </c>
      <c r="AI516" s="197">
        <f t="shared" si="209"/>
        <v>1</v>
      </c>
    </row>
    <row r="517" spans="1:35" x14ac:dyDescent="0.3">
      <c r="A517" s="103" t="s">
        <v>3955</v>
      </c>
      <c r="B517" s="103" t="s">
        <v>2418</v>
      </c>
      <c r="C517" s="103" t="s">
        <v>6268</v>
      </c>
      <c r="D517" s="164">
        <v>2028</v>
      </c>
      <c r="E517" s="164">
        <v>2</v>
      </c>
      <c r="F517" s="166">
        <v>12.820346295815044</v>
      </c>
      <c r="G517" s="206">
        <v>13.200000000000001</v>
      </c>
      <c r="H517" s="207"/>
      <c r="I517" s="103" t="s">
        <v>594</v>
      </c>
      <c r="K517" s="210" t="s">
        <v>6269</v>
      </c>
      <c r="L517" s="191">
        <v>75</v>
      </c>
      <c r="M517" s="191" t="str">
        <f>IF(
ISNA(INDEX(resources!E:E,MATCH(B517,resources!B:B,0))),"fillme",
INDEX(resources!E:E,MATCH(B517,resources!B:B,0)))</f>
        <v>CAISO_Wind</v>
      </c>
      <c r="N517" s="191">
        <v>0</v>
      </c>
      <c r="O517" s="193" t="str">
        <f>IFERROR(INDEX(resources!K:K,MATCH(B517,resources!B:B,0)),"fillme")</f>
        <v>wind_low_cf</v>
      </c>
      <c r="P517" s="195" t="str">
        <f t="shared" si="195"/>
        <v>wind_low_cf_2028_2</v>
      </c>
      <c r="Q517" s="194">
        <f>INDEX(elcc!G:G,MATCH(P517,elcc!D:D,0))</f>
        <v>0.17600000000000002</v>
      </c>
      <c r="R517" s="195">
        <f t="shared" si="196"/>
        <v>1</v>
      </c>
      <c r="S517" s="210" t="e">
        <f t="shared" si="197"/>
        <v>#N/A</v>
      </c>
      <c r="T517" s="212">
        <f t="shared" si="198"/>
        <v>13.200000000000001</v>
      </c>
      <c r="U517" s="196" t="str">
        <f t="shared" si="199"/>
        <v>ok</v>
      </c>
      <c r="V517" s="192" t="str">
        <f>INDEX(resources!F:F,MATCH(B517,resources!B:B,0))</f>
        <v>new_resolve</v>
      </c>
      <c r="W517" s="197">
        <f t="shared" si="200"/>
        <v>1</v>
      </c>
      <c r="X517" s="197">
        <f t="shared" si="201"/>
        <v>1</v>
      </c>
      <c r="Y517" s="197" t="str">
        <f t="shared" si="202"/>
        <v>Tehachapi_Wind_Tehachapi_Wind_2024_New 75 MW Wind</v>
      </c>
      <c r="Z517" s="197">
        <f>IF(COUNTIFS($Y$2:Y517,Y517)=1,1,0)</f>
        <v>0</v>
      </c>
      <c r="AA517" s="197">
        <f>SUM($Z$2:Z517)*Z517</f>
        <v>0</v>
      </c>
      <c r="AB517" s="197">
        <f>COUNTIFS(resources!B:B,B517)</f>
        <v>1</v>
      </c>
      <c r="AC517" s="197">
        <f t="shared" si="203"/>
        <v>1</v>
      </c>
      <c r="AD517" s="197">
        <f t="shared" si="204"/>
        <v>1</v>
      </c>
      <c r="AE517" s="197">
        <f t="shared" si="205"/>
        <v>1</v>
      </c>
      <c r="AF517" s="197">
        <f t="shared" si="206"/>
        <v>1</v>
      </c>
      <c r="AG517" s="197">
        <f t="shared" si="207"/>
        <v>1</v>
      </c>
      <c r="AH517" s="197">
        <f t="shared" si="208"/>
        <v>1</v>
      </c>
      <c r="AI517" s="197">
        <f t="shared" si="209"/>
        <v>1</v>
      </c>
    </row>
    <row r="518" spans="1:35" x14ac:dyDescent="0.3">
      <c r="A518" s="103" t="s">
        <v>3955</v>
      </c>
      <c r="B518" s="103" t="s">
        <v>2418</v>
      </c>
      <c r="C518" s="103" t="s">
        <v>6268</v>
      </c>
      <c r="D518" s="164">
        <v>2028</v>
      </c>
      <c r="E518" s="164">
        <v>3</v>
      </c>
      <c r="F518" s="166">
        <v>17.79864129987563</v>
      </c>
      <c r="G518" s="206">
        <v>30.800000000000004</v>
      </c>
      <c r="H518" s="207"/>
      <c r="I518" s="103" t="s">
        <v>594</v>
      </c>
      <c r="K518" s="210" t="s">
        <v>6269</v>
      </c>
      <c r="L518" s="191">
        <v>75</v>
      </c>
      <c r="M518" s="191" t="str">
        <f>IF(
ISNA(INDEX(resources!E:E,MATCH(B518,resources!B:B,0))),"fillme",
INDEX(resources!E:E,MATCH(B518,resources!B:B,0)))</f>
        <v>CAISO_Wind</v>
      </c>
      <c r="N518" s="191">
        <v>0</v>
      </c>
      <c r="O518" s="193" t="str">
        <f>IFERROR(INDEX(resources!K:K,MATCH(B518,resources!B:B,0)),"fillme")</f>
        <v>wind_low_cf</v>
      </c>
      <c r="P518" s="195" t="str">
        <f t="shared" si="195"/>
        <v>wind_low_cf_2028_3</v>
      </c>
      <c r="Q518" s="194">
        <f>INDEX(elcc!G:G,MATCH(P518,elcc!D:D,0))</f>
        <v>0.41066666666666674</v>
      </c>
      <c r="R518" s="195">
        <f t="shared" si="196"/>
        <v>1</v>
      </c>
      <c r="S518" s="210" t="e">
        <f t="shared" si="197"/>
        <v>#N/A</v>
      </c>
      <c r="T518" s="212">
        <f t="shared" si="198"/>
        <v>30.800000000000004</v>
      </c>
      <c r="U518" s="196" t="str">
        <f t="shared" si="199"/>
        <v>ok</v>
      </c>
      <c r="V518" s="192" t="str">
        <f>INDEX(resources!F:F,MATCH(B518,resources!B:B,0))</f>
        <v>new_resolve</v>
      </c>
      <c r="W518" s="197">
        <f t="shared" si="200"/>
        <v>1</v>
      </c>
      <c r="X518" s="197">
        <f t="shared" si="201"/>
        <v>1</v>
      </c>
      <c r="Y518" s="197" t="str">
        <f t="shared" si="202"/>
        <v>Tehachapi_Wind_Tehachapi_Wind_2024_New 75 MW Wind</v>
      </c>
      <c r="Z518" s="197">
        <f>IF(COUNTIFS($Y$2:Y518,Y518)=1,1,0)</f>
        <v>0</v>
      </c>
      <c r="AA518" s="197">
        <f>SUM($Z$2:Z518)*Z518</f>
        <v>0</v>
      </c>
      <c r="AB518" s="197">
        <f>COUNTIFS(resources!B:B,B518)</f>
        <v>1</v>
      </c>
      <c r="AC518" s="197">
        <f t="shared" si="203"/>
        <v>1</v>
      </c>
      <c r="AD518" s="197">
        <f t="shared" si="204"/>
        <v>1</v>
      </c>
      <c r="AE518" s="197">
        <f t="shared" si="205"/>
        <v>1</v>
      </c>
      <c r="AF518" s="197">
        <f t="shared" si="206"/>
        <v>1</v>
      </c>
      <c r="AG518" s="197">
        <f t="shared" si="207"/>
        <v>1</v>
      </c>
      <c r="AH518" s="197">
        <f t="shared" si="208"/>
        <v>1</v>
      </c>
      <c r="AI518" s="197">
        <f t="shared" si="209"/>
        <v>1</v>
      </c>
    </row>
    <row r="519" spans="1:35" x14ac:dyDescent="0.3">
      <c r="A519" s="103" t="s">
        <v>3955</v>
      </c>
      <c r="B519" s="103" t="s">
        <v>2418</v>
      </c>
      <c r="C519" s="103" t="s">
        <v>6268</v>
      </c>
      <c r="D519" s="164">
        <v>2028</v>
      </c>
      <c r="E519" s="164">
        <v>4</v>
      </c>
      <c r="F519" s="166">
        <v>19.393241313512657</v>
      </c>
      <c r="G519" s="206">
        <v>27.5</v>
      </c>
      <c r="H519" s="207"/>
      <c r="I519" s="103" t="s">
        <v>594</v>
      </c>
      <c r="K519" s="210" t="s">
        <v>6269</v>
      </c>
      <c r="L519" s="191">
        <v>75</v>
      </c>
      <c r="M519" s="191" t="str">
        <f>IF(
ISNA(INDEX(resources!E:E,MATCH(B519,resources!B:B,0))),"fillme",
INDEX(resources!E:E,MATCH(B519,resources!B:B,0)))</f>
        <v>CAISO_Wind</v>
      </c>
      <c r="N519" s="191">
        <v>0</v>
      </c>
      <c r="O519" s="193" t="str">
        <f>IFERROR(INDEX(resources!K:K,MATCH(B519,resources!B:B,0)),"fillme")</f>
        <v>wind_low_cf</v>
      </c>
      <c r="P519" s="195" t="str">
        <f t="shared" si="195"/>
        <v>wind_low_cf_2028_4</v>
      </c>
      <c r="Q519" s="194">
        <f>INDEX(elcc!G:G,MATCH(P519,elcc!D:D,0))</f>
        <v>0.3666666666666667</v>
      </c>
      <c r="R519" s="195">
        <f t="shared" si="196"/>
        <v>1</v>
      </c>
      <c r="S519" s="210" t="e">
        <f t="shared" si="197"/>
        <v>#N/A</v>
      </c>
      <c r="T519" s="212">
        <f t="shared" si="198"/>
        <v>27.5</v>
      </c>
      <c r="U519" s="196" t="str">
        <f t="shared" si="199"/>
        <v>ok</v>
      </c>
      <c r="V519" s="192" t="str">
        <f>INDEX(resources!F:F,MATCH(B519,resources!B:B,0))</f>
        <v>new_resolve</v>
      </c>
      <c r="W519" s="197">
        <f t="shared" si="200"/>
        <v>1</v>
      </c>
      <c r="X519" s="197">
        <f t="shared" si="201"/>
        <v>1</v>
      </c>
      <c r="Y519" s="197" t="str">
        <f t="shared" si="202"/>
        <v>Tehachapi_Wind_Tehachapi_Wind_2024_New 75 MW Wind</v>
      </c>
      <c r="Z519" s="197">
        <f>IF(COUNTIFS($Y$2:Y519,Y519)=1,1,0)</f>
        <v>0</v>
      </c>
      <c r="AA519" s="197">
        <f>SUM($Z$2:Z519)*Z519</f>
        <v>0</v>
      </c>
      <c r="AB519" s="197">
        <f>COUNTIFS(resources!B:B,B519)</f>
        <v>1</v>
      </c>
      <c r="AC519" s="197">
        <f t="shared" si="203"/>
        <v>1</v>
      </c>
      <c r="AD519" s="197">
        <f t="shared" si="204"/>
        <v>1</v>
      </c>
      <c r="AE519" s="197">
        <f t="shared" si="205"/>
        <v>1</v>
      </c>
      <c r="AF519" s="197">
        <f t="shared" si="206"/>
        <v>1</v>
      </c>
      <c r="AG519" s="197">
        <f t="shared" si="207"/>
        <v>1</v>
      </c>
      <c r="AH519" s="197">
        <f t="shared" si="208"/>
        <v>1</v>
      </c>
      <c r="AI519" s="197">
        <f t="shared" si="209"/>
        <v>1</v>
      </c>
    </row>
    <row r="520" spans="1:35" x14ac:dyDescent="0.3">
      <c r="A520" s="103" t="s">
        <v>3955</v>
      </c>
      <c r="B520" s="103" t="s">
        <v>2418</v>
      </c>
      <c r="C520" s="103" t="s">
        <v>6268</v>
      </c>
      <c r="D520" s="164">
        <v>2028</v>
      </c>
      <c r="E520" s="164">
        <v>5</v>
      </c>
      <c r="F520" s="166">
        <v>21.318592847085036</v>
      </c>
      <c r="G520" s="206">
        <v>27.5</v>
      </c>
      <c r="H520" s="207"/>
      <c r="I520" s="103" t="s">
        <v>594</v>
      </c>
      <c r="K520" s="210" t="s">
        <v>6269</v>
      </c>
      <c r="L520" s="191">
        <v>75</v>
      </c>
      <c r="M520" s="191" t="str">
        <f>IF(
ISNA(INDEX(resources!E:E,MATCH(B520,resources!B:B,0))),"fillme",
INDEX(resources!E:E,MATCH(B520,resources!B:B,0)))</f>
        <v>CAISO_Wind</v>
      </c>
      <c r="N520" s="191">
        <v>0</v>
      </c>
      <c r="O520" s="193" t="str">
        <f>IFERROR(INDEX(resources!K:K,MATCH(B520,resources!B:B,0)),"fillme")</f>
        <v>wind_low_cf</v>
      </c>
      <c r="P520" s="195" t="str">
        <f t="shared" si="195"/>
        <v>wind_low_cf_2028_5</v>
      </c>
      <c r="Q520" s="194">
        <f>INDEX(elcc!G:G,MATCH(P520,elcc!D:D,0))</f>
        <v>0.3666666666666667</v>
      </c>
      <c r="R520" s="195">
        <f t="shared" si="196"/>
        <v>1</v>
      </c>
      <c r="S520" s="210" t="e">
        <f t="shared" si="197"/>
        <v>#N/A</v>
      </c>
      <c r="T520" s="212">
        <f t="shared" si="198"/>
        <v>27.5</v>
      </c>
      <c r="U520" s="196" t="str">
        <f t="shared" si="199"/>
        <v>ok</v>
      </c>
      <c r="V520" s="192" t="str">
        <f>INDEX(resources!F:F,MATCH(B520,resources!B:B,0))</f>
        <v>new_resolve</v>
      </c>
      <c r="W520" s="197">
        <f t="shared" si="200"/>
        <v>1</v>
      </c>
      <c r="X520" s="197">
        <f t="shared" si="201"/>
        <v>1</v>
      </c>
      <c r="Y520" s="197" t="str">
        <f t="shared" si="202"/>
        <v>Tehachapi_Wind_Tehachapi_Wind_2024_New 75 MW Wind</v>
      </c>
      <c r="Z520" s="197">
        <f>IF(COUNTIFS($Y$2:Y520,Y520)=1,1,0)</f>
        <v>0</v>
      </c>
      <c r="AA520" s="197">
        <f>SUM($Z$2:Z520)*Z520</f>
        <v>0</v>
      </c>
      <c r="AB520" s="197">
        <f>COUNTIFS(resources!B:B,B520)</f>
        <v>1</v>
      </c>
      <c r="AC520" s="197">
        <f t="shared" si="203"/>
        <v>1</v>
      </c>
      <c r="AD520" s="197">
        <f t="shared" si="204"/>
        <v>1</v>
      </c>
      <c r="AE520" s="197">
        <f t="shared" si="205"/>
        <v>1</v>
      </c>
      <c r="AF520" s="197">
        <f t="shared" si="206"/>
        <v>1</v>
      </c>
      <c r="AG520" s="197">
        <f t="shared" si="207"/>
        <v>1</v>
      </c>
      <c r="AH520" s="197">
        <f t="shared" si="208"/>
        <v>1</v>
      </c>
      <c r="AI520" s="197">
        <f t="shared" si="209"/>
        <v>1</v>
      </c>
    </row>
    <row r="521" spans="1:35" x14ac:dyDescent="0.3">
      <c r="A521" s="103" t="s">
        <v>3955</v>
      </c>
      <c r="B521" s="103" t="s">
        <v>2418</v>
      </c>
      <c r="C521" s="103" t="s">
        <v>6268</v>
      </c>
      <c r="D521" s="164">
        <v>2028</v>
      </c>
      <c r="E521" s="164">
        <v>6</v>
      </c>
      <c r="F521" s="166">
        <v>20.78822478757543</v>
      </c>
      <c r="G521" s="206">
        <v>36.300000000000004</v>
      </c>
      <c r="H521" s="207"/>
      <c r="I521" s="103" t="s">
        <v>594</v>
      </c>
      <c r="K521" s="210" t="s">
        <v>6269</v>
      </c>
      <c r="L521" s="191">
        <v>75</v>
      </c>
      <c r="M521" s="191" t="str">
        <f>IF(
ISNA(INDEX(resources!E:E,MATCH(B521,resources!B:B,0))),"fillme",
INDEX(resources!E:E,MATCH(B521,resources!B:B,0)))</f>
        <v>CAISO_Wind</v>
      </c>
      <c r="N521" s="191">
        <v>0</v>
      </c>
      <c r="O521" s="193" t="str">
        <f>IFERROR(INDEX(resources!K:K,MATCH(B521,resources!B:B,0)),"fillme")</f>
        <v>wind_low_cf</v>
      </c>
      <c r="P521" s="195" t="str">
        <f t="shared" si="195"/>
        <v>wind_low_cf_2028_6</v>
      </c>
      <c r="Q521" s="194">
        <f>INDEX(elcc!G:G,MATCH(P521,elcc!D:D,0))</f>
        <v>0.48400000000000004</v>
      </c>
      <c r="R521" s="195">
        <f t="shared" si="196"/>
        <v>1</v>
      </c>
      <c r="S521" s="210" t="e">
        <f t="shared" si="197"/>
        <v>#N/A</v>
      </c>
      <c r="T521" s="212">
        <f t="shared" si="198"/>
        <v>36.300000000000004</v>
      </c>
      <c r="U521" s="196" t="str">
        <f t="shared" si="199"/>
        <v>ok</v>
      </c>
      <c r="V521" s="192" t="str">
        <f>INDEX(resources!F:F,MATCH(B521,resources!B:B,0))</f>
        <v>new_resolve</v>
      </c>
      <c r="W521" s="197">
        <f t="shared" si="200"/>
        <v>1</v>
      </c>
      <c r="X521" s="197">
        <f t="shared" si="201"/>
        <v>1</v>
      </c>
      <c r="Y521" s="197" t="str">
        <f t="shared" si="202"/>
        <v>Tehachapi_Wind_Tehachapi_Wind_2024_New 75 MW Wind</v>
      </c>
      <c r="Z521" s="197">
        <f>IF(COUNTIFS($Y$2:Y521,Y521)=1,1,0)</f>
        <v>0</v>
      </c>
      <c r="AA521" s="197">
        <f>SUM($Z$2:Z521)*Z521</f>
        <v>0</v>
      </c>
      <c r="AB521" s="197">
        <f>COUNTIFS(resources!B:B,B521)</f>
        <v>1</v>
      </c>
      <c r="AC521" s="197">
        <f t="shared" si="203"/>
        <v>1</v>
      </c>
      <c r="AD521" s="197">
        <f t="shared" si="204"/>
        <v>1</v>
      </c>
      <c r="AE521" s="197">
        <f t="shared" si="205"/>
        <v>1</v>
      </c>
      <c r="AF521" s="197">
        <f t="shared" si="206"/>
        <v>1</v>
      </c>
      <c r="AG521" s="197">
        <f t="shared" si="207"/>
        <v>1</v>
      </c>
      <c r="AH521" s="197">
        <f t="shared" si="208"/>
        <v>1</v>
      </c>
      <c r="AI521" s="197">
        <f t="shared" si="209"/>
        <v>1</v>
      </c>
    </row>
    <row r="522" spans="1:35" x14ac:dyDescent="0.3">
      <c r="A522" s="103" t="s">
        <v>3955</v>
      </c>
      <c r="B522" s="103" t="s">
        <v>2418</v>
      </c>
      <c r="C522" s="103" t="s">
        <v>6268</v>
      </c>
      <c r="D522" s="164">
        <v>2028</v>
      </c>
      <c r="E522" s="164">
        <v>7</v>
      </c>
      <c r="F522" s="166">
        <v>19.908629040368311</v>
      </c>
      <c r="G522" s="206">
        <v>25.3</v>
      </c>
      <c r="H522" s="207"/>
      <c r="I522" s="103" t="s">
        <v>594</v>
      </c>
      <c r="K522" s="210" t="s">
        <v>6269</v>
      </c>
      <c r="L522" s="191">
        <v>75</v>
      </c>
      <c r="M522" s="191" t="str">
        <f>IF(
ISNA(INDEX(resources!E:E,MATCH(B522,resources!B:B,0))),"fillme",
INDEX(resources!E:E,MATCH(B522,resources!B:B,0)))</f>
        <v>CAISO_Wind</v>
      </c>
      <c r="N522" s="191">
        <v>0</v>
      </c>
      <c r="O522" s="193" t="str">
        <f>IFERROR(INDEX(resources!K:K,MATCH(B522,resources!B:B,0)),"fillme")</f>
        <v>wind_low_cf</v>
      </c>
      <c r="P522" s="195" t="str">
        <f t="shared" si="195"/>
        <v>wind_low_cf_2028_7</v>
      </c>
      <c r="Q522" s="194">
        <f>INDEX(elcc!G:G,MATCH(P522,elcc!D:D,0))</f>
        <v>0.33733333333333337</v>
      </c>
      <c r="R522" s="195">
        <f t="shared" si="196"/>
        <v>1</v>
      </c>
      <c r="S522" s="210" t="e">
        <f t="shared" si="197"/>
        <v>#N/A</v>
      </c>
      <c r="T522" s="212">
        <f t="shared" si="198"/>
        <v>25.3</v>
      </c>
      <c r="U522" s="196" t="str">
        <f t="shared" si="199"/>
        <v>ok</v>
      </c>
      <c r="V522" s="192" t="str">
        <f>INDEX(resources!F:F,MATCH(B522,resources!B:B,0))</f>
        <v>new_resolve</v>
      </c>
      <c r="W522" s="197">
        <f t="shared" si="200"/>
        <v>1</v>
      </c>
      <c r="X522" s="197">
        <f t="shared" si="201"/>
        <v>1</v>
      </c>
      <c r="Y522" s="197" t="str">
        <f t="shared" si="202"/>
        <v>Tehachapi_Wind_Tehachapi_Wind_2024_New 75 MW Wind</v>
      </c>
      <c r="Z522" s="197">
        <f>IF(COUNTIFS($Y$2:Y522,Y522)=1,1,0)</f>
        <v>0</v>
      </c>
      <c r="AA522" s="197">
        <f>SUM($Z$2:Z522)*Z522</f>
        <v>0</v>
      </c>
      <c r="AB522" s="197">
        <f>COUNTIFS(resources!B:B,B522)</f>
        <v>1</v>
      </c>
      <c r="AC522" s="197">
        <f t="shared" si="203"/>
        <v>1</v>
      </c>
      <c r="AD522" s="197">
        <f t="shared" si="204"/>
        <v>1</v>
      </c>
      <c r="AE522" s="197">
        <f t="shared" si="205"/>
        <v>1</v>
      </c>
      <c r="AF522" s="197">
        <f t="shared" si="206"/>
        <v>1</v>
      </c>
      <c r="AG522" s="197">
        <f t="shared" si="207"/>
        <v>1</v>
      </c>
      <c r="AH522" s="197">
        <f t="shared" si="208"/>
        <v>1</v>
      </c>
      <c r="AI522" s="197">
        <f t="shared" si="209"/>
        <v>1</v>
      </c>
    </row>
    <row r="523" spans="1:35" x14ac:dyDescent="0.3">
      <c r="A523" s="103" t="s">
        <v>3955</v>
      </c>
      <c r="B523" s="103" t="s">
        <v>2418</v>
      </c>
      <c r="C523" s="103" t="s">
        <v>6268</v>
      </c>
      <c r="D523" s="164">
        <v>2028</v>
      </c>
      <c r="E523" s="164">
        <v>8</v>
      </c>
      <c r="F523" s="166">
        <v>19.340467344767653</v>
      </c>
      <c r="G523" s="206">
        <v>23.099999999999998</v>
      </c>
      <c r="H523" s="207"/>
      <c r="I523" s="103" t="s">
        <v>594</v>
      </c>
      <c r="K523" s="210" t="s">
        <v>6269</v>
      </c>
      <c r="L523" s="191">
        <v>75</v>
      </c>
      <c r="M523" s="191" t="str">
        <f>IF(
ISNA(INDEX(resources!E:E,MATCH(B523,resources!B:B,0))),"fillme",
INDEX(resources!E:E,MATCH(B523,resources!B:B,0)))</f>
        <v>CAISO_Wind</v>
      </c>
      <c r="N523" s="191">
        <v>0</v>
      </c>
      <c r="O523" s="193" t="str">
        <f>IFERROR(INDEX(resources!K:K,MATCH(B523,resources!B:B,0)),"fillme")</f>
        <v>wind_low_cf</v>
      </c>
      <c r="P523" s="195" t="str">
        <f t="shared" si="195"/>
        <v>wind_low_cf_2028_8</v>
      </c>
      <c r="Q523" s="194">
        <f>INDEX(elcc!G:G,MATCH(P523,elcc!D:D,0))</f>
        <v>0.308</v>
      </c>
      <c r="R523" s="195">
        <f t="shared" si="196"/>
        <v>1</v>
      </c>
      <c r="S523" s="210" t="e">
        <f t="shared" si="197"/>
        <v>#N/A</v>
      </c>
      <c r="T523" s="212">
        <f t="shared" si="198"/>
        <v>23.099999999999998</v>
      </c>
      <c r="U523" s="196" t="str">
        <f t="shared" si="199"/>
        <v>ok</v>
      </c>
      <c r="V523" s="192" t="str">
        <f>INDEX(resources!F:F,MATCH(B523,resources!B:B,0))</f>
        <v>new_resolve</v>
      </c>
      <c r="W523" s="197">
        <f t="shared" si="200"/>
        <v>1</v>
      </c>
      <c r="X523" s="197">
        <f t="shared" si="201"/>
        <v>1</v>
      </c>
      <c r="Y523" s="197" t="str">
        <f t="shared" si="202"/>
        <v>Tehachapi_Wind_Tehachapi_Wind_2024_New 75 MW Wind</v>
      </c>
      <c r="Z523" s="197">
        <f>IF(COUNTIFS($Y$2:Y523,Y523)=1,1,0)</f>
        <v>0</v>
      </c>
      <c r="AA523" s="197">
        <f>SUM($Z$2:Z523)*Z523</f>
        <v>0</v>
      </c>
      <c r="AB523" s="197">
        <f>COUNTIFS(resources!B:B,B523)</f>
        <v>1</v>
      </c>
      <c r="AC523" s="197">
        <f t="shared" si="203"/>
        <v>1</v>
      </c>
      <c r="AD523" s="197">
        <f t="shared" si="204"/>
        <v>1</v>
      </c>
      <c r="AE523" s="197">
        <f t="shared" si="205"/>
        <v>1</v>
      </c>
      <c r="AF523" s="197">
        <f t="shared" si="206"/>
        <v>1</v>
      </c>
      <c r="AG523" s="197">
        <f t="shared" si="207"/>
        <v>1</v>
      </c>
      <c r="AH523" s="197">
        <f t="shared" si="208"/>
        <v>1</v>
      </c>
      <c r="AI523" s="197">
        <f t="shared" si="209"/>
        <v>1</v>
      </c>
    </row>
    <row r="524" spans="1:35" x14ac:dyDescent="0.3">
      <c r="A524" s="103" t="s">
        <v>3955</v>
      </c>
      <c r="B524" s="103" t="s">
        <v>2418</v>
      </c>
      <c r="C524" s="103" t="s">
        <v>6268</v>
      </c>
      <c r="D524" s="164">
        <v>2028</v>
      </c>
      <c r="E524" s="164">
        <v>9</v>
      </c>
      <c r="F524" s="166">
        <v>17.078949782179585</v>
      </c>
      <c r="G524" s="206">
        <v>16.5</v>
      </c>
      <c r="H524" s="207"/>
      <c r="I524" s="103" t="s">
        <v>594</v>
      </c>
      <c r="K524" s="210" t="s">
        <v>6269</v>
      </c>
      <c r="L524" s="191">
        <v>75</v>
      </c>
      <c r="M524" s="191" t="str">
        <f>IF(
ISNA(INDEX(resources!E:E,MATCH(B524,resources!B:B,0))),"fillme",
INDEX(resources!E:E,MATCH(B524,resources!B:B,0)))</f>
        <v>CAISO_Wind</v>
      </c>
      <c r="N524" s="191">
        <v>0</v>
      </c>
      <c r="O524" s="193" t="str">
        <f>IFERROR(INDEX(resources!K:K,MATCH(B524,resources!B:B,0)),"fillme")</f>
        <v>wind_low_cf</v>
      </c>
      <c r="P524" s="195" t="str">
        <f t="shared" si="195"/>
        <v>wind_low_cf_2028_9</v>
      </c>
      <c r="Q524" s="194">
        <f>INDEX(elcc!G:G,MATCH(P524,elcc!D:D,0))</f>
        <v>0.22</v>
      </c>
      <c r="R524" s="195">
        <f t="shared" si="196"/>
        <v>1</v>
      </c>
      <c r="S524" s="210" t="e">
        <f t="shared" si="197"/>
        <v>#N/A</v>
      </c>
      <c r="T524" s="212">
        <f t="shared" si="198"/>
        <v>16.5</v>
      </c>
      <c r="U524" s="196" t="str">
        <f t="shared" si="199"/>
        <v>ok</v>
      </c>
      <c r="V524" s="192" t="str">
        <f>INDEX(resources!F:F,MATCH(B524,resources!B:B,0))</f>
        <v>new_resolve</v>
      </c>
      <c r="W524" s="197">
        <f t="shared" si="200"/>
        <v>1</v>
      </c>
      <c r="X524" s="197">
        <f t="shared" si="201"/>
        <v>1</v>
      </c>
      <c r="Y524" s="197" t="str">
        <f t="shared" si="202"/>
        <v>Tehachapi_Wind_Tehachapi_Wind_2024_New 75 MW Wind</v>
      </c>
      <c r="Z524" s="197">
        <f>IF(COUNTIFS($Y$2:Y524,Y524)=1,1,0)</f>
        <v>0</v>
      </c>
      <c r="AA524" s="197">
        <f>SUM($Z$2:Z524)*Z524</f>
        <v>0</v>
      </c>
      <c r="AB524" s="197">
        <f>COUNTIFS(resources!B:B,B524)</f>
        <v>1</v>
      </c>
      <c r="AC524" s="197">
        <f t="shared" si="203"/>
        <v>1</v>
      </c>
      <c r="AD524" s="197">
        <f t="shared" si="204"/>
        <v>1</v>
      </c>
      <c r="AE524" s="197">
        <f t="shared" si="205"/>
        <v>1</v>
      </c>
      <c r="AF524" s="197">
        <f t="shared" si="206"/>
        <v>1</v>
      </c>
      <c r="AG524" s="197">
        <f t="shared" si="207"/>
        <v>1</v>
      </c>
      <c r="AH524" s="197">
        <f t="shared" si="208"/>
        <v>1</v>
      </c>
      <c r="AI524" s="197">
        <f t="shared" si="209"/>
        <v>1</v>
      </c>
    </row>
    <row r="525" spans="1:35" x14ac:dyDescent="0.3">
      <c r="A525" s="103" t="s">
        <v>3955</v>
      </c>
      <c r="B525" s="103" t="s">
        <v>2418</v>
      </c>
      <c r="C525" s="103" t="s">
        <v>6268</v>
      </c>
      <c r="D525" s="164">
        <v>2028</v>
      </c>
      <c r="E525" s="164">
        <v>10</v>
      </c>
      <c r="F525" s="166">
        <v>15.196622827830383</v>
      </c>
      <c r="G525" s="206">
        <v>8.8000000000000007</v>
      </c>
      <c r="H525" s="207"/>
      <c r="I525" s="103" t="s">
        <v>594</v>
      </c>
      <c r="K525" s="210" t="s">
        <v>6269</v>
      </c>
      <c r="L525" s="191">
        <v>75</v>
      </c>
      <c r="M525" s="191" t="str">
        <f>IF(
ISNA(INDEX(resources!E:E,MATCH(B525,resources!B:B,0))),"fillme",
INDEX(resources!E:E,MATCH(B525,resources!B:B,0)))</f>
        <v>CAISO_Wind</v>
      </c>
      <c r="N525" s="191">
        <v>0</v>
      </c>
      <c r="O525" s="193" t="str">
        <f>IFERROR(INDEX(resources!K:K,MATCH(B525,resources!B:B,0)),"fillme")</f>
        <v>wind_low_cf</v>
      </c>
      <c r="P525" s="195" t="str">
        <f t="shared" si="195"/>
        <v>wind_low_cf_2028_10</v>
      </c>
      <c r="Q525" s="194">
        <f>INDEX(elcc!G:G,MATCH(P525,elcc!D:D,0))</f>
        <v>0.11733333333333335</v>
      </c>
      <c r="R525" s="195">
        <f t="shared" si="196"/>
        <v>1</v>
      </c>
      <c r="S525" s="210" t="e">
        <f t="shared" si="197"/>
        <v>#N/A</v>
      </c>
      <c r="T525" s="212">
        <f t="shared" si="198"/>
        <v>8.8000000000000007</v>
      </c>
      <c r="U525" s="196" t="str">
        <f t="shared" si="199"/>
        <v>ok</v>
      </c>
      <c r="V525" s="192" t="str">
        <f>INDEX(resources!F:F,MATCH(B525,resources!B:B,0))</f>
        <v>new_resolve</v>
      </c>
      <c r="W525" s="197">
        <f t="shared" si="200"/>
        <v>1</v>
      </c>
      <c r="X525" s="197">
        <f t="shared" si="201"/>
        <v>1</v>
      </c>
      <c r="Y525" s="197" t="str">
        <f t="shared" si="202"/>
        <v>Tehachapi_Wind_Tehachapi_Wind_2024_New 75 MW Wind</v>
      </c>
      <c r="Z525" s="197">
        <f>IF(COUNTIFS($Y$2:Y525,Y525)=1,1,0)</f>
        <v>0</v>
      </c>
      <c r="AA525" s="197">
        <f>SUM($Z$2:Z525)*Z525</f>
        <v>0</v>
      </c>
      <c r="AB525" s="197">
        <f>COUNTIFS(resources!B:B,B525)</f>
        <v>1</v>
      </c>
      <c r="AC525" s="197">
        <f t="shared" si="203"/>
        <v>1</v>
      </c>
      <c r="AD525" s="197">
        <f t="shared" si="204"/>
        <v>1</v>
      </c>
      <c r="AE525" s="197">
        <f t="shared" si="205"/>
        <v>1</v>
      </c>
      <c r="AF525" s="197">
        <f t="shared" si="206"/>
        <v>1</v>
      </c>
      <c r="AG525" s="197">
        <f t="shared" si="207"/>
        <v>1</v>
      </c>
      <c r="AH525" s="197">
        <f t="shared" si="208"/>
        <v>1</v>
      </c>
      <c r="AI525" s="197">
        <f t="shared" si="209"/>
        <v>1</v>
      </c>
    </row>
    <row r="526" spans="1:35" x14ac:dyDescent="0.3">
      <c r="A526" s="103" t="s">
        <v>3955</v>
      </c>
      <c r="B526" s="103" t="s">
        <v>2418</v>
      </c>
      <c r="C526" s="103" t="s">
        <v>6268</v>
      </c>
      <c r="D526" s="164">
        <v>2028</v>
      </c>
      <c r="E526" s="164">
        <v>11</v>
      </c>
      <c r="F526" s="166">
        <v>11.679706484320056</v>
      </c>
      <c r="G526" s="206">
        <v>13.200000000000001</v>
      </c>
      <c r="H526" s="207"/>
      <c r="I526" s="103" t="s">
        <v>594</v>
      </c>
      <c r="K526" s="210" t="s">
        <v>6269</v>
      </c>
      <c r="L526" s="191">
        <v>75</v>
      </c>
      <c r="M526" s="191" t="str">
        <f>IF(
ISNA(INDEX(resources!E:E,MATCH(B526,resources!B:B,0))),"fillme",
INDEX(resources!E:E,MATCH(B526,resources!B:B,0)))</f>
        <v>CAISO_Wind</v>
      </c>
      <c r="N526" s="191">
        <v>0</v>
      </c>
      <c r="O526" s="193" t="str">
        <f>IFERROR(INDEX(resources!K:K,MATCH(B526,resources!B:B,0)),"fillme")</f>
        <v>wind_low_cf</v>
      </c>
      <c r="P526" s="195" t="str">
        <f t="shared" si="195"/>
        <v>wind_low_cf_2028_11</v>
      </c>
      <c r="Q526" s="194">
        <f>INDEX(elcc!G:G,MATCH(P526,elcc!D:D,0))</f>
        <v>0.17600000000000002</v>
      </c>
      <c r="R526" s="195">
        <f t="shared" si="196"/>
        <v>1</v>
      </c>
      <c r="S526" s="210" t="e">
        <f t="shared" si="197"/>
        <v>#N/A</v>
      </c>
      <c r="T526" s="212">
        <f t="shared" si="198"/>
        <v>13.200000000000001</v>
      </c>
      <c r="U526" s="196" t="str">
        <f t="shared" si="199"/>
        <v>ok</v>
      </c>
      <c r="V526" s="192" t="str">
        <f>INDEX(resources!F:F,MATCH(B526,resources!B:B,0))</f>
        <v>new_resolve</v>
      </c>
      <c r="W526" s="197">
        <f t="shared" si="200"/>
        <v>1</v>
      </c>
      <c r="X526" s="197">
        <f t="shared" si="201"/>
        <v>1</v>
      </c>
      <c r="Y526" s="197" t="str">
        <f t="shared" si="202"/>
        <v>Tehachapi_Wind_Tehachapi_Wind_2024_New 75 MW Wind</v>
      </c>
      <c r="Z526" s="197">
        <f>IF(COUNTIFS($Y$2:Y526,Y526)=1,1,0)</f>
        <v>0</v>
      </c>
      <c r="AA526" s="197">
        <f>SUM($Z$2:Z526)*Z526</f>
        <v>0</v>
      </c>
      <c r="AB526" s="197">
        <f>COUNTIFS(resources!B:B,B526)</f>
        <v>1</v>
      </c>
      <c r="AC526" s="197">
        <f t="shared" si="203"/>
        <v>1</v>
      </c>
      <c r="AD526" s="197">
        <f t="shared" si="204"/>
        <v>1</v>
      </c>
      <c r="AE526" s="197">
        <f t="shared" si="205"/>
        <v>1</v>
      </c>
      <c r="AF526" s="197">
        <f t="shared" si="206"/>
        <v>1</v>
      </c>
      <c r="AG526" s="197">
        <f t="shared" si="207"/>
        <v>1</v>
      </c>
      <c r="AH526" s="197">
        <f t="shared" si="208"/>
        <v>1</v>
      </c>
      <c r="AI526" s="197">
        <f t="shared" si="209"/>
        <v>1</v>
      </c>
    </row>
    <row r="527" spans="1:35" x14ac:dyDescent="0.3">
      <c r="A527" s="103" t="s">
        <v>3955</v>
      </c>
      <c r="B527" s="103" t="s">
        <v>2418</v>
      </c>
      <c r="C527" s="103" t="s">
        <v>6268</v>
      </c>
      <c r="D527" s="164">
        <v>2028</v>
      </c>
      <c r="E527" s="164">
        <v>12</v>
      </c>
      <c r="F527" s="166">
        <v>10.345305107721545</v>
      </c>
      <c r="G527" s="206">
        <v>14.3</v>
      </c>
      <c r="H527" s="207"/>
      <c r="I527" s="103" t="s">
        <v>594</v>
      </c>
      <c r="K527" s="210" t="s">
        <v>6269</v>
      </c>
      <c r="L527" s="191">
        <v>75</v>
      </c>
      <c r="M527" s="191" t="str">
        <f>IF(
ISNA(INDEX(resources!E:E,MATCH(B527,resources!B:B,0))),"fillme",
INDEX(resources!E:E,MATCH(B527,resources!B:B,0)))</f>
        <v>CAISO_Wind</v>
      </c>
      <c r="N527" s="191">
        <v>0</v>
      </c>
      <c r="O527" s="193" t="str">
        <f>IFERROR(INDEX(resources!K:K,MATCH(B527,resources!B:B,0)),"fillme")</f>
        <v>wind_low_cf</v>
      </c>
      <c r="P527" s="195" t="str">
        <f t="shared" si="195"/>
        <v>wind_low_cf_2028_12</v>
      </c>
      <c r="Q527" s="194">
        <f>INDEX(elcc!G:G,MATCH(P527,elcc!D:D,0))</f>
        <v>0.19066666666666668</v>
      </c>
      <c r="R527" s="195">
        <f t="shared" si="196"/>
        <v>1</v>
      </c>
      <c r="S527" s="210" t="e">
        <f t="shared" si="197"/>
        <v>#N/A</v>
      </c>
      <c r="T527" s="212">
        <f t="shared" si="198"/>
        <v>14.3</v>
      </c>
      <c r="U527" s="196" t="str">
        <f t="shared" si="199"/>
        <v>ok</v>
      </c>
      <c r="V527" s="192" t="str">
        <f>INDEX(resources!F:F,MATCH(B527,resources!B:B,0))</f>
        <v>new_resolve</v>
      </c>
      <c r="W527" s="197">
        <f t="shared" si="200"/>
        <v>1</v>
      </c>
      <c r="X527" s="197">
        <f t="shared" si="201"/>
        <v>1</v>
      </c>
      <c r="Y527" s="197" t="str">
        <f t="shared" si="202"/>
        <v>Tehachapi_Wind_Tehachapi_Wind_2024_New 75 MW Wind</v>
      </c>
      <c r="Z527" s="197">
        <f>IF(COUNTIFS($Y$2:Y527,Y527)=1,1,0)</f>
        <v>0</v>
      </c>
      <c r="AA527" s="197">
        <f>SUM($Z$2:Z527)*Z527</f>
        <v>0</v>
      </c>
      <c r="AB527" s="197">
        <f>COUNTIFS(resources!B:B,B527)</f>
        <v>1</v>
      </c>
      <c r="AC527" s="197">
        <f t="shared" si="203"/>
        <v>1</v>
      </c>
      <c r="AD527" s="197">
        <f t="shared" si="204"/>
        <v>1</v>
      </c>
      <c r="AE527" s="197">
        <f t="shared" si="205"/>
        <v>1</v>
      </c>
      <c r="AF527" s="197">
        <f t="shared" si="206"/>
        <v>1</v>
      </c>
      <c r="AG527" s="197">
        <f t="shared" si="207"/>
        <v>1</v>
      </c>
      <c r="AH527" s="197">
        <f t="shared" si="208"/>
        <v>1</v>
      </c>
      <c r="AI527" s="197">
        <f t="shared" si="209"/>
        <v>1</v>
      </c>
    </row>
    <row r="528" spans="1:35" x14ac:dyDescent="0.3">
      <c r="A528" s="103" t="s">
        <v>3955</v>
      </c>
      <c r="B528" s="103" t="s">
        <v>2418</v>
      </c>
      <c r="C528" s="103" t="s">
        <v>6268</v>
      </c>
      <c r="D528" s="164">
        <v>2029</v>
      </c>
      <c r="E528" s="164">
        <v>1</v>
      </c>
      <c r="F528" s="166">
        <v>11.33127286894873</v>
      </c>
      <c r="G528" s="206">
        <v>15.400000000000002</v>
      </c>
      <c r="H528" s="207"/>
      <c r="I528" s="103" t="s">
        <v>594</v>
      </c>
      <c r="K528" s="210" t="s">
        <v>6269</v>
      </c>
      <c r="L528" s="191">
        <v>75</v>
      </c>
      <c r="M528" s="191" t="str">
        <f>IF(
ISNA(INDEX(resources!E:E,MATCH(B528,resources!B:B,0))),"fillme",
INDEX(resources!E:E,MATCH(B528,resources!B:B,0)))</f>
        <v>CAISO_Wind</v>
      </c>
      <c r="N528" s="191">
        <v>0</v>
      </c>
      <c r="O528" s="193" t="str">
        <f>IFERROR(INDEX(resources!K:K,MATCH(B528,resources!B:B,0)),"fillme")</f>
        <v>wind_low_cf</v>
      </c>
      <c r="P528" s="195" t="str">
        <f t="shared" si="195"/>
        <v>wind_low_cf_2029_1</v>
      </c>
      <c r="Q528" s="194">
        <f>INDEX(elcc!G:G,MATCH(P528,elcc!D:D,0))</f>
        <v>0.20533333333333337</v>
      </c>
      <c r="R528" s="195">
        <f t="shared" si="196"/>
        <v>1</v>
      </c>
      <c r="S528" s="210" t="e">
        <f t="shared" si="197"/>
        <v>#N/A</v>
      </c>
      <c r="T528" s="212">
        <f t="shared" si="198"/>
        <v>15.400000000000002</v>
      </c>
      <c r="U528" s="196" t="str">
        <f t="shared" si="199"/>
        <v>ok</v>
      </c>
      <c r="V528" s="192" t="str">
        <f>INDEX(resources!F:F,MATCH(B528,resources!B:B,0))</f>
        <v>new_resolve</v>
      </c>
      <c r="W528" s="197">
        <f t="shared" si="200"/>
        <v>1</v>
      </c>
      <c r="X528" s="197">
        <f t="shared" si="201"/>
        <v>1</v>
      </c>
      <c r="Y528" s="197" t="str">
        <f t="shared" si="202"/>
        <v>Tehachapi_Wind_Tehachapi_Wind_2024_New 75 MW Wind</v>
      </c>
      <c r="Z528" s="197">
        <f>IF(COUNTIFS($Y$2:Y528,Y528)=1,1,0)</f>
        <v>0</v>
      </c>
      <c r="AA528" s="197">
        <f>SUM($Z$2:Z528)*Z528</f>
        <v>0</v>
      </c>
      <c r="AB528" s="197">
        <f>COUNTIFS(resources!B:B,B528)</f>
        <v>1</v>
      </c>
      <c r="AC528" s="197">
        <f t="shared" si="203"/>
        <v>1</v>
      </c>
      <c r="AD528" s="197">
        <f t="shared" si="204"/>
        <v>1</v>
      </c>
      <c r="AE528" s="197">
        <f t="shared" si="205"/>
        <v>1</v>
      </c>
      <c r="AF528" s="197">
        <f t="shared" si="206"/>
        <v>1</v>
      </c>
      <c r="AG528" s="197">
        <f t="shared" si="207"/>
        <v>1</v>
      </c>
      <c r="AH528" s="197">
        <f t="shared" si="208"/>
        <v>1</v>
      </c>
      <c r="AI528" s="197">
        <f t="shared" si="209"/>
        <v>1</v>
      </c>
    </row>
    <row r="529" spans="1:35" x14ac:dyDescent="0.3">
      <c r="A529" s="103" t="s">
        <v>3955</v>
      </c>
      <c r="B529" s="103" t="s">
        <v>2418</v>
      </c>
      <c r="C529" s="103" t="s">
        <v>6268</v>
      </c>
      <c r="D529" s="164">
        <v>2029</v>
      </c>
      <c r="E529" s="164">
        <v>2</v>
      </c>
      <c r="F529" s="166">
        <v>12.820346295815044</v>
      </c>
      <c r="G529" s="206">
        <v>13.200000000000001</v>
      </c>
      <c r="H529" s="207"/>
      <c r="I529" s="103" t="s">
        <v>594</v>
      </c>
      <c r="K529" s="210" t="s">
        <v>6269</v>
      </c>
      <c r="L529" s="191">
        <v>75</v>
      </c>
      <c r="M529" s="191" t="str">
        <f>IF(
ISNA(INDEX(resources!E:E,MATCH(B529,resources!B:B,0))),"fillme",
INDEX(resources!E:E,MATCH(B529,resources!B:B,0)))</f>
        <v>CAISO_Wind</v>
      </c>
      <c r="N529" s="191">
        <v>0</v>
      </c>
      <c r="O529" s="193" t="str">
        <f>IFERROR(INDEX(resources!K:K,MATCH(B529,resources!B:B,0)),"fillme")</f>
        <v>wind_low_cf</v>
      </c>
      <c r="P529" s="195" t="str">
        <f t="shared" si="195"/>
        <v>wind_low_cf_2029_2</v>
      </c>
      <c r="Q529" s="194">
        <f>INDEX(elcc!G:G,MATCH(P529,elcc!D:D,0))</f>
        <v>0.17600000000000002</v>
      </c>
      <c r="R529" s="195">
        <f t="shared" si="196"/>
        <v>1</v>
      </c>
      <c r="S529" s="210" t="e">
        <f t="shared" si="197"/>
        <v>#N/A</v>
      </c>
      <c r="T529" s="212">
        <f t="shared" si="198"/>
        <v>13.200000000000001</v>
      </c>
      <c r="U529" s="196" t="str">
        <f t="shared" si="199"/>
        <v>ok</v>
      </c>
      <c r="V529" s="192" t="str">
        <f>INDEX(resources!F:F,MATCH(B529,resources!B:B,0))</f>
        <v>new_resolve</v>
      </c>
      <c r="W529" s="197">
        <f t="shared" si="200"/>
        <v>1</v>
      </c>
      <c r="X529" s="197">
        <f t="shared" si="201"/>
        <v>1</v>
      </c>
      <c r="Y529" s="197" t="str">
        <f t="shared" si="202"/>
        <v>Tehachapi_Wind_Tehachapi_Wind_2024_New 75 MW Wind</v>
      </c>
      <c r="Z529" s="197">
        <f>IF(COUNTIFS($Y$2:Y529,Y529)=1,1,0)</f>
        <v>0</v>
      </c>
      <c r="AA529" s="197">
        <f>SUM($Z$2:Z529)*Z529</f>
        <v>0</v>
      </c>
      <c r="AB529" s="197">
        <f>COUNTIFS(resources!B:B,B529)</f>
        <v>1</v>
      </c>
      <c r="AC529" s="197">
        <f t="shared" si="203"/>
        <v>1</v>
      </c>
      <c r="AD529" s="197">
        <f t="shared" si="204"/>
        <v>1</v>
      </c>
      <c r="AE529" s="197">
        <f t="shared" si="205"/>
        <v>1</v>
      </c>
      <c r="AF529" s="197">
        <f t="shared" si="206"/>
        <v>1</v>
      </c>
      <c r="AG529" s="197">
        <f t="shared" si="207"/>
        <v>1</v>
      </c>
      <c r="AH529" s="197">
        <f t="shared" si="208"/>
        <v>1</v>
      </c>
      <c r="AI529" s="197">
        <f t="shared" si="209"/>
        <v>1</v>
      </c>
    </row>
    <row r="530" spans="1:35" x14ac:dyDescent="0.3">
      <c r="A530" s="103" t="s">
        <v>3955</v>
      </c>
      <c r="B530" s="103" t="s">
        <v>2418</v>
      </c>
      <c r="C530" s="103" t="s">
        <v>6268</v>
      </c>
      <c r="D530" s="164">
        <v>2029</v>
      </c>
      <c r="E530" s="164">
        <v>3</v>
      </c>
      <c r="F530" s="166">
        <v>17.79864129987563</v>
      </c>
      <c r="G530" s="206">
        <v>30.800000000000004</v>
      </c>
      <c r="H530" s="207"/>
      <c r="I530" s="103" t="s">
        <v>594</v>
      </c>
      <c r="K530" s="210" t="s">
        <v>6269</v>
      </c>
      <c r="L530" s="191">
        <v>75</v>
      </c>
      <c r="M530" s="191" t="str">
        <f>IF(
ISNA(INDEX(resources!E:E,MATCH(B530,resources!B:B,0))),"fillme",
INDEX(resources!E:E,MATCH(B530,resources!B:B,0)))</f>
        <v>CAISO_Wind</v>
      </c>
      <c r="N530" s="191">
        <v>0</v>
      </c>
      <c r="O530" s="193" t="str">
        <f>IFERROR(INDEX(resources!K:K,MATCH(B530,resources!B:B,0)),"fillme")</f>
        <v>wind_low_cf</v>
      </c>
      <c r="P530" s="195" t="str">
        <f t="shared" si="195"/>
        <v>wind_low_cf_2029_3</v>
      </c>
      <c r="Q530" s="194">
        <f>INDEX(elcc!G:G,MATCH(P530,elcc!D:D,0))</f>
        <v>0.41066666666666674</v>
      </c>
      <c r="R530" s="195">
        <f t="shared" si="196"/>
        <v>1</v>
      </c>
      <c r="S530" s="210" t="e">
        <f t="shared" si="197"/>
        <v>#N/A</v>
      </c>
      <c r="T530" s="212">
        <f t="shared" si="198"/>
        <v>30.800000000000004</v>
      </c>
      <c r="U530" s="196" t="str">
        <f t="shared" si="199"/>
        <v>ok</v>
      </c>
      <c r="V530" s="192" t="str">
        <f>INDEX(resources!F:F,MATCH(B530,resources!B:B,0))</f>
        <v>new_resolve</v>
      </c>
      <c r="W530" s="197">
        <f t="shared" si="200"/>
        <v>1</v>
      </c>
      <c r="X530" s="197">
        <f t="shared" si="201"/>
        <v>1</v>
      </c>
      <c r="Y530" s="197" t="str">
        <f t="shared" si="202"/>
        <v>Tehachapi_Wind_Tehachapi_Wind_2024_New 75 MW Wind</v>
      </c>
      <c r="Z530" s="197">
        <f>IF(COUNTIFS($Y$2:Y530,Y530)=1,1,0)</f>
        <v>0</v>
      </c>
      <c r="AA530" s="197">
        <f>SUM($Z$2:Z530)*Z530</f>
        <v>0</v>
      </c>
      <c r="AB530" s="197">
        <f>COUNTIFS(resources!B:B,B530)</f>
        <v>1</v>
      </c>
      <c r="AC530" s="197">
        <f t="shared" si="203"/>
        <v>1</v>
      </c>
      <c r="AD530" s="197">
        <f t="shared" si="204"/>
        <v>1</v>
      </c>
      <c r="AE530" s="197">
        <f t="shared" si="205"/>
        <v>1</v>
      </c>
      <c r="AF530" s="197">
        <f t="shared" si="206"/>
        <v>1</v>
      </c>
      <c r="AG530" s="197">
        <f t="shared" si="207"/>
        <v>1</v>
      </c>
      <c r="AH530" s="197">
        <f t="shared" si="208"/>
        <v>1</v>
      </c>
      <c r="AI530" s="197">
        <f t="shared" si="209"/>
        <v>1</v>
      </c>
    </row>
    <row r="531" spans="1:35" x14ac:dyDescent="0.3">
      <c r="A531" s="103" t="s">
        <v>3955</v>
      </c>
      <c r="B531" s="103" t="s">
        <v>2418</v>
      </c>
      <c r="C531" s="103" t="s">
        <v>6268</v>
      </c>
      <c r="D531" s="164">
        <v>2029</v>
      </c>
      <c r="E531" s="164">
        <v>4</v>
      </c>
      <c r="F531" s="166">
        <v>19.393241313512657</v>
      </c>
      <c r="G531" s="206">
        <v>27.5</v>
      </c>
      <c r="H531" s="207"/>
      <c r="I531" s="103" t="s">
        <v>594</v>
      </c>
      <c r="K531" s="210" t="s">
        <v>6269</v>
      </c>
      <c r="L531" s="191">
        <v>75</v>
      </c>
      <c r="M531" s="191" t="str">
        <f>IF(
ISNA(INDEX(resources!E:E,MATCH(B531,resources!B:B,0))),"fillme",
INDEX(resources!E:E,MATCH(B531,resources!B:B,0)))</f>
        <v>CAISO_Wind</v>
      </c>
      <c r="N531" s="191">
        <v>0</v>
      </c>
      <c r="O531" s="193" t="str">
        <f>IFERROR(INDEX(resources!K:K,MATCH(B531,resources!B:B,0)),"fillme")</f>
        <v>wind_low_cf</v>
      </c>
      <c r="P531" s="195" t="str">
        <f t="shared" si="195"/>
        <v>wind_low_cf_2029_4</v>
      </c>
      <c r="Q531" s="194">
        <f>INDEX(elcc!G:G,MATCH(P531,elcc!D:D,0))</f>
        <v>0.3666666666666667</v>
      </c>
      <c r="R531" s="195">
        <f t="shared" si="196"/>
        <v>1</v>
      </c>
      <c r="S531" s="210" t="e">
        <f t="shared" si="197"/>
        <v>#N/A</v>
      </c>
      <c r="T531" s="212">
        <f t="shared" si="198"/>
        <v>27.5</v>
      </c>
      <c r="U531" s="196" t="str">
        <f t="shared" si="199"/>
        <v>ok</v>
      </c>
      <c r="V531" s="192" t="str">
        <f>INDEX(resources!F:F,MATCH(B531,resources!B:B,0))</f>
        <v>new_resolve</v>
      </c>
      <c r="W531" s="197">
        <f t="shared" si="200"/>
        <v>1</v>
      </c>
      <c r="X531" s="197">
        <f t="shared" si="201"/>
        <v>1</v>
      </c>
      <c r="Y531" s="197" t="str">
        <f t="shared" si="202"/>
        <v>Tehachapi_Wind_Tehachapi_Wind_2024_New 75 MW Wind</v>
      </c>
      <c r="Z531" s="197">
        <f>IF(COUNTIFS($Y$2:Y531,Y531)=1,1,0)</f>
        <v>0</v>
      </c>
      <c r="AA531" s="197">
        <f>SUM($Z$2:Z531)*Z531</f>
        <v>0</v>
      </c>
      <c r="AB531" s="197">
        <f>COUNTIFS(resources!B:B,B531)</f>
        <v>1</v>
      </c>
      <c r="AC531" s="197">
        <f t="shared" si="203"/>
        <v>1</v>
      </c>
      <c r="AD531" s="197">
        <f t="shared" si="204"/>
        <v>1</v>
      </c>
      <c r="AE531" s="197">
        <f t="shared" si="205"/>
        <v>1</v>
      </c>
      <c r="AF531" s="197">
        <f t="shared" si="206"/>
        <v>1</v>
      </c>
      <c r="AG531" s="197">
        <f t="shared" si="207"/>
        <v>1</v>
      </c>
      <c r="AH531" s="197">
        <f t="shared" si="208"/>
        <v>1</v>
      </c>
      <c r="AI531" s="197">
        <f t="shared" si="209"/>
        <v>1</v>
      </c>
    </row>
    <row r="532" spans="1:35" x14ac:dyDescent="0.3">
      <c r="A532" s="103" t="s">
        <v>3955</v>
      </c>
      <c r="B532" s="103" t="s">
        <v>2418</v>
      </c>
      <c r="C532" s="103" t="s">
        <v>6268</v>
      </c>
      <c r="D532" s="164">
        <v>2029</v>
      </c>
      <c r="E532" s="164">
        <v>5</v>
      </c>
      <c r="F532" s="166">
        <v>21.318592847085036</v>
      </c>
      <c r="G532" s="206">
        <v>27.5</v>
      </c>
      <c r="H532" s="207"/>
      <c r="I532" s="103" t="s">
        <v>594</v>
      </c>
      <c r="K532" s="210" t="s">
        <v>6269</v>
      </c>
      <c r="L532" s="191">
        <v>75</v>
      </c>
      <c r="M532" s="191" t="str">
        <f>IF(
ISNA(INDEX(resources!E:E,MATCH(B532,resources!B:B,0))),"fillme",
INDEX(resources!E:E,MATCH(B532,resources!B:B,0)))</f>
        <v>CAISO_Wind</v>
      </c>
      <c r="N532" s="191">
        <v>0</v>
      </c>
      <c r="O532" s="193" t="str">
        <f>IFERROR(INDEX(resources!K:K,MATCH(B532,resources!B:B,0)),"fillme")</f>
        <v>wind_low_cf</v>
      </c>
      <c r="P532" s="195" t="str">
        <f t="shared" si="195"/>
        <v>wind_low_cf_2029_5</v>
      </c>
      <c r="Q532" s="194">
        <f>INDEX(elcc!G:G,MATCH(P532,elcc!D:D,0))</f>
        <v>0.3666666666666667</v>
      </c>
      <c r="R532" s="195">
        <f t="shared" si="196"/>
        <v>1</v>
      </c>
      <c r="S532" s="210" t="e">
        <f t="shared" si="197"/>
        <v>#N/A</v>
      </c>
      <c r="T532" s="212">
        <f t="shared" si="198"/>
        <v>27.5</v>
      </c>
      <c r="U532" s="196" t="str">
        <f t="shared" si="199"/>
        <v>ok</v>
      </c>
      <c r="V532" s="192" t="str">
        <f>INDEX(resources!F:F,MATCH(B532,resources!B:B,0))</f>
        <v>new_resolve</v>
      </c>
      <c r="W532" s="197">
        <f t="shared" si="200"/>
        <v>1</v>
      </c>
      <c r="X532" s="197">
        <f t="shared" si="201"/>
        <v>1</v>
      </c>
      <c r="Y532" s="197" t="str">
        <f t="shared" si="202"/>
        <v>Tehachapi_Wind_Tehachapi_Wind_2024_New 75 MW Wind</v>
      </c>
      <c r="Z532" s="197">
        <f>IF(COUNTIFS($Y$2:Y532,Y532)=1,1,0)</f>
        <v>0</v>
      </c>
      <c r="AA532" s="197">
        <f>SUM($Z$2:Z532)*Z532</f>
        <v>0</v>
      </c>
      <c r="AB532" s="197">
        <f>COUNTIFS(resources!B:B,B532)</f>
        <v>1</v>
      </c>
      <c r="AC532" s="197">
        <f t="shared" si="203"/>
        <v>1</v>
      </c>
      <c r="AD532" s="197">
        <f t="shared" si="204"/>
        <v>1</v>
      </c>
      <c r="AE532" s="197">
        <f t="shared" si="205"/>
        <v>1</v>
      </c>
      <c r="AF532" s="197">
        <f t="shared" si="206"/>
        <v>1</v>
      </c>
      <c r="AG532" s="197">
        <f t="shared" si="207"/>
        <v>1</v>
      </c>
      <c r="AH532" s="197">
        <f t="shared" si="208"/>
        <v>1</v>
      </c>
      <c r="AI532" s="197">
        <f t="shared" si="209"/>
        <v>1</v>
      </c>
    </row>
    <row r="533" spans="1:35" x14ac:dyDescent="0.3">
      <c r="A533" s="103" t="s">
        <v>3955</v>
      </c>
      <c r="B533" s="103" t="s">
        <v>2418</v>
      </c>
      <c r="C533" s="103" t="s">
        <v>6268</v>
      </c>
      <c r="D533" s="164">
        <v>2029</v>
      </c>
      <c r="E533" s="164">
        <v>6</v>
      </c>
      <c r="F533" s="166">
        <v>20.78822478757543</v>
      </c>
      <c r="G533" s="206">
        <v>36.300000000000004</v>
      </c>
      <c r="H533" s="207"/>
      <c r="I533" s="103" t="s">
        <v>594</v>
      </c>
      <c r="K533" s="210" t="s">
        <v>6269</v>
      </c>
      <c r="L533" s="191">
        <v>75</v>
      </c>
      <c r="M533" s="191" t="str">
        <f>IF(
ISNA(INDEX(resources!E:E,MATCH(B533,resources!B:B,0))),"fillme",
INDEX(resources!E:E,MATCH(B533,resources!B:B,0)))</f>
        <v>CAISO_Wind</v>
      </c>
      <c r="N533" s="191">
        <v>0</v>
      </c>
      <c r="O533" s="193" t="str">
        <f>IFERROR(INDEX(resources!K:K,MATCH(B533,resources!B:B,0)),"fillme")</f>
        <v>wind_low_cf</v>
      </c>
      <c r="P533" s="195" t="str">
        <f t="shared" ref="P533:P551" si="210">O533&amp;"_"&amp;D533&amp;"_"&amp;E533</f>
        <v>wind_low_cf_2029_6</v>
      </c>
      <c r="Q533" s="194">
        <f>INDEX(elcc!G:G,MATCH(P533,elcc!D:D,0))</f>
        <v>0.48400000000000004</v>
      </c>
      <c r="R533" s="195">
        <f t="shared" ref="R533:R551" si="211">IF(O533="battery",MIN(1,J533/4),1)</f>
        <v>1</v>
      </c>
      <c r="S533" s="210" t="e">
        <f t="shared" ref="S533:S551" si="212">IF(ISBLANK(H533),NA(),H533*L533*Q533*R533)</f>
        <v>#N/A</v>
      </c>
      <c r="T533" s="212">
        <f t="shared" ref="T533:T551" si="213">IF(ISNUMBER(G533),G533,S533)</f>
        <v>36.300000000000004</v>
      </c>
      <c r="U533" s="196" t="str">
        <f t="shared" ref="U533:U551" si="214">IF(ISERROR(T533),"error in NQC data entry; please check blue and purple data entered. You need to provide either a contracted NQC value in Column G, or allow the template to calculate one using Columns H,L,Q, and R","ok")</f>
        <v>ok</v>
      </c>
      <c r="V533" s="192" t="str">
        <f>INDEX(resources!F:F,MATCH(B533,resources!B:B,0))</f>
        <v>new_resolve</v>
      </c>
      <c r="W533" s="197">
        <f t="shared" ref="W533:W551" si="215">(F533&gt;0)*1</f>
        <v>1</v>
      </c>
      <c r="X533" s="197">
        <f t="shared" ref="X533:X551" si="216">COUNTIFS(G533:H533,"&gt;0")</f>
        <v>1</v>
      </c>
      <c r="Y533" s="197" t="str">
        <f t="shared" ref="Y533:Y551" si="217">B533&amp;"_"&amp;C533&amp;"_"&amp;K533</f>
        <v>Tehachapi_Wind_Tehachapi_Wind_2024_New 75 MW Wind</v>
      </c>
      <c r="Z533" s="197">
        <f>IF(COUNTIFS($Y$2:Y533,Y533)=1,1,0)</f>
        <v>0</v>
      </c>
      <c r="AA533" s="197">
        <f>SUM($Z$2:Z533)*Z533</f>
        <v>0</v>
      </c>
      <c r="AB533" s="197">
        <f>COUNTIFS(resources!B:B,B533)</f>
        <v>1</v>
      </c>
      <c r="AC533" s="197">
        <f t="shared" ref="AC533:AC551" si="218">AND(ISNUMBER(D533),(D533&gt;2019))*1</f>
        <v>1</v>
      </c>
      <c r="AD533" s="197">
        <f t="shared" ref="AD533:AD551" si="219">AND(ISNUMBER(E533),E533&gt;=1,E533&lt;=12)*1</f>
        <v>1</v>
      </c>
      <c r="AE533" s="197">
        <f t="shared" ref="AE533:AE551" si="220">AND(COUNT(G533:H533)=1,COUNT(F533)=1)*1</f>
        <v>1</v>
      </c>
      <c r="AF533" s="197">
        <f t="shared" ref="AF533:AF551" si="221">(COUNTIFS(K533:O533,"fillme")=0)*1</f>
        <v>1</v>
      </c>
      <c r="AG533" s="197">
        <f t="shared" ref="AG533:AG551" si="222">ISNUMBER(L533)*1</f>
        <v>1</v>
      </c>
      <c r="AH533" s="197">
        <f t="shared" ref="AH533:AH551" si="223">NOT(AND(G533&gt;0,H533&gt;0))*1</f>
        <v>1</v>
      </c>
      <c r="AI533" s="197">
        <f t="shared" ref="AI533:AI551" si="224">(U533="ok")*1</f>
        <v>1</v>
      </c>
    </row>
    <row r="534" spans="1:35" x14ac:dyDescent="0.3">
      <c r="A534" s="103" t="s">
        <v>3955</v>
      </c>
      <c r="B534" s="103" t="s">
        <v>2418</v>
      </c>
      <c r="C534" s="103" t="s">
        <v>6268</v>
      </c>
      <c r="D534" s="164">
        <v>2029</v>
      </c>
      <c r="E534" s="164">
        <v>7</v>
      </c>
      <c r="F534" s="166">
        <v>19.908629040368311</v>
      </c>
      <c r="G534" s="206">
        <v>25.3</v>
      </c>
      <c r="H534" s="207"/>
      <c r="I534" s="103" t="s">
        <v>594</v>
      </c>
      <c r="K534" s="210" t="s">
        <v>6269</v>
      </c>
      <c r="L534" s="191">
        <v>75</v>
      </c>
      <c r="M534" s="191" t="str">
        <f>IF(
ISNA(INDEX(resources!E:E,MATCH(B534,resources!B:B,0))),"fillme",
INDEX(resources!E:E,MATCH(B534,resources!B:B,0)))</f>
        <v>CAISO_Wind</v>
      </c>
      <c r="N534" s="191">
        <v>0</v>
      </c>
      <c r="O534" s="193" t="str">
        <f>IFERROR(INDEX(resources!K:K,MATCH(B534,resources!B:B,0)),"fillme")</f>
        <v>wind_low_cf</v>
      </c>
      <c r="P534" s="195" t="str">
        <f t="shared" si="210"/>
        <v>wind_low_cf_2029_7</v>
      </c>
      <c r="Q534" s="194">
        <f>INDEX(elcc!G:G,MATCH(P534,elcc!D:D,0))</f>
        <v>0.33733333333333337</v>
      </c>
      <c r="R534" s="195">
        <f t="shared" si="211"/>
        <v>1</v>
      </c>
      <c r="S534" s="210" t="e">
        <f t="shared" si="212"/>
        <v>#N/A</v>
      </c>
      <c r="T534" s="212">
        <f t="shared" si="213"/>
        <v>25.3</v>
      </c>
      <c r="U534" s="196" t="str">
        <f t="shared" si="214"/>
        <v>ok</v>
      </c>
      <c r="V534" s="192" t="str">
        <f>INDEX(resources!F:F,MATCH(B534,resources!B:B,0))</f>
        <v>new_resolve</v>
      </c>
      <c r="W534" s="197">
        <f t="shared" si="215"/>
        <v>1</v>
      </c>
      <c r="X534" s="197">
        <f t="shared" si="216"/>
        <v>1</v>
      </c>
      <c r="Y534" s="197" t="str">
        <f t="shared" si="217"/>
        <v>Tehachapi_Wind_Tehachapi_Wind_2024_New 75 MW Wind</v>
      </c>
      <c r="Z534" s="197">
        <f>IF(COUNTIFS($Y$2:Y534,Y534)=1,1,0)</f>
        <v>0</v>
      </c>
      <c r="AA534" s="197">
        <f>SUM($Z$2:Z534)*Z534</f>
        <v>0</v>
      </c>
      <c r="AB534" s="197">
        <f>COUNTIFS(resources!B:B,B534)</f>
        <v>1</v>
      </c>
      <c r="AC534" s="197">
        <f t="shared" si="218"/>
        <v>1</v>
      </c>
      <c r="AD534" s="197">
        <f t="shared" si="219"/>
        <v>1</v>
      </c>
      <c r="AE534" s="197">
        <f t="shared" si="220"/>
        <v>1</v>
      </c>
      <c r="AF534" s="197">
        <f t="shared" si="221"/>
        <v>1</v>
      </c>
      <c r="AG534" s="197">
        <f t="shared" si="222"/>
        <v>1</v>
      </c>
      <c r="AH534" s="197">
        <f t="shared" si="223"/>
        <v>1</v>
      </c>
      <c r="AI534" s="197">
        <f t="shared" si="224"/>
        <v>1</v>
      </c>
    </row>
    <row r="535" spans="1:35" x14ac:dyDescent="0.3">
      <c r="A535" s="103" t="s">
        <v>3955</v>
      </c>
      <c r="B535" s="103" t="s">
        <v>2418</v>
      </c>
      <c r="C535" s="103" t="s">
        <v>6268</v>
      </c>
      <c r="D535" s="164">
        <v>2029</v>
      </c>
      <c r="E535" s="164">
        <v>8</v>
      </c>
      <c r="F535" s="166">
        <v>19.340467344767653</v>
      </c>
      <c r="G535" s="206">
        <v>23.099999999999998</v>
      </c>
      <c r="H535" s="207"/>
      <c r="I535" s="103" t="s">
        <v>594</v>
      </c>
      <c r="K535" s="210" t="s">
        <v>6269</v>
      </c>
      <c r="L535" s="191">
        <v>75</v>
      </c>
      <c r="M535" s="191" t="str">
        <f>IF(
ISNA(INDEX(resources!E:E,MATCH(B535,resources!B:B,0))),"fillme",
INDEX(resources!E:E,MATCH(B535,resources!B:B,0)))</f>
        <v>CAISO_Wind</v>
      </c>
      <c r="N535" s="191">
        <v>0</v>
      </c>
      <c r="O535" s="193" t="str">
        <f>IFERROR(INDEX(resources!K:K,MATCH(B535,resources!B:B,0)),"fillme")</f>
        <v>wind_low_cf</v>
      </c>
      <c r="P535" s="195" t="str">
        <f t="shared" si="210"/>
        <v>wind_low_cf_2029_8</v>
      </c>
      <c r="Q535" s="194">
        <f>INDEX(elcc!G:G,MATCH(P535,elcc!D:D,0))</f>
        <v>0.308</v>
      </c>
      <c r="R535" s="195">
        <f t="shared" si="211"/>
        <v>1</v>
      </c>
      <c r="S535" s="210" t="e">
        <f t="shared" si="212"/>
        <v>#N/A</v>
      </c>
      <c r="T535" s="212">
        <f t="shared" si="213"/>
        <v>23.099999999999998</v>
      </c>
      <c r="U535" s="196" t="str">
        <f t="shared" si="214"/>
        <v>ok</v>
      </c>
      <c r="V535" s="192" t="str">
        <f>INDEX(resources!F:F,MATCH(B535,resources!B:B,0))</f>
        <v>new_resolve</v>
      </c>
      <c r="W535" s="197">
        <f t="shared" si="215"/>
        <v>1</v>
      </c>
      <c r="X535" s="197">
        <f t="shared" si="216"/>
        <v>1</v>
      </c>
      <c r="Y535" s="197" t="str">
        <f t="shared" si="217"/>
        <v>Tehachapi_Wind_Tehachapi_Wind_2024_New 75 MW Wind</v>
      </c>
      <c r="Z535" s="197">
        <f>IF(COUNTIFS($Y$2:Y535,Y535)=1,1,0)</f>
        <v>0</v>
      </c>
      <c r="AA535" s="197">
        <f>SUM($Z$2:Z535)*Z535</f>
        <v>0</v>
      </c>
      <c r="AB535" s="197">
        <f>COUNTIFS(resources!B:B,B535)</f>
        <v>1</v>
      </c>
      <c r="AC535" s="197">
        <f t="shared" si="218"/>
        <v>1</v>
      </c>
      <c r="AD535" s="197">
        <f t="shared" si="219"/>
        <v>1</v>
      </c>
      <c r="AE535" s="197">
        <f t="shared" si="220"/>
        <v>1</v>
      </c>
      <c r="AF535" s="197">
        <f t="shared" si="221"/>
        <v>1</v>
      </c>
      <c r="AG535" s="197">
        <f t="shared" si="222"/>
        <v>1</v>
      </c>
      <c r="AH535" s="197">
        <f t="shared" si="223"/>
        <v>1</v>
      </c>
      <c r="AI535" s="197">
        <f t="shared" si="224"/>
        <v>1</v>
      </c>
    </row>
    <row r="536" spans="1:35" x14ac:dyDescent="0.3">
      <c r="A536" s="103" t="s">
        <v>3955</v>
      </c>
      <c r="B536" s="103" t="s">
        <v>2418</v>
      </c>
      <c r="C536" s="103" t="s">
        <v>6268</v>
      </c>
      <c r="D536" s="164">
        <v>2029</v>
      </c>
      <c r="E536" s="164">
        <v>9</v>
      </c>
      <c r="F536" s="166">
        <v>17.078949782179585</v>
      </c>
      <c r="G536" s="206">
        <v>16.5</v>
      </c>
      <c r="H536" s="207"/>
      <c r="I536" s="103" t="s">
        <v>594</v>
      </c>
      <c r="K536" s="210" t="s">
        <v>6269</v>
      </c>
      <c r="L536" s="191">
        <v>75</v>
      </c>
      <c r="M536" s="191" t="str">
        <f>IF(
ISNA(INDEX(resources!E:E,MATCH(B536,resources!B:B,0))),"fillme",
INDEX(resources!E:E,MATCH(B536,resources!B:B,0)))</f>
        <v>CAISO_Wind</v>
      </c>
      <c r="N536" s="191">
        <v>0</v>
      </c>
      <c r="O536" s="193" t="str">
        <f>IFERROR(INDEX(resources!K:K,MATCH(B536,resources!B:B,0)),"fillme")</f>
        <v>wind_low_cf</v>
      </c>
      <c r="P536" s="195" t="str">
        <f t="shared" si="210"/>
        <v>wind_low_cf_2029_9</v>
      </c>
      <c r="Q536" s="194">
        <f>INDEX(elcc!G:G,MATCH(P536,elcc!D:D,0))</f>
        <v>0.22</v>
      </c>
      <c r="R536" s="195">
        <f t="shared" si="211"/>
        <v>1</v>
      </c>
      <c r="S536" s="210" t="e">
        <f t="shared" si="212"/>
        <v>#N/A</v>
      </c>
      <c r="T536" s="212">
        <f t="shared" si="213"/>
        <v>16.5</v>
      </c>
      <c r="U536" s="196" t="str">
        <f t="shared" si="214"/>
        <v>ok</v>
      </c>
      <c r="V536" s="192" t="str">
        <f>INDEX(resources!F:F,MATCH(B536,resources!B:B,0))</f>
        <v>new_resolve</v>
      </c>
      <c r="W536" s="197">
        <f t="shared" si="215"/>
        <v>1</v>
      </c>
      <c r="X536" s="197">
        <f t="shared" si="216"/>
        <v>1</v>
      </c>
      <c r="Y536" s="197" t="str">
        <f t="shared" si="217"/>
        <v>Tehachapi_Wind_Tehachapi_Wind_2024_New 75 MW Wind</v>
      </c>
      <c r="Z536" s="197">
        <f>IF(COUNTIFS($Y$2:Y536,Y536)=1,1,0)</f>
        <v>0</v>
      </c>
      <c r="AA536" s="197">
        <f>SUM($Z$2:Z536)*Z536</f>
        <v>0</v>
      </c>
      <c r="AB536" s="197">
        <f>COUNTIFS(resources!B:B,B536)</f>
        <v>1</v>
      </c>
      <c r="AC536" s="197">
        <f t="shared" si="218"/>
        <v>1</v>
      </c>
      <c r="AD536" s="197">
        <f t="shared" si="219"/>
        <v>1</v>
      </c>
      <c r="AE536" s="197">
        <f t="shared" si="220"/>
        <v>1</v>
      </c>
      <c r="AF536" s="197">
        <f t="shared" si="221"/>
        <v>1</v>
      </c>
      <c r="AG536" s="197">
        <f t="shared" si="222"/>
        <v>1</v>
      </c>
      <c r="AH536" s="197">
        <f t="shared" si="223"/>
        <v>1</v>
      </c>
      <c r="AI536" s="197">
        <f t="shared" si="224"/>
        <v>1</v>
      </c>
    </row>
    <row r="537" spans="1:35" x14ac:dyDescent="0.3">
      <c r="A537" s="103" t="s">
        <v>3955</v>
      </c>
      <c r="B537" s="103" t="s">
        <v>2418</v>
      </c>
      <c r="C537" s="103" t="s">
        <v>6268</v>
      </c>
      <c r="D537" s="164">
        <v>2029</v>
      </c>
      <c r="E537" s="164">
        <v>10</v>
      </c>
      <c r="F537" s="166">
        <v>15.196622827830383</v>
      </c>
      <c r="G537" s="206">
        <v>8.8000000000000007</v>
      </c>
      <c r="H537" s="207"/>
      <c r="I537" s="103" t="s">
        <v>594</v>
      </c>
      <c r="K537" s="210" t="s">
        <v>6269</v>
      </c>
      <c r="L537" s="191">
        <v>75</v>
      </c>
      <c r="M537" s="191" t="str">
        <f>IF(
ISNA(INDEX(resources!E:E,MATCH(B537,resources!B:B,0))),"fillme",
INDEX(resources!E:E,MATCH(B537,resources!B:B,0)))</f>
        <v>CAISO_Wind</v>
      </c>
      <c r="N537" s="191">
        <v>0</v>
      </c>
      <c r="O537" s="193" t="str">
        <f>IFERROR(INDEX(resources!K:K,MATCH(B537,resources!B:B,0)),"fillme")</f>
        <v>wind_low_cf</v>
      </c>
      <c r="P537" s="195" t="str">
        <f t="shared" si="210"/>
        <v>wind_low_cf_2029_10</v>
      </c>
      <c r="Q537" s="194">
        <f>INDEX(elcc!G:G,MATCH(P537,elcc!D:D,0))</f>
        <v>0.11733333333333335</v>
      </c>
      <c r="R537" s="195">
        <f t="shared" si="211"/>
        <v>1</v>
      </c>
      <c r="S537" s="210" t="e">
        <f t="shared" si="212"/>
        <v>#N/A</v>
      </c>
      <c r="T537" s="212">
        <f t="shared" si="213"/>
        <v>8.8000000000000007</v>
      </c>
      <c r="U537" s="196" t="str">
        <f t="shared" si="214"/>
        <v>ok</v>
      </c>
      <c r="V537" s="192" t="str">
        <f>INDEX(resources!F:F,MATCH(B537,resources!B:B,0))</f>
        <v>new_resolve</v>
      </c>
      <c r="W537" s="197">
        <f t="shared" si="215"/>
        <v>1</v>
      </c>
      <c r="X537" s="197">
        <f t="shared" si="216"/>
        <v>1</v>
      </c>
      <c r="Y537" s="197" t="str">
        <f t="shared" si="217"/>
        <v>Tehachapi_Wind_Tehachapi_Wind_2024_New 75 MW Wind</v>
      </c>
      <c r="Z537" s="197">
        <f>IF(COUNTIFS($Y$2:Y537,Y537)=1,1,0)</f>
        <v>0</v>
      </c>
      <c r="AA537" s="197">
        <f>SUM($Z$2:Z537)*Z537</f>
        <v>0</v>
      </c>
      <c r="AB537" s="197">
        <f>COUNTIFS(resources!B:B,B537)</f>
        <v>1</v>
      </c>
      <c r="AC537" s="197">
        <f t="shared" si="218"/>
        <v>1</v>
      </c>
      <c r="AD537" s="197">
        <f t="shared" si="219"/>
        <v>1</v>
      </c>
      <c r="AE537" s="197">
        <f t="shared" si="220"/>
        <v>1</v>
      </c>
      <c r="AF537" s="197">
        <f t="shared" si="221"/>
        <v>1</v>
      </c>
      <c r="AG537" s="197">
        <f t="shared" si="222"/>
        <v>1</v>
      </c>
      <c r="AH537" s="197">
        <f t="shared" si="223"/>
        <v>1</v>
      </c>
      <c r="AI537" s="197">
        <f t="shared" si="224"/>
        <v>1</v>
      </c>
    </row>
    <row r="538" spans="1:35" x14ac:dyDescent="0.3">
      <c r="A538" s="103" t="s">
        <v>3955</v>
      </c>
      <c r="B538" s="103" t="s">
        <v>2418</v>
      </c>
      <c r="C538" s="103" t="s">
        <v>6268</v>
      </c>
      <c r="D538" s="164">
        <v>2029</v>
      </c>
      <c r="E538" s="164">
        <v>11</v>
      </c>
      <c r="F538" s="166">
        <v>11.679706484320056</v>
      </c>
      <c r="G538" s="206">
        <v>13.200000000000001</v>
      </c>
      <c r="H538" s="207"/>
      <c r="I538" s="103" t="s">
        <v>594</v>
      </c>
      <c r="K538" s="210" t="s">
        <v>6269</v>
      </c>
      <c r="L538" s="191">
        <v>75</v>
      </c>
      <c r="M538" s="191" t="str">
        <f>IF(
ISNA(INDEX(resources!E:E,MATCH(B538,resources!B:B,0))),"fillme",
INDEX(resources!E:E,MATCH(B538,resources!B:B,0)))</f>
        <v>CAISO_Wind</v>
      </c>
      <c r="N538" s="191">
        <v>0</v>
      </c>
      <c r="O538" s="193" t="str">
        <f>IFERROR(INDEX(resources!K:K,MATCH(B538,resources!B:B,0)),"fillme")</f>
        <v>wind_low_cf</v>
      </c>
      <c r="P538" s="195" t="str">
        <f t="shared" si="210"/>
        <v>wind_low_cf_2029_11</v>
      </c>
      <c r="Q538" s="194">
        <f>INDEX(elcc!G:G,MATCH(P538,elcc!D:D,0))</f>
        <v>0.17600000000000002</v>
      </c>
      <c r="R538" s="195">
        <f t="shared" si="211"/>
        <v>1</v>
      </c>
      <c r="S538" s="210" t="e">
        <f t="shared" si="212"/>
        <v>#N/A</v>
      </c>
      <c r="T538" s="212">
        <f t="shared" si="213"/>
        <v>13.200000000000001</v>
      </c>
      <c r="U538" s="196" t="str">
        <f t="shared" si="214"/>
        <v>ok</v>
      </c>
      <c r="V538" s="192" t="str">
        <f>INDEX(resources!F:F,MATCH(B538,resources!B:B,0))</f>
        <v>new_resolve</v>
      </c>
      <c r="W538" s="197">
        <f t="shared" si="215"/>
        <v>1</v>
      </c>
      <c r="X538" s="197">
        <f t="shared" si="216"/>
        <v>1</v>
      </c>
      <c r="Y538" s="197" t="str">
        <f t="shared" si="217"/>
        <v>Tehachapi_Wind_Tehachapi_Wind_2024_New 75 MW Wind</v>
      </c>
      <c r="Z538" s="197">
        <f>IF(COUNTIFS($Y$2:Y538,Y538)=1,1,0)</f>
        <v>0</v>
      </c>
      <c r="AA538" s="197">
        <f>SUM($Z$2:Z538)*Z538</f>
        <v>0</v>
      </c>
      <c r="AB538" s="197">
        <f>COUNTIFS(resources!B:B,B538)</f>
        <v>1</v>
      </c>
      <c r="AC538" s="197">
        <f t="shared" si="218"/>
        <v>1</v>
      </c>
      <c r="AD538" s="197">
        <f t="shared" si="219"/>
        <v>1</v>
      </c>
      <c r="AE538" s="197">
        <f t="shared" si="220"/>
        <v>1</v>
      </c>
      <c r="AF538" s="197">
        <f t="shared" si="221"/>
        <v>1</v>
      </c>
      <c r="AG538" s="197">
        <f t="shared" si="222"/>
        <v>1</v>
      </c>
      <c r="AH538" s="197">
        <f t="shared" si="223"/>
        <v>1</v>
      </c>
      <c r="AI538" s="197">
        <f t="shared" si="224"/>
        <v>1</v>
      </c>
    </row>
    <row r="539" spans="1:35" x14ac:dyDescent="0.3">
      <c r="A539" s="103" t="s">
        <v>3955</v>
      </c>
      <c r="B539" s="103" t="s">
        <v>2418</v>
      </c>
      <c r="C539" s="103" t="s">
        <v>6268</v>
      </c>
      <c r="D539" s="164">
        <v>2029</v>
      </c>
      <c r="E539" s="164">
        <v>12</v>
      </c>
      <c r="F539" s="166">
        <v>10.345305107721545</v>
      </c>
      <c r="G539" s="206">
        <v>14.3</v>
      </c>
      <c r="H539" s="207"/>
      <c r="I539" s="103" t="s">
        <v>594</v>
      </c>
      <c r="K539" s="210" t="s">
        <v>6269</v>
      </c>
      <c r="L539" s="191">
        <v>75</v>
      </c>
      <c r="M539" s="191" t="str">
        <f>IF(
ISNA(INDEX(resources!E:E,MATCH(B539,resources!B:B,0))),"fillme",
INDEX(resources!E:E,MATCH(B539,resources!B:B,0)))</f>
        <v>CAISO_Wind</v>
      </c>
      <c r="N539" s="191">
        <v>0</v>
      </c>
      <c r="O539" s="193" t="str">
        <f>IFERROR(INDEX(resources!K:K,MATCH(B539,resources!B:B,0)),"fillme")</f>
        <v>wind_low_cf</v>
      </c>
      <c r="P539" s="195" t="str">
        <f t="shared" si="210"/>
        <v>wind_low_cf_2029_12</v>
      </c>
      <c r="Q539" s="194">
        <f>INDEX(elcc!G:G,MATCH(P539,elcc!D:D,0))</f>
        <v>0.19066666666666668</v>
      </c>
      <c r="R539" s="195">
        <f t="shared" si="211"/>
        <v>1</v>
      </c>
      <c r="S539" s="210" t="e">
        <f t="shared" si="212"/>
        <v>#N/A</v>
      </c>
      <c r="T539" s="212">
        <f t="shared" si="213"/>
        <v>14.3</v>
      </c>
      <c r="U539" s="196" t="str">
        <f t="shared" si="214"/>
        <v>ok</v>
      </c>
      <c r="V539" s="192" t="str">
        <f>INDEX(resources!F:F,MATCH(B539,resources!B:B,0))</f>
        <v>new_resolve</v>
      </c>
      <c r="W539" s="197">
        <f t="shared" si="215"/>
        <v>1</v>
      </c>
      <c r="X539" s="197">
        <f t="shared" si="216"/>
        <v>1</v>
      </c>
      <c r="Y539" s="197" t="str">
        <f t="shared" si="217"/>
        <v>Tehachapi_Wind_Tehachapi_Wind_2024_New 75 MW Wind</v>
      </c>
      <c r="Z539" s="197">
        <f>IF(COUNTIFS($Y$2:Y539,Y539)=1,1,0)</f>
        <v>0</v>
      </c>
      <c r="AA539" s="197">
        <f>SUM($Z$2:Z539)*Z539</f>
        <v>0</v>
      </c>
      <c r="AB539" s="197">
        <f>COUNTIFS(resources!B:B,B539)</f>
        <v>1</v>
      </c>
      <c r="AC539" s="197">
        <f t="shared" si="218"/>
        <v>1</v>
      </c>
      <c r="AD539" s="197">
        <f t="shared" si="219"/>
        <v>1</v>
      </c>
      <c r="AE539" s="197">
        <f t="shared" si="220"/>
        <v>1</v>
      </c>
      <c r="AF539" s="197">
        <f t="shared" si="221"/>
        <v>1</v>
      </c>
      <c r="AG539" s="197">
        <f t="shared" si="222"/>
        <v>1</v>
      </c>
      <c r="AH539" s="197">
        <f t="shared" si="223"/>
        <v>1</v>
      </c>
      <c r="AI539" s="197">
        <f t="shared" si="224"/>
        <v>1</v>
      </c>
    </row>
    <row r="540" spans="1:35" x14ac:dyDescent="0.3">
      <c r="A540" s="103" t="s">
        <v>3955</v>
      </c>
      <c r="B540" s="103" t="s">
        <v>2418</v>
      </c>
      <c r="C540" s="103" t="s">
        <v>6268</v>
      </c>
      <c r="D540" s="164">
        <v>2030</v>
      </c>
      <c r="E540" s="164">
        <v>1</v>
      </c>
      <c r="F540" s="166">
        <v>11.33127286894873</v>
      </c>
      <c r="G540" s="206">
        <v>15.400000000000002</v>
      </c>
      <c r="H540" s="207"/>
      <c r="I540" s="103" t="s">
        <v>594</v>
      </c>
      <c r="K540" s="210" t="s">
        <v>6269</v>
      </c>
      <c r="L540" s="191">
        <v>75</v>
      </c>
      <c r="M540" s="191" t="str">
        <f>IF(
ISNA(INDEX(resources!E:E,MATCH(B540,resources!B:B,0))),"fillme",
INDEX(resources!E:E,MATCH(B540,resources!B:B,0)))</f>
        <v>CAISO_Wind</v>
      </c>
      <c r="N540" s="191">
        <v>0</v>
      </c>
      <c r="O540" s="193" t="str">
        <f>IFERROR(INDEX(resources!K:K,MATCH(B540,resources!B:B,0)),"fillme")</f>
        <v>wind_low_cf</v>
      </c>
      <c r="P540" s="195" t="str">
        <f t="shared" si="210"/>
        <v>wind_low_cf_2030_1</v>
      </c>
      <c r="Q540" s="194">
        <f>INDEX(elcc!G:G,MATCH(P540,elcc!D:D,0))</f>
        <v>0.20533333333333337</v>
      </c>
      <c r="R540" s="195">
        <f t="shared" si="211"/>
        <v>1</v>
      </c>
      <c r="S540" s="210" t="e">
        <f t="shared" si="212"/>
        <v>#N/A</v>
      </c>
      <c r="T540" s="212">
        <f t="shared" si="213"/>
        <v>15.400000000000002</v>
      </c>
      <c r="U540" s="196" t="str">
        <f t="shared" si="214"/>
        <v>ok</v>
      </c>
      <c r="V540" s="192" t="str">
        <f>INDEX(resources!F:F,MATCH(B540,resources!B:B,0))</f>
        <v>new_resolve</v>
      </c>
      <c r="W540" s="197">
        <f t="shared" si="215"/>
        <v>1</v>
      </c>
      <c r="X540" s="197">
        <f t="shared" si="216"/>
        <v>1</v>
      </c>
      <c r="Y540" s="197" t="str">
        <f t="shared" si="217"/>
        <v>Tehachapi_Wind_Tehachapi_Wind_2024_New 75 MW Wind</v>
      </c>
      <c r="Z540" s="197">
        <f>IF(COUNTIFS($Y$2:Y540,Y540)=1,1,0)</f>
        <v>0</v>
      </c>
      <c r="AA540" s="197">
        <f>SUM($Z$2:Z540)*Z540</f>
        <v>0</v>
      </c>
      <c r="AB540" s="197">
        <f>COUNTIFS(resources!B:B,B540)</f>
        <v>1</v>
      </c>
      <c r="AC540" s="197">
        <f t="shared" si="218"/>
        <v>1</v>
      </c>
      <c r="AD540" s="197">
        <f t="shared" si="219"/>
        <v>1</v>
      </c>
      <c r="AE540" s="197">
        <f t="shared" si="220"/>
        <v>1</v>
      </c>
      <c r="AF540" s="197">
        <f t="shared" si="221"/>
        <v>1</v>
      </c>
      <c r="AG540" s="197">
        <f t="shared" si="222"/>
        <v>1</v>
      </c>
      <c r="AH540" s="197">
        <f t="shared" si="223"/>
        <v>1</v>
      </c>
      <c r="AI540" s="197">
        <f t="shared" si="224"/>
        <v>1</v>
      </c>
    </row>
    <row r="541" spans="1:35" x14ac:dyDescent="0.3">
      <c r="A541" s="103" t="s">
        <v>3955</v>
      </c>
      <c r="B541" s="103" t="s">
        <v>2418</v>
      </c>
      <c r="C541" s="103" t="s">
        <v>6268</v>
      </c>
      <c r="D541" s="164">
        <v>2030</v>
      </c>
      <c r="E541" s="164">
        <v>2</v>
      </c>
      <c r="F541" s="166">
        <v>12.820346295815044</v>
      </c>
      <c r="G541" s="206">
        <v>13.200000000000001</v>
      </c>
      <c r="H541" s="207"/>
      <c r="I541" s="103" t="s">
        <v>594</v>
      </c>
      <c r="K541" s="210" t="s">
        <v>6269</v>
      </c>
      <c r="L541" s="191">
        <v>75</v>
      </c>
      <c r="M541" s="191" t="str">
        <f>IF(
ISNA(INDEX(resources!E:E,MATCH(B541,resources!B:B,0))),"fillme",
INDEX(resources!E:E,MATCH(B541,resources!B:B,0)))</f>
        <v>CAISO_Wind</v>
      </c>
      <c r="N541" s="191">
        <v>0</v>
      </c>
      <c r="O541" s="193" t="str">
        <f>IFERROR(INDEX(resources!K:K,MATCH(B541,resources!B:B,0)),"fillme")</f>
        <v>wind_low_cf</v>
      </c>
      <c r="P541" s="195" t="str">
        <f t="shared" si="210"/>
        <v>wind_low_cf_2030_2</v>
      </c>
      <c r="Q541" s="194">
        <f>INDEX(elcc!G:G,MATCH(P541,elcc!D:D,0))</f>
        <v>0.17600000000000002</v>
      </c>
      <c r="R541" s="195">
        <f t="shared" si="211"/>
        <v>1</v>
      </c>
      <c r="S541" s="210" t="e">
        <f t="shared" si="212"/>
        <v>#N/A</v>
      </c>
      <c r="T541" s="212">
        <f t="shared" si="213"/>
        <v>13.200000000000001</v>
      </c>
      <c r="U541" s="196" t="str">
        <f t="shared" si="214"/>
        <v>ok</v>
      </c>
      <c r="V541" s="192" t="str">
        <f>INDEX(resources!F:F,MATCH(B541,resources!B:B,0))</f>
        <v>new_resolve</v>
      </c>
      <c r="W541" s="197">
        <f t="shared" si="215"/>
        <v>1</v>
      </c>
      <c r="X541" s="197">
        <f t="shared" si="216"/>
        <v>1</v>
      </c>
      <c r="Y541" s="197" t="str">
        <f t="shared" si="217"/>
        <v>Tehachapi_Wind_Tehachapi_Wind_2024_New 75 MW Wind</v>
      </c>
      <c r="Z541" s="197">
        <f>IF(COUNTIFS($Y$2:Y541,Y541)=1,1,0)</f>
        <v>0</v>
      </c>
      <c r="AA541" s="197">
        <f>SUM($Z$2:Z541)*Z541</f>
        <v>0</v>
      </c>
      <c r="AB541" s="197">
        <f>COUNTIFS(resources!B:B,B541)</f>
        <v>1</v>
      </c>
      <c r="AC541" s="197">
        <f t="shared" si="218"/>
        <v>1</v>
      </c>
      <c r="AD541" s="197">
        <f t="shared" si="219"/>
        <v>1</v>
      </c>
      <c r="AE541" s="197">
        <f t="shared" si="220"/>
        <v>1</v>
      </c>
      <c r="AF541" s="197">
        <f t="shared" si="221"/>
        <v>1</v>
      </c>
      <c r="AG541" s="197">
        <f t="shared" si="222"/>
        <v>1</v>
      </c>
      <c r="AH541" s="197">
        <f t="shared" si="223"/>
        <v>1</v>
      </c>
      <c r="AI541" s="197">
        <f t="shared" si="224"/>
        <v>1</v>
      </c>
    </row>
    <row r="542" spans="1:35" x14ac:dyDescent="0.3">
      <c r="A542" s="103" t="s">
        <v>3955</v>
      </c>
      <c r="B542" s="103" t="s">
        <v>2418</v>
      </c>
      <c r="C542" s="103" t="s">
        <v>6268</v>
      </c>
      <c r="D542" s="164">
        <v>2030</v>
      </c>
      <c r="E542" s="164">
        <v>3</v>
      </c>
      <c r="F542" s="166">
        <v>17.79864129987563</v>
      </c>
      <c r="G542" s="206">
        <v>30.800000000000004</v>
      </c>
      <c r="H542" s="207"/>
      <c r="I542" s="103" t="s">
        <v>594</v>
      </c>
      <c r="K542" s="210" t="s">
        <v>6269</v>
      </c>
      <c r="L542" s="191">
        <v>75</v>
      </c>
      <c r="M542" s="191" t="str">
        <f>IF(
ISNA(INDEX(resources!E:E,MATCH(B542,resources!B:B,0))),"fillme",
INDEX(resources!E:E,MATCH(B542,resources!B:B,0)))</f>
        <v>CAISO_Wind</v>
      </c>
      <c r="N542" s="191">
        <v>0</v>
      </c>
      <c r="O542" s="193" t="str">
        <f>IFERROR(INDEX(resources!K:K,MATCH(B542,resources!B:B,0)),"fillme")</f>
        <v>wind_low_cf</v>
      </c>
      <c r="P542" s="195" t="str">
        <f t="shared" si="210"/>
        <v>wind_low_cf_2030_3</v>
      </c>
      <c r="Q542" s="194">
        <f>INDEX(elcc!G:G,MATCH(P542,elcc!D:D,0))</f>
        <v>0.41066666666666674</v>
      </c>
      <c r="R542" s="195">
        <f t="shared" si="211"/>
        <v>1</v>
      </c>
      <c r="S542" s="210" t="e">
        <f t="shared" si="212"/>
        <v>#N/A</v>
      </c>
      <c r="T542" s="212">
        <f t="shared" si="213"/>
        <v>30.800000000000004</v>
      </c>
      <c r="U542" s="196" t="str">
        <f t="shared" si="214"/>
        <v>ok</v>
      </c>
      <c r="V542" s="192" t="str">
        <f>INDEX(resources!F:F,MATCH(B542,resources!B:B,0))</f>
        <v>new_resolve</v>
      </c>
      <c r="W542" s="197">
        <f t="shared" si="215"/>
        <v>1</v>
      </c>
      <c r="X542" s="197">
        <f t="shared" si="216"/>
        <v>1</v>
      </c>
      <c r="Y542" s="197" t="str">
        <f t="shared" si="217"/>
        <v>Tehachapi_Wind_Tehachapi_Wind_2024_New 75 MW Wind</v>
      </c>
      <c r="Z542" s="197">
        <f>IF(COUNTIFS($Y$2:Y542,Y542)=1,1,0)</f>
        <v>0</v>
      </c>
      <c r="AA542" s="197">
        <f>SUM($Z$2:Z542)*Z542</f>
        <v>0</v>
      </c>
      <c r="AB542" s="197">
        <f>COUNTIFS(resources!B:B,B542)</f>
        <v>1</v>
      </c>
      <c r="AC542" s="197">
        <f t="shared" si="218"/>
        <v>1</v>
      </c>
      <c r="AD542" s="197">
        <f t="shared" si="219"/>
        <v>1</v>
      </c>
      <c r="AE542" s="197">
        <f t="shared" si="220"/>
        <v>1</v>
      </c>
      <c r="AF542" s="197">
        <f t="shared" si="221"/>
        <v>1</v>
      </c>
      <c r="AG542" s="197">
        <f t="shared" si="222"/>
        <v>1</v>
      </c>
      <c r="AH542" s="197">
        <f t="shared" si="223"/>
        <v>1</v>
      </c>
      <c r="AI542" s="197">
        <f t="shared" si="224"/>
        <v>1</v>
      </c>
    </row>
    <row r="543" spans="1:35" x14ac:dyDescent="0.3">
      <c r="A543" s="103" t="s">
        <v>3955</v>
      </c>
      <c r="B543" s="103" t="s">
        <v>2418</v>
      </c>
      <c r="C543" s="103" t="s">
        <v>6268</v>
      </c>
      <c r="D543" s="164">
        <v>2030</v>
      </c>
      <c r="E543" s="164">
        <v>4</v>
      </c>
      <c r="F543" s="166">
        <v>19.393241313512657</v>
      </c>
      <c r="G543" s="206">
        <v>27.5</v>
      </c>
      <c r="H543" s="207"/>
      <c r="I543" s="103" t="s">
        <v>594</v>
      </c>
      <c r="K543" s="210" t="s">
        <v>6269</v>
      </c>
      <c r="L543" s="191">
        <v>75</v>
      </c>
      <c r="M543" s="191" t="str">
        <f>IF(
ISNA(INDEX(resources!E:E,MATCH(B543,resources!B:B,0))),"fillme",
INDEX(resources!E:E,MATCH(B543,resources!B:B,0)))</f>
        <v>CAISO_Wind</v>
      </c>
      <c r="N543" s="191">
        <v>0</v>
      </c>
      <c r="O543" s="193" t="str">
        <f>IFERROR(INDEX(resources!K:K,MATCH(B543,resources!B:B,0)),"fillme")</f>
        <v>wind_low_cf</v>
      </c>
      <c r="P543" s="195" t="str">
        <f t="shared" si="210"/>
        <v>wind_low_cf_2030_4</v>
      </c>
      <c r="Q543" s="194">
        <f>INDEX(elcc!G:G,MATCH(P543,elcc!D:D,0))</f>
        <v>0.3666666666666667</v>
      </c>
      <c r="R543" s="195">
        <f t="shared" si="211"/>
        <v>1</v>
      </c>
      <c r="S543" s="210" t="e">
        <f t="shared" si="212"/>
        <v>#N/A</v>
      </c>
      <c r="T543" s="212">
        <f t="shared" si="213"/>
        <v>27.5</v>
      </c>
      <c r="U543" s="196" t="str">
        <f t="shared" si="214"/>
        <v>ok</v>
      </c>
      <c r="V543" s="192" t="str">
        <f>INDEX(resources!F:F,MATCH(B543,resources!B:B,0))</f>
        <v>new_resolve</v>
      </c>
      <c r="W543" s="197">
        <f t="shared" si="215"/>
        <v>1</v>
      </c>
      <c r="X543" s="197">
        <f t="shared" si="216"/>
        <v>1</v>
      </c>
      <c r="Y543" s="197" t="str">
        <f t="shared" si="217"/>
        <v>Tehachapi_Wind_Tehachapi_Wind_2024_New 75 MW Wind</v>
      </c>
      <c r="Z543" s="197">
        <f>IF(COUNTIFS($Y$2:Y543,Y543)=1,1,0)</f>
        <v>0</v>
      </c>
      <c r="AA543" s="197">
        <f>SUM($Z$2:Z543)*Z543</f>
        <v>0</v>
      </c>
      <c r="AB543" s="197">
        <f>COUNTIFS(resources!B:B,B543)</f>
        <v>1</v>
      </c>
      <c r="AC543" s="197">
        <f t="shared" si="218"/>
        <v>1</v>
      </c>
      <c r="AD543" s="197">
        <f t="shared" si="219"/>
        <v>1</v>
      </c>
      <c r="AE543" s="197">
        <f t="shared" si="220"/>
        <v>1</v>
      </c>
      <c r="AF543" s="197">
        <f t="shared" si="221"/>
        <v>1</v>
      </c>
      <c r="AG543" s="197">
        <f t="shared" si="222"/>
        <v>1</v>
      </c>
      <c r="AH543" s="197">
        <f t="shared" si="223"/>
        <v>1</v>
      </c>
      <c r="AI543" s="197">
        <f t="shared" si="224"/>
        <v>1</v>
      </c>
    </row>
    <row r="544" spans="1:35" x14ac:dyDescent="0.3">
      <c r="A544" s="103" t="s">
        <v>3955</v>
      </c>
      <c r="B544" s="103" t="s">
        <v>2418</v>
      </c>
      <c r="C544" s="103" t="s">
        <v>6268</v>
      </c>
      <c r="D544" s="164">
        <v>2030</v>
      </c>
      <c r="E544" s="164">
        <v>5</v>
      </c>
      <c r="F544" s="166">
        <v>21.318592847085036</v>
      </c>
      <c r="G544" s="206">
        <v>27.5</v>
      </c>
      <c r="H544" s="207"/>
      <c r="I544" s="103" t="s">
        <v>594</v>
      </c>
      <c r="K544" s="210" t="s">
        <v>6269</v>
      </c>
      <c r="L544" s="191">
        <v>75</v>
      </c>
      <c r="M544" s="191" t="str">
        <f>IF(
ISNA(INDEX(resources!E:E,MATCH(B544,resources!B:B,0))),"fillme",
INDEX(resources!E:E,MATCH(B544,resources!B:B,0)))</f>
        <v>CAISO_Wind</v>
      </c>
      <c r="N544" s="191">
        <v>0</v>
      </c>
      <c r="O544" s="193" t="str">
        <f>IFERROR(INDEX(resources!K:K,MATCH(B544,resources!B:B,0)),"fillme")</f>
        <v>wind_low_cf</v>
      </c>
      <c r="P544" s="195" t="str">
        <f t="shared" si="210"/>
        <v>wind_low_cf_2030_5</v>
      </c>
      <c r="Q544" s="194">
        <f>INDEX(elcc!G:G,MATCH(P544,elcc!D:D,0))</f>
        <v>0.3666666666666667</v>
      </c>
      <c r="R544" s="195">
        <f t="shared" si="211"/>
        <v>1</v>
      </c>
      <c r="S544" s="210" t="e">
        <f t="shared" si="212"/>
        <v>#N/A</v>
      </c>
      <c r="T544" s="212">
        <f t="shared" si="213"/>
        <v>27.5</v>
      </c>
      <c r="U544" s="196" t="str">
        <f t="shared" si="214"/>
        <v>ok</v>
      </c>
      <c r="V544" s="192" t="str">
        <f>INDEX(resources!F:F,MATCH(B544,resources!B:B,0))</f>
        <v>new_resolve</v>
      </c>
      <c r="W544" s="197">
        <f t="shared" si="215"/>
        <v>1</v>
      </c>
      <c r="X544" s="197">
        <f t="shared" si="216"/>
        <v>1</v>
      </c>
      <c r="Y544" s="197" t="str">
        <f t="shared" si="217"/>
        <v>Tehachapi_Wind_Tehachapi_Wind_2024_New 75 MW Wind</v>
      </c>
      <c r="Z544" s="197">
        <f>IF(COUNTIFS($Y$2:Y544,Y544)=1,1,0)</f>
        <v>0</v>
      </c>
      <c r="AA544" s="197">
        <f>SUM($Z$2:Z544)*Z544</f>
        <v>0</v>
      </c>
      <c r="AB544" s="197">
        <f>COUNTIFS(resources!B:B,B544)</f>
        <v>1</v>
      </c>
      <c r="AC544" s="197">
        <f t="shared" si="218"/>
        <v>1</v>
      </c>
      <c r="AD544" s="197">
        <f t="shared" si="219"/>
        <v>1</v>
      </c>
      <c r="AE544" s="197">
        <f t="shared" si="220"/>
        <v>1</v>
      </c>
      <c r="AF544" s="197">
        <f t="shared" si="221"/>
        <v>1</v>
      </c>
      <c r="AG544" s="197">
        <f t="shared" si="222"/>
        <v>1</v>
      </c>
      <c r="AH544" s="197">
        <f t="shared" si="223"/>
        <v>1</v>
      </c>
      <c r="AI544" s="197">
        <f t="shared" si="224"/>
        <v>1</v>
      </c>
    </row>
    <row r="545" spans="1:35" x14ac:dyDescent="0.3">
      <c r="A545" s="103" t="s">
        <v>3955</v>
      </c>
      <c r="B545" s="103" t="s">
        <v>2418</v>
      </c>
      <c r="C545" s="103" t="s">
        <v>6268</v>
      </c>
      <c r="D545" s="164">
        <v>2030</v>
      </c>
      <c r="E545" s="164">
        <v>6</v>
      </c>
      <c r="F545" s="166">
        <v>20.78822478757543</v>
      </c>
      <c r="G545" s="206">
        <v>36.300000000000004</v>
      </c>
      <c r="H545" s="207"/>
      <c r="I545" s="103" t="s">
        <v>594</v>
      </c>
      <c r="K545" s="210" t="s">
        <v>6269</v>
      </c>
      <c r="L545" s="191">
        <v>75</v>
      </c>
      <c r="M545" s="191" t="str">
        <f>IF(
ISNA(INDEX(resources!E:E,MATCH(B545,resources!B:B,0))),"fillme",
INDEX(resources!E:E,MATCH(B545,resources!B:B,0)))</f>
        <v>CAISO_Wind</v>
      </c>
      <c r="N545" s="191">
        <v>0</v>
      </c>
      <c r="O545" s="193" t="str">
        <f>IFERROR(INDEX(resources!K:K,MATCH(B545,resources!B:B,0)),"fillme")</f>
        <v>wind_low_cf</v>
      </c>
      <c r="P545" s="195" t="str">
        <f t="shared" si="210"/>
        <v>wind_low_cf_2030_6</v>
      </c>
      <c r="Q545" s="194">
        <f>INDEX(elcc!G:G,MATCH(P545,elcc!D:D,0))</f>
        <v>0.48400000000000004</v>
      </c>
      <c r="R545" s="195">
        <f t="shared" si="211"/>
        <v>1</v>
      </c>
      <c r="S545" s="210" t="e">
        <f t="shared" si="212"/>
        <v>#N/A</v>
      </c>
      <c r="T545" s="212">
        <f t="shared" si="213"/>
        <v>36.300000000000004</v>
      </c>
      <c r="U545" s="196" t="str">
        <f t="shared" si="214"/>
        <v>ok</v>
      </c>
      <c r="V545" s="192" t="str">
        <f>INDEX(resources!F:F,MATCH(B545,resources!B:B,0))</f>
        <v>new_resolve</v>
      </c>
      <c r="W545" s="197">
        <f t="shared" si="215"/>
        <v>1</v>
      </c>
      <c r="X545" s="197">
        <f t="shared" si="216"/>
        <v>1</v>
      </c>
      <c r="Y545" s="197" t="str">
        <f t="shared" si="217"/>
        <v>Tehachapi_Wind_Tehachapi_Wind_2024_New 75 MW Wind</v>
      </c>
      <c r="Z545" s="197">
        <f>IF(COUNTIFS($Y$2:Y545,Y545)=1,1,0)</f>
        <v>0</v>
      </c>
      <c r="AA545" s="197">
        <f>SUM($Z$2:Z545)*Z545</f>
        <v>0</v>
      </c>
      <c r="AB545" s="197">
        <f>COUNTIFS(resources!B:B,B545)</f>
        <v>1</v>
      </c>
      <c r="AC545" s="197">
        <f t="shared" si="218"/>
        <v>1</v>
      </c>
      <c r="AD545" s="197">
        <f t="shared" si="219"/>
        <v>1</v>
      </c>
      <c r="AE545" s="197">
        <f t="shared" si="220"/>
        <v>1</v>
      </c>
      <c r="AF545" s="197">
        <f t="shared" si="221"/>
        <v>1</v>
      </c>
      <c r="AG545" s="197">
        <f t="shared" si="222"/>
        <v>1</v>
      </c>
      <c r="AH545" s="197">
        <f t="shared" si="223"/>
        <v>1</v>
      </c>
      <c r="AI545" s="197">
        <f t="shared" si="224"/>
        <v>1</v>
      </c>
    </row>
    <row r="546" spans="1:35" x14ac:dyDescent="0.3">
      <c r="A546" s="103" t="s">
        <v>3955</v>
      </c>
      <c r="B546" s="103" t="s">
        <v>2418</v>
      </c>
      <c r="C546" s="103" t="s">
        <v>6268</v>
      </c>
      <c r="D546" s="164">
        <v>2030</v>
      </c>
      <c r="E546" s="164">
        <v>7</v>
      </c>
      <c r="F546" s="166">
        <v>19.908629040368311</v>
      </c>
      <c r="G546" s="206">
        <v>25.3</v>
      </c>
      <c r="H546" s="207"/>
      <c r="I546" s="103" t="s">
        <v>594</v>
      </c>
      <c r="K546" s="210" t="s">
        <v>6269</v>
      </c>
      <c r="L546" s="191">
        <v>75</v>
      </c>
      <c r="M546" s="191" t="str">
        <f>IF(
ISNA(INDEX(resources!E:E,MATCH(B546,resources!B:B,0))),"fillme",
INDEX(resources!E:E,MATCH(B546,resources!B:B,0)))</f>
        <v>CAISO_Wind</v>
      </c>
      <c r="N546" s="191">
        <v>0</v>
      </c>
      <c r="O546" s="193" t="str">
        <f>IFERROR(INDEX(resources!K:K,MATCH(B546,resources!B:B,0)),"fillme")</f>
        <v>wind_low_cf</v>
      </c>
      <c r="P546" s="195" t="str">
        <f t="shared" si="210"/>
        <v>wind_low_cf_2030_7</v>
      </c>
      <c r="Q546" s="194">
        <f>INDEX(elcc!G:G,MATCH(P546,elcc!D:D,0))</f>
        <v>0.33733333333333337</v>
      </c>
      <c r="R546" s="195">
        <f t="shared" si="211"/>
        <v>1</v>
      </c>
      <c r="S546" s="210" t="e">
        <f t="shared" si="212"/>
        <v>#N/A</v>
      </c>
      <c r="T546" s="212">
        <f t="shared" si="213"/>
        <v>25.3</v>
      </c>
      <c r="U546" s="196" t="str">
        <f t="shared" si="214"/>
        <v>ok</v>
      </c>
      <c r="V546" s="192" t="str">
        <f>INDEX(resources!F:F,MATCH(B546,resources!B:B,0))</f>
        <v>new_resolve</v>
      </c>
      <c r="W546" s="197">
        <f t="shared" si="215"/>
        <v>1</v>
      </c>
      <c r="X546" s="197">
        <f t="shared" si="216"/>
        <v>1</v>
      </c>
      <c r="Y546" s="197" t="str">
        <f t="shared" si="217"/>
        <v>Tehachapi_Wind_Tehachapi_Wind_2024_New 75 MW Wind</v>
      </c>
      <c r="Z546" s="197">
        <f>IF(COUNTIFS($Y$2:Y546,Y546)=1,1,0)</f>
        <v>0</v>
      </c>
      <c r="AA546" s="197">
        <f>SUM($Z$2:Z546)*Z546</f>
        <v>0</v>
      </c>
      <c r="AB546" s="197">
        <f>COUNTIFS(resources!B:B,B546)</f>
        <v>1</v>
      </c>
      <c r="AC546" s="197">
        <f t="shared" si="218"/>
        <v>1</v>
      </c>
      <c r="AD546" s="197">
        <f t="shared" si="219"/>
        <v>1</v>
      </c>
      <c r="AE546" s="197">
        <f t="shared" si="220"/>
        <v>1</v>
      </c>
      <c r="AF546" s="197">
        <f t="shared" si="221"/>
        <v>1</v>
      </c>
      <c r="AG546" s="197">
        <f t="shared" si="222"/>
        <v>1</v>
      </c>
      <c r="AH546" s="197">
        <f t="shared" si="223"/>
        <v>1</v>
      </c>
      <c r="AI546" s="197">
        <f t="shared" si="224"/>
        <v>1</v>
      </c>
    </row>
    <row r="547" spans="1:35" x14ac:dyDescent="0.3">
      <c r="A547" s="103" t="s">
        <v>3955</v>
      </c>
      <c r="B547" s="103" t="s">
        <v>2418</v>
      </c>
      <c r="C547" s="103" t="s">
        <v>6268</v>
      </c>
      <c r="D547" s="164">
        <v>2030</v>
      </c>
      <c r="E547" s="164">
        <v>8</v>
      </c>
      <c r="F547" s="166">
        <v>19.340467344767653</v>
      </c>
      <c r="G547" s="206">
        <v>23.099999999999998</v>
      </c>
      <c r="H547" s="207"/>
      <c r="I547" s="103" t="s">
        <v>594</v>
      </c>
      <c r="K547" s="210" t="s">
        <v>6269</v>
      </c>
      <c r="L547" s="191">
        <v>75</v>
      </c>
      <c r="M547" s="191" t="str">
        <f>IF(
ISNA(INDEX(resources!E:E,MATCH(B547,resources!B:B,0))),"fillme",
INDEX(resources!E:E,MATCH(B547,resources!B:B,0)))</f>
        <v>CAISO_Wind</v>
      </c>
      <c r="N547" s="191">
        <v>0</v>
      </c>
      <c r="O547" s="193" t="str">
        <f>IFERROR(INDEX(resources!K:K,MATCH(B547,resources!B:B,0)),"fillme")</f>
        <v>wind_low_cf</v>
      </c>
      <c r="P547" s="195" t="str">
        <f t="shared" si="210"/>
        <v>wind_low_cf_2030_8</v>
      </c>
      <c r="Q547" s="194">
        <f>INDEX(elcc!G:G,MATCH(P547,elcc!D:D,0))</f>
        <v>0.308</v>
      </c>
      <c r="R547" s="195">
        <f t="shared" si="211"/>
        <v>1</v>
      </c>
      <c r="S547" s="210" t="e">
        <f t="shared" si="212"/>
        <v>#N/A</v>
      </c>
      <c r="T547" s="212">
        <f t="shared" si="213"/>
        <v>23.099999999999998</v>
      </c>
      <c r="U547" s="196" t="str">
        <f t="shared" si="214"/>
        <v>ok</v>
      </c>
      <c r="V547" s="192" t="str">
        <f>INDEX(resources!F:F,MATCH(B547,resources!B:B,0))</f>
        <v>new_resolve</v>
      </c>
      <c r="W547" s="197">
        <f t="shared" si="215"/>
        <v>1</v>
      </c>
      <c r="X547" s="197">
        <f t="shared" si="216"/>
        <v>1</v>
      </c>
      <c r="Y547" s="197" t="str">
        <f t="shared" si="217"/>
        <v>Tehachapi_Wind_Tehachapi_Wind_2024_New 75 MW Wind</v>
      </c>
      <c r="Z547" s="197">
        <f>IF(COUNTIFS($Y$2:Y547,Y547)=1,1,0)</f>
        <v>0</v>
      </c>
      <c r="AA547" s="197">
        <f>SUM($Z$2:Z547)*Z547</f>
        <v>0</v>
      </c>
      <c r="AB547" s="197">
        <f>COUNTIFS(resources!B:B,B547)</f>
        <v>1</v>
      </c>
      <c r="AC547" s="197">
        <f t="shared" si="218"/>
        <v>1</v>
      </c>
      <c r="AD547" s="197">
        <f t="shared" si="219"/>
        <v>1</v>
      </c>
      <c r="AE547" s="197">
        <f t="shared" si="220"/>
        <v>1</v>
      </c>
      <c r="AF547" s="197">
        <f t="shared" si="221"/>
        <v>1</v>
      </c>
      <c r="AG547" s="197">
        <f t="shared" si="222"/>
        <v>1</v>
      </c>
      <c r="AH547" s="197">
        <f t="shared" si="223"/>
        <v>1</v>
      </c>
      <c r="AI547" s="197">
        <f t="shared" si="224"/>
        <v>1</v>
      </c>
    </row>
    <row r="548" spans="1:35" x14ac:dyDescent="0.3">
      <c r="A548" s="103" t="s">
        <v>3955</v>
      </c>
      <c r="B548" s="103" t="s">
        <v>2418</v>
      </c>
      <c r="C548" s="103" t="s">
        <v>6268</v>
      </c>
      <c r="D548" s="164">
        <v>2030</v>
      </c>
      <c r="E548" s="164">
        <v>9</v>
      </c>
      <c r="F548" s="166">
        <v>17.078949782179585</v>
      </c>
      <c r="G548" s="206">
        <v>16.5</v>
      </c>
      <c r="H548" s="207"/>
      <c r="I548" s="103" t="s">
        <v>594</v>
      </c>
      <c r="K548" s="210" t="s">
        <v>6269</v>
      </c>
      <c r="L548" s="191">
        <v>75</v>
      </c>
      <c r="M548" s="191" t="str">
        <f>IF(
ISNA(INDEX(resources!E:E,MATCH(B548,resources!B:B,0))),"fillme",
INDEX(resources!E:E,MATCH(B548,resources!B:B,0)))</f>
        <v>CAISO_Wind</v>
      </c>
      <c r="N548" s="191">
        <v>0</v>
      </c>
      <c r="O548" s="193" t="str">
        <f>IFERROR(INDEX(resources!K:K,MATCH(B548,resources!B:B,0)),"fillme")</f>
        <v>wind_low_cf</v>
      </c>
      <c r="P548" s="195" t="str">
        <f t="shared" si="210"/>
        <v>wind_low_cf_2030_9</v>
      </c>
      <c r="Q548" s="194">
        <f>INDEX(elcc!G:G,MATCH(P548,elcc!D:D,0))</f>
        <v>0.22</v>
      </c>
      <c r="R548" s="195">
        <f t="shared" si="211"/>
        <v>1</v>
      </c>
      <c r="S548" s="210" t="e">
        <f t="shared" si="212"/>
        <v>#N/A</v>
      </c>
      <c r="T548" s="212">
        <f t="shared" si="213"/>
        <v>16.5</v>
      </c>
      <c r="U548" s="196" t="str">
        <f t="shared" si="214"/>
        <v>ok</v>
      </c>
      <c r="V548" s="192" t="str">
        <f>INDEX(resources!F:F,MATCH(B548,resources!B:B,0))</f>
        <v>new_resolve</v>
      </c>
      <c r="W548" s="197">
        <f t="shared" si="215"/>
        <v>1</v>
      </c>
      <c r="X548" s="197">
        <f t="shared" si="216"/>
        <v>1</v>
      </c>
      <c r="Y548" s="197" t="str">
        <f t="shared" si="217"/>
        <v>Tehachapi_Wind_Tehachapi_Wind_2024_New 75 MW Wind</v>
      </c>
      <c r="Z548" s="197">
        <f>IF(COUNTIFS($Y$2:Y548,Y548)=1,1,0)</f>
        <v>0</v>
      </c>
      <c r="AA548" s="197">
        <f>SUM($Z$2:Z548)*Z548</f>
        <v>0</v>
      </c>
      <c r="AB548" s="197">
        <f>COUNTIFS(resources!B:B,B548)</f>
        <v>1</v>
      </c>
      <c r="AC548" s="197">
        <f t="shared" si="218"/>
        <v>1</v>
      </c>
      <c r="AD548" s="197">
        <f t="shared" si="219"/>
        <v>1</v>
      </c>
      <c r="AE548" s="197">
        <f t="shared" si="220"/>
        <v>1</v>
      </c>
      <c r="AF548" s="197">
        <f t="shared" si="221"/>
        <v>1</v>
      </c>
      <c r="AG548" s="197">
        <f t="shared" si="222"/>
        <v>1</v>
      </c>
      <c r="AH548" s="197">
        <f t="shared" si="223"/>
        <v>1</v>
      </c>
      <c r="AI548" s="197">
        <f t="shared" si="224"/>
        <v>1</v>
      </c>
    </row>
    <row r="549" spans="1:35" x14ac:dyDescent="0.3">
      <c r="A549" s="103" t="s">
        <v>3955</v>
      </c>
      <c r="B549" s="103" t="s">
        <v>2418</v>
      </c>
      <c r="C549" s="103" t="s">
        <v>6268</v>
      </c>
      <c r="D549" s="164">
        <v>2030</v>
      </c>
      <c r="E549" s="164">
        <v>10</v>
      </c>
      <c r="F549" s="166">
        <v>15.196622827830383</v>
      </c>
      <c r="G549" s="206">
        <v>8.8000000000000007</v>
      </c>
      <c r="H549" s="207"/>
      <c r="I549" s="103" t="s">
        <v>594</v>
      </c>
      <c r="K549" s="210" t="s">
        <v>6269</v>
      </c>
      <c r="L549" s="191">
        <v>75</v>
      </c>
      <c r="M549" s="191" t="str">
        <f>IF(
ISNA(INDEX(resources!E:E,MATCH(B549,resources!B:B,0))),"fillme",
INDEX(resources!E:E,MATCH(B549,resources!B:B,0)))</f>
        <v>CAISO_Wind</v>
      </c>
      <c r="N549" s="191">
        <v>0</v>
      </c>
      <c r="O549" s="193" t="str">
        <f>IFERROR(INDEX(resources!K:K,MATCH(B549,resources!B:B,0)),"fillme")</f>
        <v>wind_low_cf</v>
      </c>
      <c r="P549" s="195" t="str">
        <f t="shared" si="210"/>
        <v>wind_low_cf_2030_10</v>
      </c>
      <c r="Q549" s="194">
        <f>INDEX(elcc!G:G,MATCH(P549,elcc!D:D,0))</f>
        <v>0.11733333333333335</v>
      </c>
      <c r="R549" s="195">
        <f t="shared" si="211"/>
        <v>1</v>
      </c>
      <c r="S549" s="210" t="e">
        <f t="shared" si="212"/>
        <v>#N/A</v>
      </c>
      <c r="T549" s="212">
        <f t="shared" si="213"/>
        <v>8.8000000000000007</v>
      </c>
      <c r="U549" s="196" t="str">
        <f t="shared" si="214"/>
        <v>ok</v>
      </c>
      <c r="V549" s="192" t="str">
        <f>INDEX(resources!F:F,MATCH(B549,resources!B:B,0))</f>
        <v>new_resolve</v>
      </c>
      <c r="W549" s="197">
        <f t="shared" si="215"/>
        <v>1</v>
      </c>
      <c r="X549" s="197">
        <f t="shared" si="216"/>
        <v>1</v>
      </c>
      <c r="Y549" s="197" t="str">
        <f t="shared" si="217"/>
        <v>Tehachapi_Wind_Tehachapi_Wind_2024_New 75 MW Wind</v>
      </c>
      <c r="Z549" s="197">
        <f>IF(COUNTIFS($Y$2:Y549,Y549)=1,1,0)</f>
        <v>0</v>
      </c>
      <c r="AA549" s="197">
        <f>SUM($Z$2:Z549)*Z549</f>
        <v>0</v>
      </c>
      <c r="AB549" s="197">
        <f>COUNTIFS(resources!B:B,B549)</f>
        <v>1</v>
      </c>
      <c r="AC549" s="197">
        <f t="shared" si="218"/>
        <v>1</v>
      </c>
      <c r="AD549" s="197">
        <f t="shared" si="219"/>
        <v>1</v>
      </c>
      <c r="AE549" s="197">
        <f t="shared" si="220"/>
        <v>1</v>
      </c>
      <c r="AF549" s="197">
        <f t="shared" si="221"/>
        <v>1</v>
      </c>
      <c r="AG549" s="197">
        <f t="shared" si="222"/>
        <v>1</v>
      </c>
      <c r="AH549" s="197">
        <f t="shared" si="223"/>
        <v>1</v>
      </c>
      <c r="AI549" s="197">
        <f t="shared" si="224"/>
        <v>1</v>
      </c>
    </row>
    <row r="550" spans="1:35" x14ac:dyDescent="0.3">
      <c r="A550" s="103" t="s">
        <v>3955</v>
      </c>
      <c r="B550" s="103" t="s">
        <v>2418</v>
      </c>
      <c r="C550" s="103" t="s">
        <v>6268</v>
      </c>
      <c r="D550" s="164">
        <v>2030</v>
      </c>
      <c r="E550" s="164">
        <v>11</v>
      </c>
      <c r="F550" s="166">
        <v>11.679706484320056</v>
      </c>
      <c r="G550" s="206">
        <v>13.200000000000001</v>
      </c>
      <c r="H550" s="207"/>
      <c r="I550" s="103" t="s">
        <v>594</v>
      </c>
      <c r="K550" s="210" t="s">
        <v>6269</v>
      </c>
      <c r="L550" s="191">
        <v>75</v>
      </c>
      <c r="M550" s="191" t="str">
        <f>IF(
ISNA(INDEX(resources!E:E,MATCH(B550,resources!B:B,0))),"fillme",
INDEX(resources!E:E,MATCH(B550,resources!B:B,0)))</f>
        <v>CAISO_Wind</v>
      </c>
      <c r="N550" s="191">
        <v>0</v>
      </c>
      <c r="O550" s="193" t="str">
        <f>IFERROR(INDEX(resources!K:K,MATCH(B550,resources!B:B,0)),"fillme")</f>
        <v>wind_low_cf</v>
      </c>
      <c r="P550" s="195" t="str">
        <f t="shared" si="210"/>
        <v>wind_low_cf_2030_11</v>
      </c>
      <c r="Q550" s="194">
        <f>INDEX(elcc!G:G,MATCH(P550,elcc!D:D,0))</f>
        <v>0.17600000000000002</v>
      </c>
      <c r="R550" s="195">
        <f t="shared" si="211"/>
        <v>1</v>
      </c>
      <c r="S550" s="210" t="e">
        <f t="shared" si="212"/>
        <v>#N/A</v>
      </c>
      <c r="T550" s="212">
        <f t="shared" si="213"/>
        <v>13.200000000000001</v>
      </c>
      <c r="U550" s="196" t="str">
        <f t="shared" si="214"/>
        <v>ok</v>
      </c>
      <c r="V550" s="192" t="str">
        <f>INDEX(resources!F:F,MATCH(B550,resources!B:B,0))</f>
        <v>new_resolve</v>
      </c>
      <c r="W550" s="197">
        <f t="shared" si="215"/>
        <v>1</v>
      </c>
      <c r="X550" s="197">
        <f t="shared" si="216"/>
        <v>1</v>
      </c>
      <c r="Y550" s="197" t="str">
        <f t="shared" si="217"/>
        <v>Tehachapi_Wind_Tehachapi_Wind_2024_New 75 MW Wind</v>
      </c>
      <c r="Z550" s="197">
        <f>IF(COUNTIFS($Y$2:Y550,Y550)=1,1,0)</f>
        <v>0</v>
      </c>
      <c r="AA550" s="197">
        <f>SUM($Z$2:Z550)*Z550</f>
        <v>0</v>
      </c>
      <c r="AB550" s="197">
        <f>COUNTIFS(resources!B:B,B550)</f>
        <v>1</v>
      </c>
      <c r="AC550" s="197">
        <f t="shared" si="218"/>
        <v>1</v>
      </c>
      <c r="AD550" s="197">
        <f t="shared" si="219"/>
        <v>1</v>
      </c>
      <c r="AE550" s="197">
        <f t="shared" si="220"/>
        <v>1</v>
      </c>
      <c r="AF550" s="197">
        <f t="shared" si="221"/>
        <v>1</v>
      </c>
      <c r="AG550" s="197">
        <f t="shared" si="222"/>
        <v>1</v>
      </c>
      <c r="AH550" s="197">
        <f t="shared" si="223"/>
        <v>1</v>
      </c>
      <c r="AI550" s="197">
        <f t="shared" si="224"/>
        <v>1</v>
      </c>
    </row>
    <row r="551" spans="1:35" x14ac:dyDescent="0.3">
      <c r="A551" s="103" t="s">
        <v>3955</v>
      </c>
      <c r="B551" s="103" t="s">
        <v>2418</v>
      </c>
      <c r="C551" s="103" t="s">
        <v>6268</v>
      </c>
      <c r="D551" s="164">
        <v>2030</v>
      </c>
      <c r="E551" s="164">
        <v>12</v>
      </c>
      <c r="F551" s="166">
        <v>10.345305107721545</v>
      </c>
      <c r="G551" s="206">
        <v>14.3</v>
      </c>
      <c r="H551" s="207"/>
      <c r="I551" s="103" t="s">
        <v>594</v>
      </c>
      <c r="K551" s="210" t="s">
        <v>6269</v>
      </c>
      <c r="L551" s="191">
        <v>75</v>
      </c>
      <c r="M551" s="191" t="str">
        <f>IF(
ISNA(INDEX(resources!E:E,MATCH(B551,resources!B:B,0))),"fillme",
INDEX(resources!E:E,MATCH(B551,resources!B:B,0)))</f>
        <v>CAISO_Wind</v>
      </c>
      <c r="N551" s="191">
        <v>0</v>
      </c>
      <c r="O551" s="193" t="str">
        <f>IFERROR(INDEX(resources!K:K,MATCH(B551,resources!B:B,0)),"fillme")</f>
        <v>wind_low_cf</v>
      </c>
      <c r="P551" s="195" t="str">
        <f t="shared" si="210"/>
        <v>wind_low_cf_2030_12</v>
      </c>
      <c r="Q551" s="194">
        <f>INDEX(elcc!G:G,MATCH(P551,elcc!D:D,0))</f>
        <v>0.19066666666666668</v>
      </c>
      <c r="R551" s="195">
        <f t="shared" si="211"/>
        <v>1</v>
      </c>
      <c r="S551" s="210" t="e">
        <f t="shared" si="212"/>
        <v>#N/A</v>
      </c>
      <c r="T551" s="212">
        <f t="shared" si="213"/>
        <v>14.3</v>
      </c>
      <c r="U551" s="196" t="str">
        <f t="shared" si="214"/>
        <v>ok</v>
      </c>
      <c r="V551" s="192" t="str">
        <f>INDEX(resources!F:F,MATCH(B551,resources!B:B,0))</f>
        <v>new_resolve</v>
      </c>
      <c r="W551" s="197">
        <f t="shared" si="215"/>
        <v>1</v>
      </c>
      <c r="X551" s="197">
        <f t="shared" si="216"/>
        <v>1</v>
      </c>
      <c r="Y551" s="197" t="str">
        <f t="shared" si="217"/>
        <v>Tehachapi_Wind_Tehachapi_Wind_2024_New 75 MW Wind</v>
      </c>
      <c r="Z551" s="197">
        <f>IF(COUNTIFS($Y$2:Y551,Y551)=1,1,0)</f>
        <v>0</v>
      </c>
      <c r="AA551" s="197">
        <f>SUM($Z$2:Z551)*Z551</f>
        <v>0</v>
      </c>
      <c r="AB551" s="197">
        <f>COUNTIFS(resources!B:B,B551)</f>
        <v>1</v>
      </c>
      <c r="AC551" s="197">
        <f t="shared" si="218"/>
        <v>1</v>
      </c>
      <c r="AD551" s="197">
        <f t="shared" si="219"/>
        <v>1</v>
      </c>
      <c r="AE551" s="197">
        <f t="shared" si="220"/>
        <v>1</v>
      </c>
      <c r="AF551" s="197">
        <f t="shared" si="221"/>
        <v>1</v>
      </c>
      <c r="AG551" s="197">
        <f t="shared" si="222"/>
        <v>1</v>
      </c>
      <c r="AH551" s="197">
        <f t="shared" si="223"/>
        <v>1</v>
      </c>
      <c r="AI551" s="197">
        <f t="shared" si="224"/>
        <v>1</v>
      </c>
    </row>
    <row r="552" spans="1:35" x14ac:dyDescent="0.3">
      <c r="A552" s="103" t="s">
        <v>3955</v>
      </c>
      <c r="B552" s="214" t="s">
        <v>593</v>
      </c>
      <c r="C552" s="214" t="s">
        <v>6270</v>
      </c>
      <c r="D552" s="164">
        <v>2026</v>
      </c>
      <c r="E552" s="164">
        <v>1</v>
      </c>
      <c r="F552" s="166">
        <v>0</v>
      </c>
      <c r="G552" s="206">
        <v>7</v>
      </c>
      <c r="H552" s="207"/>
      <c r="I552" s="103" t="s">
        <v>594</v>
      </c>
      <c r="J552" s="199">
        <v>8</v>
      </c>
      <c r="K552" s="210" t="s">
        <v>6271</v>
      </c>
      <c r="L552" s="210">
        <v>7</v>
      </c>
      <c r="M552" s="210" t="str">
        <f>IF(
ISNA(INDEX(resources!E:E,MATCH(B552,resources!B:B,0))),"fillme",
INDEX(resources!E:E,MATCH(B552,resources!B:B,0)))</f>
        <v>CAISO_Battery</v>
      </c>
      <c r="N552" s="220">
        <v>0</v>
      </c>
      <c r="O552" s="210" t="str">
        <f>IFERROR(INDEX(resources!K:K,MATCH(B552,resources!B:B,0)),"fillme")</f>
        <v>battery</v>
      </c>
      <c r="P552" s="210" t="str">
        <f t="shared" ref="P552" si="225">O552&amp;"_"&amp;D552&amp;"_"&amp;E552</f>
        <v>battery_2026_1</v>
      </c>
      <c r="Q552" s="194">
        <f>INDEX(elcc!G:G,MATCH(P552,elcc!D:D,0))</f>
        <v>0.96603464723299004</v>
      </c>
      <c r="R552" s="195">
        <f t="shared" ref="R552" si="226">IF(O552="battery",MIN(1,J552/4),1)</f>
        <v>1</v>
      </c>
      <c r="S552" s="210" t="e">
        <f t="shared" ref="S552" si="227">IF(ISBLANK(H552),NA(),H552*L552*Q552*R552)</f>
        <v>#N/A</v>
      </c>
      <c r="T552" s="212">
        <f t="shared" ref="T552" si="228">IF(ISNUMBER(G552),G552,S552)</f>
        <v>7</v>
      </c>
      <c r="U552" s="196" t="str">
        <f t="shared" ref="U552" si="229">IF(ISERROR(T552),"error in NQC data entry; please check blue and purple data entered. You need to provide either a contracted NQC value in Column G, or allow the template to calculate one using Columns H,L,Q, and R","ok")</f>
        <v>ok</v>
      </c>
      <c r="V552" s="192" t="str">
        <f>INDEX(resources!F:F,MATCH(B552,resources!B:B,0))</f>
        <v>new_resolve</v>
      </c>
      <c r="W552" s="197">
        <f t="shared" ref="W552" si="230">(F552&gt;0)*1</f>
        <v>0</v>
      </c>
      <c r="X552" s="197">
        <f t="shared" ref="X552" si="231">COUNTIFS(G552:H552,"&gt;0")</f>
        <v>1</v>
      </c>
      <c r="Y552" s="214" t="str">
        <f t="shared" ref="Y552" si="232">B552&amp;"_"&amp;C552&amp;"_"&amp;K552</f>
        <v>New_Li_Battery_New Long Duration Storage_2026_New 7 MW Long Duration Storage</v>
      </c>
      <c r="Z552" s="197">
        <f>IF(COUNTIFS($Y$2:Y552,Y552)=1,1,0)</f>
        <v>1</v>
      </c>
      <c r="AA552" s="197">
        <f>SUM($Z$2:Z552)*Z552</f>
        <v>14</v>
      </c>
      <c r="AB552" s="197">
        <f>COUNTIFS(resources!B:B,B552)</f>
        <v>1</v>
      </c>
      <c r="AC552" s="197">
        <f t="shared" ref="AC552" si="233">AND(ISNUMBER(D552),(D552&gt;2019))*1</f>
        <v>1</v>
      </c>
      <c r="AD552" s="197">
        <f t="shared" ref="AD552" si="234">AND(ISNUMBER(E552),E552&gt;=1,E552&lt;=12)*1</f>
        <v>1</v>
      </c>
      <c r="AE552" s="197">
        <f t="shared" ref="AE552" si="235">AND(COUNT(G552:H552)=1,COUNT(F552)=1)*1</f>
        <v>1</v>
      </c>
      <c r="AF552" s="197">
        <f t="shared" ref="AF552" si="236">(COUNTIFS(K552:O552,"fillme")=0)*1</f>
        <v>1</v>
      </c>
      <c r="AG552" s="197">
        <f t="shared" ref="AG552" si="237">ISNUMBER(L552)*1</f>
        <v>1</v>
      </c>
      <c r="AH552" s="197">
        <f t="shared" ref="AH552" si="238">NOT(AND(G552&gt;0,H552&gt;0))*1</f>
        <v>1</v>
      </c>
      <c r="AI552" s="197">
        <f t="shared" ref="AI552" si="239">(U552="ok")*1</f>
        <v>1</v>
      </c>
    </row>
    <row r="553" spans="1:35" x14ac:dyDescent="0.3">
      <c r="A553" s="103" t="s">
        <v>3955</v>
      </c>
      <c r="B553" s="214" t="s">
        <v>593</v>
      </c>
      <c r="C553" s="214" t="s">
        <v>6270</v>
      </c>
      <c r="D553" s="164">
        <v>2026</v>
      </c>
      <c r="E553" s="164">
        <v>2</v>
      </c>
      <c r="F553" s="166">
        <v>0</v>
      </c>
      <c r="G553" s="206">
        <v>7</v>
      </c>
      <c r="H553" s="207"/>
      <c r="I553" s="103" t="s">
        <v>594</v>
      </c>
      <c r="J553" s="199">
        <v>8</v>
      </c>
      <c r="K553" s="210" t="s">
        <v>6271</v>
      </c>
      <c r="L553" s="210">
        <v>7</v>
      </c>
      <c r="M553" s="210" t="str">
        <f>IF(
ISNA(INDEX(resources!E:E,MATCH(B553,resources!B:B,0))),"fillme",
INDEX(resources!E:E,MATCH(B553,resources!B:B,0)))</f>
        <v>CAISO_Battery</v>
      </c>
      <c r="N553" s="220">
        <v>0</v>
      </c>
      <c r="O553" s="210" t="str">
        <f>IFERROR(INDEX(resources!K:K,MATCH(B553,resources!B:B,0)),"fillme")</f>
        <v>battery</v>
      </c>
      <c r="P553" s="210" t="str">
        <f t="shared" ref="P553:P611" si="240">O553&amp;"_"&amp;D553&amp;"_"&amp;E553</f>
        <v>battery_2026_2</v>
      </c>
      <c r="Q553" s="194">
        <f>INDEX(elcc!G:G,MATCH(P553,elcc!D:D,0))</f>
        <v>0.96603464723299004</v>
      </c>
      <c r="R553" s="195">
        <f t="shared" ref="R553:R611" si="241">IF(O553="battery",MIN(1,J553/4),1)</f>
        <v>1</v>
      </c>
      <c r="S553" s="210" t="e">
        <f t="shared" ref="S553:S611" si="242">IF(ISBLANK(H553),NA(),H553*L553*Q553*R553)</f>
        <v>#N/A</v>
      </c>
      <c r="T553" s="212">
        <f t="shared" ref="T553:T611" si="243">IF(ISNUMBER(G553),G553,S553)</f>
        <v>7</v>
      </c>
      <c r="U553" s="196" t="str">
        <f t="shared" ref="U553:U611" si="244">IF(ISERROR(T553),"error in NQC data entry; please check blue and purple data entered. You need to provide either a contracted NQC value in Column G, or allow the template to calculate one using Columns H,L,Q, and R","ok")</f>
        <v>ok</v>
      </c>
      <c r="V553" s="192" t="str">
        <f>INDEX(resources!F:F,MATCH(B553,resources!B:B,0))</f>
        <v>new_resolve</v>
      </c>
      <c r="W553" s="197">
        <f t="shared" ref="W553:W611" si="245">(F553&gt;0)*1</f>
        <v>0</v>
      </c>
      <c r="X553" s="197">
        <f t="shared" ref="X553:X611" si="246">COUNTIFS(G553:H553,"&gt;0")</f>
        <v>1</v>
      </c>
      <c r="Y553" s="214" t="str">
        <f t="shared" ref="Y553:Y611" si="247">B553&amp;"_"&amp;C553&amp;"_"&amp;K553</f>
        <v>New_Li_Battery_New Long Duration Storage_2026_New 7 MW Long Duration Storage</v>
      </c>
      <c r="Z553" s="197">
        <f>IF(COUNTIFS($Y$2:Y553,Y553)=1,1,0)</f>
        <v>0</v>
      </c>
      <c r="AA553" s="197">
        <f>SUM($Z$2:Z553)*Z553</f>
        <v>0</v>
      </c>
      <c r="AB553" s="197">
        <f>COUNTIFS(resources!B:B,B553)</f>
        <v>1</v>
      </c>
      <c r="AC553" s="197">
        <f t="shared" ref="AC553:AC611" si="248">AND(ISNUMBER(D553),(D553&gt;2019))*1</f>
        <v>1</v>
      </c>
      <c r="AD553" s="197">
        <f t="shared" ref="AD553:AD611" si="249">AND(ISNUMBER(E553),E553&gt;=1,E553&lt;=12)*1</f>
        <v>1</v>
      </c>
      <c r="AE553" s="197">
        <f t="shared" ref="AE553:AE611" si="250">AND(COUNT(G553:H553)=1,COUNT(F553)=1)*1</f>
        <v>1</v>
      </c>
      <c r="AF553" s="197">
        <f t="shared" ref="AF553:AF611" si="251">(COUNTIFS(K553:O553,"fillme")=0)*1</f>
        <v>1</v>
      </c>
      <c r="AG553" s="197">
        <f t="shared" ref="AG553:AG611" si="252">ISNUMBER(L553)*1</f>
        <v>1</v>
      </c>
      <c r="AH553" s="197">
        <f t="shared" ref="AH553:AH611" si="253">NOT(AND(G553&gt;0,H553&gt;0))*1</f>
        <v>1</v>
      </c>
      <c r="AI553" s="197">
        <f t="shared" ref="AI553:AI611" si="254">(U553="ok")*1</f>
        <v>1</v>
      </c>
    </row>
    <row r="554" spans="1:35" x14ac:dyDescent="0.3">
      <c r="A554" s="103" t="s">
        <v>3955</v>
      </c>
      <c r="B554" s="214" t="s">
        <v>593</v>
      </c>
      <c r="C554" s="214" t="s">
        <v>6270</v>
      </c>
      <c r="D554" s="164">
        <v>2026</v>
      </c>
      <c r="E554" s="164">
        <v>3</v>
      </c>
      <c r="F554" s="166">
        <v>0</v>
      </c>
      <c r="G554" s="206">
        <v>7</v>
      </c>
      <c r="H554" s="207"/>
      <c r="I554" s="103" t="s">
        <v>594</v>
      </c>
      <c r="J554" s="199">
        <v>8</v>
      </c>
      <c r="K554" s="210" t="s">
        <v>6271</v>
      </c>
      <c r="L554" s="210">
        <v>7</v>
      </c>
      <c r="M554" s="210" t="str">
        <f>IF(
ISNA(INDEX(resources!E:E,MATCH(B554,resources!B:B,0))),"fillme",
INDEX(resources!E:E,MATCH(B554,resources!B:B,0)))</f>
        <v>CAISO_Battery</v>
      </c>
      <c r="N554" s="220">
        <v>0</v>
      </c>
      <c r="O554" s="210" t="str">
        <f>IFERROR(INDEX(resources!K:K,MATCH(B554,resources!B:B,0)),"fillme")</f>
        <v>battery</v>
      </c>
      <c r="P554" s="210" t="str">
        <f t="shared" si="240"/>
        <v>battery_2026_3</v>
      </c>
      <c r="Q554" s="194">
        <f>INDEX(elcc!G:G,MATCH(P554,elcc!D:D,0))</f>
        <v>0.96603464723299004</v>
      </c>
      <c r="R554" s="195">
        <f t="shared" si="241"/>
        <v>1</v>
      </c>
      <c r="S554" s="210" t="e">
        <f t="shared" si="242"/>
        <v>#N/A</v>
      </c>
      <c r="T554" s="212">
        <f t="shared" si="243"/>
        <v>7</v>
      </c>
      <c r="U554" s="196" t="str">
        <f t="shared" si="244"/>
        <v>ok</v>
      </c>
      <c r="V554" s="192" t="str">
        <f>INDEX(resources!F:F,MATCH(B554,resources!B:B,0))</f>
        <v>new_resolve</v>
      </c>
      <c r="W554" s="197">
        <f t="shared" si="245"/>
        <v>0</v>
      </c>
      <c r="X554" s="197">
        <f t="shared" si="246"/>
        <v>1</v>
      </c>
      <c r="Y554" s="214" t="str">
        <f t="shared" si="247"/>
        <v>New_Li_Battery_New Long Duration Storage_2026_New 7 MW Long Duration Storage</v>
      </c>
      <c r="Z554" s="197">
        <f>IF(COUNTIFS($Y$2:Y554,Y554)=1,1,0)</f>
        <v>0</v>
      </c>
      <c r="AA554" s="197">
        <f>SUM($Z$2:Z554)*Z554</f>
        <v>0</v>
      </c>
      <c r="AB554" s="197">
        <f>COUNTIFS(resources!B:B,B554)</f>
        <v>1</v>
      </c>
      <c r="AC554" s="197">
        <f t="shared" si="248"/>
        <v>1</v>
      </c>
      <c r="AD554" s="197">
        <f t="shared" si="249"/>
        <v>1</v>
      </c>
      <c r="AE554" s="197">
        <f t="shared" si="250"/>
        <v>1</v>
      </c>
      <c r="AF554" s="197">
        <f t="shared" si="251"/>
        <v>1</v>
      </c>
      <c r="AG554" s="197">
        <f t="shared" si="252"/>
        <v>1</v>
      </c>
      <c r="AH554" s="197">
        <f t="shared" si="253"/>
        <v>1</v>
      </c>
      <c r="AI554" s="197">
        <f t="shared" si="254"/>
        <v>1</v>
      </c>
    </row>
    <row r="555" spans="1:35" x14ac:dyDescent="0.3">
      <c r="A555" s="103" t="s">
        <v>3955</v>
      </c>
      <c r="B555" s="214" t="s">
        <v>593</v>
      </c>
      <c r="C555" s="214" t="s">
        <v>6270</v>
      </c>
      <c r="D555" s="164">
        <v>2026</v>
      </c>
      <c r="E555" s="164">
        <v>4</v>
      </c>
      <c r="F555" s="166">
        <v>0</v>
      </c>
      <c r="G555" s="206">
        <v>7</v>
      </c>
      <c r="H555" s="207"/>
      <c r="I555" s="103" t="s">
        <v>594</v>
      </c>
      <c r="J555" s="199">
        <v>8</v>
      </c>
      <c r="K555" s="210" t="s">
        <v>6271</v>
      </c>
      <c r="L555" s="210">
        <v>7</v>
      </c>
      <c r="M555" s="210" t="str">
        <f>IF(
ISNA(INDEX(resources!E:E,MATCH(B555,resources!B:B,0))),"fillme",
INDEX(resources!E:E,MATCH(B555,resources!B:B,0)))</f>
        <v>CAISO_Battery</v>
      </c>
      <c r="N555" s="220">
        <v>0</v>
      </c>
      <c r="O555" s="210" t="str">
        <f>IFERROR(INDEX(resources!K:K,MATCH(B555,resources!B:B,0)),"fillme")</f>
        <v>battery</v>
      </c>
      <c r="P555" s="210" t="str">
        <f t="shared" si="240"/>
        <v>battery_2026_4</v>
      </c>
      <c r="Q555" s="194">
        <f>INDEX(elcc!G:G,MATCH(P555,elcc!D:D,0))</f>
        <v>0.96603464723299004</v>
      </c>
      <c r="R555" s="195">
        <f t="shared" si="241"/>
        <v>1</v>
      </c>
      <c r="S555" s="210" t="e">
        <f t="shared" si="242"/>
        <v>#N/A</v>
      </c>
      <c r="T555" s="212">
        <f t="shared" si="243"/>
        <v>7</v>
      </c>
      <c r="U555" s="196" t="str">
        <f t="shared" si="244"/>
        <v>ok</v>
      </c>
      <c r="V555" s="192" t="str">
        <f>INDEX(resources!F:F,MATCH(B555,resources!B:B,0))</f>
        <v>new_resolve</v>
      </c>
      <c r="W555" s="197">
        <f t="shared" si="245"/>
        <v>0</v>
      </c>
      <c r="X555" s="197">
        <f t="shared" si="246"/>
        <v>1</v>
      </c>
      <c r="Y555" s="214" t="str">
        <f t="shared" si="247"/>
        <v>New_Li_Battery_New Long Duration Storage_2026_New 7 MW Long Duration Storage</v>
      </c>
      <c r="Z555" s="197">
        <f>IF(COUNTIFS($Y$2:Y555,Y555)=1,1,0)</f>
        <v>0</v>
      </c>
      <c r="AA555" s="197">
        <f>SUM($Z$2:Z555)*Z555</f>
        <v>0</v>
      </c>
      <c r="AB555" s="197">
        <f>COUNTIFS(resources!B:B,B555)</f>
        <v>1</v>
      </c>
      <c r="AC555" s="197">
        <f t="shared" si="248"/>
        <v>1</v>
      </c>
      <c r="AD555" s="197">
        <f t="shared" si="249"/>
        <v>1</v>
      </c>
      <c r="AE555" s="197">
        <f t="shared" si="250"/>
        <v>1</v>
      </c>
      <c r="AF555" s="197">
        <f t="shared" si="251"/>
        <v>1</v>
      </c>
      <c r="AG555" s="197">
        <f t="shared" si="252"/>
        <v>1</v>
      </c>
      <c r="AH555" s="197">
        <f t="shared" si="253"/>
        <v>1</v>
      </c>
      <c r="AI555" s="197">
        <f t="shared" si="254"/>
        <v>1</v>
      </c>
    </row>
    <row r="556" spans="1:35" x14ac:dyDescent="0.3">
      <c r="A556" s="103" t="s">
        <v>3955</v>
      </c>
      <c r="B556" s="214" t="s">
        <v>593</v>
      </c>
      <c r="C556" s="214" t="s">
        <v>6270</v>
      </c>
      <c r="D556" s="164">
        <v>2026</v>
      </c>
      <c r="E556" s="164">
        <v>5</v>
      </c>
      <c r="F556" s="166">
        <v>0</v>
      </c>
      <c r="G556" s="206">
        <v>7</v>
      </c>
      <c r="H556" s="207"/>
      <c r="I556" s="103" t="s">
        <v>594</v>
      </c>
      <c r="J556" s="199">
        <v>8</v>
      </c>
      <c r="K556" s="210" t="s">
        <v>6271</v>
      </c>
      <c r="L556" s="210">
        <v>7</v>
      </c>
      <c r="M556" s="210" t="str">
        <f>IF(
ISNA(INDEX(resources!E:E,MATCH(B556,resources!B:B,0))),"fillme",
INDEX(resources!E:E,MATCH(B556,resources!B:B,0)))</f>
        <v>CAISO_Battery</v>
      </c>
      <c r="N556" s="220">
        <v>0</v>
      </c>
      <c r="O556" s="210" t="str">
        <f>IFERROR(INDEX(resources!K:K,MATCH(B556,resources!B:B,0)),"fillme")</f>
        <v>battery</v>
      </c>
      <c r="P556" s="210" t="str">
        <f t="shared" si="240"/>
        <v>battery_2026_5</v>
      </c>
      <c r="Q556" s="194">
        <f>INDEX(elcc!G:G,MATCH(P556,elcc!D:D,0))</f>
        <v>0.96603464723299004</v>
      </c>
      <c r="R556" s="195">
        <f t="shared" si="241"/>
        <v>1</v>
      </c>
      <c r="S556" s="210" t="e">
        <f t="shared" si="242"/>
        <v>#N/A</v>
      </c>
      <c r="T556" s="212">
        <f t="shared" si="243"/>
        <v>7</v>
      </c>
      <c r="U556" s="196" t="str">
        <f t="shared" si="244"/>
        <v>ok</v>
      </c>
      <c r="V556" s="192" t="str">
        <f>INDEX(resources!F:F,MATCH(B556,resources!B:B,0))</f>
        <v>new_resolve</v>
      </c>
      <c r="W556" s="197">
        <f t="shared" si="245"/>
        <v>0</v>
      </c>
      <c r="X556" s="197">
        <f t="shared" si="246"/>
        <v>1</v>
      </c>
      <c r="Y556" s="214" t="str">
        <f t="shared" si="247"/>
        <v>New_Li_Battery_New Long Duration Storage_2026_New 7 MW Long Duration Storage</v>
      </c>
      <c r="Z556" s="197">
        <f>IF(COUNTIFS($Y$2:Y556,Y556)=1,1,0)</f>
        <v>0</v>
      </c>
      <c r="AA556" s="197">
        <f>SUM($Z$2:Z556)*Z556</f>
        <v>0</v>
      </c>
      <c r="AB556" s="197">
        <f>COUNTIFS(resources!B:B,B556)</f>
        <v>1</v>
      </c>
      <c r="AC556" s="197">
        <f t="shared" si="248"/>
        <v>1</v>
      </c>
      <c r="AD556" s="197">
        <f t="shared" si="249"/>
        <v>1</v>
      </c>
      <c r="AE556" s="197">
        <f t="shared" si="250"/>
        <v>1</v>
      </c>
      <c r="AF556" s="197">
        <f t="shared" si="251"/>
        <v>1</v>
      </c>
      <c r="AG556" s="197">
        <f t="shared" si="252"/>
        <v>1</v>
      </c>
      <c r="AH556" s="197">
        <f t="shared" si="253"/>
        <v>1</v>
      </c>
      <c r="AI556" s="197">
        <f t="shared" si="254"/>
        <v>1</v>
      </c>
    </row>
    <row r="557" spans="1:35" x14ac:dyDescent="0.3">
      <c r="A557" s="103" t="s">
        <v>3955</v>
      </c>
      <c r="B557" s="214" t="s">
        <v>593</v>
      </c>
      <c r="C557" s="214" t="s">
        <v>6270</v>
      </c>
      <c r="D557" s="164">
        <v>2026</v>
      </c>
      <c r="E557" s="164">
        <v>6</v>
      </c>
      <c r="F557" s="166">
        <v>0</v>
      </c>
      <c r="G557" s="206">
        <v>7</v>
      </c>
      <c r="H557" s="207"/>
      <c r="I557" s="103" t="s">
        <v>594</v>
      </c>
      <c r="J557" s="199">
        <v>8</v>
      </c>
      <c r="K557" s="210" t="s">
        <v>6271</v>
      </c>
      <c r="L557" s="210">
        <v>7</v>
      </c>
      <c r="M557" s="210" t="str">
        <f>IF(
ISNA(INDEX(resources!E:E,MATCH(B557,resources!B:B,0))),"fillme",
INDEX(resources!E:E,MATCH(B557,resources!B:B,0)))</f>
        <v>CAISO_Battery</v>
      </c>
      <c r="N557" s="220">
        <v>0</v>
      </c>
      <c r="O557" s="210" t="str">
        <f>IFERROR(INDEX(resources!K:K,MATCH(B557,resources!B:B,0)),"fillme")</f>
        <v>battery</v>
      </c>
      <c r="P557" s="210" t="str">
        <f t="shared" si="240"/>
        <v>battery_2026_6</v>
      </c>
      <c r="Q557" s="194">
        <f>INDEX(elcc!G:G,MATCH(P557,elcc!D:D,0))</f>
        <v>0.96603464723299004</v>
      </c>
      <c r="R557" s="195">
        <f t="shared" si="241"/>
        <v>1</v>
      </c>
      <c r="S557" s="210" t="e">
        <f t="shared" si="242"/>
        <v>#N/A</v>
      </c>
      <c r="T557" s="212">
        <f t="shared" si="243"/>
        <v>7</v>
      </c>
      <c r="U557" s="196" t="str">
        <f t="shared" si="244"/>
        <v>ok</v>
      </c>
      <c r="V557" s="192" t="str">
        <f>INDEX(resources!F:F,MATCH(B557,resources!B:B,0))</f>
        <v>new_resolve</v>
      </c>
      <c r="W557" s="197">
        <f t="shared" si="245"/>
        <v>0</v>
      </c>
      <c r="X557" s="197">
        <f t="shared" si="246"/>
        <v>1</v>
      </c>
      <c r="Y557" s="214" t="str">
        <f t="shared" si="247"/>
        <v>New_Li_Battery_New Long Duration Storage_2026_New 7 MW Long Duration Storage</v>
      </c>
      <c r="Z557" s="197">
        <f>IF(COUNTIFS($Y$2:Y557,Y557)=1,1,0)</f>
        <v>0</v>
      </c>
      <c r="AA557" s="197">
        <f>SUM($Z$2:Z557)*Z557</f>
        <v>0</v>
      </c>
      <c r="AB557" s="197">
        <f>COUNTIFS(resources!B:B,B557)</f>
        <v>1</v>
      </c>
      <c r="AC557" s="197">
        <f t="shared" si="248"/>
        <v>1</v>
      </c>
      <c r="AD557" s="197">
        <f t="shared" si="249"/>
        <v>1</v>
      </c>
      <c r="AE557" s="197">
        <f t="shared" si="250"/>
        <v>1</v>
      </c>
      <c r="AF557" s="197">
        <f t="shared" si="251"/>
        <v>1</v>
      </c>
      <c r="AG557" s="197">
        <f t="shared" si="252"/>
        <v>1</v>
      </c>
      <c r="AH557" s="197">
        <f t="shared" si="253"/>
        <v>1</v>
      </c>
      <c r="AI557" s="197">
        <f t="shared" si="254"/>
        <v>1</v>
      </c>
    </row>
    <row r="558" spans="1:35" x14ac:dyDescent="0.3">
      <c r="A558" s="103" t="s">
        <v>3955</v>
      </c>
      <c r="B558" s="214" t="s">
        <v>593</v>
      </c>
      <c r="C558" s="214" t="s">
        <v>6270</v>
      </c>
      <c r="D558" s="164">
        <v>2026</v>
      </c>
      <c r="E558" s="164">
        <v>7</v>
      </c>
      <c r="F558" s="166">
        <v>0</v>
      </c>
      <c r="G558" s="206">
        <v>7</v>
      </c>
      <c r="H558" s="207"/>
      <c r="I558" s="103" t="s">
        <v>594</v>
      </c>
      <c r="J558" s="199">
        <v>8</v>
      </c>
      <c r="K558" s="210" t="s">
        <v>6271</v>
      </c>
      <c r="L558" s="210">
        <v>7</v>
      </c>
      <c r="M558" s="210" t="str">
        <f>IF(
ISNA(INDEX(resources!E:E,MATCH(B558,resources!B:B,0))),"fillme",
INDEX(resources!E:E,MATCH(B558,resources!B:B,0)))</f>
        <v>CAISO_Battery</v>
      </c>
      <c r="N558" s="220">
        <v>0</v>
      </c>
      <c r="O558" s="210" t="str">
        <f>IFERROR(INDEX(resources!K:K,MATCH(B558,resources!B:B,0)),"fillme")</f>
        <v>battery</v>
      </c>
      <c r="P558" s="210" t="str">
        <f t="shared" si="240"/>
        <v>battery_2026_7</v>
      </c>
      <c r="Q558" s="194">
        <f>INDEX(elcc!G:G,MATCH(P558,elcc!D:D,0))</f>
        <v>0.96603464723299004</v>
      </c>
      <c r="R558" s="195">
        <f t="shared" si="241"/>
        <v>1</v>
      </c>
      <c r="S558" s="210" t="e">
        <f t="shared" si="242"/>
        <v>#N/A</v>
      </c>
      <c r="T558" s="212">
        <f t="shared" si="243"/>
        <v>7</v>
      </c>
      <c r="U558" s="196" t="str">
        <f t="shared" si="244"/>
        <v>ok</v>
      </c>
      <c r="V558" s="192" t="str">
        <f>INDEX(resources!F:F,MATCH(B558,resources!B:B,0))</f>
        <v>new_resolve</v>
      </c>
      <c r="W558" s="197">
        <f t="shared" si="245"/>
        <v>0</v>
      </c>
      <c r="X558" s="197">
        <f t="shared" si="246"/>
        <v>1</v>
      </c>
      <c r="Y558" s="214" t="str">
        <f t="shared" si="247"/>
        <v>New_Li_Battery_New Long Duration Storage_2026_New 7 MW Long Duration Storage</v>
      </c>
      <c r="Z558" s="197">
        <f>IF(COUNTIFS($Y$2:Y558,Y558)=1,1,0)</f>
        <v>0</v>
      </c>
      <c r="AA558" s="197">
        <f>SUM($Z$2:Z558)*Z558</f>
        <v>0</v>
      </c>
      <c r="AB558" s="197">
        <f>COUNTIFS(resources!B:B,B558)</f>
        <v>1</v>
      </c>
      <c r="AC558" s="197">
        <f t="shared" si="248"/>
        <v>1</v>
      </c>
      <c r="AD558" s="197">
        <f t="shared" si="249"/>
        <v>1</v>
      </c>
      <c r="AE558" s="197">
        <f t="shared" si="250"/>
        <v>1</v>
      </c>
      <c r="AF558" s="197">
        <f t="shared" si="251"/>
        <v>1</v>
      </c>
      <c r="AG558" s="197">
        <f t="shared" si="252"/>
        <v>1</v>
      </c>
      <c r="AH558" s="197">
        <f t="shared" si="253"/>
        <v>1</v>
      </c>
      <c r="AI558" s="197">
        <f t="shared" si="254"/>
        <v>1</v>
      </c>
    </row>
    <row r="559" spans="1:35" x14ac:dyDescent="0.3">
      <c r="A559" s="103" t="s">
        <v>3955</v>
      </c>
      <c r="B559" s="214" t="s">
        <v>593</v>
      </c>
      <c r="C559" s="214" t="s">
        <v>6270</v>
      </c>
      <c r="D559" s="164">
        <v>2026</v>
      </c>
      <c r="E559" s="164">
        <v>8</v>
      </c>
      <c r="F559" s="166">
        <v>0</v>
      </c>
      <c r="G559" s="206">
        <v>7</v>
      </c>
      <c r="H559" s="207"/>
      <c r="I559" s="103" t="s">
        <v>594</v>
      </c>
      <c r="J559" s="199">
        <v>8</v>
      </c>
      <c r="K559" s="210" t="s">
        <v>6271</v>
      </c>
      <c r="L559" s="210">
        <v>7</v>
      </c>
      <c r="M559" s="210" t="str">
        <f>IF(
ISNA(INDEX(resources!E:E,MATCH(B559,resources!B:B,0))),"fillme",
INDEX(resources!E:E,MATCH(B559,resources!B:B,0)))</f>
        <v>CAISO_Battery</v>
      </c>
      <c r="N559" s="220">
        <v>0</v>
      </c>
      <c r="O559" s="210" t="str">
        <f>IFERROR(INDEX(resources!K:K,MATCH(B559,resources!B:B,0)),"fillme")</f>
        <v>battery</v>
      </c>
      <c r="P559" s="210" t="str">
        <f t="shared" si="240"/>
        <v>battery_2026_8</v>
      </c>
      <c r="Q559" s="194">
        <f>INDEX(elcc!G:G,MATCH(P559,elcc!D:D,0))</f>
        <v>0.96603464723299004</v>
      </c>
      <c r="R559" s="195">
        <f t="shared" si="241"/>
        <v>1</v>
      </c>
      <c r="S559" s="210" t="e">
        <f t="shared" si="242"/>
        <v>#N/A</v>
      </c>
      <c r="T559" s="212">
        <f t="shared" si="243"/>
        <v>7</v>
      </c>
      <c r="U559" s="196" t="str">
        <f t="shared" si="244"/>
        <v>ok</v>
      </c>
      <c r="V559" s="192" t="str">
        <f>INDEX(resources!F:F,MATCH(B559,resources!B:B,0))</f>
        <v>new_resolve</v>
      </c>
      <c r="W559" s="197">
        <f t="shared" si="245"/>
        <v>0</v>
      </c>
      <c r="X559" s="197">
        <f t="shared" si="246"/>
        <v>1</v>
      </c>
      <c r="Y559" s="214" t="str">
        <f t="shared" si="247"/>
        <v>New_Li_Battery_New Long Duration Storage_2026_New 7 MW Long Duration Storage</v>
      </c>
      <c r="Z559" s="197">
        <f>IF(COUNTIFS($Y$2:Y559,Y559)=1,1,0)</f>
        <v>0</v>
      </c>
      <c r="AA559" s="197">
        <f>SUM($Z$2:Z559)*Z559</f>
        <v>0</v>
      </c>
      <c r="AB559" s="197">
        <f>COUNTIFS(resources!B:B,B559)</f>
        <v>1</v>
      </c>
      <c r="AC559" s="197">
        <f t="shared" si="248"/>
        <v>1</v>
      </c>
      <c r="AD559" s="197">
        <f t="shared" si="249"/>
        <v>1</v>
      </c>
      <c r="AE559" s="197">
        <f t="shared" si="250"/>
        <v>1</v>
      </c>
      <c r="AF559" s="197">
        <f t="shared" si="251"/>
        <v>1</v>
      </c>
      <c r="AG559" s="197">
        <f t="shared" si="252"/>
        <v>1</v>
      </c>
      <c r="AH559" s="197">
        <f t="shared" si="253"/>
        <v>1</v>
      </c>
      <c r="AI559" s="197">
        <f t="shared" si="254"/>
        <v>1</v>
      </c>
    </row>
    <row r="560" spans="1:35" x14ac:dyDescent="0.3">
      <c r="A560" s="103" t="s">
        <v>3955</v>
      </c>
      <c r="B560" s="214" t="s">
        <v>593</v>
      </c>
      <c r="C560" s="214" t="s">
        <v>6270</v>
      </c>
      <c r="D560" s="164">
        <v>2026</v>
      </c>
      <c r="E560" s="164">
        <v>9</v>
      </c>
      <c r="F560" s="166">
        <v>0</v>
      </c>
      <c r="G560" s="206">
        <v>7</v>
      </c>
      <c r="H560" s="207"/>
      <c r="I560" s="103" t="s">
        <v>594</v>
      </c>
      <c r="J560" s="199">
        <v>8</v>
      </c>
      <c r="K560" s="210" t="s">
        <v>6271</v>
      </c>
      <c r="L560" s="210">
        <v>7</v>
      </c>
      <c r="M560" s="210" t="str">
        <f>IF(
ISNA(INDEX(resources!E:E,MATCH(B560,resources!B:B,0))),"fillme",
INDEX(resources!E:E,MATCH(B560,resources!B:B,0)))</f>
        <v>CAISO_Battery</v>
      </c>
      <c r="N560" s="220">
        <v>0</v>
      </c>
      <c r="O560" s="210" t="str">
        <f>IFERROR(INDEX(resources!K:K,MATCH(B560,resources!B:B,0)),"fillme")</f>
        <v>battery</v>
      </c>
      <c r="P560" s="210" t="str">
        <f t="shared" si="240"/>
        <v>battery_2026_9</v>
      </c>
      <c r="Q560" s="194">
        <f>INDEX(elcc!G:G,MATCH(P560,elcc!D:D,0))</f>
        <v>0.96603464723299004</v>
      </c>
      <c r="R560" s="195">
        <f t="shared" si="241"/>
        <v>1</v>
      </c>
      <c r="S560" s="210" t="e">
        <f t="shared" si="242"/>
        <v>#N/A</v>
      </c>
      <c r="T560" s="212">
        <f t="shared" si="243"/>
        <v>7</v>
      </c>
      <c r="U560" s="196" t="str">
        <f t="shared" si="244"/>
        <v>ok</v>
      </c>
      <c r="V560" s="192" t="str">
        <f>INDEX(resources!F:F,MATCH(B560,resources!B:B,0))</f>
        <v>new_resolve</v>
      </c>
      <c r="W560" s="197">
        <f t="shared" si="245"/>
        <v>0</v>
      </c>
      <c r="X560" s="197">
        <f t="shared" si="246"/>
        <v>1</v>
      </c>
      <c r="Y560" s="214" t="str">
        <f t="shared" si="247"/>
        <v>New_Li_Battery_New Long Duration Storage_2026_New 7 MW Long Duration Storage</v>
      </c>
      <c r="Z560" s="197">
        <f>IF(COUNTIFS($Y$2:Y560,Y560)=1,1,0)</f>
        <v>0</v>
      </c>
      <c r="AA560" s="197">
        <f>SUM($Z$2:Z560)*Z560</f>
        <v>0</v>
      </c>
      <c r="AB560" s="197">
        <f>COUNTIFS(resources!B:B,B560)</f>
        <v>1</v>
      </c>
      <c r="AC560" s="197">
        <f t="shared" si="248"/>
        <v>1</v>
      </c>
      <c r="AD560" s="197">
        <f t="shared" si="249"/>
        <v>1</v>
      </c>
      <c r="AE560" s="197">
        <f t="shared" si="250"/>
        <v>1</v>
      </c>
      <c r="AF560" s="197">
        <f t="shared" si="251"/>
        <v>1</v>
      </c>
      <c r="AG560" s="197">
        <f t="shared" si="252"/>
        <v>1</v>
      </c>
      <c r="AH560" s="197">
        <f t="shared" si="253"/>
        <v>1</v>
      </c>
      <c r="AI560" s="197">
        <f t="shared" si="254"/>
        <v>1</v>
      </c>
    </row>
    <row r="561" spans="1:35" x14ac:dyDescent="0.3">
      <c r="A561" s="103" t="s">
        <v>3955</v>
      </c>
      <c r="B561" s="214" t="s">
        <v>593</v>
      </c>
      <c r="C561" s="214" t="s">
        <v>6270</v>
      </c>
      <c r="D561" s="164">
        <v>2026</v>
      </c>
      <c r="E561" s="164">
        <v>10</v>
      </c>
      <c r="F561" s="166">
        <v>0</v>
      </c>
      <c r="G561" s="206">
        <v>7</v>
      </c>
      <c r="H561" s="207"/>
      <c r="I561" s="103" t="s">
        <v>594</v>
      </c>
      <c r="J561" s="199">
        <v>8</v>
      </c>
      <c r="K561" s="210" t="s">
        <v>6271</v>
      </c>
      <c r="L561" s="210">
        <v>7</v>
      </c>
      <c r="M561" s="210" t="str">
        <f>IF(
ISNA(INDEX(resources!E:E,MATCH(B561,resources!B:B,0))),"fillme",
INDEX(resources!E:E,MATCH(B561,resources!B:B,0)))</f>
        <v>CAISO_Battery</v>
      </c>
      <c r="N561" s="220">
        <v>0</v>
      </c>
      <c r="O561" s="210" t="str">
        <f>IFERROR(INDEX(resources!K:K,MATCH(B561,resources!B:B,0)),"fillme")</f>
        <v>battery</v>
      </c>
      <c r="P561" s="210" t="str">
        <f t="shared" si="240"/>
        <v>battery_2026_10</v>
      </c>
      <c r="Q561" s="194">
        <f>INDEX(elcc!G:G,MATCH(P561,elcc!D:D,0))</f>
        <v>0.96603464723299004</v>
      </c>
      <c r="R561" s="195">
        <f t="shared" si="241"/>
        <v>1</v>
      </c>
      <c r="S561" s="210" t="e">
        <f t="shared" si="242"/>
        <v>#N/A</v>
      </c>
      <c r="T561" s="212">
        <f t="shared" si="243"/>
        <v>7</v>
      </c>
      <c r="U561" s="196" t="str">
        <f t="shared" si="244"/>
        <v>ok</v>
      </c>
      <c r="V561" s="192" t="str">
        <f>INDEX(resources!F:F,MATCH(B561,resources!B:B,0))</f>
        <v>new_resolve</v>
      </c>
      <c r="W561" s="197">
        <f t="shared" si="245"/>
        <v>0</v>
      </c>
      <c r="X561" s="197">
        <f t="shared" si="246"/>
        <v>1</v>
      </c>
      <c r="Y561" s="214" t="str">
        <f t="shared" si="247"/>
        <v>New_Li_Battery_New Long Duration Storage_2026_New 7 MW Long Duration Storage</v>
      </c>
      <c r="Z561" s="197">
        <f>IF(COUNTIFS($Y$2:Y561,Y561)=1,1,0)</f>
        <v>0</v>
      </c>
      <c r="AA561" s="197">
        <f>SUM($Z$2:Z561)*Z561</f>
        <v>0</v>
      </c>
      <c r="AB561" s="197">
        <f>COUNTIFS(resources!B:B,B561)</f>
        <v>1</v>
      </c>
      <c r="AC561" s="197">
        <f t="shared" si="248"/>
        <v>1</v>
      </c>
      <c r="AD561" s="197">
        <f t="shared" si="249"/>
        <v>1</v>
      </c>
      <c r="AE561" s="197">
        <f t="shared" si="250"/>
        <v>1</v>
      </c>
      <c r="AF561" s="197">
        <f t="shared" si="251"/>
        <v>1</v>
      </c>
      <c r="AG561" s="197">
        <f t="shared" si="252"/>
        <v>1</v>
      </c>
      <c r="AH561" s="197">
        <f t="shared" si="253"/>
        <v>1</v>
      </c>
      <c r="AI561" s="197">
        <f t="shared" si="254"/>
        <v>1</v>
      </c>
    </row>
    <row r="562" spans="1:35" x14ac:dyDescent="0.3">
      <c r="A562" s="103" t="s">
        <v>3955</v>
      </c>
      <c r="B562" s="214" t="s">
        <v>593</v>
      </c>
      <c r="C562" s="214" t="s">
        <v>6270</v>
      </c>
      <c r="D562" s="164">
        <v>2026</v>
      </c>
      <c r="E562" s="164">
        <v>11</v>
      </c>
      <c r="F562" s="166">
        <v>0</v>
      </c>
      <c r="G562" s="206">
        <v>7</v>
      </c>
      <c r="H562" s="207"/>
      <c r="I562" s="103" t="s">
        <v>594</v>
      </c>
      <c r="J562" s="199">
        <v>8</v>
      </c>
      <c r="K562" s="210" t="s">
        <v>6271</v>
      </c>
      <c r="L562" s="210">
        <v>7</v>
      </c>
      <c r="M562" s="210" t="str">
        <f>IF(
ISNA(INDEX(resources!E:E,MATCH(B562,resources!B:B,0))),"fillme",
INDEX(resources!E:E,MATCH(B562,resources!B:B,0)))</f>
        <v>CAISO_Battery</v>
      </c>
      <c r="N562" s="220">
        <v>0</v>
      </c>
      <c r="O562" s="210" t="str">
        <f>IFERROR(INDEX(resources!K:K,MATCH(B562,resources!B:B,0)),"fillme")</f>
        <v>battery</v>
      </c>
      <c r="P562" s="210" t="str">
        <f t="shared" si="240"/>
        <v>battery_2026_11</v>
      </c>
      <c r="Q562" s="194">
        <f>INDEX(elcc!G:G,MATCH(P562,elcc!D:D,0))</f>
        <v>0.96603464723299004</v>
      </c>
      <c r="R562" s="195">
        <f t="shared" si="241"/>
        <v>1</v>
      </c>
      <c r="S562" s="210" t="e">
        <f t="shared" si="242"/>
        <v>#N/A</v>
      </c>
      <c r="T562" s="212">
        <f t="shared" si="243"/>
        <v>7</v>
      </c>
      <c r="U562" s="196" t="str">
        <f t="shared" si="244"/>
        <v>ok</v>
      </c>
      <c r="V562" s="192" t="str">
        <f>INDEX(resources!F:F,MATCH(B562,resources!B:B,0))</f>
        <v>new_resolve</v>
      </c>
      <c r="W562" s="197">
        <f t="shared" si="245"/>
        <v>0</v>
      </c>
      <c r="X562" s="197">
        <f t="shared" si="246"/>
        <v>1</v>
      </c>
      <c r="Y562" s="214" t="str">
        <f t="shared" si="247"/>
        <v>New_Li_Battery_New Long Duration Storage_2026_New 7 MW Long Duration Storage</v>
      </c>
      <c r="Z562" s="197">
        <f>IF(COUNTIFS($Y$2:Y562,Y562)=1,1,0)</f>
        <v>0</v>
      </c>
      <c r="AA562" s="197">
        <f>SUM($Z$2:Z562)*Z562</f>
        <v>0</v>
      </c>
      <c r="AB562" s="197">
        <f>COUNTIFS(resources!B:B,B562)</f>
        <v>1</v>
      </c>
      <c r="AC562" s="197">
        <f t="shared" si="248"/>
        <v>1</v>
      </c>
      <c r="AD562" s="197">
        <f t="shared" si="249"/>
        <v>1</v>
      </c>
      <c r="AE562" s="197">
        <f t="shared" si="250"/>
        <v>1</v>
      </c>
      <c r="AF562" s="197">
        <f t="shared" si="251"/>
        <v>1</v>
      </c>
      <c r="AG562" s="197">
        <f t="shared" si="252"/>
        <v>1</v>
      </c>
      <c r="AH562" s="197">
        <f t="shared" si="253"/>
        <v>1</v>
      </c>
      <c r="AI562" s="197">
        <f t="shared" si="254"/>
        <v>1</v>
      </c>
    </row>
    <row r="563" spans="1:35" x14ac:dyDescent="0.3">
      <c r="A563" s="103" t="s">
        <v>3955</v>
      </c>
      <c r="B563" s="214" t="s">
        <v>593</v>
      </c>
      <c r="C563" s="214" t="s">
        <v>6270</v>
      </c>
      <c r="D563" s="164">
        <v>2026</v>
      </c>
      <c r="E563" s="164">
        <v>12</v>
      </c>
      <c r="F563" s="166">
        <v>0</v>
      </c>
      <c r="G563" s="206">
        <v>7</v>
      </c>
      <c r="H563" s="207"/>
      <c r="I563" s="103" t="s">
        <v>594</v>
      </c>
      <c r="J563" s="199">
        <v>8</v>
      </c>
      <c r="K563" s="210" t="s">
        <v>6271</v>
      </c>
      <c r="L563" s="210">
        <v>7</v>
      </c>
      <c r="M563" s="210" t="str">
        <f>IF(
ISNA(INDEX(resources!E:E,MATCH(B563,resources!B:B,0))),"fillme",
INDEX(resources!E:E,MATCH(B563,resources!B:B,0)))</f>
        <v>CAISO_Battery</v>
      </c>
      <c r="N563" s="220">
        <v>0</v>
      </c>
      <c r="O563" s="210" t="str">
        <f>IFERROR(INDEX(resources!K:K,MATCH(B563,resources!B:B,0)),"fillme")</f>
        <v>battery</v>
      </c>
      <c r="P563" s="210" t="str">
        <f t="shared" si="240"/>
        <v>battery_2026_12</v>
      </c>
      <c r="Q563" s="194">
        <f>INDEX(elcc!G:G,MATCH(P563,elcc!D:D,0))</f>
        <v>0.96603464723299004</v>
      </c>
      <c r="R563" s="195">
        <f t="shared" si="241"/>
        <v>1</v>
      </c>
      <c r="S563" s="210" t="e">
        <f t="shared" si="242"/>
        <v>#N/A</v>
      </c>
      <c r="T563" s="212">
        <f t="shared" si="243"/>
        <v>7</v>
      </c>
      <c r="U563" s="196" t="str">
        <f t="shared" si="244"/>
        <v>ok</v>
      </c>
      <c r="V563" s="192" t="str">
        <f>INDEX(resources!F:F,MATCH(B563,resources!B:B,0))</f>
        <v>new_resolve</v>
      </c>
      <c r="W563" s="197">
        <f t="shared" si="245"/>
        <v>0</v>
      </c>
      <c r="X563" s="197">
        <f t="shared" si="246"/>
        <v>1</v>
      </c>
      <c r="Y563" s="214" t="str">
        <f t="shared" si="247"/>
        <v>New_Li_Battery_New Long Duration Storage_2026_New 7 MW Long Duration Storage</v>
      </c>
      <c r="Z563" s="197">
        <f>IF(COUNTIFS($Y$2:Y563,Y563)=1,1,0)</f>
        <v>0</v>
      </c>
      <c r="AA563" s="197">
        <f>SUM($Z$2:Z563)*Z563</f>
        <v>0</v>
      </c>
      <c r="AB563" s="197">
        <f>COUNTIFS(resources!B:B,B563)</f>
        <v>1</v>
      </c>
      <c r="AC563" s="197">
        <f t="shared" si="248"/>
        <v>1</v>
      </c>
      <c r="AD563" s="197">
        <f t="shared" si="249"/>
        <v>1</v>
      </c>
      <c r="AE563" s="197">
        <f t="shared" si="250"/>
        <v>1</v>
      </c>
      <c r="AF563" s="197">
        <f t="shared" si="251"/>
        <v>1</v>
      </c>
      <c r="AG563" s="197">
        <f t="shared" si="252"/>
        <v>1</v>
      </c>
      <c r="AH563" s="197">
        <f t="shared" si="253"/>
        <v>1</v>
      </c>
      <c r="AI563" s="197">
        <f t="shared" si="254"/>
        <v>1</v>
      </c>
    </row>
    <row r="564" spans="1:35" x14ac:dyDescent="0.3">
      <c r="A564" s="103" t="s">
        <v>3955</v>
      </c>
      <c r="B564" s="214" t="s">
        <v>593</v>
      </c>
      <c r="C564" s="214" t="s">
        <v>6270</v>
      </c>
      <c r="D564" s="164">
        <v>2027</v>
      </c>
      <c r="E564" s="164">
        <v>1</v>
      </c>
      <c r="F564" s="166">
        <v>0</v>
      </c>
      <c r="G564" s="206">
        <v>7</v>
      </c>
      <c r="H564" s="207"/>
      <c r="I564" s="103" t="s">
        <v>594</v>
      </c>
      <c r="J564" s="199">
        <v>8</v>
      </c>
      <c r="K564" s="210" t="s">
        <v>6271</v>
      </c>
      <c r="L564" s="210">
        <v>7</v>
      </c>
      <c r="M564" s="210" t="str">
        <f>IF(
ISNA(INDEX(resources!E:E,MATCH(B564,resources!B:B,0))),"fillme",
INDEX(resources!E:E,MATCH(B564,resources!B:B,0)))</f>
        <v>CAISO_Battery</v>
      </c>
      <c r="N564" s="220">
        <v>0</v>
      </c>
      <c r="O564" s="210" t="str">
        <f>IFERROR(INDEX(resources!K:K,MATCH(B564,resources!B:B,0)),"fillme")</f>
        <v>battery</v>
      </c>
      <c r="P564" s="210" t="str">
        <f t="shared" si="240"/>
        <v>battery_2027_1</v>
      </c>
      <c r="Q564" s="194">
        <f>INDEX(elcc!G:G,MATCH(P564,elcc!D:D,0))</f>
        <v>0.96603464723299004</v>
      </c>
      <c r="R564" s="195">
        <f t="shared" si="241"/>
        <v>1</v>
      </c>
      <c r="S564" s="210" t="e">
        <f t="shared" si="242"/>
        <v>#N/A</v>
      </c>
      <c r="T564" s="212">
        <f t="shared" si="243"/>
        <v>7</v>
      </c>
      <c r="U564" s="196" t="str">
        <f t="shared" si="244"/>
        <v>ok</v>
      </c>
      <c r="V564" s="192" t="str">
        <f>INDEX(resources!F:F,MATCH(B564,resources!B:B,0))</f>
        <v>new_resolve</v>
      </c>
      <c r="W564" s="197">
        <f t="shared" si="245"/>
        <v>0</v>
      </c>
      <c r="X564" s="197">
        <f t="shared" si="246"/>
        <v>1</v>
      </c>
      <c r="Y564" s="214" t="str">
        <f t="shared" si="247"/>
        <v>New_Li_Battery_New Long Duration Storage_2026_New 7 MW Long Duration Storage</v>
      </c>
      <c r="Z564" s="197">
        <f>IF(COUNTIFS($Y$2:Y564,Y564)=1,1,0)</f>
        <v>0</v>
      </c>
      <c r="AA564" s="197">
        <f>SUM($Z$2:Z564)*Z564</f>
        <v>0</v>
      </c>
      <c r="AB564" s="197">
        <f>COUNTIFS(resources!B:B,B564)</f>
        <v>1</v>
      </c>
      <c r="AC564" s="197">
        <f t="shared" si="248"/>
        <v>1</v>
      </c>
      <c r="AD564" s="197">
        <f t="shared" si="249"/>
        <v>1</v>
      </c>
      <c r="AE564" s="197">
        <f t="shared" si="250"/>
        <v>1</v>
      </c>
      <c r="AF564" s="197">
        <f t="shared" si="251"/>
        <v>1</v>
      </c>
      <c r="AG564" s="197">
        <f t="shared" si="252"/>
        <v>1</v>
      </c>
      <c r="AH564" s="197">
        <f t="shared" si="253"/>
        <v>1</v>
      </c>
      <c r="AI564" s="197">
        <f t="shared" si="254"/>
        <v>1</v>
      </c>
    </row>
    <row r="565" spans="1:35" x14ac:dyDescent="0.3">
      <c r="A565" s="103" t="s">
        <v>3955</v>
      </c>
      <c r="B565" s="214" t="s">
        <v>593</v>
      </c>
      <c r="C565" s="214" t="s">
        <v>6270</v>
      </c>
      <c r="D565" s="164">
        <v>2027</v>
      </c>
      <c r="E565" s="164">
        <v>2</v>
      </c>
      <c r="F565" s="166">
        <v>0</v>
      </c>
      <c r="G565" s="206">
        <v>7</v>
      </c>
      <c r="H565" s="207"/>
      <c r="I565" s="103" t="s">
        <v>594</v>
      </c>
      <c r="J565" s="199">
        <v>8</v>
      </c>
      <c r="K565" s="210" t="s">
        <v>6271</v>
      </c>
      <c r="L565" s="210">
        <v>7</v>
      </c>
      <c r="M565" s="210" t="str">
        <f>IF(
ISNA(INDEX(resources!E:E,MATCH(B565,resources!B:B,0))),"fillme",
INDEX(resources!E:E,MATCH(B565,resources!B:B,0)))</f>
        <v>CAISO_Battery</v>
      </c>
      <c r="N565" s="220">
        <v>0</v>
      </c>
      <c r="O565" s="210" t="str">
        <f>IFERROR(INDEX(resources!K:K,MATCH(B565,resources!B:B,0)),"fillme")</f>
        <v>battery</v>
      </c>
      <c r="P565" s="210" t="str">
        <f t="shared" si="240"/>
        <v>battery_2027_2</v>
      </c>
      <c r="Q565" s="194">
        <f>INDEX(elcc!G:G,MATCH(P565,elcc!D:D,0))</f>
        <v>0.96603464723299004</v>
      </c>
      <c r="R565" s="195">
        <f t="shared" si="241"/>
        <v>1</v>
      </c>
      <c r="S565" s="210" t="e">
        <f t="shared" si="242"/>
        <v>#N/A</v>
      </c>
      <c r="T565" s="212">
        <f t="shared" si="243"/>
        <v>7</v>
      </c>
      <c r="U565" s="196" t="str">
        <f t="shared" si="244"/>
        <v>ok</v>
      </c>
      <c r="V565" s="192" t="str">
        <f>INDEX(resources!F:F,MATCH(B565,resources!B:B,0))</f>
        <v>new_resolve</v>
      </c>
      <c r="W565" s="197">
        <f t="shared" si="245"/>
        <v>0</v>
      </c>
      <c r="X565" s="197">
        <f t="shared" si="246"/>
        <v>1</v>
      </c>
      <c r="Y565" s="214" t="str">
        <f t="shared" si="247"/>
        <v>New_Li_Battery_New Long Duration Storage_2026_New 7 MW Long Duration Storage</v>
      </c>
      <c r="Z565" s="197">
        <f>IF(COUNTIFS($Y$2:Y565,Y565)=1,1,0)</f>
        <v>0</v>
      </c>
      <c r="AA565" s="197">
        <f>SUM($Z$2:Z565)*Z565</f>
        <v>0</v>
      </c>
      <c r="AB565" s="197">
        <f>COUNTIFS(resources!B:B,B565)</f>
        <v>1</v>
      </c>
      <c r="AC565" s="197">
        <f t="shared" si="248"/>
        <v>1</v>
      </c>
      <c r="AD565" s="197">
        <f t="shared" si="249"/>
        <v>1</v>
      </c>
      <c r="AE565" s="197">
        <f t="shared" si="250"/>
        <v>1</v>
      </c>
      <c r="AF565" s="197">
        <f t="shared" si="251"/>
        <v>1</v>
      </c>
      <c r="AG565" s="197">
        <f t="shared" si="252"/>
        <v>1</v>
      </c>
      <c r="AH565" s="197">
        <f t="shared" si="253"/>
        <v>1</v>
      </c>
      <c r="AI565" s="197">
        <f t="shared" si="254"/>
        <v>1</v>
      </c>
    </row>
    <row r="566" spans="1:35" x14ac:dyDescent="0.3">
      <c r="A566" s="103" t="s">
        <v>3955</v>
      </c>
      <c r="B566" s="214" t="s">
        <v>593</v>
      </c>
      <c r="C566" s="214" t="s">
        <v>6270</v>
      </c>
      <c r="D566" s="164">
        <v>2027</v>
      </c>
      <c r="E566" s="164">
        <v>3</v>
      </c>
      <c r="F566" s="166">
        <v>0</v>
      </c>
      <c r="G566" s="206">
        <v>7</v>
      </c>
      <c r="H566" s="207"/>
      <c r="I566" s="103" t="s">
        <v>594</v>
      </c>
      <c r="J566" s="199">
        <v>8</v>
      </c>
      <c r="K566" s="210" t="s">
        <v>6271</v>
      </c>
      <c r="L566" s="210">
        <v>7</v>
      </c>
      <c r="M566" s="210" t="str">
        <f>IF(
ISNA(INDEX(resources!E:E,MATCH(B566,resources!B:B,0))),"fillme",
INDEX(resources!E:E,MATCH(B566,resources!B:B,0)))</f>
        <v>CAISO_Battery</v>
      </c>
      <c r="N566" s="220">
        <v>0</v>
      </c>
      <c r="O566" s="210" t="str">
        <f>IFERROR(INDEX(resources!K:K,MATCH(B566,resources!B:B,0)),"fillme")</f>
        <v>battery</v>
      </c>
      <c r="P566" s="210" t="str">
        <f t="shared" si="240"/>
        <v>battery_2027_3</v>
      </c>
      <c r="Q566" s="194">
        <f>INDEX(elcc!G:G,MATCH(P566,elcc!D:D,0))</f>
        <v>0.96603464723299004</v>
      </c>
      <c r="R566" s="195">
        <f t="shared" si="241"/>
        <v>1</v>
      </c>
      <c r="S566" s="210" t="e">
        <f t="shared" si="242"/>
        <v>#N/A</v>
      </c>
      <c r="T566" s="212">
        <f t="shared" si="243"/>
        <v>7</v>
      </c>
      <c r="U566" s="196" t="str">
        <f t="shared" si="244"/>
        <v>ok</v>
      </c>
      <c r="V566" s="192" t="str">
        <f>INDEX(resources!F:F,MATCH(B566,resources!B:B,0))</f>
        <v>new_resolve</v>
      </c>
      <c r="W566" s="197">
        <f t="shared" si="245"/>
        <v>0</v>
      </c>
      <c r="X566" s="197">
        <f t="shared" si="246"/>
        <v>1</v>
      </c>
      <c r="Y566" s="214" t="str">
        <f t="shared" si="247"/>
        <v>New_Li_Battery_New Long Duration Storage_2026_New 7 MW Long Duration Storage</v>
      </c>
      <c r="Z566" s="197">
        <f>IF(COUNTIFS($Y$2:Y566,Y566)=1,1,0)</f>
        <v>0</v>
      </c>
      <c r="AA566" s="197">
        <f>SUM($Z$2:Z566)*Z566</f>
        <v>0</v>
      </c>
      <c r="AB566" s="197">
        <f>COUNTIFS(resources!B:B,B566)</f>
        <v>1</v>
      </c>
      <c r="AC566" s="197">
        <f t="shared" si="248"/>
        <v>1</v>
      </c>
      <c r="AD566" s="197">
        <f t="shared" si="249"/>
        <v>1</v>
      </c>
      <c r="AE566" s="197">
        <f t="shared" si="250"/>
        <v>1</v>
      </c>
      <c r="AF566" s="197">
        <f t="shared" si="251"/>
        <v>1</v>
      </c>
      <c r="AG566" s="197">
        <f t="shared" si="252"/>
        <v>1</v>
      </c>
      <c r="AH566" s="197">
        <f t="shared" si="253"/>
        <v>1</v>
      </c>
      <c r="AI566" s="197">
        <f t="shared" si="254"/>
        <v>1</v>
      </c>
    </row>
    <row r="567" spans="1:35" x14ac:dyDescent="0.3">
      <c r="A567" s="103" t="s">
        <v>3955</v>
      </c>
      <c r="B567" s="214" t="s">
        <v>593</v>
      </c>
      <c r="C567" s="214" t="s">
        <v>6270</v>
      </c>
      <c r="D567" s="164">
        <v>2027</v>
      </c>
      <c r="E567" s="164">
        <v>4</v>
      </c>
      <c r="F567" s="166">
        <v>0</v>
      </c>
      <c r="G567" s="206">
        <v>7</v>
      </c>
      <c r="H567" s="207"/>
      <c r="I567" s="103" t="s">
        <v>594</v>
      </c>
      <c r="J567" s="199">
        <v>8</v>
      </c>
      <c r="K567" s="210" t="s">
        <v>6271</v>
      </c>
      <c r="L567" s="210">
        <v>7</v>
      </c>
      <c r="M567" s="210" t="str">
        <f>IF(
ISNA(INDEX(resources!E:E,MATCH(B567,resources!B:B,0))),"fillme",
INDEX(resources!E:E,MATCH(B567,resources!B:B,0)))</f>
        <v>CAISO_Battery</v>
      </c>
      <c r="N567" s="220">
        <v>0</v>
      </c>
      <c r="O567" s="210" t="str">
        <f>IFERROR(INDEX(resources!K:K,MATCH(B567,resources!B:B,0)),"fillme")</f>
        <v>battery</v>
      </c>
      <c r="P567" s="210" t="str">
        <f t="shared" si="240"/>
        <v>battery_2027_4</v>
      </c>
      <c r="Q567" s="194">
        <f>INDEX(elcc!G:G,MATCH(P567,elcc!D:D,0))</f>
        <v>0.96603464723299004</v>
      </c>
      <c r="R567" s="195">
        <f t="shared" si="241"/>
        <v>1</v>
      </c>
      <c r="S567" s="210" t="e">
        <f t="shared" si="242"/>
        <v>#N/A</v>
      </c>
      <c r="T567" s="212">
        <f t="shared" si="243"/>
        <v>7</v>
      </c>
      <c r="U567" s="196" t="str">
        <f t="shared" si="244"/>
        <v>ok</v>
      </c>
      <c r="V567" s="192" t="str">
        <f>INDEX(resources!F:F,MATCH(B567,resources!B:B,0))</f>
        <v>new_resolve</v>
      </c>
      <c r="W567" s="197">
        <f t="shared" si="245"/>
        <v>0</v>
      </c>
      <c r="X567" s="197">
        <f t="shared" si="246"/>
        <v>1</v>
      </c>
      <c r="Y567" s="214" t="str">
        <f t="shared" si="247"/>
        <v>New_Li_Battery_New Long Duration Storage_2026_New 7 MW Long Duration Storage</v>
      </c>
      <c r="Z567" s="197">
        <f>IF(COUNTIFS($Y$2:Y567,Y567)=1,1,0)</f>
        <v>0</v>
      </c>
      <c r="AA567" s="197">
        <f>SUM($Z$2:Z567)*Z567</f>
        <v>0</v>
      </c>
      <c r="AB567" s="197">
        <f>COUNTIFS(resources!B:B,B567)</f>
        <v>1</v>
      </c>
      <c r="AC567" s="197">
        <f t="shared" si="248"/>
        <v>1</v>
      </c>
      <c r="AD567" s="197">
        <f t="shared" si="249"/>
        <v>1</v>
      </c>
      <c r="AE567" s="197">
        <f t="shared" si="250"/>
        <v>1</v>
      </c>
      <c r="AF567" s="197">
        <f t="shared" si="251"/>
        <v>1</v>
      </c>
      <c r="AG567" s="197">
        <f t="shared" si="252"/>
        <v>1</v>
      </c>
      <c r="AH567" s="197">
        <f t="shared" si="253"/>
        <v>1</v>
      </c>
      <c r="AI567" s="197">
        <f t="shared" si="254"/>
        <v>1</v>
      </c>
    </row>
    <row r="568" spans="1:35" x14ac:dyDescent="0.3">
      <c r="A568" s="103" t="s">
        <v>3955</v>
      </c>
      <c r="B568" s="214" t="s">
        <v>593</v>
      </c>
      <c r="C568" s="214" t="s">
        <v>6270</v>
      </c>
      <c r="D568" s="164">
        <v>2027</v>
      </c>
      <c r="E568" s="164">
        <v>5</v>
      </c>
      <c r="F568" s="166">
        <v>0</v>
      </c>
      <c r="G568" s="206">
        <v>7</v>
      </c>
      <c r="H568" s="207"/>
      <c r="I568" s="103" t="s">
        <v>594</v>
      </c>
      <c r="J568" s="199">
        <v>8</v>
      </c>
      <c r="K568" s="210" t="s">
        <v>6271</v>
      </c>
      <c r="L568" s="210">
        <v>7</v>
      </c>
      <c r="M568" s="210" t="str">
        <f>IF(
ISNA(INDEX(resources!E:E,MATCH(B568,resources!B:B,0))),"fillme",
INDEX(resources!E:E,MATCH(B568,resources!B:B,0)))</f>
        <v>CAISO_Battery</v>
      </c>
      <c r="N568" s="220">
        <v>0</v>
      </c>
      <c r="O568" s="210" t="str">
        <f>IFERROR(INDEX(resources!K:K,MATCH(B568,resources!B:B,0)),"fillme")</f>
        <v>battery</v>
      </c>
      <c r="P568" s="210" t="str">
        <f t="shared" si="240"/>
        <v>battery_2027_5</v>
      </c>
      <c r="Q568" s="194">
        <f>INDEX(elcc!G:G,MATCH(P568,elcc!D:D,0))</f>
        <v>0.96603464723299004</v>
      </c>
      <c r="R568" s="195">
        <f t="shared" si="241"/>
        <v>1</v>
      </c>
      <c r="S568" s="210" t="e">
        <f t="shared" si="242"/>
        <v>#N/A</v>
      </c>
      <c r="T568" s="212">
        <f t="shared" si="243"/>
        <v>7</v>
      </c>
      <c r="U568" s="196" t="str">
        <f t="shared" si="244"/>
        <v>ok</v>
      </c>
      <c r="V568" s="192" t="str">
        <f>INDEX(resources!F:F,MATCH(B568,resources!B:B,0))</f>
        <v>new_resolve</v>
      </c>
      <c r="W568" s="197">
        <f t="shared" si="245"/>
        <v>0</v>
      </c>
      <c r="X568" s="197">
        <f t="shared" si="246"/>
        <v>1</v>
      </c>
      <c r="Y568" s="214" t="str">
        <f t="shared" si="247"/>
        <v>New_Li_Battery_New Long Duration Storage_2026_New 7 MW Long Duration Storage</v>
      </c>
      <c r="Z568" s="197">
        <f>IF(COUNTIFS($Y$2:Y568,Y568)=1,1,0)</f>
        <v>0</v>
      </c>
      <c r="AA568" s="197">
        <f>SUM($Z$2:Z568)*Z568</f>
        <v>0</v>
      </c>
      <c r="AB568" s="197">
        <f>COUNTIFS(resources!B:B,B568)</f>
        <v>1</v>
      </c>
      <c r="AC568" s="197">
        <f t="shared" si="248"/>
        <v>1</v>
      </c>
      <c r="AD568" s="197">
        <f t="shared" si="249"/>
        <v>1</v>
      </c>
      <c r="AE568" s="197">
        <f t="shared" si="250"/>
        <v>1</v>
      </c>
      <c r="AF568" s="197">
        <f t="shared" si="251"/>
        <v>1</v>
      </c>
      <c r="AG568" s="197">
        <f t="shared" si="252"/>
        <v>1</v>
      </c>
      <c r="AH568" s="197">
        <f t="shared" si="253"/>
        <v>1</v>
      </c>
      <c r="AI568" s="197">
        <f t="shared" si="254"/>
        <v>1</v>
      </c>
    </row>
    <row r="569" spans="1:35" x14ac:dyDescent="0.3">
      <c r="A569" s="103" t="s">
        <v>3955</v>
      </c>
      <c r="B569" s="214" t="s">
        <v>593</v>
      </c>
      <c r="C569" s="214" t="s">
        <v>6270</v>
      </c>
      <c r="D569" s="164">
        <v>2027</v>
      </c>
      <c r="E569" s="164">
        <v>6</v>
      </c>
      <c r="F569" s="166">
        <v>0</v>
      </c>
      <c r="G569" s="206">
        <v>7</v>
      </c>
      <c r="H569" s="207"/>
      <c r="I569" s="103" t="s">
        <v>594</v>
      </c>
      <c r="J569" s="199">
        <v>8</v>
      </c>
      <c r="K569" s="210" t="s">
        <v>6271</v>
      </c>
      <c r="L569" s="210">
        <v>7</v>
      </c>
      <c r="M569" s="210" t="str">
        <f>IF(
ISNA(INDEX(resources!E:E,MATCH(B569,resources!B:B,0))),"fillme",
INDEX(resources!E:E,MATCH(B569,resources!B:B,0)))</f>
        <v>CAISO_Battery</v>
      </c>
      <c r="N569" s="220">
        <v>0</v>
      </c>
      <c r="O569" s="210" t="str">
        <f>IFERROR(INDEX(resources!K:K,MATCH(B569,resources!B:B,0)),"fillme")</f>
        <v>battery</v>
      </c>
      <c r="P569" s="210" t="str">
        <f t="shared" si="240"/>
        <v>battery_2027_6</v>
      </c>
      <c r="Q569" s="194">
        <f>INDEX(elcc!G:G,MATCH(P569,elcc!D:D,0))</f>
        <v>0.96603464723299004</v>
      </c>
      <c r="R569" s="195">
        <f t="shared" si="241"/>
        <v>1</v>
      </c>
      <c r="S569" s="210" t="e">
        <f t="shared" si="242"/>
        <v>#N/A</v>
      </c>
      <c r="T569" s="212">
        <f t="shared" si="243"/>
        <v>7</v>
      </c>
      <c r="U569" s="196" t="str">
        <f t="shared" si="244"/>
        <v>ok</v>
      </c>
      <c r="V569" s="192" t="str">
        <f>INDEX(resources!F:F,MATCH(B569,resources!B:B,0))</f>
        <v>new_resolve</v>
      </c>
      <c r="W569" s="197">
        <f t="shared" si="245"/>
        <v>0</v>
      </c>
      <c r="X569" s="197">
        <f t="shared" si="246"/>
        <v>1</v>
      </c>
      <c r="Y569" s="214" t="str">
        <f t="shared" si="247"/>
        <v>New_Li_Battery_New Long Duration Storage_2026_New 7 MW Long Duration Storage</v>
      </c>
      <c r="Z569" s="197">
        <f>IF(COUNTIFS($Y$2:Y569,Y569)=1,1,0)</f>
        <v>0</v>
      </c>
      <c r="AA569" s="197">
        <f>SUM($Z$2:Z569)*Z569</f>
        <v>0</v>
      </c>
      <c r="AB569" s="197">
        <f>COUNTIFS(resources!B:B,B569)</f>
        <v>1</v>
      </c>
      <c r="AC569" s="197">
        <f t="shared" si="248"/>
        <v>1</v>
      </c>
      <c r="AD569" s="197">
        <f t="shared" si="249"/>
        <v>1</v>
      </c>
      <c r="AE569" s="197">
        <f t="shared" si="250"/>
        <v>1</v>
      </c>
      <c r="AF569" s="197">
        <f t="shared" si="251"/>
        <v>1</v>
      </c>
      <c r="AG569" s="197">
        <f t="shared" si="252"/>
        <v>1</v>
      </c>
      <c r="AH569" s="197">
        <f t="shared" si="253"/>
        <v>1</v>
      </c>
      <c r="AI569" s="197">
        <f t="shared" si="254"/>
        <v>1</v>
      </c>
    </row>
    <row r="570" spans="1:35" x14ac:dyDescent="0.3">
      <c r="A570" s="103" t="s">
        <v>3955</v>
      </c>
      <c r="B570" s="214" t="s">
        <v>593</v>
      </c>
      <c r="C570" s="214" t="s">
        <v>6270</v>
      </c>
      <c r="D570" s="164">
        <v>2027</v>
      </c>
      <c r="E570" s="164">
        <v>7</v>
      </c>
      <c r="F570" s="166">
        <v>0</v>
      </c>
      <c r="G570" s="206">
        <v>7</v>
      </c>
      <c r="H570" s="207"/>
      <c r="I570" s="103" t="s">
        <v>594</v>
      </c>
      <c r="J570" s="199">
        <v>8</v>
      </c>
      <c r="K570" s="210" t="s">
        <v>6271</v>
      </c>
      <c r="L570" s="210">
        <v>7</v>
      </c>
      <c r="M570" s="210" t="str">
        <f>IF(
ISNA(INDEX(resources!E:E,MATCH(B570,resources!B:B,0))),"fillme",
INDEX(resources!E:E,MATCH(B570,resources!B:B,0)))</f>
        <v>CAISO_Battery</v>
      </c>
      <c r="N570" s="220">
        <v>0</v>
      </c>
      <c r="O570" s="210" t="str">
        <f>IFERROR(INDEX(resources!K:K,MATCH(B570,resources!B:B,0)),"fillme")</f>
        <v>battery</v>
      </c>
      <c r="P570" s="210" t="str">
        <f t="shared" si="240"/>
        <v>battery_2027_7</v>
      </c>
      <c r="Q570" s="194">
        <f>INDEX(elcc!G:G,MATCH(P570,elcc!D:D,0))</f>
        <v>0.96603464723299004</v>
      </c>
      <c r="R570" s="195">
        <f t="shared" si="241"/>
        <v>1</v>
      </c>
      <c r="S570" s="210" t="e">
        <f t="shared" si="242"/>
        <v>#N/A</v>
      </c>
      <c r="T570" s="212">
        <f t="shared" si="243"/>
        <v>7</v>
      </c>
      <c r="U570" s="196" t="str">
        <f t="shared" si="244"/>
        <v>ok</v>
      </c>
      <c r="V570" s="192" t="str">
        <f>INDEX(resources!F:F,MATCH(B570,resources!B:B,0))</f>
        <v>new_resolve</v>
      </c>
      <c r="W570" s="197">
        <f t="shared" si="245"/>
        <v>0</v>
      </c>
      <c r="X570" s="197">
        <f t="shared" si="246"/>
        <v>1</v>
      </c>
      <c r="Y570" s="214" t="str">
        <f t="shared" si="247"/>
        <v>New_Li_Battery_New Long Duration Storage_2026_New 7 MW Long Duration Storage</v>
      </c>
      <c r="Z570" s="197">
        <f>IF(COUNTIFS($Y$2:Y570,Y570)=1,1,0)</f>
        <v>0</v>
      </c>
      <c r="AA570" s="197">
        <f>SUM($Z$2:Z570)*Z570</f>
        <v>0</v>
      </c>
      <c r="AB570" s="197">
        <f>COUNTIFS(resources!B:B,B570)</f>
        <v>1</v>
      </c>
      <c r="AC570" s="197">
        <f t="shared" si="248"/>
        <v>1</v>
      </c>
      <c r="AD570" s="197">
        <f t="shared" si="249"/>
        <v>1</v>
      </c>
      <c r="AE570" s="197">
        <f t="shared" si="250"/>
        <v>1</v>
      </c>
      <c r="AF570" s="197">
        <f t="shared" si="251"/>
        <v>1</v>
      </c>
      <c r="AG570" s="197">
        <f t="shared" si="252"/>
        <v>1</v>
      </c>
      <c r="AH570" s="197">
        <f t="shared" si="253"/>
        <v>1</v>
      </c>
      <c r="AI570" s="197">
        <f t="shared" si="254"/>
        <v>1</v>
      </c>
    </row>
    <row r="571" spans="1:35" x14ac:dyDescent="0.3">
      <c r="A571" s="103" t="s">
        <v>3955</v>
      </c>
      <c r="B571" s="214" t="s">
        <v>593</v>
      </c>
      <c r="C571" s="214" t="s">
        <v>6270</v>
      </c>
      <c r="D571" s="164">
        <v>2027</v>
      </c>
      <c r="E571" s="164">
        <v>8</v>
      </c>
      <c r="F571" s="166">
        <v>0</v>
      </c>
      <c r="G571" s="206">
        <v>7</v>
      </c>
      <c r="H571" s="207"/>
      <c r="I571" s="103" t="s">
        <v>594</v>
      </c>
      <c r="J571" s="199">
        <v>8</v>
      </c>
      <c r="K571" s="210" t="s">
        <v>6271</v>
      </c>
      <c r="L571" s="210">
        <v>7</v>
      </c>
      <c r="M571" s="210" t="str">
        <f>IF(
ISNA(INDEX(resources!E:E,MATCH(B571,resources!B:B,0))),"fillme",
INDEX(resources!E:E,MATCH(B571,resources!B:B,0)))</f>
        <v>CAISO_Battery</v>
      </c>
      <c r="N571" s="220">
        <v>0</v>
      </c>
      <c r="O571" s="210" t="str">
        <f>IFERROR(INDEX(resources!K:K,MATCH(B571,resources!B:B,0)),"fillme")</f>
        <v>battery</v>
      </c>
      <c r="P571" s="210" t="str">
        <f t="shared" si="240"/>
        <v>battery_2027_8</v>
      </c>
      <c r="Q571" s="194">
        <f>INDEX(elcc!G:G,MATCH(P571,elcc!D:D,0))</f>
        <v>0.96603464723299004</v>
      </c>
      <c r="R571" s="195">
        <f t="shared" si="241"/>
        <v>1</v>
      </c>
      <c r="S571" s="210" t="e">
        <f t="shared" si="242"/>
        <v>#N/A</v>
      </c>
      <c r="T571" s="212">
        <f t="shared" si="243"/>
        <v>7</v>
      </c>
      <c r="U571" s="196" t="str">
        <f t="shared" si="244"/>
        <v>ok</v>
      </c>
      <c r="V571" s="192" t="str">
        <f>INDEX(resources!F:F,MATCH(B571,resources!B:B,0))</f>
        <v>new_resolve</v>
      </c>
      <c r="W571" s="197">
        <f t="shared" si="245"/>
        <v>0</v>
      </c>
      <c r="X571" s="197">
        <f t="shared" si="246"/>
        <v>1</v>
      </c>
      <c r="Y571" s="214" t="str">
        <f t="shared" si="247"/>
        <v>New_Li_Battery_New Long Duration Storage_2026_New 7 MW Long Duration Storage</v>
      </c>
      <c r="Z571" s="197">
        <f>IF(COUNTIFS($Y$2:Y571,Y571)=1,1,0)</f>
        <v>0</v>
      </c>
      <c r="AA571" s="197">
        <f>SUM($Z$2:Z571)*Z571</f>
        <v>0</v>
      </c>
      <c r="AB571" s="197">
        <f>COUNTIFS(resources!B:B,B571)</f>
        <v>1</v>
      </c>
      <c r="AC571" s="197">
        <f t="shared" si="248"/>
        <v>1</v>
      </c>
      <c r="AD571" s="197">
        <f t="shared" si="249"/>
        <v>1</v>
      </c>
      <c r="AE571" s="197">
        <f t="shared" si="250"/>
        <v>1</v>
      </c>
      <c r="AF571" s="197">
        <f t="shared" si="251"/>
        <v>1</v>
      </c>
      <c r="AG571" s="197">
        <f t="shared" si="252"/>
        <v>1</v>
      </c>
      <c r="AH571" s="197">
        <f t="shared" si="253"/>
        <v>1</v>
      </c>
      <c r="AI571" s="197">
        <f t="shared" si="254"/>
        <v>1</v>
      </c>
    </row>
    <row r="572" spans="1:35" x14ac:dyDescent="0.3">
      <c r="A572" s="103" t="s">
        <v>3955</v>
      </c>
      <c r="B572" s="214" t="s">
        <v>593</v>
      </c>
      <c r="C572" s="214" t="s">
        <v>6270</v>
      </c>
      <c r="D572" s="164">
        <v>2027</v>
      </c>
      <c r="E572" s="164">
        <v>9</v>
      </c>
      <c r="F572" s="166">
        <v>0</v>
      </c>
      <c r="G572" s="206">
        <v>7</v>
      </c>
      <c r="H572" s="207"/>
      <c r="I572" s="103" t="s">
        <v>594</v>
      </c>
      <c r="J572" s="199">
        <v>8</v>
      </c>
      <c r="K572" s="210" t="s">
        <v>6271</v>
      </c>
      <c r="L572" s="210">
        <v>7</v>
      </c>
      <c r="M572" s="210" t="str">
        <f>IF(
ISNA(INDEX(resources!E:E,MATCH(B572,resources!B:B,0))),"fillme",
INDEX(resources!E:E,MATCH(B572,resources!B:B,0)))</f>
        <v>CAISO_Battery</v>
      </c>
      <c r="N572" s="220">
        <v>0</v>
      </c>
      <c r="O572" s="210" t="str">
        <f>IFERROR(INDEX(resources!K:K,MATCH(B572,resources!B:B,0)),"fillme")</f>
        <v>battery</v>
      </c>
      <c r="P572" s="210" t="str">
        <f t="shared" si="240"/>
        <v>battery_2027_9</v>
      </c>
      <c r="Q572" s="194">
        <f>INDEX(elcc!G:G,MATCH(P572,elcc!D:D,0))</f>
        <v>0.96603464723299004</v>
      </c>
      <c r="R572" s="195">
        <f t="shared" si="241"/>
        <v>1</v>
      </c>
      <c r="S572" s="210" t="e">
        <f t="shared" si="242"/>
        <v>#N/A</v>
      </c>
      <c r="T572" s="212">
        <f t="shared" si="243"/>
        <v>7</v>
      </c>
      <c r="U572" s="196" t="str">
        <f t="shared" si="244"/>
        <v>ok</v>
      </c>
      <c r="V572" s="192" t="str">
        <f>INDEX(resources!F:F,MATCH(B572,resources!B:B,0))</f>
        <v>new_resolve</v>
      </c>
      <c r="W572" s="197">
        <f t="shared" si="245"/>
        <v>0</v>
      </c>
      <c r="X572" s="197">
        <f t="shared" si="246"/>
        <v>1</v>
      </c>
      <c r="Y572" s="214" t="str">
        <f t="shared" si="247"/>
        <v>New_Li_Battery_New Long Duration Storage_2026_New 7 MW Long Duration Storage</v>
      </c>
      <c r="Z572" s="197">
        <f>IF(COUNTIFS($Y$2:Y572,Y572)=1,1,0)</f>
        <v>0</v>
      </c>
      <c r="AA572" s="197">
        <f>SUM($Z$2:Z572)*Z572</f>
        <v>0</v>
      </c>
      <c r="AB572" s="197">
        <f>COUNTIFS(resources!B:B,B572)</f>
        <v>1</v>
      </c>
      <c r="AC572" s="197">
        <f t="shared" si="248"/>
        <v>1</v>
      </c>
      <c r="AD572" s="197">
        <f t="shared" si="249"/>
        <v>1</v>
      </c>
      <c r="AE572" s="197">
        <f t="shared" si="250"/>
        <v>1</v>
      </c>
      <c r="AF572" s="197">
        <f t="shared" si="251"/>
        <v>1</v>
      </c>
      <c r="AG572" s="197">
        <f t="shared" si="252"/>
        <v>1</v>
      </c>
      <c r="AH572" s="197">
        <f t="shared" si="253"/>
        <v>1</v>
      </c>
      <c r="AI572" s="197">
        <f t="shared" si="254"/>
        <v>1</v>
      </c>
    </row>
    <row r="573" spans="1:35" x14ac:dyDescent="0.3">
      <c r="A573" s="103" t="s">
        <v>3955</v>
      </c>
      <c r="B573" s="214" t="s">
        <v>593</v>
      </c>
      <c r="C573" s="214" t="s">
        <v>6270</v>
      </c>
      <c r="D573" s="164">
        <v>2027</v>
      </c>
      <c r="E573" s="164">
        <v>10</v>
      </c>
      <c r="F573" s="166">
        <v>0</v>
      </c>
      <c r="G573" s="206">
        <v>7</v>
      </c>
      <c r="H573" s="207"/>
      <c r="I573" s="103" t="s">
        <v>594</v>
      </c>
      <c r="J573" s="199">
        <v>8</v>
      </c>
      <c r="K573" s="210" t="s">
        <v>6271</v>
      </c>
      <c r="L573" s="210">
        <v>7</v>
      </c>
      <c r="M573" s="210" t="str">
        <f>IF(
ISNA(INDEX(resources!E:E,MATCH(B573,resources!B:B,0))),"fillme",
INDEX(resources!E:E,MATCH(B573,resources!B:B,0)))</f>
        <v>CAISO_Battery</v>
      </c>
      <c r="N573" s="220">
        <v>0</v>
      </c>
      <c r="O573" s="210" t="str">
        <f>IFERROR(INDEX(resources!K:K,MATCH(B573,resources!B:B,0)),"fillme")</f>
        <v>battery</v>
      </c>
      <c r="P573" s="210" t="str">
        <f t="shared" si="240"/>
        <v>battery_2027_10</v>
      </c>
      <c r="Q573" s="194">
        <f>INDEX(elcc!G:G,MATCH(P573,elcc!D:D,0))</f>
        <v>0.96603464723299004</v>
      </c>
      <c r="R573" s="195">
        <f t="shared" si="241"/>
        <v>1</v>
      </c>
      <c r="S573" s="210" t="e">
        <f t="shared" si="242"/>
        <v>#N/A</v>
      </c>
      <c r="T573" s="212">
        <f t="shared" si="243"/>
        <v>7</v>
      </c>
      <c r="U573" s="196" t="str">
        <f t="shared" si="244"/>
        <v>ok</v>
      </c>
      <c r="V573" s="192" t="str">
        <f>INDEX(resources!F:F,MATCH(B573,resources!B:B,0))</f>
        <v>new_resolve</v>
      </c>
      <c r="W573" s="197">
        <f t="shared" si="245"/>
        <v>0</v>
      </c>
      <c r="X573" s="197">
        <f t="shared" si="246"/>
        <v>1</v>
      </c>
      <c r="Y573" s="214" t="str">
        <f t="shared" si="247"/>
        <v>New_Li_Battery_New Long Duration Storage_2026_New 7 MW Long Duration Storage</v>
      </c>
      <c r="Z573" s="197">
        <f>IF(COUNTIFS($Y$2:Y573,Y573)=1,1,0)</f>
        <v>0</v>
      </c>
      <c r="AA573" s="197">
        <f>SUM($Z$2:Z573)*Z573</f>
        <v>0</v>
      </c>
      <c r="AB573" s="197">
        <f>COUNTIFS(resources!B:B,B573)</f>
        <v>1</v>
      </c>
      <c r="AC573" s="197">
        <f t="shared" si="248"/>
        <v>1</v>
      </c>
      <c r="AD573" s="197">
        <f t="shared" si="249"/>
        <v>1</v>
      </c>
      <c r="AE573" s="197">
        <f t="shared" si="250"/>
        <v>1</v>
      </c>
      <c r="AF573" s="197">
        <f t="shared" si="251"/>
        <v>1</v>
      </c>
      <c r="AG573" s="197">
        <f t="shared" si="252"/>
        <v>1</v>
      </c>
      <c r="AH573" s="197">
        <f t="shared" si="253"/>
        <v>1</v>
      </c>
      <c r="AI573" s="197">
        <f t="shared" si="254"/>
        <v>1</v>
      </c>
    </row>
    <row r="574" spans="1:35" x14ac:dyDescent="0.3">
      <c r="A574" s="103" t="s">
        <v>3955</v>
      </c>
      <c r="B574" s="214" t="s">
        <v>593</v>
      </c>
      <c r="C574" s="214" t="s">
        <v>6270</v>
      </c>
      <c r="D574" s="164">
        <v>2027</v>
      </c>
      <c r="E574" s="164">
        <v>11</v>
      </c>
      <c r="F574" s="166">
        <v>0</v>
      </c>
      <c r="G574" s="206">
        <v>7</v>
      </c>
      <c r="H574" s="207"/>
      <c r="I574" s="103" t="s">
        <v>594</v>
      </c>
      <c r="J574" s="199">
        <v>8</v>
      </c>
      <c r="K574" s="210" t="s">
        <v>6271</v>
      </c>
      <c r="L574" s="210">
        <v>7</v>
      </c>
      <c r="M574" s="210" t="str">
        <f>IF(
ISNA(INDEX(resources!E:E,MATCH(B574,resources!B:B,0))),"fillme",
INDEX(resources!E:E,MATCH(B574,resources!B:B,0)))</f>
        <v>CAISO_Battery</v>
      </c>
      <c r="N574" s="220">
        <v>0</v>
      </c>
      <c r="O574" s="210" t="str">
        <f>IFERROR(INDEX(resources!K:K,MATCH(B574,resources!B:B,0)),"fillme")</f>
        <v>battery</v>
      </c>
      <c r="P574" s="210" t="str">
        <f t="shared" si="240"/>
        <v>battery_2027_11</v>
      </c>
      <c r="Q574" s="194">
        <f>INDEX(elcc!G:G,MATCH(P574,elcc!D:D,0))</f>
        <v>0.96603464723299004</v>
      </c>
      <c r="R574" s="195">
        <f t="shared" si="241"/>
        <v>1</v>
      </c>
      <c r="S574" s="210" t="e">
        <f t="shared" si="242"/>
        <v>#N/A</v>
      </c>
      <c r="T574" s="212">
        <f t="shared" si="243"/>
        <v>7</v>
      </c>
      <c r="U574" s="196" t="str">
        <f t="shared" si="244"/>
        <v>ok</v>
      </c>
      <c r="V574" s="192" t="str">
        <f>INDEX(resources!F:F,MATCH(B574,resources!B:B,0))</f>
        <v>new_resolve</v>
      </c>
      <c r="W574" s="197">
        <f t="shared" si="245"/>
        <v>0</v>
      </c>
      <c r="X574" s="197">
        <f t="shared" si="246"/>
        <v>1</v>
      </c>
      <c r="Y574" s="214" t="str">
        <f t="shared" si="247"/>
        <v>New_Li_Battery_New Long Duration Storage_2026_New 7 MW Long Duration Storage</v>
      </c>
      <c r="Z574" s="197">
        <f>IF(COUNTIFS($Y$2:Y574,Y574)=1,1,0)</f>
        <v>0</v>
      </c>
      <c r="AA574" s="197">
        <f>SUM($Z$2:Z574)*Z574</f>
        <v>0</v>
      </c>
      <c r="AB574" s="197">
        <f>COUNTIFS(resources!B:B,B574)</f>
        <v>1</v>
      </c>
      <c r="AC574" s="197">
        <f t="shared" si="248"/>
        <v>1</v>
      </c>
      <c r="AD574" s="197">
        <f t="shared" si="249"/>
        <v>1</v>
      </c>
      <c r="AE574" s="197">
        <f t="shared" si="250"/>
        <v>1</v>
      </c>
      <c r="AF574" s="197">
        <f t="shared" si="251"/>
        <v>1</v>
      </c>
      <c r="AG574" s="197">
        <f t="shared" si="252"/>
        <v>1</v>
      </c>
      <c r="AH574" s="197">
        <f t="shared" si="253"/>
        <v>1</v>
      </c>
      <c r="AI574" s="197">
        <f t="shared" si="254"/>
        <v>1</v>
      </c>
    </row>
    <row r="575" spans="1:35" x14ac:dyDescent="0.3">
      <c r="A575" s="103" t="s">
        <v>3955</v>
      </c>
      <c r="B575" s="214" t="s">
        <v>593</v>
      </c>
      <c r="C575" s="214" t="s">
        <v>6270</v>
      </c>
      <c r="D575" s="164">
        <v>2027</v>
      </c>
      <c r="E575" s="164">
        <v>12</v>
      </c>
      <c r="F575" s="166">
        <v>0</v>
      </c>
      <c r="G575" s="206">
        <v>7</v>
      </c>
      <c r="H575" s="207"/>
      <c r="I575" s="103" t="s">
        <v>594</v>
      </c>
      <c r="J575" s="199">
        <v>8</v>
      </c>
      <c r="K575" s="210" t="s">
        <v>6271</v>
      </c>
      <c r="L575" s="210">
        <v>7</v>
      </c>
      <c r="M575" s="210" t="str">
        <f>IF(
ISNA(INDEX(resources!E:E,MATCH(B575,resources!B:B,0))),"fillme",
INDEX(resources!E:E,MATCH(B575,resources!B:B,0)))</f>
        <v>CAISO_Battery</v>
      </c>
      <c r="N575" s="220">
        <v>0</v>
      </c>
      <c r="O575" s="210" t="str">
        <f>IFERROR(INDEX(resources!K:K,MATCH(B575,resources!B:B,0)),"fillme")</f>
        <v>battery</v>
      </c>
      <c r="P575" s="210" t="str">
        <f t="shared" si="240"/>
        <v>battery_2027_12</v>
      </c>
      <c r="Q575" s="194">
        <f>INDEX(elcc!G:G,MATCH(P575,elcc!D:D,0))</f>
        <v>0.96603464723299004</v>
      </c>
      <c r="R575" s="195">
        <f t="shared" si="241"/>
        <v>1</v>
      </c>
      <c r="S575" s="210" t="e">
        <f t="shared" si="242"/>
        <v>#N/A</v>
      </c>
      <c r="T575" s="212">
        <f t="shared" si="243"/>
        <v>7</v>
      </c>
      <c r="U575" s="196" t="str">
        <f t="shared" si="244"/>
        <v>ok</v>
      </c>
      <c r="V575" s="192" t="str">
        <f>INDEX(resources!F:F,MATCH(B575,resources!B:B,0))</f>
        <v>new_resolve</v>
      </c>
      <c r="W575" s="197">
        <f t="shared" si="245"/>
        <v>0</v>
      </c>
      <c r="X575" s="197">
        <f t="shared" si="246"/>
        <v>1</v>
      </c>
      <c r="Y575" s="214" t="str">
        <f t="shared" si="247"/>
        <v>New_Li_Battery_New Long Duration Storage_2026_New 7 MW Long Duration Storage</v>
      </c>
      <c r="Z575" s="197">
        <f>IF(COUNTIFS($Y$2:Y575,Y575)=1,1,0)</f>
        <v>0</v>
      </c>
      <c r="AA575" s="197">
        <f>SUM($Z$2:Z575)*Z575</f>
        <v>0</v>
      </c>
      <c r="AB575" s="197">
        <f>COUNTIFS(resources!B:B,B575)</f>
        <v>1</v>
      </c>
      <c r="AC575" s="197">
        <f t="shared" si="248"/>
        <v>1</v>
      </c>
      <c r="AD575" s="197">
        <f t="shared" si="249"/>
        <v>1</v>
      </c>
      <c r="AE575" s="197">
        <f t="shared" si="250"/>
        <v>1</v>
      </c>
      <c r="AF575" s="197">
        <f t="shared" si="251"/>
        <v>1</v>
      </c>
      <c r="AG575" s="197">
        <f t="shared" si="252"/>
        <v>1</v>
      </c>
      <c r="AH575" s="197">
        <f t="shared" si="253"/>
        <v>1</v>
      </c>
      <c r="AI575" s="197">
        <f t="shared" si="254"/>
        <v>1</v>
      </c>
    </row>
    <row r="576" spans="1:35" x14ac:dyDescent="0.3">
      <c r="A576" s="103" t="s">
        <v>3955</v>
      </c>
      <c r="B576" s="214" t="s">
        <v>593</v>
      </c>
      <c r="C576" s="214" t="s">
        <v>6270</v>
      </c>
      <c r="D576" s="164">
        <v>2028</v>
      </c>
      <c r="E576" s="164">
        <v>1</v>
      </c>
      <c r="F576" s="166">
        <v>0</v>
      </c>
      <c r="G576" s="206">
        <v>7</v>
      </c>
      <c r="H576" s="207"/>
      <c r="I576" s="103" t="s">
        <v>594</v>
      </c>
      <c r="J576" s="199">
        <v>8</v>
      </c>
      <c r="K576" s="210" t="s">
        <v>6271</v>
      </c>
      <c r="L576" s="210">
        <v>7</v>
      </c>
      <c r="M576" s="210" t="str">
        <f>IF(
ISNA(INDEX(resources!E:E,MATCH(B576,resources!B:B,0))),"fillme",
INDEX(resources!E:E,MATCH(B576,resources!B:B,0)))</f>
        <v>CAISO_Battery</v>
      </c>
      <c r="N576" s="220">
        <v>0</v>
      </c>
      <c r="O576" s="210" t="str">
        <f>IFERROR(INDEX(resources!K:K,MATCH(B576,resources!B:B,0)),"fillme")</f>
        <v>battery</v>
      </c>
      <c r="P576" s="210" t="str">
        <f t="shared" si="240"/>
        <v>battery_2028_1</v>
      </c>
      <c r="Q576" s="194">
        <f>INDEX(elcc!G:G,MATCH(P576,elcc!D:D,0))</f>
        <v>0.96603464723299004</v>
      </c>
      <c r="R576" s="195">
        <f t="shared" si="241"/>
        <v>1</v>
      </c>
      <c r="S576" s="210" t="e">
        <f t="shared" si="242"/>
        <v>#N/A</v>
      </c>
      <c r="T576" s="212">
        <f t="shared" si="243"/>
        <v>7</v>
      </c>
      <c r="U576" s="196" t="str">
        <f t="shared" si="244"/>
        <v>ok</v>
      </c>
      <c r="V576" s="192" t="str">
        <f>INDEX(resources!F:F,MATCH(B576,resources!B:B,0))</f>
        <v>new_resolve</v>
      </c>
      <c r="W576" s="197">
        <f t="shared" si="245"/>
        <v>0</v>
      </c>
      <c r="X576" s="197">
        <f t="shared" si="246"/>
        <v>1</v>
      </c>
      <c r="Y576" s="214" t="str">
        <f t="shared" si="247"/>
        <v>New_Li_Battery_New Long Duration Storage_2026_New 7 MW Long Duration Storage</v>
      </c>
      <c r="Z576" s="197">
        <f>IF(COUNTIFS($Y$2:Y576,Y576)=1,1,0)</f>
        <v>0</v>
      </c>
      <c r="AA576" s="197">
        <f>SUM($Z$2:Z576)*Z576</f>
        <v>0</v>
      </c>
      <c r="AB576" s="197">
        <f>COUNTIFS(resources!B:B,B576)</f>
        <v>1</v>
      </c>
      <c r="AC576" s="197">
        <f t="shared" si="248"/>
        <v>1</v>
      </c>
      <c r="AD576" s="197">
        <f t="shared" si="249"/>
        <v>1</v>
      </c>
      <c r="AE576" s="197">
        <f t="shared" si="250"/>
        <v>1</v>
      </c>
      <c r="AF576" s="197">
        <f t="shared" si="251"/>
        <v>1</v>
      </c>
      <c r="AG576" s="197">
        <f t="shared" si="252"/>
        <v>1</v>
      </c>
      <c r="AH576" s="197">
        <f t="shared" si="253"/>
        <v>1</v>
      </c>
      <c r="AI576" s="197">
        <f t="shared" si="254"/>
        <v>1</v>
      </c>
    </row>
    <row r="577" spans="1:35" x14ac:dyDescent="0.3">
      <c r="A577" s="103" t="s">
        <v>3955</v>
      </c>
      <c r="B577" s="214" t="s">
        <v>593</v>
      </c>
      <c r="C577" s="214" t="s">
        <v>6270</v>
      </c>
      <c r="D577" s="164">
        <v>2028</v>
      </c>
      <c r="E577" s="164">
        <v>2</v>
      </c>
      <c r="F577" s="166">
        <v>0</v>
      </c>
      <c r="G577" s="206">
        <v>7</v>
      </c>
      <c r="H577" s="207"/>
      <c r="I577" s="103" t="s">
        <v>594</v>
      </c>
      <c r="J577" s="199">
        <v>8</v>
      </c>
      <c r="K577" s="210" t="s">
        <v>6271</v>
      </c>
      <c r="L577" s="210">
        <v>7</v>
      </c>
      <c r="M577" s="210" t="str">
        <f>IF(
ISNA(INDEX(resources!E:E,MATCH(B577,resources!B:B,0))),"fillme",
INDEX(resources!E:E,MATCH(B577,resources!B:B,0)))</f>
        <v>CAISO_Battery</v>
      </c>
      <c r="N577" s="220">
        <v>0</v>
      </c>
      <c r="O577" s="210" t="str">
        <f>IFERROR(INDEX(resources!K:K,MATCH(B577,resources!B:B,0)),"fillme")</f>
        <v>battery</v>
      </c>
      <c r="P577" s="210" t="str">
        <f t="shared" si="240"/>
        <v>battery_2028_2</v>
      </c>
      <c r="Q577" s="194">
        <f>INDEX(elcc!G:G,MATCH(P577,elcc!D:D,0))</f>
        <v>0.96603464723299004</v>
      </c>
      <c r="R577" s="195">
        <f t="shared" si="241"/>
        <v>1</v>
      </c>
      <c r="S577" s="210" t="e">
        <f t="shared" si="242"/>
        <v>#N/A</v>
      </c>
      <c r="T577" s="212">
        <f t="shared" si="243"/>
        <v>7</v>
      </c>
      <c r="U577" s="196" t="str">
        <f t="shared" si="244"/>
        <v>ok</v>
      </c>
      <c r="V577" s="192" t="str">
        <f>INDEX(resources!F:F,MATCH(B577,resources!B:B,0))</f>
        <v>new_resolve</v>
      </c>
      <c r="W577" s="197">
        <f t="shared" si="245"/>
        <v>0</v>
      </c>
      <c r="X577" s="197">
        <f t="shared" si="246"/>
        <v>1</v>
      </c>
      <c r="Y577" s="214" t="str">
        <f t="shared" si="247"/>
        <v>New_Li_Battery_New Long Duration Storage_2026_New 7 MW Long Duration Storage</v>
      </c>
      <c r="Z577" s="197">
        <f>IF(COUNTIFS($Y$2:Y577,Y577)=1,1,0)</f>
        <v>0</v>
      </c>
      <c r="AA577" s="197">
        <f>SUM($Z$2:Z577)*Z577</f>
        <v>0</v>
      </c>
      <c r="AB577" s="197">
        <f>COUNTIFS(resources!B:B,B577)</f>
        <v>1</v>
      </c>
      <c r="AC577" s="197">
        <f t="shared" si="248"/>
        <v>1</v>
      </c>
      <c r="AD577" s="197">
        <f t="shared" si="249"/>
        <v>1</v>
      </c>
      <c r="AE577" s="197">
        <f t="shared" si="250"/>
        <v>1</v>
      </c>
      <c r="AF577" s="197">
        <f t="shared" si="251"/>
        <v>1</v>
      </c>
      <c r="AG577" s="197">
        <f t="shared" si="252"/>
        <v>1</v>
      </c>
      <c r="AH577" s="197">
        <f t="shared" si="253"/>
        <v>1</v>
      </c>
      <c r="AI577" s="197">
        <f t="shared" si="254"/>
        <v>1</v>
      </c>
    </row>
    <row r="578" spans="1:35" x14ac:dyDescent="0.3">
      <c r="A578" s="103" t="s">
        <v>3955</v>
      </c>
      <c r="B578" s="214" t="s">
        <v>593</v>
      </c>
      <c r="C578" s="214" t="s">
        <v>6270</v>
      </c>
      <c r="D578" s="164">
        <v>2028</v>
      </c>
      <c r="E578" s="164">
        <v>3</v>
      </c>
      <c r="F578" s="166">
        <v>0</v>
      </c>
      <c r="G578" s="206">
        <v>7</v>
      </c>
      <c r="H578" s="207"/>
      <c r="I578" s="103" t="s">
        <v>594</v>
      </c>
      <c r="J578" s="199">
        <v>8</v>
      </c>
      <c r="K578" s="210" t="s">
        <v>6271</v>
      </c>
      <c r="L578" s="210">
        <v>7</v>
      </c>
      <c r="M578" s="210" t="str">
        <f>IF(
ISNA(INDEX(resources!E:E,MATCH(B578,resources!B:B,0))),"fillme",
INDEX(resources!E:E,MATCH(B578,resources!B:B,0)))</f>
        <v>CAISO_Battery</v>
      </c>
      <c r="N578" s="220">
        <v>0</v>
      </c>
      <c r="O578" s="210" t="str">
        <f>IFERROR(INDEX(resources!K:K,MATCH(B578,resources!B:B,0)),"fillme")</f>
        <v>battery</v>
      </c>
      <c r="P578" s="210" t="str">
        <f t="shared" si="240"/>
        <v>battery_2028_3</v>
      </c>
      <c r="Q578" s="194">
        <f>INDEX(elcc!G:G,MATCH(P578,elcc!D:D,0))</f>
        <v>0.96603464723299004</v>
      </c>
      <c r="R578" s="195">
        <f t="shared" si="241"/>
        <v>1</v>
      </c>
      <c r="S578" s="210" t="e">
        <f t="shared" si="242"/>
        <v>#N/A</v>
      </c>
      <c r="T578" s="212">
        <f t="shared" si="243"/>
        <v>7</v>
      </c>
      <c r="U578" s="196" t="str">
        <f t="shared" si="244"/>
        <v>ok</v>
      </c>
      <c r="V578" s="192" t="str">
        <f>INDEX(resources!F:F,MATCH(B578,resources!B:B,0))</f>
        <v>new_resolve</v>
      </c>
      <c r="W578" s="197">
        <f t="shared" si="245"/>
        <v>0</v>
      </c>
      <c r="X578" s="197">
        <f t="shared" si="246"/>
        <v>1</v>
      </c>
      <c r="Y578" s="214" t="str">
        <f t="shared" si="247"/>
        <v>New_Li_Battery_New Long Duration Storage_2026_New 7 MW Long Duration Storage</v>
      </c>
      <c r="Z578" s="197">
        <f>IF(COUNTIFS($Y$2:Y578,Y578)=1,1,0)</f>
        <v>0</v>
      </c>
      <c r="AA578" s="197">
        <f>SUM($Z$2:Z578)*Z578</f>
        <v>0</v>
      </c>
      <c r="AB578" s="197">
        <f>COUNTIFS(resources!B:B,B578)</f>
        <v>1</v>
      </c>
      <c r="AC578" s="197">
        <f t="shared" si="248"/>
        <v>1</v>
      </c>
      <c r="AD578" s="197">
        <f t="shared" si="249"/>
        <v>1</v>
      </c>
      <c r="AE578" s="197">
        <f t="shared" si="250"/>
        <v>1</v>
      </c>
      <c r="AF578" s="197">
        <f t="shared" si="251"/>
        <v>1</v>
      </c>
      <c r="AG578" s="197">
        <f t="shared" si="252"/>
        <v>1</v>
      </c>
      <c r="AH578" s="197">
        <f t="shared" si="253"/>
        <v>1</v>
      </c>
      <c r="AI578" s="197">
        <f t="shared" si="254"/>
        <v>1</v>
      </c>
    </row>
    <row r="579" spans="1:35" x14ac:dyDescent="0.3">
      <c r="A579" s="103" t="s">
        <v>3955</v>
      </c>
      <c r="B579" s="214" t="s">
        <v>593</v>
      </c>
      <c r="C579" s="214" t="s">
        <v>6270</v>
      </c>
      <c r="D579" s="164">
        <v>2028</v>
      </c>
      <c r="E579" s="164">
        <v>4</v>
      </c>
      <c r="F579" s="166">
        <v>0</v>
      </c>
      <c r="G579" s="206">
        <v>7</v>
      </c>
      <c r="H579" s="207"/>
      <c r="I579" s="103" t="s">
        <v>594</v>
      </c>
      <c r="J579" s="199">
        <v>8</v>
      </c>
      <c r="K579" s="210" t="s">
        <v>6271</v>
      </c>
      <c r="L579" s="210">
        <v>7</v>
      </c>
      <c r="M579" s="210" t="str">
        <f>IF(
ISNA(INDEX(resources!E:E,MATCH(B579,resources!B:B,0))),"fillme",
INDEX(resources!E:E,MATCH(B579,resources!B:B,0)))</f>
        <v>CAISO_Battery</v>
      </c>
      <c r="N579" s="220">
        <v>0</v>
      </c>
      <c r="O579" s="210" t="str">
        <f>IFERROR(INDEX(resources!K:K,MATCH(B579,resources!B:B,0)),"fillme")</f>
        <v>battery</v>
      </c>
      <c r="P579" s="210" t="str">
        <f t="shared" si="240"/>
        <v>battery_2028_4</v>
      </c>
      <c r="Q579" s="194">
        <f>INDEX(elcc!G:G,MATCH(P579,elcc!D:D,0))</f>
        <v>0.96603464723299004</v>
      </c>
      <c r="R579" s="195">
        <f t="shared" si="241"/>
        <v>1</v>
      </c>
      <c r="S579" s="210" t="e">
        <f t="shared" si="242"/>
        <v>#N/A</v>
      </c>
      <c r="T579" s="212">
        <f t="shared" si="243"/>
        <v>7</v>
      </c>
      <c r="U579" s="196" t="str">
        <f t="shared" si="244"/>
        <v>ok</v>
      </c>
      <c r="V579" s="192" t="str">
        <f>INDEX(resources!F:F,MATCH(B579,resources!B:B,0))</f>
        <v>new_resolve</v>
      </c>
      <c r="W579" s="197">
        <f t="shared" si="245"/>
        <v>0</v>
      </c>
      <c r="X579" s="197">
        <f t="shared" si="246"/>
        <v>1</v>
      </c>
      <c r="Y579" s="214" t="str">
        <f t="shared" si="247"/>
        <v>New_Li_Battery_New Long Duration Storage_2026_New 7 MW Long Duration Storage</v>
      </c>
      <c r="Z579" s="197">
        <f>IF(COUNTIFS($Y$2:Y579,Y579)=1,1,0)</f>
        <v>0</v>
      </c>
      <c r="AA579" s="197">
        <f>SUM($Z$2:Z579)*Z579</f>
        <v>0</v>
      </c>
      <c r="AB579" s="197">
        <f>COUNTIFS(resources!B:B,B579)</f>
        <v>1</v>
      </c>
      <c r="AC579" s="197">
        <f t="shared" si="248"/>
        <v>1</v>
      </c>
      <c r="AD579" s="197">
        <f t="shared" si="249"/>
        <v>1</v>
      </c>
      <c r="AE579" s="197">
        <f t="shared" si="250"/>
        <v>1</v>
      </c>
      <c r="AF579" s="197">
        <f t="shared" si="251"/>
        <v>1</v>
      </c>
      <c r="AG579" s="197">
        <f t="shared" si="252"/>
        <v>1</v>
      </c>
      <c r="AH579" s="197">
        <f t="shared" si="253"/>
        <v>1</v>
      </c>
      <c r="AI579" s="197">
        <f t="shared" si="254"/>
        <v>1</v>
      </c>
    </row>
    <row r="580" spans="1:35" x14ac:dyDescent="0.3">
      <c r="A580" s="103" t="s">
        <v>3955</v>
      </c>
      <c r="B580" s="214" t="s">
        <v>593</v>
      </c>
      <c r="C580" s="214" t="s">
        <v>6270</v>
      </c>
      <c r="D580" s="164">
        <v>2028</v>
      </c>
      <c r="E580" s="164">
        <v>5</v>
      </c>
      <c r="F580" s="166">
        <v>0</v>
      </c>
      <c r="G580" s="206">
        <v>7</v>
      </c>
      <c r="H580" s="207"/>
      <c r="I580" s="103" t="s">
        <v>594</v>
      </c>
      <c r="J580" s="199">
        <v>8</v>
      </c>
      <c r="K580" s="210" t="s">
        <v>6271</v>
      </c>
      <c r="L580" s="210">
        <v>7</v>
      </c>
      <c r="M580" s="210" t="str">
        <f>IF(
ISNA(INDEX(resources!E:E,MATCH(B580,resources!B:B,0))),"fillme",
INDEX(resources!E:E,MATCH(B580,resources!B:B,0)))</f>
        <v>CAISO_Battery</v>
      </c>
      <c r="N580" s="220">
        <v>0</v>
      </c>
      <c r="O580" s="210" t="str">
        <f>IFERROR(INDEX(resources!K:K,MATCH(B580,resources!B:B,0)),"fillme")</f>
        <v>battery</v>
      </c>
      <c r="P580" s="210" t="str">
        <f t="shared" si="240"/>
        <v>battery_2028_5</v>
      </c>
      <c r="Q580" s="194">
        <f>INDEX(elcc!G:G,MATCH(P580,elcc!D:D,0))</f>
        <v>0.96603464723299004</v>
      </c>
      <c r="R580" s="195">
        <f t="shared" si="241"/>
        <v>1</v>
      </c>
      <c r="S580" s="210" t="e">
        <f t="shared" si="242"/>
        <v>#N/A</v>
      </c>
      <c r="T580" s="212">
        <f t="shared" si="243"/>
        <v>7</v>
      </c>
      <c r="U580" s="196" t="str">
        <f t="shared" si="244"/>
        <v>ok</v>
      </c>
      <c r="V580" s="192" t="str">
        <f>INDEX(resources!F:F,MATCH(B580,resources!B:B,0))</f>
        <v>new_resolve</v>
      </c>
      <c r="W580" s="197">
        <f t="shared" si="245"/>
        <v>0</v>
      </c>
      <c r="X580" s="197">
        <f t="shared" si="246"/>
        <v>1</v>
      </c>
      <c r="Y580" s="214" t="str">
        <f t="shared" si="247"/>
        <v>New_Li_Battery_New Long Duration Storage_2026_New 7 MW Long Duration Storage</v>
      </c>
      <c r="Z580" s="197">
        <f>IF(COUNTIFS($Y$2:Y580,Y580)=1,1,0)</f>
        <v>0</v>
      </c>
      <c r="AA580" s="197">
        <f>SUM($Z$2:Z580)*Z580</f>
        <v>0</v>
      </c>
      <c r="AB580" s="197">
        <f>COUNTIFS(resources!B:B,B580)</f>
        <v>1</v>
      </c>
      <c r="AC580" s="197">
        <f t="shared" si="248"/>
        <v>1</v>
      </c>
      <c r="AD580" s="197">
        <f t="shared" si="249"/>
        <v>1</v>
      </c>
      <c r="AE580" s="197">
        <f t="shared" si="250"/>
        <v>1</v>
      </c>
      <c r="AF580" s="197">
        <f t="shared" si="251"/>
        <v>1</v>
      </c>
      <c r="AG580" s="197">
        <f t="shared" si="252"/>
        <v>1</v>
      </c>
      <c r="AH580" s="197">
        <f t="shared" si="253"/>
        <v>1</v>
      </c>
      <c r="AI580" s="197">
        <f t="shared" si="254"/>
        <v>1</v>
      </c>
    </row>
    <row r="581" spans="1:35" x14ac:dyDescent="0.3">
      <c r="A581" s="103" t="s">
        <v>3955</v>
      </c>
      <c r="B581" s="214" t="s">
        <v>593</v>
      </c>
      <c r="C581" s="214" t="s">
        <v>6270</v>
      </c>
      <c r="D581" s="164">
        <v>2028</v>
      </c>
      <c r="E581" s="164">
        <v>6</v>
      </c>
      <c r="F581" s="166">
        <v>0</v>
      </c>
      <c r="G581" s="206">
        <v>7</v>
      </c>
      <c r="H581" s="207"/>
      <c r="I581" s="103" t="s">
        <v>594</v>
      </c>
      <c r="J581" s="199">
        <v>8</v>
      </c>
      <c r="K581" s="210" t="s">
        <v>6271</v>
      </c>
      <c r="L581" s="210">
        <v>7</v>
      </c>
      <c r="M581" s="210" t="str">
        <f>IF(
ISNA(INDEX(resources!E:E,MATCH(B581,resources!B:B,0))),"fillme",
INDEX(resources!E:E,MATCH(B581,resources!B:B,0)))</f>
        <v>CAISO_Battery</v>
      </c>
      <c r="N581" s="220">
        <v>0</v>
      </c>
      <c r="O581" s="210" t="str">
        <f>IFERROR(INDEX(resources!K:K,MATCH(B581,resources!B:B,0)),"fillme")</f>
        <v>battery</v>
      </c>
      <c r="P581" s="210" t="str">
        <f t="shared" si="240"/>
        <v>battery_2028_6</v>
      </c>
      <c r="Q581" s="194">
        <f>INDEX(elcc!G:G,MATCH(P581,elcc!D:D,0))</f>
        <v>0.96603464723299004</v>
      </c>
      <c r="R581" s="195">
        <f t="shared" si="241"/>
        <v>1</v>
      </c>
      <c r="S581" s="210" t="e">
        <f t="shared" si="242"/>
        <v>#N/A</v>
      </c>
      <c r="T581" s="212">
        <f t="shared" si="243"/>
        <v>7</v>
      </c>
      <c r="U581" s="196" t="str">
        <f t="shared" si="244"/>
        <v>ok</v>
      </c>
      <c r="V581" s="192" t="str">
        <f>INDEX(resources!F:F,MATCH(B581,resources!B:B,0))</f>
        <v>new_resolve</v>
      </c>
      <c r="W581" s="197">
        <f t="shared" si="245"/>
        <v>0</v>
      </c>
      <c r="X581" s="197">
        <f t="shared" si="246"/>
        <v>1</v>
      </c>
      <c r="Y581" s="214" t="str">
        <f t="shared" si="247"/>
        <v>New_Li_Battery_New Long Duration Storage_2026_New 7 MW Long Duration Storage</v>
      </c>
      <c r="Z581" s="197">
        <f>IF(COUNTIFS($Y$2:Y581,Y581)=1,1,0)</f>
        <v>0</v>
      </c>
      <c r="AA581" s="197">
        <f>SUM($Z$2:Z581)*Z581</f>
        <v>0</v>
      </c>
      <c r="AB581" s="197">
        <f>COUNTIFS(resources!B:B,B581)</f>
        <v>1</v>
      </c>
      <c r="AC581" s="197">
        <f t="shared" si="248"/>
        <v>1</v>
      </c>
      <c r="AD581" s="197">
        <f t="shared" si="249"/>
        <v>1</v>
      </c>
      <c r="AE581" s="197">
        <f t="shared" si="250"/>
        <v>1</v>
      </c>
      <c r="AF581" s="197">
        <f t="shared" si="251"/>
        <v>1</v>
      </c>
      <c r="AG581" s="197">
        <f t="shared" si="252"/>
        <v>1</v>
      </c>
      <c r="AH581" s="197">
        <f t="shared" si="253"/>
        <v>1</v>
      </c>
      <c r="AI581" s="197">
        <f t="shared" si="254"/>
        <v>1</v>
      </c>
    </row>
    <row r="582" spans="1:35" x14ac:dyDescent="0.3">
      <c r="A582" s="103" t="s">
        <v>3955</v>
      </c>
      <c r="B582" s="214" t="s">
        <v>593</v>
      </c>
      <c r="C582" s="214" t="s">
        <v>6270</v>
      </c>
      <c r="D582" s="164">
        <v>2028</v>
      </c>
      <c r="E582" s="164">
        <v>7</v>
      </c>
      <c r="F582" s="166">
        <v>0</v>
      </c>
      <c r="G582" s="206">
        <v>7</v>
      </c>
      <c r="H582" s="207"/>
      <c r="I582" s="103" t="s">
        <v>594</v>
      </c>
      <c r="J582" s="199">
        <v>8</v>
      </c>
      <c r="K582" s="210" t="s">
        <v>6271</v>
      </c>
      <c r="L582" s="210">
        <v>7</v>
      </c>
      <c r="M582" s="210" t="str">
        <f>IF(
ISNA(INDEX(resources!E:E,MATCH(B582,resources!B:B,0))),"fillme",
INDEX(resources!E:E,MATCH(B582,resources!B:B,0)))</f>
        <v>CAISO_Battery</v>
      </c>
      <c r="N582" s="220">
        <v>0</v>
      </c>
      <c r="O582" s="210" t="str">
        <f>IFERROR(INDEX(resources!K:K,MATCH(B582,resources!B:B,0)),"fillme")</f>
        <v>battery</v>
      </c>
      <c r="P582" s="210" t="str">
        <f t="shared" si="240"/>
        <v>battery_2028_7</v>
      </c>
      <c r="Q582" s="194">
        <f>INDEX(elcc!G:G,MATCH(P582,elcc!D:D,0))</f>
        <v>0.96603464723299004</v>
      </c>
      <c r="R582" s="195">
        <f t="shared" si="241"/>
        <v>1</v>
      </c>
      <c r="S582" s="210" t="e">
        <f t="shared" si="242"/>
        <v>#N/A</v>
      </c>
      <c r="T582" s="212">
        <f t="shared" si="243"/>
        <v>7</v>
      </c>
      <c r="U582" s="196" t="str">
        <f t="shared" si="244"/>
        <v>ok</v>
      </c>
      <c r="V582" s="192" t="str">
        <f>INDEX(resources!F:F,MATCH(B582,resources!B:B,0))</f>
        <v>new_resolve</v>
      </c>
      <c r="W582" s="197">
        <f t="shared" si="245"/>
        <v>0</v>
      </c>
      <c r="X582" s="197">
        <f t="shared" si="246"/>
        <v>1</v>
      </c>
      <c r="Y582" s="214" t="str">
        <f t="shared" si="247"/>
        <v>New_Li_Battery_New Long Duration Storage_2026_New 7 MW Long Duration Storage</v>
      </c>
      <c r="Z582" s="197">
        <f>IF(COUNTIFS($Y$2:Y582,Y582)=1,1,0)</f>
        <v>0</v>
      </c>
      <c r="AA582" s="197">
        <f>SUM($Z$2:Z582)*Z582</f>
        <v>0</v>
      </c>
      <c r="AB582" s="197">
        <f>COUNTIFS(resources!B:B,B582)</f>
        <v>1</v>
      </c>
      <c r="AC582" s="197">
        <f t="shared" si="248"/>
        <v>1</v>
      </c>
      <c r="AD582" s="197">
        <f t="shared" si="249"/>
        <v>1</v>
      </c>
      <c r="AE582" s="197">
        <f t="shared" si="250"/>
        <v>1</v>
      </c>
      <c r="AF582" s="197">
        <f t="shared" si="251"/>
        <v>1</v>
      </c>
      <c r="AG582" s="197">
        <f t="shared" si="252"/>
        <v>1</v>
      </c>
      <c r="AH582" s="197">
        <f t="shared" si="253"/>
        <v>1</v>
      </c>
      <c r="AI582" s="197">
        <f t="shared" si="254"/>
        <v>1</v>
      </c>
    </row>
    <row r="583" spans="1:35" x14ac:dyDescent="0.3">
      <c r="A583" s="103" t="s">
        <v>3955</v>
      </c>
      <c r="B583" s="214" t="s">
        <v>593</v>
      </c>
      <c r="C583" s="214" t="s">
        <v>6270</v>
      </c>
      <c r="D583" s="164">
        <v>2028</v>
      </c>
      <c r="E583" s="164">
        <v>8</v>
      </c>
      <c r="F583" s="166">
        <v>0</v>
      </c>
      <c r="G583" s="206">
        <v>7</v>
      </c>
      <c r="H583" s="207"/>
      <c r="I583" s="103" t="s">
        <v>594</v>
      </c>
      <c r="J583" s="199">
        <v>8</v>
      </c>
      <c r="K583" s="210" t="s">
        <v>6271</v>
      </c>
      <c r="L583" s="210">
        <v>7</v>
      </c>
      <c r="M583" s="210" t="str">
        <f>IF(
ISNA(INDEX(resources!E:E,MATCH(B583,resources!B:B,0))),"fillme",
INDEX(resources!E:E,MATCH(B583,resources!B:B,0)))</f>
        <v>CAISO_Battery</v>
      </c>
      <c r="N583" s="220">
        <v>0</v>
      </c>
      <c r="O583" s="210" t="str">
        <f>IFERROR(INDEX(resources!K:K,MATCH(B583,resources!B:B,0)),"fillme")</f>
        <v>battery</v>
      </c>
      <c r="P583" s="210" t="str">
        <f t="shared" si="240"/>
        <v>battery_2028_8</v>
      </c>
      <c r="Q583" s="194">
        <f>INDEX(elcc!G:G,MATCH(P583,elcc!D:D,0))</f>
        <v>0.96603464723299004</v>
      </c>
      <c r="R583" s="195">
        <f t="shared" si="241"/>
        <v>1</v>
      </c>
      <c r="S583" s="210" t="e">
        <f t="shared" si="242"/>
        <v>#N/A</v>
      </c>
      <c r="T583" s="212">
        <f t="shared" si="243"/>
        <v>7</v>
      </c>
      <c r="U583" s="196" t="str">
        <f t="shared" si="244"/>
        <v>ok</v>
      </c>
      <c r="V583" s="192" t="str">
        <f>INDEX(resources!F:F,MATCH(B583,resources!B:B,0))</f>
        <v>new_resolve</v>
      </c>
      <c r="W583" s="197">
        <f t="shared" si="245"/>
        <v>0</v>
      </c>
      <c r="X583" s="197">
        <f t="shared" si="246"/>
        <v>1</v>
      </c>
      <c r="Y583" s="214" t="str">
        <f t="shared" si="247"/>
        <v>New_Li_Battery_New Long Duration Storage_2026_New 7 MW Long Duration Storage</v>
      </c>
      <c r="Z583" s="197">
        <f>IF(COUNTIFS($Y$2:Y583,Y583)=1,1,0)</f>
        <v>0</v>
      </c>
      <c r="AA583" s="197">
        <f>SUM($Z$2:Z583)*Z583</f>
        <v>0</v>
      </c>
      <c r="AB583" s="197">
        <f>COUNTIFS(resources!B:B,B583)</f>
        <v>1</v>
      </c>
      <c r="AC583" s="197">
        <f t="shared" si="248"/>
        <v>1</v>
      </c>
      <c r="AD583" s="197">
        <f t="shared" si="249"/>
        <v>1</v>
      </c>
      <c r="AE583" s="197">
        <f t="shared" si="250"/>
        <v>1</v>
      </c>
      <c r="AF583" s="197">
        <f t="shared" si="251"/>
        <v>1</v>
      </c>
      <c r="AG583" s="197">
        <f t="shared" si="252"/>
        <v>1</v>
      </c>
      <c r="AH583" s="197">
        <f t="shared" si="253"/>
        <v>1</v>
      </c>
      <c r="AI583" s="197">
        <f t="shared" si="254"/>
        <v>1</v>
      </c>
    </row>
    <row r="584" spans="1:35" x14ac:dyDescent="0.3">
      <c r="A584" s="103" t="s">
        <v>3955</v>
      </c>
      <c r="B584" s="214" t="s">
        <v>593</v>
      </c>
      <c r="C584" s="214" t="s">
        <v>6270</v>
      </c>
      <c r="D584" s="164">
        <v>2028</v>
      </c>
      <c r="E584" s="164">
        <v>9</v>
      </c>
      <c r="F584" s="166">
        <v>0</v>
      </c>
      <c r="G584" s="206">
        <v>7</v>
      </c>
      <c r="H584" s="207"/>
      <c r="I584" s="103" t="s">
        <v>594</v>
      </c>
      <c r="J584" s="199">
        <v>8</v>
      </c>
      <c r="K584" s="210" t="s">
        <v>6271</v>
      </c>
      <c r="L584" s="210">
        <v>7</v>
      </c>
      <c r="M584" s="210" t="str">
        <f>IF(
ISNA(INDEX(resources!E:E,MATCH(B584,resources!B:B,0))),"fillme",
INDEX(resources!E:E,MATCH(B584,resources!B:B,0)))</f>
        <v>CAISO_Battery</v>
      </c>
      <c r="N584" s="220">
        <v>0</v>
      </c>
      <c r="O584" s="210" t="str">
        <f>IFERROR(INDEX(resources!K:K,MATCH(B584,resources!B:B,0)),"fillme")</f>
        <v>battery</v>
      </c>
      <c r="P584" s="210" t="str">
        <f t="shared" si="240"/>
        <v>battery_2028_9</v>
      </c>
      <c r="Q584" s="194">
        <f>INDEX(elcc!G:G,MATCH(P584,elcc!D:D,0))</f>
        <v>0.96603464723299004</v>
      </c>
      <c r="R584" s="195">
        <f t="shared" si="241"/>
        <v>1</v>
      </c>
      <c r="S584" s="210" t="e">
        <f t="shared" si="242"/>
        <v>#N/A</v>
      </c>
      <c r="T584" s="212">
        <f t="shared" si="243"/>
        <v>7</v>
      </c>
      <c r="U584" s="196" t="str">
        <f t="shared" si="244"/>
        <v>ok</v>
      </c>
      <c r="V584" s="192" t="str">
        <f>INDEX(resources!F:F,MATCH(B584,resources!B:B,0))</f>
        <v>new_resolve</v>
      </c>
      <c r="W584" s="197">
        <f t="shared" si="245"/>
        <v>0</v>
      </c>
      <c r="X584" s="197">
        <f t="shared" si="246"/>
        <v>1</v>
      </c>
      <c r="Y584" s="214" t="str">
        <f t="shared" si="247"/>
        <v>New_Li_Battery_New Long Duration Storage_2026_New 7 MW Long Duration Storage</v>
      </c>
      <c r="Z584" s="197">
        <f>IF(COUNTIFS($Y$2:Y584,Y584)=1,1,0)</f>
        <v>0</v>
      </c>
      <c r="AA584" s="197">
        <f>SUM($Z$2:Z584)*Z584</f>
        <v>0</v>
      </c>
      <c r="AB584" s="197">
        <f>COUNTIFS(resources!B:B,B584)</f>
        <v>1</v>
      </c>
      <c r="AC584" s="197">
        <f t="shared" si="248"/>
        <v>1</v>
      </c>
      <c r="AD584" s="197">
        <f t="shared" si="249"/>
        <v>1</v>
      </c>
      <c r="AE584" s="197">
        <f t="shared" si="250"/>
        <v>1</v>
      </c>
      <c r="AF584" s="197">
        <f t="shared" si="251"/>
        <v>1</v>
      </c>
      <c r="AG584" s="197">
        <f t="shared" si="252"/>
        <v>1</v>
      </c>
      <c r="AH584" s="197">
        <f t="shared" si="253"/>
        <v>1</v>
      </c>
      <c r="AI584" s="197">
        <f t="shared" si="254"/>
        <v>1</v>
      </c>
    </row>
    <row r="585" spans="1:35" x14ac:dyDescent="0.3">
      <c r="A585" s="103" t="s">
        <v>3955</v>
      </c>
      <c r="B585" s="214" t="s">
        <v>593</v>
      </c>
      <c r="C585" s="214" t="s">
        <v>6270</v>
      </c>
      <c r="D585" s="164">
        <v>2028</v>
      </c>
      <c r="E585" s="164">
        <v>10</v>
      </c>
      <c r="F585" s="166">
        <v>0</v>
      </c>
      <c r="G585" s="206">
        <v>7</v>
      </c>
      <c r="H585" s="207"/>
      <c r="I585" s="103" t="s">
        <v>594</v>
      </c>
      <c r="J585" s="199">
        <v>8</v>
      </c>
      <c r="K585" s="210" t="s">
        <v>6271</v>
      </c>
      <c r="L585" s="210">
        <v>7</v>
      </c>
      <c r="M585" s="210" t="str">
        <f>IF(
ISNA(INDEX(resources!E:E,MATCH(B585,resources!B:B,0))),"fillme",
INDEX(resources!E:E,MATCH(B585,resources!B:B,0)))</f>
        <v>CAISO_Battery</v>
      </c>
      <c r="N585" s="220">
        <v>0</v>
      </c>
      <c r="O585" s="210" t="str">
        <f>IFERROR(INDEX(resources!K:K,MATCH(B585,resources!B:B,0)),"fillme")</f>
        <v>battery</v>
      </c>
      <c r="P585" s="210" t="str">
        <f t="shared" si="240"/>
        <v>battery_2028_10</v>
      </c>
      <c r="Q585" s="194">
        <f>INDEX(elcc!G:G,MATCH(P585,elcc!D:D,0))</f>
        <v>0.96603464723299004</v>
      </c>
      <c r="R585" s="195">
        <f t="shared" si="241"/>
        <v>1</v>
      </c>
      <c r="S585" s="210" t="e">
        <f t="shared" si="242"/>
        <v>#N/A</v>
      </c>
      <c r="T585" s="212">
        <f t="shared" si="243"/>
        <v>7</v>
      </c>
      <c r="U585" s="196" t="str">
        <f t="shared" si="244"/>
        <v>ok</v>
      </c>
      <c r="V585" s="192" t="str">
        <f>INDEX(resources!F:F,MATCH(B585,resources!B:B,0))</f>
        <v>new_resolve</v>
      </c>
      <c r="W585" s="197">
        <f t="shared" si="245"/>
        <v>0</v>
      </c>
      <c r="X585" s="197">
        <f t="shared" si="246"/>
        <v>1</v>
      </c>
      <c r="Y585" s="214" t="str">
        <f t="shared" si="247"/>
        <v>New_Li_Battery_New Long Duration Storage_2026_New 7 MW Long Duration Storage</v>
      </c>
      <c r="Z585" s="197">
        <f>IF(COUNTIFS($Y$2:Y585,Y585)=1,1,0)</f>
        <v>0</v>
      </c>
      <c r="AA585" s="197">
        <f>SUM($Z$2:Z585)*Z585</f>
        <v>0</v>
      </c>
      <c r="AB585" s="197">
        <f>COUNTIFS(resources!B:B,B585)</f>
        <v>1</v>
      </c>
      <c r="AC585" s="197">
        <f t="shared" si="248"/>
        <v>1</v>
      </c>
      <c r="AD585" s="197">
        <f t="shared" si="249"/>
        <v>1</v>
      </c>
      <c r="AE585" s="197">
        <f t="shared" si="250"/>
        <v>1</v>
      </c>
      <c r="AF585" s="197">
        <f t="shared" si="251"/>
        <v>1</v>
      </c>
      <c r="AG585" s="197">
        <f t="shared" si="252"/>
        <v>1</v>
      </c>
      <c r="AH585" s="197">
        <f t="shared" si="253"/>
        <v>1</v>
      </c>
      <c r="AI585" s="197">
        <f t="shared" si="254"/>
        <v>1</v>
      </c>
    </row>
    <row r="586" spans="1:35" x14ac:dyDescent="0.3">
      <c r="A586" s="103" t="s">
        <v>3955</v>
      </c>
      <c r="B586" s="214" t="s">
        <v>593</v>
      </c>
      <c r="C586" s="214" t="s">
        <v>6270</v>
      </c>
      <c r="D586" s="164">
        <v>2028</v>
      </c>
      <c r="E586" s="164">
        <v>11</v>
      </c>
      <c r="F586" s="166">
        <v>0</v>
      </c>
      <c r="G586" s="206">
        <v>7</v>
      </c>
      <c r="H586" s="207"/>
      <c r="I586" s="103" t="s">
        <v>594</v>
      </c>
      <c r="J586" s="199">
        <v>8</v>
      </c>
      <c r="K586" s="210" t="s">
        <v>6271</v>
      </c>
      <c r="L586" s="210">
        <v>7</v>
      </c>
      <c r="M586" s="210" t="str">
        <f>IF(
ISNA(INDEX(resources!E:E,MATCH(B586,resources!B:B,0))),"fillme",
INDEX(resources!E:E,MATCH(B586,resources!B:B,0)))</f>
        <v>CAISO_Battery</v>
      </c>
      <c r="N586" s="220">
        <v>0</v>
      </c>
      <c r="O586" s="210" t="str">
        <f>IFERROR(INDEX(resources!K:K,MATCH(B586,resources!B:B,0)),"fillme")</f>
        <v>battery</v>
      </c>
      <c r="P586" s="210" t="str">
        <f t="shared" si="240"/>
        <v>battery_2028_11</v>
      </c>
      <c r="Q586" s="194">
        <f>INDEX(elcc!G:G,MATCH(P586,elcc!D:D,0))</f>
        <v>0.96603464723299004</v>
      </c>
      <c r="R586" s="195">
        <f t="shared" si="241"/>
        <v>1</v>
      </c>
      <c r="S586" s="210" t="e">
        <f t="shared" si="242"/>
        <v>#N/A</v>
      </c>
      <c r="T586" s="212">
        <f t="shared" si="243"/>
        <v>7</v>
      </c>
      <c r="U586" s="196" t="str">
        <f t="shared" si="244"/>
        <v>ok</v>
      </c>
      <c r="V586" s="192" t="str">
        <f>INDEX(resources!F:F,MATCH(B586,resources!B:B,0))</f>
        <v>new_resolve</v>
      </c>
      <c r="W586" s="197">
        <f t="shared" si="245"/>
        <v>0</v>
      </c>
      <c r="X586" s="197">
        <f t="shared" si="246"/>
        <v>1</v>
      </c>
      <c r="Y586" s="214" t="str">
        <f t="shared" si="247"/>
        <v>New_Li_Battery_New Long Duration Storage_2026_New 7 MW Long Duration Storage</v>
      </c>
      <c r="Z586" s="197">
        <f>IF(COUNTIFS($Y$2:Y586,Y586)=1,1,0)</f>
        <v>0</v>
      </c>
      <c r="AA586" s="197">
        <f>SUM($Z$2:Z586)*Z586</f>
        <v>0</v>
      </c>
      <c r="AB586" s="197">
        <f>COUNTIFS(resources!B:B,B586)</f>
        <v>1</v>
      </c>
      <c r="AC586" s="197">
        <f t="shared" si="248"/>
        <v>1</v>
      </c>
      <c r="AD586" s="197">
        <f t="shared" si="249"/>
        <v>1</v>
      </c>
      <c r="AE586" s="197">
        <f t="shared" si="250"/>
        <v>1</v>
      </c>
      <c r="AF586" s="197">
        <f t="shared" si="251"/>
        <v>1</v>
      </c>
      <c r="AG586" s="197">
        <f t="shared" si="252"/>
        <v>1</v>
      </c>
      <c r="AH586" s="197">
        <f t="shared" si="253"/>
        <v>1</v>
      </c>
      <c r="AI586" s="197">
        <f t="shared" si="254"/>
        <v>1</v>
      </c>
    </row>
    <row r="587" spans="1:35" x14ac:dyDescent="0.3">
      <c r="A587" s="103" t="s">
        <v>3955</v>
      </c>
      <c r="B587" s="214" t="s">
        <v>593</v>
      </c>
      <c r="C587" s="214" t="s">
        <v>6270</v>
      </c>
      <c r="D587" s="164">
        <v>2028</v>
      </c>
      <c r="E587" s="164">
        <v>12</v>
      </c>
      <c r="F587" s="166">
        <v>0</v>
      </c>
      <c r="G587" s="206">
        <v>7</v>
      </c>
      <c r="H587" s="207"/>
      <c r="I587" s="103" t="s">
        <v>594</v>
      </c>
      <c r="J587" s="199">
        <v>8</v>
      </c>
      <c r="K587" s="210" t="s">
        <v>6271</v>
      </c>
      <c r="L587" s="210">
        <v>7</v>
      </c>
      <c r="M587" s="210" t="str">
        <f>IF(
ISNA(INDEX(resources!E:E,MATCH(B587,resources!B:B,0))),"fillme",
INDEX(resources!E:E,MATCH(B587,resources!B:B,0)))</f>
        <v>CAISO_Battery</v>
      </c>
      <c r="N587" s="220">
        <v>0</v>
      </c>
      <c r="O587" s="210" t="str">
        <f>IFERROR(INDEX(resources!K:K,MATCH(B587,resources!B:B,0)),"fillme")</f>
        <v>battery</v>
      </c>
      <c r="P587" s="210" t="str">
        <f t="shared" si="240"/>
        <v>battery_2028_12</v>
      </c>
      <c r="Q587" s="194">
        <f>INDEX(elcc!G:G,MATCH(P587,elcc!D:D,0))</f>
        <v>0.96603464723299004</v>
      </c>
      <c r="R587" s="195">
        <f t="shared" si="241"/>
        <v>1</v>
      </c>
      <c r="S587" s="210" t="e">
        <f t="shared" si="242"/>
        <v>#N/A</v>
      </c>
      <c r="T587" s="212">
        <f t="shared" si="243"/>
        <v>7</v>
      </c>
      <c r="U587" s="196" t="str">
        <f t="shared" si="244"/>
        <v>ok</v>
      </c>
      <c r="V587" s="192" t="str">
        <f>INDEX(resources!F:F,MATCH(B587,resources!B:B,0))</f>
        <v>new_resolve</v>
      </c>
      <c r="W587" s="197">
        <f t="shared" si="245"/>
        <v>0</v>
      </c>
      <c r="X587" s="197">
        <f t="shared" si="246"/>
        <v>1</v>
      </c>
      <c r="Y587" s="214" t="str">
        <f t="shared" si="247"/>
        <v>New_Li_Battery_New Long Duration Storage_2026_New 7 MW Long Duration Storage</v>
      </c>
      <c r="Z587" s="197">
        <f>IF(COUNTIFS($Y$2:Y587,Y587)=1,1,0)</f>
        <v>0</v>
      </c>
      <c r="AA587" s="197">
        <f>SUM($Z$2:Z587)*Z587</f>
        <v>0</v>
      </c>
      <c r="AB587" s="197">
        <f>COUNTIFS(resources!B:B,B587)</f>
        <v>1</v>
      </c>
      <c r="AC587" s="197">
        <f t="shared" si="248"/>
        <v>1</v>
      </c>
      <c r="AD587" s="197">
        <f t="shared" si="249"/>
        <v>1</v>
      </c>
      <c r="AE587" s="197">
        <f t="shared" si="250"/>
        <v>1</v>
      </c>
      <c r="AF587" s="197">
        <f t="shared" si="251"/>
        <v>1</v>
      </c>
      <c r="AG587" s="197">
        <f t="shared" si="252"/>
        <v>1</v>
      </c>
      <c r="AH587" s="197">
        <f t="shared" si="253"/>
        <v>1</v>
      </c>
      <c r="AI587" s="197">
        <f t="shared" si="254"/>
        <v>1</v>
      </c>
    </row>
    <row r="588" spans="1:35" x14ac:dyDescent="0.3">
      <c r="A588" s="103" t="s">
        <v>3955</v>
      </c>
      <c r="B588" s="214" t="s">
        <v>593</v>
      </c>
      <c r="C588" s="214" t="s">
        <v>6270</v>
      </c>
      <c r="D588" s="164">
        <v>2029</v>
      </c>
      <c r="E588" s="164">
        <v>1</v>
      </c>
      <c r="F588" s="166">
        <v>0</v>
      </c>
      <c r="G588" s="206">
        <v>7</v>
      </c>
      <c r="H588" s="207"/>
      <c r="I588" s="103" t="s">
        <v>594</v>
      </c>
      <c r="J588" s="199">
        <v>8</v>
      </c>
      <c r="K588" s="210" t="s">
        <v>6271</v>
      </c>
      <c r="L588" s="210">
        <v>7</v>
      </c>
      <c r="M588" s="210" t="str">
        <f>IF(
ISNA(INDEX(resources!E:E,MATCH(B588,resources!B:B,0))),"fillme",
INDEX(resources!E:E,MATCH(B588,resources!B:B,0)))</f>
        <v>CAISO_Battery</v>
      </c>
      <c r="N588" s="220">
        <v>0</v>
      </c>
      <c r="O588" s="210" t="str">
        <f>IFERROR(INDEX(resources!K:K,MATCH(B588,resources!B:B,0)),"fillme")</f>
        <v>battery</v>
      </c>
      <c r="P588" s="210" t="str">
        <f t="shared" si="240"/>
        <v>battery_2029_1</v>
      </c>
      <c r="Q588" s="194">
        <f>INDEX(elcc!G:G,MATCH(P588,elcc!D:D,0))</f>
        <v>0.96603464723299004</v>
      </c>
      <c r="R588" s="195">
        <f t="shared" si="241"/>
        <v>1</v>
      </c>
      <c r="S588" s="210" t="e">
        <f t="shared" si="242"/>
        <v>#N/A</v>
      </c>
      <c r="T588" s="212">
        <f t="shared" si="243"/>
        <v>7</v>
      </c>
      <c r="U588" s="196" t="str">
        <f t="shared" si="244"/>
        <v>ok</v>
      </c>
      <c r="V588" s="192" t="str">
        <f>INDEX(resources!F:F,MATCH(B588,resources!B:B,0))</f>
        <v>new_resolve</v>
      </c>
      <c r="W588" s="197">
        <f t="shared" si="245"/>
        <v>0</v>
      </c>
      <c r="X588" s="197">
        <f t="shared" si="246"/>
        <v>1</v>
      </c>
      <c r="Y588" s="214" t="str">
        <f t="shared" si="247"/>
        <v>New_Li_Battery_New Long Duration Storage_2026_New 7 MW Long Duration Storage</v>
      </c>
      <c r="Z588" s="197">
        <f>IF(COUNTIFS($Y$2:Y588,Y588)=1,1,0)</f>
        <v>0</v>
      </c>
      <c r="AA588" s="197">
        <f>SUM($Z$2:Z588)*Z588</f>
        <v>0</v>
      </c>
      <c r="AB588" s="197">
        <f>COUNTIFS(resources!B:B,B588)</f>
        <v>1</v>
      </c>
      <c r="AC588" s="197">
        <f t="shared" si="248"/>
        <v>1</v>
      </c>
      <c r="AD588" s="197">
        <f t="shared" si="249"/>
        <v>1</v>
      </c>
      <c r="AE588" s="197">
        <f t="shared" si="250"/>
        <v>1</v>
      </c>
      <c r="AF588" s="197">
        <f t="shared" si="251"/>
        <v>1</v>
      </c>
      <c r="AG588" s="197">
        <f t="shared" si="252"/>
        <v>1</v>
      </c>
      <c r="AH588" s="197">
        <f t="shared" si="253"/>
        <v>1</v>
      </c>
      <c r="AI588" s="197">
        <f t="shared" si="254"/>
        <v>1</v>
      </c>
    </row>
    <row r="589" spans="1:35" x14ac:dyDescent="0.3">
      <c r="A589" s="103" t="s">
        <v>3955</v>
      </c>
      <c r="B589" s="214" t="s">
        <v>593</v>
      </c>
      <c r="C589" s="214" t="s">
        <v>6270</v>
      </c>
      <c r="D589" s="164">
        <v>2029</v>
      </c>
      <c r="E589" s="164">
        <v>2</v>
      </c>
      <c r="F589" s="166">
        <v>0</v>
      </c>
      <c r="G589" s="206">
        <v>7</v>
      </c>
      <c r="H589" s="207"/>
      <c r="I589" s="103" t="s">
        <v>594</v>
      </c>
      <c r="J589" s="199">
        <v>8</v>
      </c>
      <c r="K589" s="210" t="s">
        <v>6271</v>
      </c>
      <c r="L589" s="210">
        <v>7</v>
      </c>
      <c r="M589" s="210" t="str">
        <f>IF(
ISNA(INDEX(resources!E:E,MATCH(B589,resources!B:B,0))),"fillme",
INDEX(resources!E:E,MATCH(B589,resources!B:B,0)))</f>
        <v>CAISO_Battery</v>
      </c>
      <c r="N589" s="220">
        <v>0</v>
      </c>
      <c r="O589" s="210" t="str">
        <f>IFERROR(INDEX(resources!K:K,MATCH(B589,resources!B:B,0)),"fillme")</f>
        <v>battery</v>
      </c>
      <c r="P589" s="210" t="str">
        <f t="shared" si="240"/>
        <v>battery_2029_2</v>
      </c>
      <c r="Q589" s="194">
        <f>INDEX(elcc!G:G,MATCH(P589,elcc!D:D,0))</f>
        <v>0.96603464723299004</v>
      </c>
      <c r="R589" s="195">
        <f t="shared" si="241"/>
        <v>1</v>
      </c>
      <c r="S589" s="210" t="e">
        <f t="shared" si="242"/>
        <v>#N/A</v>
      </c>
      <c r="T589" s="212">
        <f t="shared" si="243"/>
        <v>7</v>
      </c>
      <c r="U589" s="196" t="str">
        <f t="shared" si="244"/>
        <v>ok</v>
      </c>
      <c r="V589" s="192" t="str">
        <f>INDEX(resources!F:F,MATCH(B589,resources!B:B,0))</f>
        <v>new_resolve</v>
      </c>
      <c r="W589" s="197">
        <f t="shared" si="245"/>
        <v>0</v>
      </c>
      <c r="X589" s="197">
        <f t="shared" si="246"/>
        <v>1</v>
      </c>
      <c r="Y589" s="214" t="str">
        <f t="shared" si="247"/>
        <v>New_Li_Battery_New Long Duration Storage_2026_New 7 MW Long Duration Storage</v>
      </c>
      <c r="Z589" s="197">
        <f>IF(COUNTIFS($Y$2:Y589,Y589)=1,1,0)</f>
        <v>0</v>
      </c>
      <c r="AA589" s="197">
        <f>SUM($Z$2:Z589)*Z589</f>
        <v>0</v>
      </c>
      <c r="AB589" s="197">
        <f>COUNTIFS(resources!B:B,B589)</f>
        <v>1</v>
      </c>
      <c r="AC589" s="197">
        <f t="shared" si="248"/>
        <v>1</v>
      </c>
      <c r="AD589" s="197">
        <f t="shared" si="249"/>
        <v>1</v>
      </c>
      <c r="AE589" s="197">
        <f t="shared" si="250"/>
        <v>1</v>
      </c>
      <c r="AF589" s="197">
        <f t="shared" si="251"/>
        <v>1</v>
      </c>
      <c r="AG589" s="197">
        <f t="shared" si="252"/>
        <v>1</v>
      </c>
      <c r="AH589" s="197">
        <f t="shared" si="253"/>
        <v>1</v>
      </c>
      <c r="AI589" s="197">
        <f t="shared" si="254"/>
        <v>1</v>
      </c>
    </row>
    <row r="590" spans="1:35" x14ac:dyDescent="0.3">
      <c r="A590" s="103" t="s">
        <v>3955</v>
      </c>
      <c r="B590" s="214" t="s">
        <v>593</v>
      </c>
      <c r="C590" s="214" t="s">
        <v>6270</v>
      </c>
      <c r="D590" s="164">
        <v>2029</v>
      </c>
      <c r="E590" s="164">
        <v>3</v>
      </c>
      <c r="F590" s="166">
        <v>0</v>
      </c>
      <c r="G590" s="206">
        <v>7</v>
      </c>
      <c r="H590" s="207"/>
      <c r="I590" s="103" t="s">
        <v>594</v>
      </c>
      <c r="J590" s="199">
        <v>8</v>
      </c>
      <c r="K590" s="210" t="s">
        <v>6271</v>
      </c>
      <c r="L590" s="210">
        <v>7</v>
      </c>
      <c r="M590" s="210" t="str">
        <f>IF(
ISNA(INDEX(resources!E:E,MATCH(B590,resources!B:B,0))),"fillme",
INDEX(resources!E:E,MATCH(B590,resources!B:B,0)))</f>
        <v>CAISO_Battery</v>
      </c>
      <c r="N590" s="220">
        <v>0</v>
      </c>
      <c r="O590" s="210" t="str">
        <f>IFERROR(INDEX(resources!K:K,MATCH(B590,resources!B:B,0)),"fillme")</f>
        <v>battery</v>
      </c>
      <c r="P590" s="210" t="str">
        <f t="shared" si="240"/>
        <v>battery_2029_3</v>
      </c>
      <c r="Q590" s="194">
        <f>INDEX(elcc!G:G,MATCH(P590,elcc!D:D,0))</f>
        <v>0.96603464723299004</v>
      </c>
      <c r="R590" s="195">
        <f t="shared" si="241"/>
        <v>1</v>
      </c>
      <c r="S590" s="210" t="e">
        <f t="shared" si="242"/>
        <v>#N/A</v>
      </c>
      <c r="T590" s="212">
        <f t="shared" si="243"/>
        <v>7</v>
      </c>
      <c r="U590" s="196" t="str">
        <f t="shared" si="244"/>
        <v>ok</v>
      </c>
      <c r="V590" s="192" t="str">
        <f>INDEX(resources!F:F,MATCH(B590,resources!B:B,0))</f>
        <v>new_resolve</v>
      </c>
      <c r="W590" s="197">
        <f t="shared" si="245"/>
        <v>0</v>
      </c>
      <c r="X590" s="197">
        <f t="shared" si="246"/>
        <v>1</v>
      </c>
      <c r="Y590" s="214" t="str">
        <f t="shared" si="247"/>
        <v>New_Li_Battery_New Long Duration Storage_2026_New 7 MW Long Duration Storage</v>
      </c>
      <c r="Z590" s="197">
        <f>IF(COUNTIFS($Y$2:Y590,Y590)=1,1,0)</f>
        <v>0</v>
      </c>
      <c r="AA590" s="197">
        <f>SUM($Z$2:Z590)*Z590</f>
        <v>0</v>
      </c>
      <c r="AB590" s="197">
        <f>COUNTIFS(resources!B:B,B590)</f>
        <v>1</v>
      </c>
      <c r="AC590" s="197">
        <f t="shared" si="248"/>
        <v>1</v>
      </c>
      <c r="AD590" s="197">
        <f t="shared" si="249"/>
        <v>1</v>
      </c>
      <c r="AE590" s="197">
        <f t="shared" si="250"/>
        <v>1</v>
      </c>
      <c r="AF590" s="197">
        <f t="shared" si="251"/>
        <v>1</v>
      </c>
      <c r="AG590" s="197">
        <f t="shared" si="252"/>
        <v>1</v>
      </c>
      <c r="AH590" s="197">
        <f t="shared" si="253"/>
        <v>1</v>
      </c>
      <c r="AI590" s="197">
        <f t="shared" si="254"/>
        <v>1</v>
      </c>
    </row>
    <row r="591" spans="1:35" x14ac:dyDescent="0.3">
      <c r="A591" s="103" t="s">
        <v>3955</v>
      </c>
      <c r="B591" s="214" t="s">
        <v>593</v>
      </c>
      <c r="C591" s="214" t="s">
        <v>6270</v>
      </c>
      <c r="D591" s="164">
        <v>2029</v>
      </c>
      <c r="E591" s="164">
        <v>4</v>
      </c>
      <c r="F591" s="166">
        <v>0</v>
      </c>
      <c r="G591" s="206">
        <v>7</v>
      </c>
      <c r="H591" s="207"/>
      <c r="I591" s="103" t="s">
        <v>594</v>
      </c>
      <c r="J591" s="199">
        <v>8</v>
      </c>
      <c r="K591" s="210" t="s">
        <v>6271</v>
      </c>
      <c r="L591" s="210">
        <v>7</v>
      </c>
      <c r="M591" s="210" t="str">
        <f>IF(
ISNA(INDEX(resources!E:E,MATCH(B591,resources!B:B,0))),"fillme",
INDEX(resources!E:E,MATCH(B591,resources!B:B,0)))</f>
        <v>CAISO_Battery</v>
      </c>
      <c r="N591" s="220">
        <v>0</v>
      </c>
      <c r="O591" s="210" t="str">
        <f>IFERROR(INDEX(resources!K:K,MATCH(B591,resources!B:B,0)),"fillme")</f>
        <v>battery</v>
      </c>
      <c r="P591" s="210" t="str">
        <f t="shared" si="240"/>
        <v>battery_2029_4</v>
      </c>
      <c r="Q591" s="194">
        <f>INDEX(elcc!G:G,MATCH(P591,elcc!D:D,0))</f>
        <v>0.96603464723299004</v>
      </c>
      <c r="R591" s="195">
        <f t="shared" si="241"/>
        <v>1</v>
      </c>
      <c r="S591" s="210" t="e">
        <f t="shared" si="242"/>
        <v>#N/A</v>
      </c>
      <c r="T591" s="212">
        <f t="shared" si="243"/>
        <v>7</v>
      </c>
      <c r="U591" s="196" t="str">
        <f t="shared" si="244"/>
        <v>ok</v>
      </c>
      <c r="V591" s="192" t="str">
        <f>INDEX(resources!F:F,MATCH(B591,resources!B:B,0))</f>
        <v>new_resolve</v>
      </c>
      <c r="W591" s="197">
        <f t="shared" si="245"/>
        <v>0</v>
      </c>
      <c r="X591" s="197">
        <f t="shared" si="246"/>
        <v>1</v>
      </c>
      <c r="Y591" s="214" t="str">
        <f t="shared" si="247"/>
        <v>New_Li_Battery_New Long Duration Storage_2026_New 7 MW Long Duration Storage</v>
      </c>
      <c r="Z591" s="197">
        <f>IF(COUNTIFS($Y$2:Y591,Y591)=1,1,0)</f>
        <v>0</v>
      </c>
      <c r="AA591" s="197">
        <f>SUM($Z$2:Z591)*Z591</f>
        <v>0</v>
      </c>
      <c r="AB591" s="197">
        <f>COUNTIFS(resources!B:B,B591)</f>
        <v>1</v>
      </c>
      <c r="AC591" s="197">
        <f t="shared" si="248"/>
        <v>1</v>
      </c>
      <c r="AD591" s="197">
        <f t="shared" si="249"/>
        <v>1</v>
      </c>
      <c r="AE591" s="197">
        <f t="shared" si="250"/>
        <v>1</v>
      </c>
      <c r="AF591" s="197">
        <f t="shared" si="251"/>
        <v>1</v>
      </c>
      <c r="AG591" s="197">
        <f t="shared" si="252"/>
        <v>1</v>
      </c>
      <c r="AH591" s="197">
        <f t="shared" si="253"/>
        <v>1</v>
      </c>
      <c r="AI591" s="197">
        <f t="shared" si="254"/>
        <v>1</v>
      </c>
    </row>
    <row r="592" spans="1:35" x14ac:dyDescent="0.3">
      <c r="A592" s="103" t="s">
        <v>3955</v>
      </c>
      <c r="B592" s="214" t="s">
        <v>593</v>
      </c>
      <c r="C592" s="214" t="s">
        <v>6270</v>
      </c>
      <c r="D592" s="164">
        <v>2029</v>
      </c>
      <c r="E592" s="164">
        <v>5</v>
      </c>
      <c r="F592" s="166">
        <v>0</v>
      </c>
      <c r="G592" s="206">
        <v>7</v>
      </c>
      <c r="H592" s="207"/>
      <c r="I592" s="103" t="s">
        <v>594</v>
      </c>
      <c r="J592" s="199">
        <v>8</v>
      </c>
      <c r="K592" s="210" t="s">
        <v>6271</v>
      </c>
      <c r="L592" s="210">
        <v>7</v>
      </c>
      <c r="M592" s="210" t="str">
        <f>IF(
ISNA(INDEX(resources!E:E,MATCH(B592,resources!B:B,0))),"fillme",
INDEX(resources!E:E,MATCH(B592,resources!B:B,0)))</f>
        <v>CAISO_Battery</v>
      </c>
      <c r="N592" s="220">
        <v>0</v>
      </c>
      <c r="O592" s="210" t="str">
        <f>IFERROR(INDEX(resources!K:K,MATCH(B592,resources!B:B,0)),"fillme")</f>
        <v>battery</v>
      </c>
      <c r="P592" s="210" t="str">
        <f t="shared" si="240"/>
        <v>battery_2029_5</v>
      </c>
      <c r="Q592" s="194">
        <f>INDEX(elcc!G:G,MATCH(P592,elcc!D:D,0))</f>
        <v>0.96603464723299004</v>
      </c>
      <c r="R592" s="195">
        <f t="shared" si="241"/>
        <v>1</v>
      </c>
      <c r="S592" s="210" t="e">
        <f t="shared" si="242"/>
        <v>#N/A</v>
      </c>
      <c r="T592" s="212">
        <f t="shared" si="243"/>
        <v>7</v>
      </c>
      <c r="U592" s="196" t="str">
        <f t="shared" si="244"/>
        <v>ok</v>
      </c>
      <c r="V592" s="192" t="str">
        <f>INDEX(resources!F:F,MATCH(B592,resources!B:B,0))</f>
        <v>new_resolve</v>
      </c>
      <c r="W592" s="197">
        <f t="shared" si="245"/>
        <v>0</v>
      </c>
      <c r="X592" s="197">
        <f t="shared" si="246"/>
        <v>1</v>
      </c>
      <c r="Y592" s="214" t="str">
        <f t="shared" si="247"/>
        <v>New_Li_Battery_New Long Duration Storage_2026_New 7 MW Long Duration Storage</v>
      </c>
      <c r="Z592" s="197">
        <f>IF(COUNTIFS($Y$2:Y592,Y592)=1,1,0)</f>
        <v>0</v>
      </c>
      <c r="AA592" s="197">
        <f>SUM($Z$2:Z592)*Z592</f>
        <v>0</v>
      </c>
      <c r="AB592" s="197">
        <f>COUNTIFS(resources!B:B,B592)</f>
        <v>1</v>
      </c>
      <c r="AC592" s="197">
        <f t="shared" si="248"/>
        <v>1</v>
      </c>
      <c r="AD592" s="197">
        <f t="shared" si="249"/>
        <v>1</v>
      </c>
      <c r="AE592" s="197">
        <f t="shared" si="250"/>
        <v>1</v>
      </c>
      <c r="AF592" s="197">
        <f t="shared" si="251"/>
        <v>1</v>
      </c>
      <c r="AG592" s="197">
        <f t="shared" si="252"/>
        <v>1</v>
      </c>
      <c r="AH592" s="197">
        <f t="shared" si="253"/>
        <v>1</v>
      </c>
      <c r="AI592" s="197">
        <f t="shared" si="254"/>
        <v>1</v>
      </c>
    </row>
    <row r="593" spans="1:35" x14ac:dyDescent="0.3">
      <c r="A593" s="103" t="s">
        <v>3955</v>
      </c>
      <c r="B593" s="214" t="s">
        <v>593</v>
      </c>
      <c r="C593" s="214" t="s">
        <v>6270</v>
      </c>
      <c r="D593" s="164">
        <v>2029</v>
      </c>
      <c r="E593" s="164">
        <v>6</v>
      </c>
      <c r="F593" s="166">
        <v>0</v>
      </c>
      <c r="G593" s="206">
        <v>7</v>
      </c>
      <c r="H593" s="207"/>
      <c r="I593" s="103" t="s">
        <v>594</v>
      </c>
      <c r="J593" s="199">
        <v>8</v>
      </c>
      <c r="K593" s="210" t="s">
        <v>6271</v>
      </c>
      <c r="L593" s="210">
        <v>7</v>
      </c>
      <c r="M593" s="210" t="str">
        <f>IF(
ISNA(INDEX(resources!E:E,MATCH(B593,resources!B:B,0))),"fillme",
INDEX(resources!E:E,MATCH(B593,resources!B:B,0)))</f>
        <v>CAISO_Battery</v>
      </c>
      <c r="N593" s="220">
        <v>0</v>
      </c>
      <c r="O593" s="210" t="str">
        <f>IFERROR(INDEX(resources!K:K,MATCH(B593,resources!B:B,0)),"fillme")</f>
        <v>battery</v>
      </c>
      <c r="P593" s="210" t="str">
        <f t="shared" si="240"/>
        <v>battery_2029_6</v>
      </c>
      <c r="Q593" s="194">
        <f>INDEX(elcc!G:G,MATCH(P593,elcc!D:D,0))</f>
        <v>0.96603464723299004</v>
      </c>
      <c r="R593" s="195">
        <f t="shared" si="241"/>
        <v>1</v>
      </c>
      <c r="S593" s="210" t="e">
        <f t="shared" si="242"/>
        <v>#N/A</v>
      </c>
      <c r="T593" s="212">
        <f t="shared" si="243"/>
        <v>7</v>
      </c>
      <c r="U593" s="196" t="str">
        <f t="shared" si="244"/>
        <v>ok</v>
      </c>
      <c r="V593" s="192" t="str">
        <f>INDEX(resources!F:F,MATCH(B593,resources!B:B,0))</f>
        <v>new_resolve</v>
      </c>
      <c r="W593" s="197">
        <f t="shared" si="245"/>
        <v>0</v>
      </c>
      <c r="X593" s="197">
        <f t="shared" si="246"/>
        <v>1</v>
      </c>
      <c r="Y593" s="214" t="str">
        <f t="shared" si="247"/>
        <v>New_Li_Battery_New Long Duration Storage_2026_New 7 MW Long Duration Storage</v>
      </c>
      <c r="Z593" s="197">
        <f>IF(COUNTIFS($Y$2:Y593,Y593)=1,1,0)</f>
        <v>0</v>
      </c>
      <c r="AA593" s="197">
        <f>SUM($Z$2:Z593)*Z593</f>
        <v>0</v>
      </c>
      <c r="AB593" s="197">
        <f>COUNTIFS(resources!B:B,B593)</f>
        <v>1</v>
      </c>
      <c r="AC593" s="197">
        <f t="shared" si="248"/>
        <v>1</v>
      </c>
      <c r="AD593" s="197">
        <f t="shared" si="249"/>
        <v>1</v>
      </c>
      <c r="AE593" s="197">
        <f t="shared" si="250"/>
        <v>1</v>
      </c>
      <c r="AF593" s="197">
        <f t="shared" si="251"/>
        <v>1</v>
      </c>
      <c r="AG593" s="197">
        <f t="shared" si="252"/>
        <v>1</v>
      </c>
      <c r="AH593" s="197">
        <f t="shared" si="253"/>
        <v>1</v>
      </c>
      <c r="AI593" s="197">
        <f t="shared" si="254"/>
        <v>1</v>
      </c>
    </row>
    <row r="594" spans="1:35" x14ac:dyDescent="0.3">
      <c r="A594" s="103" t="s">
        <v>3955</v>
      </c>
      <c r="B594" s="214" t="s">
        <v>593</v>
      </c>
      <c r="C594" s="214" t="s">
        <v>6270</v>
      </c>
      <c r="D594" s="164">
        <v>2029</v>
      </c>
      <c r="E594" s="164">
        <v>7</v>
      </c>
      <c r="F594" s="166">
        <v>0</v>
      </c>
      <c r="G594" s="206">
        <v>7</v>
      </c>
      <c r="H594" s="207"/>
      <c r="I594" s="103" t="s">
        <v>594</v>
      </c>
      <c r="J594" s="199">
        <v>8</v>
      </c>
      <c r="K594" s="210" t="s">
        <v>6271</v>
      </c>
      <c r="L594" s="210">
        <v>7</v>
      </c>
      <c r="M594" s="210" t="str">
        <f>IF(
ISNA(INDEX(resources!E:E,MATCH(B594,resources!B:B,0))),"fillme",
INDEX(resources!E:E,MATCH(B594,resources!B:B,0)))</f>
        <v>CAISO_Battery</v>
      </c>
      <c r="N594" s="220">
        <v>0</v>
      </c>
      <c r="O594" s="210" t="str">
        <f>IFERROR(INDEX(resources!K:K,MATCH(B594,resources!B:B,0)),"fillme")</f>
        <v>battery</v>
      </c>
      <c r="P594" s="210" t="str">
        <f t="shared" si="240"/>
        <v>battery_2029_7</v>
      </c>
      <c r="Q594" s="194">
        <f>INDEX(elcc!G:G,MATCH(P594,elcc!D:D,0))</f>
        <v>0.96603464723299004</v>
      </c>
      <c r="R594" s="195">
        <f t="shared" si="241"/>
        <v>1</v>
      </c>
      <c r="S594" s="210" t="e">
        <f t="shared" si="242"/>
        <v>#N/A</v>
      </c>
      <c r="T594" s="212">
        <f t="shared" si="243"/>
        <v>7</v>
      </c>
      <c r="U594" s="196" t="str">
        <f t="shared" si="244"/>
        <v>ok</v>
      </c>
      <c r="V594" s="192" t="str">
        <f>INDEX(resources!F:F,MATCH(B594,resources!B:B,0))</f>
        <v>new_resolve</v>
      </c>
      <c r="W594" s="197">
        <f t="shared" si="245"/>
        <v>0</v>
      </c>
      <c r="X594" s="197">
        <f t="shared" si="246"/>
        <v>1</v>
      </c>
      <c r="Y594" s="214" t="str">
        <f t="shared" si="247"/>
        <v>New_Li_Battery_New Long Duration Storage_2026_New 7 MW Long Duration Storage</v>
      </c>
      <c r="Z594" s="197">
        <f>IF(COUNTIFS($Y$2:Y594,Y594)=1,1,0)</f>
        <v>0</v>
      </c>
      <c r="AA594" s="197">
        <f>SUM($Z$2:Z594)*Z594</f>
        <v>0</v>
      </c>
      <c r="AB594" s="197">
        <f>COUNTIFS(resources!B:B,B594)</f>
        <v>1</v>
      </c>
      <c r="AC594" s="197">
        <f t="shared" si="248"/>
        <v>1</v>
      </c>
      <c r="AD594" s="197">
        <f t="shared" si="249"/>
        <v>1</v>
      </c>
      <c r="AE594" s="197">
        <f t="shared" si="250"/>
        <v>1</v>
      </c>
      <c r="AF594" s="197">
        <f t="shared" si="251"/>
        <v>1</v>
      </c>
      <c r="AG594" s="197">
        <f t="shared" si="252"/>
        <v>1</v>
      </c>
      <c r="AH594" s="197">
        <f t="shared" si="253"/>
        <v>1</v>
      </c>
      <c r="AI594" s="197">
        <f t="shared" si="254"/>
        <v>1</v>
      </c>
    </row>
    <row r="595" spans="1:35" x14ac:dyDescent="0.3">
      <c r="A595" s="103" t="s">
        <v>3955</v>
      </c>
      <c r="B595" s="214" t="s">
        <v>593</v>
      </c>
      <c r="C595" s="214" t="s">
        <v>6270</v>
      </c>
      <c r="D595" s="164">
        <v>2029</v>
      </c>
      <c r="E595" s="164">
        <v>8</v>
      </c>
      <c r="F595" s="166">
        <v>0</v>
      </c>
      <c r="G595" s="206">
        <v>7</v>
      </c>
      <c r="H595" s="207"/>
      <c r="I595" s="103" t="s">
        <v>594</v>
      </c>
      <c r="J595" s="199">
        <v>8</v>
      </c>
      <c r="K595" s="210" t="s">
        <v>6271</v>
      </c>
      <c r="L595" s="210">
        <v>7</v>
      </c>
      <c r="M595" s="210" t="str">
        <f>IF(
ISNA(INDEX(resources!E:E,MATCH(B595,resources!B:B,0))),"fillme",
INDEX(resources!E:E,MATCH(B595,resources!B:B,0)))</f>
        <v>CAISO_Battery</v>
      </c>
      <c r="N595" s="220">
        <v>0</v>
      </c>
      <c r="O595" s="210" t="str">
        <f>IFERROR(INDEX(resources!K:K,MATCH(B595,resources!B:B,0)),"fillme")</f>
        <v>battery</v>
      </c>
      <c r="P595" s="210" t="str">
        <f t="shared" si="240"/>
        <v>battery_2029_8</v>
      </c>
      <c r="Q595" s="194">
        <f>INDEX(elcc!G:G,MATCH(P595,elcc!D:D,0))</f>
        <v>0.96603464723299004</v>
      </c>
      <c r="R595" s="195">
        <f t="shared" si="241"/>
        <v>1</v>
      </c>
      <c r="S595" s="210" t="e">
        <f t="shared" si="242"/>
        <v>#N/A</v>
      </c>
      <c r="T595" s="212">
        <f t="shared" si="243"/>
        <v>7</v>
      </c>
      <c r="U595" s="196" t="str">
        <f t="shared" si="244"/>
        <v>ok</v>
      </c>
      <c r="V595" s="192" t="str">
        <f>INDEX(resources!F:F,MATCH(B595,resources!B:B,0))</f>
        <v>new_resolve</v>
      </c>
      <c r="W595" s="197">
        <f t="shared" si="245"/>
        <v>0</v>
      </c>
      <c r="X595" s="197">
        <f t="shared" si="246"/>
        <v>1</v>
      </c>
      <c r="Y595" s="214" t="str">
        <f t="shared" si="247"/>
        <v>New_Li_Battery_New Long Duration Storage_2026_New 7 MW Long Duration Storage</v>
      </c>
      <c r="Z595" s="197">
        <f>IF(COUNTIFS($Y$2:Y595,Y595)=1,1,0)</f>
        <v>0</v>
      </c>
      <c r="AA595" s="197">
        <f>SUM($Z$2:Z595)*Z595</f>
        <v>0</v>
      </c>
      <c r="AB595" s="197">
        <f>COUNTIFS(resources!B:B,B595)</f>
        <v>1</v>
      </c>
      <c r="AC595" s="197">
        <f t="shared" si="248"/>
        <v>1</v>
      </c>
      <c r="AD595" s="197">
        <f t="shared" si="249"/>
        <v>1</v>
      </c>
      <c r="AE595" s="197">
        <f t="shared" si="250"/>
        <v>1</v>
      </c>
      <c r="AF595" s="197">
        <f t="shared" si="251"/>
        <v>1</v>
      </c>
      <c r="AG595" s="197">
        <f t="shared" si="252"/>
        <v>1</v>
      </c>
      <c r="AH595" s="197">
        <f t="shared" si="253"/>
        <v>1</v>
      </c>
      <c r="AI595" s="197">
        <f t="shared" si="254"/>
        <v>1</v>
      </c>
    </row>
    <row r="596" spans="1:35" x14ac:dyDescent="0.3">
      <c r="A596" s="103" t="s">
        <v>3955</v>
      </c>
      <c r="B596" s="214" t="s">
        <v>593</v>
      </c>
      <c r="C596" s="214" t="s">
        <v>6270</v>
      </c>
      <c r="D596" s="164">
        <v>2029</v>
      </c>
      <c r="E596" s="164">
        <v>9</v>
      </c>
      <c r="F596" s="166">
        <v>0</v>
      </c>
      <c r="G596" s="206">
        <v>7</v>
      </c>
      <c r="H596" s="207"/>
      <c r="I596" s="103" t="s">
        <v>594</v>
      </c>
      <c r="J596" s="199">
        <v>8</v>
      </c>
      <c r="K596" s="210" t="s">
        <v>6271</v>
      </c>
      <c r="L596" s="210">
        <v>7</v>
      </c>
      <c r="M596" s="210" t="str">
        <f>IF(
ISNA(INDEX(resources!E:E,MATCH(B596,resources!B:B,0))),"fillme",
INDEX(resources!E:E,MATCH(B596,resources!B:B,0)))</f>
        <v>CAISO_Battery</v>
      </c>
      <c r="N596" s="220">
        <v>0</v>
      </c>
      <c r="O596" s="210" t="str">
        <f>IFERROR(INDEX(resources!K:K,MATCH(B596,resources!B:B,0)),"fillme")</f>
        <v>battery</v>
      </c>
      <c r="P596" s="210" t="str">
        <f t="shared" si="240"/>
        <v>battery_2029_9</v>
      </c>
      <c r="Q596" s="194">
        <f>INDEX(elcc!G:G,MATCH(P596,elcc!D:D,0))</f>
        <v>0.96603464723299004</v>
      </c>
      <c r="R596" s="195">
        <f t="shared" si="241"/>
        <v>1</v>
      </c>
      <c r="S596" s="210" t="e">
        <f t="shared" si="242"/>
        <v>#N/A</v>
      </c>
      <c r="T596" s="212">
        <f t="shared" si="243"/>
        <v>7</v>
      </c>
      <c r="U596" s="196" t="str">
        <f t="shared" si="244"/>
        <v>ok</v>
      </c>
      <c r="V596" s="192" t="str">
        <f>INDEX(resources!F:F,MATCH(B596,resources!B:B,0))</f>
        <v>new_resolve</v>
      </c>
      <c r="W596" s="197">
        <f t="shared" si="245"/>
        <v>0</v>
      </c>
      <c r="X596" s="197">
        <f t="shared" si="246"/>
        <v>1</v>
      </c>
      <c r="Y596" s="214" t="str">
        <f t="shared" si="247"/>
        <v>New_Li_Battery_New Long Duration Storage_2026_New 7 MW Long Duration Storage</v>
      </c>
      <c r="Z596" s="197">
        <f>IF(COUNTIFS($Y$2:Y596,Y596)=1,1,0)</f>
        <v>0</v>
      </c>
      <c r="AA596" s="197">
        <f>SUM($Z$2:Z596)*Z596</f>
        <v>0</v>
      </c>
      <c r="AB596" s="197">
        <f>COUNTIFS(resources!B:B,B596)</f>
        <v>1</v>
      </c>
      <c r="AC596" s="197">
        <f t="shared" si="248"/>
        <v>1</v>
      </c>
      <c r="AD596" s="197">
        <f t="shared" si="249"/>
        <v>1</v>
      </c>
      <c r="AE596" s="197">
        <f t="shared" si="250"/>
        <v>1</v>
      </c>
      <c r="AF596" s="197">
        <f t="shared" si="251"/>
        <v>1</v>
      </c>
      <c r="AG596" s="197">
        <f t="shared" si="252"/>
        <v>1</v>
      </c>
      <c r="AH596" s="197">
        <f t="shared" si="253"/>
        <v>1</v>
      </c>
      <c r="AI596" s="197">
        <f t="shared" si="254"/>
        <v>1</v>
      </c>
    </row>
    <row r="597" spans="1:35" x14ac:dyDescent="0.3">
      <c r="A597" s="103" t="s">
        <v>3955</v>
      </c>
      <c r="B597" s="214" t="s">
        <v>593</v>
      </c>
      <c r="C597" s="214" t="s">
        <v>6270</v>
      </c>
      <c r="D597" s="164">
        <v>2029</v>
      </c>
      <c r="E597" s="164">
        <v>10</v>
      </c>
      <c r="F597" s="166">
        <v>0</v>
      </c>
      <c r="G597" s="206">
        <v>7</v>
      </c>
      <c r="H597" s="207"/>
      <c r="I597" s="103" t="s">
        <v>594</v>
      </c>
      <c r="J597" s="199">
        <v>8</v>
      </c>
      <c r="K597" s="210" t="s">
        <v>6271</v>
      </c>
      <c r="L597" s="210">
        <v>7</v>
      </c>
      <c r="M597" s="210" t="str">
        <f>IF(
ISNA(INDEX(resources!E:E,MATCH(B597,resources!B:B,0))),"fillme",
INDEX(resources!E:E,MATCH(B597,resources!B:B,0)))</f>
        <v>CAISO_Battery</v>
      </c>
      <c r="N597" s="220">
        <v>0</v>
      </c>
      <c r="O597" s="210" t="str">
        <f>IFERROR(INDEX(resources!K:K,MATCH(B597,resources!B:B,0)),"fillme")</f>
        <v>battery</v>
      </c>
      <c r="P597" s="210" t="str">
        <f t="shared" si="240"/>
        <v>battery_2029_10</v>
      </c>
      <c r="Q597" s="194">
        <f>INDEX(elcc!G:G,MATCH(P597,elcc!D:D,0))</f>
        <v>0.96603464723299004</v>
      </c>
      <c r="R597" s="195">
        <f t="shared" si="241"/>
        <v>1</v>
      </c>
      <c r="S597" s="210" t="e">
        <f t="shared" si="242"/>
        <v>#N/A</v>
      </c>
      <c r="T597" s="212">
        <f t="shared" si="243"/>
        <v>7</v>
      </c>
      <c r="U597" s="196" t="str">
        <f t="shared" si="244"/>
        <v>ok</v>
      </c>
      <c r="V597" s="192" t="str">
        <f>INDEX(resources!F:F,MATCH(B597,resources!B:B,0))</f>
        <v>new_resolve</v>
      </c>
      <c r="W597" s="197">
        <f t="shared" si="245"/>
        <v>0</v>
      </c>
      <c r="X597" s="197">
        <f t="shared" si="246"/>
        <v>1</v>
      </c>
      <c r="Y597" s="214" t="str">
        <f t="shared" si="247"/>
        <v>New_Li_Battery_New Long Duration Storage_2026_New 7 MW Long Duration Storage</v>
      </c>
      <c r="Z597" s="197">
        <f>IF(COUNTIFS($Y$2:Y597,Y597)=1,1,0)</f>
        <v>0</v>
      </c>
      <c r="AA597" s="197">
        <f>SUM($Z$2:Z597)*Z597</f>
        <v>0</v>
      </c>
      <c r="AB597" s="197">
        <f>COUNTIFS(resources!B:B,B597)</f>
        <v>1</v>
      </c>
      <c r="AC597" s="197">
        <f t="shared" si="248"/>
        <v>1</v>
      </c>
      <c r="AD597" s="197">
        <f t="shared" si="249"/>
        <v>1</v>
      </c>
      <c r="AE597" s="197">
        <f t="shared" si="250"/>
        <v>1</v>
      </c>
      <c r="AF597" s="197">
        <f t="shared" si="251"/>
        <v>1</v>
      </c>
      <c r="AG597" s="197">
        <f t="shared" si="252"/>
        <v>1</v>
      </c>
      <c r="AH597" s="197">
        <f t="shared" si="253"/>
        <v>1</v>
      </c>
      <c r="AI597" s="197">
        <f t="shared" si="254"/>
        <v>1</v>
      </c>
    </row>
    <row r="598" spans="1:35" x14ac:dyDescent="0.3">
      <c r="A598" s="103" t="s">
        <v>3955</v>
      </c>
      <c r="B598" s="214" t="s">
        <v>593</v>
      </c>
      <c r="C598" s="214" t="s">
        <v>6270</v>
      </c>
      <c r="D598" s="164">
        <v>2029</v>
      </c>
      <c r="E598" s="164">
        <v>11</v>
      </c>
      <c r="F598" s="166">
        <v>0</v>
      </c>
      <c r="G598" s="206">
        <v>7</v>
      </c>
      <c r="H598" s="207"/>
      <c r="I598" s="103" t="s">
        <v>594</v>
      </c>
      <c r="J598" s="199">
        <v>8</v>
      </c>
      <c r="K598" s="210" t="s">
        <v>6271</v>
      </c>
      <c r="L598" s="210">
        <v>7</v>
      </c>
      <c r="M598" s="210" t="str">
        <f>IF(
ISNA(INDEX(resources!E:E,MATCH(B598,resources!B:B,0))),"fillme",
INDEX(resources!E:E,MATCH(B598,resources!B:B,0)))</f>
        <v>CAISO_Battery</v>
      </c>
      <c r="N598" s="220">
        <v>0</v>
      </c>
      <c r="O598" s="210" t="str">
        <f>IFERROR(INDEX(resources!K:K,MATCH(B598,resources!B:B,0)),"fillme")</f>
        <v>battery</v>
      </c>
      <c r="P598" s="210" t="str">
        <f t="shared" si="240"/>
        <v>battery_2029_11</v>
      </c>
      <c r="Q598" s="194">
        <f>INDEX(elcc!G:G,MATCH(P598,elcc!D:D,0))</f>
        <v>0.96603464723299004</v>
      </c>
      <c r="R598" s="195">
        <f t="shared" si="241"/>
        <v>1</v>
      </c>
      <c r="S598" s="210" t="e">
        <f t="shared" si="242"/>
        <v>#N/A</v>
      </c>
      <c r="T598" s="212">
        <f t="shared" si="243"/>
        <v>7</v>
      </c>
      <c r="U598" s="196" t="str">
        <f t="shared" si="244"/>
        <v>ok</v>
      </c>
      <c r="V598" s="192" t="str">
        <f>INDEX(resources!F:F,MATCH(B598,resources!B:B,0))</f>
        <v>new_resolve</v>
      </c>
      <c r="W598" s="197">
        <f t="shared" si="245"/>
        <v>0</v>
      </c>
      <c r="X598" s="197">
        <f t="shared" si="246"/>
        <v>1</v>
      </c>
      <c r="Y598" s="214" t="str">
        <f t="shared" si="247"/>
        <v>New_Li_Battery_New Long Duration Storage_2026_New 7 MW Long Duration Storage</v>
      </c>
      <c r="Z598" s="197">
        <f>IF(COUNTIFS($Y$2:Y598,Y598)=1,1,0)</f>
        <v>0</v>
      </c>
      <c r="AA598" s="197">
        <f>SUM($Z$2:Z598)*Z598</f>
        <v>0</v>
      </c>
      <c r="AB598" s="197">
        <f>COUNTIFS(resources!B:B,B598)</f>
        <v>1</v>
      </c>
      <c r="AC598" s="197">
        <f t="shared" si="248"/>
        <v>1</v>
      </c>
      <c r="AD598" s="197">
        <f t="shared" si="249"/>
        <v>1</v>
      </c>
      <c r="AE598" s="197">
        <f t="shared" si="250"/>
        <v>1</v>
      </c>
      <c r="AF598" s="197">
        <f t="shared" si="251"/>
        <v>1</v>
      </c>
      <c r="AG598" s="197">
        <f t="shared" si="252"/>
        <v>1</v>
      </c>
      <c r="AH598" s="197">
        <f t="shared" si="253"/>
        <v>1</v>
      </c>
      <c r="AI598" s="197">
        <f t="shared" si="254"/>
        <v>1</v>
      </c>
    </row>
    <row r="599" spans="1:35" x14ac:dyDescent="0.3">
      <c r="A599" s="103" t="s">
        <v>3955</v>
      </c>
      <c r="B599" s="214" t="s">
        <v>593</v>
      </c>
      <c r="C599" s="214" t="s">
        <v>6270</v>
      </c>
      <c r="D599" s="164">
        <v>2029</v>
      </c>
      <c r="E599" s="164">
        <v>12</v>
      </c>
      <c r="F599" s="166">
        <v>0</v>
      </c>
      <c r="G599" s="206">
        <v>7</v>
      </c>
      <c r="H599" s="207"/>
      <c r="I599" s="103" t="s">
        <v>594</v>
      </c>
      <c r="J599" s="199">
        <v>8</v>
      </c>
      <c r="K599" s="210" t="s">
        <v>6271</v>
      </c>
      <c r="L599" s="210">
        <v>7</v>
      </c>
      <c r="M599" s="210" t="str">
        <f>IF(
ISNA(INDEX(resources!E:E,MATCH(B599,resources!B:B,0))),"fillme",
INDEX(resources!E:E,MATCH(B599,resources!B:B,0)))</f>
        <v>CAISO_Battery</v>
      </c>
      <c r="N599" s="220">
        <v>0</v>
      </c>
      <c r="O599" s="210" t="str">
        <f>IFERROR(INDEX(resources!K:K,MATCH(B599,resources!B:B,0)),"fillme")</f>
        <v>battery</v>
      </c>
      <c r="P599" s="210" t="str">
        <f t="shared" si="240"/>
        <v>battery_2029_12</v>
      </c>
      <c r="Q599" s="194">
        <f>INDEX(elcc!G:G,MATCH(P599,elcc!D:D,0))</f>
        <v>0.96603464723299004</v>
      </c>
      <c r="R599" s="195">
        <f t="shared" si="241"/>
        <v>1</v>
      </c>
      <c r="S599" s="210" t="e">
        <f t="shared" si="242"/>
        <v>#N/A</v>
      </c>
      <c r="T599" s="212">
        <f t="shared" si="243"/>
        <v>7</v>
      </c>
      <c r="U599" s="196" t="str">
        <f t="shared" si="244"/>
        <v>ok</v>
      </c>
      <c r="V599" s="192" t="str">
        <f>INDEX(resources!F:F,MATCH(B599,resources!B:B,0))</f>
        <v>new_resolve</v>
      </c>
      <c r="W599" s="197">
        <f t="shared" si="245"/>
        <v>0</v>
      </c>
      <c r="X599" s="197">
        <f t="shared" si="246"/>
        <v>1</v>
      </c>
      <c r="Y599" s="214" t="str">
        <f t="shared" si="247"/>
        <v>New_Li_Battery_New Long Duration Storage_2026_New 7 MW Long Duration Storage</v>
      </c>
      <c r="Z599" s="197">
        <f>IF(COUNTIFS($Y$2:Y599,Y599)=1,1,0)</f>
        <v>0</v>
      </c>
      <c r="AA599" s="197">
        <f>SUM($Z$2:Z599)*Z599</f>
        <v>0</v>
      </c>
      <c r="AB599" s="197">
        <f>COUNTIFS(resources!B:B,B599)</f>
        <v>1</v>
      </c>
      <c r="AC599" s="197">
        <f t="shared" si="248"/>
        <v>1</v>
      </c>
      <c r="AD599" s="197">
        <f t="shared" si="249"/>
        <v>1</v>
      </c>
      <c r="AE599" s="197">
        <f t="shared" si="250"/>
        <v>1</v>
      </c>
      <c r="AF599" s="197">
        <f t="shared" si="251"/>
        <v>1</v>
      </c>
      <c r="AG599" s="197">
        <f t="shared" si="252"/>
        <v>1</v>
      </c>
      <c r="AH599" s="197">
        <f t="shared" si="253"/>
        <v>1</v>
      </c>
      <c r="AI599" s="197">
        <f t="shared" si="254"/>
        <v>1</v>
      </c>
    </row>
    <row r="600" spans="1:35" x14ac:dyDescent="0.3">
      <c r="A600" s="103" t="s">
        <v>3955</v>
      </c>
      <c r="B600" s="214" t="s">
        <v>593</v>
      </c>
      <c r="C600" s="214" t="s">
        <v>6270</v>
      </c>
      <c r="D600" s="164">
        <v>2030</v>
      </c>
      <c r="E600" s="164">
        <v>1</v>
      </c>
      <c r="F600" s="166">
        <v>0</v>
      </c>
      <c r="G600" s="206">
        <v>7</v>
      </c>
      <c r="H600" s="207"/>
      <c r="I600" s="103" t="s">
        <v>594</v>
      </c>
      <c r="J600" s="199">
        <v>8</v>
      </c>
      <c r="K600" s="210" t="s">
        <v>6271</v>
      </c>
      <c r="L600" s="210">
        <v>7</v>
      </c>
      <c r="M600" s="210" t="str">
        <f>IF(
ISNA(INDEX(resources!E:E,MATCH(B600,resources!B:B,0))),"fillme",
INDEX(resources!E:E,MATCH(B600,resources!B:B,0)))</f>
        <v>CAISO_Battery</v>
      </c>
      <c r="N600" s="220">
        <v>0</v>
      </c>
      <c r="O600" s="210" t="str">
        <f>IFERROR(INDEX(resources!K:K,MATCH(B600,resources!B:B,0)),"fillme")</f>
        <v>battery</v>
      </c>
      <c r="P600" s="210" t="str">
        <f t="shared" si="240"/>
        <v>battery_2030_1</v>
      </c>
      <c r="Q600" s="194">
        <f>INDEX(elcc!G:G,MATCH(P600,elcc!D:D,0))</f>
        <v>0.96603464723299004</v>
      </c>
      <c r="R600" s="195">
        <f t="shared" si="241"/>
        <v>1</v>
      </c>
      <c r="S600" s="210" t="e">
        <f t="shared" si="242"/>
        <v>#N/A</v>
      </c>
      <c r="T600" s="212">
        <f t="shared" si="243"/>
        <v>7</v>
      </c>
      <c r="U600" s="196" t="str">
        <f t="shared" si="244"/>
        <v>ok</v>
      </c>
      <c r="V600" s="192" t="str">
        <f>INDEX(resources!F:F,MATCH(B600,resources!B:B,0))</f>
        <v>new_resolve</v>
      </c>
      <c r="W600" s="197">
        <f t="shared" si="245"/>
        <v>0</v>
      </c>
      <c r="X600" s="197">
        <f t="shared" si="246"/>
        <v>1</v>
      </c>
      <c r="Y600" s="214" t="str">
        <f t="shared" si="247"/>
        <v>New_Li_Battery_New Long Duration Storage_2026_New 7 MW Long Duration Storage</v>
      </c>
      <c r="Z600" s="197">
        <f>IF(COUNTIFS($Y$2:Y600,Y600)=1,1,0)</f>
        <v>0</v>
      </c>
      <c r="AA600" s="197">
        <f>SUM($Z$2:Z600)*Z600</f>
        <v>0</v>
      </c>
      <c r="AB600" s="197">
        <f>COUNTIFS(resources!B:B,B600)</f>
        <v>1</v>
      </c>
      <c r="AC600" s="197">
        <f t="shared" si="248"/>
        <v>1</v>
      </c>
      <c r="AD600" s="197">
        <f t="shared" si="249"/>
        <v>1</v>
      </c>
      <c r="AE600" s="197">
        <f t="shared" si="250"/>
        <v>1</v>
      </c>
      <c r="AF600" s="197">
        <f t="shared" si="251"/>
        <v>1</v>
      </c>
      <c r="AG600" s="197">
        <f t="shared" si="252"/>
        <v>1</v>
      </c>
      <c r="AH600" s="197">
        <f t="shared" si="253"/>
        <v>1</v>
      </c>
      <c r="AI600" s="197">
        <f t="shared" si="254"/>
        <v>1</v>
      </c>
    </row>
    <row r="601" spans="1:35" x14ac:dyDescent="0.3">
      <c r="A601" s="103" t="s">
        <v>3955</v>
      </c>
      <c r="B601" s="214" t="s">
        <v>593</v>
      </c>
      <c r="C601" s="214" t="s">
        <v>6270</v>
      </c>
      <c r="D601" s="164">
        <v>2030</v>
      </c>
      <c r="E601" s="164">
        <v>2</v>
      </c>
      <c r="F601" s="166">
        <v>0</v>
      </c>
      <c r="G601" s="206">
        <v>7</v>
      </c>
      <c r="H601" s="207"/>
      <c r="I601" s="103" t="s">
        <v>594</v>
      </c>
      <c r="J601" s="199">
        <v>8</v>
      </c>
      <c r="K601" s="210" t="s">
        <v>6271</v>
      </c>
      <c r="L601" s="210">
        <v>7</v>
      </c>
      <c r="M601" s="210" t="str">
        <f>IF(
ISNA(INDEX(resources!E:E,MATCH(B601,resources!B:B,0))),"fillme",
INDEX(resources!E:E,MATCH(B601,resources!B:B,0)))</f>
        <v>CAISO_Battery</v>
      </c>
      <c r="N601" s="220">
        <v>0</v>
      </c>
      <c r="O601" s="210" t="str">
        <f>IFERROR(INDEX(resources!K:K,MATCH(B601,resources!B:B,0)),"fillme")</f>
        <v>battery</v>
      </c>
      <c r="P601" s="210" t="str">
        <f t="shared" si="240"/>
        <v>battery_2030_2</v>
      </c>
      <c r="Q601" s="194">
        <f>INDEX(elcc!G:G,MATCH(P601,elcc!D:D,0))</f>
        <v>0.96603464723299004</v>
      </c>
      <c r="R601" s="195">
        <f t="shared" si="241"/>
        <v>1</v>
      </c>
      <c r="S601" s="210" t="e">
        <f t="shared" si="242"/>
        <v>#N/A</v>
      </c>
      <c r="T601" s="212">
        <f t="shared" si="243"/>
        <v>7</v>
      </c>
      <c r="U601" s="196" t="str">
        <f t="shared" si="244"/>
        <v>ok</v>
      </c>
      <c r="V601" s="192" t="str">
        <f>INDEX(resources!F:F,MATCH(B601,resources!B:B,0))</f>
        <v>new_resolve</v>
      </c>
      <c r="W601" s="197">
        <f t="shared" si="245"/>
        <v>0</v>
      </c>
      <c r="X601" s="197">
        <f t="shared" si="246"/>
        <v>1</v>
      </c>
      <c r="Y601" s="214" t="str">
        <f t="shared" si="247"/>
        <v>New_Li_Battery_New Long Duration Storage_2026_New 7 MW Long Duration Storage</v>
      </c>
      <c r="Z601" s="197">
        <f>IF(COUNTIFS($Y$2:Y601,Y601)=1,1,0)</f>
        <v>0</v>
      </c>
      <c r="AA601" s="197">
        <f>SUM($Z$2:Z601)*Z601</f>
        <v>0</v>
      </c>
      <c r="AB601" s="197">
        <f>COUNTIFS(resources!B:B,B601)</f>
        <v>1</v>
      </c>
      <c r="AC601" s="197">
        <f t="shared" si="248"/>
        <v>1</v>
      </c>
      <c r="AD601" s="197">
        <f t="shared" si="249"/>
        <v>1</v>
      </c>
      <c r="AE601" s="197">
        <f t="shared" si="250"/>
        <v>1</v>
      </c>
      <c r="AF601" s="197">
        <f t="shared" si="251"/>
        <v>1</v>
      </c>
      <c r="AG601" s="197">
        <f t="shared" si="252"/>
        <v>1</v>
      </c>
      <c r="AH601" s="197">
        <f t="shared" si="253"/>
        <v>1</v>
      </c>
      <c r="AI601" s="197">
        <f t="shared" si="254"/>
        <v>1</v>
      </c>
    </row>
    <row r="602" spans="1:35" x14ac:dyDescent="0.3">
      <c r="A602" s="103" t="s">
        <v>3955</v>
      </c>
      <c r="B602" s="214" t="s">
        <v>593</v>
      </c>
      <c r="C602" s="214" t="s">
        <v>6270</v>
      </c>
      <c r="D602" s="164">
        <v>2030</v>
      </c>
      <c r="E602" s="164">
        <v>3</v>
      </c>
      <c r="F602" s="166">
        <v>0</v>
      </c>
      <c r="G602" s="206">
        <v>7</v>
      </c>
      <c r="H602" s="207"/>
      <c r="I602" s="103" t="s">
        <v>594</v>
      </c>
      <c r="J602" s="199">
        <v>8</v>
      </c>
      <c r="K602" s="210" t="s">
        <v>6271</v>
      </c>
      <c r="L602" s="210">
        <v>7</v>
      </c>
      <c r="M602" s="210" t="str">
        <f>IF(
ISNA(INDEX(resources!E:E,MATCH(B602,resources!B:B,0))),"fillme",
INDEX(resources!E:E,MATCH(B602,resources!B:B,0)))</f>
        <v>CAISO_Battery</v>
      </c>
      <c r="N602" s="220">
        <v>0</v>
      </c>
      <c r="O602" s="210" t="str">
        <f>IFERROR(INDEX(resources!K:K,MATCH(B602,resources!B:B,0)),"fillme")</f>
        <v>battery</v>
      </c>
      <c r="P602" s="210" t="str">
        <f t="shared" si="240"/>
        <v>battery_2030_3</v>
      </c>
      <c r="Q602" s="194">
        <f>INDEX(elcc!G:G,MATCH(P602,elcc!D:D,0))</f>
        <v>0.96603464723299004</v>
      </c>
      <c r="R602" s="195">
        <f t="shared" si="241"/>
        <v>1</v>
      </c>
      <c r="S602" s="210" t="e">
        <f t="shared" si="242"/>
        <v>#N/A</v>
      </c>
      <c r="T602" s="212">
        <f t="shared" si="243"/>
        <v>7</v>
      </c>
      <c r="U602" s="196" t="str">
        <f t="shared" si="244"/>
        <v>ok</v>
      </c>
      <c r="V602" s="192" t="str">
        <f>INDEX(resources!F:F,MATCH(B602,resources!B:B,0))</f>
        <v>new_resolve</v>
      </c>
      <c r="W602" s="197">
        <f t="shared" si="245"/>
        <v>0</v>
      </c>
      <c r="X602" s="197">
        <f t="shared" si="246"/>
        <v>1</v>
      </c>
      <c r="Y602" s="214" t="str">
        <f t="shared" si="247"/>
        <v>New_Li_Battery_New Long Duration Storage_2026_New 7 MW Long Duration Storage</v>
      </c>
      <c r="Z602" s="197">
        <f>IF(COUNTIFS($Y$2:Y602,Y602)=1,1,0)</f>
        <v>0</v>
      </c>
      <c r="AA602" s="197">
        <f>SUM($Z$2:Z602)*Z602</f>
        <v>0</v>
      </c>
      <c r="AB602" s="197">
        <f>COUNTIFS(resources!B:B,B602)</f>
        <v>1</v>
      </c>
      <c r="AC602" s="197">
        <f t="shared" si="248"/>
        <v>1</v>
      </c>
      <c r="AD602" s="197">
        <f t="shared" si="249"/>
        <v>1</v>
      </c>
      <c r="AE602" s="197">
        <f t="shared" si="250"/>
        <v>1</v>
      </c>
      <c r="AF602" s="197">
        <f t="shared" si="251"/>
        <v>1</v>
      </c>
      <c r="AG602" s="197">
        <f t="shared" si="252"/>
        <v>1</v>
      </c>
      <c r="AH602" s="197">
        <f t="shared" si="253"/>
        <v>1</v>
      </c>
      <c r="AI602" s="197">
        <f t="shared" si="254"/>
        <v>1</v>
      </c>
    </row>
    <row r="603" spans="1:35" x14ac:dyDescent="0.3">
      <c r="A603" s="103" t="s">
        <v>3955</v>
      </c>
      <c r="B603" s="214" t="s">
        <v>593</v>
      </c>
      <c r="C603" s="214" t="s">
        <v>6270</v>
      </c>
      <c r="D603" s="164">
        <v>2030</v>
      </c>
      <c r="E603" s="164">
        <v>4</v>
      </c>
      <c r="F603" s="166">
        <v>0</v>
      </c>
      <c r="G603" s="206">
        <v>7</v>
      </c>
      <c r="H603" s="207"/>
      <c r="I603" s="103" t="s">
        <v>594</v>
      </c>
      <c r="J603" s="199">
        <v>8</v>
      </c>
      <c r="K603" s="210" t="s">
        <v>6271</v>
      </c>
      <c r="L603" s="210">
        <v>7</v>
      </c>
      <c r="M603" s="210" t="str">
        <f>IF(
ISNA(INDEX(resources!E:E,MATCH(B603,resources!B:B,0))),"fillme",
INDEX(resources!E:E,MATCH(B603,resources!B:B,0)))</f>
        <v>CAISO_Battery</v>
      </c>
      <c r="N603" s="220">
        <v>0</v>
      </c>
      <c r="O603" s="210" t="str">
        <f>IFERROR(INDEX(resources!K:K,MATCH(B603,resources!B:B,0)),"fillme")</f>
        <v>battery</v>
      </c>
      <c r="P603" s="210" t="str">
        <f t="shared" si="240"/>
        <v>battery_2030_4</v>
      </c>
      <c r="Q603" s="194">
        <f>INDEX(elcc!G:G,MATCH(P603,elcc!D:D,0))</f>
        <v>0.96603464723299004</v>
      </c>
      <c r="R603" s="195">
        <f t="shared" si="241"/>
        <v>1</v>
      </c>
      <c r="S603" s="210" t="e">
        <f t="shared" si="242"/>
        <v>#N/A</v>
      </c>
      <c r="T603" s="212">
        <f t="shared" si="243"/>
        <v>7</v>
      </c>
      <c r="U603" s="196" t="str">
        <f t="shared" si="244"/>
        <v>ok</v>
      </c>
      <c r="V603" s="192" t="str">
        <f>INDEX(resources!F:F,MATCH(B603,resources!B:B,0))</f>
        <v>new_resolve</v>
      </c>
      <c r="W603" s="197">
        <f t="shared" si="245"/>
        <v>0</v>
      </c>
      <c r="X603" s="197">
        <f t="shared" si="246"/>
        <v>1</v>
      </c>
      <c r="Y603" s="214" t="str">
        <f t="shared" si="247"/>
        <v>New_Li_Battery_New Long Duration Storage_2026_New 7 MW Long Duration Storage</v>
      </c>
      <c r="Z603" s="197">
        <f>IF(COUNTIFS($Y$2:Y603,Y603)=1,1,0)</f>
        <v>0</v>
      </c>
      <c r="AA603" s="197">
        <f>SUM($Z$2:Z603)*Z603</f>
        <v>0</v>
      </c>
      <c r="AB603" s="197">
        <f>COUNTIFS(resources!B:B,B603)</f>
        <v>1</v>
      </c>
      <c r="AC603" s="197">
        <f t="shared" si="248"/>
        <v>1</v>
      </c>
      <c r="AD603" s="197">
        <f t="shared" si="249"/>
        <v>1</v>
      </c>
      <c r="AE603" s="197">
        <f t="shared" si="250"/>
        <v>1</v>
      </c>
      <c r="AF603" s="197">
        <f t="shared" si="251"/>
        <v>1</v>
      </c>
      <c r="AG603" s="197">
        <f t="shared" si="252"/>
        <v>1</v>
      </c>
      <c r="AH603" s="197">
        <f t="shared" si="253"/>
        <v>1</v>
      </c>
      <c r="AI603" s="197">
        <f t="shared" si="254"/>
        <v>1</v>
      </c>
    </row>
    <row r="604" spans="1:35" x14ac:dyDescent="0.3">
      <c r="A604" s="103" t="s">
        <v>3955</v>
      </c>
      <c r="B604" s="214" t="s">
        <v>593</v>
      </c>
      <c r="C604" s="214" t="s">
        <v>6270</v>
      </c>
      <c r="D604" s="164">
        <v>2030</v>
      </c>
      <c r="E604" s="164">
        <v>5</v>
      </c>
      <c r="F604" s="166">
        <v>0</v>
      </c>
      <c r="G604" s="206">
        <v>7</v>
      </c>
      <c r="H604" s="207"/>
      <c r="I604" s="103" t="s">
        <v>594</v>
      </c>
      <c r="J604" s="199">
        <v>8</v>
      </c>
      <c r="K604" s="210" t="s">
        <v>6271</v>
      </c>
      <c r="L604" s="210">
        <v>7</v>
      </c>
      <c r="M604" s="210" t="str">
        <f>IF(
ISNA(INDEX(resources!E:E,MATCH(B604,resources!B:B,0))),"fillme",
INDEX(resources!E:E,MATCH(B604,resources!B:B,0)))</f>
        <v>CAISO_Battery</v>
      </c>
      <c r="N604" s="220">
        <v>0</v>
      </c>
      <c r="O604" s="210" t="str">
        <f>IFERROR(INDEX(resources!K:K,MATCH(B604,resources!B:B,0)),"fillme")</f>
        <v>battery</v>
      </c>
      <c r="P604" s="210" t="str">
        <f t="shared" si="240"/>
        <v>battery_2030_5</v>
      </c>
      <c r="Q604" s="194">
        <f>INDEX(elcc!G:G,MATCH(P604,elcc!D:D,0))</f>
        <v>0.96603464723299004</v>
      </c>
      <c r="R604" s="195">
        <f t="shared" si="241"/>
        <v>1</v>
      </c>
      <c r="S604" s="210" t="e">
        <f t="shared" si="242"/>
        <v>#N/A</v>
      </c>
      <c r="T604" s="212">
        <f t="shared" si="243"/>
        <v>7</v>
      </c>
      <c r="U604" s="196" t="str">
        <f t="shared" si="244"/>
        <v>ok</v>
      </c>
      <c r="V604" s="192" t="str">
        <f>INDEX(resources!F:F,MATCH(B604,resources!B:B,0))</f>
        <v>new_resolve</v>
      </c>
      <c r="W604" s="197">
        <f t="shared" si="245"/>
        <v>0</v>
      </c>
      <c r="X604" s="197">
        <f t="shared" si="246"/>
        <v>1</v>
      </c>
      <c r="Y604" s="214" t="str">
        <f t="shared" si="247"/>
        <v>New_Li_Battery_New Long Duration Storage_2026_New 7 MW Long Duration Storage</v>
      </c>
      <c r="Z604" s="197">
        <f>IF(COUNTIFS($Y$2:Y604,Y604)=1,1,0)</f>
        <v>0</v>
      </c>
      <c r="AA604" s="197">
        <f>SUM($Z$2:Z604)*Z604</f>
        <v>0</v>
      </c>
      <c r="AB604" s="197">
        <f>COUNTIFS(resources!B:B,B604)</f>
        <v>1</v>
      </c>
      <c r="AC604" s="197">
        <f t="shared" si="248"/>
        <v>1</v>
      </c>
      <c r="AD604" s="197">
        <f t="shared" si="249"/>
        <v>1</v>
      </c>
      <c r="AE604" s="197">
        <f t="shared" si="250"/>
        <v>1</v>
      </c>
      <c r="AF604" s="197">
        <f t="shared" si="251"/>
        <v>1</v>
      </c>
      <c r="AG604" s="197">
        <f t="shared" si="252"/>
        <v>1</v>
      </c>
      <c r="AH604" s="197">
        <f t="shared" si="253"/>
        <v>1</v>
      </c>
      <c r="AI604" s="197">
        <f t="shared" si="254"/>
        <v>1</v>
      </c>
    </row>
    <row r="605" spans="1:35" x14ac:dyDescent="0.3">
      <c r="A605" s="103" t="s">
        <v>3955</v>
      </c>
      <c r="B605" s="214" t="s">
        <v>593</v>
      </c>
      <c r="C605" s="214" t="s">
        <v>6270</v>
      </c>
      <c r="D605" s="164">
        <v>2030</v>
      </c>
      <c r="E605" s="164">
        <v>6</v>
      </c>
      <c r="F605" s="166">
        <v>0</v>
      </c>
      <c r="G605" s="206">
        <v>7</v>
      </c>
      <c r="H605" s="207"/>
      <c r="I605" s="103" t="s">
        <v>594</v>
      </c>
      <c r="J605" s="199">
        <v>8</v>
      </c>
      <c r="K605" s="210" t="s">
        <v>6271</v>
      </c>
      <c r="L605" s="210">
        <v>7</v>
      </c>
      <c r="M605" s="210" t="str">
        <f>IF(
ISNA(INDEX(resources!E:E,MATCH(B605,resources!B:B,0))),"fillme",
INDEX(resources!E:E,MATCH(B605,resources!B:B,0)))</f>
        <v>CAISO_Battery</v>
      </c>
      <c r="N605" s="220">
        <v>0</v>
      </c>
      <c r="O605" s="210" t="str">
        <f>IFERROR(INDEX(resources!K:K,MATCH(B605,resources!B:B,0)),"fillme")</f>
        <v>battery</v>
      </c>
      <c r="P605" s="210" t="str">
        <f t="shared" si="240"/>
        <v>battery_2030_6</v>
      </c>
      <c r="Q605" s="194">
        <f>INDEX(elcc!G:G,MATCH(P605,elcc!D:D,0))</f>
        <v>0.96603464723299004</v>
      </c>
      <c r="R605" s="195">
        <f t="shared" si="241"/>
        <v>1</v>
      </c>
      <c r="S605" s="210" t="e">
        <f t="shared" si="242"/>
        <v>#N/A</v>
      </c>
      <c r="T605" s="212">
        <f t="shared" si="243"/>
        <v>7</v>
      </c>
      <c r="U605" s="196" t="str">
        <f t="shared" si="244"/>
        <v>ok</v>
      </c>
      <c r="V605" s="192" t="str">
        <f>INDEX(resources!F:F,MATCH(B605,resources!B:B,0))</f>
        <v>new_resolve</v>
      </c>
      <c r="W605" s="197">
        <f t="shared" si="245"/>
        <v>0</v>
      </c>
      <c r="X605" s="197">
        <f t="shared" si="246"/>
        <v>1</v>
      </c>
      <c r="Y605" s="214" t="str">
        <f t="shared" si="247"/>
        <v>New_Li_Battery_New Long Duration Storage_2026_New 7 MW Long Duration Storage</v>
      </c>
      <c r="Z605" s="197">
        <f>IF(COUNTIFS($Y$2:Y605,Y605)=1,1,0)</f>
        <v>0</v>
      </c>
      <c r="AA605" s="197">
        <f>SUM($Z$2:Z605)*Z605</f>
        <v>0</v>
      </c>
      <c r="AB605" s="197">
        <f>COUNTIFS(resources!B:B,B605)</f>
        <v>1</v>
      </c>
      <c r="AC605" s="197">
        <f t="shared" si="248"/>
        <v>1</v>
      </c>
      <c r="AD605" s="197">
        <f t="shared" si="249"/>
        <v>1</v>
      </c>
      <c r="AE605" s="197">
        <f t="shared" si="250"/>
        <v>1</v>
      </c>
      <c r="AF605" s="197">
        <f t="shared" si="251"/>
        <v>1</v>
      </c>
      <c r="AG605" s="197">
        <f t="shared" si="252"/>
        <v>1</v>
      </c>
      <c r="AH605" s="197">
        <f t="shared" si="253"/>
        <v>1</v>
      </c>
      <c r="AI605" s="197">
        <f t="shared" si="254"/>
        <v>1</v>
      </c>
    </row>
    <row r="606" spans="1:35" x14ac:dyDescent="0.3">
      <c r="A606" s="103" t="s">
        <v>3955</v>
      </c>
      <c r="B606" s="214" t="s">
        <v>593</v>
      </c>
      <c r="C606" s="214" t="s">
        <v>6270</v>
      </c>
      <c r="D606" s="164">
        <v>2030</v>
      </c>
      <c r="E606" s="164">
        <v>7</v>
      </c>
      <c r="F606" s="166">
        <v>0</v>
      </c>
      <c r="G606" s="206">
        <v>7</v>
      </c>
      <c r="H606" s="207"/>
      <c r="I606" s="103" t="s">
        <v>594</v>
      </c>
      <c r="J606" s="199">
        <v>8</v>
      </c>
      <c r="K606" s="210" t="s">
        <v>6271</v>
      </c>
      <c r="L606" s="210">
        <v>7</v>
      </c>
      <c r="M606" s="210" t="str">
        <f>IF(
ISNA(INDEX(resources!E:E,MATCH(B606,resources!B:B,0))),"fillme",
INDEX(resources!E:E,MATCH(B606,resources!B:B,0)))</f>
        <v>CAISO_Battery</v>
      </c>
      <c r="N606" s="220">
        <v>0</v>
      </c>
      <c r="O606" s="210" t="str">
        <f>IFERROR(INDEX(resources!K:K,MATCH(B606,resources!B:B,0)),"fillme")</f>
        <v>battery</v>
      </c>
      <c r="P606" s="210" t="str">
        <f t="shared" si="240"/>
        <v>battery_2030_7</v>
      </c>
      <c r="Q606" s="194">
        <f>INDEX(elcc!G:G,MATCH(P606,elcc!D:D,0))</f>
        <v>0.96603464723299004</v>
      </c>
      <c r="R606" s="195">
        <f t="shared" si="241"/>
        <v>1</v>
      </c>
      <c r="S606" s="210" t="e">
        <f t="shared" si="242"/>
        <v>#N/A</v>
      </c>
      <c r="T606" s="212">
        <f t="shared" si="243"/>
        <v>7</v>
      </c>
      <c r="U606" s="196" t="str">
        <f t="shared" si="244"/>
        <v>ok</v>
      </c>
      <c r="V606" s="192" t="str">
        <f>INDEX(resources!F:F,MATCH(B606,resources!B:B,0))</f>
        <v>new_resolve</v>
      </c>
      <c r="W606" s="197">
        <f t="shared" si="245"/>
        <v>0</v>
      </c>
      <c r="X606" s="197">
        <f t="shared" si="246"/>
        <v>1</v>
      </c>
      <c r="Y606" s="214" t="str">
        <f t="shared" si="247"/>
        <v>New_Li_Battery_New Long Duration Storage_2026_New 7 MW Long Duration Storage</v>
      </c>
      <c r="Z606" s="197">
        <f>IF(COUNTIFS($Y$2:Y606,Y606)=1,1,0)</f>
        <v>0</v>
      </c>
      <c r="AA606" s="197">
        <f>SUM($Z$2:Z606)*Z606</f>
        <v>0</v>
      </c>
      <c r="AB606" s="197">
        <f>COUNTIFS(resources!B:B,B606)</f>
        <v>1</v>
      </c>
      <c r="AC606" s="197">
        <f t="shared" si="248"/>
        <v>1</v>
      </c>
      <c r="AD606" s="197">
        <f t="shared" si="249"/>
        <v>1</v>
      </c>
      <c r="AE606" s="197">
        <f t="shared" si="250"/>
        <v>1</v>
      </c>
      <c r="AF606" s="197">
        <f t="shared" si="251"/>
        <v>1</v>
      </c>
      <c r="AG606" s="197">
        <f t="shared" si="252"/>
        <v>1</v>
      </c>
      <c r="AH606" s="197">
        <f t="shared" si="253"/>
        <v>1</v>
      </c>
      <c r="AI606" s="197">
        <f t="shared" si="254"/>
        <v>1</v>
      </c>
    </row>
    <row r="607" spans="1:35" x14ac:dyDescent="0.3">
      <c r="A607" s="103" t="s">
        <v>3955</v>
      </c>
      <c r="B607" s="214" t="s">
        <v>593</v>
      </c>
      <c r="C607" s="214" t="s">
        <v>6270</v>
      </c>
      <c r="D607" s="164">
        <v>2030</v>
      </c>
      <c r="E607" s="164">
        <v>8</v>
      </c>
      <c r="F607" s="166">
        <v>0</v>
      </c>
      <c r="G607" s="206">
        <v>7</v>
      </c>
      <c r="H607" s="207"/>
      <c r="I607" s="103" t="s">
        <v>594</v>
      </c>
      <c r="J607" s="199">
        <v>8</v>
      </c>
      <c r="K607" s="210" t="s">
        <v>6271</v>
      </c>
      <c r="L607" s="210">
        <v>7</v>
      </c>
      <c r="M607" s="210" t="str">
        <f>IF(
ISNA(INDEX(resources!E:E,MATCH(B607,resources!B:B,0))),"fillme",
INDEX(resources!E:E,MATCH(B607,resources!B:B,0)))</f>
        <v>CAISO_Battery</v>
      </c>
      <c r="N607" s="220">
        <v>0</v>
      </c>
      <c r="O607" s="210" t="str">
        <f>IFERROR(INDEX(resources!K:K,MATCH(B607,resources!B:B,0)),"fillme")</f>
        <v>battery</v>
      </c>
      <c r="P607" s="210" t="str">
        <f t="shared" si="240"/>
        <v>battery_2030_8</v>
      </c>
      <c r="Q607" s="194">
        <f>INDEX(elcc!G:G,MATCH(P607,elcc!D:D,0))</f>
        <v>0.96603464723299004</v>
      </c>
      <c r="R607" s="195">
        <f t="shared" si="241"/>
        <v>1</v>
      </c>
      <c r="S607" s="210" t="e">
        <f t="shared" si="242"/>
        <v>#N/A</v>
      </c>
      <c r="T607" s="212">
        <f t="shared" si="243"/>
        <v>7</v>
      </c>
      <c r="U607" s="196" t="str">
        <f t="shared" si="244"/>
        <v>ok</v>
      </c>
      <c r="V607" s="192" t="str">
        <f>INDEX(resources!F:F,MATCH(B607,resources!B:B,0))</f>
        <v>new_resolve</v>
      </c>
      <c r="W607" s="197">
        <f t="shared" si="245"/>
        <v>0</v>
      </c>
      <c r="X607" s="197">
        <f t="shared" si="246"/>
        <v>1</v>
      </c>
      <c r="Y607" s="214" t="str">
        <f t="shared" si="247"/>
        <v>New_Li_Battery_New Long Duration Storage_2026_New 7 MW Long Duration Storage</v>
      </c>
      <c r="Z607" s="197">
        <f>IF(COUNTIFS($Y$2:Y607,Y607)=1,1,0)</f>
        <v>0</v>
      </c>
      <c r="AA607" s="197">
        <f>SUM($Z$2:Z607)*Z607</f>
        <v>0</v>
      </c>
      <c r="AB607" s="197">
        <f>COUNTIFS(resources!B:B,B607)</f>
        <v>1</v>
      </c>
      <c r="AC607" s="197">
        <f t="shared" si="248"/>
        <v>1</v>
      </c>
      <c r="AD607" s="197">
        <f t="shared" si="249"/>
        <v>1</v>
      </c>
      <c r="AE607" s="197">
        <f t="shared" si="250"/>
        <v>1</v>
      </c>
      <c r="AF607" s="197">
        <f t="shared" si="251"/>
        <v>1</v>
      </c>
      <c r="AG607" s="197">
        <f t="shared" si="252"/>
        <v>1</v>
      </c>
      <c r="AH607" s="197">
        <f t="shared" si="253"/>
        <v>1</v>
      </c>
      <c r="AI607" s="197">
        <f t="shared" si="254"/>
        <v>1</v>
      </c>
    </row>
    <row r="608" spans="1:35" x14ac:dyDescent="0.3">
      <c r="A608" s="103" t="s">
        <v>3955</v>
      </c>
      <c r="B608" s="214" t="s">
        <v>593</v>
      </c>
      <c r="C608" s="214" t="s">
        <v>6270</v>
      </c>
      <c r="D608" s="164">
        <v>2030</v>
      </c>
      <c r="E608" s="164">
        <v>9</v>
      </c>
      <c r="F608" s="166">
        <v>0</v>
      </c>
      <c r="G608" s="206">
        <v>7</v>
      </c>
      <c r="H608" s="207"/>
      <c r="I608" s="103" t="s">
        <v>594</v>
      </c>
      <c r="J608" s="199">
        <v>8</v>
      </c>
      <c r="K608" s="210" t="s">
        <v>6271</v>
      </c>
      <c r="L608" s="210">
        <v>7</v>
      </c>
      <c r="M608" s="210" t="str">
        <f>IF(
ISNA(INDEX(resources!E:E,MATCH(B608,resources!B:B,0))),"fillme",
INDEX(resources!E:E,MATCH(B608,resources!B:B,0)))</f>
        <v>CAISO_Battery</v>
      </c>
      <c r="N608" s="220">
        <v>0</v>
      </c>
      <c r="O608" s="210" t="str">
        <f>IFERROR(INDEX(resources!K:K,MATCH(B608,resources!B:B,0)),"fillme")</f>
        <v>battery</v>
      </c>
      <c r="P608" s="210" t="str">
        <f t="shared" si="240"/>
        <v>battery_2030_9</v>
      </c>
      <c r="Q608" s="194">
        <f>INDEX(elcc!G:G,MATCH(P608,elcc!D:D,0))</f>
        <v>0.96603464723299004</v>
      </c>
      <c r="R608" s="195">
        <f t="shared" si="241"/>
        <v>1</v>
      </c>
      <c r="S608" s="210" t="e">
        <f t="shared" si="242"/>
        <v>#N/A</v>
      </c>
      <c r="T608" s="212">
        <f t="shared" si="243"/>
        <v>7</v>
      </c>
      <c r="U608" s="196" t="str">
        <f t="shared" si="244"/>
        <v>ok</v>
      </c>
      <c r="V608" s="192" t="str">
        <f>INDEX(resources!F:F,MATCH(B608,resources!B:B,0))</f>
        <v>new_resolve</v>
      </c>
      <c r="W608" s="197">
        <f t="shared" si="245"/>
        <v>0</v>
      </c>
      <c r="X608" s="197">
        <f t="shared" si="246"/>
        <v>1</v>
      </c>
      <c r="Y608" s="214" t="str">
        <f t="shared" si="247"/>
        <v>New_Li_Battery_New Long Duration Storage_2026_New 7 MW Long Duration Storage</v>
      </c>
      <c r="Z608" s="197">
        <f>IF(COUNTIFS($Y$2:Y608,Y608)=1,1,0)</f>
        <v>0</v>
      </c>
      <c r="AA608" s="197">
        <f>SUM($Z$2:Z608)*Z608</f>
        <v>0</v>
      </c>
      <c r="AB608" s="197">
        <f>COUNTIFS(resources!B:B,B608)</f>
        <v>1</v>
      </c>
      <c r="AC608" s="197">
        <f t="shared" si="248"/>
        <v>1</v>
      </c>
      <c r="AD608" s="197">
        <f t="shared" si="249"/>
        <v>1</v>
      </c>
      <c r="AE608" s="197">
        <f t="shared" si="250"/>
        <v>1</v>
      </c>
      <c r="AF608" s="197">
        <f t="shared" si="251"/>
        <v>1</v>
      </c>
      <c r="AG608" s="197">
        <f t="shared" si="252"/>
        <v>1</v>
      </c>
      <c r="AH608" s="197">
        <f t="shared" si="253"/>
        <v>1</v>
      </c>
      <c r="AI608" s="197">
        <f t="shared" si="254"/>
        <v>1</v>
      </c>
    </row>
    <row r="609" spans="1:35" x14ac:dyDescent="0.3">
      <c r="A609" s="103" t="s">
        <v>3955</v>
      </c>
      <c r="B609" s="214" t="s">
        <v>593</v>
      </c>
      <c r="C609" s="214" t="s">
        <v>6270</v>
      </c>
      <c r="D609" s="164">
        <v>2030</v>
      </c>
      <c r="E609" s="164">
        <v>10</v>
      </c>
      <c r="F609" s="166">
        <v>0</v>
      </c>
      <c r="G609" s="206">
        <v>7</v>
      </c>
      <c r="H609" s="207"/>
      <c r="I609" s="103" t="s">
        <v>594</v>
      </c>
      <c r="J609" s="199">
        <v>8</v>
      </c>
      <c r="K609" s="210" t="s">
        <v>6271</v>
      </c>
      <c r="L609" s="210">
        <v>7</v>
      </c>
      <c r="M609" s="210" t="str">
        <f>IF(
ISNA(INDEX(resources!E:E,MATCH(B609,resources!B:B,0))),"fillme",
INDEX(resources!E:E,MATCH(B609,resources!B:B,0)))</f>
        <v>CAISO_Battery</v>
      </c>
      <c r="N609" s="220">
        <v>0</v>
      </c>
      <c r="O609" s="210" t="str">
        <f>IFERROR(INDEX(resources!K:K,MATCH(B609,resources!B:B,0)),"fillme")</f>
        <v>battery</v>
      </c>
      <c r="P609" s="210" t="str">
        <f t="shared" si="240"/>
        <v>battery_2030_10</v>
      </c>
      <c r="Q609" s="194">
        <f>INDEX(elcc!G:G,MATCH(P609,elcc!D:D,0))</f>
        <v>0.96603464723299004</v>
      </c>
      <c r="R609" s="195">
        <f t="shared" si="241"/>
        <v>1</v>
      </c>
      <c r="S609" s="210" t="e">
        <f t="shared" si="242"/>
        <v>#N/A</v>
      </c>
      <c r="T609" s="212">
        <f t="shared" si="243"/>
        <v>7</v>
      </c>
      <c r="U609" s="196" t="str">
        <f t="shared" si="244"/>
        <v>ok</v>
      </c>
      <c r="V609" s="192" t="str">
        <f>INDEX(resources!F:F,MATCH(B609,resources!B:B,0))</f>
        <v>new_resolve</v>
      </c>
      <c r="W609" s="197">
        <f t="shared" si="245"/>
        <v>0</v>
      </c>
      <c r="X609" s="197">
        <f t="shared" si="246"/>
        <v>1</v>
      </c>
      <c r="Y609" s="214" t="str">
        <f t="shared" si="247"/>
        <v>New_Li_Battery_New Long Duration Storage_2026_New 7 MW Long Duration Storage</v>
      </c>
      <c r="Z609" s="197">
        <f>IF(COUNTIFS($Y$2:Y609,Y609)=1,1,0)</f>
        <v>0</v>
      </c>
      <c r="AA609" s="197">
        <f>SUM($Z$2:Z609)*Z609</f>
        <v>0</v>
      </c>
      <c r="AB609" s="197">
        <f>COUNTIFS(resources!B:B,B609)</f>
        <v>1</v>
      </c>
      <c r="AC609" s="197">
        <f t="shared" si="248"/>
        <v>1</v>
      </c>
      <c r="AD609" s="197">
        <f t="shared" si="249"/>
        <v>1</v>
      </c>
      <c r="AE609" s="197">
        <f t="shared" si="250"/>
        <v>1</v>
      </c>
      <c r="AF609" s="197">
        <f t="shared" si="251"/>
        <v>1</v>
      </c>
      <c r="AG609" s="197">
        <f t="shared" si="252"/>
        <v>1</v>
      </c>
      <c r="AH609" s="197">
        <f t="shared" si="253"/>
        <v>1</v>
      </c>
      <c r="AI609" s="197">
        <f t="shared" si="254"/>
        <v>1</v>
      </c>
    </row>
    <row r="610" spans="1:35" x14ac:dyDescent="0.3">
      <c r="A610" s="103" t="s">
        <v>3955</v>
      </c>
      <c r="B610" s="214" t="s">
        <v>593</v>
      </c>
      <c r="C610" s="214" t="s">
        <v>6270</v>
      </c>
      <c r="D610" s="164">
        <v>2030</v>
      </c>
      <c r="E610" s="164">
        <v>11</v>
      </c>
      <c r="F610" s="166">
        <v>0</v>
      </c>
      <c r="G610" s="206">
        <v>7</v>
      </c>
      <c r="H610" s="207"/>
      <c r="I610" s="103" t="s">
        <v>594</v>
      </c>
      <c r="J610" s="199">
        <v>8</v>
      </c>
      <c r="K610" s="210" t="s">
        <v>6271</v>
      </c>
      <c r="L610" s="210">
        <v>7</v>
      </c>
      <c r="M610" s="210" t="str">
        <f>IF(
ISNA(INDEX(resources!E:E,MATCH(B610,resources!B:B,0))),"fillme",
INDEX(resources!E:E,MATCH(B610,resources!B:B,0)))</f>
        <v>CAISO_Battery</v>
      </c>
      <c r="N610" s="220">
        <v>0</v>
      </c>
      <c r="O610" s="210" t="str">
        <f>IFERROR(INDEX(resources!K:K,MATCH(B610,resources!B:B,0)),"fillme")</f>
        <v>battery</v>
      </c>
      <c r="P610" s="210" t="str">
        <f t="shared" si="240"/>
        <v>battery_2030_11</v>
      </c>
      <c r="Q610" s="194">
        <f>INDEX(elcc!G:G,MATCH(P610,elcc!D:D,0))</f>
        <v>0.96603464723299004</v>
      </c>
      <c r="R610" s="195">
        <f t="shared" si="241"/>
        <v>1</v>
      </c>
      <c r="S610" s="210" t="e">
        <f t="shared" si="242"/>
        <v>#N/A</v>
      </c>
      <c r="T610" s="212">
        <f t="shared" si="243"/>
        <v>7</v>
      </c>
      <c r="U610" s="196" t="str">
        <f t="shared" si="244"/>
        <v>ok</v>
      </c>
      <c r="V610" s="192" t="str">
        <f>INDEX(resources!F:F,MATCH(B610,resources!B:B,0))</f>
        <v>new_resolve</v>
      </c>
      <c r="W610" s="197">
        <f t="shared" si="245"/>
        <v>0</v>
      </c>
      <c r="X610" s="197">
        <f t="shared" si="246"/>
        <v>1</v>
      </c>
      <c r="Y610" s="214" t="str">
        <f t="shared" si="247"/>
        <v>New_Li_Battery_New Long Duration Storage_2026_New 7 MW Long Duration Storage</v>
      </c>
      <c r="Z610" s="197">
        <f>IF(COUNTIFS($Y$2:Y610,Y610)=1,1,0)</f>
        <v>0</v>
      </c>
      <c r="AA610" s="197">
        <f>SUM($Z$2:Z610)*Z610</f>
        <v>0</v>
      </c>
      <c r="AB610" s="197">
        <f>COUNTIFS(resources!B:B,B610)</f>
        <v>1</v>
      </c>
      <c r="AC610" s="197">
        <f t="shared" si="248"/>
        <v>1</v>
      </c>
      <c r="AD610" s="197">
        <f t="shared" si="249"/>
        <v>1</v>
      </c>
      <c r="AE610" s="197">
        <f t="shared" si="250"/>
        <v>1</v>
      </c>
      <c r="AF610" s="197">
        <f t="shared" si="251"/>
        <v>1</v>
      </c>
      <c r="AG610" s="197">
        <f t="shared" si="252"/>
        <v>1</v>
      </c>
      <c r="AH610" s="197">
        <f t="shared" si="253"/>
        <v>1</v>
      </c>
      <c r="AI610" s="197">
        <f t="shared" si="254"/>
        <v>1</v>
      </c>
    </row>
    <row r="611" spans="1:35" x14ac:dyDescent="0.3">
      <c r="A611" s="103" t="s">
        <v>3955</v>
      </c>
      <c r="B611" s="214" t="s">
        <v>593</v>
      </c>
      <c r="C611" s="214" t="s">
        <v>6270</v>
      </c>
      <c r="D611" s="164">
        <v>2030</v>
      </c>
      <c r="E611" s="164">
        <v>12</v>
      </c>
      <c r="F611" s="166">
        <v>0</v>
      </c>
      <c r="G611" s="206">
        <v>7</v>
      </c>
      <c r="H611" s="207"/>
      <c r="I611" s="103" t="s">
        <v>594</v>
      </c>
      <c r="J611" s="199">
        <v>8</v>
      </c>
      <c r="K611" s="210" t="s">
        <v>6271</v>
      </c>
      <c r="L611" s="210">
        <v>7</v>
      </c>
      <c r="M611" s="210" t="str">
        <f>IF(
ISNA(INDEX(resources!E:E,MATCH(B611,resources!B:B,0))),"fillme",
INDEX(resources!E:E,MATCH(B611,resources!B:B,0)))</f>
        <v>CAISO_Battery</v>
      </c>
      <c r="N611" s="220">
        <v>0</v>
      </c>
      <c r="O611" s="210" t="str">
        <f>IFERROR(INDEX(resources!K:K,MATCH(B611,resources!B:B,0)),"fillme")</f>
        <v>battery</v>
      </c>
      <c r="P611" s="210" t="str">
        <f t="shared" si="240"/>
        <v>battery_2030_12</v>
      </c>
      <c r="Q611" s="194">
        <f>INDEX(elcc!G:G,MATCH(P611,elcc!D:D,0))</f>
        <v>0.96603464723299004</v>
      </c>
      <c r="R611" s="195">
        <f t="shared" si="241"/>
        <v>1</v>
      </c>
      <c r="S611" s="210" t="e">
        <f t="shared" si="242"/>
        <v>#N/A</v>
      </c>
      <c r="T611" s="212">
        <f t="shared" si="243"/>
        <v>7</v>
      </c>
      <c r="U611" s="196" t="str">
        <f t="shared" si="244"/>
        <v>ok</v>
      </c>
      <c r="V611" s="192" t="str">
        <f>INDEX(resources!F:F,MATCH(B611,resources!B:B,0))</f>
        <v>new_resolve</v>
      </c>
      <c r="W611" s="197">
        <f t="shared" si="245"/>
        <v>0</v>
      </c>
      <c r="X611" s="197">
        <f t="shared" si="246"/>
        <v>1</v>
      </c>
      <c r="Y611" s="214" t="str">
        <f t="shared" si="247"/>
        <v>New_Li_Battery_New Long Duration Storage_2026_New 7 MW Long Duration Storage</v>
      </c>
      <c r="Z611" s="197">
        <f>IF(COUNTIFS($Y$2:Y611,Y611)=1,1,0)</f>
        <v>0</v>
      </c>
      <c r="AA611" s="197">
        <f>SUM($Z$2:Z611)*Z611</f>
        <v>0</v>
      </c>
      <c r="AB611" s="197">
        <f>COUNTIFS(resources!B:B,B611)</f>
        <v>1</v>
      </c>
      <c r="AC611" s="197">
        <f t="shared" si="248"/>
        <v>1</v>
      </c>
      <c r="AD611" s="197">
        <f t="shared" si="249"/>
        <v>1</v>
      </c>
      <c r="AE611" s="197">
        <f t="shared" si="250"/>
        <v>1</v>
      </c>
      <c r="AF611" s="197">
        <f t="shared" si="251"/>
        <v>1</v>
      </c>
      <c r="AG611" s="197">
        <f t="shared" si="252"/>
        <v>1</v>
      </c>
      <c r="AH611" s="197">
        <f t="shared" si="253"/>
        <v>1</v>
      </c>
      <c r="AI611" s="197">
        <f t="shared" si="254"/>
        <v>1</v>
      </c>
    </row>
    <row r="612" spans="1:35" ht="36" x14ac:dyDescent="0.3">
      <c r="A612" s="103" t="s">
        <v>3955</v>
      </c>
      <c r="B612" s="103" t="s">
        <v>2398</v>
      </c>
      <c r="C612" s="103" t="s">
        <v>2398</v>
      </c>
      <c r="D612" s="164">
        <v>2021</v>
      </c>
      <c r="E612" s="164">
        <v>1</v>
      </c>
      <c r="F612" s="166">
        <v>0</v>
      </c>
      <c r="G612" s="206">
        <v>0</v>
      </c>
      <c r="H612" s="207"/>
      <c r="I612" s="103" t="s">
        <v>569</v>
      </c>
      <c r="K612" s="210" t="s">
        <v>6272</v>
      </c>
      <c r="L612" s="45">
        <v>0</v>
      </c>
      <c r="M612" s="191" t="str">
        <f>IF(
ISNA(INDEX(resources!E:E,MATCH(B612,resources!B:B,0))),"fillme",
INDEX(resources!E:E,MATCH(B612,resources!B:B,0)))</f>
        <v>CAISO_Unknown</v>
      </c>
      <c r="N612" s="191">
        <v>1</v>
      </c>
      <c r="O612" s="193" t="str">
        <f>IFERROR(INDEX(resources!K:K,MATCH(B612,resources!B:B,0)),"fillme")</f>
        <v>unknown</v>
      </c>
      <c r="P612" s="195" t="str">
        <f t="shared" ref="P612:P675" si="255">O612&amp;"_"&amp;D612&amp;"_"&amp;E612</f>
        <v>unknown_2021_1</v>
      </c>
      <c r="Q612" s="194">
        <f>INDEX(elcc!G:G,MATCH(P612,elcc!D:D,0))</f>
        <v>0</v>
      </c>
      <c r="R612" s="195">
        <f t="shared" ref="R612:R675" si="256">IF(O612="battery",MIN(1,J612/4),1)</f>
        <v>1</v>
      </c>
      <c r="S612" s="210" t="e">
        <f t="shared" ref="S612:S675" si="257">IF(ISBLANK(H612),NA(),H612*L612*Q612*R612)</f>
        <v>#N/A</v>
      </c>
      <c r="T612" s="212">
        <f t="shared" ref="T612:T675" si="258">IF(ISNUMBER(G612),G612,S612)</f>
        <v>0</v>
      </c>
      <c r="U612" s="196" t="str">
        <f t="shared" ref="U612:U675" si="259">IF(ISERROR(T612),"error in NQC data entry; please check blue and purple data entered. You need to provide either a contracted NQC value in Column G, or allow the template to calculate one using Columns H,L,Q, and R","ok")</f>
        <v>ok</v>
      </c>
      <c r="V612" s="192" t="str">
        <f>INDEX(resources!F:F,MATCH(B612,resources!B:B,0))</f>
        <v>existing_generic</v>
      </c>
      <c r="W612" s="197">
        <f t="shared" ref="W612:W675" si="260">(F612&gt;0)*1</f>
        <v>0</v>
      </c>
      <c r="X612" s="197">
        <f t="shared" ref="X612:X675" si="261">COUNTIFS(G612:H612,"&gt;0")</f>
        <v>0</v>
      </c>
      <c r="Y612" s="197" t="str">
        <f t="shared" ref="Y612:Y675" si="262">B612&amp;"_"&amp;C612&amp;"_"&amp;K612</f>
        <v>existing_generic_unknown_existing_generic_unknown_Generic resource adequacy, likely natural gas generation</v>
      </c>
      <c r="Z612" s="197">
        <f>IF(COUNTIFS($Y$2:Y612,Y612)=1,1,0)</f>
        <v>1</v>
      </c>
      <c r="AA612" s="197">
        <f>SUM($Z$2:Z612)*Z612</f>
        <v>15</v>
      </c>
      <c r="AB612" s="197">
        <f>COUNTIFS(resources!B:B,B612)</f>
        <v>1</v>
      </c>
      <c r="AC612" s="197">
        <f t="shared" ref="AC612:AC675" si="263">AND(ISNUMBER(D612),(D612&gt;2019))*1</f>
        <v>1</v>
      </c>
      <c r="AD612" s="197">
        <f t="shared" ref="AD612:AD675" si="264">AND(ISNUMBER(E612),E612&gt;=1,E612&lt;=12)*1</f>
        <v>1</v>
      </c>
      <c r="AE612" s="197">
        <f t="shared" ref="AE612:AE675" si="265">AND(COUNT(G612:H612)=1,COUNT(F612)=1)*1</f>
        <v>1</v>
      </c>
      <c r="AF612" s="197">
        <f t="shared" ref="AF612:AF675" si="266">(COUNTIFS(K612:O612,"fillme")=0)*1</f>
        <v>1</v>
      </c>
      <c r="AG612" s="197">
        <f t="shared" ref="AG612:AG675" si="267">ISNUMBER(L612)*1</f>
        <v>1</v>
      </c>
      <c r="AH612" s="197">
        <f t="shared" ref="AH612:AH675" si="268">NOT(AND(G612&gt;0,H612&gt;0))*1</f>
        <v>1</v>
      </c>
      <c r="AI612" s="197">
        <f t="shared" ref="AI612:AI675" si="269">(U612="ok")*1</f>
        <v>1</v>
      </c>
    </row>
    <row r="613" spans="1:35" ht="36" x14ac:dyDescent="0.3">
      <c r="A613" s="103" t="s">
        <v>3955</v>
      </c>
      <c r="B613" s="103" t="s">
        <v>2398</v>
      </c>
      <c r="C613" s="103" t="s">
        <v>2398</v>
      </c>
      <c r="D613" s="164">
        <v>2021</v>
      </c>
      <c r="E613" s="164">
        <v>2</v>
      </c>
      <c r="F613" s="166">
        <v>0</v>
      </c>
      <c r="G613" s="206">
        <v>0</v>
      </c>
      <c r="H613" s="207"/>
      <c r="I613" s="103" t="s">
        <v>569</v>
      </c>
      <c r="K613" s="210" t="s">
        <v>6272</v>
      </c>
      <c r="L613" s="45">
        <v>0</v>
      </c>
      <c r="M613" s="191" t="str">
        <f>IF(
ISNA(INDEX(resources!E:E,MATCH(B613,resources!B:B,0))),"fillme",
INDEX(resources!E:E,MATCH(B613,resources!B:B,0)))</f>
        <v>CAISO_Unknown</v>
      </c>
      <c r="N613" s="191">
        <v>1</v>
      </c>
      <c r="O613" s="193" t="str">
        <f>IFERROR(INDEX(resources!K:K,MATCH(B613,resources!B:B,0)),"fillme")</f>
        <v>unknown</v>
      </c>
      <c r="P613" s="195" t="str">
        <f t="shared" si="255"/>
        <v>unknown_2021_2</v>
      </c>
      <c r="Q613" s="194">
        <f>INDEX(elcc!G:G,MATCH(P613,elcc!D:D,0))</f>
        <v>0</v>
      </c>
      <c r="R613" s="195">
        <f t="shared" si="256"/>
        <v>1</v>
      </c>
      <c r="S613" s="210" t="e">
        <f t="shared" si="257"/>
        <v>#N/A</v>
      </c>
      <c r="T613" s="212">
        <f t="shared" si="258"/>
        <v>0</v>
      </c>
      <c r="U613" s="196" t="str">
        <f t="shared" si="259"/>
        <v>ok</v>
      </c>
      <c r="V613" s="192" t="str">
        <f>INDEX(resources!F:F,MATCH(B613,resources!B:B,0))</f>
        <v>existing_generic</v>
      </c>
      <c r="W613" s="197">
        <f t="shared" si="260"/>
        <v>0</v>
      </c>
      <c r="X613" s="197">
        <f t="shared" si="261"/>
        <v>0</v>
      </c>
      <c r="Y613" s="197" t="str">
        <f t="shared" si="262"/>
        <v>existing_generic_unknown_existing_generic_unknown_Generic resource adequacy, likely natural gas generation</v>
      </c>
      <c r="Z613" s="197">
        <f>IF(COUNTIFS($Y$2:Y613,Y613)=1,1,0)</f>
        <v>0</v>
      </c>
      <c r="AA613" s="197">
        <f>SUM($Z$2:Z613)*Z613</f>
        <v>0</v>
      </c>
      <c r="AB613" s="197">
        <f>COUNTIFS(resources!B:B,B613)</f>
        <v>1</v>
      </c>
      <c r="AC613" s="197">
        <f t="shared" si="263"/>
        <v>1</v>
      </c>
      <c r="AD613" s="197">
        <f t="shared" si="264"/>
        <v>1</v>
      </c>
      <c r="AE613" s="197">
        <f t="shared" si="265"/>
        <v>1</v>
      </c>
      <c r="AF613" s="197">
        <f t="shared" si="266"/>
        <v>1</v>
      </c>
      <c r="AG613" s="197">
        <f t="shared" si="267"/>
        <v>1</v>
      </c>
      <c r="AH613" s="197">
        <f t="shared" si="268"/>
        <v>1</v>
      </c>
      <c r="AI613" s="197">
        <f t="shared" si="269"/>
        <v>1</v>
      </c>
    </row>
    <row r="614" spans="1:35" ht="36" x14ac:dyDescent="0.3">
      <c r="A614" s="103" t="s">
        <v>3955</v>
      </c>
      <c r="B614" s="103" t="s">
        <v>2398</v>
      </c>
      <c r="C614" s="103" t="s">
        <v>2398</v>
      </c>
      <c r="D614" s="164">
        <v>2021</v>
      </c>
      <c r="E614" s="164">
        <v>3</v>
      </c>
      <c r="F614" s="166">
        <v>0</v>
      </c>
      <c r="G614" s="206">
        <v>0</v>
      </c>
      <c r="H614" s="207"/>
      <c r="I614" s="103" t="s">
        <v>569</v>
      </c>
      <c r="K614" s="210" t="s">
        <v>6272</v>
      </c>
      <c r="L614" s="45">
        <v>0</v>
      </c>
      <c r="M614" s="191" t="str">
        <f>IF(
ISNA(INDEX(resources!E:E,MATCH(B614,resources!B:B,0))),"fillme",
INDEX(resources!E:E,MATCH(B614,resources!B:B,0)))</f>
        <v>CAISO_Unknown</v>
      </c>
      <c r="N614" s="191">
        <v>1</v>
      </c>
      <c r="O614" s="193" t="str">
        <f>IFERROR(INDEX(resources!K:K,MATCH(B614,resources!B:B,0)),"fillme")</f>
        <v>unknown</v>
      </c>
      <c r="P614" s="195" t="str">
        <f t="shared" si="255"/>
        <v>unknown_2021_3</v>
      </c>
      <c r="Q614" s="194">
        <f>INDEX(elcc!G:G,MATCH(P614,elcc!D:D,0))</f>
        <v>0</v>
      </c>
      <c r="R614" s="195">
        <f t="shared" si="256"/>
        <v>1</v>
      </c>
      <c r="S614" s="210" t="e">
        <f t="shared" si="257"/>
        <v>#N/A</v>
      </c>
      <c r="T614" s="212">
        <f t="shared" si="258"/>
        <v>0</v>
      </c>
      <c r="U614" s="196" t="str">
        <f t="shared" si="259"/>
        <v>ok</v>
      </c>
      <c r="V614" s="192" t="str">
        <f>INDEX(resources!F:F,MATCH(B614,resources!B:B,0))</f>
        <v>existing_generic</v>
      </c>
      <c r="W614" s="197">
        <f t="shared" si="260"/>
        <v>0</v>
      </c>
      <c r="X614" s="197">
        <f t="shared" si="261"/>
        <v>0</v>
      </c>
      <c r="Y614" s="197" t="str">
        <f t="shared" si="262"/>
        <v>existing_generic_unknown_existing_generic_unknown_Generic resource adequacy, likely natural gas generation</v>
      </c>
      <c r="Z614" s="197">
        <f>IF(COUNTIFS($Y$2:Y614,Y614)=1,1,0)</f>
        <v>0</v>
      </c>
      <c r="AA614" s="197">
        <f>SUM($Z$2:Z614)*Z614</f>
        <v>0</v>
      </c>
      <c r="AB614" s="197">
        <f>COUNTIFS(resources!B:B,B614)</f>
        <v>1</v>
      </c>
      <c r="AC614" s="197">
        <f t="shared" si="263"/>
        <v>1</v>
      </c>
      <c r="AD614" s="197">
        <f t="shared" si="264"/>
        <v>1</v>
      </c>
      <c r="AE614" s="197">
        <f t="shared" si="265"/>
        <v>1</v>
      </c>
      <c r="AF614" s="197">
        <f t="shared" si="266"/>
        <v>1</v>
      </c>
      <c r="AG614" s="197">
        <f t="shared" si="267"/>
        <v>1</v>
      </c>
      <c r="AH614" s="197">
        <f t="shared" si="268"/>
        <v>1</v>
      </c>
      <c r="AI614" s="197">
        <f t="shared" si="269"/>
        <v>1</v>
      </c>
    </row>
    <row r="615" spans="1:35" ht="36" x14ac:dyDescent="0.3">
      <c r="A615" s="103" t="s">
        <v>3955</v>
      </c>
      <c r="B615" s="103" t="s">
        <v>2398</v>
      </c>
      <c r="C615" s="103" t="s">
        <v>2398</v>
      </c>
      <c r="D615" s="164">
        <v>2021</v>
      </c>
      <c r="E615" s="164">
        <v>4</v>
      </c>
      <c r="F615" s="166">
        <v>0</v>
      </c>
      <c r="G615" s="206">
        <v>0</v>
      </c>
      <c r="H615" s="207"/>
      <c r="I615" s="103" t="s">
        <v>569</v>
      </c>
      <c r="K615" s="210" t="s">
        <v>6272</v>
      </c>
      <c r="L615" s="45">
        <v>0</v>
      </c>
      <c r="M615" s="191" t="str">
        <f>IF(
ISNA(INDEX(resources!E:E,MATCH(B615,resources!B:B,0))),"fillme",
INDEX(resources!E:E,MATCH(B615,resources!B:B,0)))</f>
        <v>CAISO_Unknown</v>
      </c>
      <c r="N615" s="191">
        <v>1</v>
      </c>
      <c r="O615" s="193" t="str">
        <f>IFERROR(INDEX(resources!K:K,MATCH(B615,resources!B:B,0)),"fillme")</f>
        <v>unknown</v>
      </c>
      <c r="P615" s="195" t="str">
        <f t="shared" si="255"/>
        <v>unknown_2021_4</v>
      </c>
      <c r="Q615" s="194">
        <f>INDEX(elcc!G:G,MATCH(P615,elcc!D:D,0))</f>
        <v>0</v>
      </c>
      <c r="R615" s="195">
        <f t="shared" si="256"/>
        <v>1</v>
      </c>
      <c r="S615" s="210" t="e">
        <f t="shared" si="257"/>
        <v>#N/A</v>
      </c>
      <c r="T615" s="212">
        <f t="shared" si="258"/>
        <v>0</v>
      </c>
      <c r="U615" s="196" t="str">
        <f t="shared" si="259"/>
        <v>ok</v>
      </c>
      <c r="V615" s="192" t="str">
        <f>INDEX(resources!F:F,MATCH(B615,resources!B:B,0))</f>
        <v>existing_generic</v>
      </c>
      <c r="W615" s="197">
        <f t="shared" si="260"/>
        <v>0</v>
      </c>
      <c r="X615" s="197">
        <f t="shared" si="261"/>
        <v>0</v>
      </c>
      <c r="Y615" s="197" t="str">
        <f t="shared" si="262"/>
        <v>existing_generic_unknown_existing_generic_unknown_Generic resource adequacy, likely natural gas generation</v>
      </c>
      <c r="Z615" s="197">
        <f>IF(COUNTIFS($Y$2:Y615,Y615)=1,1,0)</f>
        <v>0</v>
      </c>
      <c r="AA615" s="197">
        <f>SUM($Z$2:Z615)*Z615</f>
        <v>0</v>
      </c>
      <c r="AB615" s="197">
        <f>COUNTIFS(resources!B:B,B615)</f>
        <v>1</v>
      </c>
      <c r="AC615" s="197">
        <f t="shared" si="263"/>
        <v>1</v>
      </c>
      <c r="AD615" s="197">
        <f t="shared" si="264"/>
        <v>1</v>
      </c>
      <c r="AE615" s="197">
        <f t="shared" si="265"/>
        <v>1</v>
      </c>
      <c r="AF615" s="197">
        <f t="shared" si="266"/>
        <v>1</v>
      </c>
      <c r="AG615" s="197">
        <f t="shared" si="267"/>
        <v>1</v>
      </c>
      <c r="AH615" s="197">
        <f t="shared" si="268"/>
        <v>1</v>
      </c>
      <c r="AI615" s="197">
        <f t="shared" si="269"/>
        <v>1</v>
      </c>
    </row>
    <row r="616" spans="1:35" ht="36" x14ac:dyDescent="0.3">
      <c r="A616" s="103" t="s">
        <v>3955</v>
      </c>
      <c r="B616" s="214" t="s">
        <v>2398</v>
      </c>
      <c r="C616" s="214" t="s">
        <v>2398</v>
      </c>
      <c r="D616" s="164">
        <v>2021</v>
      </c>
      <c r="E616" s="164">
        <v>5</v>
      </c>
      <c r="F616" s="166">
        <v>0</v>
      </c>
      <c r="G616" s="206">
        <v>111</v>
      </c>
      <c r="H616" s="207"/>
      <c r="I616" s="103" t="s">
        <v>569</v>
      </c>
      <c r="K616" s="210" t="s">
        <v>6272</v>
      </c>
      <c r="L616" s="210">
        <v>111</v>
      </c>
      <c r="M616" s="210" t="str">
        <f>IF(
ISNA(INDEX(resources!E:E,MATCH(B616,resources!B:B,0))),"fillme",
INDEX(resources!E:E,MATCH(B616,resources!B:B,0)))</f>
        <v>CAISO_Unknown</v>
      </c>
      <c r="N616" s="220">
        <v>1</v>
      </c>
      <c r="O616" s="210" t="str">
        <f>IFERROR(INDEX(resources!K:K,MATCH(B616,resources!B:B,0)),"fillme")</f>
        <v>unknown</v>
      </c>
      <c r="P616" s="210" t="str">
        <f t="shared" si="255"/>
        <v>unknown_2021_5</v>
      </c>
      <c r="Q616" s="194">
        <f>INDEX(elcc!G:G,MATCH(P616,elcc!D:D,0))</f>
        <v>0</v>
      </c>
      <c r="R616" s="195">
        <f t="shared" si="256"/>
        <v>1</v>
      </c>
      <c r="S616" s="210" t="e">
        <f t="shared" si="257"/>
        <v>#N/A</v>
      </c>
      <c r="T616" s="212">
        <f t="shared" si="258"/>
        <v>111</v>
      </c>
      <c r="U616" s="196" t="str">
        <f t="shared" si="259"/>
        <v>ok</v>
      </c>
      <c r="V616" s="192" t="str">
        <f>INDEX(resources!F:F,MATCH(B616,resources!B:B,0))</f>
        <v>existing_generic</v>
      </c>
      <c r="W616" s="197">
        <f t="shared" si="260"/>
        <v>0</v>
      </c>
      <c r="X616" s="197">
        <f t="shared" si="261"/>
        <v>1</v>
      </c>
      <c r="Y616" s="214" t="str">
        <f t="shared" si="262"/>
        <v>existing_generic_unknown_existing_generic_unknown_Generic resource adequacy, likely natural gas generation</v>
      </c>
      <c r="Z616" s="197">
        <f>IF(COUNTIFS($Y$2:Y616,Y616)=1,1,0)</f>
        <v>0</v>
      </c>
      <c r="AA616" s="197">
        <f>SUM($Z$2:Z616)*Z616</f>
        <v>0</v>
      </c>
      <c r="AB616" s="197">
        <f>COUNTIFS(resources!B:B,B616)</f>
        <v>1</v>
      </c>
      <c r="AC616" s="197">
        <f t="shared" si="263"/>
        <v>1</v>
      </c>
      <c r="AD616" s="197">
        <f t="shared" si="264"/>
        <v>1</v>
      </c>
      <c r="AE616" s="197">
        <f t="shared" si="265"/>
        <v>1</v>
      </c>
      <c r="AF616" s="197">
        <f t="shared" si="266"/>
        <v>1</v>
      </c>
      <c r="AG616" s="197">
        <f t="shared" si="267"/>
        <v>1</v>
      </c>
      <c r="AH616" s="197">
        <f t="shared" si="268"/>
        <v>1</v>
      </c>
      <c r="AI616" s="197">
        <f t="shared" si="269"/>
        <v>1</v>
      </c>
    </row>
    <row r="617" spans="1:35" ht="36" x14ac:dyDescent="0.3">
      <c r="A617" s="103" t="s">
        <v>3955</v>
      </c>
      <c r="B617" s="214" t="s">
        <v>2398</v>
      </c>
      <c r="C617" s="214" t="s">
        <v>2398</v>
      </c>
      <c r="D617" s="164">
        <v>2021</v>
      </c>
      <c r="E617" s="164">
        <v>6</v>
      </c>
      <c r="F617" s="166">
        <v>0</v>
      </c>
      <c r="G617" s="206">
        <v>106</v>
      </c>
      <c r="H617" s="207"/>
      <c r="I617" s="103" t="s">
        <v>569</v>
      </c>
      <c r="K617" s="210" t="s">
        <v>6272</v>
      </c>
      <c r="L617" s="210">
        <v>106</v>
      </c>
      <c r="M617" s="210" t="str">
        <f>IF(
ISNA(INDEX(resources!E:E,MATCH(B617,resources!B:B,0))),"fillme",
INDEX(resources!E:E,MATCH(B617,resources!B:B,0)))</f>
        <v>CAISO_Unknown</v>
      </c>
      <c r="N617" s="220">
        <v>1</v>
      </c>
      <c r="O617" s="210" t="str">
        <f>IFERROR(INDEX(resources!K:K,MATCH(B617,resources!B:B,0)),"fillme")</f>
        <v>unknown</v>
      </c>
      <c r="P617" s="210" t="str">
        <f t="shared" si="255"/>
        <v>unknown_2021_6</v>
      </c>
      <c r="Q617" s="194">
        <f>INDEX(elcc!G:G,MATCH(P617,elcc!D:D,0))</f>
        <v>0</v>
      </c>
      <c r="R617" s="195">
        <f t="shared" si="256"/>
        <v>1</v>
      </c>
      <c r="S617" s="210" t="e">
        <f t="shared" si="257"/>
        <v>#N/A</v>
      </c>
      <c r="T617" s="212">
        <f t="shared" si="258"/>
        <v>106</v>
      </c>
      <c r="U617" s="196" t="str">
        <f t="shared" si="259"/>
        <v>ok</v>
      </c>
      <c r="V617" s="192" t="str">
        <f>INDEX(resources!F:F,MATCH(B617,resources!B:B,0))</f>
        <v>existing_generic</v>
      </c>
      <c r="W617" s="197">
        <f t="shared" si="260"/>
        <v>0</v>
      </c>
      <c r="X617" s="197">
        <f t="shared" si="261"/>
        <v>1</v>
      </c>
      <c r="Y617" s="214" t="str">
        <f t="shared" si="262"/>
        <v>existing_generic_unknown_existing_generic_unknown_Generic resource adequacy, likely natural gas generation</v>
      </c>
      <c r="Z617" s="197">
        <f>IF(COUNTIFS($Y$2:Y617,Y617)=1,1,0)</f>
        <v>0</v>
      </c>
      <c r="AA617" s="197">
        <f>SUM($Z$2:Z617)*Z617</f>
        <v>0</v>
      </c>
      <c r="AB617" s="197">
        <f>COUNTIFS(resources!B:B,B617)</f>
        <v>1</v>
      </c>
      <c r="AC617" s="197">
        <f t="shared" si="263"/>
        <v>1</v>
      </c>
      <c r="AD617" s="197">
        <f t="shared" si="264"/>
        <v>1</v>
      </c>
      <c r="AE617" s="197">
        <f t="shared" si="265"/>
        <v>1</v>
      </c>
      <c r="AF617" s="197">
        <f t="shared" si="266"/>
        <v>1</v>
      </c>
      <c r="AG617" s="197">
        <f t="shared" si="267"/>
        <v>1</v>
      </c>
      <c r="AH617" s="197">
        <f t="shared" si="268"/>
        <v>1</v>
      </c>
      <c r="AI617" s="197">
        <f t="shared" si="269"/>
        <v>1</v>
      </c>
    </row>
    <row r="618" spans="1:35" ht="36" x14ac:dyDescent="0.3">
      <c r="A618" s="103" t="s">
        <v>3955</v>
      </c>
      <c r="B618" s="214" t="s">
        <v>2398</v>
      </c>
      <c r="C618" s="214" t="s">
        <v>2398</v>
      </c>
      <c r="D618" s="164">
        <v>2021</v>
      </c>
      <c r="E618" s="164">
        <v>7</v>
      </c>
      <c r="F618" s="166">
        <v>0</v>
      </c>
      <c r="G618" s="206">
        <v>122</v>
      </c>
      <c r="H618" s="207"/>
      <c r="I618" s="103" t="s">
        <v>569</v>
      </c>
      <c r="K618" s="210" t="s">
        <v>6272</v>
      </c>
      <c r="L618" s="210">
        <v>122</v>
      </c>
      <c r="M618" s="210" t="str">
        <f>IF(
ISNA(INDEX(resources!E:E,MATCH(B618,resources!B:B,0))),"fillme",
INDEX(resources!E:E,MATCH(B618,resources!B:B,0)))</f>
        <v>CAISO_Unknown</v>
      </c>
      <c r="N618" s="220">
        <v>1</v>
      </c>
      <c r="O618" s="210" t="str">
        <f>IFERROR(INDEX(resources!K:K,MATCH(B618,resources!B:B,0)),"fillme")</f>
        <v>unknown</v>
      </c>
      <c r="P618" s="210" t="str">
        <f t="shared" si="255"/>
        <v>unknown_2021_7</v>
      </c>
      <c r="Q618" s="194">
        <f>INDEX(elcc!G:G,MATCH(P618,elcc!D:D,0))</f>
        <v>0</v>
      </c>
      <c r="R618" s="195">
        <f t="shared" si="256"/>
        <v>1</v>
      </c>
      <c r="S618" s="210" t="e">
        <f t="shared" si="257"/>
        <v>#N/A</v>
      </c>
      <c r="T618" s="212">
        <f t="shared" si="258"/>
        <v>122</v>
      </c>
      <c r="U618" s="196" t="str">
        <f t="shared" si="259"/>
        <v>ok</v>
      </c>
      <c r="V618" s="192" t="str">
        <f>INDEX(resources!F:F,MATCH(B618,resources!B:B,0))</f>
        <v>existing_generic</v>
      </c>
      <c r="W618" s="197">
        <f t="shared" si="260"/>
        <v>0</v>
      </c>
      <c r="X618" s="197">
        <f t="shared" si="261"/>
        <v>1</v>
      </c>
      <c r="Y618" s="214" t="str">
        <f t="shared" si="262"/>
        <v>existing_generic_unknown_existing_generic_unknown_Generic resource adequacy, likely natural gas generation</v>
      </c>
      <c r="Z618" s="197">
        <f>IF(COUNTIFS($Y$2:Y618,Y618)=1,1,0)</f>
        <v>0</v>
      </c>
      <c r="AA618" s="197">
        <f>SUM($Z$2:Z618)*Z618</f>
        <v>0</v>
      </c>
      <c r="AB618" s="197">
        <f>COUNTIFS(resources!B:B,B618)</f>
        <v>1</v>
      </c>
      <c r="AC618" s="197">
        <f t="shared" si="263"/>
        <v>1</v>
      </c>
      <c r="AD618" s="197">
        <f t="shared" si="264"/>
        <v>1</v>
      </c>
      <c r="AE618" s="197">
        <f t="shared" si="265"/>
        <v>1</v>
      </c>
      <c r="AF618" s="197">
        <f t="shared" si="266"/>
        <v>1</v>
      </c>
      <c r="AG618" s="197">
        <f t="shared" si="267"/>
        <v>1</v>
      </c>
      <c r="AH618" s="197">
        <f t="shared" si="268"/>
        <v>1</v>
      </c>
      <c r="AI618" s="197">
        <f t="shared" si="269"/>
        <v>1</v>
      </c>
    </row>
    <row r="619" spans="1:35" ht="36" x14ac:dyDescent="0.3">
      <c r="A619" s="103" t="s">
        <v>3955</v>
      </c>
      <c r="B619" s="214" t="s">
        <v>2398</v>
      </c>
      <c r="C619" s="214" t="s">
        <v>2398</v>
      </c>
      <c r="D619" s="164">
        <v>2021</v>
      </c>
      <c r="E619" s="164">
        <v>8</v>
      </c>
      <c r="F619" s="166">
        <v>0</v>
      </c>
      <c r="G619" s="206">
        <v>132</v>
      </c>
      <c r="H619" s="207"/>
      <c r="I619" s="103" t="s">
        <v>569</v>
      </c>
      <c r="K619" s="210" t="s">
        <v>6272</v>
      </c>
      <c r="L619" s="210">
        <v>132</v>
      </c>
      <c r="M619" s="210" t="str">
        <f>IF(
ISNA(INDEX(resources!E:E,MATCH(B619,resources!B:B,0))),"fillme",
INDEX(resources!E:E,MATCH(B619,resources!B:B,0)))</f>
        <v>CAISO_Unknown</v>
      </c>
      <c r="N619" s="220">
        <v>1</v>
      </c>
      <c r="O619" s="210" t="str">
        <f>IFERROR(INDEX(resources!K:K,MATCH(B619,resources!B:B,0)),"fillme")</f>
        <v>unknown</v>
      </c>
      <c r="P619" s="210" t="str">
        <f t="shared" si="255"/>
        <v>unknown_2021_8</v>
      </c>
      <c r="Q619" s="194">
        <f>INDEX(elcc!G:G,MATCH(P619,elcc!D:D,0))</f>
        <v>0</v>
      </c>
      <c r="R619" s="195">
        <f t="shared" si="256"/>
        <v>1</v>
      </c>
      <c r="S619" s="210" t="e">
        <f t="shared" si="257"/>
        <v>#N/A</v>
      </c>
      <c r="T619" s="212">
        <f t="shared" si="258"/>
        <v>132</v>
      </c>
      <c r="U619" s="196" t="str">
        <f t="shared" si="259"/>
        <v>ok</v>
      </c>
      <c r="V619" s="192" t="str">
        <f>INDEX(resources!F:F,MATCH(B619,resources!B:B,0))</f>
        <v>existing_generic</v>
      </c>
      <c r="W619" s="197">
        <f t="shared" si="260"/>
        <v>0</v>
      </c>
      <c r="X619" s="197">
        <f t="shared" si="261"/>
        <v>1</v>
      </c>
      <c r="Y619" s="214" t="str">
        <f t="shared" si="262"/>
        <v>existing_generic_unknown_existing_generic_unknown_Generic resource adequacy, likely natural gas generation</v>
      </c>
      <c r="Z619" s="197">
        <f>IF(COUNTIFS($Y$2:Y619,Y619)=1,1,0)</f>
        <v>0</v>
      </c>
      <c r="AA619" s="197">
        <f>SUM($Z$2:Z619)*Z619</f>
        <v>0</v>
      </c>
      <c r="AB619" s="197">
        <f>COUNTIFS(resources!B:B,B619)</f>
        <v>1</v>
      </c>
      <c r="AC619" s="197">
        <f t="shared" si="263"/>
        <v>1</v>
      </c>
      <c r="AD619" s="197">
        <f t="shared" si="264"/>
        <v>1</v>
      </c>
      <c r="AE619" s="197">
        <f t="shared" si="265"/>
        <v>1</v>
      </c>
      <c r="AF619" s="197">
        <f t="shared" si="266"/>
        <v>1</v>
      </c>
      <c r="AG619" s="197">
        <f t="shared" si="267"/>
        <v>1</v>
      </c>
      <c r="AH619" s="197">
        <f t="shared" si="268"/>
        <v>1</v>
      </c>
      <c r="AI619" s="197">
        <f t="shared" si="269"/>
        <v>1</v>
      </c>
    </row>
    <row r="620" spans="1:35" ht="36" x14ac:dyDescent="0.3">
      <c r="A620" s="103" t="s">
        <v>3955</v>
      </c>
      <c r="B620" s="214" t="s">
        <v>2398</v>
      </c>
      <c r="C620" s="214" t="s">
        <v>2398</v>
      </c>
      <c r="D620" s="164">
        <v>2021</v>
      </c>
      <c r="E620" s="164">
        <v>9</v>
      </c>
      <c r="F620" s="166">
        <v>0</v>
      </c>
      <c r="G620" s="206">
        <v>147</v>
      </c>
      <c r="H620" s="207"/>
      <c r="I620" s="103" t="s">
        <v>569</v>
      </c>
      <c r="K620" s="210" t="s">
        <v>6272</v>
      </c>
      <c r="L620" s="210">
        <v>147</v>
      </c>
      <c r="M620" s="210" t="str">
        <f>IF(
ISNA(INDEX(resources!E:E,MATCH(B620,resources!B:B,0))),"fillme",
INDEX(resources!E:E,MATCH(B620,resources!B:B,0)))</f>
        <v>CAISO_Unknown</v>
      </c>
      <c r="N620" s="220">
        <v>1</v>
      </c>
      <c r="O620" s="210" t="str">
        <f>IFERROR(INDEX(resources!K:K,MATCH(B620,resources!B:B,0)),"fillme")</f>
        <v>unknown</v>
      </c>
      <c r="P620" s="210" t="str">
        <f t="shared" si="255"/>
        <v>unknown_2021_9</v>
      </c>
      <c r="Q620" s="194">
        <f>INDEX(elcc!G:G,MATCH(P620,elcc!D:D,0))</f>
        <v>0</v>
      </c>
      <c r="R620" s="195">
        <f t="shared" si="256"/>
        <v>1</v>
      </c>
      <c r="S620" s="210" t="e">
        <f t="shared" si="257"/>
        <v>#N/A</v>
      </c>
      <c r="T620" s="212">
        <f t="shared" si="258"/>
        <v>147</v>
      </c>
      <c r="U620" s="196" t="str">
        <f t="shared" si="259"/>
        <v>ok</v>
      </c>
      <c r="V620" s="192" t="str">
        <f>INDEX(resources!F:F,MATCH(B620,resources!B:B,0))</f>
        <v>existing_generic</v>
      </c>
      <c r="W620" s="197">
        <f t="shared" si="260"/>
        <v>0</v>
      </c>
      <c r="X620" s="197">
        <f t="shared" si="261"/>
        <v>1</v>
      </c>
      <c r="Y620" s="214" t="str">
        <f t="shared" si="262"/>
        <v>existing_generic_unknown_existing_generic_unknown_Generic resource adequacy, likely natural gas generation</v>
      </c>
      <c r="Z620" s="197">
        <f>IF(COUNTIFS($Y$2:Y620,Y620)=1,1,0)</f>
        <v>0</v>
      </c>
      <c r="AA620" s="197">
        <f>SUM($Z$2:Z620)*Z620</f>
        <v>0</v>
      </c>
      <c r="AB620" s="197">
        <f>COUNTIFS(resources!B:B,B620)</f>
        <v>1</v>
      </c>
      <c r="AC620" s="197">
        <f t="shared" si="263"/>
        <v>1</v>
      </c>
      <c r="AD620" s="197">
        <f t="shared" si="264"/>
        <v>1</v>
      </c>
      <c r="AE620" s="197">
        <f t="shared" si="265"/>
        <v>1</v>
      </c>
      <c r="AF620" s="197">
        <f t="shared" si="266"/>
        <v>1</v>
      </c>
      <c r="AG620" s="197">
        <f t="shared" si="267"/>
        <v>1</v>
      </c>
      <c r="AH620" s="197">
        <f t="shared" si="268"/>
        <v>1</v>
      </c>
      <c r="AI620" s="197">
        <f t="shared" si="269"/>
        <v>1</v>
      </c>
    </row>
    <row r="621" spans="1:35" ht="36" x14ac:dyDescent="0.3">
      <c r="A621" s="103" t="s">
        <v>3955</v>
      </c>
      <c r="B621" s="214" t="s">
        <v>2398</v>
      </c>
      <c r="C621" s="214" t="s">
        <v>2398</v>
      </c>
      <c r="D621" s="164">
        <v>2021</v>
      </c>
      <c r="E621" s="164">
        <v>10</v>
      </c>
      <c r="F621" s="166">
        <v>0</v>
      </c>
      <c r="G621" s="206">
        <v>117</v>
      </c>
      <c r="H621" s="207"/>
      <c r="I621" s="103" t="s">
        <v>569</v>
      </c>
      <c r="K621" s="210" t="s">
        <v>6272</v>
      </c>
      <c r="L621" s="210">
        <v>117</v>
      </c>
      <c r="M621" s="210" t="str">
        <f>IF(
ISNA(INDEX(resources!E:E,MATCH(B621,resources!B:B,0))),"fillme",
INDEX(resources!E:E,MATCH(B621,resources!B:B,0)))</f>
        <v>CAISO_Unknown</v>
      </c>
      <c r="N621" s="220">
        <v>1</v>
      </c>
      <c r="O621" s="210" t="str">
        <f>IFERROR(INDEX(resources!K:K,MATCH(B621,resources!B:B,0)),"fillme")</f>
        <v>unknown</v>
      </c>
      <c r="P621" s="210" t="str">
        <f t="shared" si="255"/>
        <v>unknown_2021_10</v>
      </c>
      <c r="Q621" s="194">
        <f>INDEX(elcc!G:G,MATCH(P621,elcc!D:D,0))</f>
        <v>0</v>
      </c>
      <c r="R621" s="195">
        <f t="shared" si="256"/>
        <v>1</v>
      </c>
      <c r="S621" s="210" t="e">
        <f t="shared" si="257"/>
        <v>#N/A</v>
      </c>
      <c r="T621" s="212">
        <f t="shared" si="258"/>
        <v>117</v>
      </c>
      <c r="U621" s="196" t="str">
        <f t="shared" si="259"/>
        <v>ok</v>
      </c>
      <c r="V621" s="192" t="str">
        <f>INDEX(resources!F:F,MATCH(B621,resources!B:B,0))</f>
        <v>existing_generic</v>
      </c>
      <c r="W621" s="197">
        <f t="shared" si="260"/>
        <v>0</v>
      </c>
      <c r="X621" s="197">
        <f t="shared" si="261"/>
        <v>1</v>
      </c>
      <c r="Y621" s="214" t="str">
        <f t="shared" si="262"/>
        <v>existing_generic_unknown_existing_generic_unknown_Generic resource adequacy, likely natural gas generation</v>
      </c>
      <c r="Z621" s="197">
        <f>IF(COUNTIFS($Y$2:Y621,Y621)=1,1,0)</f>
        <v>0</v>
      </c>
      <c r="AA621" s="197">
        <f>SUM($Z$2:Z621)*Z621</f>
        <v>0</v>
      </c>
      <c r="AB621" s="197">
        <f>COUNTIFS(resources!B:B,B621)</f>
        <v>1</v>
      </c>
      <c r="AC621" s="197">
        <f t="shared" si="263"/>
        <v>1</v>
      </c>
      <c r="AD621" s="197">
        <f t="shared" si="264"/>
        <v>1</v>
      </c>
      <c r="AE621" s="197">
        <f t="shared" si="265"/>
        <v>1</v>
      </c>
      <c r="AF621" s="197">
        <f t="shared" si="266"/>
        <v>1</v>
      </c>
      <c r="AG621" s="197">
        <f t="shared" si="267"/>
        <v>1</v>
      </c>
      <c r="AH621" s="197">
        <f t="shared" si="268"/>
        <v>1</v>
      </c>
      <c r="AI621" s="197">
        <f t="shared" si="269"/>
        <v>1</v>
      </c>
    </row>
    <row r="622" spans="1:35" ht="36" x14ac:dyDescent="0.3">
      <c r="A622" s="103" t="s">
        <v>3955</v>
      </c>
      <c r="B622" s="214" t="s">
        <v>2398</v>
      </c>
      <c r="C622" s="214" t="s">
        <v>2398</v>
      </c>
      <c r="D622" s="164">
        <v>2021</v>
      </c>
      <c r="E622" s="164">
        <v>11</v>
      </c>
      <c r="F622" s="166">
        <v>0</v>
      </c>
      <c r="G622" s="206">
        <v>121</v>
      </c>
      <c r="H622" s="207"/>
      <c r="I622" s="103" t="s">
        <v>569</v>
      </c>
      <c r="K622" s="210" t="s">
        <v>6272</v>
      </c>
      <c r="L622" s="210">
        <v>121</v>
      </c>
      <c r="M622" s="210" t="str">
        <f>IF(
ISNA(INDEX(resources!E:E,MATCH(B622,resources!B:B,0))),"fillme",
INDEX(resources!E:E,MATCH(B622,resources!B:B,0)))</f>
        <v>CAISO_Unknown</v>
      </c>
      <c r="N622" s="220">
        <v>1</v>
      </c>
      <c r="O622" s="210" t="str">
        <f>IFERROR(INDEX(resources!K:K,MATCH(B622,resources!B:B,0)),"fillme")</f>
        <v>unknown</v>
      </c>
      <c r="P622" s="210" t="str">
        <f t="shared" si="255"/>
        <v>unknown_2021_11</v>
      </c>
      <c r="Q622" s="194">
        <f>INDEX(elcc!G:G,MATCH(P622,elcc!D:D,0))</f>
        <v>0</v>
      </c>
      <c r="R622" s="195">
        <f t="shared" si="256"/>
        <v>1</v>
      </c>
      <c r="S622" s="210" t="e">
        <f t="shared" si="257"/>
        <v>#N/A</v>
      </c>
      <c r="T622" s="212">
        <f t="shared" si="258"/>
        <v>121</v>
      </c>
      <c r="U622" s="196" t="str">
        <f t="shared" si="259"/>
        <v>ok</v>
      </c>
      <c r="V622" s="192" t="str">
        <f>INDEX(resources!F:F,MATCH(B622,resources!B:B,0))</f>
        <v>existing_generic</v>
      </c>
      <c r="W622" s="197">
        <f t="shared" si="260"/>
        <v>0</v>
      </c>
      <c r="X622" s="197">
        <f t="shared" si="261"/>
        <v>1</v>
      </c>
      <c r="Y622" s="214" t="str">
        <f t="shared" si="262"/>
        <v>existing_generic_unknown_existing_generic_unknown_Generic resource adequacy, likely natural gas generation</v>
      </c>
      <c r="Z622" s="197">
        <f>IF(COUNTIFS($Y$2:Y622,Y622)=1,1,0)</f>
        <v>0</v>
      </c>
      <c r="AA622" s="197">
        <f>SUM($Z$2:Z622)*Z622</f>
        <v>0</v>
      </c>
      <c r="AB622" s="197">
        <f>COUNTIFS(resources!B:B,B622)</f>
        <v>1</v>
      </c>
      <c r="AC622" s="197">
        <f t="shared" si="263"/>
        <v>1</v>
      </c>
      <c r="AD622" s="197">
        <f t="shared" si="264"/>
        <v>1</v>
      </c>
      <c r="AE622" s="197">
        <f t="shared" si="265"/>
        <v>1</v>
      </c>
      <c r="AF622" s="197">
        <f t="shared" si="266"/>
        <v>1</v>
      </c>
      <c r="AG622" s="197">
        <f t="shared" si="267"/>
        <v>1</v>
      </c>
      <c r="AH622" s="197">
        <f t="shared" si="268"/>
        <v>1</v>
      </c>
      <c r="AI622" s="197">
        <f t="shared" si="269"/>
        <v>1</v>
      </c>
    </row>
    <row r="623" spans="1:35" ht="36" x14ac:dyDescent="0.3">
      <c r="A623" s="103" t="s">
        <v>3955</v>
      </c>
      <c r="B623" s="214" t="s">
        <v>2398</v>
      </c>
      <c r="C623" s="214" t="s">
        <v>2398</v>
      </c>
      <c r="D623" s="164">
        <v>2021</v>
      </c>
      <c r="E623" s="164">
        <v>12</v>
      </c>
      <c r="F623" s="166">
        <v>0</v>
      </c>
      <c r="G623" s="206">
        <v>114</v>
      </c>
      <c r="H623" s="207"/>
      <c r="I623" s="103" t="s">
        <v>569</v>
      </c>
      <c r="K623" s="210" t="s">
        <v>6272</v>
      </c>
      <c r="L623" s="210">
        <v>114</v>
      </c>
      <c r="M623" s="210" t="str">
        <f>IF(
ISNA(INDEX(resources!E:E,MATCH(B623,resources!B:B,0))),"fillme",
INDEX(resources!E:E,MATCH(B623,resources!B:B,0)))</f>
        <v>CAISO_Unknown</v>
      </c>
      <c r="N623" s="220">
        <v>1</v>
      </c>
      <c r="O623" s="210" t="str">
        <f>IFERROR(INDEX(resources!K:K,MATCH(B623,resources!B:B,0)),"fillme")</f>
        <v>unknown</v>
      </c>
      <c r="P623" s="210" t="str">
        <f t="shared" si="255"/>
        <v>unknown_2021_12</v>
      </c>
      <c r="Q623" s="194">
        <f>INDEX(elcc!G:G,MATCH(P623,elcc!D:D,0))</f>
        <v>0</v>
      </c>
      <c r="R623" s="195">
        <f t="shared" si="256"/>
        <v>1</v>
      </c>
      <c r="S623" s="210" t="e">
        <f t="shared" si="257"/>
        <v>#N/A</v>
      </c>
      <c r="T623" s="212">
        <f t="shared" si="258"/>
        <v>114</v>
      </c>
      <c r="U623" s="196" t="str">
        <f t="shared" si="259"/>
        <v>ok</v>
      </c>
      <c r="V623" s="192" t="str">
        <f>INDEX(resources!F:F,MATCH(B623,resources!B:B,0))</f>
        <v>existing_generic</v>
      </c>
      <c r="W623" s="197">
        <f t="shared" si="260"/>
        <v>0</v>
      </c>
      <c r="X623" s="197">
        <f t="shared" si="261"/>
        <v>1</v>
      </c>
      <c r="Y623" s="214" t="str">
        <f t="shared" si="262"/>
        <v>existing_generic_unknown_existing_generic_unknown_Generic resource adequacy, likely natural gas generation</v>
      </c>
      <c r="Z623" s="197">
        <f>IF(COUNTIFS($Y$2:Y623,Y623)=1,1,0)</f>
        <v>0</v>
      </c>
      <c r="AA623" s="197">
        <f>SUM($Z$2:Z623)*Z623</f>
        <v>0</v>
      </c>
      <c r="AB623" s="197">
        <f>COUNTIFS(resources!B:B,B623)</f>
        <v>1</v>
      </c>
      <c r="AC623" s="197">
        <f t="shared" si="263"/>
        <v>1</v>
      </c>
      <c r="AD623" s="197">
        <f t="shared" si="264"/>
        <v>1</v>
      </c>
      <c r="AE623" s="197">
        <f t="shared" si="265"/>
        <v>1</v>
      </c>
      <c r="AF623" s="197">
        <f t="shared" si="266"/>
        <v>1</v>
      </c>
      <c r="AG623" s="197">
        <f t="shared" si="267"/>
        <v>1</v>
      </c>
      <c r="AH623" s="197">
        <f t="shared" si="268"/>
        <v>1</v>
      </c>
      <c r="AI623" s="197">
        <f t="shared" si="269"/>
        <v>1</v>
      </c>
    </row>
    <row r="624" spans="1:35" ht="36" x14ac:dyDescent="0.3">
      <c r="A624" s="103" t="s">
        <v>3955</v>
      </c>
      <c r="B624" s="214" t="s">
        <v>2398</v>
      </c>
      <c r="C624" s="214" t="s">
        <v>2398</v>
      </c>
      <c r="D624" s="164">
        <v>2022</v>
      </c>
      <c r="E624" s="164">
        <v>1</v>
      </c>
      <c r="F624" s="166">
        <v>0</v>
      </c>
      <c r="G624" s="206">
        <v>136</v>
      </c>
      <c r="H624" s="207"/>
      <c r="I624" s="103" t="s">
        <v>569</v>
      </c>
      <c r="K624" s="210" t="s">
        <v>6272</v>
      </c>
      <c r="L624" s="210">
        <v>136</v>
      </c>
      <c r="M624" s="210" t="str">
        <f>IF(
ISNA(INDEX(resources!E:E,MATCH(B624,resources!B:B,0))),"fillme",
INDEX(resources!E:E,MATCH(B624,resources!B:B,0)))</f>
        <v>CAISO_Unknown</v>
      </c>
      <c r="N624" s="220">
        <v>1</v>
      </c>
      <c r="O624" s="210" t="str">
        <f>IFERROR(INDEX(resources!K:K,MATCH(B624,resources!B:B,0)),"fillme")</f>
        <v>unknown</v>
      </c>
      <c r="P624" s="210" t="str">
        <f t="shared" si="255"/>
        <v>unknown_2022_1</v>
      </c>
      <c r="Q624" s="194">
        <f>INDEX(elcc!G:G,MATCH(P624,elcc!D:D,0))</f>
        <v>0</v>
      </c>
      <c r="R624" s="195">
        <f t="shared" si="256"/>
        <v>1</v>
      </c>
      <c r="S624" s="210" t="e">
        <f t="shared" si="257"/>
        <v>#N/A</v>
      </c>
      <c r="T624" s="212">
        <f t="shared" si="258"/>
        <v>136</v>
      </c>
      <c r="U624" s="196" t="str">
        <f t="shared" si="259"/>
        <v>ok</v>
      </c>
      <c r="V624" s="192" t="str">
        <f>INDEX(resources!F:F,MATCH(B624,resources!B:B,0))</f>
        <v>existing_generic</v>
      </c>
      <c r="W624" s="197">
        <f t="shared" si="260"/>
        <v>0</v>
      </c>
      <c r="X624" s="197">
        <f t="shared" si="261"/>
        <v>1</v>
      </c>
      <c r="Y624" s="214" t="str">
        <f t="shared" si="262"/>
        <v>existing_generic_unknown_existing_generic_unknown_Generic resource adequacy, likely natural gas generation</v>
      </c>
      <c r="Z624" s="197">
        <f>IF(COUNTIFS($Y$2:Y624,Y624)=1,1,0)</f>
        <v>0</v>
      </c>
      <c r="AA624" s="197">
        <f>SUM($Z$2:Z624)*Z624</f>
        <v>0</v>
      </c>
      <c r="AB624" s="197">
        <f>COUNTIFS(resources!B:B,B624)</f>
        <v>1</v>
      </c>
      <c r="AC624" s="197">
        <f t="shared" si="263"/>
        <v>1</v>
      </c>
      <c r="AD624" s="197">
        <f t="shared" si="264"/>
        <v>1</v>
      </c>
      <c r="AE624" s="197">
        <f t="shared" si="265"/>
        <v>1</v>
      </c>
      <c r="AF624" s="197">
        <f t="shared" si="266"/>
        <v>1</v>
      </c>
      <c r="AG624" s="197">
        <f t="shared" si="267"/>
        <v>1</v>
      </c>
      <c r="AH624" s="197">
        <f t="shared" si="268"/>
        <v>1</v>
      </c>
      <c r="AI624" s="197">
        <f t="shared" si="269"/>
        <v>1</v>
      </c>
    </row>
    <row r="625" spans="1:35" ht="36" x14ac:dyDescent="0.3">
      <c r="A625" s="103" t="s">
        <v>3955</v>
      </c>
      <c r="B625" s="214" t="s">
        <v>2398</v>
      </c>
      <c r="C625" s="214" t="s">
        <v>2398</v>
      </c>
      <c r="D625" s="164">
        <v>2022</v>
      </c>
      <c r="E625" s="164">
        <v>2</v>
      </c>
      <c r="F625" s="166">
        <v>0</v>
      </c>
      <c r="G625" s="206">
        <v>112</v>
      </c>
      <c r="H625" s="207"/>
      <c r="I625" s="103" t="s">
        <v>569</v>
      </c>
      <c r="K625" s="210" t="s">
        <v>6272</v>
      </c>
      <c r="L625" s="210">
        <v>112</v>
      </c>
      <c r="M625" s="210" t="str">
        <f>IF(
ISNA(INDEX(resources!E:E,MATCH(B625,resources!B:B,0))),"fillme",
INDEX(resources!E:E,MATCH(B625,resources!B:B,0)))</f>
        <v>CAISO_Unknown</v>
      </c>
      <c r="N625" s="220">
        <v>1</v>
      </c>
      <c r="O625" s="210" t="str">
        <f>IFERROR(INDEX(resources!K:K,MATCH(B625,resources!B:B,0)),"fillme")</f>
        <v>unknown</v>
      </c>
      <c r="P625" s="210" t="str">
        <f t="shared" si="255"/>
        <v>unknown_2022_2</v>
      </c>
      <c r="Q625" s="194">
        <f>INDEX(elcc!G:G,MATCH(P625,elcc!D:D,0))</f>
        <v>0</v>
      </c>
      <c r="R625" s="195">
        <f t="shared" si="256"/>
        <v>1</v>
      </c>
      <c r="S625" s="210" t="e">
        <f t="shared" si="257"/>
        <v>#N/A</v>
      </c>
      <c r="T625" s="212">
        <f t="shared" si="258"/>
        <v>112</v>
      </c>
      <c r="U625" s="196" t="str">
        <f t="shared" si="259"/>
        <v>ok</v>
      </c>
      <c r="V625" s="192" t="str">
        <f>INDEX(resources!F:F,MATCH(B625,resources!B:B,0))</f>
        <v>existing_generic</v>
      </c>
      <c r="W625" s="197">
        <f t="shared" si="260"/>
        <v>0</v>
      </c>
      <c r="X625" s="197">
        <f t="shared" si="261"/>
        <v>1</v>
      </c>
      <c r="Y625" s="214" t="str">
        <f t="shared" si="262"/>
        <v>existing_generic_unknown_existing_generic_unknown_Generic resource adequacy, likely natural gas generation</v>
      </c>
      <c r="Z625" s="197">
        <f>IF(COUNTIFS($Y$2:Y625,Y625)=1,1,0)</f>
        <v>0</v>
      </c>
      <c r="AA625" s="197">
        <f>SUM($Z$2:Z625)*Z625</f>
        <v>0</v>
      </c>
      <c r="AB625" s="197">
        <f>COUNTIFS(resources!B:B,B625)</f>
        <v>1</v>
      </c>
      <c r="AC625" s="197">
        <f t="shared" si="263"/>
        <v>1</v>
      </c>
      <c r="AD625" s="197">
        <f t="shared" si="264"/>
        <v>1</v>
      </c>
      <c r="AE625" s="197">
        <f t="shared" si="265"/>
        <v>1</v>
      </c>
      <c r="AF625" s="197">
        <f t="shared" si="266"/>
        <v>1</v>
      </c>
      <c r="AG625" s="197">
        <f t="shared" si="267"/>
        <v>1</v>
      </c>
      <c r="AH625" s="197">
        <f t="shared" si="268"/>
        <v>1</v>
      </c>
      <c r="AI625" s="197">
        <f t="shared" si="269"/>
        <v>1</v>
      </c>
    </row>
    <row r="626" spans="1:35" ht="36" x14ac:dyDescent="0.3">
      <c r="A626" s="103" t="s">
        <v>3955</v>
      </c>
      <c r="B626" s="214" t="s">
        <v>2398</v>
      </c>
      <c r="C626" s="214" t="s">
        <v>2398</v>
      </c>
      <c r="D626" s="164">
        <v>2022</v>
      </c>
      <c r="E626" s="164">
        <v>3</v>
      </c>
      <c r="F626" s="166">
        <v>0</v>
      </c>
      <c r="G626" s="206">
        <v>113</v>
      </c>
      <c r="H626" s="207"/>
      <c r="I626" s="103" t="s">
        <v>569</v>
      </c>
      <c r="K626" s="210" t="s">
        <v>6272</v>
      </c>
      <c r="L626" s="210">
        <v>113</v>
      </c>
      <c r="M626" s="210" t="str">
        <f>IF(
ISNA(INDEX(resources!E:E,MATCH(B626,resources!B:B,0))),"fillme",
INDEX(resources!E:E,MATCH(B626,resources!B:B,0)))</f>
        <v>CAISO_Unknown</v>
      </c>
      <c r="N626" s="220">
        <v>1</v>
      </c>
      <c r="O626" s="210" t="str">
        <f>IFERROR(INDEX(resources!K:K,MATCH(B626,resources!B:B,0)),"fillme")</f>
        <v>unknown</v>
      </c>
      <c r="P626" s="210" t="str">
        <f t="shared" si="255"/>
        <v>unknown_2022_3</v>
      </c>
      <c r="Q626" s="194">
        <f>INDEX(elcc!G:G,MATCH(P626,elcc!D:D,0))</f>
        <v>0</v>
      </c>
      <c r="R626" s="195">
        <f t="shared" si="256"/>
        <v>1</v>
      </c>
      <c r="S626" s="210" t="e">
        <f t="shared" si="257"/>
        <v>#N/A</v>
      </c>
      <c r="T626" s="212">
        <f t="shared" si="258"/>
        <v>113</v>
      </c>
      <c r="U626" s="196" t="str">
        <f t="shared" si="259"/>
        <v>ok</v>
      </c>
      <c r="V626" s="192" t="str">
        <f>INDEX(resources!F:F,MATCH(B626,resources!B:B,0))</f>
        <v>existing_generic</v>
      </c>
      <c r="W626" s="197">
        <f t="shared" si="260"/>
        <v>0</v>
      </c>
      <c r="X626" s="197">
        <f t="shared" si="261"/>
        <v>1</v>
      </c>
      <c r="Y626" s="214" t="str">
        <f t="shared" si="262"/>
        <v>existing_generic_unknown_existing_generic_unknown_Generic resource adequacy, likely natural gas generation</v>
      </c>
      <c r="Z626" s="197">
        <f>IF(COUNTIFS($Y$2:Y626,Y626)=1,1,0)</f>
        <v>0</v>
      </c>
      <c r="AA626" s="197">
        <f>SUM($Z$2:Z626)*Z626</f>
        <v>0</v>
      </c>
      <c r="AB626" s="197">
        <f>COUNTIFS(resources!B:B,B626)</f>
        <v>1</v>
      </c>
      <c r="AC626" s="197">
        <f t="shared" si="263"/>
        <v>1</v>
      </c>
      <c r="AD626" s="197">
        <f t="shared" si="264"/>
        <v>1</v>
      </c>
      <c r="AE626" s="197">
        <f t="shared" si="265"/>
        <v>1</v>
      </c>
      <c r="AF626" s="197">
        <f t="shared" si="266"/>
        <v>1</v>
      </c>
      <c r="AG626" s="197">
        <f t="shared" si="267"/>
        <v>1</v>
      </c>
      <c r="AH626" s="197">
        <f t="shared" si="268"/>
        <v>1</v>
      </c>
      <c r="AI626" s="197">
        <f t="shared" si="269"/>
        <v>1</v>
      </c>
    </row>
    <row r="627" spans="1:35" ht="36" x14ac:dyDescent="0.3">
      <c r="A627" s="103" t="s">
        <v>3955</v>
      </c>
      <c r="B627" s="214" t="s">
        <v>2398</v>
      </c>
      <c r="C627" s="214" t="s">
        <v>2398</v>
      </c>
      <c r="D627" s="164">
        <v>2022</v>
      </c>
      <c r="E627" s="164">
        <v>4</v>
      </c>
      <c r="F627" s="166">
        <v>0</v>
      </c>
      <c r="G627" s="206">
        <v>104</v>
      </c>
      <c r="H627" s="207"/>
      <c r="I627" s="103" t="s">
        <v>569</v>
      </c>
      <c r="K627" s="210" t="s">
        <v>6272</v>
      </c>
      <c r="L627" s="210">
        <v>104</v>
      </c>
      <c r="M627" s="210" t="str">
        <f>IF(
ISNA(INDEX(resources!E:E,MATCH(B627,resources!B:B,0))),"fillme",
INDEX(resources!E:E,MATCH(B627,resources!B:B,0)))</f>
        <v>CAISO_Unknown</v>
      </c>
      <c r="N627" s="220">
        <v>1</v>
      </c>
      <c r="O627" s="210" t="str">
        <f>IFERROR(INDEX(resources!K:K,MATCH(B627,resources!B:B,0)),"fillme")</f>
        <v>unknown</v>
      </c>
      <c r="P627" s="210" t="str">
        <f t="shared" si="255"/>
        <v>unknown_2022_4</v>
      </c>
      <c r="Q627" s="194">
        <f>INDEX(elcc!G:G,MATCH(P627,elcc!D:D,0))</f>
        <v>0</v>
      </c>
      <c r="R627" s="195">
        <f t="shared" si="256"/>
        <v>1</v>
      </c>
      <c r="S627" s="210" t="e">
        <f t="shared" si="257"/>
        <v>#N/A</v>
      </c>
      <c r="T627" s="212">
        <f t="shared" si="258"/>
        <v>104</v>
      </c>
      <c r="U627" s="196" t="str">
        <f t="shared" si="259"/>
        <v>ok</v>
      </c>
      <c r="V627" s="192" t="str">
        <f>INDEX(resources!F:F,MATCH(B627,resources!B:B,0))</f>
        <v>existing_generic</v>
      </c>
      <c r="W627" s="197">
        <f t="shared" si="260"/>
        <v>0</v>
      </c>
      <c r="X627" s="197">
        <f t="shared" si="261"/>
        <v>1</v>
      </c>
      <c r="Y627" s="214" t="str">
        <f t="shared" si="262"/>
        <v>existing_generic_unknown_existing_generic_unknown_Generic resource adequacy, likely natural gas generation</v>
      </c>
      <c r="Z627" s="197">
        <f>IF(COUNTIFS($Y$2:Y627,Y627)=1,1,0)</f>
        <v>0</v>
      </c>
      <c r="AA627" s="197">
        <f>SUM($Z$2:Z627)*Z627</f>
        <v>0</v>
      </c>
      <c r="AB627" s="197">
        <f>COUNTIFS(resources!B:B,B627)</f>
        <v>1</v>
      </c>
      <c r="AC627" s="197">
        <f t="shared" si="263"/>
        <v>1</v>
      </c>
      <c r="AD627" s="197">
        <f t="shared" si="264"/>
        <v>1</v>
      </c>
      <c r="AE627" s="197">
        <f t="shared" si="265"/>
        <v>1</v>
      </c>
      <c r="AF627" s="197">
        <f t="shared" si="266"/>
        <v>1</v>
      </c>
      <c r="AG627" s="197">
        <f t="shared" si="267"/>
        <v>1</v>
      </c>
      <c r="AH627" s="197">
        <f t="shared" si="268"/>
        <v>1</v>
      </c>
      <c r="AI627" s="197">
        <f t="shared" si="269"/>
        <v>1</v>
      </c>
    </row>
    <row r="628" spans="1:35" ht="36" x14ac:dyDescent="0.3">
      <c r="A628" s="103" t="s">
        <v>3955</v>
      </c>
      <c r="B628" s="214" t="s">
        <v>2398</v>
      </c>
      <c r="C628" s="214" t="s">
        <v>2398</v>
      </c>
      <c r="D628" s="164">
        <v>2022</v>
      </c>
      <c r="E628" s="164">
        <v>5</v>
      </c>
      <c r="F628" s="166">
        <v>0</v>
      </c>
      <c r="G628" s="206">
        <v>110</v>
      </c>
      <c r="H628" s="207"/>
      <c r="I628" s="103" t="s">
        <v>569</v>
      </c>
      <c r="K628" s="210" t="s">
        <v>6272</v>
      </c>
      <c r="L628" s="210">
        <v>110</v>
      </c>
      <c r="M628" s="210" t="str">
        <f>IF(
ISNA(INDEX(resources!E:E,MATCH(B628,resources!B:B,0))),"fillme",
INDEX(resources!E:E,MATCH(B628,resources!B:B,0)))</f>
        <v>CAISO_Unknown</v>
      </c>
      <c r="N628" s="220">
        <v>1</v>
      </c>
      <c r="O628" s="210" t="str">
        <f>IFERROR(INDEX(resources!K:K,MATCH(B628,resources!B:B,0)),"fillme")</f>
        <v>unknown</v>
      </c>
      <c r="P628" s="210" t="str">
        <f t="shared" si="255"/>
        <v>unknown_2022_5</v>
      </c>
      <c r="Q628" s="194">
        <f>INDEX(elcc!G:G,MATCH(P628,elcc!D:D,0))</f>
        <v>0</v>
      </c>
      <c r="R628" s="195">
        <f t="shared" si="256"/>
        <v>1</v>
      </c>
      <c r="S628" s="210" t="e">
        <f t="shared" si="257"/>
        <v>#N/A</v>
      </c>
      <c r="T628" s="212">
        <f t="shared" si="258"/>
        <v>110</v>
      </c>
      <c r="U628" s="196" t="str">
        <f t="shared" si="259"/>
        <v>ok</v>
      </c>
      <c r="V628" s="192" t="str">
        <f>INDEX(resources!F:F,MATCH(B628,resources!B:B,0))</f>
        <v>existing_generic</v>
      </c>
      <c r="W628" s="197">
        <f t="shared" si="260"/>
        <v>0</v>
      </c>
      <c r="X628" s="197">
        <f t="shared" si="261"/>
        <v>1</v>
      </c>
      <c r="Y628" s="214" t="str">
        <f t="shared" si="262"/>
        <v>existing_generic_unknown_existing_generic_unknown_Generic resource adequacy, likely natural gas generation</v>
      </c>
      <c r="Z628" s="197">
        <f>IF(COUNTIFS($Y$2:Y628,Y628)=1,1,0)</f>
        <v>0</v>
      </c>
      <c r="AA628" s="197">
        <f>SUM($Z$2:Z628)*Z628</f>
        <v>0</v>
      </c>
      <c r="AB628" s="197">
        <f>COUNTIFS(resources!B:B,B628)</f>
        <v>1</v>
      </c>
      <c r="AC628" s="197">
        <f t="shared" si="263"/>
        <v>1</v>
      </c>
      <c r="AD628" s="197">
        <f t="shared" si="264"/>
        <v>1</v>
      </c>
      <c r="AE628" s="197">
        <f t="shared" si="265"/>
        <v>1</v>
      </c>
      <c r="AF628" s="197">
        <f t="shared" si="266"/>
        <v>1</v>
      </c>
      <c r="AG628" s="197">
        <f t="shared" si="267"/>
        <v>1</v>
      </c>
      <c r="AH628" s="197">
        <f t="shared" si="268"/>
        <v>1</v>
      </c>
      <c r="AI628" s="197">
        <f t="shared" si="269"/>
        <v>1</v>
      </c>
    </row>
    <row r="629" spans="1:35" ht="36" x14ac:dyDescent="0.3">
      <c r="A629" s="103" t="s">
        <v>3955</v>
      </c>
      <c r="B629" s="214" t="s">
        <v>2398</v>
      </c>
      <c r="C629" s="214" t="s">
        <v>2398</v>
      </c>
      <c r="D629" s="164">
        <v>2022</v>
      </c>
      <c r="E629" s="164">
        <v>6</v>
      </c>
      <c r="F629" s="166">
        <v>0</v>
      </c>
      <c r="G629" s="206">
        <v>104</v>
      </c>
      <c r="H629" s="207"/>
      <c r="I629" s="103" t="s">
        <v>569</v>
      </c>
      <c r="K629" s="210" t="s">
        <v>6272</v>
      </c>
      <c r="L629" s="210">
        <v>104</v>
      </c>
      <c r="M629" s="210" t="str">
        <f>IF(
ISNA(INDEX(resources!E:E,MATCH(B629,resources!B:B,0))),"fillme",
INDEX(resources!E:E,MATCH(B629,resources!B:B,0)))</f>
        <v>CAISO_Unknown</v>
      </c>
      <c r="N629" s="220">
        <v>1</v>
      </c>
      <c r="O629" s="210" t="str">
        <f>IFERROR(INDEX(resources!K:K,MATCH(B629,resources!B:B,0)),"fillme")</f>
        <v>unknown</v>
      </c>
      <c r="P629" s="210" t="str">
        <f t="shared" si="255"/>
        <v>unknown_2022_6</v>
      </c>
      <c r="Q629" s="194">
        <f>INDEX(elcc!G:G,MATCH(P629,elcc!D:D,0))</f>
        <v>0</v>
      </c>
      <c r="R629" s="195">
        <f t="shared" si="256"/>
        <v>1</v>
      </c>
      <c r="S629" s="210" t="e">
        <f t="shared" si="257"/>
        <v>#N/A</v>
      </c>
      <c r="T629" s="212">
        <f t="shared" si="258"/>
        <v>104</v>
      </c>
      <c r="U629" s="196" t="str">
        <f t="shared" si="259"/>
        <v>ok</v>
      </c>
      <c r="V629" s="192" t="str">
        <f>INDEX(resources!F:F,MATCH(B629,resources!B:B,0))</f>
        <v>existing_generic</v>
      </c>
      <c r="W629" s="197">
        <f t="shared" si="260"/>
        <v>0</v>
      </c>
      <c r="X629" s="197">
        <f t="shared" si="261"/>
        <v>1</v>
      </c>
      <c r="Y629" s="214" t="str">
        <f t="shared" si="262"/>
        <v>existing_generic_unknown_existing_generic_unknown_Generic resource adequacy, likely natural gas generation</v>
      </c>
      <c r="Z629" s="197">
        <f>IF(COUNTIFS($Y$2:Y629,Y629)=1,1,0)</f>
        <v>0</v>
      </c>
      <c r="AA629" s="197">
        <f>SUM($Z$2:Z629)*Z629</f>
        <v>0</v>
      </c>
      <c r="AB629" s="197">
        <f>COUNTIFS(resources!B:B,B629)</f>
        <v>1</v>
      </c>
      <c r="AC629" s="197">
        <f t="shared" si="263"/>
        <v>1</v>
      </c>
      <c r="AD629" s="197">
        <f t="shared" si="264"/>
        <v>1</v>
      </c>
      <c r="AE629" s="197">
        <f t="shared" si="265"/>
        <v>1</v>
      </c>
      <c r="AF629" s="197">
        <f t="shared" si="266"/>
        <v>1</v>
      </c>
      <c r="AG629" s="197">
        <f t="shared" si="267"/>
        <v>1</v>
      </c>
      <c r="AH629" s="197">
        <f t="shared" si="268"/>
        <v>1</v>
      </c>
      <c r="AI629" s="197">
        <f t="shared" si="269"/>
        <v>1</v>
      </c>
    </row>
    <row r="630" spans="1:35" ht="36" x14ac:dyDescent="0.3">
      <c r="A630" s="103" t="s">
        <v>3955</v>
      </c>
      <c r="B630" s="214" t="s">
        <v>2398</v>
      </c>
      <c r="C630" s="214" t="s">
        <v>2398</v>
      </c>
      <c r="D630" s="164">
        <v>2022</v>
      </c>
      <c r="E630" s="164">
        <v>7</v>
      </c>
      <c r="F630" s="166">
        <v>0</v>
      </c>
      <c r="G630" s="206">
        <v>121</v>
      </c>
      <c r="H630" s="207"/>
      <c r="I630" s="103" t="s">
        <v>569</v>
      </c>
      <c r="K630" s="210" t="s">
        <v>6272</v>
      </c>
      <c r="L630" s="210">
        <v>121</v>
      </c>
      <c r="M630" s="210" t="str">
        <f>IF(
ISNA(INDEX(resources!E:E,MATCH(B630,resources!B:B,0))),"fillme",
INDEX(resources!E:E,MATCH(B630,resources!B:B,0)))</f>
        <v>CAISO_Unknown</v>
      </c>
      <c r="N630" s="220">
        <v>1</v>
      </c>
      <c r="O630" s="210" t="str">
        <f>IFERROR(INDEX(resources!K:K,MATCH(B630,resources!B:B,0)),"fillme")</f>
        <v>unknown</v>
      </c>
      <c r="P630" s="210" t="str">
        <f t="shared" si="255"/>
        <v>unknown_2022_7</v>
      </c>
      <c r="Q630" s="194">
        <f>INDEX(elcc!G:G,MATCH(P630,elcc!D:D,0))</f>
        <v>0</v>
      </c>
      <c r="R630" s="195">
        <f t="shared" si="256"/>
        <v>1</v>
      </c>
      <c r="S630" s="210" t="e">
        <f t="shared" si="257"/>
        <v>#N/A</v>
      </c>
      <c r="T630" s="212">
        <f t="shared" si="258"/>
        <v>121</v>
      </c>
      <c r="U630" s="196" t="str">
        <f t="shared" si="259"/>
        <v>ok</v>
      </c>
      <c r="V630" s="192" t="str">
        <f>INDEX(resources!F:F,MATCH(B630,resources!B:B,0))</f>
        <v>existing_generic</v>
      </c>
      <c r="W630" s="197">
        <f t="shared" si="260"/>
        <v>0</v>
      </c>
      <c r="X630" s="197">
        <f t="shared" si="261"/>
        <v>1</v>
      </c>
      <c r="Y630" s="214" t="str">
        <f t="shared" si="262"/>
        <v>existing_generic_unknown_existing_generic_unknown_Generic resource adequacy, likely natural gas generation</v>
      </c>
      <c r="Z630" s="197">
        <f>IF(COUNTIFS($Y$2:Y630,Y630)=1,1,0)</f>
        <v>0</v>
      </c>
      <c r="AA630" s="197">
        <f>SUM($Z$2:Z630)*Z630</f>
        <v>0</v>
      </c>
      <c r="AB630" s="197">
        <f>COUNTIFS(resources!B:B,B630)</f>
        <v>1</v>
      </c>
      <c r="AC630" s="197">
        <f t="shared" si="263"/>
        <v>1</v>
      </c>
      <c r="AD630" s="197">
        <f t="shared" si="264"/>
        <v>1</v>
      </c>
      <c r="AE630" s="197">
        <f t="shared" si="265"/>
        <v>1</v>
      </c>
      <c r="AF630" s="197">
        <f t="shared" si="266"/>
        <v>1</v>
      </c>
      <c r="AG630" s="197">
        <f t="shared" si="267"/>
        <v>1</v>
      </c>
      <c r="AH630" s="197">
        <f t="shared" si="268"/>
        <v>1</v>
      </c>
      <c r="AI630" s="197">
        <f t="shared" si="269"/>
        <v>1</v>
      </c>
    </row>
    <row r="631" spans="1:35" ht="36" x14ac:dyDescent="0.3">
      <c r="A631" s="103" t="s">
        <v>3955</v>
      </c>
      <c r="B631" s="214" t="s">
        <v>2398</v>
      </c>
      <c r="C631" s="214" t="s">
        <v>2398</v>
      </c>
      <c r="D631" s="164">
        <v>2022</v>
      </c>
      <c r="E631" s="164">
        <v>8</v>
      </c>
      <c r="F631" s="166">
        <v>0</v>
      </c>
      <c r="G631" s="206">
        <v>132</v>
      </c>
      <c r="H631" s="207"/>
      <c r="I631" s="103" t="s">
        <v>569</v>
      </c>
      <c r="K631" s="210" t="s">
        <v>6272</v>
      </c>
      <c r="L631" s="210">
        <v>132</v>
      </c>
      <c r="M631" s="210" t="str">
        <f>IF(
ISNA(INDEX(resources!E:E,MATCH(B631,resources!B:B,0))),"fillme",
INDEX(resources!E:E,MATCH(B631,resources!B:B,0)))</f>
        <v>CAISO_Unknown</v>
      </c>
      <c r="N631" s="220">
        <v>1</v>
      </c>
      <c r="O631" s="210" t="str">
        <f>IFERROR(INDEX(resources!K:K,MATCH(B631,resources!B:B,0)),"fillme")</f>
        <v>unknown</v>
      </c>
      <c r="P631" s="210" t="str">
        <f t="shared" si="255"/>
        <v>unknown_2022_8</v>
      </c>
      <c r="Q631" s="194">
        <f>INDEX(elcc!G:G,MATCH(P631,elcc!D:D,0))</f>
        <v>0</v>
      </c>
      <c r="R631" s="195">
        <f t="shared" si="256"/>
        <v>1</v>
      </c>
      <c r="S631" s="210" t="e">
        <f t="shared" si="257"/>
        <v>#N/A</v>
      </c>
      <c r="T631" s="212">
        <f t="shared" si="258"/>
        <v>132</v>
      </c>
      <c r="U631" s="196" t="str">
        <f t="shared" si="259"/>
        <v>ok</v>
      </c>
      <c r="V631" s="192" t="str">
        <f>INDEX(resources!F:F,MATCH(B631,resources!B:B,0))</f>
        <v>existing_generic</v>
      </c>
      <c r="W631" s="197">
        <f t="shared" si="260"/>
        <v>0</v>
      </c>
      <c r="X631" s="197">
        <f t="shared" si="261"/>
        <v>1</v>
      </c>
      <c r="Y631" s="214" t="str">
        <f t="shared" si="262"/>
        <v>existing_generic_unknown_existing_generic_unknown_Generic resource adequacy, likely natural gas generation</v>
      </c>
      <c r="Z631" s="197">
        <f>IF(COUNTIFS($Y$2:Y631,Y631)=1,1,0)</f>
        <v>0</v>
      </c>
      <c r="AA631" s="197">
        <f>SUM($Z$2:Z631)*Z631</f>
        <v>0</v>
      </c>
      <c r="AB631" s="197">
        <f>COUNTIFS(resources!B:B,B631)</f>
        <v>1</v>
      </c>
      <c r="AC631" s="197">
        <f t="shared" si="263"/>
        <v>1</v>
      </c>
      <c r="AD631" s="197">
        <f t="shared" si="264"/>
        <v>1</v>
      </c>
      <c r="AE631" s="197">
        <f t="shared" si="265"/>
        <v>1</v>
      </c>
      <c r="AF631" s="197">
        <f t="shared" si="266"/>
        <v>1</v>
      </c>
      <c r="AG631" s="197">
        <f t="shared" si="267"/>
        <v>1</v>
      </c>
      <c r="AH631" s="197">
        <f t="shared" si="268"/>
        <v>1</v>
      </c>
      <c r="AI631" s="197">
        <f t="shared" si="269"/>
        <v>1</v>
      </c>
    </row>
    <row r="632" spans="1:35" ht="36" x14ac:dyDescent="0.3">
      <c r="A632" s="103" t="s">
        <v>3955</v>
      </c>
      <c r="B632" s="214" t="s">
        <v>2398</v>
      </c>
      <c r="C632" s="214" t="s">
        <v>2398</v>
      </c>
      <c r="D632" s="164">
        <v>2022</v>
      </c>
      <c r="E632" s="164">
        <v>9</v>
      </c>
      <c r="F632" s="166">
        <v>0</v>
      </c>
      <c r="G632" s="206">
        <v>147</v>
      </c>
      <c r="H632" s="207"/>
      <c r="I632" s="103" t="s">
        <v>569</v>
      </c>
      <c r="K632" s="210" t="s">
        <v>6272</v>
      </c>
      <c r="L632" s="210">
        <v>147</v>
      </c>
      <c r="M632" s="210" t="str">
        <f>IF(
ISNA(INDEX(resources!E:E,MATCH(B632,resources!B:B,0))),"fillme",
INDEX(resources!E:E,MATCH(B632,resources!B:B,0)))</f>
        <v>CAISO_Unknown</v>
      </c>
      <c r="N632" s="220">
        <v>1</v>
      </c>
      <c r="O632" s="210" t="str">
        <f>IFERROR(INDEX(resources!K:K,MATCH(B632,resources!B:B,0)),"fillme")</f>
        <v>unknown</v>
      </c>
      <c r="P632" s="210" t="str">
        <f t="shared" si="255"/>
        <v>unknown_2022_9</v>
      </c>
      <c r="Q632" s="194">
        <f>INDEX(elcc!G:G,MATCH(P632,elcc!D:D,0))</f>
        <v>0</v>
      </c>
      <c r="R632" s="195">
        <f t="shared" si="256"/>
        <v>1</v>
      </c>
      <c r="S632" s="210" t="e">
        <f t="shared" si="257"/>
        <v>#N/A</v>
      </c>
      <c r="T632" s="212">
        <f t="shared" si="258"/>
        <v>147</v>
      </c>
      <c r="U632" s="196" t="str">
        <f t="shared" si="259"/>
        <v>ok</v>
      </c>
      <c r="V632" s="192" t="str">
        <f>INDEX(resources!F:F,MATCH(B632,resources!B:B,0))</f>
        <v>existing_generic</v>
      </c>
      <c r="W632" s="197">
        <f t="shared" si="260"/>
        <v>0</v>
      </c>
      <c r="X632" s="197">
        <f t="shared" si="261"/>
        <v>1</v>
      </c>
      <c r="Y632" s="214" t="str">
        <f t="shared" si="262"/>
        <v>existing_generic_unknown_existing_generic_unknown_Generic resource adequacy, likely natural gas generation</v>
      </c>
      <c r="Z632" s="197">
        <f>IF(COUNTIFS($Y$2:Y632,Y632)=1,1,0)</f>
        <v>0</v>
      </c>
      <c r="AA632" s="197">
        <f>SUM($Z$2:Z632)*Z632</f>
        <v>0</v>
      </c>
      <c r="AB632" s="197">
        <f>COUNTIFS(resources!B:B,B632)</f>
        <v>1</v>
      </c>
      <c r="AC632" s="197">
        <f t="shared" si="263"/>
        <v>1</v>
      </c>
      <c r="AD632" s="197">
        <f t="shared" si="264"/>
        <v>1</v>
      </c>
      <c r="AE632" s="197">
        <f t="shared" si="265"/>
        <v>1</v>
      </c>
      <c r="AF632" s="197">
        <f t="shared" si="266"/>
        <v>1</v>
      </c>
      <c r="AG632" s="197">
        <f t="shared" si="267"/>
        <v>1</v>
      </c>
      <c r="AH632" s="197">
        <f t="shared" si="268"/>
        <v>1</v>
      </c>
      <c r="AI632" s="197">
        <f t="shared" si="269"/>
        <v>1</v>
      </c>
    </row>
    <row r="633" spans="1:35" ht="36" x14ac:dyDescent="0.3">
      <c r="A633" s="103" t="s">
        <v>3955</v>
      </c>
      <c r="B633" s="214" t="s">
        <v>2398</v>
      </c>
      <c r="C633" s="214" t="s">
        <v>2398</v>
      </c>
      <c r="D633" s="164">
        <v>2022</v>
      </c>
      <c r="E633" s="164">
        <v>10</v>
      </c>
      <c r="F633" s="166">
        <v>0</v>
      </c>
      <c r="G633" s="206">
        <v>117</v>
      </c>
      <c r="H633" s="207"/>
      <c r="I633" s="103" t="s">
        <v>569</v>
      </c>
      <c r="K633" s="210" t="s">
        <v>6272</v>
      </c>
      <c r="L633" s="210">
        <v>117</v>
      </c>
      <c r="M633" s="210" t="str">
        <f>IF(
ISNA(INDEX(resources!E:E,MATCH(B633,resources!B:B,0))),"fillme",
INDEX(resources!E:E,MATCH(B633,resources!B:B,0)))</f>
        <v>CAISO_Unknown</v>
      </c>
      <c r="N633" s="220">
        <v>1</v>
      </c>
      <c r="O633" s="210" t="str">
        <f>IFERROR(INDEX(resources!K:K,MATCH(B633,resources!B:B,0)),"fillme")</f>
        <v>unknown</v>
      </c>
      <c r="P633" s="210" t="str">
        <f t="shared" si="255"/>
        <v>unknown_2022_10</v>
      </c>
      <c r="Q633" s="194">
        <f>INDEX(elcc!G:G,MATCH(P633,elcc!D:D,0))</f>
        <v>0</v>
      </c>
      <c r="R633" s="195">
        <f t="shared" si="256"/>
        <v>1</v>
      </c>
      <c r="S633" s="210" t="e">
        <f t="shared" si="257"/>
        <v>#N/A</v>
      </c>
      <c r="T633" s="212">
        <f t="shared" si="258"/>
        <v>117</v>
      </c>
      <c r="U633" s="196" t="str">
        <f t="shared" si="259"/>
        <v>ok</v>
      </c>
      <c r="V633" s="192" t="str">
        <f>INDEX(resources!F:F,MATCH(B633,resources!B:B,0))</f>
        <v>existing_generic</v>
      </c>
      <c r="W633" s="197">
        <f t="shared" si="260"/>
        <v>0</v>
      </c>
      <c r="X633" s="197">
        <f t="shared" si="261"/>
        <v>1</v>
      </c>
      <c r="Y633" s="214" t="str">
        <f t="shared" si="262"/>
        <v>existing_generic_unknown_existing_generic_unknown_Generic resource adequacy, likely natural gas generation</v>
      </c>
      <c r="Z633" s="197">
        <f>IF(COUNTIFS($Y$2:Y633,Y633)=1,1,0)</f>
        <v>0</v>
      </c>
      <c r="AA633" s="197">
        <f>SUM($Z$2:Z633)*Z633</f>
        <v>0</v>
      </c>
      <c r="AB633" s="197">
        <f>COUNTIFS(resources!B:B,B633)</f>
        <v>1</v>
      </c>
      <c r="AC633" s="197">
        <f t="shared" si="263"/>
        <v>1</v>
      </c>
      <c r="AD633" s="197">
        <f t="shared" si="264"/>
        <v>1</v>
      </c>
      <c r="AE633" s="197">
        <f t="shared" si="265"/>
        <v>1</v>
      </c>
      <c r="AF633" s="197">
        <f t="shared" si="266"/>
        <v>1</v>
      </c>
      <c r="AG633" s="197">
        <f t="shared" si="267"/>
        <v>1</v>
      </c>
      <c r="AH633" s="197">
        <f t="shared" si="268"/>
        <v>1</v>
      </c>
      <c r="AI633" s="197">
        <f t="shared" si="269"/>
        <v>1</v>
      </c>
    </row>
    <row r="634" spans="1:35" ht="36" x14ac:dyDescent="0.3">
      <c r="A634" s="103" t="s">
        <v>3955</v>
      </c>
      <c r="B634" s="214" t="s">
        <v>2398</v>
      </c>
      <c r="C634" s="214" t="s">
        <v>2398</v>
      </c>
      <c r="D634" s="164">
        <v>2022</v>
      </c>
      <c r="E634" s="164">
        <v>11</v>
      </c>
      <c r="F634" s="166">
        <v>0</v>
      </c>
      <c r="G634" s="206">
        <v>120</v>
      </c>
      <c r="H634" s="207"/>
      <c r="I634" s="103" t="s">
        <v>569</v>
      </c>
      <c r="K634" s="210" t="s">
        <v>6272</v>
      </c>
      <c r="L634" s="210">
        <v>120</v>
      </c>
      <c r="M634" s="210" t="str">
        <f>IF(
ISNA(INDEX(resources!E:E,MATCH(B634,resources!B:B,0))),"fillme",
INDEX(resources!E:E,MATCH(B634,resources!B:B,0)))</f>
        <v>CAISO_Unknown</v>
      </c>
      <c r="N634" s="220">
        <v>1</v>
      </c>
      <c r="O634" s="210" t="str">
        <f>IFERROR(INDEX(resources!K:K,MATCH(B634,resources!B:B,0)),"fillme")</f>
        <v>unknown</v>
      </c>
      <c r="P634" s="210" t="str">
        <f t="shared" si="255"/>
        <v>unknown_2022_11</v>
      </c>
      <c r="Q634" s="194">
        <f>INDEX(elcc!G:G,MATCH(P634,elcc!D:D,0))</f>
        <v>0</v>
      </c>
      <c r="R634" s="195">
        <f t="shared" si="256"/>
        <v>1</v>
      </c>
      <c r="S634" s="210" t="e">
        <f t="shared" si="257"/>
        <v>#N/A</v>
      </c>
      <c r="T634" s="212">
        <f t="shared" si="258"/>
        <v>120</v>
      </c>
      <c r="U634" s="196" t="str">
        <f t="shared" si="259"/>
        <v>ok</v>
      </c>
      <c r="V634" s="192" t="str">
        <f>INDEX(resources!F:F,MATCH(B634,resources!B:B,0))</f>
        <v>existing_generic</v>
      </c>
      <c r="W634" s="197">
        <f t="shared" si="260"/>
        <v>0</v>
      </c>
      <c r="X634" s="197">
        <f t="shared" si="261"/>
        <v>1</v>
      </c>
      <c r="Y634" s="214" t="str">
        <f t="shared" si="262"/>
        <v>existing_generic_unknown_existing_generic_unknown_Generic resource adequacy, likely natural gas generation</v>
      </c>
      <c r="Z634" s="197">
        <f>IF(COUNTIFS($Y$2:Y634,Y634)=1,1,0)</f>
        <v>0</v>
      </c>
      <c r="AA634" s="197">
        <f>SUM($Z$2:Z634)*Z634</f>
        <v>0</v>
      </c>
      <c r="AB634" s="197">
        <f>COUNTIFS(resources!B:B,B634)</f>
        <v>1</v>
      </c>
      <c r="AC634" s="197">
        <f t="shared" si="263"/>
        <v>1</v>
      </c>
      <c r="AD634" s="197">
        <f t="shared" si="264"/>
        <v>1</v>
      </c>
      <c r="AE634" s="197">
        <f t="shared" si="265"/>
        <v>1</v>
      </c>
      <c r="AF634" s="197">
        <f t="shared" si="266"/>
        <v>1</v>
      </c>
      <c r="AG634" s="197">
        <f t="shared" si="267"/>
        <v>1</v>
      </c>
      <c r="AH634" s="197">
        <f t="shared" si="268"/>
        <v>1</v>
      </c>
      <c r="AI634" s="197">
        <f t="shared" si="269"/>
        <v>1</v>
      </c>
    </row>
    <row r="635" spans="1:35" ht="36" x14ac:dyDescent="0.3">
      <c r="A635" s="103" t="s">
        <v>3955</v>
      </c>
      <c r="B635" s="214" t="s">
        <v>2398</v>
      </c>
      <c r="C635" s="214" t="s">
        <v>2398</v>
      </c>
      <c r="D635" s="164">
        <v>2022</v>
      </c>
      <c r="E635" s="164">
        <v>12</v>
      </c>
      <c r="F635" s="166">
        <v>0</v>
      </c>
      <c r="G635" s="206">
        <v>114</v>
      </c>
      <c r="H635" s="207"/>
      <c r="I635" s="103" t="s">
        <v>569</v>
      </c>
      <c r="K635" s="210" t="s">
        <v>6272</v>
      </c>
      <c r="L635" s="210">
        <v>114</v>
      </c>
      <c r="M635" s="210" t="str">
        <f>IF(
ISNA(INDEX(resources!E:E,MATCH(B635,resources!B:B,0))),"fillme",
INDEX(resources!E:E,MATCH(B635,resources!B:B,0)))</f>
        <v>CAISO_Unknown</v>
      </c>
      <c r="N635" s="220">
        <v>1</v>
      </c>
      <c r="O635" s="210" t="str">
        <f>IFERROR(INDEX(resources!K:K,MATCH(B635,resources!B:B,0)),"fillme")</f>
        <v>unknown</v>
      </c>
      <c r="P635" s="210" t="str">
        <f t="shared" si="255"/>
        <v>unknown_2022_12</v>
      </c>
      <c r="Q635" s="194">
        <f>INDEX(elcc!G:G,MATCH(P635,elcc!D:D,0))</f>
        <v>0</v>
      </c>
      <c r="R635" s="195">
        <f t="shared" si="256"/>
        <v>1</v>
      </c>
      <c r="S635" s="210" t="e">
        <f t="shared" si="257"/>
        <v>#N/A</v>
      </c>
      <c r="T635" s="212">
        <f t="shared" si="258"/>
        <v>114</v>
      </c>
      <c r="U635" s="196" t="str">
        <f t="shared" si="259"/>
        <v>ok</v>
      </c>
      <c r="V635" s="192" t="str">
        <f>INDEX(resources!F:F,MATCH(B635,resources!B:B,0))</f>
        <v>existing_generic</v>
      </c>
      <c r="W635" s="197">
        <f t="shared" si="260"/>
        <v>0</v>
      </c>
      <c r="X635" s="197">
        <f t="shared" si="261"/>
        <v>1</v>
      </c>
      <c r="Y635" s="214" t="str">
        <f t="shared" si="262"/>
        <v>existing_generic_unknown_existing_generic_unknown_Generic resource adequacy, likely natural gas generation</v>
      </c>
      <c r="Z635" s="197">
        <f>IF(COUNTIFS($Y$2:Y635,Y635)=1,1,0)</f>
        <v>0</v>
      </c>
      <c r="AA635" s="197">
        <f>SUM($Z$2:Z635)*Z635</f>
        <v>0</v>
      </c>
      <c r="AB635" s="197">
        <f>COUNTIFS(resources!B:B,B635)</f>
        <v>1</v>
      </c>
      <c r="AC635" s="197">
        <f t="shared" si="263"/>
        <v>1</v>
      </c>
      <c r="AD635" s="197">
        <f t="shared" si="264"/>
        <v>1</v>
      </c>
      <c r="AE635" s="197">
        <f t="shared" si="265"/>
        <v>1</v>
      </c>
      <c r="AF635" s="197">
        <f t="shared" si="266"/>
        <v>1</v>
      </c>
      <c r="AG635" s="197">
        <f t="shared" si="267"/>
        <v>1</v>
      </c>
      <c r="AH635" s="197">
        <f t="shared" si="268"/>
        <v>1</v>
      </c>
      <c r="AI635" s="197">
        <f t="shared" si="269"/>
        <v>1</v>
      </c>
    </row>
    <row r="636" spans="1:35" ht="36" x14ac:dyDescent="0.3">
      <c r="A636" s="103" t="s">
        <v>3955</v>
      </c>
      <c r="B636" s="214" t="s">
        <v>2398</v>
      </c>
      <c r="C636" s="214" t="s">
        <v>2398</v>
      </c>
      <c r="D636" s="164">
        <v>2023</v>
      </c>
      <c r="E636" s="164">
        <v>1</v>
      </c>
      <c r="F636" s="166">
        <v>0</v>
      </c>
      <c r="G636" s="206">
        <v>98</v>
      </c>
      <c r="H636" s="207"/>
      <c r="I636" s="103" t="s">
        <v>569</v>
      </c>
      <c r="K636" s="210" t="s">
        <v>6272</v>
      </c>
      <c r="L636" s="210">
        <v>98</v>
      </c>
      <c r="M636" s="210" t="str">
        <f>IF(
ISNA(INDEX(resources!E:E,MATCH(B636,resources!B:B,0))),"fillme",
INDEX(resources!E:E,MATCH(B636,resources!B:B,0)))</f>
        <v>CAISO_Unknown</v>
      </c>
      <c r="N636" s="220">
        <v>1</v>
      </c>
      <c r="O636" s="210" t="str">
        <f>IFERROR(INDEX(resources!K:K,MATCH(B636,resources!B:B,0)),"fillme")</f>
        <v>unknown</v>
      </c>
      <c r="P636" s="210" t="str">
        <f t="shared" si="255"/>
        <v>unknown_2023_1</v>
      </c>
      <c r="Q636" s="194">
        <f>INDEX(elcc!G:G,MATCH(P636,elcc!D:D,0))</f>
        <v>0</v>
      </c>
      <c r="R636" s="195">
        <f t="shared" si="256"/>
        <v>1</v>
      </c>
      <c r="S636" s="210" t="e">
        <f t="shared" si="257"/>
        <v>#N/A</v>
      </c>
      <c r="T636" s="212">
        <f t="shared" si="258"/>
        <v>98</v>
      </c>
      <c r="U636" s="196" t="str">
        <f t="shared" si="259"/>
        <v>ok</v>
      </c>
      <c r="V636" s="192" t="str">
        <f>INDEX(resources!F:F,MATCH(B636,resources!B:B,0))</f>
        <v>existing_generic</v>
      </c>
      <c r="W636" s="197">
        <f t="shared" si="260"/>
        <v>0</v>
      </c>
      <c r="X636" s="197">
        <f t="shared" si="261"/>
        <v>1</v>
      </c>
      <c r="Y636" s="214" t="str">
        <f t="shared" si="262"/>
        <v>existing_generic_unknown_existing_generic_unknown_Generic resource adequacy, likely natural gas generation</v>
      </c>
      <c r="Z636" s="197">
        <f>IF(COUNTIFS($Y$2:Y636,Y636)=1,1,0)</f>
        <v>0</v>
      </c>
      <c r="AA636" s="197">
        <f>SUM($Z$2:Z636)*Z636</f>
        <v>0</v>
      </c>
      <c r="AB636" s="197">
        <f>COUNTIFS(resources!B:B,B636)</f>
        <v>1</v>
      </c>
      <c r="AC636" s="197">
        <f t="shared" si="263"/>
        <v>1</v>
      </c>
      <c r="AD636" s="197">
        <f t="shared" si="264"/>
        <v>1</v>
      </c>
      <c r="AE636" s="197">
        <f t="shared" si="265"/>
        <v>1</v>
      </c>
      <c r="AF636" s="197">
        <f t="shared" si="266"/>
        <v>1</v>
      </c>
      <c r="AG636" s="197">
        <f t="shared" si="267"/>
        <v>1</v>
      </c>
      <c r="AH636" s="197">
        <f t="shared" si="268"/>
        <v>1</v>
      </c>
      <c r="AI636" s="197">
        <f t="shared" si="269"/>
        <v>1</v>
      </c>
    </row>
    <row r="637" spans="1:35" ht="36" x14ac:dyDescent="0.3">
      <c r="A637" s="103" t="s">
        <v>3955</v>
      </c>
      <c r="B637" s="214" t="s">
        <v>2398</v>
      </c>
      <c r="C637" s="214" t="s">
        <v>2398</v>
      </c>
      <c r="D637" s="164">
        <v>2023</v>
      </c>
      <c r="E637" s="164">
        <v>2</v>
      </c>
      <c r="F637" s="166">
        <v>0</v>
      </c>
      <c r="G637" s="206">
        <v>74</v>
      </c>
      <c r="H637" s="207"/>
      <c r="I637" s="103" t="s">
        <v>569</v>
      </c>
      <c r="K637" s="210" t="s">
        <v>6272</v>
      </c>
      <c r="L637" s="210">
        <v>74</v>
      </c>
      <c r="M637" s="210" t="str">
        <f>IF(
ISNA(INDEX(resources!E:E,MATCH(B637,resources!B:B,0))),"fillme",
INDEX(resources!E:E,MATCH(B637,resources!B:B,0)))</f>
        <v>CAISO_Unknown</v>
      </c>
      <c r="N637" s="220">
        <v>1</v>
      </c>
      <c r="O637" s="210" t="str">
        <f>IFERROR(INDEX(resources!K:K,MATCH(B637,resources!B:B,0)),"fillme")</f>
        <v>unknown</v>
      </c>
      <c r="P637" s="210" t="str">
        <f t="shared" si="255"/>
        <v>unknown_2023_2</v>
      </c>
      <c r="Q637" s="194">
        <f>INDEX(elcc!G:G,MATCH(P637,elcc!D:D,0))</f>
        <v>0</v>
      </c>
      <c r="R637" s="195">
        <f t="shared" si="256"/>
        <v>1</v>
      </c>
      <c r="S637" s="210" t="e">
        <f t="shared" si="257"/>
        <v>#N/A</v>
      </c>
      <c r="T637" s="212">
        <f t="shared" si="258"/>
        <v>74</v>
      </c>
      <c r="U637" s="196" t="str">
        <f t="shared" si="259"/>
        <v>ok</v>
      </c>
      <c r="V637" s="192" t="str">
        <f>INDEX(resources!F:F,MATCH(B637,resources!B:B,0))</f>
        <v>existing_generic</v>
      </c>
      <c r="W637" s="197">
        <f t="shared" si="260"/>
        <v>0</v>
      </c>
      <c r="X637" s="197">
        <f t="shared" si="261"/>
        <v>1</v>
      </c>
      <c r="Y637" s="214" t="str">
        <f t="shared" si="262"/>
        <v>existing_generic_unknown_existing_generic_unknown_Generic resource adequacy, likely natural gas generation</v>
      </c>
      <c r="Z637" s="197">
        <f>IF(COUNTIFS($Y$2:Y637,Y637)=1,1,0)</f>
        <v>0</v>
      </c>
      <c r="AA637" s="197">
        <f>SUM($Z$2:Z637)*Z637</f>
        <v>0</v>
      </c>
      <c r="AB637" s="197">
        <f>COUNTIFS(resources!B:B,B637)</f>
        <v>1</v>
      </c>
      <c r="AC637" s="197">
        <f t="shared" si="263"/>
        <v>1</v>
      </c>
      <c r="AD637" s="197">
        <f t="shared" si="264"/>
        <v>1</v>
      </c>
      <c r="AE637" s="197">
        <f t="shared" si="265"/>
        <v>1</v>
      </c>
      <c r="AF637" s="197">
        <f t="shared" si="266"/>
        <v>1</v>
      </c>
      <c r="AG637" s="197">
        <f t="shared" si="267"/>
        <v>1</v>
      </c>
      <c r="AH637" s="197">
        <f t="shared" si="268"/>
        <v>1</v>
      </c>
      <c r="AI637" s="197">
        <f t="shared" si="269"/>
        <v>1</v>
      </c>
    </row>
    <row r="638" spans="1:35" ht="36" x14ac:dyDescent="0.3">
      <c r="A638" s="103" t="s">
        <v>3955</v>
      </c>
      <c r="B638" s="214" t="s">
        <v>2398</v>
      </c>
      <c r="C638" s="214" t="s">
        <v>2398</v>
      </c>
      <c r="D638" s="164">
        <v>2023</v>
      </c>
      <c r="E638" s="164">
        <v>3</v>
      </c>
      <c r="F638" s="166">
        <v>0</v>
      </c>
      <c r="G638" s="206">
        <v>75</v>
      </c>
      <c r="H638" s="207"/>
      <c r="I638" s="103" t="s">
        <v>569</v>
      </c>
      <c r="K638" s="210" t="s">
        <v>6272</v>
      </c>
      <c r="L638" s="210">
        <v>75</v>
      </c>
      <c r="M638" s="210" t="str">
        <f>IF(
ISNA(INDEX(resources!E:E,MATCH(B638,resources!B:B,0))),"fillme",
INDEX(resources!E:E,MATCH(B638,resources!B:B,0)))</f>
        <v>CAISO_Unknown</v>
      </c>
      <c r="N638" s="220">
        <v>1</v>
      </c>
      <c r="O638" s="210" t="str">
        <f>IFERROR(INDEX(resources!K:K,MATCH(B638,resources!B:B,0)),"fillme")</f>
        <v>unknown</v>
      </c>
      <c r="P638" s="210" t="str">
        <f t="shared" si="255"/>
        <v>unknown_2023_3</v>
      </c>
      <c r="Q638" s="194">
        <f>INDEX(elcc!G:G,MATCH(P638,elcc!D:D,0))</f>
        <v>0</v>
      </c>
      <c r="R638" s="195">
        <f t="shared" si="256"/>
        <v>1</v>
      </c>
      <c r="S638" s="210" t="e">
        <f t="shared" si="257"/>
        <v>#N/A</v>
      </c>
      <c r="T638" s="212">
        <f t="shared" si="258"/>
        <v>75</v>
      </c>
      <c r="U638" s="196" t="str">
        <f t="shared" si="259"/>
        <v>ok</v>
      </c>
      <c r="V638" s="192" t="str">
        <f>INDEX(resources!F:F,MATCH(B638,resources!B:B,0))</f>
        <v>existing_generic</v>
      </c>
      <c r="W638" s="197">
        <f t="shared" si="260"/>
        <v>0</v>
      </c>
      <c r="X638" s="197">
        <f t="shared" si="261"/>
        <v>1</v>
      </c>
      <c r="Y638" s="214" t="str">
        <f t="shared" si="262"/>
        <v>existing_generic_unknown_existing_generic_unknown_Generic resource adequacy, likely natural gas generation</v>
      </c>
      <c r="Z638" s="197">
        <f>IF(COUNTIFS($Y$2:Y638,Y638)=1,1,0)</f>
        <v>0</v>
      </c>
      <c r="AA638" s="197">
        <f>SUM($Z$2:Z638)*Z638</f>
        <v>0</v>
      </c>
      <c r="AB638" s="197">
        <f>COUNTIFS(resources!B:B,B638)</f>
        <v>1</v>
      </c>
      <c r="AC638" s="197">
        <f t="shared" si="263"/>
        <v>1</v>
      </c>
      <c r="AD638" s="197">
        <f t="shared" si="264"/>
        <v>1</v>
      </c>
      <c r="AE638" s="197">
        <f t="shared" si="265"/>
        <v>1</v>
      </c>
      <c r="AF638" s="197">
        <f t="shared" si="266"/>
        <v>1</v>
      </c>
      <c r="AG638" s="197">
        <f t="shared" si="267"/>
        <v>1</v>
      </c>
      <c r="AH638" s="197">
        <f t="shared" si="268"/>
        <v>1</v>
      </c>
      <c r="AI638" s="197">
        <f t="shared" si="269"/>
        <v>1</v>
      </c>
    </row>
    <row r="639" spans="1:35" ht="36" x14ac:dyDescent="0.3">
      <c r="A639" s="103" t="s">
        <v>3955</v>
      </c>
      <c r="B639" s="214" t="s">
        <v>2398</v>
      </c>
      <c r="C639" s="214" t="s">
        <v>2398</v>
      </c>
      <c r="D639" s="164">
        <v>2023</v>
      </c>
      <c r="E639" s="164">
        <v>4</v>
      </c>
      <c r="F639" s="166">
        <v>0</v>
      </c>
      <c r="G639" s="206">
        <v>66</v>
      </c>
      <c r="H639" s="207"/>
      <c r="I639" s="103" t="s">
        <v>569</v>
      </c>
      <c r="K639" s="210" t="s">
        <v>6272</v>
      </c>
      <c r="L639" s="210">
        <v>66</v>
      </c>
      <c r="M639" s="210" t="str">
        <f>IF(
ISNA(INDEX(resources!E:E,MATCH(B639,resources!B:B,0))),"fillme",
INDEX(resources!E:E,MATCH(B639,resources!B:B,0)))</f>
        <v>CAISO_Unknown</v>
      </c>
      <c r="N639" s="220">
        <v>1</v>
      </c>
      <c r="O639" s="210" t="str">
        <f>IFERROR(INDEX(resources!K:K,MATCH(B639,resources!B:B,0)),"fillme")</f>
        <v>unknown</v>
      </c>
      <c r="P639" s="210" t="str">
        <f t="shared" si="255"/>
        <v>unknown_2023_4</v>
      </c>
      <c r="Q639" s="194">
        <f>INDEX(elcc!G:G,MATCH(P639,elcc!D:D,0))</f>
        <v>0</v>
      </c>
      <c r="R639" s="195">
        <f t="shared" si="256"/>
        <v>1</v>
      </c>
      <c r="S639" s="210" t="e">
        <f t="shared" si="257"/>
        <v>#N/A</v>
      </c>
      <c r="T639" s="212">
        <f t="shared" si="258"/>
        <v>66</v>
      </c>
      <c r="U639" s="196" t="str">
        <f t="shared" si="259"/>
        <v>ok</v>
      </c>
      <c r="V639" s="192" t="str">
        <f>INDEX(resources!F:F,MATCH(B639,resources!B:B,0))</f>
        <v>existing_generic</v>
      </c>
      <c r="W639" s="197">
        <f t="shared" si="260"/>
        <v>0</v>
      </c>
      <c r="X639" s="197">
        <f t="shared" si="261"/>
        <v>1</v>
      </c>
      <c r="Y639" s="214" t="str">
        <f t="shared" si="262"/>
        <v>existing_generic_unknown_existing_generic_unknown_Generic resource adequacy, likely natural gas generation</v>
      </c>
      <c r="Z639" s="197">
        <f>IF(COUNTIFS($Y$2:Y639,Y639)=1,1,0)</f>
        <v>0</v>
      </c>
      <c r="AA639" s="197">
        <f>SUM($Z$2:Z639)*Z639</f>
        <v>0</v>
      </c>
      <c r="AB639" s="197">
        <f>COUNTIFS(resources!B:B,B639)</f>
        <v>1</v>
      </c>
      <c r="AC639" s="197">
        <f t="shared" si="263"/>
        <v>1</v>
      </c>
      <c r="AD639" s="197">
        <f t="shared" si="264"/>
        <v>1</v>
      </c>
      <c r="AE639" s="197">
        <f t="shared" si="265"/>
        <v>1</v>
      </c>
      <c r="AF639" s="197">
        <f t="shared" si="266"/>
        <v>1</v>
      </c>
      <c r="AG639" s="197">
        <f t="shared" si="267"/>
        <v>1</v>
      </c>
      <c r="AH639" s="197">
        <f t="shared" si="268"/>
        <v>1</v>
      </c>
      <c r="AI639" s="197">
        <f t="shared" si="269"/>
        <v>1</v>
      </c>
    </row>
    <row r="640" spans="1:35" ht="36" x14ac:dyDescent="0.3">
      <c r="A640" s="103" t="s">
        <v>3955</v>
      </c>
      <c r="B640" s="214" t="s">
        <v>2398</v>
      </c>
      <c r="C640" s="214" t="s">
        <v>2398</v>
      </c>
      <c r="D640" s="164">
        <v>2023</v>
      </c>
      <c r="E640" s="164">
        <v>5</v>
      </c>
      <c r="F640" s="166">
        <v>0</v>
      </c>
      <c r="G640" s="206">
        <v>72</v>
      </c>
      <c r="H640" s="207"/>
      <c r="I640" s="103" t="s">
        <v>569</v>
      </c>
      <c r="K640" s="210" t="s">
        <v>6272</v>
      </c>
      <c r="L640" s="210">
        <v>72</v>
      </c>
      <c r="M640" s="210" t="str">
        <f>IF(
ISNA(INDEX(resources!E:E,MATCH(B640,resources!B:B,0))),"fillme",
INDEX(resources!E:E,MATCH(B640,resources!B:B,0)))</f>
        <v>CAISO_Unknown</v>
      </c>
      <c r="N640" s="220">
        <v>1</v>
      </c>
      <c r="O640" s="210" t="str">
        <f>IFERROR(INDEX(resources!K:K,MATCH(B640,resources!B:B,0)),"fillme")</f>
        <v>unknown</v>
      </c>
      <c r="P640" s="210" t="str">
        <f t="shared" si="255"/>
        <v>unknown_2023_5</v>
      </c>
      <c r="Q640" s="194">
        <f>INDEX(elcc!G:G,MATCH(P640,elcc!D:D,0))</f>
        <v>0</v>
      </c>
      <c r="R640" s="195">
        <f t="shared" si="256"/>
        <v>1</v>
      </c>
      <c r="S640" s="210" t="e">
        <f t="shared" si="257"/>
        <v>#N/A</v>
      </c>
      <c r="T640" s="212">
        <f t="shared" si="258"/>
        <v>72</v>
      </c>
      <c r="U640" s="196" t="str">
        <f t="shared" si="259"/>
        <v>ok</v>
      </c>
      <c r="V640" s="192" t="str">
        <f>INDEX(resources!F:F,MATCH(B640,resources!B:B,0))</f>
        <v>existing_generic</v>
      </c>
      <c r="W640" s="197">
        <f t="shared" si="260"/>
        <v>0</v>
      </c>
      <c r="X640" s="197">
        <f t="shared" si="261"/>
        <v>1</v>
      </c>
      <c r="Y640" s="214" t="str">
        <f t="shared" si="262"/>
        <v>existing_generic_unknown_existing_generic_unknown_Generic resource adequacy, likely natural gas generation</v>
      </c>
      <c r="Z640" s="197">
        <f>IF(COUNTIFS($Y$2:Y640,Y640)=1,1,0)</f>
        <v>0</v>
      </c>
      <c r="AA640" s="197">
        <f>SUM($Z$2:Z640)*Z640</f>
        <v>0</v>
      </c>
      <c r="AB640" s="197">
        <f>COUNTIFS(resources!B:B,B640)</f>
        <v>1</v>
      </c>
      <c r="AC640" s="197">
        <f t="shared" si="263"/>
        <v>1</v>
      </c>
      <c r="AD640" s="197">
        <f t="shared" si="264"/>
        <v>1</v>
      </c>
      <c r="AE640" s="197">
        <f t="shared" si="265"/>
        <v>1</v>
      </c>
      <c r="AF640" s="197">
        <f t="shared" si="266"/>
        <v>1</v>
      </c>
      <c r="AG640" s="197">
        <f t="shared" si="267"/>
        <v>1</v>
      </c>
      <c r="AH640" s="197">
        <f t="shared" si="268"/>
        <v>1</v>
      </c>
      <c r="AI640" s="197">
        <f t="shared" si="269"/>
        <v>1</v>
      </c>
    </row>
    <row r="641" spans="1:35" ht="36" x14ac:dyDescent="0.3">
      <c r="A641" s="103" t="s">
        <v>3955</v>
      </c>
      <c r="B641" s="214" t="s">
        <v>2398</v>
      </c>
      <c r="C641" s="214" t="s">
        <v>2398</v>
      </c>
      <c r="D641" s="164">
        <v>2023</v>
      </c>
      <c r="E641" s="164">
        <v>6</v>
      </c>
      <c r="F641" s="166">
        <v>0</v>
      </c>
      <c r="G641" s="206">
        <v>67</v>
      </c>
      <c r="H641" s="207"/>
      <c r="I641" s="103" t="s">
        <v>569</v>
      </c>
      <c r="K641" s="210" t="s">
        <v>6272</v>
      </c>
      <c r="L641" s="210">
        <v>67</v>
      </c>
      <c r="M641" s="210" t="str">
        <f>IF(
ISNA(INDEX(resources!E:E,MATCH(B641,resources!B:B,0))),"fillme",
INDEX(resources!E:E,MATCH(B641,resources!B:B,0)))</f>
        <v>CAISO_Unknown</v>
      </c>
      <c r="N641" s="220">
        <v>1</v>
      </c>
      <c r="O641" s="210" t="str">
        <f>IFERROR(INDEX(resources!K:K,MATCH(B641,resources!B:B,0)),"fillme")</f>
        <v>unknown</v>
      </c>
      <c r="P641" s="210" t="str">
        <f t="shared" si="255"/>
        <v>unknown_2023_6</v>
      </c>
      <c r="Q641" s="194">
        <f>INDEX(elcc!G:G,MATCH(P641,elcc!D:D,0))</f>
        <v>0</v>
      </c>
      <c r="R641" s="195">
        <f t="shared" si="256"/>
        <v>1</v>
      </c>
      <c r="S641" s="210" t="e">
        <f t="shared" si="257"/>
        <v>#N/A</v>
      </c>
      <c r="T641" s="212">
        <f t="shared" si="258"/>
        <v>67</v>
      </c>
      <c r="U641" s="196" t="str">
        <f t="shared" si="259"/>
        <v>ok</v>
      </c>
      <c r="V641" s="192" t="str">
        <f>INDEX(resources!F:F,MATCH(B641,resources!B:B,0))</f>
        <v>existing_generic</v>
      </c>
      <c r="W641" s="197">
        <f t="shared" si="260"/>
        <v>0</v>
      </c>
      <c r="X641" s="197">
        <f t="shared" si="261"/>
        <v>1</v>
      </c>
      <c r="Y641" s="214" t="str">
        <f t="shared" si="262"/>
        <v>existing_generic_unknown_existing_generic_unknown_Generic resource adequacy, likely natural gas generation</v>
      </c>
      <c r="Z641" s="197">
        <f>IF(COUNTIFS($Y$2:Y641,Y641)=1,1,0)</f>
        <v>0</v>
      </c>
      <c r="AA641" s="197">
        <f>SUM($Z$2:Z641)*Z641</f>
        <v>0</v>
      </c>
      <c r="AB641" s="197">
        <f>COUNTIFS(resources!B:B,B641)</f>
        <v>1</v>
      </c>
      <c r="AC641" s="197">
        <f t="shared" si="263"/>
        <v>1</v>
      </c>
      <c r="AD641" s="197">
        <f t="shared" si="264"/>
        <v>1</v>
      </c>
      <c r="AE641" s="197">
        <f t="shared" si="265"/>
        <v>1</v>
      </c>
      <c r="AF641" s="197">
        <f t="shared" si="266"/>
        <v>1</v>
      </c>
      <c r="AG641" s="197">
        <f t="shared" si="267"/>
        <v>1</v>
      </c>
      <c r="AH641" s="197">
        <f t="shared" si="268"/>
        <v>1</v>
      </c>
      <c r="AI641" s="197">
        <f t="shared" si="269"/>
        <v>1</v>
      </c>
    </row>
    <row r="642" spans="1:35" ht="36" x14ac:dyDescent="0.3">
      <c r="A642" s="103" t="s">
        <v>3955</v>
      </c>
      <c r="B642" s="214" t="s">
        <v>2398</v>
      </c>
      <c r="C642" s="214" t="s">
        <v>2398</v>
      </c>
      <c r="D642" s="164">
        <v>2023</v>
      </c>
      <c r="E642" s="164">
        <v>7</v>
      </c>
      <c r="F642" s="166">
        <v>0</v>
      </c>
      <c r="G642" s="206">
        <v>83</v>
      </c>
      <c r="H642" s="207"/>
      <c r="I642" s="103" t="s">
        <v>569</v>
      </c>
      <c r="K642" s="210" t="s">
        <v>6272</v>
      </c>
      <c r="L642" s="210">
        <v>83</v>
      </c>
      <c r="M642" s="210" t="str">
        <f>IF(
ISNA(INDEX(resources!E:E,MATCH(B642,resources!B:B,0))),"fillme",
INDEX(resources!E:E,MATCH(B642,resources!B:B,0)))</f>
        <v>CAISO_Unknown</v>
      </c>
      <c r="N642" s="220">
        <v>1</v>
      </c>
      <c r="O642" s="210" t="str">
        <f>IFERROR(INDEX(resources!K:K,MATCH(B642,resources!B:B,0)),"fillme")</f>
        <v>unknown</v>
      </c>
      <c r="P642" s="210" t="str">
        <f t="shared" si="255"/>
        <v>unknown_2023_7</v>
      </c>
      <c r="Q642" s="194">
        <f>INDEX(elcc!G:G,MATCH(P642,elcc!D:D,0))</f>
        <v>0</v>
      </c>
      <c r="R642" s="195">
        <f t="shared" si="256"/>
        <v>1</v>
      </c>
      <c r="S642" s="210" t="e">
        <f t="shared" si="257"/>
        <v>#N/A</v>
      </c>
      <c r="T642" s="212">
        <f t="shared" si="258"/>
        <v>83</v>
      </c>
      <c r="U642" s="196" t="str">
        <f t="shared" si="259"/>
        <v>ok</v>
      </c>
      <c r="V642" s="192" t="str">
        <f>INDEX(resources!F:F,MATCH(B642,resources!B:B,0))</f>
        <v>existing_generic</v>
      </c>
      <c r="W642" s="197">
        <f t="shared" si="260"/>
        <v>0</v>
      </c>
      <c r="X642" s="197">
        <f t="shared" si="261"/>
        <v>1</v>
      </c>
      <c r="Y642" s="214" t="str">
        <f t="shared" si="262"/>
        <v>existing_generic_unknown_existing_generic_unknown_Generic resource adequacy, likely natural gas generation</v>
      </c>
      <c r="Z642" s="197">
        <f>IF(COUNTIFS($Y$2:Y642,Y642)=1,1,0)</f>
        <v>0</v>
      </c>
      <c r="AA642" s="197">
        <f>SUM($Z$2:Z642)*Z642</f>
        <v>0</v>
      </c>
      <c r="AB642" s="197">
        <f>COUNTIFS(resources!B:B,B642)</f>
        <v>1</v>
      </c>
      <c r="AC642" s="197">
        <f t="shared" si="263"/>
        <v>1</v>
      </c>
      <c r="AD642" s="197">
        <f t="shared" si="264"/>
        <v>1</v>
      </c>
      <c r="AE642" s="197">
        <f t="shared" si="265"/>
        <v>1</v>
      </c>
      <c r="AF642" s="197">
        <f t="shared" si="266"/>
        <v>1</v>
      </c>
      <c r="AG642" s="197">
        <f t="shared" si="267"/>
        <v>1</v>
      </c>
      <c r="AH642" s="197">
        <f t="shared" si="268"/>
        <v>1</v>
      </c>
      <c r="AI642" s="197">
        <f t="shared" si="269"/>
        <v>1</v>
      </c>
    </row>
    <row r="643" spans="1:35" ht="36" x14ac:dyDescent="0.3">
      <c r="A643" s="103" t="s">
        <v>3955</v>
      </c>
      <c r="B643" s="214" t="s">
        <v>2398</v>
      </c>
      <c r="C643" s="214" t="s">
        <v>2398</v>
      </c>
      <c r="D643" s="164">
        <v>2023</v>
      </c>
      <c r="E643" s="164">
        <v>8</v>
      </c>
      <c r="F643" s="166">
        <v>0</v>
      </c>
      <c r="G643" s="206">
        <v>94</v>
      </c>
      <c r="H643" s="207"/>
      <c r="I643" s="103" t="s">
        <v>569</v>
      </c>
      <c r="K643" s="210" t="s">
        <v>6272</v>
      </c>
      <c r="L643" s="210">
        <v>94</v>
      </c>
      <c r="M643" s="210" t="str">
        <f>IF(
ISNA(INDEX(resources!E:E,MATCH(B643,resources!B:B,0))),"fillme",
INDEX(resources!E:E,MATCH(B643,resources!B:B,0)))</f>
        <v>CAISO_Unknown</v>
      </c>
      <c r="N643" s="220">
        <v>1</v>
      </c>
      <c r="O643" s="210" t="str">
        <f>IFERROR(INDEX(resources!K:K,MATCH(B643,resources!B:B,0)),"fillme")</f>
        <v>unknown</v>
      </c>
      <c r="P643" s="210" t="str">
        <f t="shared" si="255"/>
        <v>unknown_2023_8</v>
      </c>
      <c r="Q643" s="194">
        <f>INDEX(elcc!G:G,MATCH(P643,elcc!D:D,0))</f>
        <v>0</v>
      </c>
      <c r="R643" s="195">
        <f t="shared" si="256"/>
        <v>1</v>
      </c>
      <c r="S643" s="210" t="e">
        <f t="shared" si="257"/>
        <v>#N/A</v>
      </c>
      <c r="T643" s="212">
        <f t="shared" si="258"/>
        <v>94</v>
      </c>
      <c r="U643" s="196" t="str">
        <f t="shared" si="259"/>
        <v>ok</v>
      </c>
      <c r="V643" s="192" t="str">
        <f>INDEX(resources!F:F,MATCH(B643,resources!B:B,0))</f>
        <v>existing_generic</v>
      </c>
      <c r="W643" s="197">
        <f t="shared" si="260"/>
        <v>0</v>
      </c>
      <c r="X643" s="197">
        <f t="shared" si="261"/>
        <v>1</v>
      </c>
      <c r="Y643" s="214" t="str">
        <f t="shared" si="262"/>
        <v>existing_generic_unknown_existing_generic_unknown_Generic resource adequacy, likely natural gas generation</v>
      </c>
      <c r="Z643" s="197">
        <f>IF(COUNTIFS($Y$2:Y643,Y643)=1,1,0)</f>
        <v>0</v>
      </c>
      <c r="AA643" s="197">
        <f>SUM($Z$2:Z643)*Z643</f>
        <v>0</v>
      </c>
      <c r="AB643" s="197">
        <f>COUNTIFS(resources!B:B,B643)</f>
        <v>1</v>
      </c>
      <c r="AC643" s="197">
        <f t="shared" si="263"/>
        <v>1</v>
      </c>
      <c r="AD643" s="197">
        <f t="shared" si="264"/>
        <v>1</v>
      </c>
      <c r="AE643" s="197">
        <f t="shared" si="265"/>
        <v>1</v>
      </c>
      <c r="AF643" s="197">
        <f t="shared" si="266"/>
        <v>1</v>
      </c>
      <c r="AG643" s="197">
        <f t="shared" si="267"/>
        <v>1</v>
      </c>
      <c r="AH643" s="197">
        <f t="shared" si="268"/>
        <v>1</v>
      </c>
      <c r="AI643" s="197">
        <f t="shared" si="269"/>
        <v>1</v>
      </c>
    </row>
    <row r="644" spans="1:35" ht="36" x14ac:dyDescent="0.3">
      <c r="A644" s="103" t="s">
        <v>3955</v>
      </c>
      <c r="B644" s="214" t="s">
        <v>2398</v>
      </c>
      <c r="C644" s="214" t="s">
        <v>2398</v>
      </c>
      <c r="D644" s="164">
        <v>2023</v>
      </c>
      <c r="E644" s="164">
        <v>9</v>
      </c>
      <c r="F644" s="166">
        <v>0</v>
      </c>
      <c r="G644" s="206">
        <v>109</v>
      </c>
      <c r="H644" s="207"/>
      <c r="I644" s="103" t="s">
        <v>569</v>
      </c>
      <c r="K644" s="210" t="s">
        <v>6272</v>
      </c>
      <c r="L644" s="210">
        <v>109</v>
      </c>
      <c r="M644" s="210" t="str">
        <f>IF(
ISNA(INDEX(resources!E:E,MATCH(B644,resources!B:B,0))),"fillme",
INDEX(resources!E:E,MATCH(B644,resources!B:B,0)))</f>
        <v>CAISO_Unknown</v>
      </c>
      <c r="N644" s="220">
        <v>1</v>
      </c>
      <c r="O644" s="210" t="str">
        <f>IFERROR(INDEX(resources!K:K,MATCH(B644,resources!B:B,0)),"fillme")</f>
        <v>unknown</v>
      </c>
      <c r="P644" s="210" t="str">
        <f t="shared" si="255"/>
        <v>unknown_2023_9</v>
      </c>
      <c r="Q644" s="194">
        <f>INDEX(elcc!G:G,MATCH(P644,elcc!D:D,0))</f>
        <v>0</v>
      </c>
      <c r="R644" s="195">
        <f t="shared" si="256"/>
        <v>1</v>
      </c>
      <c r="S644" s="210" t="e">
        <f t="shared" si="257"/>
        <v>#N/A</v>
      </c>
      <c r="T644" s="212">
        <f t="shared" si="258"/>
        <v>109</v>
      </c>
      <c r="U644" s="196" t="str">
        <f t="shared" si="259"/>
        <v>ok</v>
      </c>
      <c r="V644" s="192" t="str">
        <f>INDEX(resources!F:F,MATCH(B644,resources!B:B,0))</f>
        <v>existing_generic</v>
      </c>
      <c r="W644" s="197">
        <f t="shared" si="260"/>
        <v>0</v>
      </c>
      <c r="X644" s="197">
        <f t="shared" si="261"/>
        <v>1</v>
      </c>
      <c r="Y644" s="214" t="str">
        <f t="shared" si="262"/>
        <v>existing_generic_unknown_existing_generic_unknown_Generic resource adequacy, likely natural gas generation</v>
      </c>
      <c r="Z644" s="197">
        <f>IF(COUNTIFS($Y$2:Y644,Y644)=1,1,0)</f>
        <v>0</v>
      </c>
      <c r="AA644" s="197">
        <f>SUM($Z$2:Z644)*Z644</f>
        <v>0</v>
      </c>
      <c r="AB644" s="197">
        <f>COUNTIFS(resources!B:B,B644)</f>
        <v>1</v>
      </c>
      <c r="AC644" s="197">
        <f t="shared" si="263"/>
        <v>1</v>
      </c>
      <c r="AD644" s="197">
        <f t="shared" si="264"/>
        <v>1</v>
      </c>
      <c r="AE644" s="197">
        <f t="shared" si="265"/>
        <v>1</v>
      </c>
      <c r="AF644" s="197">
        <f t="shared" si="266"/>
        <v>1</v>
      </c>
      <c r="AG644" s="197">
        <f t="shared" si="267"/>
        <v>1</v>
      </c>
      <c r="AH644" s="197">
        <f t="shared" si="268"/>
        <v>1</v>
      </c>
      <c r="AI644" s="197">
        <f t="shared" si="269"/>
        <v>1</v>
      </c>
    </row>
    <row r="645" spans="1:35" ht="36" x14ac:dyDescent="0.3">
      <c r="A645" s="103" t="s">
        <v>3955</v>
      </c>
      <c r="B645" s="214" t="s">
        <v>2398</v>
      </c>
      <c r="C645" s="214" t="s">
        <v>2398</v>
      </c>
      <c r="D645" s="164">
        <v>2023</v>
      </c>
      <c r="E645" s="164">
        <v>10</v>
      </c>
      <c r="F645" s="166">
        <v>0</v>
      </c>
      <c r="G645" s="206">
        <v>78</v>
      </c>
      <c r="H645" s="207"/>
      <c r="I645" s="103" t="s">
        <v>569</v>
      </c>
      <c r="K645" s="210" t="s">
        <v>6272</v>
      </c>
      <c r="L645" s="210">
        <v>78</v>
      </c>
      <c r="M645" s="210" t="str">
        <f>IF(
ISNA(INDEX(resources!E:E,MATCH(B645,resources!B:B,0))),"fillme",
INDEX(resources!E:E,MATCH(B645,resources!B:B,0)))</f>
        <v>CAISO_Unknown</v>
      </c>
      <c r="N645" s="220">
        <v>1</v>
      </c>
      <c r="O645" s="210" t="str">
        <f>IFERROR(INDEX(resources!K:K,MATCH(B645,resources!B:B,0)),"fillme")</f>
        <v>unknown</v>
      </c>
      <c r="P645" s="210" t="str">
        <f t="shared" si="255"/>
        <v>unknown_2023_10</v>
      </c>
      <c r="Q645" s="194">
        <f>INDEX(elcc!G:G,MATCH(P645,elcc!D:D,0))</f>
        <v>0</v>
      </c>
      <c r="R645" s="195">
        <f t="shared" si="256"/>
        <v>1</v>
      </c>
      <c r="S645" s="210" t="e">
        <f t="shared" si="257"/>
        <v>#N/A</v>
      </c>
      <c r="T645" s="212">
        <f t="shared" si="258"/>
        <v>78</v>
      </c>
      <c r="U645" s="196" t="str">
        <f t="shared" si="259"/>
        <v>ok</v>
      </c>
      <c r="V645" s="192" t="str">
        <f>INDEX(resources!F:F,MATCH(B645,resources!B:B,0))</f>
        <v>existing_generic</v>
      </c>
      <c r="W645" s="197">
        <f t="shared" si="260"/>
        <v>0</v>
      </c>
      <c r="X645" s="197">
        <f t="shared" si="261"/>
        <v>1</v>
      </c>
      <c r="Y645" s="214" t="str">
        <f t="shared" si="262"/>
        <v>existing_generic_unknown_existing_generic_unknown_Generic resource adequacy, likely natural gas generation</v>
      </c>
      <c r="Z645" s="197">
        <f>IF(COUNTIFS($Y$2:Y645,Y645)=1,1,0)</f>
        <v>0</v>
      </c>
      <c r="AA645" s="197">
        <f>SUM($Z$2:Z645)*Z645</f>
        <v>0</v>
      </c>
      <c r="AB645" s="197">
        <f>COUNTIFS(resources!B:B,B645)</f>
        <v>1</v>
      </c>
      <c r="AC645" s="197">
        <f t="shared" si="263"/>
        <v>1</v>
      </c>
      <c r="AD645" s="197">
        <f t="shared" si="264"/>
        <v>1</v>
      </c>
      <c r="AE645" s="197">
        <f t="shared" si="265"/>
        <v>1</v>
      </c>
      <c r="AF645" s="197">
        <f t="shared" si="266"/>
        <v>1</v>
      </c>
      <c r="AG645" s="197">
        <f t="shared" si="267"/>
        <v>1</v>
      </c>
      <c r="AH645" s="197">
        <f t="shared" si="268"/>
        <v>1</v>
      </c>
      <c r="AI645" s="197">
        <f t="shared" si="269"/>
        <v>1</v>
      </c>
    </row>
    <row r="646" spans="1:35" ht="36" x14ac:dyDescent="0.3">
      <c r="A646" s="103" t="s">
        <v>3955</v>
      </c>
      <c r="B646" s="214" t="s">
        <v>2398</v>
      </c>
      <c r="C646" s="214" t="s">
        <v>2398</v>
      </c>
      <c r="D646" s="164">
        <v>2023</v>
      </c>
      <c r="E646" s="164">
        <v>11</v>
      </c>
      <c r="F646" s="166">
        <v>0</v>
      </c>
      <c r="G646" s="206">
        <v>82</v>
      </c>
      <c r="H646" s="207"/>
      <c r="I646" s="103" t="s">
        <v>569</v>
      </c>
      <c r="K646" s="210" t="s">
        <v>6272</v>
      </c>
      <c r="L646" s="210">
        <v>82</v>
      </c>
      <c r="M646" s="210" t="str">
        <f>IF(
ISNA(INDEX(resources!E:E,MATCH(B646,resources!B:B,0))),"fillme",
INDEX(resources!E:E,MATCH(B646,resources!B:B,0)))</f>
        <v>CAISO_Unknown</v>
      </c>
      <c r="N646" s="220">
        <v>1</v>
      </c>
      <c r="O646" s="210" t="str">
        <f>IFERROR(INDEX(resources!K:K,MATCH(B646,resources!B:B,0)),"fillme")</f>
        <v>unknown</v>
      </c>
      <c r="P646" s="210" t="str">
        <f t="shared" si="255"/>
        <v>unknown_2023_11</v>
      </c>
      <c r="Q646" s="194">
        <f>INDEX(elcc!G:G,MATCH(P646,elcc!D:D,0))</f>
        <v>0</v>
      </c>
      <c r="R646" s="195">
        <f t="shared" si="256"/>
        <v>1</v>
      </c>
      <c r="S646" s="210" t="e">
        <f t="shared" si="257"/>
        <v>#N/A</v>
      </c>
      <c r="T646" s="212">
        <f t="shared" si="258"/>
        <v>82</v>
      </c>
      <c r="U646" s="196" t="str">
        <f t="shared" si="259"/>
        <v>ok</v>
      </c>
      <c r="V646" s="192" t="str">
        <f>INDEX(resources!F:F,MATCH(B646,resources!B:B,0))</f>
        <v>existing_generic</v>
      </c>
      <c r="W646" s="197">
        <f t="shared" si="260"/>
        <v>0</v>
      </c>
      <c r="X646" s="197">
        <f t="shared" si="261"/>
        <v>1</v>
      </c>
      <c r="Y646" s="214" t="str">
        <f t="shared" si="262"/>
        <v>existing_generic_unknown_existing_generic_unknown_Generic resource adequacy, likely natural gas generation</v>
      </c>
      <c r="Z646" s="197">
        <f>IF(COUNTIFS($Y$2:Y646,Y646)=1,1,0)</f>
        <v>0</v>
      </c>
      <c r="AA646" s="197">
        <f>SUM($Z$2:Z646)*Z646</f>
        <v>0</v>
      </c>
      <c r="AB646" s="197">
        <f>COUNTIFS(resources!B:B,B646)</f>
        <v>1</v>
      </c>
      <c r="AC646" s="197">
        <f t="shared" si="263"/>
        <v>1</v>
      </c>
      <c r="AD646" s="197">
        <f t="shared" si="264"/>
        <v>1</v>
      </c>
      <c r="AE646" s="197">
        <f t="shared" si="265"/>
        <v>1</v>
      </c>
      <c r="AF646" s="197">
        <f t="shared" si="266"/>
        <v>1</v>
      </c>
      <c r="AG646" s="197">
        <f t="shared" si="267"/>
        <v>1</v>
      </c>
      <c r="AH646" s="197">
        <f t="shared" si="268"/>
        <v>1</v>
      </c>
      <c r="AI646" s="197">
        <f t="shared" si="269"/>
        <v>1</v>
      </c>
    </row>
    <row r="647" spans="1:35" ht="36" x14ac:dyDescent="0.3">
      <c r="A647" s="103" t="s">
        <v>3955</v>
      </c>
      <c r="B647" s="214" t="s">
        <v>2398</v>
      </c>
      <c r="C647" s="214" t="s">
        <v>2398</v>
      </c>
      <c r="D647" s="164">
        <v>2023</v>
      </c>
      <c r="E647" s="164">
        <v>12</v>
      </c>
      <c r="F647" s="166">
        <v>0</v>
      </c>
      <c r="G647" s="206">
        <v>76</v>
      </c>
      <c r="H647" s="207"/>
      <c r="I647" s="103" t="s">
        <v>569</v>
      </c>
      <c r="K647" s="210" t="s">
        <v>6272</v>
      </c>
      <c r="L647" s="210">
        <v>76</v>
      </c>
      <c r="M647" s="210" t="str">
        <f>IF(
ISNA(INDEX(resources!E:E,MATCH(B647,resources!B:B,0))),"fillme",
INDEX(resources!E:E,MATCH(B647,resources!B:B,0)))</f>
        <v>CAISO_Unknown</v>
      </c>
      <c r="N647" s="220">
        <v>1</v>
      </c>
      <c r="O647" s="210" t="str">
        <f>IFERROR(INDEX(resources!K:K,MATCH(B647,resources!B:B,0)),"fillme")</f>
        <v>unknown</v>
      </c>
      <c r="P647" s="210" t="str">
        <f t="shared" si="255"/>
        <v>unknown_2023_12</v>
      </c>
      <c r="Q647" s="194">
        <f>INDEX(elcc!G:G,MATCH(P647,elcc!D:D,0))</f>
        <v>0</v>
      </c>
      <c r="R647" s="195">
        <f t="shared" si="256"/>
        <v>1</v>
      </c>
      <c r="S647" s="210" t="e">
        <f t="shared" si="257"/>
        <v>#N/A</v>
      </c>
      <c r="T647" s="212">
        <f t="shared" si="258"/>
        <v>76</v>
      </c>
      <c r="U647" s="196" t="str">
        <f t="shared" si="259"/>
        <v>ok</v>
      </c>
      <c r="V647" s="192" t="str">
        <f>INDEX(resources!F:F,MATCH(B647,resources!B:B,0))</f>
        <v>existing_generic</v>
      </c>
      <c r="W647" s="197">
        <f t="shared" si="260"/>
        <v>0</v>
      </c>
      <c r="X647" s="197">
        <f t="shared" si="261"/>
        <v>1</v>
      </c>
      <c r="Y647" s="214" t="str">
        <f t="shared" si="262"/>
        <v>existing_generic_unknown_existing_generic_unknown_Generic resource adequacy, likely natural gas generation</v>
      </c>
      <c r="Z647" s="197">
        <f>IF(COUNTIFS($Y$2:Y647,Y647)=1,1,0)</f>
        <v>0</v>
      </c>
      <c r="AA647" s="197">
        <f>SUM($Z$2:Z647)*Z647</f>
        <v>0</v>
      </c>
      <c r="AB647" s="197">
        <f>COUNTIFS(resources!B:B,B647)</f>
        <v>1</v>
      </c>
      <c r="AC647" s="197">
        <f t="shared" si="263"/>
        <v>1</v>
      </c>
      <c r="AD647" s="197">
        <f t="shared" si="264"/>
        <v>1</v>
      </c>
      <c r="AE647" s="197">
        <f t="shared" si="265"/>
        <v>1</v>
      </c>
      <c r="AF647" s="197">
        <f t="shared" si="266"/>
        <v>1</v>
      </c>
      <c r="AG647" s="197">
        <f t="shared" si="267"/>
        <v>1</v>
      </c>
      <c r="AH647" s="197">
        <f t="shared" si="268"/>
        <v>1</v>
      </c>
      <c r="AI647" s="197">
        <f t="shared" si="269"/>
        <v>1</v>
      </c>
    </row>
    <row r="648" spans="1:35" ht="36" x14ac:dyDescent="0.3">
      <c r="A648" s="103" t="s">
        <v>3955</v>
      </c>
      <c r="B648" s="214" t="s">
        <v>2398</v>
      </c>
      <c r="C648" s="214" t="s">
        <v>2398</v>
      </c>
      <c r="D648" s="164">
        <v>2024</v>
      </c>
      <c r="E648" s="164">
        <v>1</v>
      </c>
      <c r="F648" s="166">
        <v>0</v>
      </c>
      <c r="G648" s="206">
        <v>82</v>
      </c>
      <c r="H648" s="207"/>
      <c r="I648" s="103" t="s">
        <v>569</v>
      </c>
      <c r="K648" s="210" t="s">
        <v>6272</v>
      </c>
      <c r="L648" s="210">
        <v>82</v>
      </c>
      <c r="M648" s="210" t="str">
        <f>IF(
ISNA(INDEX(resources!E:E,MATCH(B648,resources!B:B,0))),"fillme",
INDEX(resources!E:E,MATCH(B648,resources!B:B,0)))</f>
        <v>CAISO_Unknown</v>
      </c>
      <c r="N648" s="220">
        <v>1</v>
      </c>
      <c r="O648" s="210" t="str">
        <f>IFERROR(INDEX(resources!K:K,MATCH(B648,resources!B:B,0)),"fillme")</f>
        <v>unknown</v>
      </c>
      <c r="P648" s="210" t="str">
        <f t="shared" si="255"/>
        <v>unknown_2024_1</v>
      </c>
      <c r="Q648" s="194">
        <f>INDEX(elcc!G:G,MATCH(P648,elcc!D:D,0))</f>
        <v>0</v>
      </c>
      <c r="R648" s="195">
        <f t="shared" si="256"/>
        <v>1</v>
      </c>
      <c r="S648" s="210" t="e">
        <f t="shared" si="257"/>
        <v>#N/A</v>
      </c>
      <c r="T648" s="212">
        <f t="shared" si="258"/>
        <v>82</v>
      </c>
      <c r="U648" s="196" t="str">
        <f t="shared" si="259"/>
        <v>ok</v>
      </c>
      <c r="V648" s="192" t="str">
        <f>INDEX(resources!F:F,MATCH(B648,resources!B:B,0))</f>
        <v>existing_generic</v>
      </c>
      <c r="W648" s="197">
        <f t="shared" si="260"/>
        <v>0</v>
      </c>
      <c r="X648" s="197">
        <f t="shared" si="261"/>
        <v>1</v>
      </c>
      <c r="Y648" s="214" t="str">
        <f t="shared" si="262"/>
        <v>existing_generic_unknown_existing_generic_unknown_Generic resource adequacy, likely natural gas generation</v>
      </c>
      <c r="Z648" s="197">
        <f>IF(COUNTIFS($Y$2:Y648,Y648)=1,1,0)</f>
        <v>0</v>
      </c>
      <c r="AA648" s="197">
        <f>SUM($Z$2:Z648)*Z648</f>
        <v>0</v>
      </c>
      <c r="AB648" s="197">
        <f>COUNTIFS(resources!B:B,B648)</f>
        <v>1</v>
      </c>
      <c r="AC648" s="197">
        <f t="shared" si="263"/>
        <v>1</v>
      </c>
      <c r="AD648" s="197">
        <f t="shared" si="264"/>
        <v>1</v>
      </c>
      <c r="AE648" s="197">
        <f t="shared" si="265"/>
        <v>1</v>
      </c>
      <c r="AF648" s="197">
        <f t="shared" si="266"/>
        <v>1</v>
      </c>
      <c r="AG648" s="197">
        <f t="shared" si="267"/>
        <v>1</v>
      </c>
      <c r="AH648" s="197">
        <f t="shared" si="268"/>
        <v>1</v>
      </c>
      <c r="AI648" s="197">
        <f t="shared" si="269"/>
        <v>1</v>
      </c>
    </row>
    <row r="649" spans="1:35" ht="36" x14ac:dyDescent="0.3">
      <c r="A649" s="103" t="s">
        <v>3955</v>
      </c>
      <c r="B649" s="214" t="s">
        <v>2398</v>
      </c>
      <c r="C649" s="214" t="s">
        <v>2398</v>
      </c>
      <c r="D649" s="164">
        <v>2024</v>
      </c>
      <c r="E649" s="164">
        <v>2</v>
      </c>
      <c r="F649" s="166">
        <v>0</v>
      </c>
      <c r="G649" s="206">
        <v>60</v>
      </c>
      <c r="H649" s="207"/>
      <c r="I649" s="103" t="s">
        <v>569</v>
      </c>
      <c r="K649" s="210" t="s">
        <v>6272</v>
      </c>
      <c r="L649" s="210">
        <v>60</v>
      </c>
      <c r="M649" s="210" t="str">
        <f>IF(
ISNA(INDEX(resources!E:E,MATCH(B649,resources!B:B,0))),"fillme",
INDEX(resources!E:E,MATCH(B649,resources!B:B,0)))</f>
        <v>CAISO_Unknown</v>
      </c>
      <c r="N649" s="220">
        <v>1</v>
      </c>
      <c r="O649" s="210" t="str">
        <f>IFERROR(INDEX(resources!K:K,MATCH(B649,resources!B:B,0)),"fillme")</f>
        <v>unknown</v>
      </c>
      <c r="P649" s="210" t="str">
        <f t="shared" si="255"/>
        <v>unknown_2024_2</v>
      </c>
      <c r="Q649" s="194">
        <f>INDEX(elcc!G:G,MATCH(P649,elcc!D:D,0))</f>
        <v>0</v>
      </c>
      <c r="R649" s="195">
        <f t="shared" si="256"/>
        <v>1</v>
      </c>
      <c r="S649" s="210" t="e">
        <f t="shared" si="257"/>
        <v>#N/A</v>
      </c>
      <c r="T649" s="212">
        <f t="shared" si="258"/>
        <v>60</v>
      </c>
      <c r="U649" s="196" t="str">
        <f t="shared" si="259"/>
        <v>ok</v>
      </c>
      <c r="V649" s="192" t="str">
        <f>INDEX(resources!F:F,MATCH(B649,resources!B:B,0))</f>
        <v>existing_generic</v>
      </c>
      <c r="W649" s="197">
        <f t="shared" si="260"/>
        <v>0</v>
      </c>
      <c r="X649" s="197">
        <f t="shared" si="261"/>
        <v>1</v>
      </c>
      <c r="Y649" s="214" t="str">
        <f t="shared" si="262"/>
        <v>existing_generic_unknown_existing_generic_unknown_Generic resource adequacy, likely natural gas generation</v>
      </c>
      <c r="Z649" s="197">
        <f>IF(COUNTIFS($Y$2:Y649,Y649)=1,1,0)</f>
        <v>0</v>
      </c>
      <c r="AA649" s="197">
        <f>SUM($Z$2:Z649)*Z649</f>
        <v>0</v>
      </c>
      <c r="AB649" s="197">
        <f>COUNTIFS(resources!B:B,B649)</f>
        <v>1</v>
      </c>
      <c r="AC649" s="197">
        <f t="shared" si="263"/>
        <v>1</v>
      </c>
      <c r="AD649" s="197">
        <f t="shared" si="264"/>
        <v>1</v>
      </c>
      <c r="AE649" s="197">
        <f t="shared" si="265"/>
        <v>1</v>
      </c>
      <c r="AF649" s="197">
        <f t="shared" si="266"/>
        <v>1</v>
      </c>
      <c r="AG649" s="197">
        <f t="shared" si="267"/>
        <v>1</v>
      </c>
      <c r="AH649" s="197">
        <f t="shared" si="268"/>
        <v>1</v>
      </c>
      <c r="AI649" s="197">
        <f t="shared" si="269"/>
        <v>1</v>
      </c>
    </row>
    <row r="650" spans="1:35" ht="36" x14ac:dyDescent="0.3">
      <c r="A650" s="103" t="s">
        <v>3955</v>
      </c>
      <c r="B650" s="214" t="s">
        <v>2398</v>
      </c>
      <c r="C650" s="214" t="s">
        <v>2398</v>
      </c>
      <c r="D650" s="164">
        <v>2024</v>
      </c>
      <c r="E650" s="164">
        <v>3</v>
      </c>
      <c r="F650" s="166">
        <v>0</v>
      </c>
      <c r="G650" s="206">
        <v>44</v>
      </c>
      <c r="H650" s="207"/>
      <c r="I650" s="103" t="s">
        <v>569</v>
      </c>
      <c r="K650" s="210" t="s">
        <v>6272</v>
      </c>
      <c r="L650" s="210">
        <v>44</v>
      </c>
      <c r="M650" s="210" t="str">
        <f>IF(
ISNA(INDEX(resources!E:E,MATCH(B650,resources!B:B,0))),"fillme",
INDEX(resources!E:E,MATCH(B650,resources!B:B,0)))</f>
        <v>CAISO_Unknown</v>
      </c>
      <c r="N650" s="220">
        <v>1</v>
      </c>
      <c r="O650" s="210" t="str">
        <f>IFERROR(INDEX(resources!K:K,MATCH(B650,resources!B:B,0)),"fillme")</f>
        <v>unknown</v>
      </c>
      <c r="P650" s="210" t="str">
        <f t="shared" si="255"/>
        <v>unknown_2024_3</v>
      </c>
      <c r="Q650" s="194">
        <f>INDEX(elcc!G:G,MATCH(P650,elcc!D:D,0))</f>
        <v>0</v>
      </c>
      <c r="R650" s="195">
        <f t="shared" si="256"/>
        <v>1</v>
      </c>
      <c r="S650" s="210" t="e">
        <f t="shared" si="257"/>
        <v>#N/A</v>
      </c>
      <c r="T650" s="212">
        <f t="shared" si="258"/>
        <v>44</v>
      </c>
      <c r="U650" s="196" t="str">
        <f t="shared" si="259"/>
        <v>ok</v>
      </c>
      <c r="V650" s="192" t="str">
        <f>INDEX(resources!F:F,MATCH(B650,resources!B:B,0))</f>
        <v>existing_generic</v>
      </c>
      <c r="W650" s="197">
        <f t="shared" si="260"/>
        <v>0</v>
      </c>
      <c r="X650" s="197">
        <f t="shared" si="261"/>
        <v>1</v>
      </c>
      <c r="Y650" s="214" t="str">
        <f t="shared" si="262"/>
        <v>existing_generic_unknown_existing_generic_unknown_Generic resource adequacy, likely natural gas generation</v>
      </c>
      <c r="Z650" s="197">
        <f>IF(COUNTIFS($Y$2:Y650,Y650)=1,1,0)</f>
        <v>0</v>
      </c>
      <c r="AA650" s="197">
        <f>SUM($Z$2:Z650)*Z650</f>
        <v>0</v>
      </c>
      <c r="AB650" s="197">
        <f>COUNTIFS(resources!B:B,B650)</f>
        <v>1</v>
      </c>
      <c r="AC650" s="197">
        <f t="shared" si="263"/>
        <v>1</v>
      </c>
      <c r="AD650" s="197">
        <f t="shared" si="264"/>
        <v>1</v>
      </c>
      <c r="AE650" s="197">
        <f t="shared" si="265"/>
        <v>1</v>
      </c>
      <c r="AF650" s="197">
        <f t="shared" si="266"/>
        <v>1</v>
      </c>
      <c r="AG650" s="197">
        <f t="shared" si="267"/>
        <v>1</v>
      </c>
      <c r="AH650" s="197">
        <f t="shared" si="268"/>
        <v>1</v>
      </c>
      <c r="AI650" s="197">
        <f t="shared" si="269"/>
        <v>1</v>
      </c>
    </row>
    <row r="651" spans="1:35" ht="36" x14ac:dyDescent="0.3">
      <c r="A651" s="103" t="s">
        <v>3955</v>
      </c>
      <c r="B651" s="214" t="s">
        <v>2398</v>
      </c>
      <c r="C651" s="214" t="s">
        <v>2398</v>
      </c>
      <c r="D651" s="164">
        <v>2024</v>
      </c>
      <c r="E651" s="164">
        <v>4</v>
      </c>
      <c r="F651" s="166">
        <v>0</v>
      </c>
      <c r="G651" s="206">
        <v>38</v>
      </c>
      <c r="H651" s="207"/>
      <c r="I651" s="103" t="s">
        <v>569</v>
      </c>
      <c r="K651" s="210" t="s">
        <v>6272</v>
      </c>
      <c r="L651" s="210">
        <v>38</v>
      </c>
      <c r="M651" s="210" t="str">
        <f>IF(
ISNA(INDEX(resources!E:E,MATCH(B651,resources!B:B,0))),"fillme",
INDEX(resources!E:E,MATCH(B651,resources!B:B,0)))</f>
        <v>CAISO_Unknown</v>
      </c>
      <c r="N651" s="220">
        <v>1</v>
      </c>
      <c r="O651" s="210" t="str">
        <f>IFERROR(INDEX(resources!K:K,MATCH(B651,resources!B:B,0)),"fillme")</f>
        <v>unknown</v>
      </c>
      <c r="P651" s="210" t="str">
        <f t="shared" si="255"/>
        <v>unknown_2024_4</v>
      </c>
      <c r="Q651" s="194">
        <f>INDEX(elcc!G:G,MATCH(P651,elcc!D:D,0))</f>
        <v>0</v>
      </c>
      <c r="R651" s="195">
        <f t="shared" si="256"/>
        <v>1</v>
      </c>
      <c r="S651" s="210" t="e">
        <f t="shared" si="257"/>
        <v>#N/A</v>
      </c>
      <c r="T651" s="212">
        <f t="shared" si="258"/>
        <v>38</v>
      </c>
      <c r="U651" s="196" t="str">
        <f t="shared" si="259"/>
        <v>ok</v>
      </c>
      <c r="V651" s="192" t="str">
        <f>INDEX(resources!F:F,MATCH(B651,resources!B:B,0))</f>
        <v>existing_generic</v>
      </c>
      <c r="W651" s="197">
        <f t="shared" si="260"/>
        <v>0</v>
      </c>
      <c r="X651" s="197">
        <f t="shared" si="261"/>
        <v>1</v>
      </c>
      <c r="Y651" s="214" t="str">
        <f t="shared" si="262"/>
        <v>existing_generic_unknown_existing_generic_unknown_Generic resource adequacy, likely natural gas generation</v>
      </c>
      <c r="Z651" s="197">
        <f>IF(COUNTIFS($Y$2:Y651,Y651)=1,1,0)</f>
        <v>0</v>
      </c>
      <c r="AA651" s="197">
        <f>SUM($Z$2:Z651)*Z651</f>
        <v>0</v>
      </c>
      <c r="AB651" s="197">
        <f>COUNTIFS(resources!B:B,B651)</f>
        <v>1</v>
      </c>
      <c r="AC651" s="197">
        <f t="shared" si="263"/>
        <v>1</v>
      </c>
      <c r="AD651" s="197">
        <f t="shared" si="264"/>
        <v>1</v>
      </c>
      <c r="AE651" s="197">
        <f t="shared" si="265"/>
        <v>1</v>
      </c>
      <c r="AF651" s="197">
        <f t="shared" si="266"/>
        <v>1</v>
      </c>
      <c r="AG651" s="197">
        <f t="shared" si="267"/>
        <v>1</v>
      </c>
      <c r="AH651" s="197">
        <f t="shared" si="268"/>
        <v>1</v>
      </c>
      <c r="AI651" s="197">
        <f t="shared" si="269"/>
        <v>1</v>
      </c>
    </row>
    <row r="652" spans="1:35" ht="36" x14ac:dyDescent="0.3">
      <c r="A652" s="103" t="s">
        <v>3955</v>
      </c>
      <c r="B652" s="214" t="s">
        <v>2398</v>
      </c>
      <c r="C652" s="214" t="s">
        <v>2398</v>
      </c>
      <c r="D652" s="164">
        <v>2024</v>
      </c>
      <c r="E652" s="164">
        <v>5</v>
      </c>
      <c r="F652" s="166">
        <v>0</v>
      </c>
      <c r="G652" s="206">
        <v>44</v>
      </c>
      <c r="H652" s="207"/>
      <c r="I652" s="103" t="s">
        <v>569</v>
      </c>
      <c r="K652" s="210" t="s">
        <v>6272</v>
      </c>
      <c r="L652" s="210">
        <v>44</v>
      </c>
      <c r="M652" s="210" t="str">
        <f>IF(
ISNA(INDEX(resources!E:E,MATCH(B652,resources!B:B,0))),"fillme",
INDEX(resources!E:E,MATCH(B652,resources!B:B,0)))</f>
        <v>CAISO_Unknown</v>
      </c>
      <c r="N652" s="220">
        <v>1</v>
      </c>
      <c r="O652" s="210" t="str">
        <f>IFERROR(INDEX(resources!K:K,MATCH(B652,resources!B:B,0)),"fillme")</f>
        <v>unknown</v>
      </c>
      <c r="P652" s="210" t="str">
        <f t="shared" si="255"/>
        <v>unknown_2024_5</v>
      </c>
      <c r="Q652" s="194">
        <f>INDEX(elcc!G:G,MATCH(P652,elcc!D:D,0))</f>
        <v>0</v>
      </c>
      <c r="R652" s="195">
        <f t="shared" si="256"/>
        <v>1</v>
      </c>
      <c r="S652" s="210" t="e">
        <f t="shared" si="257"/>
        <v>#N/A</v>
      </c>
      <c r="T652" s="212">
        <f t="shared" si="258"/>
        <v>44</v>
      </c>
      <c r="U652" s="196" t="str">
        <f t="shared" si="259"/>
        <v>ok</v>
      </c>
      <c r="V652" s="192" t="str">
        <f>INDEX(resources!F:F,MATCH(B652,resources!B:B,0))</f>
        <v>existing_generic</v>
      </c>
      <c r="W652" s="197">
        <f t="shared" si="260"/>
        <v>0</v>
      </c>
      <c r="X652" s="197">
        <f t="shared" si="261"/>
        <v>1</v>
      </c>
      <c r="Y652" s="214" t="str">
        <f t="shared" si="262"/>
        <v>existing_generic_unknown_existing_generic_unknown_Generic resource adequacy, likely natural gas generation</v>
      </c>
      <c r="Z652" s="197">
        <f>IF(COUNTIFS($Y$2:Y652,Y652)=1,1,0)</f>
        <v>0</v>
      </c>
      <c r="AA652" s="197">
        <f>SUM($Z$2:Z652)*Z652</f>
        <v>0</v>
      </c>
      <c r="AB652" s="197">
        <f>COUNTIFS(resources!B:B,B652)</f>
        <v>1</v>
      </c>
      <c r="AC652" s="197">
        <f t="shared" si="263"/>
        <v>1</v>
      </c>
      <c r="AD652" s="197">
        <f t="shared" si="264"/>
        <v>1</v>
      </c>
      <c r="AE652" s="197">
        <f t="shared" si="265"/>
        <v>1</v>
      </c>
      <c r="AF652" s="197">
        <f t="shared" si="266"/>
        <v>1</v>
      </c>
      <c r="AG652" s="197">
        <f t="shared" si="267"/>
        <v>1</v>
      </c>
      <c r="AH652" s="197">
        <f t="shared" si="268"/>
        <v>1</v>
      </c>
      <c r="AI652" s="197">
        <f t="shared" si="269"/>
        <v>1</v>
      </c>
    </row>
    <row r="653" spans="1:35" ht="36" x14ac:dyDescent="0.3">
      <c r="A653" s="103" t="s">
        <v>3955</v>
      </c>
      <c r="B653" s="214" t="s">
        <v>2398</v>
      </c>
      <c r="C653" s="214" t="s">
        <v>2398</v>
      </c>
      <c r="D653" s="164">
        <v>2024</v>
      </c>
      <c r="E653" s="164">
        <v>6</v>
      </c>
      <c r="F653" s="166">
        <v>0</v>
      </c>
      <c r="G653" s="206">
        <v>30</v>
      </c>
      <c r="H653" s="207"/>
      <c r="I653" s="103" t="s">
        <v>569</v>
      </c>
      <c r="K653" s="210" t="s">
        <v>6272</v>
      </c>
      <c r="L653" s="210">
        <v>30</v>
      </c>
      <c r="M653" s="210" t="str">
        <f>IF(
ISNA(INDEX(resources!E:E,MATCH(B653,resources!B:B,0))),"fillme",
INDEX(resources!E:E,MATCH(B653,resources!B:B,0)))</f>
        <v>CAISO_Unknown</v>
      </c>
      <c r="N653" s="220">
        <v>1</v>
      </c>
      <c r="O653" s="210" t="str">
        <f>IFERROR(INDEX(resources!K:K,MATCH(B653,resources!B:B,0)),"fillme")</f>
        <v>unknown</v>
      </c>
      <c r="P653" s="210" t="str">
        <f t="shared" si="255"/>
        <v>unknown_2024_6</v>
      </c>
      <c r="Q653" s="194">
        <f>INDEX(elcc!G:G,MATCH(P653,elcc!D:D,0))</f>
        <v>0</v>
      </c>
      <c r="R653" s="195">
        <f t="shared" si="256"/>
        <v>1</v>
      </c>
      <c r="S653" s="210" t="e">
        <f t="shared" si="257"/>
        <v>#N/A</v>
      </c>
      <c r="T653" s="212">
        <f t="shared" si="258"/>
        <v>30</v>
      </c>
      <c r="U653" s="196" t="str">
        <f t="shared" si="259"/>
        <v>ok</v>
      </c>
      <c r="V653" s="192" t="str">
        <f>INDEX(resources!F:F,MATCH(B653,resources!B:B,0))</f>
        <v>existing_generic</v>
      </c>
      <c r="W653" s="197">
        <f t="shared" si="260"/>
        <v>0</v>
      </c>
      <c r="X653" s="197">
        <f t="shared" si="261"/>
        <v>1</v>
      </c>
      <c r="Y653" s="214" t="str">
        <f t="shared" si="262"/>
        <v>existing_generic_unknown_existing_generic_unknown_Generic resource adequacy, likely natural gas generation</v>
      </c>
      <c r="Z653" s="197">
        <f>IF(COUNTIFS($Y$2:Y653,Y653)=1,1,0)</f>
        <v>0</v>
      </c>
      <c r="AA653" s="197">
        <f>SUM($Z$2:Z653)*Z653</f>
        <v>0</v>
      </c>
      <c r="AB653" s="197">
        <f>COUNTIFS(resources!B:B,B653)</f>
        <v>1</v>
      </c>
      <c r="AC653" s="197">
        <f t="shared" si="263"/>
        <v>1</v>
      </c>
      <c r="AD653" s="197">
        <f t="shared" si="264"/>
        <v>1</v>
      </c>
      <c r="AE653" s="197">
        <f t="shared" si="265"/>
        <v>1</v>
      </c>
      <c r="AF653" s="197">
        <f t="shared" si="266"/>
        <v>1</v>
      </c>
      <c r="AG653" s="197">
        <f t="shared" si="267"/>
        <v>1</v>
      </c>
      <c r="AH653" s="197">
        <f t="shared" si="268"/>
        <v>1</v>
      </c>
      <c r="AI653" s="197">
        <f t="shared" si="269"/>
        <v>1</v>
      </c>
    </row>
    <row r="654" spans="1:35" ht="36" x14ac:dyDescent="0.3">
      <c r="A654" s="103" t="s">
        <v>3955</v>
      </c>
      <c r="B654" s="214" t="s">
        <v>2398</v>
      </c>
      <c r="C654" s="214" t="s">
        <v>2398</v>
      </c>
      <c r="D654" s="164">
        <v>2024</v>
      </c>
      <c r="E654" s="164">
        <v>7</v>
      </c>
      <c r="F654" s="166">
        <v>0</v>
      </c>
      <c r="G654" s="206">
        <v>57</v>
      </c>
      <c r="H654" s="207"/>
      <c r="I654" s="103" t="s">
        <v>569</v>
      </c>
      <c r="K654" s="210" t="s">
        <v>6272</v>
      </c>
      <c r="L654" s="210">
        <v>57</v>
      </c>
      <c r="M654" s="210" t="str">
        <f>IF(
ISNA(INDEX(resources!E:E,MATCH(B654,resources!B:B,0))),"fillme",
INDEX(resources!E:E,MATCH(B654,resources!B:B,0)))</f>
        <v>CAISO_Unknown</v>
      </c>
      <c r="N654" s="220">
        <v>1</v>
      </c>
      <c r="O654" s="210" t="str">
        <f>IFERROR(INDEX(resources!K:K,MATCH(B654,resources!B:B,0)),"fillme")</f>
        <v>unknown</v>
      </c>
      <c r="P654" s="210" t="str">
        <f t="shared" si="255"/>
        <v>unknown_2024_7</v>
      </c>
      <c r="Q654" s="194">
        <f>INDEX(elcc!G:G,MATCH(P654,elcc!D:D,0))</f>
        <v>0</v>
      </c>
      <c r="R654" s="195">
        <f t="shared" si="256"/>
        <v>1</v>
      </c>
      <c r="S654" s="210" t="e">
        <f t="shared" si="257"/>
        <v>#N/A</v>
      </c>
      <c r="T654" s="212">
        <f t="shared" si="258"/>
        <v>57</v>
      </c>
      <c r="U654" s="196" t="str">
        <f t="shared" si="259"/>
        <v>ok</v>
      </c>
      <c r="V654" s="192" t="str">
        <f>INDEX(resources!F:F,MATCH(B654,resources!B:B,0))</f>
        <v>existing_generic</v>
      </c>
      <c r="W654" s="197">
        <f t="shared" si="260"/>
        <v>0</v>
      </c>
      <c r="X654" s="197">
        <f t="shared" si="261"/>
        <v>1</v>
      </c>
      <c r="Y654" s="214" t="str">
        <f t="shared" si="262"/>
        <v>existing_generic_unknown_existing_generic_unknown_Generic resource adequacy, likely natural gas generation</v>
      </c>
      <c r="Z654" s="197">
        <f>IF(COUNTIFS($Y$2:Y654,Y654)=1,1,0)</f>
        <v>0</v>
      </c>
      <c r="AA654" s="197">
        <f>SUM($Z$2:Z654)*Z654</f>
        <v>0</v>
      </c>
      <c r="AB654" s="197">
        <f>COUNTIFS(resources!B:B,B654)</f>
        <v>1</v>
      </c>
      <c r="AC654" s="197">
        <f t="shared" si="263"/>
        <v>1</v>
      </c>
      <c r="AD654" s="197">
        <f t="shared" si="264"/>
        <v>1</v>
      </c>
      <c r="AE654" s="197">
        <f t="shared" si="265"/>
        <v>1</v>
      </c>
      <c r="AF654" s="197">
        <f t="shared" si="266"/>
        <v>1</v>
      </c>
      <c r="AG654" s="197">
        <f t="shared" si="267"/>
        <v>1</v>
      </c>
      <c r="AH654" s="197">
        <f t="shared" si="268"/>
        <v>1</v>
      </c>
      <c r="AI654" s="197">
        <f t="shared" si="269"/>
        <v>1</v>
      </c>
    </row>
    <row r="655" spans="1:35" ht="36" x14ac:dyDescent="0.3">
      <c r="A655" s="103" t="s">
        <v>3955</v>
      </c>
      <c r="B655" s="214" t="s">
        <v>2398</v>
      </c>
      <c r="C655" s="214" t="s">
        <v>2398</v>
      </c>
      <c r="D655" s="164">
        <v>2024</v>
      </c>
      <c r="E655" s="164">
        <v>8</v>
      </c>
      <c r="F655" s="166">
        <v>0</v>
      </c>
      <c r="G655" s="206">
        <v>71</v>
      </c>
      <c r="H655" s="207"/>
      <c r="I655" s="103" t="s">
        <v>569</v>
      </c>
      <c r="K655" s="210" t="s">
        <v>6272</v>
      </c>
      <c r="L655" s="210">
        <v>71</v>
      </c>
      <c r="M655" s="210" t="str">
        <f>IF(
ISNA(INDEX(resources!E:E,MATCH(B655,resources!B:B,0))),"fillme",
INDEX(resources!E:E,MATCH(B655,resources!B:B,0)))</f>
        <v>CAISO_Unknown</v>
      </c>
      <c r="N655" s="220">
        <v>1</v>
      </c>
      <c r="O655" s="210" t="str">
        <f>IFERROR(INDEX(resources!K:K,MATCH(B655,resources!B:B,0)),"fillme")</f>
        <v>unknown</v>
      </c>
      <c r="P655" s="210" t="str">
        <f t="shared" si="255"/>
        <v>unknown_2024_8</v>
      </c>
      <c r="Q655" s="194">
        <f>INDEX(elcc!G:G,MATCH(P655,elcc!D:D,0))</f>
        <v>0</v>
      </c>
      <c r="R655" s="195">
        <f t="shared" si="256"/>
        <v>1</v>
      </c>
      <c r="S655" s="210" t="e">
        <f t="shared" si="257"/>
        <v>#N/A</v>
      </c>
      <c r="T655" s="212">
        <f t="shared" si="258"/>
        <v>71</v>
      </c>
      <c r="U655" s="196" t="str">
        <f t="shared" si="259"/>
        <v>ok</v>
      </c>
      <c r="V655" s="192" t="str">
        <f>INDEX(resources!F:F,MATCH(B655,resources!B:B,0))</f>
        <v>existing_generic</v>
      </c>
      <c r="W655" s="197">
        <f t="shared" si="260"/>
        <v>0</v>
      </c>
      <c r="X655" s="197">
        <f t="shared" si="261"/>
        <v>1</v>
      </c>
      <c r="Y655" s="214" t="str">
        <f t="shared" si="262"/>
        <v>existing_generic_unknown_existing_generic_unknown_Generic resource adequacy, likely natural gas generation</v>
      </c>
      <c r="Z655" s="197">
        <f>IF(COUNTIFS($Y$2:Y655,Y655)=1,1,0)</f>
        <v>0</v>
      </c>
      <c r="AA655" s="197">
        <f>SUM($Z$2:Z655)*Z655</f>
        <v>0</v>
      </c>
      <c r="AB655" s="197">
        <f>COUNTIFS(resources!B:B,B655)</f>
        <v>1</v>
      </c>
      <c r="AC655" s="197">
        <f t="shared" si="263"/>
        <v>1</v>
      </c>
      <c r="AD655" s="197">
        <f t="shared" si="264"/>
        <v>1</v>
      </c>
      <c r="AE655" s="197">
        <f t="shared" si="265"/>
        <v>1</v>
      </c>
      <c r="AF655" s="197">
        <f t="shared" si="266"/>
        <v>1</v>
      </c>
      <c r="AG655" s="197">
        <f t="shared" si="267"/>
        <v>1</v>
      </c>
      <c r="AH655" s="197">
        <f t="shared" si="268"/>
        <v>1</v>
      </c>
      <c r="AI655" s="197">
        <f t="shared" si="269"/>
        <v>1</v>
      </c>
    </row>
    <row r="656" spans="1:35" ht="36" x14ac:dyDescent="0.3">
      <c r="A656" s="103" t="s">
        <v>3955</v>
      </c>
      <c r="B656" s="214" t="s">
        <v>2398</v>
      </c>
      <c r="C656" s="214" t="s">
        <v>2398</v>
      </c>
      <c r="D656" s="164">
        <v>2024</v>
      </c>
      <c r="E656" s="164">
        <v>9</v>
      </c>
      <c r="F656" s="166">
        <v>0</v>
      </c>
      <c r="G656" s="206">
        <v>93</v>
      </c>
      <c r="H656" s="207"/>
      <c r="I656" s="103" t="s">
        <v>569</v>
      </c>
      <c r="K656" s="210" t="s">
        <v>6272</v>
      </c>
      <c r="L656" s="210">
        <v>93</v>
      </c>
      <c r="M656" s="210" t="str">
        <f>IF(
ISNA(INDEX(resources!E:E,MATCH(B656,resources!B:B,0))),"fillme",
INDEX(resources!E:E,MATCH(B656,resources!B:B,0)))</f>
        <v>CAISO_Unknown</v>
      </c>
      <c r="N656" s="220">
        <v>1</v>
      </c>
      <c r="O656" s="210" t="str">
        <f>IFERROR(INDEX(resources!K:K,MATCH(B656,resources!B:B,0)),"fillme")</f>
        <v>unknown</v>
      </c>
      <c r="P656" s="210" t="str">
        <f t="shared" si="255"/>
        <v>unknown_2024_9</v>
      </c>
      <c r="Q656" s="194">
        <f>INDEX(elcc!G:G,MATCH(P656,elcc!D:D,0))</f>
        <v>0</v>
      </c>
      <c r="R656" s="195">
        <f t="shared" si="256"/>
        <v>1</v>
      </c>
      <c r="S656" s="210" t="e">
        <f t="shared" si="257"/>
        <v>#N/A</v>
      </c>
      <c r="T656" s="212">
        <f t="shared" si="258"/>
        <v>93</v>
      </c>
      <c r="U656" s="196" t="str">
        <f t="shared" si="259"/>
        <v>ok</v>
      </c>
      <c r="V656" s="192" t="str">
        <f>INDEX(resources!F:F,MATCH(B656,resources!B:B,0))</f>
        <v>existing_generic</v>
      </c>
      <c r="W656" s="197">
        <f t="shared" si="260"/>
        <v>0</v>
      </c>
      <c r="X656" s="197">
        <f t="shared" si="261"/>
        <v>1</v>
      </c>
      <c r="Y656" s="214" t="str">
        <f t="shared" si="262"/>
        <v>existing_generic_unknown_existing_generic_unknown_Generic resource adequacy, likely natural gas generation</v>
      </c>
      <c r="Z656" s="197">
        <f>IF(COUNTIFS($Y$2:Y656,Y656)=1,1,0)</f>
        <v>0</v>
      </c>
      <c r="AA656" s="197">
        <f>SUM($Z$2:Z656)*Z656</f>
        <v>0</v>
      </c>
      <c r="AB656" s="197">
        <f>COUNTIFS(resources!B:B,B656)</f>
        <v>1</v>
      </c>
      <c r="AC656" s="197">
        <f t="shared" si="263"/>
        <v>1</v>
      </c>
      <c r="AD656" s="197">
        <f t="shared" si="264"/>
        <v>1</v>
      </c>
      <c r="AE656" s="197">
        <f t="shared" si="265"/>
        <v>1</v>
      </c>
      <c r="AF656" s="197">
        <f t="shared" si="266"/>
        <v>1</v>
      </c>
      <c r="AG656" s="197">
        <f t="shared" si="267"/>
        <v>1</v>
      </c>
      <c r="AH656" s="197">
        <f t="shared" si="268"/>
        <v>1</v>
      </c>
      <c r="AI656" s="197">
        <f t="shared" si="269"/>
        <v>1</v>
      </c>
    </row>
    <row r="657" spans="1:35" ht="36" x14ac:dyDescent="0.3">
      <c r="A657" s="103" t="s">
        <v>3955</v>
      </c>
      <c r="B657" s="214" t="s">
        <v>2398</v>
      </c>
      <c r="C657" s="214" t="s">
        <v>2398</v>
      </c>
      <c r="D657" s="164">
        <v>2024</v>
      </c>
      <c r="E657" s="164">
        <v>10</v>
      </c>
      <c r="F657" s="166">
        <v>0</v>
      </c>
      <c r="G657" s="206">
        <v>70</v>
      </c>
      <c r="H657" s="207"/>
      <c r="I657" s="103" t="s">
        <v>569</v>
      </c>
      <c r="K657" s="210" t="s">
        <v>6272</v>
      </c>
      <c r="L657" s="210">
        <v>70</v>
      </c>
      <c r="M657" s="210" t="str">
        <f>IF(
ISNA(INDEX(resources!E:E,MATCH(B657,resources!B:B,0))),"fillme",
INDEX(resources!E:E,MATCH(B657,resources!B:B,0)))</f>
        <v>CAISO_Unknown</v>
      </c>
      <c r="N657" s="220">
        <v>1</v>
      </c>
      <c r="O657" s="210" t="str">
        <f>IFERROR(INDEX(resources!K:K,MATCH(B657,resources!B:B,0)),"fillme")</f>
        <v>unknown</v>
      </c>
      <c r="P657" s="210" t="str">
        <f t="shared" si="255"/>
        <v>unknown_2024_10</v>
      </c>
      <c r="Q657" s="194">
        <f>INDEX(elcc!G:G,MATCH(P657,elcc!D:D,0))</f>
        <v>0</v>
      </c>
      <c r="R657" s="195">
        <f t="shared" si="256"/>
        <v>1</v>
      </c>
      <c r="S657" s="210" t="e">
        <f t="shared" si="257"/>
        <v>#N/A</v>
      </c>
      <c r="T657" s="212">
        <f t="shared" si="258"/>
        <v>70</v>
      </c>
      <c r="U657" s="196" t="str">
        <f t="shared" si="259"/>
        <v>ok</v>
      </c>
      <c r="V657" s="192" t="str">
        <f>INDEX(resources!F:F,MATCH(B657,resources!B:B,0))</f>
        <v>existing_generic</v>
      </c>
      <c r="W657" s="197">
        <f t="shared" si="260"/>
        <v>0</v>
      </c>
      <c r="X657" s="197">
        <f t="shared" si="261"/>
        <v>1</v>
      </c>
      <c r="Y657" s="214" t="str">
        <f t="shared" si="262"/>
        <v>existing_generic_unknown_existing_generic_unknown_Generic resource adequacy, likely natural gas generation</v>
      </c>
      <c r="Z657" s="197">
        <f>IF(COUNTIFS($Y$2:Y657,Y657)=1,1,0)</f>
        <v>0</v>
      </c>
      <c r="AA657" s="197">
        <f>SUM($Z$2:Z657)*Z657</f>
        <v>0</v>
      </c>
      <c r="AB657" s="197">
        <f>COUNTIFS(resources!B:B,B657)</f>
        <v>1</v>
      </c>
      <c r="AC657" s="197">
        <f t="shared" si="263"/>
        <v>1</v>
      </c>
      <c r="AD657" s="197">
        <f t="shared" si="264"/>
        <v>1</v>
      </c>
      <c r="AE657" s="197">
        <f t="shared" si="265"/>
        <v>1</v>
      </c>
      <c r="AF657" s="197">
        <f t="shared" si="266"/>
        <v>1</v>
      </c>
      <c r="AG657" s="197">
        <f t="shared" si="267"/>
        <v>1</v>
      </c>
      <c r="AH657" s="197">
        <f t="shared" si="268"/>
        <v>1</v>
      </c>
      <c r="AI657" s="197">
        <f t="shared" si="269"/>
        <v>1</v>
      </c>
    </row>
    <row r="658" spans="1:35" ht="36" x14ac:dyDescent="0.3">
      <c r="A658" s="103" t="s">
        <v>3955</v>
      </c>
      <c r="B658" s="214" t="s">
        <v>2398</v>
      </c>
      <c r="C658" s="214" t="s">
        <v>2398</v>
      </c>
      <c r="D658" s="164">
        <v>2024</v>
      </c>
      <c r="E658" s="164">
        <v>11</v>
      </c>
      <c r="F658" s="166">
        <v>0</v>
      </c>
      <c r="G658" s="206">
        <v>69</v>
      </c>
      <c r="H658" s="207"/>
      <c r="I658" s="103" t="s">
        <v>569</v>
      </c>
      <c r="K658" s="210" t="s">
        <v>6272</v>
      </c>
      <c r="L658" s="210">
        <v>69</v>
      </c>
      <c r="M658" s="210" t="str">
        <f>IF(
ISNA(INDEX(resources!E:E,MATCH(B658,resources!B:B,0))),"fillme",
INDEX(resources!E:E,MATCH(B658,resources!B:B,0)))</f>
        <v>CAISO_Unknown</v>
      </c>
      <c r="N658" s="220">
        <v>1</v>
      </c>
      <c r="O658" s="210" t="str">
        <f>IFERROR(INDEX(resources!K:K,MATCH(B658,resources!B:B,0)),"fillme")</f>
        <v>unknown</v>
      </c>
      <c r="P658" s="210" t="str">
        <f t="shared" si="255"/>
        <v>unknown_2024_11</v>
      </c>
      <c r="Q658" s="194">
        <f>INDEX(elcc!G:G,MATCH(P658,elcc!D:D,0))</f>
        <v>0</v>
      </c>
      <c r="R658" s="195">
        <f t="shared" si="256"/>
        <v>1</v>
      </c>
      <c r="S658" s="210" t="e">
        <f t="shared" si="257"/>
        <v>#N/A</v>
      </c>
      <c r="T658" s="212">
        <f t="shared" si="258"/>
        <v>69</v>
      </c>
      <c r="U658" s="196" t="str">
        <f t="shared" si="259"/>
        <v>ok</v>
      </c>
      <c r="V658" s="192" t="str">
        <f>INDEX(resources!F:F,MATCH(B658,resources!B:B,0))</f>
        <v>existing_generic</v>
      </c>
      <c r="W658" s="197">
        <f t="shared" si="260"/>
        <v>0</v>
      </c>
      <c r="X658" s="197">
        <f t="shared" si="261"/>
        <v>1</v>
      </c>
      <c r="Y658" s="214" t="str">
        <f t="shared" si="262"/>
        <v>existing_generic_unknown_existing_generic_unknown_Generic resource adequacy, likely natural gas generation</v>
      </c>
      <c r="Z658" s="197">
        <f>IF(COUNTIFS($Y$2:Y658,Y658)=1,1,0)</f>
        <v>0</v>
      </c>
      <c r="AA658" s="197">
        <f>SUM($Z$2:Z658)*Z658</f>
        <v>0</v>
      </c>
      <c r="AB658" s="197">
        <f>COUNTIFS(resources!B:B,B658)</f>
        <v>1</v>
      </c>
      <c r="AC658" s="197">
        <f t="shared" si="263"/>
        <v>1</v>
      </c>
      <c r="AD658" s="197">
        <f t="shared" si="264"/>
        <v>1</v>
      </c>
      <c r="AE658" s="197">
        <f t="shared" si="265"/>
        <v>1</v>
      </c>
      <c r="AF658" s="197">
        <f t="shared" si="266"/>
        <v>1</v>
      </c>
      <c r="AG658" s="197">
        <f t="shared" si="267"/>
        <v>1</v>
      </c>
      <c r="AH658" s="197">
        <f t="shared" si="268"/>
        <v>1</v>
      </c>
      <c r="AI658" s="197">
        <f t="shared" si="269"/>
        <v>1</v>
      </c>
    </row>
    <row r="659" spans="1:35" ht="36" x14ac:dyDescent="0.3">
      <c r="A659" s="103" t="s">
        <v>3955</v>
      </c>
      <c r="B659" s="214" t="s">
        <v>2398</v>
      </c>
      <c r="C659" s="214" t="s">
        <v>2398</v>
      </c>
      <c r="D659" s="164">
        <v>2024</v>
      </c>
      <c r="E659" s="164">
        <v>12</v>
      </c>
      <c r="F659" s="166">
        <v>0</v>
      </c>
      <c r="G659" s="206">
        <v>62</v>
      </c>
      <c r="H659" s="207"/>
      <c r="I659" s="103" t="s">
        <v>569</v>
      </c>
      <c r="K659" s="210" t="s">
        <v>6272</v>
      </c>
      <c r="L659" s="210">
        <v>62</v>
      </c>
      <c r="M659" s="210" t="str">
        <f>IF(
ISNA(INDEX(resources!E:E,MATCH(B659,resources!B:B,0))),"fillme",
INDEX(resources!E:E,MATCH(B659,resources!B:B,0)))</f>
        <v>CAISO_Unknown</v>
      </c>
      <c r="N659" s="220">
        <v>1</v>
      </c>
      <c r="O659" s="210" t="str">
        <f>IFERROR(INDEX(resources!K:K,MATCH(B659,resources!B:B,0)),"fillme")</f>
        <v>unknown</v>
      </c>
      <c r="P659" s="210" t="str">
        <f t="shared" si="255"/>
        <v>unknown_2024_12</v>
      </c>
      <c r="Q659" s="194">
        <f>INDEX(elcc!G:G,MATCH(P659,elcc!D:D,0))</f>
        <v>0</v>
      </c>
      <c r="R659" s="195">
        <f t="shared" si="256"/>
        <v>1</v>
      </c>
      <c r="S659" s="210" t="e">
        <f t="shared" si="257"/>
        <v>#N/A</v>
      </c>
      <c r="T659" s="212">
        <f t="shared" si="258"/>
        <v>62</v>
      </c>
      <c r="U659" s="196" t="str">
        <f t="shared" si="259"/>
        <v>ok</v>
      </c>
      <c r="V659" s="192" t="str">
        <f>INDEX(resources!F:F,MATCH(B659,resources!B:B,0))</f>
        <v>existing_generic</v>
      </c>
      <c r="W659" s="197">
        <f t="shared" si="260"/>
        <v>0</v>
      </c>
      <c r="X659" s="197">
        <f t="shared" si="261"/>
        <v>1</v>
      </c>
      <c r="Y659" s="214" t="str">
        <f t="shared" si="262"/>
        <v>existing_generic_unknown_existing_generic_unknown_Generic resource adequacy, likely natural gas generation</v>
      </c>
      <c r="Z659" s="197">
        <f>IF(COUNTIFS($Y$2:Y659,Y659)=1,1,0)</f>
        <v>0</v>
      </c>
      <c r="AA659" s="197">
        <f>SUM($Z$2:Z659)*Z659</f>
        <v>0</v>
      </c>
      <c r="AB659" s="197">
        <f>COUNTIFS(resources!B:B,B659)</f>
        <v>1</v>
      </c>
      <c r="AC659" s="197">
        <f t="shared" si="263"/>
        <v>1</v>
      </c>
      <c r="AD659" s="197">
        <f t="shared" si="264"/>
        <v>1</v>
      </c>
      <c r="AE659" s="197">
        <f t="shared" si="265"/>
        <v>1</v>
      </c>
      <c r="AF659" s="197">
        <f t="shared" si="266"/>
        <v>1</v>
      </c>
      <c r="AG659" s="197">
        <f t="shared" si="267"/>
        <v>1</v>
      </c>
      <c r="AH659" s="197">
        <f t="shared" si="268"/>
        <v>1</v>
      </c>
      <c r="AI659" s="197">
        <f t="shared" si="269"/>
        <v>1</v>
      </c>
    </row>
    <row r="660" spans="1:35" ht="36" x14ac:dyDescent="0.3">
      <c r="A660" s="103" t="s">
        <v>3955</v>
      </c>
      <c r="B660" s="214" t="s">
        <v>2398</v>
      </c>
      <c r="C660" s="214" t="s">
        <v>2398</v>
      </c>
      <c r="D660" s="164">
        <v>2025</v>
      </c>
      <c r="E660" s="164">
        <v>1</v>
      </c>
      <c r="F660" s="166">
        <v>0</v>
      </c>
      <c r="G660" s="206">
        <v>83</v>
      </c>
      <c r="H660" s="207"/>
      <c r="I660" s="103" t="s">
        <v>569</v>
      </c>
      <c r="K660" s="210" t="s">
        <v>6272</v>
      </c>
      <c r="L660" s="210">
        <v>83</v>
      </c>
      <c r="M660" s="210" t="str">
        <f>IF(
ISNA(INDEX(resources!E:E,MATCH(B660,resources!B:B,0))),"fillme",
INDEX(resources!E:E,MATCH(B660,resources!B:B,0)))</f>
        <v>CAISO_Unknown</v>
      </c>
      <c r="N660" s="220">
        <v>1</v>
      </c>
      <c r="O660" s="210" t="str">
        <f>IFERROR(INDEX(resources!K:K,MATCH(B660,resources!B:B,0)),"fillme")</f>
        <v>unknown</v>
      </c>
      <c r="P660" s="210" t="str">
        <f t="shared" si="255"/>
        <v>unknown_2025_1</v>
      </c>
      <c r="Q660" s="194">
        <f>INDEX(elcc!G:G,MATCH(P660,elcc!D:D,0))</f>
        <v>0</v>
      </c>
      <c r="R660" s="195">
        <f t="shared" si="256"/>
        <v>1</v>
      </c>
      <c r="S660" s="210" t="e">
        <f t="shared" si="257"/>
        <v>#N/A</v>
      </c>
      <c r="T660" s="212">
        <f t="shared" si="258"/>
        <v>83</v>
      </c>
      <c r="U660" s="196" t="str">
        <f t="shared" si="259"/>
        <v>ok</v>
      </c>
      <c r="V660" s="192" t="str">
        <f>INDEX(resources!F:F,MATCH(B660,resources!B:B,0))</f>
        <v>existing_generic</v>
      </c>
      <c r="W660" s="197">
        <f t="shared" si="260"/>
        <v>0</v>
      </c>
      <c r="X660" s="197">
        <f t="shared" si="261"/>
        <v>1</v>
      </c>
      <c r="Y660" s="214" t="str">
        <f t="shared" si="262"/>
        <v>existing_generic_unknown_existing_generic_unknown_Generic resource adequacy, likely natural gas generation</v>
      </c>
      <c r="Z660" s="197">
        <f>IF(COUNTIFS($Y$2:Y660,Y660)=1,1,0)</f>
        <v>0</v>
      </c>
      <c r="AA660" s="197">
        <f>SUM($Z$2:Z660)*Z660</f>
        <v>0</v>
      </c>
      <c r="AB660" s="197">
        <f>COUNTIFS(resources!B:B,B660)</f>
        <v>1</v>
      </c>
      <c r="AC660" s="197">
        <f t="shared" si="263"/>
        <v>1</v>
      </c>
      <c r="AD660" s="197">
        <f t="shared" si="264"/>
        <v>1</v>
      </c>
      <c r="AE660" s="197">
        <f t="shared" si="265"/>
        <v>1</v>
      </c>
      <c r="AF660" s="197">
        <f t="shared" si="266"/>
        <v>1</v>
      </c>
      <c r="AG660" s="197">
        <f t="shared" si="267"/>
        <v>1</v>
      </c>
      <c r="AH660" s="197">
        <f t="shared" si="268"/>
        <v>1</v>
      </c>
      <c r="AI660" s="197">
        <f t="shared" si="269"/>
        <v>1</v>
      </c>
    </row>
    <row r="661" spans="1:35" ht="36" x14ac:dyDescent="0.3">
      <c r="A661" s="103" t="s">
        <v>3955</v>
      </c>
      <c r="B661" s="214" t="s">
        <v>2398</v>
      </c>
      <c r="C661" s="214" t="s">
        <v>2398</v>
      </c>
      <c r="D661" s="164">
        <v>2025</v>
      </c>
      <c r="E661" s="164">
        <v>2</v>
      </c>
      <c r="F661" s="166">
        <v>0</v>
      </c>
      <c r="G661" s="206">
        <v>61</v>
      </c>
      <c r="H661" s="207"/>
      <c r="I661" s="103" t="s">
        <v>569</v>
      </c>
      <c r="K661" s="210" t="s">
        <v>6272</v>
      </c>
      <c r="L661" s="210">
        <v>61</v>
      </c>
      <c r="M661" s="210" t="str">
        <f>IF(
ISNA(INDEX(resources!E:E,MATCH(B661,resources!B:B,0))),"fillme",
INDEX(resources!E:E,MATCH(B661,resources!B:B,0)))</f>
        <v>CAISO_Unknown</v>
      </c>
      <c r="N661" s="220">
        <v>1</v>
      </c>
      <c r="O661" s="210" t="str">
        <f>IFERROR(INDEX(resources!K:K,MATCH(B661,resources!B:B,0)),"fillme")</f>
        <v>unknown</v>
      </c>
      <c r="P661" s="210" t="str">
        <f t="shared" si="255"/>
        <v>unknown_2025_2</v>
      </c>
      <c r="Q661" s="194">
        <f>INDEX(elcc!G:G,MATCH(P661,elcc!D:D,0))</f>
        <v>0</v>
      </c>
      <c r="R661" s="195">
        <f t="shared" si="256"/>
        <v>1</v>
      </c>
      <c r="S661" s="210" t="e">
        <f t="shared" si="257"/>
        <v>#N/A</v>
      </c>
      <c r="T661" s="212">
        <f t="shared" si="258"/>
        <v>61</v>
      </c>
      <c r="U661" s="196" t="str">
        <f t="shared" si="259"/>
        <v>ok</v>
      </c>
      <c r="V661" s="192" t="str">
        <f>INDEX(resources!F:F,MATCH(B661,resources!B:B,0))</f>
        <v>existing_generic</v>
      </c>
      <c r="W661" s="197">
        <f t="shared" si="260"/>
        <v>0</v>
      </c>
      <c r="X661" s="197">
        <f t="shared" si="261"/>
        <v>1</v>
      </c>
      <c r="Y661" s="214" t="str">
        <f t="shared" si="262"/>
        <v>existing_generic_unknown_existing_generic_unknown_Generic resource adequacy, likely natural gas generation</v>
      </c>
      <c r="Z661" s="197">
        <f>IF(COUNTIFS($Y$2:Y661,Y661)=1,1,0)</f>
        <v>0</v>
      </c>
      <c r="AA661" s="197">
        <f>SUM($Z$2:Z661)*Z661</f>
        <v>0</v>
      </c>
      <c r="AB661" s="197">
        <f>COUNTIFS(resources!B:B,B661)</f>
        <v>1</v>
      </c>
      <c r="AC661" s="197">
        <f t="shared" si="263"/>
        <v>1</v>
      </c>
      <c r="AD661" s="197">
        <f t="shared" si="264"/>
        <v>1</v>
      </c>
      <c r="AE661" s="197">
        <f t="shared" si="265"/>
        <v>1</v>
      </c>
      <c r="AF661" s="197">
        <f t="shared" si="266"/>
        <v>1</v>
      </c>
      <c r="AG661" s="197">
        <f t="shared" si="267"/>
        <v>1</v>
      </c>
      <c r="AH661" s="197">
        <f t="shared" si="268"/>
        <v>1</v>
      </c>
      <c r="AI661" s="197">
        <f t="shared" si="269"/>
        <v>1</v>
      </c>
    </row>
    <row r="662" spans="1:35" ht="36" x14ac:dyDescent="0.3">
      <c r="A662" s="103" t="s">
        <v>3955</v>
      </c>
      <c r="B662" s="214" t="s">
        <v>2398</v>
      </c>
      <c r="C662" s="214" t="s">
        <v>2398</v>
      </c>
      <c r="D662" s="164">
        <v>2025</v>
      </c>
      <c r="E662" s="164">
        <v>3</v>
      </c>
      <c r="F662" s="166">
        <v>0</v>
      </c>
      <c r="G662" s="206">
        <v>45</v>
      </c>
      <c r="H662" s="207"/>
      <c r="I662" s="103" t="s">
        <v>569</v>
      </c>
      <c r="K662" s="210" t="s">
        <v>6272</v>
      </c>
      <c r="L662" s="210">
        <v>45</v>
      </c>
      <c r="M662" s="210" t="str">
        <f>IF(
ISNA(INDEX(resources!E:E,MATCH(B662,resources!B:B,0))),"fillme",
INDEX(resources!E:E,MATCH(B662,resources!B:B,0)))</f>
        <v>CAISO_Unknown</v>
      </c>
      <c r="N662" s="220">
        <v>1</v>
      </c>
      <c r="O662" s="210" t="str">
        <f>IFERROR(INDEX(resources!K:K,MATCH(B662,resources!B:B,0)),"fillme")</f>
        <v>unknown</v>
      </c>
      <c r="P662" s="210" t="str">
        <f t="shared" si="255"/>
        <v>unknown_2025_3</v>
      </c>
      <c r="Q662" s="194">
        <f>INDEX(elcc!G:G,MATCH(P662,elcc!D:D,0))</f>
        <v>0</v>
      </c>
      <c r="R662" s="195">
        <f t="shared" si="256"/>
        <v>1</v>
      </c>
      <c r="S662" s="210" t="e">
        <f t="shared" si="257"/>
        <v>#N/A</v>
      </c>
      <c r="T662" s="212">
        <f t="shared" si="258"/>
        <v>45</v>
      </c>
      <c r="U662" s="196" t="str">
        <f t="shared" si="259"/>
        <v>ok</v>
      </c>
      <c r="V662" s="192" t="str">
        <f>INDEX(resources!F:F,MATCH(B662,resources!B:B,0))</f>
        <v>existing_generic</v>
      </c>
      <c r="W662" s="197">
        <f t="shared" si="260"/>
        <v>0</v>
      </c>
      <c r="X662" s="197">
        <f t="shared" si="261"/>
        <v>1</v>
      </c>
      <c r="Y662" s="214" t="str">
        <f t="shared" si="262"/>
        <v>existing_generic_unknown_existing_generic_unknown_Generic resource adequacy, likely natural gas generation</v>
      </c>
      <c r="Z662" s="197">
        <f>IF(COUNTIFS($Y$2:Y662,Y662)=1,1,0)</f>
        <v>0</v>
      </c>
      <c r="AA662" s="197">
        <f>SUM($Z$2:Z662)*Z662</f>
        <v>0</v>
      </c>
      <c r="AB662" s="197">
        <f>COUNTIFS(resources!B:B,B662)</f>
        <v>1</v>
      </c>
      <c r="AC662" s="197">
        <f t="shared" si="263"/>
        <v>1</v>
      </c>
      <c r="AD662" s="197">
        <f t="shared" si="264"/>
        <v>1</v>
      </c>
      <c r="AE662" s="197">
        <f t="shared" si="265"/>
        <v>1</v>
      </c>
      <c r="AF662" s="197">
        <f t="shared" si="266"/>
        <v>1</v>
      </c>
      <c r="AG662" s="197">
        <f t="shared" si="267"/>
        <v>1</v>
      </c>
      <c r="AH662" s="197">
        <f t="shared" si="268"/>
        <v>1</v>
      </c>
      <c r="AI662" s="197">
        <f t="shared" si="269"/>
        <v>1</v>
      </c>
    </row>
    <row r="663" spans="1:35" ht="36" x14ac:dyDescent="0.3">
      <c r="A663" s="103" t="s">
        <v>3955</v>
      </c>
      <c r="B663" s="214" t="s">
        <v>2398</v>
      </c>
      <c r="C663" s="214" t="s">
        <v>2398</v>
      </c>
      <c r="D663" s="164">
        <v>2025</v>
      </c>
      <c r="E663" s="164">
        <v>4</v>
      </c>
      <c r="F663" s="166">
        <v>0</v>
      </c>
      <c r="G663" s="206">
        <v>39</v>
      </c>
      <c r="H663" s="207"/>
      <c r="I663" s="103" t="s">
        <v>569</v>
      </c>
      <c r="K663" s="210" t="s">
        <v>6272</v>
      </c>
      <c r="L663" s="210">
        <v>39</v>
      </c>
      <c r="M663" s="210" t="str">
        <f>IF(
ISNA(INDEX(resources!E:E,MATCH(B663,resources!B:B,0))),"fillme",
INDEX(resources!E:E,MATCH(B663,resources!B:B,0)))</f>
        <v>CAISO_Unknown</v>
      </c>
      <c r="N663" s="220">
        <v>1</v>
      </c>
      <c r="O663" s="210" t="str">
        <f>IFERROR(INDEX(resources!K:K,MATCH(B663,resources!B:B,0)),"fillme")</f>
        <v>unknown</v>
      </c>
      <c r="P663" s="210" t="str">
        <f t="shared" si="255"/>
        <v>unknown_2025_4</v>
      </c>
      <c r="Q663" s="194">
        <f>INDEX(elcc!G:G,MATCH(P663,elcc!D:D,0))</f>
        <v>0</v>
      </c>
      <c r="R663" s="195">
        <f t="shared" si="256"/>
        <v>1</v>
      </c>
      <c r="S663" s="210" t="e">
        <f t="shared" si="257"/>
        <v>#N/A</v>
      </c>
      <c r="T663" s="212">
        <f t="shared" si="258"/>
        <v>39</v>
      </c>
      <c r="U663" s="196" t="str">
        <f t="shared" si="259"/>
        <v>ok</v>
      </c>
      <c r="V663" s="192" t="str">
        <f>INDEX(resources!F:F,MATCH(B663,resources!B:B,0))</f>
        <v>existing_generic</v>
      </c>
      <c r="W663" s="197">
        <f t="shared" si="260"/>
        <v>0</v>
      </c>
      <c r="X663" s="197">
        <f t="shared" si="261"/>
        <v>1</v>
      </c>
      <c r="Y663" s="214" t="str">
        <f t="shared" si="262"/>
        <v>existing_generic_unknown_existing_generic_unknown_Generic resource adequacy, likely natural gas generation</v>
      </c>
      <c r="Z663" s="197">
        <f>IF(COUNTIFS($Y$2:Y663,Y663)=1,1,0)</f>
        <v>0</v>
      </c>
      <c r="AA663" s="197">
        <f>SUM($Z$2:Z663)*Z663</f>
        <v>0</v>
      </c>
      <c r="AB663" s="197">
        <f>COUNTIFS(resources!B:B,B663)</f>
        <v>1</v>
      </c>
      <c r="AC663" s="197">
        <f t="shared" si="263"/>
        <v>1</v>
      </c>
      <c r="AD663" s="197">
        <f t="shared" si="264"/>
        <v>1</v>
      </c>
      <c r="AE663" s="197">
        <f t="shared" si="265"/>
        <v>1</v>
      </c>
      <c r="AF663" s="197">
        <f t="shared" si="266"/>
        <v>1</v>
      </c>
      <c r="AG663" s="197">
        <f t="shared" si="267"/>
        <v>1</v>
      </c>
      <c r="AH663" s="197">
        <f t="shared" si="268"/>
        <v>1</v>
      </c>
      <c r="AI663" s="197">
        <f t="shared" si="269"/>
        <v>1</v>
      </c>
    </row>
    <row r="664" spans="1:35" ht="36" x14ac:dyDescent="0.3">
      <c r="A664" s="103" t="s">
        <v>3955</v>
      </c>
      <c r="B664" s="214" t="s">
        <v>2398</v>
      </c>
      <c r="C664" s="214" t="s">
        <v>2398</v>
      </c>
      <c r="D664" s="164">
        <v>2025</v>
      </c>
      <c r="E664" s="164">
        <v>5</v>
      </c>
      <c r="F664" s="166">
        <v>0</v>
      </c>
      <c r="G664" s="206">
        <v>45</v>
      </c>
      <c r="H664" s="207"/>
      <c r="I664" s="103" t="s">
        <v>569</v>
      </c>
      <c r="K664" s="210" t="s">
        <v>6272</v>
      </c>
      <c r="L664" s="210">
        <v>45</v>
      </c>
      <c r="M664" s="210" t="str">
        <f>IF(
ISNA(INDEX(resources!E:E,MATCH(B664,resources!B:B,0))),"fillme",
INDEX(resources!E:E,MATCH(B664,resources!B:B,0)))</f>
        <v>CAISO_Unknown</v>
      </c>
      <c r="N664" s="220">
        <v>1</v>
      </c>
      <c r="O664" s="210" t="str">
        <f>IFERROR(INDEX(resources!K:K,MATCH(B664,resources!B:B,0)),"fillme")</f>
        <v>unknown</v>
      </c>
      <c r="P664" s="210" t="str">
        <f t="shared" si="255"/>
        <v>unknown_2025_5</v>
      </c>
      <c r="Q664" s="194">
        <f>INDEX(elcc!G:G,MATCH(P664,elcc!D:D,0))</f>
        <v>0</v>
      </c>
      <c r="R664" s="195">
        <f t="shared" si="256"/>
        <v>1</v>
      </c>
      <c r="S664" s="210" t="e">
        <f t="shared" si="257"/>
        <v>#N/A</v>
      </c>
      <c r="T664" s="212">
        <f t="shared" si="258"/>
        <v>45</v>
      </c>
      <c r="U664" s="196" t="str">
        <f t="shared" si="259"/>
        <v>ok</v>
      </c>
      <c r="V664" s="192" t="str">
        <f>INDEX(resources!F:F,MATCH(B664,resources!B:B,0))</f>
        <v>existing_generic</v>
      </c>
      <c r="W664" s="197">
        <f t="shared" si="260"/>
        <v>0</v>
      </c>
      <c r="X664" s="197">
        <f t="shared" si="261"/>
        <v>1</v>
      </c>
      <c r="Y664" s="214" t="str">
        <f t="shared" si="262"/>
        <v>existing_generic_unknown_existing_generic_unknown_Generic resource adequacy, likely natural gas generation</v>
      </c>
      <c r="Z664" s="197">
        <f>IF(COUNTIFS($Y$2:Y664,Y664)=1,1,0)</f>
        <v>0</v>
      </c>
      <c r="AA664" s="197">
        <f>SUM($Z$2:Z664)*Z664</f>
        <v>0</v>
      </c>
      <c r="AB664" s="197">
        <f>COUNTIFS(resources!B:B,B664)</f>
        <v>1</v>
      </c>
      <c r="AC664" s="197">
        <f t="shared" si="263"/>
        <v>1</v>
      </c>
      <c r="AD664" s="197">
        <f t="shared" si="264"/>
        <v>1</v>
      </c>
      <c r="AE664" s="197">
        <f t="shared" si="265"/>
        <v>1</v>
      </c>
      <c r="AF664" s="197">
        <f t="shared" si="266"/>
        <v>1</v>
      </c>
      <c r="AG664" s="197">
        <f t="shared" si="267"/>
        <v>1</v>
      </c>
      <c r="AH664" s="197">
        <f t="shared" si="268"/>
        <v>1</v>
      </c>
      <c r="AI664" s="197">
        <f t="shared" si="269"/>
        <v>1</v>
      </c>
    </row>
    <row r="665" spans="1:35" ht="36" x14ac:dyDescent="0.3">
      <c r="A665" s="103" t="s">
        <v>3955</v>
      </c>
      <c r="B665" s="214" t="s">
        <v>2398</v>
      </c>
      <c r="C665" s="214" t="s">
        <v>2398</v>
      </c>
      <c r="D665" s="164">
        <v>2025</v>
      </c>
      <c r="E665" s="164">
        <v>6</v>
      </c>
      <c r="F665" s="166">
        <v>0</v>
      </c>
      <c r="G665" s="206">
        <v>31</v>
      </c>
      <c r="H665" s="207"/>
      <c r="I665" s="103" t="s">
        <v>569</v>
      </c>
      <c r="K665" s="210" t="s">
        <v>6272</v>
      </c>
      <c r="L665" s="210">
        <v>31</v>
      </c>
      <c r="M665" s="210" t="str">
        <f>IF(
ISNA(INDEX(resources!E:E,MATCH(B665,resources!B:B,0))),"fillme",
INDEX(resources!E:E,MATCH(B665,resources!B:B,0)))</f>
        <v>CAISO_Unknown</v>
      </c>
      <c r="N665" s="220">
        <v>1</v>
      </c>
      <c r="O665" s="210" t="str">
        <f>IFERROR(INDEX(resources!K:K,MATCH(B665,resources!B:B,0)),"fillme")</f>
        <v>unknown</v>
      </c>
      <c r="P665" s="210" t="str">
        <f t="shared" si="255"/>
        <v>unknown_2025_6</v>
      </c>
      <c r="Q665" s="194">
        <f>INDEX(elcc!G:G,MATCH(P665,elcc!D:D,0))</f>
        <v>0</v>
      </c>
      <c r="R665" s="195">
        <f t="shared" si="256"/>
        <v>1</v>
      </c>
      <c r="S665" s="210" t="e">
        <f t="shared" si="257"/>
        <v>#N/A</v>
      </c>
      <c r="T665" s="212">
        <f t="shared" si="258"/>
        <v>31</v>
      </c>
      <c r="U665" s="196" t="str">
        <f t="shared" si="259"/>
        <v>ok</v>
      </c>
      <c r="V665" s="192" t="str">
        <f>INDEX(resources!F:F,MATCH(B665,resources!B:B,0))</f>
        <v>existing_generic</v>
      </c>
      <c r="W665" s="197">
        <f t="shared" si="260"/>
        <v>0</v>
      </c>
      <c r="X665" s="197">
        <f t="shared" si="261"/>
        <v>1</v>
      </c>
      <c r="Y665" s="214" t="str">
        <f t="shared" si="262"/>
        <v>existing_generic_unknown_existing_generic_unknown_Generic resource adequacy, likely natural gas generation</v>
      </c>
      <c r="Z665" s="197">
        <f>IF(COUNTIFS($Y$2:Y665,Y665)=1,1,0)</f>
        <v>0</v>
      </c>
      <c r="AA665" s="197">
        <f>SUM($Z$2:Z665)*Z665</f>
        <v>0</v>
      </c>
      <c r="AB665" s="197">
        <f>COUNTIFS(resources!B:B,B665)</f>
        <v>1</v>
      </c>
      <c r="AC665" s="197">
        <f t="shared" si="263"/>
        <v>1</v>
      </c>
      <c r="AD665" s="197">
        <f t="shared" si="264"/>
        <v>1</v>
      </c>
      <c r="AE665" s="197">
        <f t="shared" si="265"/>
        <v>1</v>
      </c>
      <c r="AF665" s="197">
        <f t="shared" si="266"/>
        <v>1</v>
      </c>
      <c r="AG665" s="197">
        <f t="shared" si="267"/>
        <v>1</v>
      </c>
      <c r="AH665" s="197">
        <f t="shared" si="268"/>
        <v>1</v>
      </c>
      <c r="AI665" s="197">
        <f t="shared" si="269"/>
        <v>1</v>
      </c>
    </row>
    <row r="666" spans="1:35" ht="36" x14ac:dyDescent="0.3">
      <c r="A666" s="103" t="s">
        <v>3955</v>
      </c>
      <c r="B666" s="214" t="s">
        <v>2398</v>
      </c>
      <c r="C666" s="214" t="s">
        <v>2398</v>
      </c>
      <c r="D666" s="164">
        <v>2025</v>
      </c>
      <c r="E666" s="164">
        <v>7</v>
      </c>
      <c r="F666" s="166">
        <v>0</v>
      </c>
      <c r="G666" s="206">
        <v>58</v>
      </c>
      <c r="H666" s="207"/>
      <c r="I666" s="103" t="s">
        <v>569</v>
      </c>
      <c r="K666" s="210" t="s">
        <v>6272</v>
      </c>
      <c r="L666" s="210">
        <v>58</v>
      </c>
      <c r="M666" s="210" t="str">
        <f>IF(
ISNA(INDEX(resources!E:E,MATCH(B666,resources!B:B,0))),"fillme",
INDEX(resources!E:E,MATCH(B666,resources!B:B,0)))</f>
        <v>CAISO_Unknown</v>
      </c>
      <c r="N666" s="220">
        <v>1</v>
      </c>
      <c r="O666" s="210" t="str">
        <f>IFERROR(INDEX(resources!K:K,MATCH(B666,resources!B:B,0)),"fillme")</f>
        <v>unknown</v>
      </c>
      <c r="P666" s="210" t="str">
        <f t="shared" si="255"/>
        <v>unknown_2025_7</v>
      </c>
      <c r="Q666" s="194">
        <f>INDEX(elcc!G:G,MATCH(P666,elcc!D:D,0))</f>
        <v>0</v>
      </c>
      <c r="R666" s="195">
        <f t="shared" si="256"/>
        <v>1</v>
      </c>
      <c r="S666" s="210" t="e">
        <f t="shared" si="257"/>
        <v>#N/A</v>
      </c>
      <c r="T666" s="212">
        <f t="shared" si="258"/>
        <v>58</v>
      </c>
      <c r="U666" s="196" t="str">
        <f t="shared" si="259"/>
        <v>ok</v>
      </c>
      <c r="V666" s="192" t="str">
        <f>INDEX(resources!F:F,MATCH(B666,resources!B:B,0))</f>
        <v>existing_generic</v>
      </c>
      <c r="W666" s="197">
        <f t="shared" si="260"/>
        <v>0</v>
      </c>
      <c r="X666" s="197">
        <f t="shared" si="261"/>
        <v>1</v>
      </c>
      <c r="Y666" s="214" t="str">
        <f t="shared" si="262"/>
        <v>existing_generic_unknown_existing_generic_unknown_Generic resource adequacy, likely natural gas generation</v>
      </c>
      <c r="Z666" s="197">
        <f>IF(COUNTIFS($Y$2:Y666,Y666)=1,1,0)</f>
        <v>0</v>
      </c>
      <c r="AA666" s="197">
        <f>SUM($Z$2:Z666)*Z666</f>
        <v>0</v>
      </c>
      <c r="AB666" s="197">
        <f>COUNTIFS(resources!B:B,B666)</f>
        <v>1</v>
      </c>
      <c r="AC666" s="197">
        <f t="shared" si="263"/>
        <v>1</v>
      </c>
      <c r="AD666" s="197">
        <f t="shared" si="264"/>
        <v>1</v>
      </c>
      <c r="AE666" s="197">
        <f t="shared" si="265"/>
        <v>1</v>
      </c>
      <c r="AF666" s="197">
        <f t="shared" si="266"/>
        <v>1</v>
      </c>
      <c r="AG666" s="197">
        <f t="shared" si="267"/>
        <v>1</v>
      </c>
      <c r="AH666" s="197">
        <f t="shared" si="268"/>
        <v>1</v>
      </c>
      <c r="AI666" s="197">
        <f t="shared" si="269"/>
        <v>1</v>
      </c>
    </row>
    <row r="667" spans="1:35" ht="36" x14ac:dyDescent="0.3">
      <c r="A667" s="103" t="s">
        <v>3955</v>
      </c>
      <c r="B667" s="214" t="s">
        <v>2398</v>
      </c>
      <c r="C667" s="214" t="s">
        <v>2398</v>
      </c>
      <c r="D667" s="164">
        <v>2025</v>
      </c>
      <c r="E667" s="164">
        <v>8</v>
      </c>
      <c r="F667" s="166">
        <v>0</v>
      </c>
      <c r="G667" s="206">
        <v>72</v>
      </c>
      <c r="H667" s="207"/>
      <c r="I667" s="103" t="s">
        <v>569</v>
      </c>
      <c r="K667" s="210" t="s">
        <v>6272</v>
      </c>
      <c r="L667" s="210">
        <v>72</v>
      </c>
      <c r="M667" s="210" t="str">
        <f>IF(
ISNA(INDEX(resources!E:E,MATCH(B667,resources!B:B,0))),"fillme",
INDEX(resources!E:E,MATCH(B667,resources!B:B,0)))</f>
        <v>CAISO_Unknown</v>
      </c>
      <c r="N667" s="220">
        <v>1</v>
      </c>
      <c r="O667" s="210" t="str">
        <f>IFERROR(INDEX(resources!K:K,MATCH(B667,resources!B:B,0)),"fillme")</f>
        <v>unknown</v>
      </c>
      <c r="P667" s="210" t="str">
        <f t="shared" si="255"/>
        <v>unknown_2025_8</v>
      </c>
      <c r="Q667" s="194">
        <f>INDEX(elcc!G:G,MATCH(P667,elcc!D:D,0))</f>
        <v>0</v>
      </c>
      <c r="R667" s="195">
        <f t="shared" si="256"/>
        <v>1</v>
      </c>
      <c r="S667" s="210" t="e">
        <f t="shared" si="257"/>
        <v>#N/A</v>
      </c>
      <c r="T667" s="212">
        <f t="shared" si="258"/>
        <v>72</v>
      </c>
      <c r="U667" s="196" t="str">
        <f t="shared" si="259"/>
        <v>ok</v>
      </c>
      <c r="V667" s="192" t="str">
        <f>INDEX(resources!F:F,MATCH(B667,resources!B:B,0))</f>
        <v>existing_generic</v>
      </c>
      <c r="W667" s="197">
        <f t="shared" si="260"/>
        <v>0</v>
      </c>
      <c r="X667" s="197">
        <f t="shared" si="261"/>
        <v>1</v>
      </c>
      <c r="Y667" s="214" t="str">
        <f t="shared" si="262"/>
        <v>existing_generic_unknown_existing_generic_unknown_Generic resource adequacy, likely natural gas generation</v>
      </c>
      <c r="Z667" s="197">
        <f>IF(COUNTIFS($Y$2:Y667,Y667)=1,1,0)</f>
        <v>0</v>
      </c>
      <c r="AA667" s="197">
        <f>SUM($Z$2:Z667)*Z667</f>
        <v>0</v>
      </c>
      <c r="AB667" s="197">
        <f>COUNTIFS(resources!B:B,B667)</f>
        <v>1</v>
      </c>
      <c r="AC667" s="197">
        <f t="shared" si="263"/>
        <v>1</v>
      </c>
      <c r="AD667" s="197">
        <f t="shared" si="264"/>
        <v>1</v>
      </c>
      <c r="AE667" s="197">
        <f t="shared" si="265"/>
        <v>1</v>
      </c>
      <c r="AF667" s="197">
        <f t="shared" si="266"/>
        <v>1</v>
      </c>
      <c r="AG667" s="197">
        <f t="shared" si="267"/>
        <v>1</v>
      </c>
      <c r="AH667" s="197">
        <f t="shared" si="268"/>
        <v>1</v>
      </c>
      <c r="AI667" s="197">
        <f t="shared" si="269"/>
        <v>1</v>
      </c>
    </row>
    <row r="668" spans="1:35" ht="36" x14ac:dyDescent="0.3">
      <c r="A668" s="103" t="s">
        <v>3955</v>
      </c>
      <c r="B668" s="214" t="s">
        <v>2398</v>
      </c>
      <c r="C668" s="214" t="s">
        <v>2398</v>
      </c>
      <c r="D668" s="164">
        <v>2025</v>
      </c>
      <c r="E668" s="164">
        <v>9</v>
      </c>
      <c r="F668" s="166">
        <v>0</v>
      </c>
      <c r="G668" s="206">
        <v>94</v>
      </c>
      <c r="H668" s="207"/>
      <c r="I668" s="103" t="s">
        <v>569</v>
      </c>
      <c r="K668" s="210" t="s">
        <v>6272</v>
      </c>
      <c r="L668" s="210">
        <v>94</v>
      </c>
      <c r="M668" s="210" t="str">
        <f>IF(
ISNA(INDEX(resources!E:E,MATCH(B668,resources!B:B,0))),"fillme",
INDEX(resources!E:E,MATCH(B668,resources!B:B,0)))</f>
        <v>CAISO_Unknown</v>
      </c>
      <c r="N668" s="220">
        <v>1</v>
      </c>
      <c r="O668" s="210" t="str">
        <f>IFERROR(INDEX(resources!K:K,MATCH(B668,resources!B:B,0)),"fillme")</f>
        <v>unknown</v>
      </c>
      <c r="P668" s="210" t="str">
        <f t="shared" si="255"/>
        <v>unknown_2025_9</v>
      </c>
      <c r="Q668" s="194">
        <f>INDEX(elcc!G:G,MATCH(P668,elcc!D:D,0))</f>
        <v>0</v>
      </c>
      <c r="R668" s="195">
        <f t="shared" si="256"/>
        <v>1</v>
      </c>
      <c r="S668" s="210" t="e">
        <f t="shared" si="257"/>
        <v>#N/A</v>
      </c>
      <c r="T668" s="212">
        <f t="shared" si="258"/>
        <v>94</v>
      </c>
      <c r="U668" s="196" t="str">
        <f t="shared" si="259"/>
        <v>ok</v>
      </c>
      <c r="V668" s="192" t="str">
        <f>INDEX(resources!F:F,MATCH(B668,resources!B:B,0))</f>
        <v>existing_generic</v>
      </c>
      <c r="W668" s="197">
        <f t="shared" si="260"/>
        <v>0</v>
      </c>
      <c r="X668" s="197">
        <f t="shared" si="261"/>
        <v>1</v>
      </c>
      <c r="Y668" s="214" t="str">
        <f t="shared" si="262"/>
        <v>existing_generic_unknown_existing_generic_unknown_Generic resource adequacy, likely natural gas generation</v>
      </c>
      <c r="Z668" s="197">
        <f>IF(COUNTIFS($Y$2:Y668,Y668)=1,1,0)</f>
        <v>0</v>
      </c>
      <c r="AA668" s="197">
        <f>SUM($Z$2:Z668)*Z668</f>
        <v>0</v>
      </c>
      <c r="AB668" s="197">
        <f>COUNTIFS(resources!B:B,B668)</f>
        <v>1</v>
      </c>
      <c r="AC668" s="197">
        <f t="shared" si="263"/>
        <v>1</v>
      </c>
      <c r="AD668" s="197">
        <f t="shared" si="264"/>
        <v>1</v>
      </c>
      <c r="AE668" s="197">
        <f t="shared" si="265"/>
        <v>1</v>
      </c>
      <c r="AF668" s="197">
        <f t="shared" si="266"/>
        <v>1</v>
      </c>
      <c r="AG668" s="197">
        <f t="shared" si="267"/>
        <v>1</v>
      </c>
      <c r="AH668" s="197">
        <f t="shared" si="268"/>
        <v>1</v>
      </c>
      <c r="AI668" s="197">
        <f t="shared" si="269"/>
        <v>1</v>
      </c>
    </row>
    <row r="669" spans="1:35" ht="36" x14ac:dyDescent="0.3">
      <c r="A669" s="103" t="s">
        <v>3955</v>
      </c>
      <c r="B669" s="214" t="s">
        <v>2398</v>
      </c>
      <c r="C669" s="214" t="s">
        <v>2398</v>
      </c>
      <c r="D669" s="164">
        <v>2025</v>
      </c>
      <c r="E669" s="164">
        <v>10</v>
      </c>
      <c r="F669" s="166">
        <v>0</v>
      </c>
      <c r="G669" s="206">
        <v>71</v>
      </c>
      <c r="H669" s="207"/>
      <c r="I669" s="103" t="s">
        <v>569</v>
      </c>
      <c r="K669" s="210" t="s">
        <v>6272</v>
      </c>
      <c r="L669" s="210">
        <v>71</v>
      </c>
      <c r="M669" s="210" t="str">
        <f>IF(
ISNA(INDEX(resources!E:E,MATCH(B669,resources!B:B,0))),"fillme",
INDEX(resources!E:E,MATCH(B669,resources!B:B,0)))</f>
        <v>CAISO_Unknown</v>
      </c>
      <c r="N669" s="220">
        <v>1</v>
      </c>
      <c r="O669" s="210" t="str">
        <f>IFERROR(INDEX(resources!K:K,MATCH(B669,resources!B:B,0)),"fillme")</f>
        <v>unknown</v>
      </c>
      <c r="P669" s="210" t="str">
        <f t="shared" si="255"/>
        <v>unknown_2025_10</v>
      </c>
      <c r="Q669" s="194">
        <f>INDEX(elcc!G:G,MATCH(P669,elcc!D:D,0))</f>
        <v>0</v>
      </c>
      <c r="R669" s="195">
        <f t="shared" si="256"/>
        <v>1</v>
      </c>
      <c r="S669" s="210" t="e">
        <f t="shared" si="257"/>
        <v>#N/A</v>
      </c>
      <c r="T669" s="212">
        <f t="shared" si="258"/>
        <v>71</v>
      </c>
      <c r="U669" s="196" t="str">
        <f t="shared" si="259"/>
        <v>ok</v>
      </c>
      <c r="V669" s="192" t="str">
        <f>INDEX(resources!F:F,MATCH(B669,resources!B:B,0))</f>
        <v>existing_generic</v>
      </c>
      <c r="W669" s="197">
        <f t="shared" si="260"/>
        <v>0</v>
      </c>
      <c r="X669" s="197">
        <f t="shared" si="261"/>
        <v>1</v>
      </c>
      <c r="Y669" s="214" t="str">
        <f t="shared" si="262"/>
        <v>existing_generic_unknown_existing_generic_unknown_Generic resource adequacy, likely natural gas generation</v>
      </c>
      <c r="Z669" s="197">
        <f>IF(COUNTIFS($Y$2:Y669,Y669)=1,1,0)</f>
        <v>0</v>
      </c>
      <c r="AA669" s="197">
        <f>SUM($Z$2:Z669)*Z669</f>
        <v>0</v>
      </c>
      <c r="AB669" s="197">
        <f>COUNTIFS(resources!B:B,B669)</f>
        <v>1</v>
      </c>
      <c r="AC669" s="197">
        <f t="shared" si="263"/>
        <v>1</v>
      </c>
      <c r="AD669" s="197">
        <f t="shared" si="264"/>
        <v>1</v>
      </c>
      <c r="AE669" s="197">
        <f t="shared" si="265"/>
        <v>1</v>
      </c>
      <c r="AF669" s="197">
        <f t="shared" si="266"/>
        <v>1</v>
      </c>
      <c r="AG669" s="197">
        <f t="shared" si="267"/>
        <v>1</v>
      </c>
      <c r="AH669" s="197">
        <f t="shared" si="268"/>
        <v>1</v>
      </c>
      <c r="AI669" s="197">
        <f t="shared" si="269"/>
        <v>1</v>
      </c>
    </row>
    <row r="670" spans="1:35" ht="36" x14ac:dyDescent="0.3">
      <c r="A670" s="103" t="s">
        <v>3955</v>
      </c>
      <c r="B670" s="214" t="s">
        <v>2398</v>
      </c>
      <c r="C670" s="214" t="s">
        <v>2398</v>
      </c>
      <c r="D670" s="164">
        <v>2025</v>
      </c>
      <c r="E670" s="164">
        <v>11</v>
      </c>
      <c r="F670" s="166">
        <v>0</v>
      </c>
      <c r="G670" s="206">
        <v>70</v>
      </c>
      <c r="H670" s="207"/>
      <c r="I670" s="103" t="s">
        <v>569</v>
      </c>
      <c r="K670" s="210" t="s">
        <v>6272</v>
      </c>
      <c r="L670" s="210">
        <v>70</v>
      </c>
      <c r="M670" s="210" t="str">
        <f>IF(
ISNA(INDEX(resources!E:E,MATCH(B670,resources!B:B,0))),"fillme",
INDEX(resources!E:E,MATCH(B670,resources!B:B,0)))</f>
        <v>CAISO_Unknown</v>
      </c>
      <c r="N670" s="220">
        <v>1</v>
      </c>
      <c r="O670" s="210" t="str">
        <f>IFERROR(INDEX(resources!K:K,MATCH(B670,resources!B:B,0)),"fillme")</f>
        <v>unknown</v>
      </c>
      <c r="P670" s="210" t="str">
        <f t="shared" si="255"/>
        <v>unknown_2025_11</v>
      </c>
      <c r="Q670" s="194">
        <f>INDEX(elcc!G:G,MATCH(P670,elcc!D:D,0))</f>
        <v>0</v>
      </c>
      <c r="R670" s="195">
        <f t="shared" si="256"/>
        <v>1</v>
      </c>
      <c r="S670" s="210" t="e">
        <f t="shared" si="257"/>
        <v>#N/A</v>
      </c>
      <c r="T670" s="212">
        <f t="shared" si="258"/>
        <v>70</v>
      </c>
      <c r="U670" s="196" t="str">
        <f t="shared" si="259"/>
        <v>ok</v>
      </c>
      <c r="V670" s="192" t="str">
        <f>INDEX(resources!F:F,MATCH(B670,resources!B:B,0))</f>
        <v>existing_generic</v>
      </c>
      <c r="W670" s="197">
        <f t="shared" si="260"/>
        <v>0</v>
      </c>
      <c r="X670" s="197">
        <f t="shared" si="261"/>
        <v>1</v>
      </c>
      <c r="Y670" s="214" t="str">
        <f t="shared" si="262"/>
        <v>existing_generic_unknown_existing_generic_unknown_Generic resource adequacy, likely natural gas generation</v>
      </c>
      <c r="Z670" s="197">
        <f>IF(COUNTIFS($Y$2:Y670,Y670)=1,1,0)</f>
        <v>0</v>
      </c>
      <c r="AA670" s="197">
        <f>SUM($Z$2:Z670)*Z670</f>
        <v>0</v>
      </c>
      <c r="AB670" s="197">
        <f>COUNTIFS(resources!B:B,B670)</f>
        <v>1</v>
      </c>
      <c r="AC670" s="197">
        <f t="shared" si="263"/>
        <v>1</v>
      </c>
      <c r="AD670" s="197">
        <f t="shared" si="264"/>
        <v>1</v>
      </c>
      <c r="AE670" s="197">
        <f t="shared" si="265"/>
        <v>1</v>
      </c>
      <c r="AF670" s="197">
        <f t="shared" si="266"/>
        <v>1</v>
      </c>
      <c r="AG670" s="197">
        <f t="shared" si="267"/>
        <v>1</v>
      </c>
      <c r="AH670" s="197">
        <f t="shared" si="268"/>
        <v>1</v>
      </c>
      <c r="AI670" s="197">
        <f t="shared" si="269"/>
        <v>1</v>
      </c>
    </row>
    <row r="671" spans="1:35" ht="36" x14ac:dyDescent="0.3">
      <c r="A671" s="103" t="s">
        <v>3955</v>
      </c>
      <c r="B671" s="214" t="s">
        <v>2398</v>
      </c>
      <c r="C671" s="214" t="s">
        <v>2398</v>
      </c>
      <c r="D671" s="164">
        <v>2025</v>
      </c>
      <c r="E671" s="164">
        <v>12</v>
      </c>
      <c r="F671" s="166">
        <v>0</v>
      </c>
      <c r="G671" s="206">
        <v>63</v>
      </c>
      <c r="H671" s="207"/>
      <c r="I671" s="103" t="s">
        <v>569</v>
      </c>
      <c r="K671" s="210" t="s">
        <v>6272</v>
      </c>
      <c r="L671" s="210">
        <v>63</v>
      </c>
      <c r="M671" s="210" t="str">
        <f>IF(
ISNA(INDEX(resources!E:E,MATCH(B671,resources!B:B,0))),"fillme",
INDEX(resources!E:E,MATCH(B671,resources!B:B,0)))</f>
        <v>CAISO_Unknown</v>
      </c>
      <c r="N671" s="220">
        <v>1</v>
      </c>
      <c r="O671" s="210" t="str">
        <f>IFERROR(INDEX(resources!K:K,MATCH(B671,resources!B:B,0)),"fillme")</f>
        <v>unknown</v>
      </c>
      <c r="P671" s="210" t="str">
        <f t="shared" si="255"/>
        <v>unknown_2025_12</v>
      </c>
      <c r="Q671" s="194">
        <f>INDEX(elcc!G:G,MATCH(P671,elcc!D:D,0))</f>
        <v>0</v>
      </c>
      <c r="R671" s="195">
        <f t="shared" si="256"/>
        <v>1</v>
      </c>
      <c r="S671" s="210" t="e">
        <f t="shared" si="257"/>
        <v>#N/A</v>
      </c>
      <c r="T671" s="212">
        <f t="shared" si="258"/>
        <v>63</v>
      </c>
      <c r="U671" s="196" t="str">
        <f t="shared" si="259"/>
        <v>ok</v>
      </c>
      <c r="V671" s="192" t="str">
        <f>INDEX(resources!F:F,MATCH(B671,resources!B:B,0))</f>
        <v>existing_generic</v>
      </c>
      <c r="W671" s="197">
        <f t="shared" si="260"/>
        <v>0</v>
      </c>
      <c r="X671" s="197">
        <f t="shared" si="261"/>
        <v>1</v>
      </c>
      <c r="Y671" s="214" t="str">
        <f t="shared" si="262"/>
        <v>existing_generic_unknown_existing_generic_unknown_Generic resource adequacy, likely natural gas generation</v>
      </c>
      <c r="Z671" s="197">
        <f>IF(COUNTIFS($Y$2:Y671,Y671)=1,1,0)</f>
        <v>0</v>
      </c>
      <c r="AA671" s="197">
        <f>SUM($Z$2:Z671)*Z671</f>
        <v>0</v>
      </c>
      <c r="AB671" s="197">
        <f>COUNTIFS(resources!B:B,B671)</f>
        <v>1</v>
      </c>
      <c r="AC671" s="197">
        <f t="shared" si="263"/>
        <v>1</v>
      </c>
      <c r="AD671" s="197">
        <f t="shared" si="264"/>
        <v>1</v>
      </c>
      <c r="AE671" s="197">
        <f t="shared" si="265"/>
        <v>1</v>
      </c>
      <c r="AF671" s="197">
        <f t="shared" si="266"/>
        <v>1</v>
      </c>
      <c r="AG671" s="197">
        <f t="shared" si="267"/>
        <v>1</v>
      </c>
      <c r="AH671" s="197">
        <f t="shared" si="268"/>
        <v>1</v>
      </c>
      <c r="AI671" s="197">
        <f t="shared" si="269"/>
        <v>1</v>
      </c>
    </row>
    <row r="672" spans="1:35" ht="36" x14ac:dyDescent="0.3">
      <c r="A672" s="103" t="s">
        <v>3955</v>
      </c>
      <c r="B672" s="214" t="s">
        <v>2398</v>
      </c>
      <c r="C672" s="214" t="s">
        <v>2398</v>
      </c>
      <c r="D672" s="164">
        <v>2026</v>
      </c>
      <c r="E672" s="164">
        <v>1</v>
      </c>
      <c r="F672" s="166">
        <v>0</v>
      </c>
      <c r="G672" s="206">
        <v>52</v>
      </c>
      <c r="H672" s="207"/>
      <c r="I672" s="103" t="s">
        <v>569</v>
      </c>
      <c r="K672" s="210" t="s">
        <v>6272</v>
      </c>
      <c r="L672" s="210">
        <v>52</v>
      </c>
      <c r="M672" s="210" t="str">
        <f>IF(
ISNA(INDEX(resources!E:E,MATCH(B672,resources!B:B,0))),"fillme",
INDEX(resources!E:E,MATCH(B672,resources!B:B,0)))</f>
        <v>CAISO_Unknown</v>
      </c>
      <c r="N672" s="220">
        <v>1</v>
      </c>
      <c r="O672" s="210" t="str">
        <f>IFERROR(INDEX(resources!K:K,MATCH(B672,resources!B:B,0)),"fillme")</f>
        <v>unknown</v>
      </c>
      <c r="P672" s="210" t="str">
        <f t="shared" si="255"/>
        <v>unknown_2026_1</v>
      </c>
      <c r="Q672" s="194">
        <f>INDEX(elcc!G:G,MATCH(P672,elcc!D:D,0))</f>
        <v>0</v>
      </c>
      <c r="R672" s="195">
        <f t="shared" si="256"/>
        <v>1</v>
      </c>
      <c r="S672" s="210" t="e">
        <f t="shared" si="257"/>
        <v>#N/A</v>
      </c>
      <c r="T672" s="212">
        <f t="shared" si="258"/>
        <v>52</v>
      </c>
      <c r="U672" s="196" t="str">
        <f t="shared" si="259"/>
        <v>ok</v>
      </c>
      <c r="V672" s="192" t="str">
        <f>INDEX(resources!F:F,MATCH(B672,resources!B:B,0))</f>
        <v>existing_generic</v>
      </c>
      <c r="W672" s="197">
        <f t="shared" si="260"/>
        <v>0</v>
      </c>
      <c r="X672" s="197">
        <f t="shared" si="261"/>
        <v>1</v>
      </c>
      <c r="Y672" s="214" t="str">
        <f t="shared" si="262"/>
        <v>existing_generic_unknown_existing_generic_unknown_Generic resource adequacy, likely natural gas generation</v>
      </c>
      <c r="Z672" s="197">
        <f>IF(COUNTIFS($Y$2:Y672,Y672)=1,1,0)</f>
        <v>0</v>
      </c>
      <c r="AA672" s="197">
        <f>SUM($Z$2:Z672)*Z672</f>
        <v>0</v>
      </c>
      <c r="AB672" s="197">
        <f>COUNTIFS(resources!B:B,B672)</f>
        <v>1</v>
      </c>
      <c r="AC672" s="197">
        <f t="shared" si="263"/>
        <v>1</v>
      </c>
      <c r="AD672" s="197">
        <f t="shared" si="264"/>
        <v>1</v>
      </c>
      <c r="AE672" s="197">
        <f t="shared" si="265"/>
        <v>1</v>
      </c>
      <c r="AF672" s="197">
        <f t="shared" si="266"/>
        <v>1</v>
      </c>
      <c r="AG672" s="197">
        <f t="shared" si="267"/>
        <v>1</v>
      </c>
      <c r="AH672" s="197">
        <f t="shared" si="268"/>
        <v>1</v>
      </c>
      <c r="AI672" s="197">
        <f t="shared" si="269"/>
        <v>1</v>
      </c>
    </row>
    <row r="673" spans="1:35" ht="36" x14ac:dyDescent="0.3">
      <c r="A673" s="103" t="s">
        <v>3955</v>
      </c>
      <c r="B673" s="214" t="s">
        <v>2398</v>
      </c>
      <c r="C673" s="214" t="s">
        <v>2398</v>
      </c>
      <c r="D673" s="164">
        <v>2026</v>
      </c>
      <c r="E673" s="164">
        <v>2</v>
      </c>
      <c r="F673" s="166">
        <v>0</v>
      </c>
      <c r="G673" s="206">
        <v>30</v>
      </c>
      <c r="H673" s="207"/>
      <c r="I673" s="103" t="s">
        <v>569</v>
      </c>
      <c r="K673" s="210" t="s">
        <v>6272</v>
      </c>
      <c r="L673" s="210">
        <v>30</v>
      </c>
      <c r="M673" s="210" t="str">
        <f>IF(
ISNA(INDEX(resources!E:E,MATCH(B673,resources!B:B,0))),"fillme",
INDEX(resources!E:E,MATCH(B673,resources!B:B,0)))</f>
        <v>CAISO_Unknown</v>
      </c>
      <c r="N673" s="220">
        <v>1</v>
      </c>
      <c r="O673" s="210" t="str">
        <f>IFERROR(INDEX(resources!K:K,MATCH(B673,resources!B:B,0)),"fillme")</f>
        <v>unknown</v>
      </c>
      <c r="P673" s="210" t="str">
        <f t="shared" si="255"/>
        <v>unknown_2026_2</v>
      </c>
      <c r="Q673" s="194">
        <f>INDEX(elcc!G:G,MATCH(P673,elcc!D:D,0))</f>
        <v>0</v>
      </c>
      <c r="R673" s="195">
        <f t="shared" si="256"/>
        <v>1</v>
      </c>
      <c r="S673" s="210" t="e">
        <f t="shared" si="257"/>
        <v>#N/A</v>
      </c>
      <c r="T673" s="212">
        <f t="shared" si="258"/>
        <v>30</v>
      </c>
      <c r="U673" s="196" t="str">
        <f t="shared" si="259"/>
        <v>ok</v>
      </c>
      <c r="V673" s="192" t="str">
        <f>INDEX(resources!F:F,MATCH(B673,resources!B:B,0))</f>
        <v>existing_generic</v>
      </c>
      <c r="W673" s="197">
        <f t="shared" si="260"/>
        <v>0</v>
      </c>
      <c r="X673" s="197">
        <f t="shared" si="261"/>
        <v>1</v>
      </c>
      <c r="Y673" s="214" t="str">
        <f t="shared" si="262"/>
        <v>existing_generic_unknown_existing_generic_unknown_Generic resource adequacy, likely natural gas generation</v>
      </c>
      <c r="Z673" s="197">
        <f>IF(COUNTIFS($Y$2:Y673,Y673)=1,1,0)</f>
        <v>0</v>
      </c>
      <c r="AA673" s="197">
        <f>SUM($Z$2:Z673)*Z673</f>
        <v>0</v>
      </c>
      <c r="AB673" s="197">
        <f>COUNTIFS(resources!B:B,B673)</f>
        <v>1</v>
      </c>
      <c r="AC673" s="197">
        <f t="shared" si="263"/>
        <v>1</v>
      </c>
      <c r="AD673" s="197">
        <f t="shared" si="264"/>
        <v>1</v>
      </c>
      <c r="AE673" s="197">
        <f t="shared" si="265"/>
        <v>1</v>
      </c>
      <c r="AF673" s="197">
        <f t="shared" si="266"/>
        <v>1</v>
      </c>
      <c r="AG673" s="197">
        <f t="shared" si="267"/>
        <v>1</v>
      </c>
      <c r="AH673" s="197">
        <f t="shared" si="268"/>
        <v>1</v>
      </c>
      <c r="AI673" s="197">
        <f t="shared" si="269"/>
        <v>1</v>
      </c>
    </row>
    <row r="674" spans="1:35" ht="36" x14ac:dyDescent="0.3">
      <c r="A674" s="103" t="s">
        <v>3955</v>
      </c>
      <c r="B674" s="214" t="s">
        <v>2398</v>
      </c>
      <c r="C674" s="214" t="s">
        <v>2398</v>
      </c>
      <c r="D674" s="164">
        <v>2026</v>
      </c>
      <c r="E674" s="164">
        <v>3</v>
      </c>
      <c r="F674" s="166">
        <v>0</v>
      </c>
      <c r="G674" s="206">
        <v>14</v>
      </c>
      <c r="H674" s="207"/>
      <c r="I674" s="103" t="s">
        <v>569</v>
      </c>
      <c r="K674" s="210" t="s">
        <v>6272</v>
      </c>
      <c r="L674" s="210">
        <v>14</v>
      </c>
      <c r="M674" s="210" t="str">
        <f>IF(
ISNA(INDEX(resources!E:E,MATCH(B674,resources!B:B,0))),"fillme",
INDEX(resources!E:E,MATCH(B674,resources!B:B,0)))</f>
        <v>CAISO_Unknown</v>
      </c>
      <c r="N674" s="220">
        <v>1</v>
      </c>
      <c r="O674" s="210" t="str">
        <f>IFERROR(INDEX(resources!K:K,MATCH(B674,resources!B:B,0)),"fillme")</f>
        <v>unknown</v>
      </c>
      <c r="P674" s="210" t="str">
        <f t="shared" si="255"/>
        <v>unknown_2026_3</v>
      </c>
      <c r="Q674" s="194">
        <f>INDEX(elcc!G:G,MATCH(P674,elcc!D:D,0))</f>
        <v>0</v>
      </c>
      <c r="R674" s="195">
        <f t="shared" si="256"/>
        <v>1</v>
      </c>
      <c r="S674" s="210" t="e">
        <f t="shared" si="257"/>
        <v>#N/A</v>
      </c>
      <c r="T674" s="212">
        <f t="shared" si="258"/>
        <v>14</v>
      </c>
      <c r="U674" s="196" t="str">
        <f t="shared" si="259"/>
        <v>ok</v>
      </c>
      <c r="V674" s="192" t="str">
        <f>INDEX(resources!F:F,MATCH(B674,resources!B:B,0))</f>
        <v>existing_generic</v>
      </c>
      <c r="W674" s="197">
        <f t="shared" si="260"/>
        <v>0</v>
      </c>
      <c r="X674" s="197">
        <f t="shared" si="261"/>
        <v>1</v>
      </c>
      <c r="Y674" s="214" t="str">
        <f t="shared" si="262"/>
        <v>existing_generic_unknown_existing_generic_unknown_Generic resource adequacy, likely natural gas generation</v>
      </c>
      <c r="Z674" s="197">
        <f>IF(COUNTIFS($Y$2:Y674,Y674)=1,1,0)</f>
        <v>0</v>
      </c>
      <c r="AA674" s="197">
        <f>SUM($Z$2:Z674)*Z674</f>
        <v>0</v>
      </c>
      <c r="AB674" s="197">
        <f>COUNTIFS(resources!B:B,B674)</f>
        <v>1</v>
      </c>
      <c r="AC674" s="197">
        <f t="shared" si="263"/>
        <v>1</v>
      </c>
      <c r="AD674" s="197">
        <f t="shared" si="264"/>
        <v>1</v>
      </c>
      <c r="AE674" s="197">
        <f t="shared" si="265"/>
        <v>1</v>
      </c>
      <c r="AF674" s="197">
        <f t="shared" si="266"/>
        <v>1</v>
      </c>
      <c r="AG674" s="197">
        <f t="shared" si="267"/>
        <v>1</v>
      </c>
      <c r="AH674" s="197">
        <f t="shared" si="268"/>
        <v>1</v>
      </c>
      <c r="AI674" s="197">
        <f t="shared" si="269"/>
        <v>1</v>
      </c>
    </row>
    <row r="675" spans="1:35" ht="36" x14ac:dyDescent="0.3">
      <c r="A675" s="103" t="s">
        <v>3955</v>
      </c>
      <c r="B675" s="214" t="s">
        <v>2398</v>
      </c>
      <c r="C675" s="214" t="s">
        <v>2398</v>
      </c>
      <c r="D675" s="164">
        <v>2026</v>
      </c>
      <c r="E675" s="164">
        <v>4</v>
      </c>
      <c r="F675" s="166">
        <v>0</v>
      </c>
      <c r="G675" s="206">
        <v>8</v>
      </c>
      <c r="H675" s="207"/>
      <c r="I675" s="103" t="s">
        <v>569</v>
      </c>
      <c r="K675" s="210" t="s">
        <v>6272</v>
      </c>
      <c r="L675" s="210">
        <v>8</v>
      </c>
      <c r="M675" s="210" t="str">
        <f>IF(
ISNA(INDEX(resources!E:E,MATCH(B675,resources!B:B,0))),"fillme",
INDEX(resources!E:E,MATCH(B675,resources!B:B,0)))</f>
        <v>CAISO_Unknown</v>
      </c>
      <c r="N675" s="220">
        <v>1</v>
      </c>
      <c r="O675" s="210" t="str">
        <f>IFERROR(INDEX(resources!K:K,MATCH(B675,resources!B:B,0)),"fillme")</f>
        <v>unknown</v>
      </c>
      <c r="P675" s="210" t="str">
        <f t="shared" si="255"/>
        <v>unknown_2026_4</v>
      </c>
      <c r="Q675" s="194">
        <f>INDEX(elcc!G:G,MATCH(P675,elcc!D:D,0))</f>
        <v>0</v>
      </c>
      <c r="R675" s="195">
        <f t="shared" si="256"/>
        <v>1</v>
      </c>
      <c r="S675" s="210" t="e">
        <f t="shared" si="257"/>
        <v>#N/A</v>
      </c>
      <c r="T675" s="212">
        <f t="shared" si="258"/>
        <v>8</v>
      </c>
      <c r="U675" s="196" t="str">
        <f t="shared" si="259"/>
        <v>ok</v>
      </c>
      <c r="V675" s="192" t="str">
        <f>INDEX(resources!F:F,MATCH(B675,resources!B:B,0))</f>
        <v>existing_generic</v>
      </c>
      <c r="W675" s="197">
        <f t="shared" si="260"/>
        <v>0</v>
      </c>
      <c r="X675" s="197">
        <f t="shared" si="261"/>
        <v>1</v>
      </c>
      <c r="Y675" s="214" t="str">
        <f t="shared" si="262"/>
        <v>existing_generic_unknown_existing_generic_unknown_Generic resource adequacy, likely natural gas generation</v>
      </c>
      <c r="Z675" s="197">
        <f>IF(COUNTIFS($Y$2:Y675,Y675)=1,1,0)</f>
        <v>0</v>
      </c>
      <c r="AA675" s="197">
        <f>SUM($Z$2:Z675)*Z675</f>
        <v>0</v>
      </c>
      <c r="AB675" s="197">
        <f>COUNTIFS(resources!B:B,B675)</f>
        <v>1</v>
      </c>
      <c r="AC675" s="197">
        <f t="shared" si="263"/>
        <v>1</v>
      </c>
      <c r="AD675" s="197">
        <f t="shared" si="264"/>
        <v>1</v>
      </c>
      <c r="AE675" s="197">
        <f t="shared" si="265"/>
        <v>1</v>
      </c>
      <c r="AF675" s="197">
        <f t="shared" si="266"/>
        <v>1</v>
      </c>
      <c r="AG675" s="197">
        <f t="shared" si="267"/>
        <v>1</v>
      </c>
      <c r="AH675" s="197">
        <f t="shared" si="268"/>
        <v>1</v>
      </c>
      <c r="AI675" s="197">
        <f t="shared" si="269"/>
        <v>1</v>
      </c>
    </row>
    <row r="676" spans="1:35" ht="36" x14ac:dyDescent="0.3">
      <c r="A676" s="103" t="s">
        <v>3955</v>
      </c>
      <c r="B676" s="214" t="s">
        <v>2398</v>
      </c>
      <c r="C676" s="214" t="s">
        <v>2398</v>
      </c>
      <c r="D676" s="164">
        <v>2026</v>
      </c>
      <c r="E676" s="164">
        <v>5</v>
      </c>
      <c r="F676" s="166">
        <v>0</v>
      </c>
      <c r="G676" s="206">
        <v>14</v>
      </c>
      <c r="H676" s="207"/>
      <c r="I676" s="103" t="s">
        <v>569</v>
      </c>
      <c r="K676" s="210" t="s">
        <v>6272</v>
      </c>
      <c r="L676" s="210">
        <v>14</v>
      </c>
      <c r="M676" s="210" t="str">
        <f>IF(
ISNA(INDEX(resources!E:E,MATCH(B676,resources!B:B,0))),"fillme",
INDEX(resources!E:E,MATCH(B676,resources!B:B,0)))</f>
        <v>CAISO_Unknown</v>
      </c>
      <c r="N676" s="220">
        <v>1</v>
      </c>
      <c r="O676" s="210" t="str">
        <f>IFERROR(INDEX(resources!K:K,MATCH(B676,resources!B:B,0)),"fillme")</f>
        <v>unknown</v>
      </c>
      <c r="P676" s="210" t="str">
        <f t="shared" ref="P676:P731" si="270">O676&amp;"_"&amp;D676&amp;"_"&amp;E676</f>
        <v>unknown_2026_5</v>
      </c>
      <c r="Q676" s="194">
        <f>INDEX(elcc!G:G,MATCH(P676,elcc!D:D,0))</f>
        <v>0</v>
      </c>
      <c r="R676" s="195">
        <f t="shared" ref="R676:R731" si="271">IF(O676="battery",MIN(1,J676/4),1)</f>
        <v>1</v>
      </c>
      <c r="S676" s="210" t="e">
        <f t="shared" ref="S676:S731" si="272">IF(ISBLANK(H676),NA(),H676*L676*Q676*R676)</f>
        <v>#N/A</v>
      </c>
      <c r="T676" s="212">
        <f t="shared" ref="T676:T731" si="273">IF(ISNUMBER(G676),G676,S676)</f>
        <v>14</v>
      </c>
      <c r="U676" s="196" t="str">
        <f t="shared" ref="U676:U731" si="274">IF(ISERROR(T676),"error in NQC data entry; please check blue and purple data entered. You need to provide either a contracted NQC value in Column G, or allow the template to calculate one using Columns H,L,Q, and R","ok")</f>
        <v>ok</v>
      </c>
      <c r="V676" s="192" t="str">
        <f>INDEX(resources!F:F,MATCH(B676,resources!B:B,0))</f>
        <v>existing_generic</v>
      </c>
      <c r="W676" s="197">
        <f t="shared" ref="W676:W731" si="275">(F676&gt;0)*1</f>
        <v>0</v>
      </c>
      <c r="X676" s="197">
        <f t="shared" ref="X676:X731" si="276">COUNTIFS(G676:H676,"&gt;0")</f>
        <v>1</v>
      </c>
      <c r="Y676" s="214" t="str">
        <f t="shared" ref="Y676:Y731" si="277">B676&amp;"_"&amp;C676&amp;"_"&amp;K676</f>
        <v>existing_generic_unknown_existing_generic_unknown_Generic resource adequacy, likely natural gas generation</v>
      </c>
      <c r="Z676" s="197">
        <f>IF(COUNTIFS($Y$2:Y676,Y676)=1,1,0)</f>
        <v>0</v>
      </c>
      <c r="AA676" s="197">
        <f>SUM($Z$2:Z676)*Z676</f>
        <v>0</v>
      </c>
      <c r="AB676" s="197">
        <f>COUNTIFS(resources!B:B,B676)</f>
        <v>1</v>
      </c>
      <c r="AC676" s="197">
        <f t="shared" ref="AC676:AC731" si="278">AND(ISNUMBER(D676),(D676&gt;2019))*1</f>
        <v>1</v>
      </c>
      <c r="AD676" s="197">
        <f t="shared" ref="AD676:AD731" si="279">AND(ISNUMBER(E676),E676&gt;=1,E676&lt;=12)*1</f>
        <v>1</v>
      </c>
      <c r="AE676" s="197">
        <f t="shared" ref="AE676:AE731" si="280">AND(COUNT(G676:H676)=1,COUNT(F676)=1)*1</f>
        <v>1</v>
      </c>
      <c r="AF676" s="197">
        <f t="shared" ref="AF676:AF731" si="281">(COUNTIFS(K676:O676,"fillme")=0)*1</f>
        <v>1</v>
      </c>
      <c r="AG676" s="197">
        <f t="shared" ref="AG676:AG731" si="282">ISNUMBER(L676)*1</f>
        <v>1</v>
      </c>
      <c r="AH676" s="197">
        <f t="shared" ref="AH676:AH731" si="283">NOT(AND(G676&gt;0,H676&gt;0))*1</f>
        <v>1</v>
      </c>
      <c r="AI676" s="197">
        <f t="shared" ref="AI676:AI731" si="284">(U676="ok")*1</f>
        <v>1</v>
      </c>
    </row>
    <row r="677" spans="1:35" ht="36" x14ac:dyDescent="0.3">
      <c r="A677" s="103" t="s">
        <v>3955</v>
      </c>
      <c r="B677" s="214" t="s">
        <v>2398</v>
      </c>
      <c r="C677" s="214" t="s">
        <v>2398</v>
      </c>
      <c r="D677" s="164">
        <v>2026</v>
      </c>
      <c r="E677" s="164">
        <v>6</v>
      </c>
      <c r="F677" s="166">
        <v>0</v>
      </c>
      <c r="G677" s="206">
        <v>5</v>
      </c>
      <c r="H677" s="207"/>
      <c r="I677" s="103" t="s">
        <v>569</v>
      </c>
      <c r="K677" s="210" t="s">
        <v>6272</v>
      </c>
      <c r="L677" s="210">
        <v>5</v>
      </c>
      <c r="M677" s="210" t="str">
        <f>IF(
ISNA(INDEX(resources!E:E,MATCH(B677,resources!B:B,0))),"fillme",
INDEX(resources!E:E,MATCH(B677,resources!B:B,0)))</f>
        <v>CAISO_Unknown</v>
      </c>
      <c r="N677" s="220">
        <v>1</v>
      </c>
      <c r="O677" s="210" t="str">
        <f>IFERROR(INDEX(resources!K:K,MATCH(B677,resources!B:B,0)),"fillme")</f>
        <v>unknown</v>
      </c>
      <c r="P677" s="210" t="str">
        <f t="shared" si="270"/>
        <v>unknown_2026_6</v>
      </c>
      <c r="Q677" s="194">
        <f>INDEX(elcc!G:G,MATCH(P677,elcc!D:D,0))</f>
        <v>0</v>
      </c>
      <c r="R677" s="195">
        <f t="shared" si="271"/>
        <v>1</v>
      </c>
      <c r="S677" s="210" t="e">
        <f t="shared" si="272"/>
        <v>#N/A</v>
      </c>
      <c r="T677" s="212">
        <f t="shared" si="273"/>
        <v>5</v>
      </c>
      <c r="U677" s="196" t="str">
        <f t="shared" si="274"/>
        <v>ok</v>
      </c>
      <c r="V677" s="192" t="str">
        <f>INDEX(resources!F:F,MATCH(B677,resources!B:B,0))</f>
        <v>existing_generic</v>
      </c>
      <c r="W677" s="197">
        <f t="shared" si="275"/>
        <v>0</v>
      </c>
      <c r="X677" s="197">
        <f t="shared" si="276"/>
        <v>1</v>
      </c>
      <c r="Y677" s="214" t="str">
        <f t="shared" si="277"/>
        <v>existing_generic_unknown_existing_generic_unknown_Generic resource adequacy, likely natural gas generation</v>
      </c>
      <c r="Z677" s="197">
        <f>IF(COUNTIFS($Y$2:Y677,Y677)=1,1,0)</f>
        <v>0</v>
      </c>
      <c r="AA677" s="197">
        <f>SUM($Z$2:Z677)*Z677</f>
        <v>0</v>
      </c>
      <c r="AB677" s="197">
        <f>COUNTIFS(resources!B:B,B677)</f>
        <v>1</v>
      </c>
      <c r="AC677" s="197">
        <f t="shared" si="278"/>
        <v>1</v>
      </c>
      <c r="AD677" s="197">
        <f t="shared" si="279"/>
        <v>1</v>
      </c>
      <c r="AE677" s="197">
        <f t="shared" si="280"/>
        <v>1</v>
      </c>
      <c r="AF677" s="197">
        <f t="shared" si="281"/>
        <v>1</v>
      </c>
      <c r="AG677" s="197">
        <f t="shared" si="282"/>
        <v>1</v>
      </c>
      <c r="AH677" s="197">
        <f t="shared" si="283"/>
        <v>1</v>
      </c>
      <c r="AI677" s="197">
        <f t="shared" si="284"/>
        <v>1</v>
      </c>
    </row>
    <row r="678" spans="1:35" ht="36" x14ac:dyDescent="0.3">
      <c r="A678" s="103" t="s">
        <v>3955</v>
      </c>
      <c r="B678" s="214" t="s">
        <v>2398</v>
      </c>
      <c r="C678" s="214" t="s">
        <v>2398</v>
      </c>
      <c r="D678" s="164">
        <v>2026</v>
      </c>
      <c r="E678" s="164">
        <v>7</v>
      </c>
      <c r="F678" s="166">
        <v>0</v>
      </c>
      <c r="G678" s="206">
        <v>27</v>
      </c>
      <c r="H678" s="207"/>
      <c r="I678" s="103" t="s">
        <v>569</v>
      </c>
      <c r="K678" s="210" t="s">
        <v>6272</v>
      </c>
      <c r="L678" s="210">
        <v>27</v>
      </c>
      <c r="M678" s="210" t="str">
        <f>IF(
ISNA(INDEX(resources!E:E,MATCH(B678,resources!B:B,0))),"fillme",
INDEX(resources!E:E,MATCH(B678,resources!B:B,0)))</f>
        <v>CAISO_Unknown</v>
      </c>
      <c r="N678" s="220">
        <v>1</v>
      </c>
      <c r="O678" s="210" t="str">
        <f>IFERROR(INDEX(resources!K:K,MATCH(B678,resources!B:B,0)),"fillme")</f>
        <v>unknown</v>
      </c>
      <c r="P678" s="210" t="str">
        <f t="shared" si="270"/>
        <v>unknown_2026_7</v>
      </c>
      <c r="Q678" s="194">
        <f>INDEX(elcc!G:G,MATCH(P678,elcc!D:D,0))</f>
        <v>0</v>
      </c>
      <c r="R678" s="195">
        <f t="shared" si="271"/>
        <v>1</v>
      </c>
      <c r="S678" s="210" t="e">
        <f t="shared" si="272"/>
        <v>#N/A</v>
      </c>
      <c r="T678" s="212">
        <f t="shared" si="273"/>
        <v>27</v>
      </c>
      <c r="U678" s="196" t="str">
        <f t="shared" si="274"/>
        <v>ok</v>
      </c>
      <c r="V678" s="192" t="str">
        <f>INDEX(resources!F:F,MATCH(B678,resources!B:B,0))</f>
        <v>existing_generic</v>
      </c>
      <c r="W678" s="197">
        <f t="shared" si="275"/>
        <v>0</v>
      </c>
      <c r="X678" s="197">
        <f t="shared" si="276"/>
        <v>1</v>
      </c>
      <c r="Y678" s="214" t="str">
        <f t="shared" si="277"/>
        <v>existing_generic_unknown_existing_generic_unknown_Generic resource adequacy, likely natural gas generation</v>
      </c>
      <c r="Z678" s="197">
        <f>IF(COUNTIFS($Y$2:Y678,Y678)=1,1,0)</f>
        <v>0</v>
      </c>
      <c r="AA678" s="197">
        <f>SUM($Z$2:Z678)*Z678</f>
        <v>0</v>
      </c>
      <c r="AB678" s="197">
        <f>COUNTIFS(resources!B:B,B678)</f>
        <v>1</v>
      </c>
      <c r="AC678" s="197">
        <f t="shared" si="278"/>
        <v>1</v>
      </c>
      <c r="AD678" s="197">
        <f t="shared" si="279"/>
        <v>1</v>
      </c>
      <c r="AE678" s="197">
        <f t="shared" si="280"/>
        <v>1</v>
      </c>
      <c r="AF678" s="197">
        <f t="shared" si="281"/>
        <v>1</v>
      </c>
      <c r="AG678" s="197">
        <f t="shared" si="282"/>
        <v>1</v>
      </c>
      <c r="AH678" s="197">
        <f t="shared" si="283"/>
        <v>1</v>
      </c>
      <c r="AI678" s="197">
        <f t="shared" si="284"/>
        <v>1</v>
      </c>
    </row>
    <row r="679" spans="1:35" ht="36" x14ac:dyDescent="0.3">
      <c r="A679" s="103" t="s">
        <v>3955</v>
      </c>
      <c r="B679" s="214" t="s">
        <v>2398</v>
      </c>
      <c r="C679" s="214" t="s">
        <v>2398</v>
      </c>
      <c r="D679" s="164">
        <v>2026</v>
      </c>
      <c r="E679" s="164">
        <v>8</v>
      </c>
      <c r="F679" s="166">
        <v>0</v>
      </c>
      <c r="G679" s="206">
        <v>41</v>
      </c>
      <c r="H679" s="207"/>
      <c r="I679" s="103" t="s">
        <v>569</v>
      </c>
      <c r="K679" s="210" t="s">
        <v>6272</v>
      </c>
      <c r="L679" s="210">
        <v>41</v>
      </c>
      <c r="M679" s="210" t="str">
        <f>IF(
ISNA(INDEX(resources!E:E,MATCH(B679,resources!B:B,0))),"fillme",
INDEX(resources!E:E,MATCH(B679,resources!B:B,0)))</f>
        <v>CAISO_Unknown</v>
      </c>
      <c r="N679" s="220">
        <v>1</v>
      </c>
      <c r="O679" s="210" t="str">
        <f>IFERROR(INDEX(resources!K:K,MATCH(B679,resources!B:B,0)),"fillme")</f>
        <v>unknown</v>
      </c>
      <c r="P679" s="210" t="str">
        <f t="shared" si="270"/>
        <v>unknown_2026_8</v>
      </c>
      <c r="Q679" s="194">
        <f>INDEX(elcc!G:G,MATCH(P679,elcc!D:D,0))</f>
        <v>0</v>
      </c>
      <c r="R679" s="195">
        <f t="shared" si="271"/>
        <v>1</v>
      </c>
      <c r="S679" s="210" t="e">
        <f t="shared" si="272"/>
        <v>#N/A</v>
      </c>
      <c r="T679" s="212">
        <f t="shared" si="273"/>
        <v>41</v>
      </c>
      <c r="U679" s="196" t="str">
        <f t="shared" si="274"/>
        <v>ok</v>
      </c>
      <c r="V679" s="192" t="str">
        <f>INDEX(resources!F:F,MATCH(B679,resources!B:B,0))</f>
        <v>existing_generic</v>
      </c>
      <c r="W679" s="197">
        <f t="shared" si="275"/>
        <v>0</v>
      </c>
      <c r="X679" s="197">
        <f t="shared" si="276"/>
        <v>1</v>
      </c>
      <c r="Y679" s="214" t="str">
        <f t="shared" si="277"/>
        <v>existing_generic_unknown_existing_generic_unknown_Generic resource adequacy, likely natural gas generation</v>
      </c>
      <c r="Z679" s="197">
        <f>IF(COUNTIFS($Y$2:Y679,Y679)=1,1,0)</f>
        <v>0</v>
      </c>
      <c r="AA679" s="197">
        <f>SUM($Z$2:Z679)*Z679</f>
        <v>0</v>
      </c>
      <c r="AB679" s="197">
        <f>COUNTIFS(resources!B:B,B679)</f>
        <v>1</v>
      </c>
      <c r="AC679" s="197">
        <f t="shared" si="278"/>
        <v>1</v>
      </c>
      <c r="AD679" s="197">
        <f t="shared" si="279"/>
        <v>1</v>
      </c>
      <c r="AE679" s="197">
        <f t="shared" si="280"/>
        <v>1</v>
      </c>
      <c r="AF679" s="197">
        <f t="shared" si="281"/>
        <v>1</v>
      </c>
      <c r="AG679" s="197">
        <f t="shared" si="282"/>
        <v>1</v>
      </c>
      <c r="AH679" s="197">
        <f t="shared" si="283"/>
        <v>1</v>
      </c>
      <c r="AI679" s="197">
        <f t="shared" si="284"/>
        <v>1</v>
      </c>
    </row>
    <row r="680" spans="1:35" ht="36" x14ac:dyDescent="0.3">
      <c r="A680" s="103" t="s">
        <v>3955</v>
      </c>
      <c r="B680" s="214" t="s">
        <v>2398</v>
      </c>
      <c r="C680" s="214" t="s">
        <v>2398</v>
      </c>
      <c r="D680" s="164">
        <v>2026</v>
      </c>
      <c r="E680" s="164">
        <v>9</v>
      </c>
      <c r="F680" s="166">
        <v>0</v>
      </c>
      <c r="G680" s="206">
        <v>63</v>
      </c>
      <c r="H680" s="207"/>
      <c r="I680" s="103" t="s">
        <v>569</v>
      </c>
      <c r="K680" s="210" t="s">
        <v>6272</v>
      </c>
      <c r="L680" s="210">
        <v>63</v>
      </c>
      <c r="M680" s="210" t="str">
        <f>IF(
ISNA(INDEX(resources!E:E,MATCH(B680,resources!B:B,0))),"fillme",
INDEX(resources!E:E,MATCH(B680,resources!B:B,0)))</f>
        <v>CAISO_Unknown</v>
      </c>
      <c r="N680" s="220">
        <v>1</v>
      </c>
      <c r="O680" s="210" t="str">
        <f>IFERROR(INDEX(resources!K:K,MATCH(B680,resources!B:B,0)),"fillme")</f>
        <v>unknown</v>
      </c>
      <c r="P680" s="210" t="str">
        <f t="shared" si="270"/>
        <v>unknown_2026_9</v>
      </c>
      <c r="Q680" s="194">
        <f>INDEX(elcc!G:G,MATCH(P680,elcc!D:D,0))</f>
        <v>0</v>
      </c>
      <c r="R680" s="195">
        <f t="shared" si="271"/>
        <v>1</v>
      </c>
      <c r="S680" s="210" t="e">
        <f t="shared" si="272"/>
        <v>#N/A</v>
      </c>
      <c r="T680" s="212">
        <f t="shared" si="273"/>
        <v>63</v>
      </c>
      <c r="U680" s="196" t="str">
        <f t="shared" si="274"/>
        <v>ok</v>
      </c>
      <c r="V680" s="192" t="str">
        <f>INDEX(resources!F:F,MATCH(B680,resources!B:B,0))</f>
        <v>existing_generic</v>
      </c>
      <c r="W680" s="197">
        <f t="shared" si="275"/>
        <v>0</v>
      </c>
      <c r="X680" s="197">
        <f t="shared" si="276"/>
        <v>1</v>
      </c>
      <c r="Y680" s="214" t="str">
        <f t="shared" si="277"/>
        <v>existing_generic_unknown_existing_generic_unknown_Generic resource adequacy, likely natural gas generation</v>
      </c>
      <c r="Z680" s="197">
        <f>IF(COUNTIFS($Y$2:Y680,Y680)=1,1,0)</f>
        <v>0</v>
      </c>
      <c r="AA680" s="197">
        <f>SUM($Z$2:Z680)*Z680</f>
        <v>0</v>
      </c>
      <c r="AB680" s="197">
        <f>COUNTIFS(resources!B:B,B680)</f>
        <v>1</v>
      </c>
      <c r="AC680" s="197">
        <f t="shared" si="278"/>
        <v>1</v>
      </c>
      <c r="AD680" s="197">
        <f t="shared" si="279"/>
        <v>1</v>
      </c>
      <c r="AE680" s="197">
        <f t="shared" si="280"/>
        <v>1</v>
      </c>
      <c r="AF680" s="197">
        <f t="shared" si="281"/>
        <v>1</v>
      </c>
      <c r="AG680" s="197">
        <f t="shared" si="282"/>
        <v>1</v>
      </c>
      <c r="AH680" s="197">
        <f t="shared" si="283"/>
        <v>1</v>
      </c>
      <c r="AI680" s="197">
        <f t="shared" si="284"/>
        <v>1</v>
      </c>
    </row>
    <row r="681" spans="1:35" ht="36" x14ac:dyDescent="0.3">
      <c r="A681" s="103" t="s">
        <v>3955</v>
      </c>
      <c r="B681" s="214" t="s">
        <v>2398</v>
      </c>
      <c r="C681" s="214" t="s">
        <v>2398</v>
      </c>
      <c r="D681" s="164">
        <v>2026</v>
      </c>
      <c r="E681" s="164">
        <v>10</v>
      </c>
      <c r="F681" s="166">
        <v>0</v>
      </c>
      <c r="G681" s="206">
        <v>40</v>
      </c>
      <c r="H681" s="207"/>
      <c r="I681" s="103" t="s">
        <v>569</v>
      </c>
      <c r="K681" s="210" t="s">
        <v>6272</v>
      </c>
      <c r="L681" s="210">
        <v>40</v>
      </c>
      <c r="M681" s="210" t="str">
        <f>IF(
ISNA(INDEX(resources!E:E,MATCH(B681,resources!B:B,0))),"fillme",
INDEX(resources!E:E,MATCH(B681,resources!B:B,0)))</f>
        <v>CAISO_Unknown</v>
      </c>
      <c r="N681" s="220">
        <v>1</v>
      </c>
      <c r="O681" s="210" t="str">
        <f>IFERROR(INDEX(resources!K:K,MATCH(B681,resources!B:B,0)),"fillme")</f>
        <v>unknown</v>
      </c>
      <c r="P681" s="210" t="str">
        <f t="shared" si="270"/>
        <v>unknown_2026_10</v>
      </c>
      <c r="Q681" s="194">
        <f>INDEX(elcc!G:G,MATCH(P681,elcc!D:D,0))</f>
        <v>0</v>
      </c>
      <c r="R681" s="195">
        <f t="shared" si="271"/>
        <v>1</v>
      </c>
      <c r="S681" s="210" t="e">
        <f t="shared" si="272"/>
        <v>#N/A</v>
      </c>
      <c r="T681" s="212">
        <f t="shared" si="273"/>
        <v>40</v>
      </c>
      <c r="U681" s="196" t="str">
        <f t="shared" si="274"/>
        <v>ok</v>
      </c>
      <c r="V681" s="192" t="str">
        <f>INDEX(resources!F:F,MATCH(B681,resources!B:B,0))</f>
        <v>existing_generic</v>
      </c>
      <c r="W681" s="197">
        <f t="shared" si="275"/>
        <v>0</v>
      </c>
      <c r="X681" s="197">
        <f t="shared" si="276"/>
        <v>1</v>
      </c>
      <c r="Y681" s="214" t="str">
        <f t="shared" si="277"/>
        <v>existing_generic_unknown_existing_generic_unknown_Generic resource adequacy, likely natural gas generation</v>
      </c>
      <c r="Z681" s="197">
        <f>IF(COUNTIFS($Y$2:Y681,Y681)=1,1,0)</f>
        <v>0</v>
      </c>
      <c r="AA681" s="197">
        <f>SUM($Z$2:Z681)*Z681</f>
        <v>0</v>
      </c>
      <c r="AB681" s="197">
        <f>COUNTIFS(resources!B:B,B681)</f>
        <v>1</v>
      </c>
      <c r="AC681" s="197">
        <f t="shared" si="278"/>
        <v>1</v>
      </c>
      <c r="AD681" s="197">
        <f t="shared" si="279"/>
        <v>1</v>
      </c>
      <c r="AE681" s="197">
        <f t="shared" si="280"/>
        <v>1</v>
      </c>
      <c r="AF681" s="197">
        <f t="shared" si="281"/>
        <v>1</v>
      </c>
      <c r="AG681" s="197">
        <f t="shared" si="282"/>
        <v>1</v>
      </c>
      <c r="AH681" s="197">
        <f t="shared" si="283"/>
        <v>1</v>
      </c>
      <c r="AI681" s="197">
        <f t="shared" si="284"/>
        <v>1</v>
      </c>
    </row>
    <row r="682" spans="1:35" ht="36" x14ac:dyDescent="0.3">
      <c r="A682" s="103" t="s">
        <v>3955</v>
      </c>
      <c r="B682" s="214" t="s">
        <v>2398</v>
      </c>
      <c r="C682" s="214" t="s">
        <v>2398</v>
      </c>
      <c r="D682" s="164">
        <v>2026</v>
      </c>
      <c r="E682" s="164">
        <v>11</v>
      </c>
      <c r="F682" s="166">
        <v>0</v>
      </c>
      <c r="G682" s="206">
        <v>39</v>
      </c>
      <c r="H682" s="207"/>
      <c r="I682" s="103" t="s">
        <v>569</v>
      </c>
      <c r="K682" s="210" t="s">
        <v>6272</v>
      </c>
      <c r="L682" s="210">
        <v>39</v>
      </c>
      <c r="M682" s="210" t="str">
        <f>IF(
ISNA(INDEX(resources!E:E,MATCH(B682,resources!B:B,0))),"fillme",
INDEX(resources!E:E,MATCH(B682,resources!B:B,0)))</f>
        <v>CAISO_Unknown</v>
      </c>
      <c r="N682" s="220">
        <v>1</v>
      </c>
      <c r="O682" s="210" t="str">
        <f>IFERROR(INDEX(resources!K:K,MATCH(B682,resources!B:B,0)),"fillme")</f>
        <v>unknown</v>
      </c>
      <c r="P682" s="210" t="str">
        <f t="shared" si="270"/>
        <v>unknown_2026_11</v>
      </c>
      <c r="Q682" s="194">
        <f>INDEX(elcc!G:G,MATCH(P682,elcc!D:D,0))</f>
        <v>0</v>
      </c>
      <c r="R682" s="195">
        <f t="shared" si="271"/>
        <v>1</v>
      </c>
      <c r="S682" s="210" t="e">
        <f t="shared" si="272"/>
        <v>#N/A</v>
      </c>
      <c r="T682" s="212">
        <f t="shared" si="273"/>
        <v>39</v>
      </c>
      <c r="U682" s="196" t="str">
        <f t="shared" si="274"/>
        <v>ok</v>
      </c>
      <c r="V682" s="192" t="str">
        <f>INDEX(resources!F:F,MATCH(B682,resources!B:B,0))</f>
        <v>existing_generic</v>
      </c>
      <c r="W682" s="197">
        <f t="shared" si="275"/>
        <v>0</v>
      </c>
      <c r="X682" s="197">
        <f t="shared" si="276"/>
        <v>1</v>
      </c>
      <c r="Y682" s="214" t="str">
        <f t="shared" si="277"/>
        <v>existing_generic_unknown_existing_generic_unknown_Generic resource adequacy, likely natural gas generation</v>
      </c>
      <c r="Z682" s="197">
        <f>IF(COUNTIFS($Y$2:Y682,Y682)=1,1,0)</f>
        <v>0</v>
      </c>
      <c r="AA682" s="197">
        <f>SUM($Z$2:Z682)*Z682</f>
        <v>0</v>
      </c>
      <c r="AB682" s="197">
        <f>COUNTIFS(resources!B:B,B682)</f>
        <v>1</v>
      </c>
      <c r="AC682" s="197">
        <f t="shared" si="278"/>
        <v>1</v>
      </c>
      <c r="AD682" s="197">
        <f t="shared" si="279"/>
        <v>1</v>
      </c>
      <c r="AE682" s="197">
        <f t="shared" si="280"/>
        <v>1</v>
      </c>
      <c r="AF682" s="197">
        <f t="shared" si="281"/>
        <v>1</v>
      </c>
      <c r="AG682" s="197">
        <f t="shared" si="282"/>
        <v>1</v>
      </c>
      <c r="AH682" s="197">
        <f t="shared" si="283"/>
        <v>1</v>
      </c>
      <c r="AI682" s="197">
        <f t="shared" si="284"/>
        <v>1</v>
      </c>
    </row>
    <row r="683" spans="1:35" ht="36" x14ac:dyDescent="0.3">
      <c r="A683" s="103" t="s">
        <v>3955</v>
      </c>
      <c r="B683" s="214" t="s">
        <v>2398</v>
      </c>
      <c r="C683" s="214" t="s">
        <v>2398</v>
      </c>
      <c r="D683" s="164">
        <v>2026</v>
      </c>
      <c r="E683" s="164">
        <v>12</v>
      </c>
      <c r="F683" s="166">
        <v>0</v>
      </c>
      <c r="G683" s="206">
        <v>32</v>
      </c>
      <c r="H683" s="207"/>
      <c r="I683" s="103" t="s">
        <v>569</v>
      </c>
      <c r="K683" s="210" t="s">
        <v>6272</v>
      </c>
      <c r="L683" s="210">
        <v>32</v>
      </c>
      <c r="M683" s="210" t="str">
        <f>IF(
ISNA(INDEX(resources!E:E,MATCH(B683,resources!B:B,0))),"fillme",
INDEX(resources!E:E,MATCH(B683,resources!B:B,0)))</f>
        <v>CAISO_Unknown</v>
      </c>
      <c r="N683" s="220">
        <v>1</v>
      </c>
      <c r="O683" s="210" t="str">
        <f>IFERROR(INDEX(resources!K:K,MATCH(B683,resources!B:B,0)),"fillme")</f>
        <v>unknown</v>
      </c>
      <c r="P683" s="210" t="str">
        <f t="shared" si="270"/>
        <v>unknown_2026_12</v>
      </c>
      <c r="Q683" s="194">
        <f>INDEX(elcc!G:G,MATCH(P683,elcc!D:D,0))</f>
        <v>0</v>
      </c>
      <c r="R683" s="195">
        <f t="shared" si="271"/>
        <v>1</v>
      </c>
      <c r="S683" s="210" t="e">
        <f t="shared" si="272"/>
        <v>#N/A</v>
      </c>
      <c r="T683" s="212">
        <f t="shared" si="273"/>
        <v>32</v>
      </c>
      <c r="U683" s="196" t="str">
        <f t="shared" si="274"/>
        <v>ok</v>
      </c>
      <c r="V683" s="192" t="str">
        <f>INDEX(resources!F:F,MATCH(B683,resources!B:B,0))</f>
        <v>existing_generic</v>
      </c>
      <c r="W683" s="197">
        <f t="shared" si="275"/>
        <v>0</v>
      </c>
      <c r="X683" s="197">
        <f t="shared" si="276"/>
        <v>1</v>
      </c>
      <c r="Y683" s="214" t="str">
        <f t="shared" si="277"/>
        <v>existing_generic_unknown_existing_generic_unknown_Generic resource adequacy, likely natural gas generation</v>
      </c>
      <c r="Z683" s="197">
        <f>IF(COUNTIFS($Y$2:Y683,Y683)=1,1,0)</f>
        <v>0</v>
      </c>
      <c r="AA683" s="197">
        <f>SUM($Z$2:Z683)*Z683</f>
        <v>0</v>
      </c>
      <c r="AB683" s="197">
        <f>COUNTIFS(resources!B:B,B683)</f>
        <v>1</v>
      </c>
      <c r="AC683" s="197">
        <f t="shared" si="278"/>
        <v>1</v>
      </c>
      <c r="AD683" s="197">
        <f t="shared" si="279"/>
        <v>1</v>
      </c>
      <c r="AE683" s="197">
        <f t="shared" si="280"/>
        <v>1</v>
      </c>
      <c r="AF683" s="197">
        <f t="shared" si="281"/>
        <v>1</v>
      </c>
      <c r="AG683" s="197">
        <f t="shared" si="282"/>
        <v>1</v>
      </c>
      <c r="AH683" s="197">
        <f t="shared" si="283"/>
        <v>1</v>
      </c>
      <c r="AI683" s="197">
        <f t="shared" si="284"/>
        <v>1</v>
      </c>
    </row>
    <row r="684" spans="1:35" ht="36" x14ac:dyDescent="0.3">
      <c r="A684" s="103" t="s">
        <v>3955</v>
      </c>
      <c r="B684" s="214" t="s">
        <v>2398</v>
      </c>
      <c r="C684" s="214" t="s">
        <v>2398</v>
      </c>
      <c r="D684" s="164">
        <v>2027</v>
      </c>
      <c r="E684" s="164">
        <v>1</v>
      </c>
      <c r="F684" s="166">
        <v>0</v>
      </c>
      <c r="G684" s="206">
        <v>54</v>
      </c>
      <c r="H684" s="207"/>
      <c r="I684" s="103" t="s">
        <v>569</v>
      </c>
      <c r="K684" s="210" t="s">
        <v>6272</v>
      </c>
      <c r="L684" s="210">
        <v>54</v>
      </c>
      <c r="M684" s="210" t="str">
        <f>IF(
ISNA(INDEX(resources!E:E,MATCH(B684,resources!B:B,0))),"fillme",
INDEX(resources!E:E,MATCH(B684,resources!B:B,0)))</f>
        <v>CAISO_Unknown</v>
      </c>
      <c r="N684" s="220">
        <v>1</v>
      </c>
      <c r="O684" s="210" t="str">
        <f>IFERROR(INDEX(resources!K:K,MATCH(B684,resources!B:B,0)),"fillme")</f>
        <v>unknown</v>
      </c>
      <c r="P684" s="210" t="str">
        <f t="shared" si="270"/>
        <v>unknown_2027_1</v>
      </c>
      <c r="Q684" s="194">
        <f>INDEX(elcc!G:G,MATCH(P684,elcc!D:D,0))</f>
        <v>0</v>
      </c>
      <c r="R684" s="195">
        <f t="shared" si="271"/>
        <v>1</v>
      </c>
      <c r="S684" s="210" t="e">
        <f t="shared" si="272"/>
        <v>#N/A</v>
      </c>
      <c r="T684" s="212">
        <f t="shared" si="273"/>
        <v>54</v>
      </c>
      <c r="U684" s="196" t="str">
        <f t="shared" si="274"/>
        <v>ok</v>
      </c>
      <c r="V684" s="192" t="str">
        <f>INDEX(resources!F:F,MATCH(B684,resources!B:B,0))</f>
        <v>existing_generic</v>
      </c>
      <c r="W684" s="197">
        <f t="shared" si="275"/>
        <v>0</v>
      </c>
      <c r="X684" s="197">
        <f t="shared" si="276"/>
        <v>1</v>
      </c>
      <c r="Y684" s="214" t="str">
        <f t="shared" si="277"/>
        <v>existing_generic_unknown_existing_generic_unknown_Generic resource adequacy, likely natural gas generation</v>
      </c>
      <c r="Z684" s="197">
        <f>IF(COUNTIFS($Y$2:Y684,Y684)=1,1,0)</f>
        <v>0</v>
      </c>
      <c r="AA684" s="197">
        <f>SUM($Z$2:Z684)*Z684</f>
        <v>0</v>
      </c>
      <c r="AB684" s="197">
        <f>COUNTIFS(resources!B:B,B684)</f>
        <v>1</v>
      </c>
      <c r="AC684" s="197">
        <f t="shared" si="278"/>
        <v>1</v>
      </c>
      <c r="AD684" s="197">
        <f t="shared" si="279"/>
        <v>1</v>
      </c>
      <c r="AE684" s="197">
        <f t="shared" si="280"/>
        <v>1</v>
      </c>
      <c r="AF684" s="197">
        <f t="shared" si="281"/>
        <v>1</v>
      </c>
      <c r="AG684" s="197">
        <f t="shared" si="282"/>
        <v>1</v>
      </c>
      <c r="AH684" s="197">
        <f t="shared" si="283"/>
        <v>1</v>
      </c>
      <c r="AI684" s="197">
        <f t="shared" si="284"/>
        <v>1</v>
      </c>
    </row>
    <row r="685" spans="1:35" ht="36" x14ac:dyDescent="0.3">
      <c r="A685" s="103" t="s">
        <v>3955</v>
      </c>
      <c r="B685" s="214" t="s">
        <v>2398</v>
      </c>
      <c r="C685" s="214" t="s">
        <v>2398</v>
      </c>
      <c r="D685" s="164">
        <v>2027</v>
      </c>
      <c r="E685" s="164">
        <v>2</v>
      </c>
      <c r="F685" s="166">
        <v>0</v>
      </c>
      <c r="G685" s="206">
        <v>31</v>
      </c>
      <c r="H685" s="207"/>
      <c r="I685" s="103" t="s">
        <v>569</v>
      </c>
      <c r="K685" s="210" t="s">
        <v>6272</v>
      </c>
      <c r="L685" s="210">
        <v>31</v>
      </c>
      <c r="M685" s="210" t="str">
        <f>IF(
ISNA(INDEX(resources!E:E,MATCH(B685,resources!B:B,0))),"fillme",
INDEX(resources!E:E,MATCH(B685,resources!B:B,0)))</f>
        <v>CAISO_Unknown</v>
      </c>
      <c r="N685" s="220">
        <v>1</v>
      </c>
      <c r="O685" s="210" t="str">
        <f>IFERROR(INDEX(resources!K:K,MATCH(B685,resources!B:B,0)),"fillme")</f>
        <v>unknown</v>
      </c>
      <c r="P685" s="210" t="str">
        <f t="shared" si="270"/>
        <v>unknown_2027_2</v>
      </c>
      <c r="Q685" s="194">
        <f>INDEX(elcc!G:G,MATCH(P685,elcc!D:D,0))</f>
        <v>0</v>
      </c>
      <c r="R685" s="195">
        <f t="shared" si="271"/>
        <v>1</v>
      </c>
      <c r="S685" s="210" t="e">
        <f t="shared" si="272"/>
        <v>#N/A</v>
      </c>
      <c r="T685" s="212">
        <f t="shared" si="273"/>
        <v>31</v>
      </c>
      <c r="U685" s="196" t="str">
        <f t="shared" si="274"/>
        <v>ok</v>
      </c>
      <c r="V685" s="192" t="str">
        <f>INDEX(resources!F:F,MATCH(B685,resources!B:B,0))</f>
        <v>existing_generic</v>
      </c>
      <c r="W685" s="197">
        <f t="shared" si="275"/>
        <v>0</v>
      </c>
      <c r="X685" s="197">
        <f t="shared" si="276"/>
        <v>1</v>
      </c>
      <c r="Y685" s="214" t="str">
        <f t="shared" si="277"/>
        <v>existing_generic_unknown_existing_generic_unknown_Generic resource adequacy, likely natural gas generation</v>
      </c>
      <c r="Z685" s="197">
        <f>IF(COUNTIFS($Y$2:Y685,Y685)=1,1,0)</f>
        <v>0</v>
      </c>
      <c r="AA685" s="197">
        <f>SUM($Z$2:Z685)*Z685</f>
        <v>0</v>
      </c>
      <c r="AB685" s="197">
        <f>COUNTIFS(resources!B:B,B685)</f>
        <v>1</v>
      </c>
      <c r="AC685" s="197">
        <f t="shared" si="278"/>
        <v>1</v>
      </c>
      <c r="AD685" s="197">
        <f t="shared" si="279"/>
        <v>1</v>
      </c>
      <c r="AE685" s="197">
        <f t="shared" si="280"/>
        <v>1</v>
      </c>
      <c r="AF685" s="197">
        <f t="shared" si="281"/>
        <v>1</v>
      </c>
      <c r="AG685" s="197">
        <f t="shared" si="282"/>
        <v>1</v>
      </c>
      <c r="AH685" s="197">
        <f t="shared" si="283"/>
        <v>1</v>
      </c>
      <c r="AI685" s="197">
        <f t="shared" si="284"/>
        <v>1</v>
      </c>
    </row>
    <row r="686" spans="1:35" ht="36" x14ac:dyDescent="0.3">
      <c r="A686" s="103" t="s">
        <v>3955</v>
      </c>
      <c r="B686" s="214" t="s">
        <v>2398</v>
      </c>
      <c r="C686" s="214" t="s">
        <v>2398</v>
      </c>
      <c r="D686" s="164">
        <v>2027</v>
      </c>
      <c r="E686" s="164">
        <v>3</v>
      </c>
      <c r="F686" s="166">
        <v>0</v>
      </c>
      <c r="G686" s="206">
        <v>15</v>
      </c>
      <c r="H686" s="207"/>
      <c r="I686" s="103" t="s">
        <v>569</v>
      </c>
      <c r="K686" s="210" t="s">
        <v>6272</v>
      </c>
      <c r="L686" s="210">
        <v>15</v>
      </c>
      <c r="M686" s="210" t="str">
        <f>IF(
ISNA(INDEX(resources!E:E,MATCH(B686,resources!B:B,0))),"fillme",
INDEX(resources!E:E,MATCH(B686,resources!B:B,0)))</f>
        <v>CAISO_Unknown</v>
      </c>
      <c r="N686" s="220">
        <v>1</v>
      </c>
      <c r="O686" s="210" t="str">
        <f>IFERROR(INDEX(resources!K:K,MATCH(B686,resources!B:B,0)),"fillme")</f>
        <v>unknown</v>
      </c>
      <c r="P686" s="210" t="str">
        <f t="shared" si="270"/>
        <v>unknown_2027_3</v>
      </c>
      <c r="Q686" s="194">
        <f>INDEX(elcc!G:G,MATCH(P686,elcc!D:D,0))</f>
        <v>0</v>
      </c>
      <c r="R686" s="195">
        <f t="shared" si="271"/>
        <v>1</v>
      </c>
      <c r="S686" s="210" t="e">
        <f t="shared" si="272"/>
        <v>#N/A</v>
      </c>
      <c r="T686" s="212">
        <f t="shared" si="273"/>
        <v>15</v>
      </c>
      <c r="U686" s="196" t="str">
        <f t="shared" si="274"/>
        <v>ok</v>
      </c>
      <c r="V686" s="192" t="str">
        <f>INDEX(resources!F:F,MATCH(B686,resources!B:B,0))</f>
        <v>existing_generic</v>
      </c>
      <c r="W686" s="197">
        <f t="shared" si="275"/>
        <v>0</v>
      </c>
      <c r="X686" s="197">
        <f t="shared" si="276"/>
        <v>1</v>
      </c>
      <c r="Y686" s="214" t="str">
        <f t="shared" si="277"/>
        <v>existing_generic_unknown_existing_generic_unknown_Generic resource adequacy, likely natural gas generation</v>
      </c>
      <c r="Z686" s="197">
        <f>IF(COUNTIFS($Y$2:Y686,Y686)=1,1,0)</f>
        <v>0</v>
      </c>
      <c r="AA686" s="197">
        <f>SUM($Z$2:Z686)*Z686</f>
        <v>0</v>
      </c>
      <c r="AB686" s="197">
        <f>COUNTIFS(resources!B:B,B686)</f>
        <v>1</v>
      </c>
      <c r="AC686" s="197">
        <f t="shared" si="278"/>
        <v>1</v>
      </c>
      <c r="AD686" s="197">
        <f t="shared" si="279"/>
        <v>1</v>
      </c>
      <c r="AE686" s="197">
        <f t="shared" si="280"/>
        <v>1</v>
      </c>
      <c r="AF686" s="197">
        <f t="shared" si="281"/>
        <v>1</v>
      </c>
      <c r="AG686" s="197">
        <f t="shared" si="282"/>
        <v>1</v>
      </c>
      <c r="AH686" s="197">
        <f t="shared" si="283"/>
        <v>1</v>
      </c>
      <c r="AI686" s="197">
        <f t="shared" si="284"/>
        <v>1</v>
      </c>
    </row>
    <row r="687" spans="1:35" ht="36" x14ac:dyDescent="0.3">
      <c r="A687" s="103" t="s">
        <v>3955</v>
      </c>
      <c r="B687" s="214" t="s">
        <v>2398</v>
      </c>
      <c r="C687" s="214" t="s">
        <v>2398</v>
      </c>
      <c r="D687" s="164">
        <v>2027</v>
      </c>
      <c r="E687" s="164">
        <v>4</v>
      </c>
      <c r="F687" s="166">
        <v>0</v>
      </c>
      <c r="G687" s="206">
        <v>9</v>
      </c>
      <c r="H687" s="207"/>
      <c r="I687" s="103" t="s">
        <v>569</v>
      </c>
      <c r="K687" s="210" t="s">
        <v>6272</v>
      </c>
      <c r="L687" s="210">
        <v>9</v>
      </c>
      <c r="M687" s="210" t="str">
        <f>IF(
ISNA(INDEX(resources!E:E,MATCH(B687,resources!B:B,0))),"fillme",
INDEX(resources!E:E,MATCH(B687,resources!B:B,0)))</f>
        <v>CAISO_Unknown</v>
      </c>
      <c r="N687" s="220">
        <v>1</v>
      </c>
      <c r="O687" s="210" t="str">
        <f>IFERROR(INDEX(resources!K:K,MATCH(B687,resources!B:B,0)),"fillme")</f>
        <v>unknown</v>
      </c>
      <c r="P687" s="210" t="str">
        <f t="shared" si="270"/>
        <v>unknown_2027_4</v>
      </c>
      <c r="Q687" s="194">
        <f>INDEX(elcc!G:G,MATCH(P687,elcc!D:D,0))</f>
        <v>0</v>
      </c>
      <c r="R687" s="195">
        <f t="shared" si="271"/>
        <v>1</v>
      </c>
      <c r="S687" s="210" t="e">
        <f t="shared" si="272"/>
        <v>#N/A</v>
      </c>
      <c r="T687" s="212">
        <f t="shared" si="273"/>
        <v>9</v>
      </c>
      <c r="U687" s="196" t="str">
        <f t="shared" si="274"/>
        <v>ok</v>
      </c>
      <c r="V687" s="192" t="str">
        <f>INDEX(resources!F:F,MATCH(B687,resources!B:B,0))</f>
        <v>existing_generic</v>
      </c>
      <c r="W687" s="197">
        <f t="shared" si="275"/>
        <v>0</v>
      </c>
      <c r="X687" s="197">
        <f t="shared" si="276"/>
        <v>1</v>
      </c>
      <c r="Y687" s="214" t="str">
        <f t="shared" si="277"/>
        <v>existing_generic_unknown_existing_generic_unknown_Generic resource adequacy, likely natural gas generation</v>
      </c>
      <c r="Z687" s="197">
        <f>IF(COUNTIFS($Y$2:Y687,Y687)=1,1,0)</f>
        <v>0</v>
      </c>
      <c r="AA687" s="197">
        <f>SUM($Z$2:Z687)*Z687</f>
        <v>0</v>
      </c>
      <c r="AB687" s="197">
        <f>COUNTIFS(resources!B:B,B687)</f>
        <v>1</v>
      </c>
      <c r="AC687" s="197">
        <f t="shared" si="278"/>
        <v>1</v>
      </c>
      <c r="AD687" s="197">
        <f t="shared" si="279"/>
        <v>1</v>
      </c>
      <c r="AE687" s="197">
        <f t="shared" si="280"/>
        <v>1</v>
      </c>
      <c r="AF687" s="197">
        <f t="shared" si="281"/>
        <v>1</v>
      </c>
      <c r="AG687" s="197">
        <f t="shared" si="282"/>
        <v>1</v>
      </c>
      <c r="AH687" s="197">
        <f t="shared" si="283"/>
        <v>1</v>
      </c>
      <c r="AI687" s="197">
        <f t="shared" si="284"/>
        <v>1</v>
      </c>
    </row>
    <row r="688" spans="1:35" ht="36" x14ac:dyDescent="0.3">
      <c r="A688" s="103" t="s">
        <v>3955</v>
      </c>
      <c r="B688" s="214" t="s">
        <v>2398</v>
      </c>
      <c r="C688" s="214" t="s">
        <v>2398</v>
      </c>
      <c r="D688" s="164">
        <v>2027</v>
      </c>
      <c r="E688" s="164">
        <v>5</v>
      </c>
      <c r="F688" s="166">
        <v>0</v>
      </c>
      <c r="G688" s="206">
        <v>15</v>
      </c>
      <c r="H688" s="207"/>
      <c r="I688" s="103" t="s">
        <v>569</v>
      </c>
      <c r="K688" s="210" t="s">
        <v>6272</v>
      </c>
      <c r="L688" s="210">
        <v>15</v>
      </c>
      <c r="M688" s="210" t="str">
        <f>IF(
ISNA(INDEX(resources!E:E,MATCH(B688,resources!B:B,0))),"fillme",
INDEX(resources!E:E,MATCH(B688,resources!B:B,0)))</f>
        <v>CAISO_Unknown</v>
      </c>
      <c r="N688" s="220">
        <v>1</v>
      </c>
      <c r="O688" s="210" t="str">
        <f>IFERROR(INDEX(resources!K:K,MATCH(B688,resources!B:B,0)),"fillme")</f>
        <v>unknown</v>
      </c>
      <c r="P688" s="210" t="str">
        <f t="shared" si="270"/>
        <v>unknown_2027_5</v>
      </c>
      <c r="Q688" s="194">
        <f>INDEX(elcc!G:G,MATCH(P688,elcc!D:D,0))</f>
        <v>0</v>
      </c>
      <c r="R688" s="195">
        <f t="shared" si="271"/>
        <v>1</v>
      </c>
      <c r="S688" s="210" t="e">
        <f t="shared" si="272"/>
        <v>#N/A</v>
      </c>
      <c r="T688" s="212">
        <f t="shared" si="273"/>
        <v>15</v>
      </c>
      <c r="U688" s="196" t="str">
        <f t="shared" si="274"/>
        <v>ok</v>
      </c>
      <c r="V688" s="192" t="str">
        <f>INDEX(resources!F:F,MATCH(B688,resources!B:B,0))</f>
        <v>existing_generic</v>
      </c>
      <c r="W688" s="197">
        <f t="shared" si="275"/>
        <v>0</v>
      </c>
      <c r="X688" s="197">
        <f t="shared" si="276"/>
        <v>1</v>
      </c>
      <c r="Y688" s="214" t="str">
        <f t="shared" si="277"/>
        <v>existing_generic_unknown_existing_generic_unknown_Generic resource adequacy, likely natural gas generation</v>
      </c>
      <c r="Z688" s="197">
        <f>IF(COUNTIFS($Y$2:Y688,Y688)=1,1,0)</f>
        <v>0</v>
      </c>
      <c r="AA688" s="197">
        <f>SUM($Z$2:Z688)*Z688</f>
        <v>0</v>
      </c>
      <c r="AB688" s="197">
        <f>COUNTIFS(resources!B:B,B688)</f>
        <v>1</v>
      </c>
      <c r="AC688" s="197">
        <f t="shared" si="278"/>
        <v>1</v>
      </c>
      <c r="AD688" s="197">
        <f t="shared" si="279"/>
        <v>1</v>
      </c>
      <c r="AE688" s="197">
        <f t="shared" si="280"/>
        <v>1</v>
      </c>
      <c r="AF688" s="197">
        <f t="shared" si="281"/>
        <v>1</v>
      </c>
      <c r="AG688" s="197">
        <f t="shared" si="282"/>
        <v>1</v>
      </c>
      <c r="AH688" s="197">
        <f t="shared" si="283"/>
        <v>1</v>
      </c>
      <c r="AI688" s="197">
        <f t="shared" si="284"/>
        <v>1</v>
      </c>
    </row>
    <row r="689" spans="1:35" ht="36" x14ac:dyDescent="0.3">
      <c r="A689" s="103" t="s">
        <v>3955</v>
      </c>
      <c r="B689" s="214" t="s">
        <v>2398</v>
      </c>
      <c r="C689" s="214" t="s">
        <v>2398</v>
      </c>
      <c r="D689" s="164">
        <v>2027</v>
      </c>
      <c r="E689" s="164">
        <v>6</v>
      </c>
      <c r="F689" s="166">
        <v>0</v>
      </c>
      <c r="G689" s="206">
        <v>5</v>
      </c>
      <c r="H689" s="207"/>
      <c r="I689" s="103" t="s">
        <v>569</v>
      </c>
      <c r="K689" s="210" t="s">
        <v>6272</v>
      </c>
      <c r="L689" s="210">
        <v>5</v>
      </c>
      <c r="M689" s="210" t="str">
        <f>IF(
ISNA(INDEX(resources!E:E,MATCH(B689,resources!B:B,0))),"fillme",
INDEX(resources!E:E,MATCH(B689,resources!B:B,0)))</f>
        <v>CAISO_Unknown</v>
      </c>
      <c r="N689" s="220">
        <v>1</v>
      </c>
      <c r="O689" s="210" t="str">
        <f>IFERROR(INDEX(resources!K:K,MATCH(B689,resources!B:B,0)),"fillme")</f>
        <v>unknown</v>
      </c>
      <c r="P689" s="210" t="str">
        <f t="shared" si="270"/>
        <v>unknown_2027_6</v>
      </c>
      <c r="Q689" s="194">
        <f>INDEX(elcc!G:G,MATCH(P689,elcc!D:D,0))</f>
        <v>0</v>
      </c>
      <c r="R689" s="195">
        <f t="shared" si="271"/>
        <v>1</v>
      </c>
      <c r="S689" s="210" t="e">
        <f t="shared" si="272"/>
        <v>#N/A</v>
      </c>
      <c r="T689" s="212">
        <f t="shared" si="273"/>
        <v>5</v>
      </c>
      <c r="U689" s="196" t="str">
        <f t="shared" si="274"/>
        <v>ok</v>
      </c>
      <c r="V689" s="192" t="str">
        <f>INDEX(resources!F:F,MATCH(B689,resources!B:B,0))</f>
        <v>existing_generic</v>
      </c>
      <c r="W689" s="197">
        <f t="shared" si="275"/>
        <v>0</v>
      </c>
      <c r="X689" s="197">
        <f t="shared" si="276"/>
        <v>1</v>
      </c>
      <c r="Y689" s="214" t="str">
        <f t="shared" si="277"/>
        <v>existing_generic_unknown_existing_generic_unknown_Generic resource adequacy, likely natural gas generation</v>
      </c>
      <c r="Z689" s="197">
        <f>IF(COUNTIFS($Y$2:Y689,Y689)=1,1,0)</f>
        <v>0</v>
      </c>
      <c r="AA689" s="197">
        <f>SUM($Z$2:Z689)*Z689</f>
        <v>0</v>
      </c>
      <c r="AB689" s="197">
        <f>COUNTIFS(resources!B:B,B689)</f>
        <v>1</v>
      </c>
      <c r="AC689" s="197">
        <f t="shared" si="278"/>
        <v>1</v>
      </c>
      <c r="AD689" s="197">
        <f t="shared" si="279"/>
        <v>1</v>
      </c>
      <c r="AE689" s="197">
        <f t="shared" si="280"/>
        <v>1</v>
      </c>
      <c r="AF689" s="197">
        <f t="shared" si="281"/>
        <v>1</v>
      </c>
      <c r="AG689" s="197">
        <f t="shared" si="282"/>
        <v>1</v>
      </c>
      <c r="AH689" s="197">
        <f t="shared" si="283"/>
        <v>1</v>
      </c>
      <c r="AI689" s="197">
        <f t="shared" si="284"/>
        <v>1</v>
      </c>
    </row>
    <row r="690" spans="1:35" ht="36" x14ac:dyDescent="0.3">
      <c r="A690" s="103" t="s">
        <v>3955</v>
      </c>
      <c r="B690" s="214" t="s">
        <v>2398</v>
      </c>
      <c r="C690" s="214" t="s">
        <v>2398</v>
      </c>
      <c r="D690" s="164">
        <v>2027</v>
      </c>
      <c r="E690" s="164">
        <v>7</v>
      </c>
      <c r="F690" s="166">
        <v>0</v>
      </c>
      <c r="G690" s="206">
        <v>29</v>
      </c>
      <c r="H690" s="207"/>
      <c r="I690" s="103" t="s">
        <v>569</v>
      </c>
      <c r="K690" s="210" t="s">
        <v>6272</v>
      </c>
      <c r="L690" s="210">
        <v>29</v>
      </c>
      <c r="M690" s="210" t="str">
        <f>IF(
ISNA(INDEX(resources!E:E,MATCH(B690,resources!B:B,0))),"fillme",
INDEX(resources!E:E,MATCH(B690,resources!B:B,0)))</f>
        <v>CAISO_Unknown</v>
      </c>
      <c r="N690" s="220">
        <v>1</v>
      </c>
      <c r="O690" s="210" t="str">
        <f>IFERROR(INDEX(resources!K:K,MATCH(B690,resources!B:B,0)),"fillme")</f>
        <v>unknown</v>
      </c>
      <c r="P690" s="210" t="str">
        <f t="shared" si="270"/>
        <v>unknown_2027_7</v>
      </c>
      <c r="Q690" s="194">
        <f>INDEX(elcc!G:G,MATCH(P690,elcc!D:D,0))</f>
        <v>0</v>
      </c>
      <c r="R690" s="195">
        <f t="shared" si="271"/>
        <v>1</v>
      </c>
      <c r="S690" s="210" t="e">
        <f t="shared" si="272"/>
        <v>#N/A</v>
      </c>
      <c r="T690" s="212">
        <f t="shared" si="273"/>
        <v>29</v>
      </c>
      <c r="U690" s="196" t="str">
        <f t="shared" si="274"/>
        <v>ok</v>
      </c>
      <c r="V690" s="192" t="str">
        <f>INDEX(resources!F:F,MATCH(B690,resources!B:B,0))</f>
        <v>existing_generic</v>
      </c>
      <c r="W690" s="197">
        <f t="shared" si="275"/>
        <v>0</v>
      </c>
      <c r="X690" s="197">
        <f t="shared" si="276"/>
        <v>1</v>
      </c>
      <c r="Y690" s="214" t="str">
        <f t="shared" si="277"/>
        <v>existing_generic_unknown_existing_generic_unknown_Generic resource adequacy, likely natural gas generation</v>
      </c>
      <c r="Z690" s="197">
        <f>IF(COUNTIFS($Y$2:Y690,Y690)=1,1,0)</f>
        <v>0</v>
      </c>
      <c r="AA690" s="197">
        <f>SUM($Z$2:Z690)*Z690</f>
        <v>0</v>
      </c>
      <c r="AB690" s="197">
        <f>COUNTIFS(resources!B:B,B690)</f>
        <v>1</v>
      </c>
      <c r="AC690" s="197">
        <f t="shared" si="278"/>
        <v>1</v>
      </c>
      <c r="AD690" s="197">
        <f t="shared" si="279"/>
        <v>1</v>
      </c>
      <c r="AE690" s="197">
        <f t="shared" si="280"/>
        <v>1</v>
      </c>
      <c r="AF690" s="197">
        <f t="shared" si="281"/>
        <v>1</v>
      </c>
      <c r="AG690" s="197">
        <f t="shared" si="282"/>
        <v>1</v>
      </c>
      <c r="AH690" s="197">
        <f t="shared" si="283"/>
        <v>1</v>
      </c>
      <c r="AI690" s="197">
        <f t="shared" si="284"/>
        <v>1</v>
      </c>
    </row>
    <row r="691" spans="1:35" ht="36" x14ac:dyDescent="0.3">
      <c r="A691" s="103" t="s">
        <v>3955</v>
      </c>
      <c r="B691" s="214" t="s">
        <v>2398</v>
      </c>
      <c r="C691" s="214" t="s">
        <v>2398</v>
      </c>
      <c r="D691" s="164">
        <v>2027</v>
      </c>
      <c r="E691" s="164">
        <v>8</v>
      </c>
      <c r="F691" s="166">
        <v>0</v>
      </c>
      <c r="G691" s="206">
        <v>43</v>
      </c>
      <c r="H691" s="207"/>
      <c r="I691" s="103" t="s">
        <v>569</v>
      </c>
      <c r="K691" s="210" t="s">
        <v>6272</v>
      </c>
      <c r="L691" s="210">
        <v>43</v>
      </c>
      <c r="M691" s="210" t="str">
        <f>IF(
ISNA(INDEX(resources!E:E,MATCH(B691,resources!B:B,0))),"fillme",
INDEX(resources!E:E,MATCH(B691,resources!B:B,0)))</f>
        <v>CAISO_Unknown</v>
      </c>
      <c r="N691" s="220">
        <v>1</v>
      </c>
      <c r="O691" s="210" t="str">
        <f>IFERROR(INDEX(resources!K:K,MATCH(B691,resources!B:B,0)),"fillme")</f>
        <v>unknown</v>
      </c>
      <c r="P691" s="210" t="str">
        <f t="shared" si="270"/>
        <v>unknown_2027_8</v>
      </c>
      <c r="Q691" s="194">
        <f>INDEX(elcc!G:G,MATCH(P691,elcc!D:D,0))</f>
        <v>0</v>
      </c>
      <c r="R691" s="195">
        <f t="shared" si="271"/>
        <v>1</v>
      </c>
      <c r="S691" s="210" t="e">
        <f t="shared" si="272"/>
        <v>#N/A</v>
      </c>
      <c r="T691" s="212">
        <f t="shared" si="273"/>
        <v>43</v>
      </c>
      <c r="U691" s="196" t="str">
        <f t="shared" si="274"/>
        <v>ok</v>
      </c>
      <c r="V691" s="192" t="str">
        <f>INDEX(resources!F:F,MATCH(B691,resources!B:B,0))</f>
        <v>existing_generic</v>
      </c>
      <c r="W691" s="197">
        <f t="shared" si="275"/>
        <v>0</v>
      </c>
      <c r="X691" s="197">
        <f t="shared" si="276"/>
        <v>1</v>
      </c>
      <c r="Y691" s="214" t="str">
        <f t="shared" si="277"/>
        <v>existing_generic_unknown_existing_generic_unknown_Generic resource adequacy, likely natural gas generation</v>
      </c>
      <c r="Z691" s="197">
        <f>IF(COUNTIFS($Y$2:Y691,Y691)=1,1,0)</f>
        <v>0</v>
      </c>
      <c r="AA691" s="197">
        <f>SUM($Z$2:Z691)*Z691</f>
        <v>0</v>
      </c>
      <c r="AB691" s="197">
        <f>COUNTIFS(resources!B:B,B691)</f>
        <v>1</v>
      </c>
      <c r="AC691" s="197">
        <f t="shared" si="278"/>
        <v>1</v>
      </c>
      <c r="AD691" s="197">
        <f t="shared" si="279"/>
        <v>1</v>
      </c>
      <c r="AE691" s="197">
        <f t="shared" si="280"/>
        <v>1</v>
      </c>
      <c r="AF691" s="197">
        <f t="shared" si="281"/>
        <v>1</v>
      </c>
      <c r="AG691" s="197">
        <f t="shared" si="282"/>
        <v>1</v>
      </c>
      <c r="AH691" s="197">
        <f t="shared" si="283"/>
        <v>1</v>
      </c>
      <c r="AI691" s="197">
        <f t="shared" si="284"/>
        <v>1</v>
      </c>
    </row>
    <row r="692" spans="1:35" ht="36" x14ac:dyDescent="0.3">
      <c r="A692" s="103" t="s">
        <v>3955</v>
      </c>
      <c r="B692" s="214" t="s">
        <v>2398</v>
      </c>
      <c r="C692" s="214" t="s">
        <v>2398</v>
      </c>
      <c r="D692" s="164">
        <v>2027</v>
      </c>
      <c r="E692" s="164">
        <v>9</v>
      </c>
      <c r="F692" s="166">
        <v>0</v>
      </c>
      <c r="G692" s="206">
        <v>65</v>
      </c>
      <c r="H692" s="207"/>
      <c r="I692" s="103" t="s">
        <v>569</v>
      </c>
      <c r="K692" s="210" t="s">
        <v>6272</v>
      </c>
      <c r="L692" s="210">
        <v>65</v>
      </c>
      <c r="M692" s="210" t="str">
        <f>IF(
ISNA(INDEX(resources!E:E,MATCH(B692,resources!B:B,0))),"fillme",
INDEX(resources!E:E,MATCH(B692,resources!B:B,0)))</f>
        <v>CAISO_Unknown</v>
      </c>
      <c r="N692" s="220">
        <v>1</v>
      </c>
      <c r="O692" s="210" t="str">
        <f>IFERROR(INDEX(resources!K:K,MATCH(B692,resources!B:B,0)),"fillme")</f>
        <v>unknown</v>
      </c>
      <c r="P692" s="210" t="str">
        <f t="shared" si="270"/>
        <v>unknown_2027_9</v>
      </c>
      <c r="Q692" s="194">
        <f>INDEX(elcc!G:G,MATCH(P692,elcc!D:D,0))</f>
        <v>0</v>
      </c>
      <c r="R692" s="195">
        <f t="shared" si="271"/>
        <v>1</v>
      </c>
      <c r="S692" s="210" t="e">
        <f t="shared" si="272"/>
        <v>#N/A</v>
      </c>
      <c r="T692" s="212">
        <f t="shared" si="273"/>
        <v>65</v>
      </c>
      <c r="U692" s="196" t="str">
        <f t="shared" si="274"/>
        <v>ok</v>
      </c>
      <c r="V692" s="192" t="str">
        <f>INDEX(resources!F:F,MATCH(B692,resources!B:B,0))</f>
        <v>existing_generic</v>
      </c>
      <c r="W692" s="197">
        <f t="shared" si="275"/>
        <v>0</v>
      </c>
      <c r="X692" s="197">
        <f t="shared" si="276"/>
        <v>1</v>
      </c>
      <c r="Y692" s="214" t="str">
        <f t="shared" si="277"/>
        <v>existing_generic_unknown_existing_generic_unknown_Generic resource adequacy, likely natural gas generation</v>
      </c>
      <c r="Z692" s="197">
        <f>IF(COUNTIFS($Y$2:Y692,Y692)=1,1,0)</f>
        <v>0</v>
      </c>
      <c r="AA692" s="197">
        <f>SUM($Z$2:Z692)*Z692</f>
        <v>0</v>
      </c>
      <c r="AB692" s="197">
        <f>COUNTIFS(resources!B:B,B692)</f>
        <v>1</v>
      </c>
      <c r="AC692" s="197">
        <f t="shared" si="278"/>
        <v>1</v>
      </c>
      <c r="AD692" s="197">
        <f t="shared" si="279"/>
        <v>1</v>
      </c>
      <c r="AE692" s="197">
        <f t="shared" si="280"/>
        <v>1</v>
      </c>
      <c r="AF692" s="197">
        <f t="shared" si="281"/>
        <v>1</v>
      </c>
      <c r="AG692" s="197">
        <f t="shared" si="282"/>
        <v>1</v>
      </c>
      <c r="AH692" s="197">
        <f t="shared" si="283"/>
        <v>1</v>
      </c>
      <c r="AI692" s="197">
        <f t="shared" si="284"/>
        <v>1</v>
      </c>
    </row>
    <row r="693" spans="1:35" ht="36" x14ac:dyDescent="0.3">
      <c r="A693" s="103" t="s">
        <v>3955</v>
      </c>
      <c r="B693" s="214" t="s">
        <v>2398</v>
      </c>
      <c r="C693" s="214" t="s">
        <v>2398</v>
      </c>
      <c r="D693" s="164">
        <v>2027</v>
      </c>
      <c r="E693" s="164">
        <v>10</v>
      </c>
      <c r="F693" s="166">
        <v>0</v>
      </c>
      <c r="G693" s="206">
        <v>41</v>
      </c>
      <c r="H693" s="207"/>
      <c r="I693" s="103" t="s">
        <v>569</v>
      </c>
      <c r="K693" s="210" t="s">
        <v>6272</v>
      </c>
      <c r="L693" s="210">
        <v>41</v>
      </c>
      <c r="M693" s="210" t="str">
        <f>IF(
ISNA(INDEX(resources!E:E,MATCH(B693,resources!B:B,0))),"fillme",
INDEX(resources!E:E,MATCH(B693,resources!B:B,0)))</f>
        <v>CAISO_Unknown</v>
      </c>
      <c r="N693" s="220">
        <v>1</v>
      </c>
      <c r="O693" s="210" t="str">
        <f>IFERROR(INDEX(resources!K:K,MATCH(B693,resources!B:B,0)),"fillme")</f>
        <v>unknown</v>
      </c>
      <c r="P693" s="210" t="str">
        <f t="shared" si="270"/>
        <v>unknown_2027_10</v>
      </c>
      <c r="Q693" s="194">
        <f>INDEX(elcc!G:G,MATCH(P693,elcc!D:D,0))</f>
        <v>0</v>
      </c>
      <c r="R693" s="195">
        <f t="shared" si="271"/>
        <v>1</v>
      </c>
      <c r="S693" s="210" t="e">
        <f t="shared" si="272"/>
        <v>#N/A</v>
      </c>
      <c r="T693" s="212">
        <f t="shared" si="273"/>
        <v>41</v>
      </c>
      <c r="U693" s="196" t="str">
        <f t="shared" si="274"/>
        <v>ok</v>
      </c>
      <c r="V693" s="192" t="str">
        <f>INDEX(resources!F:F,MATCH(B693,resources!B:B,0))</f>
        <v>existing_generic</v>
      </c>
      <c r="W693" s="197">
        <f t="shared" si="275"/>
        <v>0</v>
      </c>
      <c r="X693" s="197">
        <f t="shared" si="276"/>
        <v>1</v>
      </c>
      <c r="Y693" s="214" t="str">
        <f t="shared" si="277"/>
        <v>existing_generic_unknown_existing_generic_unknown_Generic resource adequacy, likely natural gas generation</v>
      </c>
      <c r="Z693" s="197">
        <f>IF(COUNTIFS($Y$2:Y693,Y693)=1,1,0)</f>
        <v>0</v>
      </c>
      <c r="AA693" s="197">
        <f>SUM($Z$2:Z693)*Z693</f>
        <v>0</v>
      </c>
      <c r="AB693" s="197">
        <f>COUNTIFS(resources!B:B,B693)</f>
        <v>1</v>
      </c>
      <c r="AC693" s="197">
        <f t="shared" si="278"/>
        <v>1</v>
      </c>
      <c r="AD693" s="197">
        <f t="shared" si="279"/>
        <v>1</v>
      </c>
      <c r="AE693" s="197">
        <f t="shared" si="280"/>
        <v>1</v>
      </c>
      <c r="AF693" s="197">
        <f t="shared" si="281"/>
        <v>1</v>
      </c>
      <c r="AG693" s="197">
        <f t="shared" si="282"/>
        <v>1</v>
      </c>
      <c r="AH693" s="197">
        <f t="shared" si="283"/>
        <v>1</v>
      </c>
      <c r="AI693" s="197">
        <f t="shared" si="284"/>
        <v>1</v>
      </c>
    </row>
    <row r="694" spans="1:35" ht="36" x14ac:dyDescent="0.3">
      <c r="A694" s="103" t="s">
        <v>3955</v>
      </c>
      <c r="B694" s="214" t="s">
        <v>2398</v>
      </c>
      <c r="C694" s="214" t="s">
        <v>2398</v>
      </c>
      <c r="D694" s="164">
        <v>2027</v>
      </c>
      <c r="E694" s="164">
        <v>11</v>
      </c>
      <c r="F694" s="166">
        <v>0</v>
      </c>
      <c r="G694" s="206">
        <v>41</v>
      </c>
      <c r="H694" s="207"/>
      <c r="I694" s="103" t="s">
        <v>569</v>
      </c>
      <c r="K694" s="210" t="s">
        <v>6272</v>
      </c>
      <c r="L694" s="210">
        <v>41</v>
      </c>
      <c r="M694" s="210" t="str">
        <f>IF(
ISNA(INDEX(resources!E:E,MATCH(B694,resources!B:B,0))),"fillme",
INDEX(resources!E:E,MATCH(B694,resources!B:B,0)))</f>
        <v>CAISO_Unknown</v>
      </c>
      <c r="N694" s="220">
        <v>1</v>
      </c>
      <c r="O694" s="210" t="str">
        <f>IFERROR(INDEX(resources!K:K,MATCH(B694,resources!B:B,0)),"fillme")</f>
        <v>unknown</v>
      </c>
      <c r="P694" s="210" t="str">
        <f t="shared" si="270"/>
        <v>unknown_2027_11</v>
      </c>
      <c r="Q694" s="194">
        <f>INDEX(elcc!G:G,MATCH(P694,elcc!D:D,0))</f>
        <v>0</v>
      </c>
      <c r="R694" s="195">
        <f t="shared" si="271"/>
        <v>1</v>
      </c>
      <c r="S694" s="210" t="e">
        <f t="shared" si="272"/>
        <v>#N/A</v>
      </c>
      <c r="T694" s="212">
        <f t="shared" si="273"/>
        <v>41</v>
      </c>
      <c r="U694" s="196" t="str">
        <f t="shared" si="274"/>
        <v>ok</v>
      </c>
      <c r="V694" s="192" t="str">
        <f>INDEX(resources!F:F,MATCH(B694,resources!B:B,0))</f>
        <v>existing_generic</v>
      </c>
      <c r="W694" s="197">
        <f t="shared" si="275"/>
        <v>0</v>
      </c>
      <c r="X694" s="197">
        <f t="shared" si="276"/>
        <v>1</v>
      </c>
      <c r="Y694" s="214" t="str">
        <f t="shared" si="277"/>
        <v>existing_generic_unknown_existing_generic_unknown_Generic resource adequacy, likely natural gas generation</v>
      </c>
      <c r="Z694" s="197">
        <f>IF(COUNTIFS($Y$2:Y694,Y694)=1,1,0)</f>
        <v>0</v>
      </c>
      <c r="AA694" s="197">
        <f>SUM($Z$2:Z694)*Z694</f>
        <v>0</v>
      </c>
      <c r="AB694" s="197">
        <f>COUNTIFS(resources!B:B,B694)</f>
        <v>1</v>
      </c>
      <c r="AC694" s="197">
        <f t="shared" si="278"/>
        <v>1</v>
      </c>
      <c r="AD694" s="197">
        <f t="shared" si="279"/>
        <v>1</v>
      </c>
      <c r="AE694" s="197">
        <f t="shared" si="280"/>
        <v>1</v>
      </c>
      <c r="AF694" s="197">
        <f t="shared" si="281"/>
        <v>1</v>
      </c>
      <c r="AG694" s="197">
        <f t="shared" si="282"/>
        <v>1</v>
      </c>
      <c r="AH694" s="197">
        <f t="shared" si="283"/>
        <v>1</v>
      </c>
      <c r="AI694" s="197">
        <f t="shared" si="284"/>
        <v>1</v>
      </c>
    </row>
    <row r="695" spans="1:35" ht="36" x14ac:dyDescent="0.3">
      <c r="A695" s="103" t="s">
        <v>3955</v>
      </c>
      <c r="B695" s="214" t="s">
        <v>2398</v>
      </c>
      <c r="C695" s="214" t="s">
        <v>2398</v>
      </c>
      <c r="D695" s="164">
        <v>2027</v>
      </c>
      <c r="E695" s="164">
        <v>12</v>
      </c>
      <c r="F695" s="166">
        <v>0</v>
      </c>
      <c r="G695" s="206">
        <v>33</v>
      </c>
      <c r="H695" s="207"/>
      <c r="I695" s="103" t="s">
        <v>569</v>
      </c>
      <c r="K695" s="210" t="s">
        <v>6272</v>
      </c>
      <c r="L695" s="210">
        <v>33</v>
      </c>
      <c r="M695" s="210" t="str">
        <f>IF(
ISNA(INDEX(resources!E:E,MATCH(B695,resources!B:B,0))),"fillme",
INDEX(resources!E:E,MATCH(B695,resources!B:B,0)))</f>
        <v>CAISO_Unknown</v>
      </c>
      <c r="N695" s="220">
        <v>1</v>
      </c>
      <c r="O695" s="210" t="str">
        <f>IFERROR(INDEX(resources!K:K,MATCH(B695,resources!B:B,0)),"fillme")</f>
        <v>unknown</v>
      </c>
      <c r="P695" s="210" t="str">
        <f t="shared" si="270"/>
        <v>unknown_2027_12</v>
      </c>
      <c r="Q695" s="194">
        <f>INDEX(elcc!G:G,MATCH(P695,elcc!D:D,0))</f>
        <v>0</v>
      </c>
      <c r="R695" s="195">
        <f t="shared" si="271"/>
        <v>1</v>
      </c>
      <c r="S695" s="210" t="e">
        <f t="shared" si="272"/>
        <v>#N/A</v>
      </c>
      <c r="T695" s="212">
        <f t="shared" si="273"/>
        <v>33</v>
      </c>
      <c r="U695" s="196" t="str">
        <f t="shared" si="274"/>
        <v>ok</v>
      </c>
      <c r="V695" s="192" t="str">
        <f>INDEX(resources!F:F,MATCH(B695,resources!B:B,0))</f>
        <v>existing_generic</v>
      </c>
      <c r="W695" s="197">
        <f t="shared" si="275"/>
        <v>0</v>
      </c>
      <c r="X695" s="197">
        <f t="shared" si="276"/>
        <v>1</v>
      </c>
      <c r="Y695" s="214" t="str">
        <f t="shared" si="277"/>
        <v>existing_generic_unknown_existing_generic_unknown_Generic resource adequacy, likely natural gas generation</v>
      </c>
      <c r="Z695" s="197">
        <f>IF(COUNTIFS($Y$2:Y695,Y695)=1,1,0)</f>
        <v>0</v>
      </c>
      <c r="AA695" s="197">
        <f>SUM($Z$2:Z695)*Z695</f>
        <v>0</v>
      </c>
      <c r="AB695" s="197">
        <f>COUNTIFS(resources!B:B,B695)</f>
        <v>1</v>
      </c>
      <c r="AC695" s="197">
        <f t="shared" si="278"/>
        <v>1</v>
      </c>
      <c r="AD695" s="197">
        <f t="shared" si="279"/>
        <v>1</v>
      </c>
      <c r="AE695" s="197">
        <f t="shared" si="280"/>
        <v>1</v>
      </c>
      <c r="AF695" s="197">
        <f t="shared" si="281"/>
        <v>1</v>
      </c>
      <c r="AG695" s="197">
        <f t="shared" si="282"/>
        <v>1</v>
      </c>
      <c r="AH695" s="197">
        <f t="shared" si="283"/>
        <v>1</v>
      </c>
      <c r="AI695" s="197">
        <f t="shared" si="284"/>
        <v>1</v>
      </c>
    </row>
    <row r="696" spans="1:35" ht="36" x14ac:dyDescent="0.3">
      <c r="A696" s="103" t="s">
        <v>3955</v>
      </c>
      <c r="B696" s="214" t="s">
        <v>2398</v>
      </c>
      <c r="C696" s="214" t="s">
        <v>2398</v>
      </c>
      <c r="D696" s="164">
        <v>2028</v>
      </c>
      <c r="E696" s="164">
        <v>1</v>
      </c>
      <c r="F696" s="166">
        <v>0</v>
      </c>
      <c r="G696" s="206">
        <v>55</v>
      </c>
      <c r="H696" s="207"/>
      <c r="I696" s="103" t="s">
        <v>569</v>
      </c>
      <c r="K696" s="210" t="s">
        <v>6272</v>
      </c>
      <c r="L696" s="210">
        <v>55</v>
      </c>
      <c r="M696" s="210" t="str">
        <f>IF(
ISNA(INDEX(resources!E:E,MATCH(B696,resources!B:B,0))),"fillme",
INDEX(resources!E:E,MATCH(B696,resources!B:B,0)))</f>
        <v>CAISO_Unknown</v>
      </c>
      <c r="N696" s="220">
        <v>1</v>
      </c>
      <c r="O696" s="210" t="str">
        <f>IFERROR(INDEX(resources!K:K,MATCH(B696,resources!B:B,0)),"fillme")</f>
        <v>unknown</v>
      </c>
      <c r="P696" s="210" t="str">
        <f t="shared" si="270"/>
        <v>unknown_2028_1</v>
      </c>
      <c r="Q696" s="194">
        <f>INDEX(elcc!G:G,MATCH(P696,elcc!D:D,0))</f>
        <v>0</v>
      </c>
      <c r="R696" s="195">
        <f t="shared" si="271"/>
        <v>1</v>
      </c>
      <c r="S696" s="210" t="e">
        <f t="shared" si="272"/>
        <v>#N/A</v>
      </c>
      <c r="T696" s="212">
        <f t="shared" si="273"/>
        <v>55</v>
      </c>
      <c r="U696" s="196" t="str">
        <f t="shared" si="274"/>
        <v>ok</v>
      </c>
      <c r="V696" s="192" t="str">
        <f>INDEX(resources!F:F,MATCH(B696,resources!B:B,0))</f>
        <v>existing_generic</v>
      </c>
      <c r="W696" s="197">
        <f t="shared" si="275"/>
        <v>0</v>
      </c>
      <c r="X696" s="197">
        <f t="shared" si="276"/>
        <v>1</v>
      </c>
      <c r="Y696" s="214" t="str">
        <f t="shared" si="277"/>
        <v>existing_generic_unknown_existing_generic_unknown_Generic resource adequacy, likely natural gas generation</v>
      </c>
      <c r="Z696" s="197">
        <f>IF(COUNTIFS($Y$2:Y696,Y696)=1,1,0)</f>
        <v>0</v>
      </c>
      <c r="AA696" s="197">
        <f>SUM($Z$2:Z696)*Z696</f>
        <v>0</v>
      </c>
      <c r="AB696" s="197">
        <f>COUNTIFS(resources!B:B,B696)</f>
        <v>1</v>
      </c>
      <c r="AC696" s="197">
        <f t="shared" si="278"/>
        <v>1</v>
      </c>
      <c r="AD696" s="197">
        <f t="shared" si="279"/>
        <v>1</v>
      </c>
      <c r="AE696" s="197">
        <f t="shared" si="280"/>
        <v>1</v>
      </c>
      <c r="AF696" s="197">
        <f t="shared" si="281"/>
        <v>1</v>
      </c>
      <c r="AG696" s="197">
        <f t="shared" si="282"/>
        <v>1</v>
      </c>
      <c r="AH696" s="197">
        <f t="shared" si="283"/>
        <v>1</v>
      </c>
      <c r="AI696" s="197">
        <f t="shared" si="284"/>
        <v>1</v>
      </c>
    </row>
    <row r="697" spans="1:35" ht="36" x14ac:dyDescent="0.3">
      <c r="A697" s="103" t="s">
        <v>3955</v>
      </c>
      <c r="B697" s="214" t="s">
        <v>2398</v>
      </c>
      <c r="C697" s="214" t="s">
        <v>2398</v>
      </c>
      <c r="D697" s="164">
        <v>2028</v>
      </c>
      <c r="E697" s="164">
        <v>2</v>
      </c>
      <c r="F697" s="166">
        <v>0</v>
      </c>
      <c r="G697" s="206">
        <v>33</v>
      </c>
      <c r="H697" s="207"/>
      <c r="I697" s="103" t="s">
        <v>569</v>
      </c>
      <c r="K697" s="210" t="s">
        <v>6272</v>
      </c>
      <c r="L697" s="210">
        <v>33</v>
      </c>
      <c r="M697" s="210" t="str">
        <f>IF(
ISNA(INDEX(resources!E:E,MATCH(B697,resources!B:B,0))),"fillme",
INDEX(resources!E:E,MATCH(B697,resources!B:B,0)))</f>
        <v>CAISO_Unknown</v>
      </c>
      <c r="N697" s="220">
        <v>1</v>
      </c>
      <c r="O697" s="210" t="str">
        <f>IFERROR(INDEX(resources!K:K,MATCH(B697,resources!B:B,0)),"fillme")</f>
        <v>unknown</v>
      </c>
      <c r="P697" s="210" t="str">
        <f t="shared" si="270"/>
        <v>unknown_2028_2</v>
      </c>
      <c r="Q697" s="194">
        <f>INDEX(elcc!G:G,MATCH(P697,elcc!D:D,0))</f>
        <v>0</v>
      </c>
      <c r="R697" s="195">
        <f t="shared" si="271"/>
        <v>1</v>
      </c>
      <c r="S697" s="210" t="e">
        <f t="shared" si="272"/>
        <v>#N/A</v>
      </c>
      <c r="T697" s="212">
        <f t="shared" si="273"/>
        <v>33</v>
      </c>
      <c r="U697" s="196" t="str">
        <f t="shared" si="274"/>
        <v>ok</v>
      </c>
      <c r="V697" s="192" t="str">
        <f>INDEX(resources!F:F,MATCH(B697,resources!B:B,0))</f>
        <v>existing_generic</v>
      </c>
      <c r="W697" s="197">
        <f t="shared" si="275"/>
        <v>0</v>
      </c>
      <c r="X697" s="197">
        <f t="shared" si="276"/>
        <v>1</v>
      </c>
      <c r="Y697" s="214" t="str">
        <f t="shared" si="277"/>
        <v>existing_generic_unknown_existing_generic_unknown_Generic resource adequacy, likely natural gas generation</v>
      </c>
      <c r="Z697" s="197">
        <f>IF(COUNTIFS($Y$2:Y697,Y697)=1,1,0)</f>
        <v>0</v>
      </c>
      <c r="AA697" s="197">
        <f>SUM($Z$2:Z697)*Z697</f>
        <v>0</v>
      </c>
      <c r="AB697" s="197">
        <f>COUNTIFS(resources!B:B,B697)</f>
        <v>1</v>
      </c>
      <c r="AC697" s="197">
        <f t="shared" si="278"/>
        <v>1</v>
      </c>
      <c r="AD697" s="197">
        <f t="shared" si="279"/>
        <v>1</v>
      </c>
      <c r="AE697" s="197">
        <f t="shared" si="280"/>
        <v>1</v>
      </c>
      <c r="AF697" s="197">
        <f t="shared" si="281"/>
        <v>1</v>
      </c>
      <c r="AG697" s="197">
        <f t="shared" si="282"/>
        <v>1</v>
      </c>
      <c r="AH697" s="197">
        <f t="shared" si="283"/>
        <v>1</v>
      </c>
      <c r="AI697" s="197">
        <f t="shared" si="284"/>
        <v>1</v>
      </c>
    </row>
    <row r="698" spans="1:35" ht="36" x14ac:dyDescent="0.3">
      <c r="A698" s="103" t="s">
        <v>3955</v>
      </c>
      <c r="B698" s="214" t="s">
        <v>2398</v>
      </c>
      <c r="C698" s="214" t="s">
        <v>2398</v>
      </c>
      <c r="D698" s="164">
        <v>2028</v>
      </c>
      <c r="E698" s="164">
        <v>3</v>
      </c>
      <c r="F698" s="166">
        <v>0</v>
      </c>
      <c r="G698" s="206">
        <v>17</v>
      </c>
      <c r="H698" s="207"/>
      <c r="I698" s="103" t="s">
        <v>569</v>
      </c>
      <c r="K698" s="210" t="s">
        <v>6272</v>
      </c>
      <c r="L698" s="210">
        <v>17</v>
      </c>
      <c r="M698" s="210" t="str">
        <f>IF(
ISNA(INDEX(resources!E:E,MATCH(B698,resources!B:B,0))),"fillme",
INDEX(resources!E:E,MATCH(B698,resources!B:B,0)))</f>
        <v>CAISO_Unknown</v>
      </c>
      <c r="N698" s="220">
        <v>1</v>
      </c>
      <c r="O698" s="210" t="str">
        <f>IFERROR(INDEX(resources!K:K,MATCH(B698,resources!B:B,0)),"fillme")</f>
        <v>unknown</v>
      </c>
      <c r="P698" s="210" t="str">
        <f t="shared" si="270"/>
        <v>unknown_2028_3</v>
      </c>
      <c r="Q698" s="194">
        <f>INDEX(elcc!G:G,MATCH(P698,elcc!D:D,0))</f>
        <v>0</v>
      </c>
      <c r="R698" s="195">
        <f t="shared" si="271"/>
        <v>1</v>
      </c>
      <c r="S698" s="210" t="e">
        <f t="shared" si="272"/>
        <v>#N/A</v>
      </c>
      <c r="T698" s="212">
        <f t="shared" si="273"/>
        <v>17</v>
      </c>
      <c r="U698" s="196" t="str">
        <f t="shared" si="274"/>
        <v>ok</v>
      </c>
      <c r="V698" s="192" t="str">
        <f>INDEX(resources!F:F,MATCH(B698,resources!B:B,0))</f>
        <v>existing_generic</v>
      </c>
      <c r="W698" s="197">
        <f t="shared" si="275"/>
        <v>0</v>
      </c>
      <c r="X698" s="197">
        <f t="shared" si="276"/>
        <v>1</v>
      </c>
      <c r="Y698" s="214" t="str">
        <f t="shared" si="277"/>
        <v>existing_generic_unknown_existing_generic_unknown_Generic resource adequacy, likely natural gas generation</v>
      </c>
      <c r="Z698" s="197">
        <f>IF(COUNTIFS($Y$2:Y698,Y698)=1,1,0)</f>
        <v>0</v>
      </c>
      <c r="AA698" s="197">
        <f>SUM($Z$2:Z698)*Z698</f>
        <v>0</v>
      </c>
      <c r="AB698" s="197">
        <f>COUNTIFS(resources!B:B,B698)</f>
        <v>1</v>
      </c>
      <c r="AC698" s="197">
        <f t="shared" si="278"/>
        <v>1</v>
      </c>
      <c r="AD698" s="197">
        <f t="shared" si="279"/>
        <v>1</v>
      </c>
      <c r="AE698" s="197">
        <f t="shared" si="280"/>
        <v>1</v>
      </c>
      <c r="AF698" s="197">
        <f t="shared" si="281"/>
        <v>1</v>
      </c>
      <c r="AG698" s="197">
        <f t="shared" si="282"/>
        <v>1</v>
      </c>
      <c r="AH698" s="197">
        <f t="shared" si="283"/>
        <v>1</v>
      </c>
      <c r="AI698" s="197">
        <f t="shared" si="284"/>
        <v>1</v>
      </c>
    </row>
    <row r="699" spans="1:35" ht="36" x14ac:dyDescent="0.3">
      <c r="A699" s="103" t="s">
        <v>3955</v>
      </c>
      <c r="B699" s="214" t="s">
        <v>2398</v>
      </c>
      <c r="C699" s="214" t="s">
        <v>2398</v>
      </c>
      <c r="D699" s="164">
        <v>2028</v>
      </c>
      <c r="E699" s="164">
        <v>4</v>
      </c>
      <c r="F699" s="166">
        <v>0</v>
      </c>
      <c r="G699" s="206">
        <v>10</v>
      </c>
      <c r="H699" s="207"/>
      <c r="I699" s="103" t="s">
        <v>569</v>
      </c>
      <c r="K699" s="210" t="s">
        <v>6272</v>
      </c>
      <c r="L699" s="210">
        <v>10</v>
      </c>
      <c r="M699" s="210" t="str">
        <f>IF(
ISNA(INDEX(resources!E:E,MATCH(B699,resources!B:B,0))),"fillme",
INDEX(resources!E:E,MATCH(B699,resources!B:B,0)))</f>
        <v>CAISO_Unknown</v>
      </c>
      <c r="N699" s="220">
        <v>1</v>
      </c>
      <c r="O699" s="210" t="str">
        <f>IFERROR(INDEX(resources!K:K,MATCH(B699,resources!B:B,0)),"fillme")</f>
        <v>unknown</v>
      </c>
      <c r="P699" s="210" t="str">
        <f t="shared" si="270"/>
        <v>unknown_2028_4</v>
      </c>
      <c r="Q699" s="194">
        <f>INDEX(elcc!G:G,MATCH(P699,elcc!D:D,0))</f>
        <v>0</v>
      </c>
      <c r="R699" s="195">
        <f t="shared" si="271"/>
        <v>1</v>
      </c>
      <c r="S699" s="210" t="e">
        <f t="shared" si="272"/>
        <v>#N/A</v>
      </c>
      <c r="T699" s="212">
        <f t="shared" si="273"/>
        <v>10</v>
      </c>
      <c r="U699" s="196" t="str">
        <f t="shared" si="274"/>
        <v>ok</v>
      </c>
      <c r="V699" s="192" t="str">
        <f>INDEX(resources!F:F,MATCH(B699,resources!B:B,0))</f>
        <v>existing_generic</v>
      </c>
      <c r="W699" s="197">
        <f t="shared" si="275"/>
        <v>0</v>
      </c>
      <c r="X699" s="197">
        <f t="shared" si="276"/>
        <v>1</v>
      </c>
      <c r="Y699" s="214" t="str">
        <f t="shared" si="277"/>
        <v>existing_generic_unknown_existing_generic_unknown_Generic resource adequacy, likely natural gas generation</v>
      </c>
      <c r="Z699" s="197">
        <f>IF(COUNTIFS($Y$2:Y699,Y699)=1,1,0)</f>
        <v>0</v>
      </c>
      <c r="AA699" s="197">
        <f>SUM($Z$2:Z699)*Z699</f>
        <v>0</v>
      </c>
      <c r="AB699" s="197">
        <f>COUNTIFS(resources!B:B,B699)</f>
        <v>1</v>
      </c>
      <c r="AC699" s="197">
        <f t="shared" si="278"/>
        <v>1</v>
      </c>
      <c r="AD699" s="197">
        <f t="shared" si="279"/>
        <v>1</v>
      </c>
      <c r="AE699" s="197">
        <f t="shared" si="280"/>
        <v>1</v>
      </c>
      <c r="AF699" s="197">
        <f t="shared" si="281"/>
        <v>1</v>
      </c>
      <c r="AG699" s="197">
        <f t="shared" si="282"/>
        <v>1</v>
      </c>
      <c r="AH699" s="197">
        <f t="shared" si="283"/>
        <v>1</v>
      </c>
      <c r="AI699" s="197">
        <f t="shared" si="284"/>
        <v>1</v>
      </c>
    </row>
    <row r="700" spans="1:35" ht="36" x14ac:dyDescent="0.3">
      <c r="A700" s="103" t="s">
        <v>3955</v>
      </c>
      <c r="B700" s="214" t="s">
        <v>2398</v>
      </c>
      <c r="C700" s="214" t="s">
        <v>2398</v>
      </c>
      <c r="D700" s="164">
        <v>2028</v>
      </c>
      <c r="E700" s="164">
        <v>5</v>
      </c>
      <c r="F700" s="166">
        <v>0</v>
      </c>
      <c r="G700" s="206">
        <v>16</v>
      </c>
      <c r="H700" s="207"/>
      <c r="I700" s="103" t="s">
        <v>569</v>
      </c>
      <c r="K700" s="210" t="s">
        <v>6272</v>
      </c>
      <c r="L700" s="210">
        <v>16</v>
      </c>
      <c r="M700" s="210" t="str">
        <f>IF(
ISNA(INDEX(resources!E:E,MATCH(B700,resources!B:B,0))),"fillme",
INDEX(resources!E:E,MATCH(B700,resources!B:B,0)))</f>
        <v>CAISO_Unknown</v>
      </c>
      <c r="N700" s="220">
        <v>1</v>
      </c>
      <c r="O700" s="210" t="str">
        <f>IFERROR(INDEX(resources!K:K,MATCH(B700,resources!B:B,0)),"fillme")</f>
        <v>unknown</v>
      </c>
      <c r="P700" s="210" t="str">
        <f t="shared" si="270"/>
        <v>unknown_2028_5</v>
      </c>
      <c r="Q700" s="194">
        <f>INDEX(elcc!G:G,MATCH(P700,elcc!D:D,0))</f>
        <v>0</v>
      </c>
      <c r="R700" s="195">
        <f t="shared" si="271"/>
        <v>1</v>
      </c>
      <c r="S700" s="210" t="e">
        <f t="shared" si="272"/>
        <v>#N/A</v>
      </c>
      <c r="T700" s="212">
        <f t="shared" si="273"/>
        <v>16</v>
      </c>
      <c r="U700" s="196" t="str">
        <f t="shared" si="274"/>
        <v>ok</v>
      </c>
      <c r="V700" s="192" t="str">
        <f>INDEX(resources!F:F,MATCH(B700,resources!B:B,0))</f>
        <v>existing_generic</v>
      </c>
      <c r="W700" s="197">
        <f t="shared" si="275"/>
        <v>0</v>
      </c>
      <c r="X700" s="197">
        <f t="shared" si="276"/>
        <v>1</v>
      </c>
      <c r="Y700" s="214" t="str">
        <f t="shared" si="277"/>
        <v>existing_generic_unknown_existing_generic_unknown_Generic resource adequacy, likely natural gas generation</v>
      </c>
      <c r="Z700" s="197">
        <f>IF(COUNTIFS($Y$2:Y700,Y700)=1,1,0)</f>
        <v>0</v>
      </c>
      <c r="AA700" s="197">
        <f>SUM($Z$2:Z700)*Z700</f>
        <v>0</v>
      </c>
      <c r="AB700" s="197">
        <f>COUNTIFS(resources!B:B,B700)</f>
        <v>1</v>
      </c>
      <c r="AC700" s="197">
        <f t="shared" si="278"/>
        <v>1</v>
      </c>
      <c r="AD700" s="197">
        <f t="shared" si="279"/>
        <v>1</v>
      </c>
      <c r="AE700" s="197">
        <f t="shared" si="280"/>
        <v>1</v>
      </c>
      <c r="AF700" s="197">
        <f t="shared" si="281"/>
        <v>1</v>
      </c>
      <c r="AG700" s="197">
        <f t="shared" si="282"/>
        <v>1</v>
      </c>
      <c r="AH700" s="197">
        <f t="shared" si="283"/>
        <v>1</v>
      </c>
      <c r="AI700" s="197">
        <f t="shared" si="284"/>
        <v>1</v>
      </c>
    </row>
    <row r="701" spans="1:35" ht="36" x14ac:dyDescent="0.3">
      <c r="A701" s="103" t="s">
        <v>3955</v>
      </c>
      <c r="B701" s="214" t="s">
        <v>2398</v>
      </c>
      <c r="C701" s="214" t="s">
        <v>2398</v>
      </c>
      <c r="D701" s="164">
        <v>2028</v>
      </c>
      <c r="E701" s="164">
        <v>6</v>
      </c>
      <c r="F701" s="166">
        <v>0</v>
      </c>
      <c r="G701" s="206">
        <v>5</v>
      </c>
      <c r="H701" s="207"/>
      <c r="I701" s="103" t="s">
        <v>569</v>
      </c>
      <c r="K701" s="210" t="s">
        <v>6272</v>
      </c>
      <c r="L701" s="210">
        <v>5</v>
      </c>
      <c r="M701" s="210" t="str">
        <f>IF(
ISNA(INDEX(resources!E:E,MATCH(B701,resources!B:B,0))),"fillme",
INDEX(resources!E:E,MATCH(B701,resources!B:B,0)))</f>
        <v>CAISO_Unknown</v>
      </c>
      <c r="N701" s="220">
        <v>1</v>
      </c>
      <c r="O701" s="210" t="str">
        <f>IFERROR(INDEX(resources!K:K,MATCH(B701,resources!B:B,0)),"fillme")</f>
        <v>unknown</v>
      </c>
      <c r="P701" s="210" t="str">
        <f t="shared" si="270"/>
        <v>unknown_2028_6</v>
      </c>
      <c r="Q701" s="194">
        <f>INDEX(elcc!G:G,MATCH(P701,elcc!D:D,0))</f>
        <v>0</v>
      </c>
      <c r="R701" s="195">
        <f t="shared" si="271"/>
        <v>1</v>
      </c>
      <c r="S701" s="210" t="e">
        <f t="shared" si="272"/>
        <v>#N/A</v>
      </c>
      <c r="T701" s="212">
        <f t="shared" si="273"/>
        <v>5</v>
      </c>
      <c r="U701" s="196" t="str">
        <f t="shared" si="274"/>
        <v>ok</v>
      </c>
      <c r="V701" s="192" t="str">
        <f>INDEX(resources!F:F,MATCH(B701,resources!B:B,0))</f>
        <v>existing_generic</v>
      </c>
      <c r="W701" s="197">
        <f t="shared" si="275"/>
        <v>0</v>
      </c>
      <c r="X701" s="197">
        <f t="shared" si="276"/>
        <v>1</v>
      </c>
      <c r="Y701" s="214" t="str">
        <f t="shared" si="277"/>
        <v>existing_generic_unknown_existing_generic_unknown_Generic resource adequacy, likely natural gas generation</v>
      </c>
      <c r="Z701" s="197">
        <f>IF(COUNTIFS($Y$2:Y701,Y701)=1,1,0)</f>
        <v>0</v>
      </c>
      <c r="AA701" s="197">
        <f>SUM($Z$2:Z701)*Z701</f>
        <v>0</v>
      </c>
      <c r="AB701" s="197">
        <f>COUNTIFS(resources!B:B,B701)</f>
        <v>1</v>
      </c>
      <c r="AC701" s="197">
        <f t="shared" si="278"/>
        <v>1</v>
      </c>
      <c r="AD701" s="197">
        <f t="shared" si="279"/>
        <v>1</v>
      </c>
      <c r="AE701" s="197">
        <f t="shared" si="280"/>
        <v>1</v>
      </c>
      <c r="AF701" s="197">
        <f t="shared" si="281"/>
        <v>1</v>
      </c>
      <c r="AG701" s="197">
        <f t="shared" si="282"/>
        <v>1</v>
      </c>
      <c r="AH701" s="197">
        <f t="shared" si="283"/>
        <v>1</v>
      </c>
      <c r="AI701" s="197">
        <f t="shared" si="284"/>
        <v>1</v>
      </c>
    </row>
    <row r="702" spans="1:35" ht="36" x14ac:dyDescent="0.3">
      <c r="A702" s="103" t="s">
        <v>3955</v>
      </c>
      <c r="B702" s="214" t="s">
        <v>2398</v>
      </c>
      <c r="C702" s="214" t="s">
        <v>2398</v>
      </c>
      <c r="D702" s="164">
        <v>2028</v>
      </c>
      <c r="E702" s="164">
        <v>7</v>
      </c>
      <c r="F702" s="166">
        <v>0</v>
      </c>
      <c r="G702" s="206">
        <v>30</v>
      </c>
      <c r="H702" s="207"/>
      <c r="I702" s="103" t="s">
        <v>569</v>
      </c>
      <c r="K702" s="210" t="s">
        <v>6272</v>
      </c>
      <c r="L702" s="210">
        <v>30</v>
      </c>
      <c r="M702" s="210" t="str">
        <f>IF(
ISNA(INDEX(resources!E:E,MATCH(B702,resources!B:B,0))),"fillme",
INDEX(resources!E:E,MATCH(B702,resources!B:B,0)))</f>
        <v>CAISO_Unknown</v>
      </c>
      <c r="N702" s="220">
        <v>1</v>
      </c>
      <c r="O702" s="210" t="str">
        <f>IFERROR(INDEX(resources!K:K,MATCH(B702,resources!B:B,0)),"fillme")</f>
        <v>unknown</v>
      </c>
      <c r="P702" s="210" t="str">
        <f t="shared" si="270"/>
        <v>unknown_2028_7</v>
      </c>
      <c r="Q702" s="194">
        <f>INDEX(elcc!G:G,MATCH(P702,elcc!D:D,0))</f>
        <v>0</v>
      </c>
      <c r="R702" s="195">
        <f t="shared" si="271"/>
        <v>1</v>
      </c>
      <c r="S702" s="210" t="e">
        <f t="shared" si="272"/>
        <v>#N/A</v>
      </c>
      <c r="T702" s="212">
        <f t="shared" si="273"/>
        <v>30</v>
      </c>
      <c r="U702" s="196" t="str">
        <f t="shared" si="274"/>
        <v>ok</v>
      </c>
      <c r="V702" s="192" t="str">
        <f>INDEX(resources!F:F,MATCH(B702,resources!B:B,0))</f>
        <v>existing_generic</v>
      </c>
      <c r="W702" s="197">
        <f t="shared" si="275"/>
        <v>0</v>
      </c>
      <c r="X702" s="197">
        <f t="shared" si="276"/>
        <v>1</v>
      </c>
      <c r="Y702" s="214" t="str">
        <f t="shared" si="277"/>
        <v>existing_generic_unknown_existing_generic_unknown_Generic resource adequacy, likely natural gas generation</v>
      </c>
      <c r="Z702" s="197">
        <f>IF(COUNTIFS($Y$2:Y702,Y702)=1,1,0)</f>
        <v>0</v>
      </c>
      <c r="AA702" s="197">
        <f>SUM($Z$2:Z702)*Z702</f>
        <v>0</v>
      </c>
      <c r="AB702" s="197">
        <f>COUNTIFS(resources!B:B,B702)</f>
        <v>1</v>
      </c>
      <c r="AC702" s="197">
        <f t="shared" si="278"/>
        <v>1</v>
      </c>
      <c r="AD702" s="197">
        <f t="shared" si="279"/>
        <v>1</v>
      </c>
      <c r="AE702" s="197">
        <f t="shared" si="280"/>
        <v>1</v>
      </c>
      <c r="AF702" s="197">
        <f t="shared" si="281"/>
        <v>1</v>
      </c>
      <c r="AG702" s="197">
        <f t="shared" si="282"/>
        <v>1</v>
      </c>
      <c r="AH702" s="197">
        <f t="shared" si="283"/>
        <v>1</v>
      </c>
      <c r="AI702" s="197">
        <f t="shared" si="284"/>
        <v>1</v>
      </c>
    </row>
    <row r="703" spans="1:35" ht="36" x14ac:dyDescent="0.3">
      <c r="A703" s="103" t="s">
        <v>3955</v>
      </c>
      <c r="B703" s="214" t="s">
        <v>2398</v>
      </c>
      <c r="C703" s="214" t="s">
        <v>2398</v>
      </c>
      <c r="D703" s="164">
        <v>2028</v>
      </c>
      <c r="E703" s="164">
        <v>8</v>
      </c>
      <c r="F703" s="166">
        <v>0</v>
      </c>
      <c r="G703" s="206">
        <v>44</v>
      </c>
      <c r="H703" s="207"/>
      <c r="I703" s="103" t="s">
        <v>569</v>
      </c>
      <c r="K703" s="210" t="s">
        <v>6272</v>
      </c>
      <c r="L703" s="210">
        <v>44</v>
      </c>
      <c r="M703" s="210" t="str">
        <f>IF(
ISNA(INDEX(resources!E:E,MATCH(B703,resources!B:B,0))),"fillme",
INDEX(resources!E:E,MATCH(B703,resources!B:B,0)))</f>
        <v>CAISO_Unknown</v>
      </c>
      <c r="N703" s="220">
        <v>1</v>
      </c>
      <c r="O703" s="210" t="str">
        <f>IFERROR(INDEX(resources!K:K,MATCH(B703,resources!B:B,0)),"fillme")</f>
        <v>unknown</v>
      </c>
      <c r="P703" s="210" t="str">
        <f t="shared" si="270"/>
        <v>unknown_2028_8</v>
      </c>
      <c r="Q703" s="194">
        <f>INDEX(elcc!G:G,MATCH(P703,elcc!D:D,0))</f>
        <v>0</v>
      </c>
      <c r="R703" s="195">
        <f t="shared" si="271"/>
        <v>1</v>
      </c>
      <c r="S703" s="210" t="e">
        <f t="shared" si="272"/>
        <v>#N/A</v>
      </c>
      <c r="T703" s="212">
        <f t="shared" si="273"/>
        <v>44</v>
      </c>
      <c r="U703" s="196" t="str">
        <f t="shared" si="274"/>
        <v>ok</v>
      </c>
      <c r="V703" s="192" t="str">
        <f>INDEX(resources!F:F,MATCH(B703,resources!B:B,0))</f>
        <v>existing_generic</v>
      </c>
      <c r="W703" s="197">
        <f t="shared" si="275"/>
        <v>0</v>
      </c>
      <c r="X703" s="197">
        <f t="shared" si="276"/>
        <v>1</v>
      </c>
      <c r="Y703" s="214" t="str">
        <f t="shared" si="277"/>
        <v>existing_generic_unknown_existing_generic_unknown_Generic resource adequacy, likely natural gas generation</v>
      </c>
      <c r="Z703" s="197">
        <f>IF(COUNTIFS($Y$2:Y703,Y703)=1,1,0)</f>
        <v>0</v>
      </c>
      <c r="AA703" s="197">
        <f>SUM($Z$2:Z703)*Z703</f>
        <v>0</v>
      </c>
      <c r="AB703" s="197">
        <f>COUNTIFS(resources!B:B,B703)</f>
        <v>1</v>
      </c>
      <c r="AC703" s="197">
        <f t="shared" si="278"/>
        <v>1</v>
      </c>
      <c r="AD703" s="197">
        <f t="shared" si="279"/>
        <v>1</v>
      </c>
      <c r="AE703" s="197">
        <f t="shared" si="280"/>
        <v>1</v>
      </c>
      <c r="AF703" s="197">
        <f t="shared" si="281"/>
        <v>1</v>
      </c>
      <c r="AG703" s="197">
        <f t="shared" si="282"/>
        <v>1</v>
      </c>
      <c r="AH703" s="197">
        <f t="shared" si="283"/>
        <v>1</v>
      </c>
      <c r="AI703" s="197">
        <f t="shared" si="284"/>
        <v>1</v>
      </c>
    </row>
    <row r="704" spans="1:35" ht="36" x14ac:dyDescent="0.3">
      <c r="A704" s="103" t="s">
        <v>3955</v>
      </c>
      <c r="B704" s="214" t="s">
        <v>2398</v>
      </c>
      <c r="C704" s="214" t="s">
        <v>2398</v>
      </c>
      <c r="D704" s="164">
        <v>2028</v>
      </c>
      <c r="E704" s="164">
        <v>9</v>
      </c>
      <c r="F704" s="166">
        <v>0</v>
      </c>
      <c r="G704" s="206">
        <v>66</v>
      </c>
      <c r="H704" s="207"/>
      <c r="I704" s="103" t="s">
        <v>569</v>
      </c>
      <c r="K704" s="210" t="s">
        <v>6272</v>
      </c>
      <c r="L704" s="210">
        <v>66</v>
      </c>
      <c r="M704" s="210" t="str">
        <f>IF(
ISNA(INDEX(resources!E:E,MATCH(B704,resources!B:B,0))),"fillme",
INDEX(resources!E:E,MATCH(B704,resources!B:B,0)))</f>
        <v>CAISO_Unknown</v>
      </c>
      <c r="N704" s="220">
        <v>1</v>
      </c>
      <c r="O704" s="210" t="str">
        <f>IFERROR(INDEX(resources!K:K,MATCH(B704,resources!B:B,0)),"fillme")</f>
        <v>unknown</v>
      </c>
      <c r="P704" s="210" t="str">
        <f t="shared" si="270"/>
        <v>unknown_2028_9</v>
      </c>
      <c r="Q704" s="194">
        <f>INDEX(elcc!G:G,MATCH(P704,elcc!D:D,0))</f>
        <v>0</v>
      </c>
      <c r="R704" s="195">
        <f t="shared" si="271"/>
        <v>1</v>
      </c>
      <c r="S704" s="210" t="e">
        <f t="shared" si="272"/>
        <v>#N/A</v>
      </c>
      <c r="T704" s="212">
        <f t="shared" si="273"/>
        <v>66</v>
      </c>
      <c r="U704" s="196" t="str">
        <f t="shared" si="274"/>
        <v>ok</v>
      </c>
      <c r="V704" s="192" t="str">
        <f>INDEX(resources!F:F,MATCH(B704,resources!B:B,0))</f>
        <v>existing_generic</v>
      </c>
      <c r="W704" s="197">
        <f t="shared" si="275"/>
        <v>0</v>
      </c>
      <c r="X704" s="197">
        <f t="shared" si="276"/>
        <v>1</v>
      </c>
      <c r="Y704" s="214" t="str">
        <f t="shared" si="277"/>
        <v>existing_generic_unknown_existing_generic_unknown_Generic resource adequacy, likely natural gas generation</v>
      </c>
      <c r="Z704" s="197">
        <f>IF(COUNTIFS($Y$2:Y704,Y704)=1,1,0)</f>
        <v>0</v>
      </c>
      <c r="AA704" s="197">
        <f>SUM($Z$2:Z704)*Z704</f>
        <v>0</v>
      </c>
      <c r="AB704" s="197">
        <f>COUNTIFS(resources!B:B,B704)</f>
        <v>1</v>
      </c>
      <c r="AC704" s="197">
        <f t="shared" si="278"/>
        <v>1</v>
      </c>
      <c r="AD704" s="197">
        <f t="shared" si="279"/>
        <v>1</v>
      </c>
      <c r="AE704" s="197">
        <f t="shared" si="280"/>
        <v>1</v>
      </c>
      <c r="AF704" s="197">
        <f t="shared" si="281"/>
        <v>1</v>
      </c>
      <c r="AG704" s="197">
        <f t="shared" si="282"/>
        <v>1</v>
      </c>
      <c r="AH704" s="197">
        <f t="shared" si="283"/>
        <v>1</v>
      </c>
      <c r="AI704" s="197">
        <f t="shared" si="284"/>
        <v>1</v>
      </c>
    </row>
    <row r="705" spans="1:35" ht="36" x14ac:dyDescent="0.3">
      <c r="A705" s="103" t="s">
        <v>3955</v>
      </c>
      <c r="B705" s="214" t="s">
        <v>2398</v>
      </c>
      <c r="C705" s="214" t="s">
        <v>2398</v>
      </c>
      <c r="D705" s="164">
        <v>2028</v>
      </c>
      <c r="E705" s="164">
        <v>10</v>
      </c>
      <c r="F705" s="166">
        <v>0</v>
      </c>
      <c r="G705" s="206">
        <v>43</v>
      </c>
      <c r="H705" s="207"/>
      <c r="I705" s="103" t="s">
        <v>569</v>
      </c>
      <c r="K705" s="210" t="s">
        <v>6272</v>
      </c>
      <c r="L705" s="210">
        <v>43</v>
      </c>
      <c r="M705" s="210" t="str">
        <f>IF(
ISNA(INDEX(resources!E:E,MATCH(B705,resources!B:B,0))),"fillme",
INDEX(resources!E:E,MATCH(B705,resources!B:B,0)))</f>
        <v>CAISO_Unknown</v>
      </c>
      <c r="N705" s="220">
        <v>1</v>
      </c>
      <c r="O705" s="210" t="str">
        <f>IFERROR(INDEX(resources!K:K,MATCH(B705,resources!B:B,0)),"fillme")</f>
        <v>unknown</v>
      </c>
      <c r="P705" s="210" t="str">
        <f t="shared" si="270"/>
        <v>unknown_2028_10</v>
      </c>
      <c r="Q705" s="194">
        <f>INDEX(elcc!G:G,MATCH(P705,elcc!D:D,0))</f>
        <v>0</v>
      </c>
      <c r="R705" s="195">
        <f t="shared" si="271"/>
        <v>1</v>
      </c>
      <c r="S705" s="210" t="e">
        <f t="shared" si="272"/>
        <v>#N/A</v>
      </c>
      <c r="T705" s="212">
        <f t="shared" si="273"/>
        <v>43</v>
      </c>
      <c r="U705" s="196" t="str">
        <f t="shared" si="274"/>
        <v>ok</v>
      </c>
      <c r="V705" s="192" t="str">
        <f>INDEX(resources!F:F,MATCH(B705,resources!B:B,0))</f>
        <v>existing_generic</v>
      </c>
      <c r="W705" s="197">
        <f t="shared" si="275"/>
        <v>0</v>
      </c>
      <c r="X705" s="197">
        <f t="shared" si="276"/>
        <v>1</v>
      </c>
      <c r="Y705" s="214" t="str">
        <f t="shared" si="277"/>
        <v>existing_generic_unknown_existing_generic_unknown_Generic resource adequacy, likely natural gas generation</v>
      </c>
      <c r="Z705" s="197">
        <f>IF(COUNTIFS($Y$2:Y705,Y705)=1,1,0)</f>
        <v>0</v>
      </c>
      <c r="AA705" s="197">
        <f>SUM($Z$2:Z705)*Z705</f>
        <v>0</v>
      </c>
      <c r="AB705" s="197">
        <f>COUNTIFS(resources!B:B,B705)</f>
        <v>1</v>
      </c>
      <c r="AC705" s="197">
        <f t="shared" si="278"/>
        <v>1</v>
      </c>
      <c r="AD705" s="197">
        <f t="shared" si="279"/>
        <v>1</v>
      </c>
      <c r="AE705" s="197">
        <f t="shared" si="280"/>
        <v>1</v>
      </c>
      <c r="AF705" s="197">
        <f t="shared" si="281"/>
        <v>1</v>
      </c>
      <c r="AG705" s="197">
        <f t="shared" si="282"/>
        <v>1</v>
      </c>
      <c r="AH705" s="197">
        <f t="shared" si="283"/>
        <v>1</v>
      </c>
      <c r="AI705" s="197">
        <f t="shared" si="284"/>
        <v>1</v>
      </c>
    </row>
    <row r="706" spans="1:35" ht="36" x14ac:dyDescent="0.3">
      <c r="A706" s="103" t="s">
        <v>3955</v>
      </c>
      <c r="B706" s="214" t="s">
        <v>2398</v>
      </c>
      <c r="C706" s="214" t="s">
        <v>2398</v>
      </c>
      <c r="D706" s="164">
        <v>2028</v>
      </c>
      <c r="E706" s="164">
        <v>11</v>
      </c>
      <c r="F706" s="166">
        <v>0</v>
      </c>
      <c r="G706" s="206">
        <v>42</v>
      </c>
      <c r="H706" s="207"/>
      <c r="I706" s="103" t="s">
        <v>569</v>
      </c>
      <c r="K706" s="210" t="s">
        <v>6272</v>
      </c>
      <c r="L706" s="210">
        <v>42</v>
      </c>
      <c r="M706" s="210" t="str">
        <f>IF(
ISNA(INDEX(resources!E:E,MATCH(B706,resources!B:B,0))),"fillme",
INDEX(resources!E:E,MATCH(B706,resources!B:B,0)))</f>
        <v>CAISO_Unknown</v>
      </c>
      <c r="N706" s="220">
        <v>1</v>
      </c>
      <c r="O706" s="210" t="str">
        <f>IFERROR(INDEX(resources!K:K,MATCH(B706,resources!B:B,0)),"fillme")</f>
        <v>unknown</v>
      </c>
      <c r="P706" s="210" t="str">
        <f t="shared" si="270"/>
        <v>unknown_2028_11</v>
      </c>
      <c r="Q706" s="194">
        <f>INDEX(elcc!G:G,MATCH(P706,elcc!D:D,0))</f>
        <v>0</v>
      </c>
      <c r="R706" s="195">
        <f t="shared" si="271"/>
        <v>1</v>
      </c>
      <c r="S706" s="210" t="e">
        <f t="shared" si="272"/>
        <v>#N/A</v>
      </c>
      <c r="T706" s="212">
        <f t="shared" si="273"/>
        <v>42</v>
      </c>
      <c r="U706" s="196" t="str">
        <f t="shared" si="274"/>
        <v>ok</v>
      </c>
      <c r="V706" s="192" t="str">
        <f>INDEX(resources!F:F,MATCH(B706,resources!B:B,0))</f>
        <v>existing_generic</v>
      </c>
      <c r="W706" s="197">
        <f t="shared" si="275"/>
        <v>0</v>
      </c>
      <c r="X706" s="197">
        <f t="shared" si="276"/>
        <v>1</v>
      </c>
      <c r="Y706" s="214" t="str">
        <f t="shared" si="277"/>
        <v>existing_generic_unknown_existing_generic_unknown_Generic resource adequacy, likely natural gas generation</v>
      </c>
      <c r="Z706" s="197">
        <f>IF(COUNTIFS($Y$2:Y706,Y706)=1,1,0)</f>
        <v>0</v>
      </c>
      <c r="AA706" s="197">
        <f>SUM($Z$2:Z706)*Z706</f>
        <v>0</v>
      </c>
      <c r="AB706" s="197">
        <f>COUNTIFS(resources!B:B,B706)</f>
        <v>1</v>
      </c>
      <c r="AC706" s="197">
        <f t="shared" si="278"/>
        <v>1</v>
      </c>
      <c r="AD706" s="197">
        <f t="shared" si="279"/>
        <v>1</v>
      </c>
      <c r="AE706" s="197">
        <f t="shared" si="280"/>
        <v>1</v>
      </c>
      <c r="AF706" s="197">
        <f t="shared" si="281"/>
        <v>1</v>
      </c>
      <c r="AG706" s="197">
        <f t="shared" si="282"/>
        <v>1</v>
      </c>
      <c r="AH706" s="197">
        <f t="shared" si="283"/>
        <v>1</v>
      </c>
      <c r="AI706" s="197">
        <f t="shared" si="284"/>
        <v>1</v>
      </c>
    </row>
    <row r="707" spans="1:35" ht="36" x14ac:dyDescent="0.3">
      <c r="A707" s="103" t="s">
        <v>3955</v>
      </c>
      <c r="B707" s="214" t="s">
        <v>2398</v>
      </c>
      <c r="C707" s="214" t="s">
        <v>2398</v>
      </c>
      <c r="D707" s="164">
        <v>2028</v>
      </c>
      <c r="E707" s="164">
        <v>12</v>
      </c>
      <c r="F707" s="166">
        <v>0</v>
      </c>
      <c r="G707" s="206">
        <v>34</v>
      </c>
      <c r="H707" s="207"/>
      <c r="I707" s="103" t="s">
        <v>569</v>
      </c>
      <c r="K707" s="210" t="s">
        <v>6272</v>
      </c>
      <c r="L707" s="210">
        <v>34</v>
      </c>
      <c r="M707" s="210" t="str">
        <f>IF(
ISNA(INDEX(resources!E:E,MATCH(B707,resources!B:B,0))),"fillme",
INDEX(resources!E:E,MATCH(B707,resources!B:B,0)))</f>
        <v>CAISO_Unknown</v>
      </c>
      <c r="N707" s="220">
        <v>1</v>
      </c>
      <c r="O707" s="210" t="str">
        <f>IFERROR(INDEX(resources!K:K,MATCH(B707,resources!B:B,0)),"fillme")</f>
        <v>unknown</v>
      </c>
      <c r="P707" s="210" t="str">
        <f t="shared" si="270"/>
        <v>unknown_2028_12</v>
      </c>
      <c r="Q707" s="194">
        <f>INDEX(elcc!G:G,MATCH(P707,elcc!D:D,0))</f>
        <v>0</v>
      </c>
      <c r="R707" s="195">
        <f t="shared" si="271"/>
        <v>1</v>
      </c>
      <c r="S707" s="210" t="e">
        <f t="shared" si="272"/>
        <v>#N/A</v>
      </c>
      <c r="T707" s="212">
        <f t="shared" si="273"/>
        <v>34</v>
      </c>
      <c r="U707" s="196" t="str">
        <f t="shared" si="274"/>
        <v>ok</v>
      </c>
      <c r="V707" s="192" t="str">
        <f>INDEX(resources!F:F,MATCH(B707,resources!B:B,0))</f>
        <v>existing_generic</v>
      </c>
      <c r="W707" s="197">
        <f t="shared" si="275"/>
        <v>0</v>
      </c>
      <c r="X707" s="197">
        <f t="shared" si="276"/>
        <v>1</v>
      </c>
      <c r="Y707" s="214" t="str">
        <f t="shared" si="277"/>
        <v>existing_generic_unknown_existing_generic_unknown_Generic resource adequacy, likely natural gas generation</v>
      </c>
      <c r="Z707" s="197">
        <f>IF(COUNTIFS($Y$2:Y707,Y707)=1,1,0)</f>
        <v>0</v>
      </c>
      <c r="AA707" s="197">
        <f>SUM($Z$2:Z707)*Z707</f>
        <v>0</v>
      </c>
      <c r="AB707" s="197">
        <f>COUNTIFS(resources!B:B,B707)</f>
        <v>1</v>
      </c>
      <c r="AC707" s="197">
        <f t="shared" si="278"/>
        <v>1</v>
      </c>
      <c r="AD707" s="197">
        <f t="shared" si="279"/>
        <v>1</v>
      </c>
      <c r="AE707" s="197">
        <f t="shared" si="280"/>
        <v>1</v>
      </c>
      <c r="AF707" s="197">
        <f t="shared" si="281"/>
        <v>1</v>
      </c>
      <c r="AG707" s="197">
        <f t="shared" si="282"/>
        <v>1</v>
      </c>
      <c r="AH707" s="197">
        <f t="shared" si="283"/>
        <v>1</v>
      </c>
      <c r="AI707" s="197">
        <f t="shared" si="284"/>
        <v>1</v>
      </c>
    </row>
    <row r="708" spans="1:35" ht="36" x14ac:dyDescent="0.3">
      <c r="A708" s="103" t="s">
        <v>3955</v>
      </c>
      <c r="B708" s="214" t="s">
        <v>2398</v>
      </c>
      <c r="C708" s="214" t="s">
        <v>2398</v>
      </c>
      <c r="D708" s="164">
        <v>2029</v>
      </c>
      <c r="E708" s="164">
        <v>1</v>
      </c>
      <c r="F708" s="166">
        <v>0</v>
      </c>
      <c r="G708" s="206">
        <v>57</v>
      </c>
      <c r="H708" s="207"/>
      <c r="I708" s="103" t="s">
        <v>569</v>
      </c>
      <c r="K708" s="210" t="s">
        <v>6272</v>
      </c>
      <c r="L708" s="210">
        <v>57</v>
      </c>
      <c r="M708" s="210" t="str">
        <f>IF(
ISNA(INDEX(resources!E:E,MATCH(B708,resources!B:B,0))),"fillme",
INDEX(resources!E:E,MATCH(B708,resources!B:B,0)))</f>
        <v>CAISO_Unknown</v>
      </c>
      <c r="N708" s="220">
        <v>1</v>
      </c>
      <c r="O708" s="210" t="str">
        <f>IFERROR(INDEX(resources!K:K,MATCH(B708,resources!B:B,0)),"fillme")</f>
        <v>unknown</v>
      </c>
      <c r="P708" s="210" t="str">
        <f t="shared" si="270"/>
        <v>unknown_2029_1</v>
      </c>
      <c r="Q708" s="194">
        <f>INDEX(elcc!G:G,MATCH(P708,elcc!D:D,0))</f>
        <v>0</v>
      </c>
      <c r="R708" s="195">
        <f t="shared" si="271"/>
        <v>1</v>
      </c>
      <c r="S708" s="210" t="e">
        <f t="shared" si="272"/>
        <v>#N/A</v>
      </c>
      <c r="T708" s="212">
        <f t="shared" si="273"/>
        <v>57</v>
      </c>
      <c r="U708" s="196" t="str">
        <f t="shared" si="274"/>
        <v>ok</v>
      </c>
      <c r="V708" s="192" t="str">
        <f>INDEX(resources!F:F,MATCH(B708,resources!B:B,0))</f>
        <v>existing_generic</v>
      </c>
      <c r="W708" s="197">
        <f t="shared" si="275"/>
        <v>0</v>
      </c>
      <c r="X708" s="197">
        <f t="shared" si="276"/>
        <v>1</v>
      </c>
      <c r="Y708" s="214" t="str">
        <f t="shared" si="277"/>
        <v>existing_generic_unknown_existing_generic_unknown_Generic resource adequacy, likely natural gas generation</v>
      </c>
      <c r="Z708" s="197">
        <f>IF(COUNTIFS($Y$2:Y708,Y708)=1,1,0)</f>
        <v>0</v>
      </c>
      <c r="AA708" s="197">
        <f>SUM($Z$2:Z708)*Z708</f>
        <v>0</v>
      </c>
      <c r="AB708" s="197">
        <f>COUNTIFS(resources!B:B,B708)</f>
        <v>1</v>
      </c>
      <c r="AC708" s="197">
        <f t="shared" si="278"/>
        <v>1</v>
      </c>
      <c r="AD708" s="197">
        <f t="shared" si="279"/>
        <v>1</v>
      </c>
      <c r="AE708" s="197">
        <f t="shared" si="280"/>
        <v>1</v>
      </c>
      <c r="AF708" s="197">
        <f t="shared" si="281"/>
        <v>1</v>
      </c>
      <c r="AG708" s="197">
        <f t="shared" si="282"/>
        <v>1</v>
      </c>
      <c r="AH708" s="197">
        <f t="shared" si="283"/>
        <v>1</v>
      </c>
      <c r="AI708" s="197">
        <f t="shared" si="284"/>
        <v>1</v>
      </c>
    </row>
    <row r="709" spans="1:35" ht="36" x14ac:dyDescent="0.3">
      <c r="A709" s="103" t="s">
        <v>3955</v>
      </c>
      <c r="B709" s="214" t="s">
        <v>2398</v>
      </c>
      <c r="C709" s="214" t="s">
        <v>2398</v>
      </c>
      <c r="D709" s="164">
        <v>2029</v>
      </c>
      <c r="E709" s="164">
        <v>2</v>
      </c>
      <c r="F709" s="166">
        <v>0</v>
      </c>
      <c r="G709" s="206">
        <v>34</v>
      </c>
      <c r="H709" s="207"/>
      <c r="I709" s="103" t="s">
        <v>569</v>
      </c>
      <c r="K709" s="210" t="s">
        <v>6272</v>
      </c>
      <c r="L709" s="210">
        <v>34</v>
      </c>
      <c r="M709" s="210" t="str">
        <f>IF(
ISNA(INDEX(resources!E:E,MATCH(B709,resources!B:B,0))),"fillme",
INDEX(resources!E:E,MATCH(B709,resources!B:B,0)))</f>
        <v>CAISO_Unknown</v>
      </c>
      <c r="N709" s="220">
        <v>1</v>
      </c>
      <c r="O709" s="210" t="str">
        <f>IFERROR(INDEX(resources!K:K,MATCH(B709,resources!B:B,0)),"fillme")</f>
        <v>unknown</v>
      </c>
      <c r="P709" s="210" t="str">
        <f t="shared" si="270"/>
        <v>unknown_2029_2</v>
      </c>
      <c r="Q709" s="194">
        <f>INDEX(elcc!G:G,MATCH(P709,elcc!D:D,0))</f>
        <v>0</v>
      </c>
      <c r="R709" s="195">
        <f t="shared" si="271"/>
        <v>1</v>
      </c>
      <c r="S709" s="210" t="e">
        <f t="shared" si="272"/>
        <v>#N/A</v>
      </c>
      <c r="T709" s="212">
        <f t="shared" si="273"/>
        <v>34</v>
      </c>
      <c r="U709" s="196" t="str">
        <f t="shared" si="274"/>
        <v>ok</v>
      </c>
      <c r="V709" s="192" t="str">
        <f>INDEX(resources!F:F,MATCH(B709,resources!B:B,0))</f>
        <v>existing_generic</v>
      </c>
      <c r="W709" s="197">
        <f t="shared" si="275"/>
        <v>0</v>
      </c>
      <c r="X709" s="197">
        <f t="shared" si="276"/>
        <v>1</v>
      </c>
      <c r="Y709" s="214" t="str">
        <f t="shared" si="277"/>
        <v>existing_generic_unknown_existing_generic_unknown_Generic resource adequacy, likely natural gas generation</v>
      </c>
      <c r="Z709" s="197">
        <f>IF(COUNTIFS($Y$2:Y709,Y709)=1,1,0)</f>
        <v>0</v>
      </c>
      <c r="AA709" s="197">
        <f>SUM($Z$2:Z709)*Z709</f>
        <v>0</v>
      </c>
      <c r="AB709" s="197">
        <f>COUNTIFS(resources!B:B,B709)</f>
        <v>1</v>
      </c>
      <c r="AC709" s="197">
        <f t="shared" si="278"/>
        <v>1</v>
      </c>
      <c r="AD709" s="197">
        <f t="shared" si="279"/>
        <v>1</v>
      </c>
      <c r="AE709" s="197">
        <f t="shared" si="280"/>
        <v>1</v>
      </c>
      <c r="AF709" s="197">
        <f t="shared" si="281"/>
        <v>1</v>
      </c>
      <c r="AG709" s="197">
        <f t="shared" si="282"/>
        <v>1</v>
      </c>
      <c r="AH709" s="197">
        <f t="shared" si="283"/>
        <v>1</v>
      </c>
      <c r="AI709" s="197">
        <f t="shared" si="284"/>
        <v>1</v>
      </c>
    </row>
    <row r="710" spans="1:35" ht="36" x14ac:dyDescent="0.3">
      <c r="A710" s="103" t="s">
        <v>3955</v>
      </c>
      <c r="B710" s="214" t="s">
        <v>2398</v>
      </c>
      <c r="C710" s="214" t="s">
        <v>2398</v>
      </c>
      <c r="D710" s="164">
        <v>2029</v>
      </c>
      <c r="E710" s="164">
        <v>3</v>
      </c>
      <c r="F710" s="166">
        <v>0</v>
      </c>
      <c r="G710" s="206">
        <v>18</v>
      </c>
      <c r="H710" s="207"/>
      <c r="I710" s="103" t="s">
        <v>569</v>
      </c>
      <c r="K710" s="210" t="s">
        <v>6272</v>
      </c>
      <c r="L710" s="210">
        <v>18</v>
      </c>
      <c r="M710" s="210" t="str">
        <f>IF(
ISNA(INDEX(resources!E:E,MATCH(B710,resources!B:B,0))),"fillme",
INDEX(resources!E:E,MATCH(B710,resources!B:B,0)))</f>
        <v>CAISO_Unknown</v>
      </c>
      <c r="N710" s="220">
        <v>1</v>
      </c>
      <c r="O710" s="210" t="str">
        <f>IFERROR(INDEX(resources!K:K,MATCH(B710,resources!B:B,0)),"fillme")</f>
        <v>unknown</v>
      </c>
      <c r="P710" s="210" t="str">
        <f t="shared" si="270"/>
        <v>unknown_2029_3</v>
      </c>
      <c r="Q710" s="194">
        <f>INDEX(elcc!G:G,MATCH(P710,elcc!D:D,0))</f>
        <v>0</v>
      </c>
      <c r="R710" s="195">
        <f t="shared" si="271"/>
        <v>1</v>
      </c>
      <c r="S710" s="210" t="e">
        <f t="shared" si="272"/>
        <v>#N/A</v>
      </c>
      <c r="T710" s="212">
        <f t="shared" si="273"/>
        <v>18</v>
      </c>
      <c r="U710" s="196" t="str">
        <f t="shared" si="274"/>
        <v>ok</v>
      </c>
      <c r="V710" s="192" t="str">
        <f>INDEX(resources!F:F,MATCH(B710,resources!B:B,0))</f>
        <v>existing_generic</v>
      </c>
      <c r="W710" s="197">
        <f t="shared" si="275"/>
        <v>0</v>
      </c>
      <c r="X710" s="197">
        <f t="shared" si="276"/>
        <v>1</v>
      </c>
      <c r="Y710" s="214" t="str">
        <f t="shared" si="277"/>
        <v>existing_generic_unknown_existing_generic_unknown_Generic resource adequacy, likely natural gas generation</v>
      </c>
      <c r="Z710" s="197">
        <f>IF(COUNTIFS($Y$2:Y710,Y710)=1,1,0)</f>
        <v>0</v>
      </c>
      <c r="AA710" s="197">
        <f>SUM($Z$2:Z710)*Z710</f>
        <v>0</v>
      </c>
      <c r="AB710" s="197">
        <f>COUNTIFS(resources!B:B,B710)</f>
        <v>1</v>
      </c>
      <c r="AC710" s="197">
        <f t="shared" si="278"/>
        <v>1</v>
      </c>
      <c r="AD710" s="197">
        <f t="shared" si="279"/>
        <v>1</v>
      </c>
      <c r="AE710" s="197">
        <f t="shared" si="280"/>
        <v>1</v>
      </c>
      <c r="AF710" s="197">
        <f t="shared" si="281"/>
        <v>1</v>
      </c>
      <c r="AG710" s="197">
        <f t="shared" si="282"/>
        <v>1</v>
      </c>
      <c r="AH710" s="197">
        <f t="shared" si="283"/>
        <v>1</v>
      </c>
      <c r="AI710" s="197">
        <f t="shared" si="284"/>
        <v>1</v>
      </c>
    </row>
    <row r="711" spans="1:35" ht="36" x14ac:dyDescent="0.3">
      <c r="A711" s="103" t="s">
        <v>3955</v>
      </c>
      <c r="B711" s="214" t="s">
        <v>2398</v>
      </c>
      <c r="C711" s="214" t="s">
        <v>2398</v>
      </c>
      <c r="D711" s="164">
        <v>2029</v>
      </c>
      <c r="E711" s="164">
        <v>4</v>
      </c>
      <c r="F711" s="166">
        <v>0</v>
      </c>
      <c r="G711" s="206">
        <v>12</v>
      </c>
      <c r="H711" s="207"/>
      <c r="I711" s="103" t="s">
        <v>569</v>
      </c>
      <c r="K711" s="210" t="s">
        <v>6272</v>
      </c>
      <c r="L711" s="210">
        <v>12</v>
      </c>
      <c r="M711" s="210" t="str">
        <f>IF(
ISNA(INDEX(resources!E:E,MATCH(B711,resources!B:B,0))),"fillme",
INDEX(resources!E:E,MATCH(B711,resources!B:B,0)))</f>
        <v>CAISO_Unknown</v>
      </c>
      <c r="N711" s="220">
        <v>1</v>
      </c>
      <c r="O711" s="210" t="str">
        <f>IFERROR(INDEX(resources!K:K,MATCH(B711,resources!B:B,0)),"fillme")</f>
        <v>unknown</v>
      </c>
      <c r="P711" s="210" t="str">
        <f t="shared" si="270"/>
        <v>unknown_2029_4</v>
      </c>
      <c r="Q711" s="194">
        <f>INDEX(elcc!G:G,MATCH(P711,elcc!D:D,0))</f>
        <v>0</v>
      </c>
      <c r="R711" s="195">
        <f t="shared" si="271"/>
        <v>1</v>
      </c>
      <c r="S711" s="210" t="e">
        <f t="shared" si="272"/>
        <v>#N/A</v>
      </c>
      <c r="T711" s="212">
        <f t="shared" si="273"/>
        <v>12</v>
      </c>
      <c r="U711" s="196" t="str">
        <f t="shared" si="274"/>
        <v>ok</v>
      </c>
      <c r="V711" s="192" t="str">
        <f>INDEX(resources!F:F,MATCH(B711,resources!B:B,0))</f>
        <v>existing_generic</v>
      </c>
      <c r="W711" s="197">
        <f t="shared" si="275"/>
        <v>0</v>
      </c>
      <c r="X711" s="197">
        <f t="shared" si="276"/>
        <v>1</v>
      </c>
      <c r="Y711" s="214" t="str">
        <f t="shared" si="277"/>
        <v>existing_generic_unknown_existing_generic_unknown_Generic resource adequacy, likely natural gas generation</v>
      </c>
      <c r="Z711" s="197">
        <f>IF(COUNTIFS($Y$2:Y711,Y711)=1,1,0)</f>
        <v>0</v>
      </c>
      <c r="AA711" s="197">
        <f>SUM($Z$2:Z711)*Z711</f>
        <v>0</v>
      </c>
      <c r="AB711" s="197">
        <f>COUNTIFS(resources!B:B,B711)</f>
        <v>1</v>
      </c>
      <c r="AC711" s="197">
        <f t="shared" si="278"/>
        <v>1</v>
      </c>
      <c r="AD711" s="197">
        <f t="shared" si="279"/>
        <v>1</v>
      </c>
      <c r="AE711" s="197">
        <f t="shared" si="280"/>
        <v>1</v>
      </c>
      <c r="AF711" s="197">
        <f t="shared" si="281"/>
        <v>1</v>
      </c>
      <c r="AG711" s="197">
        <f t="shared" si="282"/>
        <v>1</v>
      </c>
      <c r="AH711" s="197">
        <f t="shared" si="283"/>
        <v>1</v>
      </c>
      <c r="AI711" s="197">
        <f t="shared" si="284"/>
        <v>1</v>
      </c>
    </row>
    <row r="712" spans="1:35" ht="36" x14ac:dyDescent="0.3">
      <c r="A712" s="103" t="s">
        <v>3955</v>
      </c>
      <c r="B712" s="214" t="s">
        <v>2398</v>
      </c>
      <c r="C712" s="214" t="s">
        <v>2398</v>
      </c>
      <c r="D712" s="164">
        <v>2029</v>
      </c>
      <c r="E712" s="164">
        <v>5</v>
      </c>
      <c r="F712" s="166">
        <v>0</v>
      </c>
      <c r="G712" s="206">
        <v>18</v>
      </c>
      <c r="H712" s="207"/>
      <c r="I712" s="103" t="s">
        <v>569</v>
      </c>
      <c r="K712" s="210" t="s">
        <v>6272</v>
      </c>
      <c r="L712" s="210">
        <v>18</v>
      </c>
      <c r="M712" s="210" t="str">
        <f>IF(
ISNA(INDEX(resources!E:E,MATCH(B712,resources!B:B,0))),"fillme",
INDEX(resources!E:E,MATCH(B712,resources!B:B,0)))</f>
        <v>CAISO_Unknown</v>
      </c>
      <c r="N712" s="220">
        <v>1</v>
      </c>
      <c r="O712" s="210" t="str">
        <f>IFERROR(INDEX(resources!K:K,MATCH(B712,resources!B:B,0)),"fillme")</f>
        <v>unknown</v>
      </c>
      <c r="P712" s="210" t="str">
        <f t="shared" si="270"/>
        <v>unknown_2029_5</v>
      </c>
      <c r="Q712" s="194">
        <f>INDEX(elcc!G:G,MATCH(P712,elcc!D:D,0))</f>
        <v>0</v>
      </c>
      <c r="R712" s="195">
        <f t="shared" si="271"/>
        <v>1</v>
      </c>
      <c r="S712" s="210" t="e">
        <f t="shared" si="272"/>
        <v>#N/A</v>
      </c>
      <c r="T712" s="212">
        <f t="shared" si="273"/>
        <v>18</v>
      </c>
      <c r="U712" s="196" t="str">
        <f t="shared" si="274"/>
        <v>ok</v>
      </c>
      <c r="V712" s="192" t="str">
        <f>INDEX(resources!F:F,MATCH(B712,resources!B:B,0))</f>
        <v>existing_generic</v>
      </c>
      <c r="W712" s="197">
        <f t="shared" si="275"/>
        <v>0</v>
      </c>
      <c r="X712" s="197">
        <f t="shared" si="276"/>
        <v>1</v>
      </c>
      <c r="Y712" s="214" t="str">
        <f t="shared" si="277"/>
        <v>existing_generic_unknown_existing_generic_unknown_Generic resource adequacy, likely natural gas generation</v>
      </c>
      <c r="Z712" s="197">
        <f>IF(COUNTIFS($Y$2:Y712,Y712)=1,1,0)</f>
        <v>0</v>
      </c>
      <c r="AA712" s="197">
        <f>SUM($Z$2:Z712)*Z712</f>
        <v>0</v>
      </c>
      <c r="AB712" s="197">
        <f>COUNTIFS(resources!B:B,B712)</f>
        <v>1</v>
      </c>
      <c r="AC712" s="197">
        <f t="shared" si="278"/>
        <v>1</v>
      </c>
      <c r="AD712" s="197">
        <f t="shared" si="279"/>
        <v>1</v>
      </c>
      <c r="AE712" s="197">
        <f t="shared" si="280"/>
        <v>1</v>
      </c>
      <c r="AF712" s="197">
        <f t="shared" si="281"/>
        <v>1</v>
      </c>
      <c r="AG712" s="197">
        <f t="shared" si="282"/>
        <v>1</v>
      </c>
      <c r="AH712" s="197">
        <f t="shared" si="283"/>
        <v>1</v>
      </c>
      <c r="AI712" s="197">
        <f t="shared" si="284"/>
        <v>1</v>
      </c>
    </row>
    <row r="713" spans="1:35" ht="36" x14ac:dyDescent="0.3">
      <c r="A713" s="103" t="s">
        <v>3955</v>
      </c>
      <c r="B713" s="214" t="s">
        <v>2398</v>
      </c>
      <c r="C713" s="214" t="s">
        <v>2398</v>
      </c>
      <c r="D713" s="164">
        <v>2029</v>
      </c>
      <c r="E713" s="164">
        <v>6</v>
      </c>
      <c r="F713" s="166">
        <v>0</v>
      </c>
      <c r="G713" s="206">
        <v>5</v>
      </c>
      <c r="H713" s="207"/>
      <c r="I713" s="103" t="s">
        <v>569</v>
      </c>
      <c r="K713" s="210" t="s">
        <v>6272</v>
      </c>
      <c r="L713" s="210">
        <v>5</v>
      </c>
      <c r="M713" s="210" t="str">
        <f>IF(
ISNA(INDEX(resources!E:E,MATCH(B713,resources!B:B,0))),"fillme",
INDEX(resources!E:E,MATCH(B713,resources!B:B,0)))</f>
        <v>CAISO_Unknown</v>
      </c>
      <c r="N713" s="220">
        <v>1</v>
      </c>
      <c r="O713" s="210" t="str">
        <f>IFERROR(INDEX(resources!K:K,MATCH(B713,resources!B:B,0)),"fillme")</f>
        <v>unknown</v>
      </c>
      <c r="P713" s="210" t="str">
        <f t="shared" si="270"/>
        <v>unknown_2029_6</v>
      </c>
      <c r="Q713" s="194">
        <f>INDEX(elcc!G:G,MATCH(P713,elcc!D:D,0))</f>
        <v>0</v>
      </c>
      <c r="R713" s="195">
        <f t="shared" si="271"/>
        <v>1</v>
      </c>
      <c r="S713" s="210" t="e">
        <f t="shared" si="272"/>
        <v>#N/A</v>
      </c>
      <c r="T713" s="212">
        <f t="shared" si="273"/>
        <v>5</v>
      </c>
      <c r="U713" s="196" t="str">
        <f t="shared" si="274"/>
        <v>ok</v>
      </c>
      <c r="V713" s="192" t="str">
        <f>INDEX(resources!F:F,MATCH(B713,resources!B:B,0))</f>
        <v>existing_generic</v>
      </c>
      <c r="W713" s="197">
        <f t="shared" si="275"/>
        <v>0</v>
      </c>
      <c r="X713" s="197">
        <f t="shared" si="276"/>
        <v>1</v>
      </c>
      <c r="Y713" s="214" t="str">
        <f t="shared" si="277"/>
        <v>existing_generic_unknown_existing_generic_unknown_Generic resource adequacy, likely natural gas generation</v>
      </c>
      <c r="Z713" s="197">
        <f>IF(COUNTIFS($Y$2:Y713,Y713)=1,1,0)</f>
        <v>0</v>
      </c>
      <c r="AA713" s="197">
        <f>SUM($Z$2:Z713)*Z713</f>
        <v>0</v>
      </c>
      <c r="AB713" s="197">
        <f>COUNTIFS(resources!B:B,B713)</f>
        <v>1</v>
      </c>
      <c r="AC713" s="197">
        <f t="shared" si="278"/>
        <v>1</v>
      </c>
      <c r="AD713" s="197">
        <f t="shared" si="279"/>
        <v>1</v>
      </c>
      <c r="AE713" s="197">
        <f t="shared" si="280"/>
        <v>1</v>
      </c>
      <c r="AF713" s="197">
        <f t="shared" si="281"/>
        <v>1</v>
      </c>
      <c r="AG713" s="197">
        <f t="shared" si="282"/>
        <v>1</v>
      </c>
      <c r="AH713" s="197">
        <f t="shared" si="283"/>
        <v>1</v>
      </c>
      <c r="AI713" s="197">
        <f t="shared" si="284"/>
        <v>1</v>
      </c>
    </row>
    <row r="714" spans="1:35" ht="36" x14ac:dyDescent="0.3">
      <c r="A714" s="103" t="s">
        <v>3955</v>
      </c>
      <c r="B714" s="214" t="s">
        <v>2398</v>
      </c>
      <c r="C714" s="214" t="s">
        <v>2398</v>
      </c>
      <c r="D714" s="164">
        <v>2029</v>
      </c>
      <c r="E714" s="164">
        <v>7</v>
      </c>
      <c r="F714" s="166">
        <v>0</v>
      </c>
      <c r="G714" s="206">
        <v>31</v>
      </c>
      <c r="H714" s="207"/>
      <c r="I714" s="103" t="s">
        <v>569</v>
      </c>
      <c r="K714" s="210" t="s">
        <v>6272</v>
      </c>
      <c r="L714" s="210">
        <v>31</v>
      </c>
      <c r="M714" s="210" t="str">
        <f>IF(
ISNA(INDEX(resources!E:E,MATCH(B714,resources!B:B,0))),"fillme",
INDEX(resources!E:E,MATCH(B714,resources!B:B,0)))</f>
        <v>CAISO_Unknown</v>
      </c>
      <c r="N714" s="220">
        <v>1</v>
      </c>
      <c r="O714" s="210" t="str">
        <f>IFERROR(INDEX(resources!K:K,MATCH(B714,resources!B:B,0)),"fillme")</f>
        <v>unknown</v>
      </c>
      <c r="P714" s="210" t="str">
        <f t="shared" si="270"/>
        <v>unknown_2029_7</v>
      </c>
      <c r="Q714" s="194">
        <f>INDEX(elcc!G:G,MATCH(P714,elcc!D:D,0))</f>
        <v>0</v>
      </c>
      <c r="R714" s="195">
        <f t="shared" si="271"/>
        <v>1</v>
      </c>
      <c r="S714" s="210" t="e">
        <f t="shared" si="272"/>
        <v>#N/A</v>
      </c>
      <c r="T714" s="212">
        <f t="shared" si="273"/>
        <v>31</v>
      </c>
      <c r="U714" s="196" t="str">
        <f t="shared" si="274"/>
        <v>ok</v>
      </c>
      <c r="V714" s="192" t="str">
        <f>INDEX(resources!F:F,MATCH(B714,resources!B:B,0))</f>
        <v>existing_generic</v>
      </c>
      <c r="W714" s="197">
        <f t="shared" si="275"/>
        <v>0</v>
      </c>
      <c r="X714" s="197">
        <f t="shared" si="276"/>
        <v>1</v>
      </c>
      <c r="Y714" s="214" t="str">
        <f t="shared" si="277"/>
        <v>existing_generic_unknown_existing_generic_unknown_Generic resource adequacy, likely natural gas generation</v>
      </c>
      <c r="Z714" s="197">
        <f>IF(COUNTIFS($Y$2:Y714,Y714)=1,1,0)</f>
        <v>0</v>
      </c>
      <c r="AA714" s="197">
        <f>SUM($Z$2:Z714)*Z714</f>
        <v>0</v>
      </c>
      <c r="AB714" s="197">
        <f>COUNTIFS(resources!B:B,B714)</f>
        <v>1</v>
      </c>
      <c r="AC714" s="197">
        <f t="shared" si="278"/>
        <v>1</v>
      </c>
      <c r="AD714" s="197">
        <f t="shared" si="279"/>
        <v>1</v>
      </c>
      <c r="AE714" s="197">
        <f t="shared" si="280"/>
        <v>1</v>
      </c>
      <c r="AF714" s="197">
        <f t="shared" si="281"/>
        <v>1</v>
      </c>
      <c r="AG714" s="197">
        <f t="shared" si="282"/>
        <v>1</v>
      </c>
      <c r="AH714" s="197">
        <f t="shared" si="283"/>
        <v>1</v>
      </c>
      <c r="AI714" s="197">
        <f t="shared" si="284"/>
        <v>1</v>
      </c>
    </row>
    <row r="715" spans="1:35" ht="36" x14ac:dyDescent="0.3">
      <c r="A715" s="103" t="s">
        <v>3955</v>
      </c>
      <c r="B715" s="214" t="s">
        <v>2398</v>
      </c>
      <c r="C715" s="214" t="s">
        <v>2398</v>
      </c>
      <c r="D715" s="164">
        <v>2029</v>
      </c>
      <c r="E715" s="164">
        <v>8</v>
      </c>
      <c r="F715" s="166">
        <v>0</v>
      </c>
      <c r="G715" s="206">
        <v>46</v>
      </c>
      <c r="H715" s="207"/>
      <c r="I715" s="103" t="s">
        <v>569</v>
      </c>
      <c r="K715" s="210" t="s">
        <v>6272</v>
      </c>
      <c r="L715" s="210">
        <v>46</v>
      </c>
      <c r="M715" s="210" t="str">
        <f>IF(
ISNA(INDEX(resources!E:E,MATCH(B715,resources!B:B,0))),"fillme",
INDEX(resources!E:E,MATCH(B715,resources!B:B,0)))</f>
        <v>CAISO_Unknown</v>
      </c>
      <c r="N715" s="220">
        <v>1</v>
      </c>
      <c r="O715" s="210" t="str">
        <f>IFERROR(INDEX(resources!K:K,MATCH(B715,resources!B:B,0)),"fillme")</f>
        <v>unknown</v>
      </c>
      <c r="P715" s="210" t="str">
        <f t="shared" si="270"/>
        <v>unknown_2029_8</v>
      </c>
      <c r="Q715" s="194">
        <f>INDEX(elcc!G:G,MATCH(P715,elcc!D:D,0))</f>
        <v>0</v>
      </c>
      <c r="R715" s="195">
        <f t="shared" si="271"/>
        <v>1</v>
      </c>
      <c r="S715" s="210" t="e">
        <f t="shared" si="272"/>
        <v>#N/A</v>
      </c>
      <c r="T715" s="212">
        <f t="shared" si="273"/>
        <v>46</v>
      </c>
      <c r="U715" s="196" t="str">
        <f t="shared" si="274"/>
        <v>ok</v>
      </c>
      <c r="V715" s="192" t="str">
        <f>INDEX(resources!F:F,MATCH(B715,resources!B:B,0))</f>
        <v>existing_generic</v>
      </c>
      <c r="W715" s="197">
        <f t="shared" si="275"/>
        <v>0</v>
      </c>
      <c r="X715" s="197">
        <f t="shared" si="276"/>
        <v>1</v>
      </c>
      <c r="Y715" s="214" t="str">
        <f t="shared" si="277"/>
        <v>existing_generic_unknown_existing_generic_unknown_Generic resource adequacy, likely natural gas generation</v>
      </c>
      <c r="Z715" s="197">
        <f>IF(COUNTIFS($Y$2:Y715,Y715)=1,1,0)</f>
        <v>0</v>
      </c>
      <c r="AA715" s="197">
        <f>SUM($Z$2:Z715)*Z715</f>
        <v>0</v>
      </c>
      <c r="AB715" s="197">
        <f>COUNTIFS(resources!B:B,B715)</f>
        <v>1</v>
      </c>
      <c r="AC715" s="197">
        <f t="shared" si="278"/>
        <v>1</v>
      </c>
      <c r="AD715" s="197">
        <f t="shared" si="279"/>
        <v>1</v>
      </c>
      <c r="AE715" s="197">
        <f t="shared" si="280"/>
        <v>1</v>
      </c>
      <c r="AF715" s="197">
        <f t="shared" si="281"/>
        <v>1</v>
      </c>
      <c r="AG715" s="197">
        <f t="shared" si="282"/>
        <v>1</v>
      </c>
      <c r="AH715" s="197">
        <f t="shared" si="283"/>
        <v>1</v>
      </c>
      <c r="AI715" s="197">
        <f t="shared" si="284"/>
        <v>1</v>
      </c>
    </row>
    <row r="716" spans="1:35" ht="36" x14ac:dyDescent="0.3">
      <c r="A716" s="103" t="s">
        <v>3955</v>
      </c>
      <c r="B716" s="214" t="s">
        <v>2398</v>
      </c>
      <c r="C716" s="214" t="s">
        <v>2398</v>
      </c>
      <c r="D716" s="164">
        <v>2029</v>
      </c>
      <c r="E716" s="164">
        <v>9</v>
      </c>
      <c r="F716" s="166">
        <v>0</v>
      </c>
      <c r="G716" s="206">
        <v>68</v>
      </c>
      <c r="H716" s="207"/>
      <c r="I716" s="103" t="s">
        <v>569</v>
      </c>
      <c r="K716" s="210" t="s">
        <v>6272</v>
      </c>
      <c r="L716" s="210">
        <v>68</v>
      </c>
      <c r="M716" s="210" t="str">
        <f>IF(
ISNA(INDEX(resources!E:E,MATCH(B716,resources!B:B,0))),"fillme",
INDEX(resources!E:E,MATCH(B716,resources!B:B,0)))</f>
        <v>CAISO_Unknown</v>
      </c>
      <c r="N716" s="220">
        <v>1</v>
      </c>
      <c r="O716" s="210" t="str">
        <f>IFERROR(INDEX(resources!K:K,MATCH(B716,resources!B:B,0)),"fillme")</f>
        <v>unknown</v>
      </c>
      <c r="P716" s="210" t="str">
        <f t="shared" si="270"/>
        <v>unknown_2029_9</v>
      </c>
      <c r="Q716" s="194">
        <f>INDEX(elcc!G:G,MATCH(P716,elcc!D:D,0))</f>
        <v>0</v>
      </c>
      <c r="R716" s="195">
        <f t="shared" si="271"/>
        <v>1</v>
      </c>
      <c r="S716" s="210" t="e">
        <f t="shared" si="272"/>
        <v>#N/A</v>
      </c>
      <c r="T716" s="212">
        <f t="shared" si="273"/>
        <v>68</v>
      </c>
      <c r="U716" s="196" t="str">
        <f t="shared" si="274"/>
        <v>ok</v>
      </c>
      <c r="V716" s="192" t="str">
        <f>INDEX(resources!F:F,MATCH(B716,resources!B:B,0))</f>
        <v>existing_generic</v>
      </c>
      <c r="W716" s="197">
        <f t="shared" si="275"/>
        <v>0</v>
      </c>
      <c r="X716" s="197">
        <f t="shared" si="276"/>
        <v>1</v>
      </c>
      <c r="Y716" s="214" t="str">
        <f t="shared" si="277"/>
        <v>existing_generic_unknown_existing_generic_unknown_Generic resource adequacy, likely natural gas generation</v>
      </c>
      <c r="Z716" s="197">
        <f>IF(COUNTIFS($Y$2:Y716,Y716)=1,1,0)</f>
        <v>0</v>
      </c>
      <c r="AA716" s="197">
        <f>SUM($Z$2:Z716)*Z716</f>
        <v>0</v>
      </c>
      <c r="AB716" s="197">
        <f>COUNTIFS(resources!B:B,B716)</f>
        <v>1</v>
      </c>
      <c r="AC716" s="197">
        <f t="shared" si="278"/>
        <v>1</v>
      </c>
      <c r="AD716" s="197">
        <f t="shared" si="279"/>
        <v>1</v>
      </c>
      <c r="AE716" s="197">
        <f t="shared" si="280"/>
        <v>1</v>
      </c>
      <c r="AF716" s="197">
        <f t="shared" si="281"/>
        <v>1</v>
      </c>
      <c r="AG716" s="197">
        <f t="shared" si="282"/>
        <v>1</v>
      </c>
      <c r="AH716" s="197">
        <f t="shared" si="283"/>
        <v>1</v>
      </c>
      <c r="AI716" s="197">
        <f t="shared" si="284"/>
        <v>1</v>
      </c>
    </row>
    <row r="717" spans="1:35" ht="36" x14ac:dyDescent="0.3">
      <c r="A717" s="103" t="s">
        <v>3955</v>
      </c>
      <c r="B717" s="214" t="s">
        <v>2398</v>
      </c>
      <c r="C717" s="214" t="s">
        <v>2398</v>
      </c>
      <c r="D717" s="164">
        <v>2029</v>
      </c>
      <c r="E717" s="164">
        <v>10</v>
      </c>
      <c r="F717" s="166">
        <v>0</v>
      </c>
      <c r="G717" s="206">
        <v>44</v>
      </c>
      <c r="H717" s="207"/>
      <c r="I717" s="103" t="s">
        <v>569</v>
      </c>
      <c r="K717" s="210" t="s">
        <v>6272</v>
      </c>
      <c r="L717" s="210">
        <v>44</v>
      </c>
      <c r="M717" s="210" t="str">
        <f>IF(
ISNA(INDEX(resources!E:E,MATCH(B717,resources!B:B,0))),"fillme",
INDEX(resources!E:E,MATCH(B717,resources!B:B,0)))</f>
        <v>CAISO_Unknown</v>
      </c>
      <c r="N717" s="220">
        <v>1</v>
      </c>
      <c r="O717" s="210" t="str">
        <f>IFERROR(INDEX(resources!K:K,MATCH(B717,resources!B:B,0)),"fillme")</f>
        <v>unknown</v>
      </c>
      <c r="P717" s="210" t="str">
        <f t="shared" si="270"/>
        <v>unknown_2029_10</v>
      </c>
      <c r="Q717" s="194">
        <f>INDEX(elcc!G:G,MATCH(P717,elcc!D:D,0))</f>
        <v>0</v>
      </c>
      <c r="R717" s="195">
        <f t="shared" si="271"/>
        <v>1</v>
      </c>
      <c r="S717" s="210" t="e">
        <f t="shared" si="272"/>
        <v>#N/A</v>
      </c>
      <c r="T717" s="212">
        <f t="shared" si="273"/>
        <v>44</v>
      </c>
      <c r="U717" s="196" t="str">
        <f t="shared" si="274"/>
        <v>ok</v>
      </c>
      <c r="V717" s="192" t="str">
        <f>INDEX(resources!F:F,MATCH(B717,resources!B:B,0))</f>
        <v>existing_generic</v>
      </c>
      <c r="W717" s="197">
        <f t="shared" si="275"/>
        <v>0</v>
      </c>
      <c r="X717" s="197">
        <f t="shared" si="276"/>
        <v>1</v>
      </c>
      <c r="Y717" s="214" t="str">
        <f t="shared" si="277"/>
        <v>existing_generic_unknown_existing_generic_unknown_Generic resource adequacy, likely natural gas generation</v>
      </c>
      <c r="Z717" s="197">
        <f>IF(COUNTIFS($Y$2:Y717,Y717)=1,1,0)</f>
        <v>0</v>
      </c>
      <c r="AA717" s="197">
        <f>SUM($Z$2:Z717)*Z717</f>
        <v>0</v>
      </c>
      <c r="AB717" s="197">
        <f>COUNTIFS(resources!B:B,B717)</f>
        <v>1</v>
      </c>
      <c r="AC717" s="197">
        <f t="shared" si="278"/>
        <v>1</v>
      </c>
      <c r="AD717" s="197">
        <f t="shared" si="279"/>
        <v>1</v>
      </c>
      <c r="AE717" s="197">
        <f t="shared" si="280"/>
        <v>1</v>
      </c>
      <c r="AF717" s="197">
        <f t="shared" si="281"/>
        <v>1</v>
      </c>
      <c r="AG717" s="197">
        <f t="shared" si="282"/>
        <v>1</v>
      </c>
      <c r="AH717" s="197">
        <f t="shared" si="283"/>
        <v>1</v>
      </c>
      <c r="AI717" s="197">
        <f t="shared" si="284"/>
        <v>1</v>
      </c>
    </row>
    <row r="718" spans="1:35" ht="36" x14ac:dyDescent="0.3">
      <c r="A718" s="103" t="s">
        <v>3955</v>
      </c>
      <c r="B718" s="214" t="s">
        <v>2398</v>
      </c>
      <c r="C718" s="214" t="s">
        <v>2398</v>
      </c>
      <c r="D718" s="164">
        <v>2029</v>
      </c>
      <c r="E718" s="164">
        <v>11</v>
      </c>
      <c r="F718" s="166">
        <v>0</v>
      </c>
      <c r="G718" s="206">
        <v>43</v>
      </c>
      <c r="H718" s="207"/>
      <c r="I718" s="103" t="s">
        <v>569</v>
      </c>
      <c r="K718" s="210" t="s">
        <v>6272</v>
      </c>
      <c r="L718" s="210">
        <v>43</v>
      </c>
      <c r="M718" s="210" t="str">
        <f>IF(
ISNA(INDEX(resources!E:E,MATCH(B718,resources!B:B,0))),"fillme",
INDEX(resources!E:E,MATCH(B718,resources!B:B,0)))</f>
        <v>CAISO_Unknown</v>
      </c>
      <c r="N718" s="220">
        <v>1</v>
      </c>
      <c r="O718" s="210" t="str">
        <f>IFERROR(INDEX(resources!K:K,MATCH(B718,resources!B:B,0)),"fillme")</f>
        <v>unknown</v>
      </c>
      <c r="P718" s="210" t="str">
        <f t="shared" si="270"/>
        <v>unknown_2029_11</v>
      </c>
      <c r="Q718" s="194">
        <f>INDEX(elcc!G:G,MATCH(P718,elcc!D:D,0))</f>
        <v>0</v>
      </c>
      <c r="R718" s="195">
        <f t="shared" si="271"/>
        <v>1</v>
      </c>
      <c r="S718" s="210" t="e">
        <f t="shared" si="272"/>
        <v>#N/A</v>
      </c>
      <c r="T718" s="212">
        <f t="shared" si="273"/>
        <v>43</v>
      </c>
      <c r="U718" s="196" t="str">
        <f t="shared" si="274"/>
        <v>ok</v>
      </c>
      <c r="V718" s="192" t="str">
        <f>INDEX(resources!F:F,MATCH(B718,resources!B:B,0))</f>
        <v>existing_generic</v>
      </c>
      <c r="W718" s="197">
        <f t="shared" si="275"/>
        <v>0</v>
      </c>
      <c r="X718" s="197">
        <f t="shared" si="276"/>
        <v>1</v>
      </c>
      <c r="Y718" s="214" t="str">
        <f t="shared" si="277"/>
        <v>existing_generic_unknown_existing_generic_unknown_Generic resource adequacy, likely natural gas generation</v>
      </c>
      <c r="Z718" s="197">
        <f>IF(COUNTIFS($Y$2:Y718,Y718)=1,1,0)</f>
        <v>0</v>
      </c>
      <c r="AA718" s="197">
        <f>SUM($Z$2:Z718)*Z718</f>
        <v>0</v>
      </c>
      <c r="AB718" s="197">
        <f>COUNTIFS(resources!B:B,B718)</f>
        <v>1</v>
      </c>
      <c r="AC718" s="197">
        <f t="shared" si="278"/>
        <v>1</v>
      </c>
      <c r="AD718" s="197">
        <f t="shared" si="279"/>
        <v>1</v>
      </c>
      <c r="AE718" s="197">
        <f t="shared" si="280"/>
        <v>1</v>
      </c>
      <c r="AF718" s="197">
        <f t="shared" si="281"/>
        <v>1</v>
      </c>
      <c r="AG718" s="197">
        <f t="shared" si="282"/>
        <v>1</v>
      </c>
      <c r="AH718" s="197">
        <f t="shared" si="283"/>
        <v>1</v>
      </c>
      <c r="AI718" s="197">
        <f t="shared" si="284"/>
        <v>1</v>
      </c>
    </row>
    <row r="719" spans="1:35" ht="36" x14ac:dyDescent="0.3">
      <c r="A719" s="103" t="s">
        <v>3955</v>
      </c>
      <c r="B719" s="214" t="s">
        <v>2398</v>
      </c>
      <c r="C719" s="214" t="s">
        <v>2398</v>
      </c>
      <c r="D719" s="164">
        <v>2029</v>
      </c>
      <c r="E719" s="164">
        <v>12</v>
      </c>
      <c r="F719" s="166">
        <v>0</v>
      </c>
      <c r="G719" s="206">
        <v>36</v>
      </c>
      <c r="H719" s="207"/>
      <c r="I719" s="103" t="s">
        <v>569</v>
      </c>
      <c r="K719" s="210" t="s">
        <v>6272</v>
      </c>
      <c r="L719" s="210">
        <v>36</v>
      </c>
      <c r="M719" s="210" t="str">
        <f>IF(
ISNA(INDEX(resources!E:E,MATCH(B719,resources!B:B,0))),"fillme",
INDEX(resources!E:E,MATCH(B719,resources!B:B,0)))</f>
        <v>CAISO_Unknown</v>
      </c>
      <c r="N719" s="220">
        <v>1</v>
      </c>
      <c r="O719" s="210" t="str">
        <f>IFERROR(INDEX(resources!K:K,MATCH(B719,resources!B:B,0)),"fillme")</f>
        <v>unknown</v>
      </c>
      <c r="P719" s="210" t="str">
        <f t="shared" si="270"/>
        <v>unknown_2029_12</v>
      </c>
      <c r="Q719" s="194">
        <f>INDEX(elcc!G:G,MATCH(P719,elcc!D:D,0))</f>
        <v>0</v>
      </c>
      <c r="R719" s="195">
        <f t="shared" si="271"/>
        <v>1</v>
      </c>
      <c r="S719" s="210" t="e">
        <f t="shared" si="272"/>
        <v>#N/A</v>
      </c>
      <c r="T719" s="212">
        <f t="shared" si="273"/>
        <v>36</v>
      </c>
      <c r="U719" s="196" t="str">
        <f t="shared" si="274"/>
        <v>ok</v>
      </c>
      <c r="V719" s="192" t="str">
        <f>INDEX(resources!F:F,MATCH(B719,resources!B:B,0))</f>
        <v>existing_generic</v>
      </c>
      <c r="W719" s="197">
        <f t="shared" si="275"/>
        <v>0</v>
      </c>
      <c r="X719" s="197">
        <f t="shared" si="276"/>
        <v>1</v>
      </c>
      <c r="Y719" s="214" t="str">
        <f t="shared" si="277"/>
        <v>existing_generic_unknown_existing_generic_unknown_Generic resource adequacy, likely natural gas generation</v>
      </c>
      <c r="Z719" s="197">
        <f>IF(COUNTIFS($Y$2:Y719,Y719)=1,1,0)</f>
        <v>0</v>
      </c>
      <c r="AA719" s="197">
        <f>SUM($Z$2:Z719)*Z719</f>
        <v>0</v>
      </c>
      <c r="AB719" s="197">
        <f>COUNTIFS(resources!B:B,B719)</f>
        <v>1</v>
      </c>
      <c r="AC719" s="197">
        <f t="shared" si="278"/>
        <v>1</v>
      </c>
      <c r="AD719" s="197">
        <f t="shared" si="279"/>
        <v>1</v>
      </c>
      <c r="AE719" s="197">
        <f t="shared" si="280"/>
        <v>1</v>
      </c>
      <c r="AF719" s="197">
        <f t="shared" si="281"/>
        <v>1</v>
      </c>
      <c r="AG719" s="197">
        <f t="shared" si="282"/>
        <v>1</v>
      </c>
      <c r="AH719" s="197">
        <f t="shared" si="283"/>
        <v>1</v>
      </c>
      <c r="AI719" s="197">
        <f t="shared" si="284"/>
        <v>1</v>
      </c>
    </row>
    <row r="720" spans="1:35" ht="36" x14ac:dyDescent="0.3">
      <c r="A720" s="103" t="s">
        <v>3955</v>
      </c>
      <c r="B720" s="214" t="s">
        <v>2398</v>
      </c>
      <c r="C720" s="214" t="s">
        <v>2398</v>
      </c>
      <c r="D720" s="164">
        <v>2030</v>
      </c>
      <c r="E720" s="164">
        <v>1</v>
      </c>
      <c r="F720" s="166">
        <v>0</v>
      </c>
      <c r="G720" s="206">
        <v>58</v>
      </c>
      <c r="H720" s="207"/>
      <c r="I720" s="103" t="s">
        <v>569</v>
      </c>
      <c r="K720" s="210" t="s">
        <v>6272</v>
      </c>
      <c r="L720" s="210">
        <v>58</v>
      </c>
      <c r="M720" s="210" t="str">
        <f>IF(
ISNA(INDEX(resources!E:E,MATCH(B720,resources!B:B,0))),"fillme",
INDEX(resources!E:E,MATCH(B720,resources!B:B,0)))</f>
        <v>CAISO_Unknown</v>
      </c>
      <c r="N720" s="220">
        <v>1</v>
      </c>
      <c r="O720" s="210" t="str">
        <f>IFERROR(INDEX(resources!K:K,MATCH(B720,resources!B:B,0)),"fillme")</f>
        <v>unknown</v>
      </c>
      <c r="P720" s="210" t="str">
        <f t="shared" si="270"/>
        <v>unknown_2030_1</v>
      </c>
      <c r="Q720" s="194">
        <f>INDEX(elcc!G:G,MATCH(P720,elcc!D:D,0))</f>
        <v>0</v>
      </c>
      <c r="R720" s="195">
        <f t="shared" si="271"/>
        <v>1</v>
      </c>
      <c r="S720" s="210" t="e">
        <f t="shared" si="272"/>
        <v>#N/A</v>
      </c>
      <c r="T720" s="212">
        <f t="shared" si="273"/>
        <v>58</v>
      </c>
      <c r="U720" s="196" t="str">
        <f t="shared" si="274"/>
        <v>ok</v>
      </c>
      <c r="V720" s="192" t="str">
        <f>INDEX(resources!F:F,MATCH(B720,resources!B:B,0))</f>
        <v>existing_generic</v>
      </c>
      <c r="W720" s="197">
        <f t="shared" si="275"/>
        <v>0</v>
      </c>
      <c r="X720" s="197">
        <f t="shared" si="276"/>
        <v>1</v>
      </c>
      <c r="Y720" s="214" t="str">
        <f t="shared" si="277"/>
        <v>existing_generic_unknown_existing_generic_unknown_Generic resource adequacy, likely natural gas generation</v>
      </c>
      <c r="Z720" s="197">
        <f>IF(COUNTIFS($Y$2:Y720,Y720)=1,1,0)</f>
        <v>0</v>
      </c>
      <c r="AA720" s="197">
        <f>SUM($Z$2:Z720)*Z720</f>
        <v>0</v>
      </c>
      <c r="AB720" s="197">
        <f>COUNTIFS(resources!B:B,B720)</f>
        <v>1</v>
      </c>
      <c r="AC720" s="197">
        <f t="shared" si="278"/>
        <v>1</v>
      </c>
      <c r="AD720" s="197">
        <f t="shared" si="279"/>
        <v>1</v>
      </c>
      <c r="AE720" s="197">
        <f t="shared" si="280"/>
        <v>1</v>
      </c>
      <c r="AF720" s="197">
        <f t="shared" si="281"/>
        <v>1</v>
      </c>
      <c r="AG720" s="197">
        <f t="shared" si="282"/>
        <v>1</v>
      </c>
      <c r="AH720" s="197">
        <f t="shared" si="283"/>
        <v>1</v>
      </c>
      <c r="AI720" s="197">
        <f t="shared" si="284"/>
        <v>1</v>
      </c>
    </row>
    <row r="721" spans="1:35" ht="36" x14ac:dyDescent="0.3">
      <c r="A721" s="103" t="s">
        <v>3955</v>
      </c>
      <c r="B721" s="214" t="s">
        <v>2398</v>
      </c>
      <c r="C721" s="214" t="s">
        <v>2398</v>
      </c>
      <c r="D721" s="164">
        <v>2030</v>
      </c>
      <c r="E721" s="164">
        <v>2</v>
      </c>
      <c r="F721" s="166">
        <v>0</v>
      </c>
      <c r="G721" s="206">
        <v>35</v>
      </c>
      <c r="H721" s="207"/>
      <c r="I721" s="103" t="s">
        <v>569</v>
      </c>
      <c r="K721" s="210" t="s">
        <v>6272</v>
      </c>
      <c r="L721" s="210">
        <v>35</v>
      </c>
      <c r="M721" s="210" t="str">
        <f>IF(
ISNA(INDEX(resources!E:E,MATCH(B721,resources!B:B,0))),"fillme",
INDEX(resources!E:E,MATCH(B721,resources!B:B,0)))</f>
        <v>CAISO_Unknown</v>
      </c>
      <c r="N721" s="220">
        <v>1</v>
      </c>
      <c r="O721" s="210" t="str">
        <f>IFERROR(INDEX(resources!K:K,MATCH(B721,resources!B:B,0)),"fillme")</f>
        <v>unknown</v>
      </c>
      <c r="P721" s="210" t="str">
        <f t="shared" si="270"/>
        <v>unknown_2030_2</v>
      </c>
      <c r="Q721" s="194">
        <f>INDEX(elcc!G:G,MATCH(P721,elcc!D:D,0))</f>
        <v>0</v>
      </c>
      <c r="R721" s="195">
        <f t="shared" si="271"/>
        <v>1</v>
      </c>
      <c r="S721" s="210" t="e">
        <f t="shared" si="272"/>
        <v>#N/A</v>
      </c>
      <c r="T721" s="212">
        <f t="shared" si="273"/>
        <v>35</v>
      </c>
      <c r="U721" s="196" t="str">
        <f t="shared" si="274"/>
        <v>ok</v>
      </c>
      <c r="V721" s="192" t="str">
        <f>INDEX(resources!F:F,MATCH(B721,resources!B:B,0))</f>
        <v>existing_generic</v>
      </c>
      <c r="W721" s="197">
        <f t="shared" si="275"/>
        <v>0</v>
      </c>
      <c r="X721" s="197">
        <f t="shared" si="276"/>
        <v>1</v>
      </c>
      <c r="Y721" s="214" t="str">
        <f t="shared" si="277"/>
        <v>existing_generic_unknown_existing_generic_unknown_Generic resource adequacy, likely natural gas generation</v>
      </c>
      <c r="Z721" s="197">
        <f>IF(COUNTIFS($Y$2:Y721,Y721)=1,1,0)</f>
        <v>0</v>
      </c>
      <c r="AA721" s="197">
        <f>SUM($Z$2:Z721)*Z721</f>
        <v>0</v>
      </c>
      <c r="AB721" s="197">
        <f>COUNTIFS(resources!B:B,B721)</f>
        <v>1</v>
      </c>
      <c r="AC721" s="197">
        <f t="shared" si="278"/>
        <v>1</v>
      </c>
      <c r="AD721" s="197">
        <f t="shared" si="279"/>
        <v>1</v>
      </c>
      <c r="AE721" s="197">
        <f t="shared" si="280"/>
        <v>1</v>
      </c>
      <c r="AF721" s="197">
        <f t="shared" si="281"/>
        <v>1</v>
      </c>
      <c r="AG721" s="197">
        <f t="shared" si="282"/>
        <v>1</v>
      </c>
      <c r="AH721" s="197">
        <f t="shared" si="283"/>
        <v>1</v>
      </c>
      <c r="AI721" s="197">
        <f t="shared" si="284"/>
        <v>1</v>
      </c>
    </row>
    <row r="722" spans="1:35" ht="36" x14ac:dyDescent="0.3">
      <c r="A722" s="103" t="s">
        <v>3955</v>
      </c>
      <c r="B722" s="214" t="s">
        <v>2398</v>
      </c>
      <c r="C722" s="214" t="s">
        <v>2398</v>
      </c>
      <c r="D722" s="164">
        <v>2030</v>
      </c>
      <c r="E722" s="164">
        <v>3</v>
      </c>
      <c r="F722" s="166">
        <v>0</v>
      </c>
      <c r="G722" s="206">
        <v>19</v>
      </c>
      <c r="H722" s="207"/>
      <c r="I722" s="103" t="s">
        <v>569</v>
      </c>
      <c r="K722" s="210" t="s">
        <v>6272</v>
      </c>
      <c r="L722" s="210">
        <v>19</v>
      </c>
      <c r="M722" s="210" t="str">
        <f>IF(
ISNA(INDEX(resources!E:E,MATCH(B722,resources!B:B,0))),"fillme",
INDEX(resources!E:E,MATCH(B722,resources!B:B,0)))</f>
        <v>CAISO_Unknown</v>
      </c>
      <c r="N722" s="220">
        <v>1</v>
      </c>
      <c r="O722" s="210" t="str">
        <f>IFERROR(INDEX(resources!K:K,MATCH(B722,resources!B:B,0)),"fillme")</f>
        <v>unknown</v>
      </c>
      <c r="P722" s="210" t="str">
        <f t="shared" si="270"/>
        <v>unknown_2030_3</v>
      </c>
      <c r="Q722" s="194">
        <f>INDEX(elcc!G:G,MATCH(P722,elcc!D:D,0))</f>
        <v>0</v>
      </c>
      <c r="R722" s="195">
        <f t="shared" si="271"/>
        <v>1</v>
      </c>
      <c r="S722" s="210" t="e">
        <f t="shared" si="272"/>
        <v>#N/A</v>
      </c>
      <c r="T722" s="212">
        <f t="shared" si="273"/>
        <v>19</v>
      </c>
      <c r="U722" s="196" t="str">
        <f t="shared" si="274"/>
        <v>ok</v>
      </c>
      <c r="V722" s="192" t="str">
        <f>INDEX(resources!F:F,MATCH(B722,resources!B:B,0))</f>
        <v>existing_generic</v>
      </c>
      <c r="W722" s="197">
        <f t="shared" si="275"/>
        <v>0</v>
      </c>
      <c r="X722" s="197">
        <f t="shared" si="276"/>
        <v>1</v>
      </c>
      <c r="Y722" s="214" t="str">
        <f t="shared" si="277"/>
        <v>existing_generic_unknown_existing_generic_unknown_Generic resource adequacy, likely natural gas generation</v>
      </c>
      <c r="Z722" s="197">
        <f>IF(COUNTIFS($Y$2:Y722,Y722)=1,1,0)</f>
        <v>0</v>
      </c>
      <c r="AA722" s="197">
        <f>SUM($Z$2:Z722)*Z722</f>
        <v>0</v>
      </c>
      <c r="AB722" s="197">
        <f>COUNTIFS(resources!B:B,B722)</f>
        <v>1</v>
      </c>
      <c r="AC722" s="197">
        <f t="shared" si="278"/>
        <v>1</v>
      </c>
      <c r="AD722" s="197">
        <f t="shared" si="279"/>
        <v>1</v>
      </c>
      <c r="AE722" s="197">
        <f t="shared" si="280"/>
        <v>1</v>
      </c>
      <c r="AF722" s="197">
        <f t="shared" si="281"/>
        <v>1</v>
      </c>
      <c r="AG722" s="197">
        <f t="shared" si="282"/>
        <v>1</v>
      </c>
      <c r="AH722" s="197">
        <f t="shared" si="283"/>
        <v>1</v>
      </c>
      <c r="AI722" s="197">
        <f t="shared" si="284"/>
        <v>1</v>
      </c>
    </row>
    <row r="723" spans="1:35" ht="36" x14ac:dyDescent="0.3">
      <c r="A723" s="103" t="s">
        <v>3955</v>
      </c>
      <c r="B723" s="214" t="s">
        <v>2398</v>
      </c>
      <c r="C723" s="214" t="s">
        <v>2398</v>
      </c>
      <c r="D723" s="164">
        <v>2030</v>
      </c>
      <c r="E723" s="164">
        <v>4</v>
      </c>
      <c r="F723" s="166">
        <v>0</v>
      </c>
      <c r="G723" s="206">
        <v>13</v>
      </c>
      <c r="H723" s="207"/>
      <c r="I723" s="103" t="s">
        <v>569</v>
      </c>
      <c r="K723" s="210" t="s">
        <v>6272</v>
      </c>
      <c r="L723" s="210">
        <v>13</v>
      </c>
      <c r="M723" s="210" t="str">
        <f>IF(
ISNA(INDEX(resources!E:E,MATCH(B723,resources!B:B,0))),"fillme",
INDEX(resources!E:E,MATCH(B723,resources!B:B,0)))</f>
        <v>CAISO_Unknown</v>
      </c>
      <c r="N723" s="220">
        <v>1</v>
      </c>
      <c r="O723" s="210" t="str">
        <f>IFERROR(INDEX(resources!K:K,MATCH(B723,resources!B:B,0)),"fillme")</f>
        <v>unknown</v>
      </c>
      <c r="P723" s="210" t="str">
        <f t="shared" si="270"/>
        <v>unknown_2030_4</v>
      </c>
      <c r="Q723" s="194">
        <f>INDEX(elcc!G:G,MATCH(P723,elcc!D:D,0))</f>
        <v>0</v>
      </c>
      <c r="R723" s="195">
        <f t="shared" si="271"/>
        <v>1</v>
      </c>
      <c r="S723" s="210" t="e">
        <f t="shared" si="272"/>
        <v>#N/A</v>
      </c>
      <c r="T723" s="212">
        <f t="shared" si="273"/>
        <v>13</v>
      </c>
      <c r="U723" s="196" t="str">
        <f t="shared" si="274"/>
        <v>ok</v>
      </c>
      <c r="V723" s="192" t="str">
        <f>INDEX(resources!F:F,MATCH(B723,resources!B:B,0))</f>
        <v>existing_generic</v>
      </c>
      <c r="W723" s="197">
        <f t="shared" si="275"/>
        <v>0</v>
      </c>
      <c r="X723" s="197">
        <f t="shared" si="276"/>
        <v>1</v>
      </c>
      <c r="Y723" s="214" t="str">
        <f t="shared" si="277"/>
        <v>existing_generic_unknown_existing_generic_unknown_Generic resource adequacy, likely natural gas generation</v>
      </c>
      <c r="Z723" s="197">
        <f>IF(COUNTIFS($Y$2:Y723,Y723)=1,1,0)</f>
        <v>0</v>
      </c>
      <c r="AA723" s="197">
        <f>SUM($Z$2:Z723)*Z723</f>
        <v>0</v>
      </c>
      <c r="AB723" s="197">
        <f>COUNTIFS(resources!B:B,B723)</f>
        <v>1</v>
      </c>
      <c r="AC723" s="197">
        <f t="shared" si="278"/>
        <v>1</v>
      </c>
      <c r="AD723" s="197">
        <f t="shared" si="279"/>
        <v>1</v>
      </c>
      <c r="AE723" s="197">
        <f t="shared" si="280"/>
        <v>1</v>
      </c>
      <c r="AF723" s="197">
        <f t="shared" si="281"/>
        <v>1</v>
      </c>
      <c r="AG723" s="197">
        <f t="shared" si="282"/>
        <v>1</v>
      </c>
      <c r="AH723" s="197">
        <f t="shared" si="283"/>
        <v>1</v>
      </c>
      <c r="AI723" s="197">
        <f t="shared" si="284"/>
        <v>1</v>
      </c>
    </row>
    <row r="724" spans="1:35" ht="36" x14ac:dyDescent="0.3">
      <c r="A724" s="103" t="s">
        <v>3955</v>
      </c>
      <c r="B724" s="214" t="s">
        <v>2398</v>
      </c>
      <c r="C724" s="214" t="s">
        <v>2398</v>
      </c>
      <c r="D724" s="164">
        <v>2030</v>
      </c>
      <c r="E724" s="164">
        <v>5</v>
      </c>
      <c r="F724" s="166">
        <v>0</v>
      </c>
      <c r="G724" s="206">
        <v>19</v>
      </c>
      <c r="H724" s="207"/>
      <c r="I724" s="103" t="s">
        <v>569</v>
      </c>
      <c r="K724" s="210" t="s">
        <v>6272</v>
      </c>
      <c r="L724" s="210">
        <v>19</v>
      </c>
      <c r="M724" s="210" t="str">
        <f>IF(
ISNA(INDEX(resources!E:E,MATCH(B724,resources!B:B,0))),"fillme",
INDEX(resources!E:E,MATCH(B724,resources!B:B,0)))</f>
        <v>CAISO_Unknown</v>
      </c>
      <c r="N724" s="220">
        <v>1</v>
      </c>
      <c r="O724" s="210" t="str">
        <f>IFERROR(INDEX(resources!K:K,MATCH(B724,resources!B:B,0)),"fillme")</f>
        <v>unknown</v>
      </c>
      <c r="P724" s="210" t="str">
        <f t="shared" si="270"/>
        <v>unknown_2030_5</v>
      </c>
      <c r="Q724" s="194">
        <f>INDEX(elcc!G:G,MATCH(P724,elcc!D:D,0))</f>
        <v>0</v>
      </c>
      <c r="R724" s="195">
        <f t="shared" si="271"/>
        <v>1</v>
      </c>
      <c r="S724" s="210" t="e">
        <f t="shared" si="272"/>
        <v>#N/A</v>
      </c>
      <c r="T724" s="212">
        <f t="shared" si="273"/>
        <v>19</v>
      </c>
      <c r="U724" s="196" t="str">
        <f t="shared" si="274"/>
        <v>ok</v>
      </c>
      <c r="V724" s="192" t="str">
        <f>INDEX(resources!F:F,MATCH(B724,resources!B:B,0))</f>
        <v>existing_generic</v>
      </c>
      <c r="W724" s="197">
        <f t="shared" si="275"/>
        <v>0</v>
      </c>
      <c r="X724" s="197">
        <f t="shared" si="276"/>
        <v>1</v>
      </c>
      <c r="Y724" s="214" t="str">
        <f t="shared" si="277"/>
        <v>existing_generic_unknown_existing_generic_unknown_Generic resource adequacy, likely natural gas generation</v>
      </c>
      <c r="Z724" s="197">
        <f>IF(COUNTIFS($Y$2:Y724,Y724)=1,1,0)</f>
        <v>0</v>
      </c>
      <c r="AA724" s="197">
        <f>SUM($Z$2:Z724)*Z724</f>
        <v>0</v>
      </c>
      <c r="AB724" s="197">
        <f>COUNTIFS(resources!B:B,B724)</f>
        <v>1</v>
      </c>
      <c r="AC724" s="197">
        <f t="shared" si="278"/>
        <v>1</v>
      </c>
      <c r="AD724" s="197">
        <f t="shared" si="279"/>
        <v>1</v>
      </c>
      <c r="AE724" s="197">
        <f t="shared" si="280"/>
        <v>1</v>
      </c>
      <c r="AF724" s="197">
        <f t="shared" si="281"/>
        <v>1</v>
      </c>
      <c r="AG724" s="197">
        <f t="shared" si="282"/>
        <v>1</v>
      </c>
      <c r="AH724" s="197">
        <f t="shared" si="283"/>
        <v>1</v>
      </c>
      <c r="AI724" s="197">
        <f t="shared" si="284"/>
        <v>1</v>
      </c>
    </row>
    <row r="725" spans="1:35" ht="36" x14ac:dyDescent="0.3">
      <c r="A725" s="103" t="s">
        <v>3955</v>
      </c>
      <c r="B725" s="214" t="s">
        <v>2398</v>
      </c>
      <c r="C725" s="214" t="s">
        <v>2398</v>
      </c>
      <c r="D725" s="164">
        <v>2030</v>
      </c>
      <c r="E725" s="164">
        <v>6</v>
      </c>
      <c r="F725" s="166">
        <v>0</v>
      </c>
      <c r="G725" s="206">
        <v>5</v>
      </c>
      <c r="H725" s="207"/>
      <c r="I725" s="103" t="s">
        <v>569</v>
      </c>
      <c r="K725" s="210" t="s">
        <v>6272</v>
      </c>
      <c r="L725" s="210">
        <v>5</v>
      </c>
      <c r="M725" s="210" t="str">
        <f>IF(
ISNA(INDEX(resources!E:E,MATCH(B725,resources!B:B,0))),"fillme",
INDEX(resources!E:E,MATCH(B725,resources!B:B,0)))</f>
        <v>CAISO_Unknown</v>
      </c>
      <c r="N725" s="220">
        <v>1</v>
      </c>
      <c r="O725" s="210" t="str">
        <f>IFERROR(INDEX(resources!K:K,MATCH(B725,resources!B:B,0)),"fillme")</f>
        <v>unknown</v>
      </c>
      <c r="P725" s="210" t="str">
        <f t="shared" si="270"/>
        <v>unknown_2030_6</v>
      </c>
      <c r="Q725" s="194">
        <f>INDEX(elcc!G:G,MATCH(P725,elcc!D:D,0))</f>
        <v>0</v>
      </c>
      <c r="R725" s="195">
        <f t="shared" si="271"/>
        <v>1</v>
      </c>
      <c r="S725" s="210" t="e">
        <f t="shared" si="272"/>
        <v>#N/A</v>
      </c>
      <c r="T725" s="212">
        <f t="shared" si="273"/>
        <v>5</v>
      </c>
      <c r="U725" s="196" t="str">
        <f t="shared" si="274"/>
        <v>ok</v>
      </c>
      <c r="V725" s="192" t="str">
        <f>INDEX(resources!F:F,MATCH(B725,resources!B:B,0))</f>
        <v>existing_generic</v>
      </c>
      <c r="W725" s="197">
        <f t="shared" si="275"/>
        <v>0</v>
      </c>
      <c r="X725" s="197">
        <f t="shared" si="276"/>
        <v>1</v>
      </c>
      <c r="Y725" s="214" t="str">
        <f t="shared" si="277"/>
        <v>existing_generic_unknown_existing_generic_unknown_Generic resource adequacy, likely natural gas generation</v>
      </c>
      <c r="Z725" s="197">
        <f>IF(COUNTIFS($Y$2:Y725,Y725)=1,1,0)</f>
        <v>0</v>
      </c>
      <c r="AA725" s="197">
        <f>SUM($Z$2:Z725)*Z725</f>
        <v>0</v>
      </c>
      <c r="AB725" s="197">
        <f>COUNTIFS(resources!B:B,B725)</f>
        <v>1</v>
      </c>
      <c r="AC725" s="197">
        <f t="shared" si="278"/>
        <v>1</v>
      </c>
      <c r="AD725" s="197">
        <f t="shared" si="279"/>
        <v>1</v>
      </c>
      <c r="AE725" s="197">
        <f t="shared" si="280"/>
        <v>1</v>
      </c>
      <c r="AF725" s="197">
        <f t="shared" si="281"/>
        <v>1</v>
      </c>
      <c r="AG725" s="197">
        <f t="shared" si="282"/>
        <v>1</v>
      </c>
      <c r="AH725" s="197">
        <f t="shared" si="283"/>
        <v>1</v>
      </c>
      <c r="AI725" s="197">
        <f t="shared" si="284"/>
        <v>1</v>
      </c>
    </row>
    <row r="726" spans="1:35" ht="36" x14ac:dyDescent="0.3">
      <c r="A726" s="103" t="s">
        <v>3955</v>
      </c>
      <c r="B726" s="214" t="s">
        <v>2398</v>
      </c>
      <c r="C726" s="214" t="s">
        <v>2398</v>
      </c>
      <c r="D726" s="164">
        <v>2030</v>
      </c>
      <c r="E726" s="164">
        <v>7</v>
      </c>
      <c r="F726" s="166">
        <v>0</v>
      </c>
      <c r="G726" s="206">
        <v>33</v>
      </c>
      <c r="H726" s="207"/>
      <c r="I726" s="103" t="s">
        <v>569</v>
      </c>
      <c r="K726" s="210" t="s">
        <v>6272</v>
      </c>
      <c r="L726" s="210">
        <v>33</v>
      </c>
      <c r="M726" s="210" t="str">
        <f>IF(
ISNA(INDEX(resources!E:E,MATCH(B726,resources!B:B,0))),"fillme",
INDEX(resources!E:E,MATCH(B726,resources!B:B,0)))</f>
        <v>CAISO_Unknown</v>
      </c>
      <c r="N726" s="220">
        <v>1</v>
      </c>
      <c r="O726" s="210" t="str">
        <f>IFERROR(INDEX(resources!K:K,MATCH(B726,resources!B:B,0)),"fillme")</f>
        <v>unknown</v>
      </c>
      <c r="P726" s="210" t="str">
        <f t="shared" si="270"/>
        <v>unknown_2030_7</v>
      </c>
      <c r="Q726" s="194">
        <f>INDEX(elcc!G:G,MATCH(P726,elcc!D:D,0))</f>
        <v>0</v>
      </c>
      <c r="R726" s="195">
        <f t="shared" si="271"/>
        <v>1</v>
      </c>
      <c r="S726" s="210" t="e">
        <f t="shared" si="272"/>
        <v>#N/A</v>
      </c>
      <c r="T726" s="212">
        <f t="shared" si="273"/>
        <v>33</v>
      </c>
      <c r="U726" s="196" t="str">
        <f t="shared" si="274"/>
        <v>ok</v>
      </c>
      <c r="V726" s="192" t="str">
        <f>INDEX(resources!F:F,MATCH(B726,resources!B:B,0))</f>
        <v>existing_generic</v>
      </c>
      <c r="W726" s="197">
        <f t="shared" si="275"/>
        <v>0</v>
      </c>
      <c r="X726" s="197">
        <f t="shared" si="276"/>
        <v>1</v>
      </c>
      <c r="Y726" s="214" t="str">
        <f t="shared" si="277"/>
        <v>existing_generic_unknown_existing_generic_unknown_Generic resource adequacy, likely natural gas generation</v>
      </c>
      <c r="Z726" s="197">
        <f>IF(COUNTIFS($Y$2:Y726,Y726)=1,1,0)</f>
        <v>0</v>
      </c>
      <c r="AA726" s="197">
        <f>SUM($Z$2:Z726)*Z726</f>
        <v>0</v>
      </c>
      <c r="AB726" s="197">
        <f>COUNTIFS(resources!B:B,B726)</f>
        <v>1</v>
      </c>
      <c r="AC726" s="197">
        <f t="shared" si="278"/>
        <v>1</v>
      </c>
      <c r="AD726" s="197">
        <f t="shared" si="279"/>
        <v>1</v>
      </c>
      <c r="AE726" s="197">
        <f t="shared" si="280"/>
        <v>1</v>
      </c>
      <c r="AF726" s="197">
        <f t="shared" si="281"/>
        <v>1</v>
      </c>
      <c r="AG726" s="197">
        <f t="shared" si="282"/>
        <v>1</v>
      </c>
      <c r="AH726" s="197">
        <f t="shared" si="283"/>
        <v>1</v>
      </c>
      <c r="AI726" s="197">
        <f t="shared" si="284"/>
        <v>1</v>
      </c>
    </row>
    <row r="727" spans="1:35" ht="36" x14ac:dyDescent="0.3">
      <c r="A727" s="103" t="s">
        <v>3955</v>
      </c>
      <c r="B727" s="214" t="s">
        <v>2398</v>
      </c>
      <c r="C727" s="214" t="s">
        <v>2398</v>
      </c>
      <c r="D727" s="164">
        <v>2030</v>
      </c>
      <c r="E727" s="164">
        <v>8</v>
      </c>
      <c r="F727" s="166">
        <v>0</v>
      </c>
      <c r="G727" s="206">
        <v>47</v>
      </c>
      <c r="H727" s="207"/>
      <c r="I727" s="103" t="s">
        <v>569</v>
      </c>
      <c r="K727" s="210" t="s">
        <v>6272</v>
      </c>
      <c r="L727" s="210">
        <v>47</v>
      </c>
      <c r="M727" s="210" t="str">
        <f>IF(
ISNA(INDEX(resources!E:E,MATCH(B727,resources!B:B,0))),"fillme",
INDEX(resources!E:E,MATCH(B727,resources!B:B,0)))</f>
        <v>CAISO_Unknown</v>
      </c>
      <c r="N727" s="220">
        <v>1</v>
      </c>
      <c r="O727" s="210" t="str">
        <f>IFERROR(INDEX(resources!K:K,MATCH(B727,resources!B:B,0)),"fillme")</f>
        <v>unknown</v>
      </c>
      <c r="P727" s="210" t="str">
        <f t="shared" si="270"/>
        <v>unknown_2030_8</v>
      </c>
      <c r="Q727" s="194">
        <f>INDEX(elcc!G:G,MATCH(P727,elcc!D:D,0))</f>
        <v>0</v>
      </c>
      <c r="R727" s="195">
        <f t="shared" si="271"/>
        <v>1</v>
      </c>
      <c r="S727" s="210" t="e">
        <f t="shared" si="272"/>
        <v>#N/A</v>
      </c>
      <c r="T727" s="212">
        <f t="shared" si="273"/>
        <v>47</v>
      </c>
      <c r="U727" s="196" t="str">
        <f t="shared" si="274"/>
        <v>ok</v>
      </c>
      <c r="V727" s="192" t="str">
        <f>INDEX(resources!F:F,MATCH(B727,resources!B:B,0))</f>
        <v>existing_generic</v>
      </c>
      <c r="W727" s="197">
        <f t="shared" si="275"/>
        <v>0</v>
      </c>
      <c r="X727" s="197">
        <f t="shared" si="276"/>
        <v>1</v>
      </c>
      <c r="Y727" s="214" t="str">
        <f t="shared" si="277"/>
        <v>existing_generic_unknown_existing_generic_unknown_Generic resource adequacy, likely natural gas generation</v>
      </c>
      <c r="Z727" s="197">
        <f>IF(COUNTIFS($Y$2:Y727,Y727)=1,1,0)</f>
        <v>0</v>
      </c>
      <c r="AA727" s="197">
        <f>SUM($Z$2:Z727)*Z727</f>
        <v>0</v>
      </c>
      <c r="AB727" s="197">
        <f>COUNTIFS(resources!B:B,B727)</f>
        <v>1</v>
      </c>
      <c r="AC727" s="197">
        <f t="shared" si="278"/>
        <v>1</v>
      </c>
      <c r="AD727" s="197">
        <f t="shared" si="279"/>
        <v>1</v>
      </c>
      <c r="AE727" s="197">
        <f t="shared" si="280"/>
        <v>1</v>
      </c>
      <c r="AF727" s="197">
        <f t="shared" si="281"/>
        <v>1</v>
      </c>
      <c r="AG727" s="197">
        <f t="shared" si="282"/>
        <v>1</v>
      </c>
      <c r="AH727" s="197">
        <f t="shared" si="283"/>
        <v>1</v>
      </c>
      <c r="AI727" s="197">
        <f t="shared" si="284"/>
        <v>1</v>
      </c>
    </row>
    <row r="728" spans="1:35" ht="36" x14ac:dyDescent="0.3">
      <c r="A728" s="103" t="s">
        <v>3955</v>
      </c>
      <c r="B728" s="214" t="s">
        <v>2398</v>
      </c>
      <c r="C728" s="214" t="s">
        <v>2398</v>
      </c>
      <c r="D728" s="164">
        <v>2030</v>
      </c>
      <c r="E728" s="164">
        <v>9</v>
      </c>
      <c r="F728" s="166">
        <v>0</v>
      </c>
      <c r="G728" s="206">
        <v>69</v>
      </c>
      <c r="H728" s="207"/>
      <c r="I728" s="103" t="s">
        <v>569</v>
      </c>
      <c r="K728" s="210" t="s">
        <v>6272</v>
      </c>
      <c r="L728" s="210">
        <v>69</v>
      </c>
      <c r="M728" s="210" t="str">
        <f>IF(
ISNA(INDEX(resources!E:E,MATCH(B728,resources!B:B,0))),"fillme",
INDEX(resources!E:E,MATCH(B728,resources!B:B,0)))</f>
        <v>CAISO_Unknown</v>
      </c>
      <c r="N728" s="220">
        <v>1</v>
      </c>
      <c r="O728" s="210" t="str">
        <f>IFERROR(INDEX(resources!K:K,MATCH(B728,resources!B:B,0)),"fillme")</f>
        <v>unknown</v>
      </c>
      <c r="P728" s="210" t="str">
        <f t="shared" si="270"/>
        <v>unknown_2030_9</v>
      </c>
      <c r="Q728" s="194">
        <f>INDEX(elcc!G:G,MATCH(P728,elcc!D:D,0))</f>
        <v>0</v>
      </c>
      <c r="R728" s="195">
        <f t="shared" si="271"/>
        <v>1</v>
      </c>
      <c r="S728" s="210" t="e">
        <f t="shared" si="272"/>
        <v>#N/A</v>
      </c>
      <c r="T728" s="212">
        <f t="shared" si="273"/>
        <v>69</v>
      </c>
      <c r="U728" s="196" t="str">
        <f t="shared" si="274"/>
        <v>ok</v>
      </c>
      <c r="V728" s="192" t="str">
        <f>INDEX(resources!F:F,MATCH(B728,resources!B:B,0))</f>
        <v>existing_generic</v>
      </c>
      <c r="W728" s="197">
        <f t="shared" si="275"/>
        <v>0</v>
      </c>
      <c r="X728" s="197">
        <f t="shared" si="276"/>
        <v>1</v>
      </c>
      <c r="Y728" s="214" t="str">
        <f t="shared" si="277"/>
        <v>existing_generic_unknown_existing_generic_unknown_Generic resource adequacy, likely natural gas generation</v>
      </c>
      <c r="Z728" s="197">
        <f>IF(COUNTIFS($Y$2:Y728,Y728)=1,1,0)</f>
        <v>0</v>
      </c>
      <c r="AA728" s="197">
        <f>SUM($Z$2:Z728)*Z728</f>
        <v>0</v>
      </c>
      <c r="AB728" s="197">
        <f>COUNTIFS(resources!B:B,B728)</f>
        <v>1</v>
      </c>
      <c r="AC728" s="197">
        <f t="shared" si="278"/>
        <v>1</v>
      </c>
      <c r="AD728" s="197">
        <f t="shared" si="279"/>
        <v>1</v>
      </c>
      <c r="AE728" s="197">
        <f t="shared" si="280"/>
        <v>1</v>
      </c>
      <c r="AF728" s="197">
        <f t="shared" si="281"/>
        <v>1</v>
      </c>
      <c r="AG728" s="197">
        <f t="shared" si="282"/>
        <v>1</v>
      </c>
      <c r="AH728" s="197">
        <f t="shared" si="283"/>
        <v>1</v>
      </c>
      <c r="AI728" s="197">
        <f t="shared" si="284"/>
        <v>1</v>
      </c>
    </row>
    <row r="729" spans="1:35" ht="36" x14ac:dyDescent="0.3">
      <c r="A729" s="103" t="s">
        <v>3955</v>
      </c>
      <c r="B729" s="214" t="s">
        <v>2398</v>
      </c>
      <c r="C729" s="214" t="s">
        <v>2398</v>
      </c>
      <c r="D729" s="164">
        <v>2030</v>
      </c>
      <c r="E729" s="164">
        <v>10</v>
      </c>
      <c r="F729" s="166">
        <v>0</v>
      </c>
      <c r="G729" s="206">
        <v>45</v>
      </c>
      <c r="H729" s="207"/>
      <c r="I729" s="103" t="s">
        <v>569</v>
      </c>
      <c r="K729" s="210" t="s">
        <v>6272</v>
      </c>
      <c r="L729" s="210">
        <v>45</v>
      </c>
      <c r="M729" s="210" t="str">
        <f>IF(
ISNA(INDEX(resources!E:E,MATCH(B729,resources!B:B,0))),"fillme",
INDEX(resources!E:E,MATCH(B729,resources!B:B,0)))</f>
        <v>CAISO_Unknown</v>
      </c>
      <c r="N729" s="220">
        <v>1</v>
      </c>
      <c r="O729" s="210" t="str">
        <f>IFERROR(INDEX(resources!K:K,MATCH(B729,resources!B:B,0)),"fillme")</f>
        <v>unknown</v>
      </c>
      <c r="P729" s="210" t="str">
        <f t="shared" si="270"/>
        <v>unknown_2030_10</v>
      </c>
      <c r="Q729" s="194">
        <f>INDEX(elcc!G:G,MATCH(P729,elcc!D:D,0))</f>
        <v>0</v>
      </c>
      <c r="R729" s="195">
        <f t="shared" si="271"/>
        <v>1</v>
      </c>
      <c r="S729" s="210" t="e">
        <f t="shared" si="272"/>
        <v>#N/A</v>
      </c>
      <c r="T729" s="212">
        <f t="shared" si="273"/>
        <v>45</v>
      </c>
      <c r="U729" s="196" t="str">
        <f t="shared" si="274"/>
        <v>ok</v>
      </c>
      <c r="V729" s="192" t="str">
        <f>INDEX(resources!F:F,MATCH(B729,resources!B:B,0))</f>
        <v>existing_generic</v>
      </c>
      <c r="W729" s="197">
        <f t="shared" si="275"/>
        <v>0</v>
      </c>
      <c r="X729" s="197">
        <f t="shared" si="276"/>
        <v>1</v>
      </c>
      <c r="Y729" s="214" t="str">
        <f t="shared" si="277"/>
        <v>existing_generic_unknown_existing_generic_unknown_Generic resource adequacy, likely natural gas generation</v>
      </c>
      <c r="Z729" s="197">
        <f>IF(COUNTIFS($Y$2:Y729,Y729)=1,1,0)</f>
        <v>0</v>
      </c>
      <c r="AA729" s="197">
        <f>SUM($Z$2:Z729)*Z729</f>
        <v>0</v>
      </c>
      <c r="AB729" s="197">
        <f>COUNTIFS(resources!B:B,B729)</f>
        <v>1</v>
      </c>
      <c r="AC729" s="197">
        <f t="shared" si="278"/>
        <v>1</v>
      </c>
      <c r="AD729" s="197">
        <f t="shared" si="279"/>
        <v>1</v>
      </c>
      <c r="AE729" s="197">
        <f t="shared" si="280"/>
        <v>1</v>
      </c>
      <c r="AF729" s="197">
        <f t="shared" si="281"/>
        <v>1</v>
      </c>
      <c r="AG729" s="197">
        <f t="shared" si="282"/>
        <v>1</v>
      </c>
      <c r="AH729" s="197">
        <f t="shared" si="283"/>
        <v>1</v>
      </c>
      <c r="AI729" s="197">
        <f t="shared" si="284"/>
        <v>1</v>
      </c>
    </row>
    <row r="730" spans="1:35" ht="36" x14ac:dyDescent="0.3">
      <c r="A730" s="103" t="s">
        <v>3955</v>
      </c>
      <c r="B730" s="214" t="s">
        <v>2398</v>
      </c>
      <c r="C730" s="214" t="s">
        <v>2398</v>
      </c>
      <c r="D730" s="164">
        <v>2030</v>
      </c>
      <c r="E730" s="164">
        <v>11</v>
      </c>
      <c r="F730" s="166">
        <v>0</v>
      </c>
      <c r="G730" s="206">
        <v>45</v>
      </c>
      <c r="H730" s="207"/>
      <c r="I730" s="103" t="s">
        <v>569</v>
      </c>
      <c r="K730" s="210" t="s">
        <v>6272</v>
      </c>
      <c r="L730" s="210">
        <v>45</v>
      </c>
      <c r="M730" s="210" t="str">
        <f>IF(
ISNA(INDEX(resources!E:E,MATCH(B730,resources!B:B,0))),"fillme",
INDEX(resources!E:E,MATCH(B730,resources!B:B,0)))</f>
        <v>CAISO_Unknown</v>
      </c>
      <c r="N730" s="220">
        <v>1</v>
      </c>
      <c r="O730" s="210" t="str">
        <f>IFERROR(INDEX(resources!K:K,MATCH(B730,resources!B:B,0)),"fillme")</f>
        <v>unknown</v>
      </c>
      <c r="P730" s="210" t="str">
        <f t="shared" si="270"/>
        <v>unknown_2030_11</v>
      </c>
      <c r="Q730" s="194">
        <f>INDEX(elcc!G:G,MATCH(P730,elcc!D:D,0))</f>
        <v>0</v>
      </c>
      <c r="R730" s="195">
        <f t="shared" si="271"/>
        <v>1</v>
      </c>
      <c r="S730" s="210" t="e">
        <f t="shared" si="272"/>
        <v>#N/A</v>
      </c>
      <c r="T730" s="212">
        <f t="shared" si="273"/>
        <v>45</v>
      </c>
      <c r="U730" s="196" t="str">
        <f t="shared" si="274"/>
        <v>ok</v>
      </c>
      <c r="V730" s="192" t="str">
        <f>INDEX(resources!F:F,MATCH(B730,resources!B:B,0))</f>
        <v>existing_generic</v>
      </c>
      <c r="W730" s="197">
        <f t="shared" si="275"/>
        <v>0</v>
      </c>
      <c r="X730" s="197">
        <f t="shared" si="276"/>
        <v>1</v>
      </c>
      <c r="Y730" s="214" t="str">
        <f t="shared" si="277"/>
        <v>existing_generic_unknown_existing_generic_unknown_Generic resource adequacy, likely natural gas generation</v>
      </c>
      <c r="Z730" s="197">
        <f>IF(COUNTIFS($Y$2:Y730,Y730)=1,1,0)</f>
        <v>0</v>
      </c>
      <c r="AA730" s="197">
        <f>SUM($Z$2:Z730)*Z730</f>
        <v>0</v>
      </c>
      <c r="AB730" s="197">
        <f>COUNTIFS(resources!B:B,B730)</f>
        <v>1</v>
      </c>
      <c r="AC730" s="197">
        <f t="shared" si="278"/>
        <v>1</v>
      </c>
      <c r="AD730" s="197">
        <f t="shared" si="279"/>
        <v>1</v>
      </c>
      <c r="AE730" s="197">
        <f t="shared" si="280"/>
        <v>1</v>
      </c>
      <c r="AF730" s="197">
        <f t="shared" si="281"/>
        <v>1</v>
      </c>
      <c r="AG730" s="197">
        <f t="shared" si="282"/>
        <v>1</v>
      </c>
      <c r="AH730" s="197">
        <f t="shared" si="283"/>
        <v>1</v>
      </c>
      <c r="AI730" s="197">
        <f t="shared" si="284"/>
        <v>1</v>
      </c>
    </row>
    <row r="731" spans="1:35" ht="36" x14ac:dyDescent="0.3">
      <c r="A731" s="103" t="s">
        <v>3955</v>
      </c>
      <c r="B731" s="214" t="s">
        <v>2398</v>
      </c>
      <c r="C731" s="214" t="s">
        <v>2398</v>
      </c>
      <c r="D731" s="164">
        <v>2030</v>
      </c>
      <c r="E731" s="164">
        <v>12</v>
      </c>
      <c r="F731" s="166">
        <v>0</v>
      </c>
      <c r="G731" s="206">
        <v>37</v>
      </c>
      <c r="H731" s="207"/>
      <c r="I731" s="103" t="s">
        <v>569</v>
      </c>
      <c r="K731" s="210" t="s">
        <v>6272</v>
      </c>
      <c r="L731" s="210">
        <v>37</v>
      </c>
      <c r="M731" s="210" t="str">
        <f>IF(
ISNA(INDEX(resources!E:E,MATCH(B731,resources!B:B,0))),"fillme",
INDEX(resources!E:E,MATCH(B731,resources!B:B,0)))</f>
        <v>CAISO_Unknown</v>
      </c>
      <c r="N731" s="220">
        <v>1</v>
      </c>
      <c r="O731" s="210" t="str">
        <f>IFERROR(INDEX(resources!K:K,MATCH(B731,resources!B:B,0)),"fillme")</f>
        <v>unknown</v>
      </c>
      <c r="P731" s="210" t="str">
        <f t="shared" si="270"/>
        <v>unknown_2030_12</v>
      </c>
      <c r="Q731" s="194">
        <f>INDEX(elcc!G:G,MATCH(P731,elcc!D:D,0))</f>
        <v>0</v>
      </c>
      <c r="R731" s="195">
        <f t="shared" si="271"/>
        <v>1</v>
      </c>
      <c r="S731" s="210" t="e">
        <f t="shared" si="272"/>
        <v>#N/A</v>
      </c>
      <c r="T731" s="212">
        <f t="shared" si="273"/>
        <v>37</v>
      </c>
      <c r="U731" s="196" t="str">
        <f t="shared" si="274"/>
        <v>ok</v>
      </c>
      <c r="V731" s="192" t="str">
        <f>INDEX(resources!F:F,MATCH(B731,resources!B:B,0))</f>
        <v>existing_generic</v>
      </c>
      <c r="W731" s="197">
        <f t="shared" si="275"/>
        <v>0</v>
      </c>
      <c r="X731" s="197">
        <f t="shared" si="276"/>
        <v>1</v>
      </c>
      <c r="Y731" s="214" t="str">
        <f t="shared" si="277"/>
        <v>existing_generic_unknown_existing_generic_unknown_Generic resource adequacy, likely natural gas generation</v>
      </c>
      <c r="Z731" s="197">
        <f>IF(COUNTIFS($Y$2:Y731,Y731)=1,1,0)</f>
        <v>0</v>
      </c>
      <c r="AA731" s="197">
        <f>SUM($Z$2:Z731)*Z731</f>
        <v>0</v>
      </c>
      <c r="AB731" s="197">
        <f>COUNTIFS(resources!B:B,B731)</f>
        <v>1</v>
      </c>
      <c r="AC731" s="197">
        <f t="shared" si="278"/>
        <v>1</v>
      </c>
      <c r="AD731" s="197">
        <f t="shared" si="279"/>
        <v>1</v>
      </c>
      <c r="AE731" s="197">
        <f t="shared" si="280"/>
        <v>1</v>
      </c>
      <c r="AF731" s="197">
        <f t="shared" si="281"/>
        <v>1</v>
      </c>
      <c r="AG731" s="197">
        <f t="shared" si="282"/>
        <v>1</v>
      </c>
      <c r="AH731" s="197">
        <f t="shared" si="283"/>
        <v>1</v>
      </c>
      <c r="AI731" s="197">
        <f t="shared" si="284"/>
        <v>1</v>
      </c>
    </row>
    <row r="732" spans="1:35" x14ac:dyDescent="0.3">
      <c r="A732" s="103" t="s">
        <v>3955</v>
      </c>
      <c r="B732" s="103" t="s">
        <v>443</v>
      </c>
      <c r="C732" s="103" t="s">
        <v>6273</v>
      </c>
      <c r="D732" s="164">
        <v>2021</v>
      </c>
      <c r="E732" s="164">
        <v>1</v>
      </c>
      <c r="F732" s="166">
        <v>0</v>
      </c>
      <c r="G732" s="206">
        <v>0</v>
      </c>
      <c r="H732" s="207"/>
      <c r="I732" s="103" t="s">
        <v>556</v>
      </c>
      <c r="K732" s="210" t="s">
        <v>6274</v>
      </c>
      <c r="L732" s="45">
        <v>0</v>
      </c>
      <c r="M732" s="191" t="str">
        <f>IF(
ISNA(INDEX(resources!E:E,MATCH(B732,resources!B:B,0))),"fillme",
INDEX(resources!E:E,MATCH(B732,resources!B:B,0)))</f>
        <v>blended</v>
      </c>
      <c r="N732" s="191">
        <v>1</v>
      </c>
      <c r="O732" s="193" t="str">
        <f>IFERROR(INDEX(resources!K:K,MATCH(B732,resources!B:B,0)),"fillme")</f>
        <v>unknown</v>
      </c>
      <c r="P732" s="195" t="str">
        <f t="shared" ref="P732" si="285">O732&amp;"_"&amp;D732&amp;"_"&amp;E732</f>
        <v>unknown_2021_1</v>
      </c>
      <c r="Q732" s="194">
        <f>INDEX(elcc!G:G,MATCH(P732,elcc!D:D,0))</f>
        <v>0</v>
      </c>
      <c r="R732" s="195">
        <f t="shared" ref="R732" si="286">IF(O732="battery",MIN(1,J732/4),1)</f>
        <v>1</v>
      </c>
      <c r="S732" s="210" t="e">
        <f t="shared" ref="S732" si="287">IF(ISBLANK(H732),NA(),H732*L732*Q732*R732)</f>
        <v>#N/A</v>
      </c>
      <c r="T732" s="212">
        <f t="shared" ref="T732" si="288">IF(ISNUMBER(G732),G732,S732)</f>
        <v>0</v>
      </c>
      <c r="U732" s="196" t="str">
        <f t="shared" ref="U732" si="289">IF(ISERROR(T732),"error in NQC data entry; please check blue and purple data entered. You need to provide either a contracted NQC value in Column G, or allow the template to calculate one using Columns H,L,Q, and R","ok")</f>
        <v>ok</v>
      </c>
      <c r="V732" s="192" t="str">
        <f>INDEX(resources!F:F,MATCH(B732,resources!B:B,0))</f>
        <v>special</v>
      </c>
      <c r="W732" s="197">
        <f t="shared" ref="W732" si="290">(F732&gt;0)*1</f>
        <v>0</v>
      </c>
      <c r="X732" s="197">
        <f t="shared" ref="X732" si="291">COUNTIFS(G732:H732,"&gt;0")</f>
        <v>0</v>
      </c>
      <c r="Y732" s="197" t="str">
        <f t="shared" ref="Y732" si="292">B732&amp;"_"&amp;C732&amp;"_"&amp;K732</f>
        <v>blended_SDG&amp;E CAM/DR Allocation_CAM and Demand Response Allocation</v>
      </c>
      <c r="Z732" s="197">
        <f>IF(COUNTIFS($Y$2:Y732,Y732)=1,1,0)</f>
        <v>1</v>
      </c>
      <c r="AA732" s="197">
        <f>SUM($Z$2:Z732)*Z732</f>
        <v>16</v>
      </c>
      <c r="AB732" s="197">
        <f>COUNTIFS(resources!B:B,B732)</f>
        <v>1</v>
      </c>
      <c r="AC732" s="197">
        <f t="shared" ref="AC732" si="293">AND(ISNUMBER(D732),(D732&gt;2019))*1</f>
        <v>1</v>
      </c>
      <c r="AD732" s="197">
        <f t="shared" ref="AD732" si="294">AND(ISNUMBER(E732),E732&gt;=1,E732&lt;=12)*1</f>
        <v>1</v>
      </c>
      <c r="AE732" s="197">
        <f t="shared" ref="AE732" si="295">AND(COUNT(G732:H732)=1,COUNT(F732)=1)*1</f>
        <v>1</v>
      </c>
      <c r="AF732" s="197">
        <f t="shared" ref="AF732" si="296">(COUNTIFS(K732:O732,"fillme")=0)*1</f>
        <v>1</v>
      </c>
      <c r="AG732" s="197">
        <f t="shared" ref="AG732" si="297">ISNUMBER(L732)*1</f>
        <v>1</v>
      </c>
      <c r="AH732" s="197">
        <f t="shared" ref="AH732" si="298">NOT(AND(G732&gt;0,H732&gt;0))*1</f>
        <v>1</v>
      </c>
      <c r="AI732" s="197">
        <f t="shared" ref="AI732" si="299">(U732="ok")*1</f>
        <v>1</v>
      </c>
    </row>
    <row r="733" spans="1:35" x14ac:dyDescent="0.3">
      <c r="A733" s="103" t="s">
        <v>3955</v>
      </c>
      <c r="B733" s="103" t="s">
        <v>443</v>
      </c>
      <c r="C733" s="103" t="s">
        <v>6273</v>
      </c>
      <c r="D733" s="164">
        <v>2021</v>
      </c>
      <c r="E733" s="164">
        <v>2</v>
      </c>
      <c r="F733" s="166">
        <v>0</v>
      </c>
      <c r="G733" s="206">
        <v>0</v>
      </c>
      <c r="H733" s="207"/>
      <c r="I733" s="103" t="s">
        <v>556</v>
      </c>
      <c r="K733" s="210" t="s">
        <v>6274</v>
      </c>
      <c r="L733" s="45">
        <v>0</v>
      </c>
      <c r="M733" s="191" t="str">
        <f>IF(
ISNA(INDEX(resources!E:E,MATCH(B733,resources!B:B,0))),"fillme",
INDEX(resources!E:E,MATCH(B733,resources!B:B,0)))</f>
        <v>blended</v>
      </c>
      <c r="N733" s="191">
        <v>1</v>
      </c>
      <c r="O733" s="193" t="str">
        <f>IFERROR(INDEX(resources!K:K,MATCH(B733,resources!B:B,0)),"fillme")</f>
        <v>unknown</v>
      </c>
      <c r="P733" s="195" t="str">
        <f t="shared" ref="P733:P796" si="300">O733&amp;"_"&amp;D733&amp;"_"&amp;E733</f>
        <v>unknown_2021_2</v>
      </c>
      <c r="Q733" s="194">
        <f>INDEX(elcc!G:G,MATCH(P733,elcc!D:D,0))</f>
        <v>0</v>
      </c>
      <c r="R733" s="195">
        <f t="shared" ref="R733:R796" si="301">IF(O733="battery",MIN(1,J733/4),1)</f>
        <v>1</v>
      </c>
      <c r="S733" s="210" t="e">
        <f t="shared" ref="S733:S796" si="302">IF(ISBLANK(H733),NA(),H733*L733*Q733*R733)</f>
        <v>#N/A</v>
      </c>
      <c r="T733" s="212">
        <f t="shared" ref="T733:T796" si="303">IF(ISNUMBER(G733),G733,S733)</f>
        <v>0</v>
      </c>
      <c r="U733" s="196" t="str">
        <f t="shared" ref="U733:U796" si="304">IF(ISERROR(T733),"error in NQC data entry; please check blue and purple data entered. You need to provide either a contracted NQC value in Column G, or allow the template to calculate one using Columns H,L,Q, and R","ok")</f>
        <v>ok</v>
      </c>
      <c r="V733" s="192" t="str">
        <f>INDEX(resources!F:F,MATCH(B733,resources!B:B,0))</f>
        <v>special</v>
      </c>
      <c r="W733" s="197">
        <f t="shared" ref="W733:W796" si="305">(F733&gt;0)*1</f>
        <v>0</v>
      </c>
      <c r="X733" s="197">
        <f t="shared" ref="X733:X796" si="306">COUNTIFS(G733:H733,"&gt;0")</f>
        <v>0</v>
      </c>
      <c r="Y733" s="197" t="str">
        <f t="shared" ref="Y733:Y796" si="307">B733&amp;"_"&amp;C733&amp;"_"&amp;K733</f>
        <v>blended_SDG&amp;E CAM/DR Allocation_CAM and Demand Response Allocation</v>
      </c>
      <c r="Z733" s="197">
        <f>IF(COUNTIFS($Y$2:Y733,Y733)=1,1,0)</f>
        <v>0</v>
      </c>
      <c r="AA733" s="197">
        <f>SUM($Z$2:Z733)*Z733</f>
        <v>0</v>
      </c>
      <c r="AB733" s="197">
        <f>COUNTIFS(resources!B:B,B733)</f>
        <v>1</v>
      </c>
      <c r="AC733" s="197">
        <f t="shared" ref="AC733:AC796" si="308">AND(ISNUMBER(D733),(D733&gt;2019))*1</f>
        <v>1</v>
      </c>
      <c r="AD733" s="197">
        <f t="shared" ref="AD733:AD796" si="309">AND(ISNUMBER(E733),E733&gt;=1,E733&lt;=12)*1</f>
        <v>1</v>
      </c>
      <c r="AE733" s="197">
        <f t="shared" ref="AE733:AE796" si="310">AND(COUNT(G733:H733)=1,COUNT(F733)=1)*1</f>
        <v>1</v>
      </c>
      <c r="AF733" s="197">
        <f t="shared" ref="AF733:AF796" si="311">(COUNTIFS(K733:O733,"fillme")=0)*1</f>
        <v>1</v>
      </c>
      <c r="AG733" s="197">
        <f t="shared" ref="AG733:AG796" si="312">ISNUMBER(L733)*1</f>
        <v>1</v>
      </c>
      <c r="AH733" s="197">
        <f t="shared" ref="AH733:AH796" si="313">NOT(AND(G733&gt;0,H733&gt;0))*1</f>
        <v>1</v>
      </c>
      <c r="AI733" s="197">
        <f t="shared" ref="AI733:AI796" si="314">(U733="ok")*1</f>
        <v>1</v>
      </c>
    </row>
    <row r="734" spans="1:35" x14ac:dyDescent="0.3">
      <c r="A734" s="103" t="s">
        <v>3955</v>
      </c>
      <c r="B734" s="103" t="s">
        <v>443</v>
      </c>
      <c r="C734" s="103" t="s">
        <v>6273</v>
      </c>
      <c r="D734" s="164">
        <v>2021</v>
      </c>
      <c r="E734" s="164">
        <v>3</v>
      </c>
      <c r="F734" s="166">
        <v>0</v>
      </c>
      <c r="G734" s="206">
        <v>0</v>
      </c>
      <c r="H734" s="207"/>
      <c r="I734" s="103" t="s">
        <v>556</v>
      </c>
      <c r="K734" s="210" t="s">
        <v>6274</v>
      </c>
      <c r="L734" s="45">
        <v>0</v>
      </c>
      <c r="M734" s="191" t="str">
        <f>IF(
ISNA(INDEX(resources!E:E,MATCH(B734,resources!B:B,0))),"fillme",
INDEX(resources!E:E,MATCH(B734,resources!B:B,0)))</f>
        <v>blended</v>
      </c>
      <c r="N734" s="191">
        <v>1</v>
      </c>
      <c r="O734" s="193" t="str">
        <f>IFERROR(INDEX(resources!K:K,MATCH(B734,resources!B:B,0)),"fillme")</f>
        <v>unknown</v>
      </c>
      <c r="P734" s="195" t="str">
        <f t="shared" si="300"/>
        <v>unknown_2021_3</v>
      </c>
      <c r="Q734" s="194">
        <f>INDEX(elcc!G:G,MATCH(P734,elcc!D:D,0))</f>
        <v>0</v>
      </c>
      <c r="R734" s="195">
        <f t="shared" si="301"/>
        <v>1</v>
      </c>
      <c r="S734" s="210" t="e">
        <f t="shared" si="302"/>
        <v>#N/A</v>
      </c>
      <c r="T734" s="212">
        <f t="shared" si="303"/>
        <v>0</v>
      </c>
      <c r="U734" s="196" t="str">
        <f t="shared" si="304"/>
        <v>ok</v>
      </c>
      <c r="V734" s="192" t="str">
        <f>INDEX(resources!F:F,MATCH(B734,resources!B:B,0))</f>
        <v>special</v>
      </c>
      <c r="W734" s="197">
        <f t="shared" si="305"/>
        <v>0</v>
      </c>
      <c r="X734" s="197">
        <f t="shared" si="306"/>
        <v>0</v>
      </c>
      <c r="Y734" s="197" t="str">
        <f t="shared" si="307"/>
        <v>blended_SDG&amp;E CAM/DR Allocation_CAM and Demand Response Allocation</v>
      </c>
      <c r="Z734" s="197">
        <f>IF(COUNTIFS($Y$2:Y734,Y734)=1,1,0)</f>
        <v>0</v>
      </c>
      <c r="AA734" s="197">
        <f>SUM($Z$2:Z734)*Z734</f>
        <v>0</v>
      </c>
      <c r="AB734" s="197">
        <f>COUNTIFS(resources!B:B,B734)</f>
        <v>1</v>
      </c>
      <c r="AC734" s="197">
        <f t="shared" si="308"/>
        <v>1</v>
      </c>
      <c r="AD734" s="197">
        <f t="shared" si="309"/>
        <v>1</v>
      </c>
      <c r="AE734" s="197">
        <f t="shared" si="310"/>
        <v>1</v>
      </c>
      <c r="AF734" s="197">
        <f t="shared" si="311"/>
        <v>1</v>
      </c>
      <c r="AG734" s="197">
        <f t="shared" si="312"/>
        <v>1</v>
      </c>
      <c r="AH734" s="197">
        <f t="shared" si="313"/>
        <v>1</v>
      </c>
      <c r="AI734" s="197">
        <f t="shared" si="314"/>
        <v>1</v>
      </c>
    </row>
    <row r="735" spans="1:35" x14ac:dyDescent="0.3">
      <c r="A735" s="103" t="s">
        <v>3955</v>
      </c>
      <c r="B735" s="103" t="s">
        <v>443</v>
      </c>
      <c r="C735" s="103" t="s">
        <v>6273</v>
      </c>
      <c r="D735" s="164">
        <v>2021</v>
      </c>
      <c r="E735" s="164">
        <v>4</v>
      </c>
      <c r="F735" s="166">
        <v>0</v>
      </c>
      <c r="G735" s="206">
        <v>0</v>
      </c>
      <c r="H735" s="207"/>
      <c r="I735" s="103" t="s">
        <v>556</v>
      </c>
      <c r="K735" s="210" t="s">
        <v>6274</v>
      </c>
      <c r="L735" s="45">
        <v>0</v>
      </c>
      <c r="M735" s="191" t="str">
        <f>IF(
ISNA(INDEX(resources!E:E,MATCH(B735,resources!B:B,0))),"fillme",
INDEX(resources!E:E,MATCH(B735,resources!B:B,0)))</f>
        <v>blended</v>
      </c>
      <c r="N735" s="191">
        <v>1</v>
      </c>
      <c r="O735" s="193" t="str">
        <f>IFERROR(INDEX(resources!K:K,MATCH(B735,resources!B:B,0)),"fillme")</f>
        <v>unknown</v>
      </c>
      <c r="P735" s="195" t="str">
        <f t="shared" si="300"/>
        <v>unknown_2021_4</v>
      </c>
      <c r="Q735" s="194">
        <f>INDEX(elcc!G:G,MATCH(P735,elcc!D:D,0))</f>
        <v>0</v>
      </c>
      <c r="R735" s="195">
        <f t="shared" si="301"/>
        <v>1</v>
      </c>
      <c r="S735" s="210" t="e">
        <f t="shared" si="302"/>
        <v>#N/A</v>
      </c>
      <c r="T735" s="212">
        <f t="shared" si="303"/>
        <v>0</v>
      </c>
      <c r="U735" s="196" t="str">
        <f t="shared" si="304"/>
        <v>ok</v>
      </c>
      <c r="V735" s="192" t="str">
        <f>INDEX(resources!F:F,MATCH(B735,resources!B:B,0))</f>
        <v>special</v>
      </c>
      <c r="W735" s="197">
        <f t="shared" si="305"/>
        <v>0</v>
      </c>
      <c r="X735" s="197">
        <f t="shared" si="306"/>
        <v>0</v>
      </c>
      <c r="Y735" s="197" t="str">
        <f t="shared" si="307"/>
        <v>blended_SDG&amp;E CAM/DR Allocation_CAM and Demand Response Allocation</v>
      </c>
      <c r="Z735" s="197">
        <f>IF(COUNTIFS($Y$2:Y735,Y735)=1,1,0)</f>
        <v>0</v>
      </c>
      <c r="AA735" s="197">
        <f>SUM($Z$2:Z735)*Z735</f>
        <v>0</v>
      </c>
      <c r="AB735" s="197">
        <f>COUNTIFS(resources!B:B,B735)</f>
        <v>1</v>
      </c>
      <c r="AC735" s="197">
        <f t="shared" si="308"/>
        <v>1</v>
      </c>
      <c r="AD735" s="197">
        <f t="shared" si="309"/>
        <v>1</v>
      </c>
      <c r="AE735" s="197">
        <f t="shared" si="310"/>
        <v>1</v>
      </c>
      <c r="AF735" s="197">
        <f t="shared" si="311"/>
        <v>1</v>
      </c>
      <c r="AG735" s="197">
        <f t="shared" si="312"/>
        <v>1</v>
      </c>
      <c r="AH735" s="197">
        <f t="shared" si="313"/>
        <v>1</v>
      </c>
      <c r="AI735" s="197">
        <f t="shared" si="314"/>
        <v>1</v>
      </c>
    </row>
    <row r="736" spans="1:35" x14ac:dyDescent="0.3">
      <c r="A736" s="103" t="s">
        <v>3955</v>
      </c>
      <c r="B736" s="214" t="s">
        <v>443</v>
      </c>
      <c r="C736" s="214" t="s">
        <v>6273</v>
      </c>
      <c r="D736" s="164">
        <v>2021</v>
      </c>
      <c r="E736" s="164">
        <v>5</v>
      </c>
      <c r="F736" s="166">
        <v>0</v>
      </c>
      <c r="G736" s="206">
        <v>47.49</v>
      </c>
      <c r="H736" s="207"/>
      <c r="I736" s="103" t="s">
        <v>556</v>
      </c>
      <c r="K736" s="210" t="s">
        <v>6274</v>
      </c>
      <c r="L736" s="216">
        <v>47.49</v>
      </c>
      <c r="M736" s="210" t="str">
        <f>IF(
ISNA(INDEX(resources!E:E,MATCH(B736,resources!B:B,0))),"fillme",
INDEX(resources!E:E,MATCH(B736,resources!B:B,0)))</f>
        <v>blended</v>
      </c>
      <c r="N736" s="220">
        <v>1</v>
      </c>
      <c r="O736" s="210" t="str">
        <f>IFERROR(INDEX(resources!K:K,MATCH(B736,resources!B:B,0)),"fillme")</f>
        <v>unknown</v>
      </c>
      <c r="P736" s="210" t="str">
        <f t="shared" si="300"/>
        <v>unknown_2021_5</v>
      </c>
      <c r="Q736" s="194">
        <f>INDEX(elcc!G:G,MATCH(P736,elcc!D:D,0))</f>
        <v>0</v>
      </c>
      <c r="R736" s="195">
        <f t="shared" si="301"/>
        <v>1</v>
      </c>
      <c r="S736" s="210" t="e">
        <f t="shared" si="302"/>
        <v>#N/A</v>
      </c>
      <c r="T736" s="212">
        <f t="shared" si="303"/>
        <v>47.49</v>
      </c>
      <c r="U736" s="196" t="str">
        <f t="shared" si="304"/>
        <v>ok</v>
      </c>
      <c r="V736" s="192" t="str">
        <f>INDEX(resources!F:F,MATCH(B736,resources!B:B,0))</f>
        <v>special</v>
      </c>
      <c r="W736" s="197">
        <f t="shared" si="305"/>
        <v>0</v>
      </c>
      <c r="X736" s="197">
        <f t="shared" si="306"/>
        <v>1</v>
      </c>
      <c r="Y736" s="214" t="str">
        <f t="shared" si="307"/>
        <v>blended_SDG&amp;E CAM/DR Allocation_CAM and Demand Response Allocation</v>
      </c>
      <c r="Z736" s="197">
        <f>IF(COUNTIFS($Y$2:Y736,Y736)=1,1,0)</f>
        <v>0</v>
      </c>
      <c r="AA736" s="197">
        <f>SUM($Z$2:Z736)*Z736</f>
        <v>0</v>
      </c>
      <c r="AB736" s="197">
        <f>COUNTIFS(resources!B:B,B736)</f>
        <v>1</v>
      </c>
      <c r="AC736" s="197">
        <f t="shared" si="308"/>
        <v>1</v>
      </c>
      <c r="AD736" s="197">
        <f t="shared" si="309"/>
        <v>1</v>
      </c>
      <c r="AE736" s="197">
        <f t="shared" si="310"/>
        <v>1</v>
      </c>
      <c r="AF736" s="197">
        <f t="shared" si="311"/>
        <v>1</v>
      </c>
      <c r="AG736" s="197">
        <f t="shared" si="312"/>
        <v>1</v>
      </c>
      <c r="AH736" s="197">
        <f t="shared" si="313"/>
        <v>1</v>
      </c>
      <c r="AI736" s="197">
        <f t="shared" si="314"/>
        <v>1</v>
      </c>
    </row>
    <row r="737" spans="1:35" x14ac:dyDescent="0.3">
      <c r="A737" s="103" t="s">
        <v>3955</v>
      </c>
      <c r="B737" s="214" t="s">
        <v>443</v>
      </c>
      <c r="C737" s="214" t="s">
        <v>6273</v>
      </c>
      <c r="D737" s="164">
        <v>2021</v>
      </c>
      <c r="E737" s="164">
        <v>6</v>
      </c>
      <c r="F737" s="166">
        <v>0</v>
      </c>
      <c r="G737" s="206">
        <v>43.94</v>
      </c>
      <c r="H737" s="207"/>
      <c r="I737" s="103" t="s">
        <v>556</v>
      </c>
      <c r="K737" s="210" t="s">
        <v>6274</v>
      </c>
      <c r="L737" s="216">
        <v>43.94</v>
      </c>
      <c r="M737" s="210" t="str">
        <f>IF(
ISNA(INDEX(resources!E:E,MATCH(B737,resources!B:B,0))),"fillme",
INDEX(resources!E:E,MATCH(B737,resources!B:B,0)))</f>
        <v>blended</v>
      </c>
      <c r="N737" s="220">
        <v>1</v>
      </c>
      <c r="O737" s="210" t="str">
        <f>IFERROR(INDEX(resources!K:K,MATCH(B737,resources!B:B,0)),"fillme")</f>
        <v>unknown</v>
      </c>
      <c r="P737" s="210" t="str">
        <f t="shared" si="300"/>
        <v>unknown_2021_6</v>
      </c>
      <c r="Q737" s="194">
        <f>INDEX(elcc!G:G,MATCH(P737,elcc!D:D,0))</f>
        <v>0</v>
      </c>
      <c r="R737" s="195">
        <f t="shared" si="301"/>
        <v>1</v>
      </c>
      <c r="S737" s="210" t="e">
        <f t="shared" si="302"/>
        <v>#N/A</v>
      </c>
      <c r="T737" s="212">
        <f t="shared" si="303"/>
        <v>43.94</v>
      </c>
      <c r="U737" s="196" t="str">
        <f t="shared" si="304"/>
        <v>ok</v>
      </c>
      <c r="V737" s="192" t="str">
        <f>INDEX(resources!F:F,MATCH(B737,resources!B:B,0))</f>
        <v>special</v>
      </c>
      <c r="W737" s="197">
        <f t="shared" si="305"/>
        <v>0</v>
      </c>
      <c r="X737" s="197">
        <f t="shared" si="306"/>
        <v>1</v>
      </c>
      <c r="Y737" s="214" t="str">
        <f t="shared" si="307"/>
        <v>blended_SDG&amp;E CAM/DR Allocation_CAM and Demand Response Allocation</v>
      </c>
      <c r="Z737" s="197">
        <f>IF(COUNTIFS($Y$2:Y737,Y737)=1,1,0)</f>
        <v>0</v>
      </c>
      <c r="AA737" s="197">
        <f>SUM($Z$2:Z737)*Z737</f>
        <v>0</v>
      </c>
      <c r="AB737" s="197">
        <f>COUNTIFS(resources!B:B,B737)</f>
        <v>1</v>
      </c>
      <c r="AC737" s="197">
        <f t="shared" si="308"/>
        <v>1</v>
      </c>
      <c r="AD737" s="197">
        <f t="shared" si="309"/>
        <v>1</v>
      </c>
      <c r="AE737" s="197">
        <f t="shared" si="310"/>
        <v>1</v>
      </c>
      <c r="AF737" s="197">
        <f t="shared" si="311"/>
        <v>1</v>
      </c>
      <c r="AG737" s="197">
        <f t="shared" si="312"/>
        <v>1</v>
      </c>
      <c r="AH737" s="197">
        <f t="shared" si="313"/>
        <v>1</v>
      </c>
      <c r="AI737" s="197">
        <f t="shared" si="314"/>
        <v>1</v>
      </c>
    </row>
    <row r="738" spans="1:35" x14ac:dyDescent="0.3">
      <c r="A738" s="103" t="s">
        <v>3955</v>
      </c>
      <c r="B738" s="214" t="s">
        <v>443</v>
      </c>
      <c r="C738" s="214" t="s">
        <v>6273</v>
      </c>
      <c r="D738" s="164">
        <v>2021</v>
      </c>
      <c r="E738" s="164">
        <v>7</v>
      </c>
      <c r="F738" s="166">
        <v>0</v>
      </c>
      <c r="G738" s="206">
        <v>45.34</v>
      </c>
      <c r="H738" s="207"/>
      <c r="I738" s="103" t="s">
        <v>556</v>
      </c>
      <c r="K738" s="210" t="s">
        <v>6274</v>
      </c>
      <c r="L738" s="216">
        <v>45.34</v>
      </c>
      <c r="M738" s="210" t="str">
        <f>IF(
ISNA(INDEX(resources!E:E,MATCH(B738,resources!B:B,0))),"fillme",
INDEX(resources!E:E,MATCH(B738,resources!B:B,0)))</f>
        <v>blended</v>
      </c>
      <c r="N738" s="220">
        <v>1</v>
      </c>
      <c r="O738" s="210" t="str">
        <f>IFERROR(INDEX(resources!K:K,MATCH(B738,resources!B:B,0)),"fillme")</f>
        <v>unknown</v>
      </c>
      <c r="P738" s="210" t="str">
        <f t="shared" si="300"/>
        <v>unknown_2021_7</v>
      </c>
      <c r="Q738" s="194">
        <f>INDEX(elcc!G:G,MATCH(P738,elcc!D:D,0))</f>
        <v>0</v>
      </c>
      <c r="R738" s="195">
        <f t="shared" si="301"/>
        <v>1</v>
      </c>
      <c r="S738" s="210" t="e">
        <f t="shared" si="302"/>
        <v>#N/A</v>
      </c>
      <c r="T738" s="212">
        <f t="shared" si="303"/>
        <v>45.34</v>
      </c>
      <c r="U738" s="196" t="str">
        <f t="shared" si="304"/>
        <v>ok</v>
      </c>
      <c r="V738" s="192" t="str">
        <f>INDEX(resources!F:F,MATCH(B738,resources!B:B,0))</f>
        <v>special</v>
      </c>
      <c r="W738" s="197">
        <f t="shared" si="305"/>
        <v>0</v>
      </c>
      <c r="X738" s="197">
        <f t="shared" si="306"/>
        <v>1</v>
      </c>
      <c r="Y738" s="214" t="str">
        <f t="shared" si="307"/>
        <v>blended_SDG&amp;E CAM/DR Allocation_CAM and Demand Response Allocation</v>
      </c>
      <c r="Z738" s="197">
        <f>IF(COUNTIFS($Y$2:Y738,Y738)=1,1,0)</f>
        <v>0</v>
      </c>
      <c r="AA738" s="197">
        <f>SUM($Z$2:Z738)*Z738</f>
        <v>0</v>
      </c>
      <c r="AB738" s="197">
        <f>COUNTIFS(resources!B:B,B738)</f>
        <v>1</v>
      </c>
      <c r="AC738" s="197">
        <f t="shared" si="308"/>
        <v>1</v>
      </c>
      <c r="AD738" s="197">
        <f t="shared" si="309"/>
        <v>1</v>
      </c>
      <c r="AE738" s="197">
        <f t="shared" si="310"/>
        <v>1</v>
      </c>
      <c r="AF738" s="197">
        <f t="shared" si="311"/>
        <v>1</v>
      </c>
      <c r="AG738" s="197">
        <f t="shared" si="312"/>
        <v>1</v>
      </c>
      <c r="AH738" s="197">
        <f t="shared" si="313"/>
        <v>1</v>
      </c>
      <c r="AI738" s="197">
        <f t="shared" si="314"/>
        <v>1</v>
      </c>
    </row>
    <row r="739" spans="1:35" x14ac:dyDescent="0.3">
      <c r="A739" s="103" t="s">
        <v>3955</v>
      </c>
      <c r="B739" s="214" t="s">
        <v>443</v>
      </c>
      <c r="C739" s="214" t="s">
        <v>6273</v>
      </c>
      <c r="D739" s="164">
        <v>2021</v>
      </c>
      <c r="E739" s="164">
        <v>8</v>
      </c>
      <c r="F739" s="166">
        <v>0</v>
      </c>
      <c r="G739" s="206">
        <v>44.02</v>
      </c>
      <c r="H739" s="207"/>
      <c r="I739" s="103" t="s">
        <v>556</v>
      </c>
      <c r="K739" s="210" t="s">
        <v>6274</v>
      </c>
      <c r="L739" s="216">
        <v>44.02</v>
      </c>
      <c r="M739" s="210" t="str">
        <f>IF(
ISNA(INDEX(resources!E:E,MATCH(B739,resources!B:B,0))),"fillme",
INDEX(resources!E:E,MATCH(B739,resources!B:B,0)))</f>
        <v>blended</v>
      </c>
      <c r="N739" s="220">
        <v>1</v>
      </c>
      <c r="O739" s="210" t="str">
        <f>IFERROR(INDEX(resources!K:K,MATCH(B739,resources!B:B,0)),"fillme")</f>
        <v>unknown</v>
      </c>
      <c r="P739" s="210" t="str">
        <f t="shared" si="300"/>
        <v>unknown_2021_8</v>
      </c>
      <c r="Q739" s="194">
        <f>INDEX(elcc!G:G,MATCH(P739,elcc!D:D,0))</f>
        <v>0</v>
      </c>
      <c r="R739" s="195">
        <f t="shared" si="301"/>
        <v>1</v>
      </c>
      <c r="S739" s="210" t="e">
        <f t="shared" si="302"/>
        <v>#N/A</v>
      </c>
      <c r="T739" s="212">
        <f t="shared" si="303"/>
        <v>44.02</v>
      </c>
      <c r="U739" s="196" t="str">
        <f t="shared" si="304"/>
        <v>ok</v>
      </c>
      <c r="V739" s="192" t="str">
        <f>INDEX(resources!F:F,MATCH(B739,resources!B:B,0))</f>
        <v>special</v>
      </c>
      <c r="W739" s="197">
        <f t="shared" si="305"/>
        <v>0</v>
      </c>
      <c r="X739" s="197">
        <f t="shared" si="306"/>
        <v>1</v>
      </c>
      <c r="Y739" s="214" t="str">
        <f t="shared" si="307"/>
        <v>blended_SDG&amp;E CAM/DR Allocation_CAM and Demand Response Allocation</v>
      </c>
      <c r="Z739" s="197">
        <f>IF(COUNTIFS($Y$2:Y739,Y739)=1,1,0)</f>
        <v>0</v>
      </c>
      <c r="AA739" s="197">
        <f>SUM($Z$2:Z739)*Z739</f>
        <v>0</v>
      </c>
      <c r="AB739" s="197">
        <f>COUNTIFS(resources!B:B,B739)</f>
        <v>1</v>
      </c>
      <c r="AC739" s="197">
        <f t="shared" si="308"/>
        <v>1</v>
      </c>
      <c r="AD739" s="197">
        <f t="shared" si="309"/>
        <v>1</v>
      </c>
      <c r="AE739" s="197">
        <f t="shared" si="310"/>
        <v>1</v>
      </c>
      <c r="AF739" s="197">
        <f t="shared" si="311"/>
        <v>1</v>
      </c>
      <c r="AG739" s="197">
        <f t="shared" si="312"/>
        <v>1</v>
      </c>
      <c r="AH739" s="197">
        <f t="shared" si="313"/>
        <v>1</v>
      </c>
      <c r="AI739" s="197">
        <f t="shared" si="314"/>
        <v>1</v>
      </c>
    </row>
    <row r="740" spans="1:35" x14ac:dyDescent="0.3">
      <c r="A740" s="103" t="s">
        <v>3955</v>
      </c>
      <c r="B740" s="214" t="s">
        <v>443</v>
      </c>
      <c r="C740" s="214" t="s">
        <v>6273</v>
      </c>
      <c r="D740" s="164">
        <v>2021</v>
      </c>
      <c r="E740" s="164">
        <v>9</v>
      </c>
      <c r="F740" s="166">
        <v>0</v>
      </c>
      <c r="G740" s="206">
        <v>44.53</v>
      </c>
      <c r="H740" s="207"/>
      <c r="I740" s="103" t="s">
        <v>556</v>
      </c>
      <c r="K740" s="210" t="s">
        <v>6274</v>
      </c>
      <c r="L740" s="216">
        <v>44.53</v>
      </c>
      <c r="M740" s="210" t="str">
        <f>IF(
ISNA(INDEX(resources!E:E,MATCH(B740,resources!B:B,0))),"fillme",
INDEX(resources!E:E,MATCH(B740,resources!B:B,0)))</f>
        <v>blended</v>
      </c>
      <c r="N740" s="220">
        <v>1</v>
      </c>
      <c r="O740" s="210" t="str">
        <f>IFERROR(INDEX(resources!K:K,MATCH(B740,resources!B:B,0)),"fillme")</f>
        <v>unknown</v>
      </c>
      <c r="P740" s="210" t="str">
        <f t="shared" si="300"/>
        <v>unknown_2021_9</v>
      </c>
      <c r="Q740" s="194">
        <f>INDEX(elcc!G:G,MATCH(P740,elcc!D:D,0))</f>
        <v>0</v>
      </c>
      <c r="R740" s="195">
        <f t="shared" si="301"/>
        <v>1</v>
      </c>
      <c r="S740" s="210" t="e">
        <f t="shared" si="302"/>
        <v>#N/A</v>
      </c>
      <c r="T740" s="212">
        <f t="shared" si="303"/>
        <v>44.53</v>
      </c>
      <c r="U740" s="196" t="str">
        <f t="shared" si="304"/>
        <v>ok</v>
      </c>
      <c r="V740" s="192" t="str">
        <f>INDEX(resources!F:F,MATCH(B740,resources!B:B,0))</f>
        <v>special</v>
      </c>
      <c r="W740" s="197">
        <f t="shared" si="305"/>
        <v>0</v>
      </c>
      <c r="X740" s="197">
        <f t="shared" si="306"/>
        <v>1</v>
      </c>
      <c r="Y740" s="214" t="str">
        <f t="shared" si="307"/>
        <v>blended_SDG&amp;E CAM/DR Allocation_CAM and Demand Response Allocation</v>
      </c>
      <c r="Z740" s="197">
        <f>IF(COUNTIFS($Y$2:Y740,Y740)=1,1,0)</f>
        <v>0</v>
      </c>
      <c r="AA740" s="197">
        <f>SUM($Z$2:Z740)*Z740</f>
        <v>0</v>
      </c>
      <c r="AB740" s="197">
        <f>COUNTIFS(resources!B:B,B740)</f>
        <v>1</v>
      </c>
      <c r="AC740" s="197">
        <f t="shared" si="308"/>
        <v>1</v>
      </c>
      <c r="AD740" s="197">
        <f t="shared" si="309"/>
        <v>1</v>
      </c>
      <c r="AE740" s="197">
        <f t="shared" si="310"/>
        <v>1</v>
      </c>
      <c r="AF740" s="197">
        <f t="shared" si="311"/>
        <v>1</v>
      </c>
      <c r="AG740" s="197">
        <f t="shared" si="312"/>
        <v>1</v>
      </c>
      <c r="AH740" s="197">
        <f t="shared" si="313"/>
        <v>1</v>
      </c>
      <c r="AI740" s="197">
        <f t="shared" si="314"/>
        <v>1</v>
      </c>
    </row>
    <row r="741" spans="1:35" x14ac:dyDescent="0.3">
      <c r="A741" s="103" t="s">
        <v>3955</v>
      </c>
      <c r="B741" s="214" t="s">
        <v>443</v>
      </c>
      <c r="C741" s="214" t="s">
        <v>6273</v>
      </c>
      <c r="D741" s="164">
        <v>2021</v>
      </c>
      <c r="E741" s="164">
        <v>10</v>
      </c>
      <c r="F741" s="166">
        <v>0</v>
      </c>
      <c r="G741" s="206">
        <v>45.519999999999996</v>
      </c>
      <c r="H741" s="207"/>
      <c r="I741" s="103" t="s">
        <v>556</v>
      </c>
      <c r="K741" s="210" t="s">
        <v>6274</v>
      </c>
      <c r="L741" s="216">
        <v>45.519999999999996</v>
      </c>
      <c r="M741" s="210" t="str">
        <f>IF(
ISNA(INDEX(resources!E:E,MATCH(B741,resources!B:B,0))),"fillme",
INDEX(resources!E:E,MATCH(B741,resources!B:B,0)))</f>
        <v>blended</v>
      </c>
      <c r="N741" s="220">
        <v>1</v>
      </c>
      <c r="O741" s="210" t="str">
        <f>IFERROR(INDEX(resources!K:K,MATCH(B741,resources!B:B,0)),"fillme")</f>
        <v>unknown</v>
      </c>
      <c r="P741" s="210" t="str">
        <f t="shared" si="300"/>
        <v>unknown_2021_10</v>
      </c>
      <c r="Q741" s="194">
        <f>INDEX(elcc!G:G,MATCH(P741,elcc!D:D,0))</f>
        <v>0</v>
      </c>
      <c r="R741" s="195">
        <f t="shared" si="301"/>
        <v>1</v>
      </c>
      <c r="S741" s="210" t="e">
        <f t="shared" si="302"/>
        <v>#N/A</v>
      </c>
      <c r="T741" s="212">
        <f t="shared" si="303"/>
        <v>45.519999999999996</v>
      </c>
      <c r="U741" s="196" t="str">
        <f t="shared" si="304"/>
        <v>ok</v>
      </c>
      <c r="V741" s="192" t="str">
        <f>INDEX(resources!F:F,MATCH(B741,resources!B:B,0))</f>
        <v>special</v>
      </c>
      <c r="W741" s="197">
        <f t="shared" si="305"/>
        <v>0</v>
      </c>
      <c r="X741" s="197">
        <f t="shared" si="306"/>
        <v>1</v>
      </c>
      <c r="Y741" s="214" t="str">
        <f t="shared" si="307"/>
        <v>blended_SDG&amp;E CAM/DR Allocation_CAM and Demand Response Allocation</v>
      </c>
      <c r="Z741" s="197">
        <f>IF(COUNTIFS($Y$2:Y741,Y741)=1,1,0)</f>
        <v>0</v>
      </c>
      <c r="AA741" s="197">
        <f>SUM($Z$2:Z741)*Z741</f>
        <v>0</v>
      </c>
      <c r="AB741" s="197">
        <f>COUNTIFS(resources!B:B,B741)</f>
        <v>1</v>
      </c>
      <c r="AC741" s="197">
        <f t="shared" si="308"/>
        <v>1</v>
      </c>
      <c r="AD741" s="197">
        <f t="shared" si="309"/>
        <v>1</v>
      </c>
      <c r="AE741" s="197">
        <f t="shared" si="310"/>
        <v>1</v>
      </c>
      <c r="AF741" s="197">
        <f t="shared" si="311"/>
        <v>1</v>
      </c>
      <c r="AG741" s="197">
        <f t="shared" si="312"/>
        <v>1</v>
      </c>
      <c r="AH741" s="197">
        <f t="shared" si="313"/>
        <v>1</v>
      </c>
      <c r="AI741" s="197">
        <f t="shared" si="314"/>
        <v>1</v>
      </c>
    </row>
    <row r="742" spans="1:35" x14ac:dyDescent="0.3">
      <c r="A742" s="103" t="s">
        <v>3955</v>
      </c>
      <c r="B742" s="214" t="s">
        <v>443</v>
      </c>
      <c r="C742" s="214" t="s">
        <v>6273</v>
      </c>
      <c r="D742" s="164">
        <v>2021</v>
      </c>
      <c r="E742" s="164">
        <v>11</v>
      </c>
      <c r="F742" s="166">
        <v>0</v>
      </c>
      <c r="G742" s="206">
        <v>52.09</v>
      </c>
      <c r="H742" s="207"/>
      <c r="I742" s="103" t="s">
        <v>556</v>
      </c>
      <c r="K742" s="210" t="s">
        <v>6274</v>
      </c>
      <c r="L742" s="216">
        <v>52.09</v>
      </c>
      <c r="M742" s="210" t="str">
        <f>IF(
ISNA(INDEX(resources!E:E,MATCH(B742,resources!B:B,0))),"fillme",
INDEX(resources!E:E,MATCH(B742,resources!B:B,0)))</f>
        <v>blended</v>
      </c>
      <c r="N742" s="220">
        <v>1</v>
      </c>
      <c r="O742" s="210" t="str">
        <f>IFERROR(INDEX(resources!K:K,MATCH(B742,resources!B:B,0)),"fillme")</f>
        <v>unknown</v>
      </c>
      <c r="P742" s="210" t="str">
        <f t="shared" si="300"/>
        <v>unknown_2021_11</v>
      </c>
      <c r="Q742" s="194">
        <f>INDEX(elcc!G:G,MATCH(P742,elcc!D:D,0))</f>
        <v>0</v>
      </c>
      <c r="R742" s="195">
        <f t="shared" si="301"/>
        <v>1</v>
      </c>
      <c r="S742" s="210" t="e">
        <f t="shared" si="302"/>
        <v>#N/A</v>
      </c>
      <c r="T742" s="212">
        <f t="shared" si="303"/>
        <v>52.09</v>
      </c>
      <c r="U742" s="196" t="str">
        <f t="shared" si="304"/>
        <v>ok</v>
      </c>
      <c r="V742" s="192" t="str">
        <f>INDEX(resources!F:F,MATCH(B742,resources!B:B,0))</f>
        <v>special</v>
      </c>
      <c r="W742" s="197">
        <f t="shared" si="305"/>
        <v>0</v>
      </c>
      <c r="X742" s="197">
        <f t="shared" si="306"/>
        <v>1</v>
      </c>
      <c r="Y742" s="214" t="str">
        <f t="shared" si="307"/>
        <v>blended_SDG&amp;E CAM/DR Allocation_CAM and Demand Response Allocation</v>
      </c>
      <c r="Z742" s="197">
        <f>IF(COUNTIFS($Y$2:Y742,Y742)=1,1,0)</f>
        <v>0</v>
      </c>
      <c r="AA742" s="197">
        <f>SUM($Z$2:Z742)*Z742</f>
        <v>0</v>
      </c>
      <c r="AB742" s="197">
        <f>COUNTIFS(resources!B:B,B742)</f>
        <v>1</v>
      </c>
      <c r="AC742" s="197">
        <f t="shared" si="308"/>
        <v>1</v>
      </c>
      <c r="AD742" s="197">
        <f t="shared" si="309"/>
        <v>1</v>
      </c>
      <c r="AE742" s="197">
        <f t="shared" si="310"/>
        <v>1</v>
      </c>
      <c r="AF742" s="197">
        <f t="shared" si="311"/>
        <v>1</v>
      </c>
      <c r="AG742" s="197">
        <f t="shared" si="312"/>
        <v>1</v>
      </c>
      <c r="AH742" s="197">
        <f t="shared" si="313"/>
        <v>1</v>
      </c>
      <c r="AI742" s="197">
        <f t="shared" si="314"/>
        <v>1</v>
      </c>
    </row>
    <row r="743" spans="1:35" x14ac:dyDescent="0.3">
      <c r="A743" s="103" t="s">
        <v>3955</v>
      </c>
      <c r="B743" s="214" t="s">
        <v>443</v>
      </c>
      <c r="C743" s="214" t="s">
        <v>6273</v>
      </c>
      <c r="D743" s="164">
        <v>2021</v>
      </c>
      <c r="E743" s="164">
        <v>12</v>
      </c>
      <c r="F743" s="166">
        <v>0</v>
      </c>
      <c r="G743" s="206">
        <v>48.519999999999996</v>
      </c>
      <c r="H743" s="207"/>
      <c r="I743" s="103" t="s">
        <v>556</v>
      </c>
      <c r="K743" s="210" t="s">
        <v>6274</v>
      </c>
      <c r="L743" s="216">
        <v>48.519999999999996</v>
      </c>
      <c r="M743" s="210" t="str">
        <f>IF(
ISNA(INDEX(resources!E:E,MATCH(B743,resources!B:B,0))),"fillme",
INDEX(resources!E:E,MATCH(B743,resources!B:B,0)))</f>
        <v>blended</v>
      </c>
      <c r="N743" s="220">
        <v>1</v>
      </c>
      <c r="O743" s="210" t="str">
        <f>IFERROR(INDEX(resources!K:K,MATCH(B743,resources!B:B,0)),"fillme")</f>
        <v>unknown</v>
      </c>
      <c r="P743" s="210" t="str">
        <f t="shared" si="300"/>
        <v>unknown_2021_12</v>
      </c>
      <c r="Q743" s="194">
        <f>INDEX(elcc!G:G,MATCH(P743,elcc!D:D,0))</f>
        <v>0</v>
      </c>
      <c r="R743" s="195">
        <f t="shared" si="301"/>
        <v>1</v>
      </c>
      <c r="S743" s="210" t="e">
        <f t="shared" si="302"/>
        <v>#N/A</v>
      </c>
      <c r="T743" s="212">
        <f t="shared" si="303"/>
        <v>48.519999999999996</v>
      </c>
      <c r="U743" s="196" t="str">
        <f t="shared" si="304"/>
        <v>ok</v>
      </c>
      <c r="V743" s="192" t="str">
        <f>INDEX(resources!F:F,MATCH(B743,resources!B:B,0))</f>
        <v>special</v>
      </c>
      <c r="W743" s="197">
        <f t="shared" si="305"/>
        <v>0</v>
      </c>
      <c r="X743" s="197">
        <f t="shared" si="306"/>
        <v>1</v>
      </c>
      <c r="Y743" s="214" t="str">
        <f t="shared" si="307"/>
        <v>blended_SDG&amp;E CAM/DR Allocation_CAM and Demand Response Allocation</v>
      </c>
      <c r="Z743" s="197">
        <f>IF(COUNTIFS($Y$2:Y743,Y743)=1,1,0)</f>
        <v>0</v>
      </c>
      <c r="AA743" s="197">
        <f>SUM($Z$2:Z743)*Z743</f>
        <v>0</v>
      </c>
      <c r="AB743" s="197">
        <f>COUNTIFS(resources!B:B,B743)</f>
        <v>1</v>
      </c>
      <c r="AC743" s="197">
        <f t="shared" si="308"/>
        <v>1</v>
      </c>
      <c r="AD743" s="197">
        <f t="shared" si="309"/>
        <v>1</v>
      </c>
      <c r="AE743" s="197">
        <f t="shared" si="310"/>
        <v>1</v>
      </c>
      <c r="AF743" s="197">
        <f t="shared" si="311"/>
        <v>1</v>
      </c>
      <c r="AG743" s="197">
        <f t="shared" si="312"/>
        <v>1</v>
      </c>
      <c r="AH743" s="197">
        <f t="shared" si="313"/>
        <v>1</v>
      </c>
      <c r="AI743" s="197">
        <f t="shared" si="314"/>
        <v>1</v>
      </c>
    </row>
    <row r="744" spans="1:35" x14ac:dyDescent="0.3">
      <c r="A744" s="103" t="s">
        <v>3955</v>
      </c>
      <c r="B744" s="214" t="s">
        <v>443</v>
      </c>
      <c r="C744" s="214" t="s">
        <v>6273</v>
      </c>
      <c r="D744" s="164">
        <v>2022</v>
      </c>
      <c r="E744" s="164">
        <v>1</v>
      </c>
      <c r="F744" s="166">
        <v>0</v>
      </c>
      <c r="G744" s="206">
        <v>51.714045161682108</v>
      </c>
      <c r="H744" s="207"/>
      <c r="I744" s="103" t="s">
        <v>556</v>
      </c>
      <c r="K744" s="210" t="s">
        <v>6274</v>
      </c>
      <c r="L744" s="216">
        <v>51.714045161682108</v>
      </c>
      <c r="M744" s="210" t="str">
        <f>IF(
ISNA(INDEX(resources!E:E,MATCH(B744,resources!B:B,0))),"fillme",
INDEX(resources!E:E,MATCH(B744,resources!B:B,0)))</f>
        <v>blended</v>
      </c>
      <c r="N744" s="220">
        <v>1</v>
      </c>
      <c r="O744" s="210" t="str">
        <f>IFERROR(INDEX(resources!K:K,MATCH(B744,resources!B:B,0)),"fillme")</f>
        <v>unknown</v>
      </c>
      <c r="P744" s="210" t="str">
        <f t="shared" si="300"/>
        <v>unknown_2022_1</v>
      </c>
      <c r="Q744" s="194">
        <f>INDEX(elcc!G:G,MATCH(P744,elcc!D:D,0))</f>
        <v>0</v>
      </c>
      <c r="R744" s="195">
        <f t="shared" si="301"/>
        <v>1</v>
      </c>
      <c r="S744" s="210" t="e">
        <f t="shared" si="302"/>
        <v>#N/A</v>
      </c>
      <c r="T744" s="212">
        <f t="shared" si="303"/>
        <v>51.714045161682108</v>
      </c>
      <c r="U744" s="196" t="str">
        <f t="shared" si="304"/>
        <v>ok</v>
      </c>
      <c r="V744" s="192" t="str">
        <f>INDEX(resources!F:F,MATCH(B744,resources!B:B,0))</f>
        <v>special</v>
      </c>
      <c r="W744" s="197">
        <f t="shared" si="305"/>
        <v>0</v>
      </c>
      <c r="X744" s="197">
        <f t="shared" si="306"/>
        <v>1</v>
      </c>
      <c r="Y744" s="214" t="str">
        <f t="shared" si="307"/>
        <v>blended_SDG&amp;E CAM/DR Allocation_CAM and Demand Response Allocation</v>
      </c>
      <c r="Z744" s="197">
        <f>IF(COUNTIFS($Y$2:Y744,Y744)=1,1,0)</f>
        <v>0</v>
      </c>
      <c r="AA744" s="197">
        <f>SUM($Z$2:Z744)*Z744</f>
        <v>0</v>
      </c>
      <c r="AB744" s="197">
        <f>COUNTIFS(resources!B:B,B744)</f>
        <v>1</v>
      </c>
      <c r="AC744" s="197">
        <f t="shared" si="308"/>
        <v>1</v>
      </c>
      <c r="AD744" s="197">
        <f t="shared" si="309"/>
        <v>1</v>
      </c>
      <c r="AE744" s="197">
        <f t="shared" si="310"/>
        <v>1</v>
      </c>
      <c r="AF744" s="197">
        <f t="shared" si="311"/>
        <v>1</v>
      </c>
      <c r="AG744" s="197">
        <f t="shared" si="312"/>
        <v>1</v>
      </c>
      <c r="AH744" s="197">
        <f t="shared" si="313"/>
        <v>1</v>
      </c>
      <c r="AI744" s="197">
        <f t="shared" si="314"/>
        <v>1</v>
      </c>
    </row>
    <row r="745" spans="1:35" x14ac:dyDescent="0.3">
      <c r="A745" s="103" t="s">
        <v>3955</v>
      </c>
      <c r="B745" s="214" t="s">
        <v>443</v>
      </c>
      <c r="C745" s="214" t="s">
        <v>6273</v>
      </c>
      <c r="D745" s="164">
        <v>2022</v>
      </c>
      <c r="E745" s="164">
        <v>2</v>
      </c>
      <c r="F745" s="166">
        <v>0</v>
      </c>
      <c r="G745" s="206">
        <v>43.168589175992793</v>
      </c>
      <c r="H745" s="207"/>
      <c r="I745" s="103" t="s">
        <v>556</v>
      </c>
      <c r="K745" s="210" t="s">
        <v>6274</v>
      </c>
      <c r="L745" s="216">
        <v>43.168589175992793</v>
      </c>
      <c r="M745" s="210" t="str">
        <f>IF(
ISNA(INDEX(resources!E:E,MATCH(B745,resources!B:B,0))),"fillme",
INDEX(resources!E:E,MATCH(B745,resources!B:B,0)))</f>
        <v>blended</v>
      </c>
      <c r="N745" s="220">
        <v>1</v>
      </c>
      <c r="O745" s="210" t="str">
        <f>IFERROR(INDEX(resources!K:K,MATCH(B745,resources!B:B,0)),"fillme")</f>
        <v>unknown</v>
      </c>
      <c r="P745" s="210" t="str">
        <f t="shared" si="300"/>
        <v>unknown_2022_2</v>
      </c>
      <c r="Q745" s="194">
        <f>INDEX(elcc!G:G,MATCH(P745,elcc!D:D,0))</f>
        <v>0</v>
      </c>
      <c r="R745" s="195">
        <f t="shared" si="301"/>
        <v>1</v>
      </c>
      <c r="S745" s="210" t="e">
        <f t="shared" si="302"/>
        <v>#N/A</v>
      </c>
      <c r="T745" s="212">
        <f t="shared" si="303"/>
        <v>43.168589175992793</v>
      </c>
      <c r="U745" s="196" t="str">
        <f t="shared" si="304"/>
        <v>ok</v>
      </c>
      <c r="V745" s="192" t="str">
        <f>INDEX(resources!F:F,MATCH(B745,resources!B:B,0))</f>
        <v>special</v>
      </c>
      <c r="W745" s="197">
        <f t="shared" si="305"/>
        <v>0</v>
      </c>
      <c r="X745" s="197">
        <f t="shared" si="306"/>
        <v>1</v>
      </c>
      <c r="Y745" s="214" t="str">
        <f t="shared" si="307"/>
        <v>blended_SDG&amp;E CAM/DR Allocation_CAM and Demand Response Allocation</v>
      </c>
      <c r="Z745" s="197">
        <f>IF(COUNTIFS($Y$2:Y745,Y745)=1,1,0)</f>
        <v>0</v>
      </c>
      <c r="AA745" s="197">
        <f>SUM($Z$2:Z745)*Z745</f>
        <v>0</v>
      </c>
      <c r="AB745" s="197">
        <f>COUNTIFS(resources!B:B,B745)</f>
        <v>1</v>
      </c>
      <c r="AC745" s="197">
        <f t="shared" si="308"/>
        <v>1</v>
      </c>
      <c r="AD745" s="197">
        <f t="shared" si="309"/>
        <v>1</v>
      </c>
      <c r="AE745" s="197">
        <f t="shared" si="310"/>
        <v>1</v>
      </c>
      <c r="AF745" s="197">
        <f t="shared" si="311"/>
        <v>1</v>
      </c>
      <c r="AG745" s="197">
        <f t="shared" si="312"/>
        <v>1</v>
      </c>
      <c r="AH745" s="197">
        <f t="shared" si="313"/>
        <v>1</v>
      </c>
      <c r="AI745" s="197">
        <f t="shared" si="314"/>
        <v>1</v>
      </c>
    </row>
    <row r="746" spans="1:35" x14ac:dyDescent="0.3">
      <c r="A746" s="103" t="s">
        <v>3955</v>
      </c>
      <c r="B746" s="214" t="s">
        <v>443</v>
      </c>
      <c r="C746" s="214" t="s">
        <v>6273</v>
      </c>
      <c r="D746" s="164">
        <v>2022</v>
      </c>
      <c r="E746" s="164">
        <v>3</v>
      </c>
      <c r="F746" s="166">
        <v>0</v>
      </c>
      <c r="G746" s="206">
        <v>43.682615287638413</v>
      </c>
      <c r="H746" s="207"/>
      <c r="I746" s="103" t="s">
        <v>556</v>
      </c>
      <c r="K746" s="210" t="s">
        <v>6274</v>
      </c>
      <c r="L746" s="216">
        <v>43.682615287638413</v>
      </c>
      <c r="M746" s="210" t="str">
        <f>IF(
ISNA(INDEX(resources!E:E,MATCH(B746,resources!B:B,0))),"fillme",
INDEX(resources!E:E,MATCH(B746,resources!B:B,0)))</f>
        <v>blended</v>
      </c>
      <c r="N746" s="220">
        <v>1</v>
      </c>
      <c r="O746" s="210" t="str">
        <f>IFERROR(INDEX(resources!K:K,MATCH(B746,resources!B:B,0)),"fillme")</f>
        <v>unknown</v>
      </c>
      <c r="P746" s="210" t="str">
        <f t="shared" si="300"/>
        <v>unknown_2022_3</v>
      </c>
      <c r="Q746" s="194">
        <f>INDEX(elcc!G:G,MATCH(P746,elcc!D:D,0))</f>
        <v>0</v>
      </c>
      <c r="R746" s="195">
        <f t="shared" si="301"/>
        <v>1</v>
      </c>
      <c r="S746" s="210" t="e">
        <f t="shared" si="302"/>
        <v>#N/A</v>
      </c>
      <c r="T746" s="212">
        <f t="shared" si="303"/>
        <v>43.682615287638413</v>
      </c>
      <c r="U746" s="196" t="str">
        <f t="shared" si="304"/>
        <v>ok</v>
      </c>
      <c r="V746" s="192" t="str">
        <f>INDEX(resources!F:F,MATCH(B746,resources!B:B,0))</f>
        <v>special</v>
      </c>
      <c r="W746" s="197">
        <f t="shared" si="305"/>
        <v>0</v>
      </c>
      <c r="X746" s="197">
        <f t="shared" si="306"/>
        <v>1</v>
      </c>
      <c r="Y746" s="214" t="str">
        <f t="shared" si="307"/>
        <v>blended_SDG&amp;E CAM/DR Allocation_CAM and Demand Response Allocation</v>
      </c>
      <c r="Z746" s="197">
        <f>IF(COUNTIFS($Y$2:Y746,Y746)=1,1,0)</f>
        <v>0</v>
      </c>
      <c r="AA746" s="197">
        <f>SUM($Z$2:Z746)*Z746</f>
        <v>0</v>
      </c>
      <c r="AB746" s="197">
        <f>COUNTIFS(resources!B:B,B746)</f>
        <v>1</v>
      </c>
      <c r="AC746" s="197">
        <f t="shared" si="308"/>
        <v>1</v>
      </c>
      <c r="AD746" s="197">
        <f t="shared" si="309"/>
        <v>1</v>
      </c>
      <c r="AE746" s="197">
        <f t="shared" si="310"/>
        <v>1</v>
      </c>
      <c r="AF746" s="197">
        <f t="shared" si="311"/>
        <v>1</v>
      </c>
      <c r="AG746" s="197">
        <f t="shared" si="312"/>
        <v>1</v>
      </c>
      <c r="AH746" s="197">
        <f t="shared" si="313"/>
        <v>1</v>
      </c>
      <c r="AI746" s="197">
        <f t="shared" si="314"/>
        <v>1</v>
      </c>
    </row>
    <row r="747" spans="1:35" x14ac:dyDescent="0.3">
      <c r="A747" s="103" t="s">
        <v>3955</v>
      </c>
      <c r="B747" s="214" t="s">
        <v>443</v>
      </c>
      <c r="C747" s="214" t="s">
        <v>6273</v>
      </c>
      <c r="D747" s="164">
        <v>2022</v>
      </c>
      <c r="E747" s="164">
        <v>4</v>
      </c>
      <c r="F747" s="166">
        <v>0</v>
      </c>
      <c r="G747" s="206">
        <v>40.418706727478224</v>
      </c>
      <c r="H747" s="207"/>
      <c r="I747" s="103" t="s">
        <v>556</v>
      </c>
      <c r="K747" s="210" t="s">
        <v>6274</v>
      </c>
      <c r="L747" s="216">
        <v>40.418706727478224</v>
      </c>
      <c r="M747" s="210" t="str">
        <f>IF(
ISNA(INDEX(resources!E:E,MATCH(B747,resources!B:B,0))),"fillme",
INDEX(resources!E:E,MATCH(B747,resources!B:B,0)))</f>
        <v>blended</v>
      </c>
      <c r="N747" s="220">
        <v>1</v>
      </c>
      <c r="O747" s="210" t="str">
        <f>IFERROR(INDEX(resources!K:K,MATCH(B747,resources!B:B,0)),"fillme")</f>
        <v>unknown</v>
      </c>
      <c r="P747" s="210" t="str">
        <f t="shared" si="300"/>
        <v>unknown_2022_4</v>
      </c>
      <c r="Q747" s="194">
        <f>INDEX(elcc!G:G,MATCH(P747,elcc!D:D,0))</f>
        <v>0</v>
      </c>
      <c r="R747" s="195">
        <f t="shared" si="301"/>
        <v>1</v>
      </c>
      <c r="S747" s="210" t="e">
        <f t="shared" si="302"/>
        <v>#N/A</v>
      </c>
      <c r="T747" s="212">
        <f t="shared" si="303"/>
        <v>40.418706727478224</v>
      </c>
      <c r="U747" s="196" t="str">
        <f t="shared" si="304"/>
        <v>ok</v>
      </c>
      <c r="V747" s="192" t="str">
        <f>INDEX(resources!F:F,MATCH(B747,resources!B:B,0))</f>
        <v>special</v>
      </c>
      <c r="W747" s="197">
        <f t="shared" si="305"/>
        <v>0</v>
      </c>
      <c r="X747" s="197">
        <f t="shared" si="306"/>
        <v>1</v>
      </c>
      <c r="Y747" s="214" t="str">
        <f t="shared" si="307"/>
        <v>blended_SDG&amp;E CAM/DR Allocation_CAM and Demand Response Allocation</v>
      </c>
      <c r="Z747" s="197">
        <f>IF(COUNTIFS($Y$2:Y747,Y747)=1,1,0)</f>
        <v>0</v>
      </c>
      <c r="AA747" s="197">
        <f>SUM($Z$2:Z747)*Z747</f>
        <v>0</v>
      </c>
      <c r="AB747" s="197">
        <f>COUNTIFS(resources!B:B,B747)</f>
        <v>1</v>
      </c>
      <c r="AC747" s="197">
        <f t="shared" si="308"/>
        <v>1</v>
      </c>
      <c r="AD747" s="197">
        <f t="shared" si="309"/>
        <v>1</v>
      </c>
      <c r="AE747" s="197">
        <f t="shared" si="310"/>
        <v>1</v>
      </c>
      <c r="AF747" s="197">
        <f t="shared" si="311"/>
        <v>1</v>
      </c>
      <c r="AG747" s="197">
        <f t="shared" si="312"/>
        <v>1</v>
      </c>
      <c r="AH747" s="197">
        <f t="shared" si="313"/>
        <v>1</v>
      </c>
      <c r="AI747" s="197">
        <f t="shared" si="314"/>
        <v>1</v>
      </c>
    </row>
    <row r="748" spans="1:35" x14ac:dyDescent="0.3">
      <c r="A748" s="103" t="s">
        <v>3955</v>
      </c>
      <c r="B748" s="214" t="s">
        <v>443</v>
      </c>
      <c r="C748" s="214" t="s">
        <v>6273</v>
      </c>
      <c r="D748" s="164">
        <v>2022</v>
      </c>
      <c r="E748" s="164">
        <v>5</v>
      </c>
      <c r="F748" s="166">
        <v>0</v>
      </c>
      <c r="G748" s="206">
        <v>47.49</v>
      </c>
      <c r="H748" s="207"/>
      <c r="I748" s="103" t="s">
        <v>556</v>
      </c>
      <c r="K748" s="210" t="s">
        <v>6274</v>
      </c>
      <c r="L748" s="216">
        <v>47.49</v>
      </c>
      <c r="M748" s="210" t="str">
        <f>IF(
ISNA(INDEX(resources!E:E,MATCH(B748,resources!B:B,0))),"fillme",
INDEX(resources!E:E,MATCH(B748,resources!B:B,0)))</f>
        <v>blended</v>
      </c>
      <c r="N748" s="220">
        <v>1</v>
      </c>
      <c r="O748" s="210" t="str">
        <f>IFERROR(INDEX(resources!K:K,MATCH(B748,resources!B:B,0)),"fillme")</f>
        <v>unknown</v>
      </c>
      <c r="P748" s="210" t="str">
        <f t="shared" si="300"/>
        <v>unknown_2022_5</v>
      </c>
      <c r="Q748" s="194">
        <f>INDEX(elcc!G:G,MATCH(P748,elcc!D:D,0))</f>
        <v>0</v>
      </c>
      <c r="R748" s="195">
        <f t="shared" si="301"/>
        <v>1</v>
      </c>
      <c r="S748" s="210" t="e">
        <f t="shared" si="302"/>
        <v>#N/A</v>
      </c>
      <c r="T748" s="212">
        <f t="shared" si="303"/>
        <v>47.49</v>
      </c>
      <c r="U748" s="196" t="str">
        <f t="shared" si="304"/>
        <v>ok</v>
      </c>
      <c r="V748" s="192" t="str">
        <f>INDEX(resources!F:F,MATCH(B748,resources!B:B,0))</f>
        <v>special</v>
      </c>
      <c r="W748" s="197">
        <f t="shared" si="305"/>
        <v>0</v>
      </c>
      <c r="X748" s="197">
        <f t="shared" si="306"/>
        <v>1</v>
      </c>
      <c r="Y748" s="214" t="str">
        <f t="shared" si="307"/>
        <v>blended_SDG&amp;E CAM/DR Allocation_CAM and Demand Response Allocation</v>
      </c>
      <c r="Z748" s="197">
        <f>IF(COUNTIFS($Y$2:Y748,Y748)=1,1,0)</f>
        <v>0</v>
      </c>
      <c r="AA748" s="197">
        <f>SUM($Z$2:Z748)*Z748</f>
        <v>0</v>
      </c>
      <c r="AB748" s="197">
        <f>COUNTIFS(resources!B:B,B748)</f>
        <v>1</v>
      </c>
      <c r="AC748" s="197">
        <f t="shared" si="308"/>
        <v>1</v>
      </c>
      <c r="AD748" s="197">
        <f t="shared" si="309"/>
        <v>1</v>
      </c>
      <c r="AE748" s="197">
        <f t="shared" si="310"/>
        <v>1</v>
      </c>
      <c r="AF748" s="197">
        <f t="shared" si="311"/>
        <v>1</v>
      </c>
      <c r="AG748" s="197">
        <f t="shared" si="312"/>
        <v>1</v>
      </c>
      <c r="AH748" s="197">
        <f t="shared" si="313"/>
        <v>1</v>
      </c>
      <c r="AI748" s="197">
        <f t="shared" si="314"/>
        <v>1</v>
      </c>
    </row>
    <row r="749" spans="1:35" x14ac:dyDescent="0.3">
      <c r="A749" s="103" t="s">
        <v>3955</v>
      </c>
      <c r="B749" s="214" t="s">
        <v>443</v>
      </c>
      <c r="C749" s="214" t="s">
        <v>6273</v>
      </c>
      <c r="D749" s="164">
        <v>2022</v>
      </c>
      <c r="E749" s="164">
        <v>6</v>
      </c>
      <c r="F749" s="166">
        <v>0</v>
      </c>
      <c r="G749" s="206">
        <v>43.94</v>
      </c>
      <c r="H749" s="207"/>
      <c r="I749" s="103" t="s">
        <v>556</v>
      </c>
      <c r="K749" s="210" t="s">
        <v>6274</v>
      </c>
      <c r="L749" s="216">
        <v>43.94</v>
      </c>
      <c r="M749" s="210" t="str">
        <f>IF(
ISNA(INDEX(resources!E:E,MATCH(B749,resources!B:B,0))),"fillme",
INDEX(resources!E:E,MATCH(B749,resources!B:B,0)))</f>
        <v>blended</v>
      </c>
      <c r="N749" s="220">
        <v>1</v>
      </c>
      <c r="O749" s="210" t="str">
        <f>IFERROR(INDEX(resources!K:K,MATCH(B749,resources!B:B,0)),"fillme")</f>
        <v>unknown</v>
      </c>
      <c r="P749" s="210" t="str">
        <f t="shared" si="300"/>
        <v>unknown_2022_6</v>
      </c>
      <c r="Q749" s="194">
        <f>INDEX(elcc!G:G,MATCH(P749,elcc!D:D,0))</f>
        <v>0</v>
      </c>
      <c r="R749" s="195">
        <f t="shared" si="301"/>
        <v>1</v>
      </c>
      <c r="S749" s="210" t="e">
        <f t="shared" si="302"/>
        <v>#N/A</v>
      </c>
      <c r="T749" s="212">
        <f t="shared" si="303"/>
        <v>43.94</v>
      </c>
      <c r="U749" s="196" t="str">
        <f t="shared" si="304"/>
        <v>ok</v>
      </c>
      <c r="V749" s="192" t="str">
        <f>INDEX(resources!F:F,MATCH(B749,resources!B:B,0))</f>
        <v>special</v>
      </c>
      <c r="W749" s="197">
        <f t="shared" si="305"/>
        <v>0</v>
      </c>
      <c r="X749" s="197">
        <f t="shared" si="306"/>
        <v>1</v>
      </c>
      <c r="Y749" s="214" t="str">
        <f t="shared" si="307"/>
        <v>blended_SDG&amp;E CAM/DR Allocation_CAM and Demand Response Allocation</v>
      </c>
      <c r="Z749" s="197">
        <f>IF(COUNTIFS($Y$2:Y749,Y749)=1,1,0)</f>
        <v>0</v>
      </c>
      <c r="AA749" s="197">
        <f>SUM($Z$2:Z749)*Z749</f>
        <v>0</v>
      </c>
      <c r="AB749" s="197">
        <f>COUNTIFS(resources!B:B,B749)</f>
        <v>1</v>
      </c>
      <c r="AC749" s="197">
        <f t="shared" si="308"/>
        <v>1</v>
      </c>
      <c r="AD749" s="197">
        <f t="shared" si="309"/>
        <v>1</v>
      </c>
      <c r="AE749" s="197">
        <f t="shared" si="310"/>
        <v>1</v>
      </c>
      <c r="AF749" s="197">
        <f t="shared" si="311"/>
        <v>1</v>
      </c>
      <c r="AG749" s="197">
        <f t="shared" si="312"/>
        <v>1</v>
      </c>
      <c r="AH749" s="197">
        <f t="shared" si="313"/>
        <v>1</v>
      </c>
      <c r="AI749" s="197">
        <f t="shared" si="314"/>
        <v>1</v>
      </c>
    </row>
    <row r="750" spans="1:35" x14ac:dyDescent="0.3">
      <c r="A750" s="103" t="s">
        <v>3955</v>
      </c>
      <c r="B750" s="214" t="s">
        <v>443</v>
      </c>
      <c r="C750" s="214" t="s">
        <v>6273</v>
      </c>
      <c r="D750" s="164">
        <v>2022</v>
      </c>
      <c r="E750" s="164">
        <v>7</v>
      </c>
      <c r="F750" s="166">
        <v>0</v>
      </c>
      <c r="G750" s="206">
        <v>45.34</v>
      </c>
      <c r="H750" s="207"/>
      <c r="I750" s="103" t="s">
        <v>556</v>
      </c>
      <c r="K750" s="210" t="s">
        <v>6274</v>
      </c>
      <c r="L750" s="216">
        <v>45.34</v>
      </c>
      <c r="M750" s="210" t="str">
        <f>IF(
ISNA(INDEX(resources!E:E,MATCH(B750,resources!B:B,0))),"fillme",
INDEX(resources!E:E,MATCH(B750,resources!B:B,0)))</f>
        <v>blended</v>
      </c>
      <c r="N750" s="220">
        <v>1</v>
      </c>
      <c r="O750" s="210" t="str">
        <f>IFERROR(INDEX(resources!K:K,MATCH(B750,resources!B:B,0)),"fillme")</f>
        <v>unknown</v>
      </c>
      <c r="P750" s="210" t="str">
        <f t="shared" si="300"/>
        <v>unknown_2022_7</v>
      </c>
      <c r="Q750" s="194">
        <f>INDEX(elcc!G:G,MATCH(P750,elcc!D:D,0))</f>
        <v>0</v>
      </c>
      <c r="R750" s="195">
        <f t="shared" si="301"/>
        <v>1</v>
      </c>
      <c r="S750" s="210" t="e">
        <f t="shared" si="302"/>
        <v>#N/A</v>
      </c>
      <c r="T750" s="212">
        <f t="shared" si="303"/>
        <v>45.34</v>
      </c>
      <c r="U750" s="196" t="str">
        <f t="shared" si="304"/>
        <v>ok</v>
      </c>
      <c r="V750" s="192" t="str">
        <f>INDEX(resources!F:F,MATCH(B750,resources!B:B,0))</f>
        <v>special</v>
      </c>
      <c r="W750" s="197">
        <f t="shared" si="305"/>
        <v>0</v>
      </c>
      <c r="X750" s="197">
        <f t="shared" si="306"/>
        <v>1</v>
      </c>
      <c r="Y750" s="214" t="str">
        <f t="shared" si="307"/>
        <v>blended_SDG&amp;E CAM/DR Allocation_CAM and Demand Response Allocation</v>
      </c>
      <c r="Z750" s="197">
        <f>IF(COUNTIFS($Y$2:Y750,Y750)=1,1,0)</f>
        <v>0</v>
      </c>
      <c r="AA750" s="197">
        <f>SUM($Z$2:Z750)*Z750</f>
        <v>0</v>
      </c>
      <c r="AB750" s="197">
        <f>COUNTIFS(resources!B:B,B750)</f>
        <v>1</v>
      </c>
      <c r="AC750" s="197">
        <f t="shared" si="308"/>
        <v>1</v>
      </c>
      <c r="AD750" s="197">
        <f t="shared" si="309"/>
        <v>1</v>
      </c>
      <c r="AE750" s="197">
        <f t="shared" si="310"/>
        <v>1</v>
      </c>
      <c r="AF750" s="197">
        <f t="shared" si="311"/>
        <v>1</v>
      </c>
      <c r="AG750" s="197">
        <f t="shared" si="312"/>
        <v>1</v>
      </c>
      <c r="AH750" s="197">
        <f t="shared" si="313"/>
        <v>1</v>
      </c>
      <c r="AI750" s="197">
        <f t="shared" si="314"/>
        <v>1</v>
      </c>
    </row>
    <row r="751" spans="1:35" x14ac:dyDescent="0.3">
      <c r="A751" s="103" t="s">
        <v>3955</v>
      </c>
      <c r="B751" s="214" t="s">
        <v>443</v>
      </c>
      <c r="C751" s="214" t="s">
        <v>6273</v>
      </c>
      <c r="D751" s="164">
        <v>2022</v>
      </c>
      <c r="E751" s="164">
        <v>8</v>
      </c>
      <c r="F751" s="166">
        <v>0</v>
      </c>
      <c r="G751" s="206">
        <v>44.02</v>
      </c>
      <c r="H751" s="207"/>
      <c r="I751" s="103" t="s">
        <v>556</v>
      </c>
      <c r="K751" s="210" t="s">
        <v>6274</v>
      </c>
      <c r="L751" s="216">
        <v>44.02</v>
      </c>
      <c r="M751" s="210" t="str">
        <f>IF(
ISNA(INDEX(resources!E:E,MATCH(B751,resources!B:B,0))),"fillme",
INDEX(resources!E:E,MATCH(B751,resources!B:B,0)))</f>
        <v>blended</v>
      </c>
      <c r="N751" s="220">
        <v>1</v>
      </c>
      <c r="O751" s="210" t="str">
        <f>IFERROR(INDEX(resources!K:K,MATCH(B751,resources!B:B,0)),"fillme")</f>
        <v>unknown</v>
      </c>
      <c r="P751" s="210" t="str">
        <f t="shared" si="300"/>
        <v>unknown_2022_8</v>
      </c>
      <c r="Q751" s="194">
        <f>INDEX(elcc!G:G,MATCH(P751,elcc!D:D,0))</f>
        <v>0</v>
      </c>
      <c r="R751" s="195">
        <f t="shared" si="301"/>
        <v>1</v>
      </c>
      <c r="S751" s="210" t="e">
        <f t="shared" si="302"/>
        <v>#N/A</v>
      </c>
      <c r="T751" s="212">
        <f t="shared" si="303"/>
        <v>44.02</v>
      </c>
      <c r="U751" s="196" t="str">
        <f t="shared" si="304"/>
        <v>ok</v>
      </c>
      <c r="V751" s="192" t="str">
        <f>INDEX(resources!F:F,MATCH(B751,resources!B:B,0))</f>
        <v>special</v>
      </c>
      <c r="W751" s="197">
        <f t="shared" si="305"/>
        <v>0</v>
      </c>
      <c r="X751" s="197">
        <f t="shared" si="306"/>
        <v>1</v>
      </c>
      <c r="Y751" s="214" t="str">
        <f t="shared" si="307"/>
        <v>blended_SDG&amp;E CAM/DR Allocation_CAM and Demand Response Allocation</v>
      </c>
      <c r="Z751" s="197">
        <f>IF(COUNTIFS($Y$2:Y751,Y751)=1,1,0)</f>
        <v>0</v>
      </c>
      <c r="AA751" s="197">
        <f>SUM($Z$2:Z751)*Z751</f>
        <v>0</v>
      </c>
      <c r="AB751" s="197">
        <f>COUNTIFS(resources!B:B,B751)</f>
        <v>1</v>
      </c>
      <c r="AC751" s="197">
        <f t="shared" si="308"/>
        <v>1</v>
      </c>
      <c r="AD751" s="197">
        <f t="shared" si="309"/>
        <v>1</v>
      </c>
      <c r="AE751" s="197">
        <f t="shared" si="310"/>
        <v>1</v>
      </c>
      <c r="AF751" s="197">
        <f t="shared" si="311"/>
        <v>1</v>
      </c>
      <c r="AG751" s="197">
        <f t="shared" si="312"/>
        <v>1</v>
      </c>
      <c r="AH751" s="197">
        <f t="shared" si="313"/>
        <v>1</v>
      </c>
      <c r="AI751" s="197">
        <f t="shared" si="314"/>
        <v>1</v>
      </c>
    </row>
    <row r="752" spans="1:35" x14ac:dyDescent="0.3">
      <c r="A752" s="103" t="s">
        <v>3955</v>
      </c>
      <c r="B752" s="214" t="s">
        <v>443</v>
      </c>
      <c r="C752" s="214" t="s">
        <v>6273</v>
      </c>
      <c r="D752" s="164">
        <v>2022</v>
      </c>
      <c r="E752" s="164">
        <v>9</v>
      </c>
      <c r="F752" s="166">
        <v>0</v>
      </c>
      <c r="G752" s="206">
        <v>44.53</v>
      </c>
      <c r="H752" s="207"/>
      <c r="I752" s="103" t="s">
        <v>556</v>
      </c>
      <c r="K752" s="210" t="s">
        <v>6274</v>
      </c>
      <c r="L752" s="216">
        <v>44.53</v>
      </c>
      <c r="M752" s="210" t="str">
        <f>IF(
ISNA(INDEX(resources!E:E,MATCH(B752,resources!B:B,0))),"fillme",
INDEX(resources!E:E,MATCH(B752,resources!B:B,0)))</f>
        <v>blended</v>
      </c>
      <c r="N752" s="220">
        <v>1</v>
      </c>
      <c r="O752" s="210" t="str">
        <f>IFERROR(INDEX(resources!K:K,MATCH(B752,resources!B:B,0)),"fillme")</f>
        <v>unknown</v>
      </c>
      <c r="P752" s="210" t="str">
        <f t="shared" si="300"/>
        <v>unknown_2022_9</v>
      </c>
      <c r="Q752" s="194">
        <f>INDEX(elcc!G:G,MATCH(P752,elcc!D:D,0))</f>
        <v>0</v>
      </c>
      <c r="R752" s="195">
        <f t="shared" si="301"/>
        <v>1</v>
      </c>
      <c r="S752" s="210" t="e">
        <f t="shared" si="302"/>
        <v>#N/A</v>
      </c>
      <c r="T752" s="212">
        <f t="shared" si="303"/>
        <v>44.53</v>
      </c>
      <c r="U752" s="196" t="str">
        <f t="shared" si="304"/>
        <v>ok</v>
      </c>
      <c r="V752" s="192" t="str">
        <f>INDEX(resources!F:F,MATCH(B752,resources!B:B,0))</f>
        <v>special</v>
      </c>
      <c r="W752" s="197">
        <f t="shared" si="305"/>
        <v>0</v>
      </c>
      <c r="X752" s="197">
        <f t="shared" si="306"/>
        <v>1</v>
      </c>
      <c r="Y752" s="214" t="str">
        <f t="shared" si="307"/>
        <v>blended_SDG&amp;E CAM/DR Allocation_CAM and Demand Response Allocation</v>
      </c>
      <c r="Z752" s="197">
        <f>IF(COUNTIFS($Y$2:Y752,Y752)=1,1,0)</f>
        <v>0</v>
      </c>
      <c r="AA752" s="197">
        <f>SUM($Z$2:Z752)*Z752</f>
        <v>0</v>
      </c>
      <c r="AB752" s="197">
        <f>COUNTIFS(resources!B:B,B752)</f>
        <v>1</v>
      </c>
      <c r="AC752" s="197">
        <f t="shared" si="308"/>
        <v>1</v>
      </c>
      <c r="AD752" s="197">
        <f t="shared" si="309"/>
        <v>1</v>
      </c>
      <c r="AE752" s="197">
        <f t="shared" si="310"/>
        <v>1</v>
      </c>
      <c r="AF752" s="197">
        <f t="shared" si="311"/>
        <v>1</v>
      </c>
      <c r="AG752" s="197">
        <f t="shared" si="312"/>
        <v>1</v>
      </c>
      <c r="AH752" s="197">
        <f t="shared" si="313"/>
        <v>1</v>
      </c>
      <c r="AI752" s="197">
        <f t="shared" si="314"/>
        <v>1</v>
      </c>
    </row>
    <row r="753" spans="1:35" x14ac:dyDescent="0.3">
      <c r="A753" s="103" t="s">
        <v>3955</v>
      </c>
      <c r="B753" s="214" t="s">
        <v>443</v>
      </c>
      <c r="C753" s="214" t="s">
        <v>6273</v>
      </c>
      <c r="D753" s="164">
        <v>2022</v>
      </c>
      <c r="E753" s="164">
        <v>10</v>
      </c>
      <c r="F753" s="166">
        <v>0</v>
      </c>
      <c r="G753" s="206">
        <v>45.519999999999996</v>
      </c>
      <c r="H753" s="207"/>
      <c r="I753" s="103" t="s">
        <v>556</v>
      </c>
      <c r="K753" s="210" t="s">
        <v>6274</v>
      </c>
      <c r="L753" s="216">
        <v>45.519999999999996</v>
      </c>
      <c r="M753" s="210" t="str">
        <f>IF(
ISNA(INDEX(resources!E:E,MATCH(B753,resources!B:B,0))),"fillme",
INDEX(resources!E:E,MATCH(B753,resources!B:B,0)))</f>
        <v>blended</v>
      </c>
      <c r="N753" s="220">
        <v>1</v>
      </c>
      <c r="O753" s="210" t="str">
        <f>IFERROR(INDEX(resources!K:K,MATCH(B753,resources!B:B,0)),"fillme")</f>
        <v>unknown</v>
      </c>
      <c r="P753" s="210" t="str">
        <f t="shared" si="300"/>
        <v>unknown_2022_10</v>
      </c>
      <c r="Q753" s="194">
        <f>INDEX(elcc!G:G,MATCH(P753,elcc!D:D,0))</f>
        <v>0</v>
      </c>
      <c r="R753" s="195">
        <f t="shared" si="301"/>
        <v>1</v>
      </c>
      <c r="S753" s="210" t="e">
        <f t="shared" si="302"/>
        <v>#N/A</v>
      </c>
      <c r="T753" s="212">
        <f t="shared" si="303"/>
        <v>45.519999999999996</v>
      </c>
      <c r="U753" s="196" t="str">
        <f t="shared" si="304"/>
        <v>ok</v>
      </c>
      <c r="V753" s="192" t="str">
        <f>INDEX(resources!F:F,MATCH(B753,resources!B:B,0))</f>
        <v>special</v>
      </c>
      <c r="W753" s="197">
        <f t="shared" si="305"/>
        <v>0</v>
      </c>
      <c r="X753" s="197">
        <f t="shared" si="306"/>
        <v>1</v>
      </c>
      <c r="Y753" s="214" t="str">
        <f t="shared" si="307"/>
        <v>blended_SDG&amp;E CAM/DR Allocation_CAM and Demand Response Allocation</v>
      </c>
      <c r="Z753" s="197">
        <f>IF(COUNTIFS($Y$2:Y753,Y753)=1,1,0)</f>
        <v>0</v>
      </c>
      <c r="AA753" s="197">
        <f>SUM($Z$2:Z753)*Z753</f>
        <v>0</v>
      </c>
      <c r="AB753" s="197">
        <f>COUNTIFS(resources!B:B,B753)</f>
        <v>1</v>
      </c>
      <c r="AC753" s="197">
        <f t="shared" si="308"/>
        <v>1</v>
      </c>
      <c r="AD753" s="197">
        <f t="shared" si="309"/>
        <v>1</v>
      </c>
      <c r="AE753" s="197">
        <f t="shared" si="310"/>
        <v>1</v>
      </c>
      <c r="AF753" s="197">
        <f t="shared" si="311"/>
        <v>1</v>
      </c>
      <c r="AG753" s="197">
        <f t="shared" si="312"/>
        <v>1</v>
      </c>
      <c r="AH753" s="197">
        <f t="shared" si="313"/>
        <v>1</v>
      </c>
      <c r="AI753" s="197">
        <f t="shared" si="314"/>
        <v>1</v>
      </c>
    </row>
    <row r="754" spans="1:35" x14ac:dyDescent="0.3">
      <c r="A754" s="103" t="s">
        <v>3955</v>
      </c>
      <c r="B754" s="214" t="s">
        <v>443</v>
      </c>
      <c r="C754" s="214" t="s">
        <v>6273</v>
      </c>
      <c r="D754" s="164">
        <v>2022</v>
      </c>
      <c r="E754" s="164">
        <v>11</v>
      </c>
      <c r="F754" s="166">
        <v>0</v>
      </c>
      <c r="G754" s="206">
        <v>52.09</v>
      </c>
      <c r="H754" s="207"/>
      <c r="I754" s="103" t="s">
        <v>556</v>
      </c>
      <c r="K754" s="210" t="s">
        <v>6274</v>
      </c>
      <c r="L754" s="216">
        <v>52.09</v>
      </c>
      <c r="M754" s="210" t="str">
        <f>IF(
ISNA(INDEX(resources!E:E,MATCH(B754,resources!B:B,0))),"fillme",
INDEX(resources!E:E,MATCH(B754,resources!B:B,0)))</f>
        <v>blended</v>
      </c>
      <c r="N754" s="220">
        <v>1</v>
      </c>
      <c r="O754" s="210" t="str">
        <f>IFERROR(INDEX(resources!K:K,MATCH(B754,resources!B:B,0)),"fillme")</f>
        <v>unknown</v>
      </c>
      <c r="P754" s="210" t="str">
        <f t="shared" si="300"/>
        <v>unknown_2022_11</v>
      </c>
      <c r="Q754" s="194">
        <f>INDEX(elcc!G:G,MATCH(P754,elcc!D:D,0))</f>
        <v>0</v>
      </c>
      <c r="R754" s="195">
        <f t="shared" si="301"/>
        <v>1</v>
      </c>
      <c r="S754" s="210" t="e">
        <f t="shared" si="302"/>
        <v>#N/A</v>
      </c>
      <c r="T754" s="212">
        <f t="shared" si="303"/>
        <v>52.09</v>
      </c>
      <c r="U754" s="196" t="str">
        <f t="shared" si="304"/>
        <v>ok</v>
      </c>
      <c r="V754" s="192" t="str">
        <f>INDEX(resources!F:F,MATCH(B754,resources!B:B,0))</f>
        <v>special</v>
      </c>
      <c r="W754" s="197">
        <f t="shared" si="305"/>
        <v>0</v>
      </c>
      <c r="X754" s="197">
        <f t="shared" si="306"/>
        <v>1</v>
      </c>
      <c r="Y754" s="214" t="str">
        <f t="shared" si="307"/>
        <v>blended_SDG&amp;E CAM/DR Allocation_CAM and Demand Response Allocation</v>
      </c>
      <c r="Z754" s="197">
        <f>IF(COUNTIFS($Y$2:Y754,Y754)=1,1,0)</f>
        <v>0</v>
      </c>
      <c r="AA754" s="197">
        <f>SUM($Z$2:Z754)*Z754</f>
        <v>0</v>
      </c>
      <c r="AB754" s="197">
        <f>COUNTIFS(resources!B:B,B754)</f>
        <v>1</v>
      </c>
      <c r="AC754" s="197">
        <f t="shared" si="308"/>
        <v>1</v>
      </c>
      <c r="AD754" s="197">
        <f t="shared" si="309"/>
        <v>1</v>
      </c>
      <c r="AE754" s="197">
        <f t="shared" si="310"/>
        <v>1</v>
      </c>
      <c r="AF754" s="197">
        <f t="shared" si="311"/>
        <v>1</v>
      </c>
      <c r="AG754" s="197">
        <f t="shared" si="312"/>
        <v>1</v>
      </c>
      <c r="AH754" s="197">
        <f t="shared" si="313"/>
        <v>1</v>
      </c>
      <c r="AI754" s="197">
        <f t="shared" si="314"/>
        <v>1</v>
      </c>
    </row>
    <row r="755" spans="1:35" x14ac:dyDescent="0.3">
      <c r="A755" s="103" t="s">
        <v>3955</v>
      </c>
      <c r="B755" s="214" t="s">
        <v>443</v>
      </c>
      <c r="C755" s="214" t="s">
        <v>6273</v>
      </c>
      <c r="D755" s="164">
        <v>2022</v>
      </c>
      <c r="E755" s="164">
        <v>12</v>
      </c>
      <c r="F755" s="166">
        <v>0</v>
      </c>
      <c r="G755" s="206">
        <v>48.519999999999996</v>
      </c>
      <c r="H755" s="207"/>
      <c r="I755" s="103" t="s">
        <v>556</v>
      </c>
      <c r="K755" s="210" t="s">
        <v>6274</v>
      </c>
      <c r="L755" s="216">
        <v>48.519999999999996</v>
      </c>
      <c r="M755" s="210" t="str">
        <f>IF(
ISNA(INDEX(resources!E:E,MATCH(B755,resources!B:B,0))),"fillme",
INDEX(resources!E:E,MATCH(B755,resources!B:B,0)))</f>
        <v>blended</v>
      </c>
      <c r="N755" s="220">
        <v>1</v>
      </c>
      <c r="O755" s="210" t="str">
        <f>IFERROR(INDEX(resources!K:K,MATCH(B755,resources!B:B,0)),"fillme")</f>
        <v>unknown</v>
      </c>
      <c r="P755" s="210" t="str">
        <f t="shared" si="300"/>
        <v>unknown_2022_12</v>
      </c>
      <c r="Q755" s="194">
        <f>INDEX(elcc!G:G,MATCH(P755,elcc!D:D,0))</f>
        <v>0</v>
      </c>
      <c r="R755" s="195">
        <f t="shared" si="301"/>
        <v>1</v>
      </c>
      <c r="S755" s="210" t="e">
        <f t="shared" si="302"/>
        <v>#N/A</v>
      </c>
      <c r="T755" s="212">
        <f t="shared" si="303"/>
        <v>48.519999999999996</v>
      </c>
      <c r="U755" s="196" t="str">
        <f t="shared" si="304"/>
        <v>ok</v>
      </c>
      <c r="V755" s="192" t="str">
        <f>INDEX(resources!F:F,MATCH(B755,resources!B:B,0))</f>
        <v>special</v>
      </c>
      <c r="W755" s="197">
        <f t="shared" si="305"/>
        <v>0</v>
      </c>
      <c r="X755" s="197">
        <f t="shared" si="306"/>
        <v>1</v>
      </c>
      <c r="Y755" s="214" t="str">
        <f t="shared" si="307"/>
        <v>blended_SDG&amp;E CAM/DR Allocation_CAM and Demand Response Allocation</v>
      </c>
      <c r="Z755" s="197">
        <f>IF(COUNTIFS($Y$2:Y755,Y755)=1,1,0)</f>
        <v>0</v>
      </c>
      <c r="AA755" s="197">
        <f>SUM($Z$2:Z755)*Z755</f>
        <v>0</v>
      </c>
      <c r="AB755" s="197">
        <f>COUNTIFS(resources!B:B,B755)</f>
        <v>1</v>
      </c>
      <c r="AC755" s="197">
        <f t="shared" si="308"/>
        <v>1</v>
      </c>
      <c r="AD755" s="197">
        <f t="shared" si="309"/>
        <v>1</v>
      </c>
      <c r="AE755" s="197">
        <f t="shared" si="310"/>
        <v>1</v>
      </c>
      <c r="AF755" s="197">
        <f t="shared" si="311"/>
        <v>1</v>
      </c>
      <c r="AG755" s="197">
        <f t="shared" si="312"/>
        <v>1</v>
      </c>
      <c r="AH755" s="197">
        <f t="shared" si="313"/>
        <v>1</v>
      </c>
      <c r="AI755" s="197">
        <f t="shared" si="314"/>
        <v>1</v>
      </c>
    </row>
    <row r="756" spans="1:35" x14ac:dyDescent="0.3">
      <c r="A756" s="103" t="s">
        <v>3955</v>
      </c>
      <c r="B756" s="214" t="s">
        <v>443</v>
      </c>
      <c r="C756" s="214" t="s">
        <v>6273</v>
      </c>
      <c r="D756" s="164">
        <v>2023</v>
      </c>
      <c r="E756" s="164">
        <v>1</v>
      </c>
      <c r="F756" s="166">
        <v>0</v>
      </c>
      <c r="G756" s="206">
        <v>51.714045161682108</v>
      </c>
      <c r="H756" s="207"/>
      <c r="I756" s="103" t="s">
        <v>556</v>
      </c>
      <c r="K756" s="210" t="s">
        <v>6274</v>
      </c>
      <c r="L756" s="216">
        <v>51.714045161682108</v>
      </c>
      <c r="M756" s="210" t="str">
        <f>IF(
ISNA(INDEX(resources!E:E,MATCH(B756,resources!B:B,0))),"fillme",
INDEX(resources!E:E,MATCH(B756,resources!B:B,0)))</f>
        <v>blended</v>
      </c>
      <c r="N756" s="220">
        <v>1</v>
      </c>
      <c r="O756" s="210" t="str">
        <f>IFERROR(INDEX(resources!K:K,MATCH(B756,resources!B:B,0)),"fillme")</f>
        <v>unknown</v>
      </c>
      <c r="P756" s="210" t="str">
        <f t="shared" si="300"/>
        <v>unknown_2023_1</v>
      </c>
      <c r="Q756" s="194">
        <f>INDEX(elcc!G:G,MATCH(P756,elcc!D:D,0))</f>
        <v>0</v>
      </c>
      <c r="R756" s="195">
        <f t="shared" si="301"/>
        <v>1</v>
      </c>
      <c r="S756" s="210" t="e">
        <f t="shared" si="302"/>
        <v>#N/A</v>
      </c>
      <c r="T756" s="212">
        <f t="shared" si="303"/>
        <v>51.714045161682108</v>
      </c>
      <c r="U756" s="196" t="str">
        <f t="shared" si="304"/>
        <v>ok</v>
      </c>
      <c r="V756" s="192" t="str">
        <f>INDEX(resources!F:F,MATCH(B756,resources!B:B,0))</f>
        <v>special</v>
      </c>
      <c r="W756" s="197">
        <f t="shared" si="305"/>
        <v>0</v>
      </c>
      <c r="X756" s="197">
        <f t="shared" si="306"/>
        <v>1</v>
      </c>
      <c r="Y756" s="214" t="str">
        <f t="shared" si="307"/>
        <v>blended_SDG&amp;E CAM/DR Allocation_CAM and Demand Response Allocation</v>
      </c>
      <c r="Z756" s="197">
        <f>IF(COUNTIFS($Y$2:Y756,Y756)=1,1,0)</f>
        <v>0</v>
      </c>
      <c r="AA756" s="197">
        <f>SUM($Z$2:Z756)*Z756</f>
        <v>0</v>
      </c>
      <c r="AB756" s="197">
        <f>COUNTIFS(resources!B:B,B756)</f>
        <v>1</v>
      </c>
      <c r="AC756" s="197">
        <f t="shared" si="308"/>
        <v>1</v>
      </c>
      <c r="AD756" s="197">
        <f t="shared" si="309"/>
        <v>1</v>
      </c>
      <c r="AE756" s="197">
        <f t="shared" si="310"/>
        <v>1</v>
      </c>
      <c r="AF756" s="197">
        <f t="shared" si="311"/>
        <v>1</v>
      </c>
      <c r="AG756" s="197">
        <f t="shared" si="312"/>
        <v>1</v>
      </c>
      <c r="AH756" s="197">
        <f t="shared" si="313"/>
        <v>1</v>
      </c>
      <c r="AI756" s="197">
        <f t="shared" si="314"/>
        <v>1</v>
      </c>
    </row>
    <row r="757" spans="1:35" x14ac:dyDescent="0.3">
      <c r="A757" s="103" t="s">
        <v>3955</v>
      </c>
      <c r="B757" s="214" t="s">
        <v>443</v>
      </c>
      <c r="C757" s="214" t="s">
        <v>6273</v>
      </c>
      <c r="D757" s="164">
        <v>2023</v>
      </c>
      <c r="E757" s="164">
        <v>2</v>
      </c>
      <c r="F757" s="166">
        <v>0</v>
      </c>
      <c r="G757" s="206">
        <v>43.168589175992793</v>
      </c>
      <c r="H757" s="207"/>
      <c r="I757" s="103" t="s">
        <v>556</v>
      </c>
      <c r="K757" s="210" t="s">
        <v>6274</v>
      </c>
      <c r="L757" s="216">
        <v>43.168589175992793</v>
      </c>
      <c r="M757" s="210" t="str">
        <f>IF(
ISNA(INDEX(resources!E:E,MATCH(B757,resources!B:B,0))),"fillme",
INDEX(resources!E:E,MATCH(B757,resources!B:B,0)))</f>
        <v>blended</v>
      </c>
      <c r="N757" s="220">
        <v>1</v>
      </c>
      <c r="O757" s="210" t="str">
        <f>IFERROR(INDEX(resources!K:K,MATCH(B757,resources!B:B,0)),"fillme")</f>
        <v>unknown</v>
      </c>
      <c r="P757" s="210" t="str">
        <f t="shared" si="300"/>
        <v>unknown_2023_2</v>
      </c>
      <c r="Q757" s="194">
        <f>INDEX(elcc!G:G,MATCH(P757,elcc!D:D,0))</f>
        <v>0</v>
      </c>
      <c r="R757" s="195">
        <f t="shared" si="301"/>
        <v>1</v>
      </c>
      <c r="S757" s="210" t="e">
        <f t="shared" si="302"/>
        <v>#N/A</v>
      </c>
      <c r="T757" s="212">
        <f t="shared" si="303"/>
        <v>43.168589175992793</v>
      </c>
      <c r="U757" s="196" t="str">
        <f t="shared" si="304"/>
        <v>ok</v>
      </c>
      <c r="V757" s="192" t="str">
        <f>INDEX(resources!F:F,MATCH(B757,resources!B:B,0))</f>
        <v>special</v>
      </c>
      <c r="W757" s="197">
        <f t="shared" si="305"/>
        <v>0</v>
      </c>
      <c r="X757" s="197">
        <f t="shared" si="306"/>
        <v>1</v>
      </c>
      <c r="Y757" s="214" t="str">
        <f t="shared" si="307"/>
        <v>blended_SDG&amp;E CAM/DR Allocation_CAM and Demand Response Allocation</v>
      </c>
      <c r="Z757" s="197">
        <f>IF(COUNTIFS($Y$2:Y757,Y757)=1,1,0)</f>
        <v>0</v>
      </c>
      <c r="AA757" s="197">
        <f>SUM($Z$2:Z757)*Z757</f>
        <v>0</v>
      </c>
      <c r="AB757" s="197">
        <f>COUNTIFS(resources!B:B,B757)</f>
        <v>1</v>
      </c>
      <c r="AC757" s="197">
        <f t="shared" si="308"/>
        <v>1</v>
      </c>
      <c r="AD757" s="197">
        <f t="shared" si="309"/>
        <v>1</v>
      </c>
      <c r="AE757" s="197">
        <f t="shared" si="310"/>
        <v>1</v>
      </c>
      <c r="AF757" s="197">
        <f t="shared" si="311"/>
        <v>1</v>
      </c>
      <c r="AG757" s="197">
        <f t="shared" si="312"/>
        <v>1</v>
      </c>
      <c r="AH757" s="197">
        <f t="shared" si="313"/>
        <v>1</v>
      </c>
      <c r="AI757" s="197">
        <f t="shared" si="314"/>
        <v>1</v>
      </c>
    </row>
    <row r="758" spans="1:35" x14ac:dyDescent="0.3">
      <c r="A758" s="103" t="s">
        <v>3955</v>
      </c>
      <c r="B758" s="214" t="s">
        <v>443</v>
      </c>
      <c r="C758" s="214" t="s">
        <v>6273</v>
      </c>
      <c r="D758" s="164">
        <v>2023</v>
      </c>
      <c r="E758" s="164">
        <v>3</v>
      </c>
      <c r="F758" s="166">
        <v>0</v>
      </c>
      <c r="G758" s="206">
        <v>43.682615287638413</v>
      </c>
      <c r="H758" s="207"/>
      <c r="I758" s="103" t="s">
        <v>556</v>
      </c>
      <c r="K758" s="210" t="s">
        <v>6274</v>
      </c>
      <c r="L758" s="216">
        <v>43.682615287638413</v>
      </c>
      <c r="M758" s="210" t="str">
        <f>IF(
ISNA(INDEX(resources!E:E,MATCH(B758,resources!B:B,0))),"fillme",
INDEX(resources!E:E,MATCH(B758,resources!B:B,0)))</f>
        <v>blended</v>
      </c>
      <c r="N758" s="220">
        <v>1</v>
      </c>
      <c r="O758" s="210" t="str">
        <f>IFERROR(INDEX(resources!K:K,MATCH(B758,resources!B:B,0)),"fillme")</f>
        <v>unknown</v>
      </c>
      <c r="P758" s="210" t="str">
        <f t="shared" si="300"/>
        <v>unknown_2023_3</v>
      </c>
      <c r="Q758" s="194">
        <f>INDEX(elcc!G:G,MATCH(P758,elcc!D:D,0))</f>
        <v>0</v>
      </c>
      <c r="R758" s="195">
        <f t="shared" si="301"/>
        <v>1</v>
      </c>
      <c r="S758" s="210" t="e">
        <f t="shared" si="302"/>
        <v>#N/A</v>
      </c>
      <c r="T758" s="212">
        <f t="shared" si="303"/>
        <v>43.682615287638413</v>
      </c>
      <c r="U758" s="196" t="str">
        <f t="shared" si="304"/>
        <v>ok</v>
      </c>
      <c r="V758" s="192" t="str">
        <f>INDEX(resources!F:F,MATCH(B758,resources!B:B,0))</f>
        <v>special</v>
      </c>
      <c r="W758" s="197">
        <f t="shared" si="305"/>
        <v>0</v>
      </c>
      <c r="X758" s="197">
        <f t="shared" si="306"/>
        <v>1</v>
      </c>
      <c r="Y758" s="214" t="str">
        <f t="shared" si="307"/>
        <v>blended_SDG&amp;E CAM/DR Allocation_CAM and Demand Response Allocation</v>
      </c>
      <c r="Z758" s="197">
        <f>IF(COUNTIFS($Y$2:Y758,Y758)=1,1,0)</f>
        <v>0</v>
      </c>
      <c r="AA758" s="197">
        <f>SUM($Z$2:Z758)*Z758</f>
        <v>0</v>
      </c>
      <c r="AB758" s="197">
        <f>COUNTIFS(resources!B:B,B758)</f>
        <v>1</v>
      </c>
      <c r="AC758" s="197">
        <f t="shared" si="308"/>
        <v>1</v>
      </c>
      <c r="AD758" s="197">
        <f t="shared" si="309"/>
        <v>1</v>
      </c>
      <c r="AE758" s="197">
        <f t="shared" si="310"/>
        <v>1</v>
      </c>
      <c r="AF758" s="197">
        <f t="shared" si="311"/>
        <v>1</v>
      </c>
      <c r="AG758" s="197">
        <f t="shared" si="312"/>
        <v>1</v>
      </c>
      <c r="AH758" s="197">
        <f t="shared" si="313"/>
        <v>1</v>
      </c>
      <c r="AI758" s="197">
        <f t="shared" si="314"/>
        <v>1</v>
      </c>
    </row>
    <row r="759" spans="1:35" x14ac:dyDescent="0.3">
      <c r="A759" s="103" t="s">
        <v>3955</v>
      </c>
      <c r="B759" s="214" t="s">
        <v>443</v>
      </c>
      <c r="C759" s="214" t="s">
        <v>6273</v>
      </c>
      <c r="D759" s="164">
        <v>2023</v>
      </c>
      <c r="E759" s="164">
        <v>4</v>
      </c>
      <c r="F759" s="166">
        <v>0</v>
      </c>
      <c r="G759" s="206">
        <v>40.418706727478224</v>
      </c>
      <c r="H759" s="207"/>
      <c r="I759" s="103" t="s">
        <v>556</v>
      </c>
      <c r="K759" s="210" t="s">
        <v>6274</v>
      </c>
      <c r="L759" s="216">
        <v>40.418706727478224</v>
      </c>
      <c r="M759" s="210" t="str">
        <f>IF(
ISNA(INDEX(resources!E:E,MATCH(B759,resources!B:B,0))),"fillme",
INDEX(resources!E:E,MATCH(B759,resources!B:B,0)))</f>
        <v>blended</v>
      </c>
      <c r="N759" s="220">
        <v>1</v>
      </c>
      <c r="O759" s="210" t="str">
        <f>IFERROR(INDEX(resources!K:K,MATCH(B759,resources!B:B,0)),"fillme")</f>
        <v>unknown</v>
      </c>
      <c r="P759" s="210" t="str">
        <f t="shared" si="300"/>
        <v>unknown_2023_4</v>
      </c>
      <c r="Q759" s="194">
        <f>INDEX(elcc!G:G,MATCH(P759,elcc!D:D,0))</f>
        <v>0</v>
      </c>
      <c r="R759" s="195">
        <f t="shared" si="301"/>
        <v>1</v>
      </c>
      <c r="S759" s="210" t="e">
        <f t="shared" si="302"/>
        <v>#N/A</v>
      </c>
      <c r="T759" s="212">
        <f t="shared" si="303"/>
        <v>40.418706727478224</v>
      </c>
      <c r="U759" s="196" t="str">
        <f t="shared" si="304"/>
        <v>ok</v>
      </c>
      <c r="V759" s="192" t="str">
        <f>INDEX(resources!F:F,MATCH(B759,resources!B:B,0))</f>
        <v>special</v>
      </c>
      <c r="W759" s="197">
        <f t="shared" si="305"/>
        <v>0</v>
      </c>
      <c r="X759" s="197">
        <f t="shared" si="306"/>
        <v>1</v>
      </c>
      <c r="Y759" s="214" t="str">
        <f t="shared" si="307"/>
        <v>blended_SDG&amp;E CAM/DR Allocation_CAM and Demand Response Allocation</v>
      </c>
      <c r="Z759" s="197">
        <f>IF(COUNTIFS($Y$2:Y759,Y759)=1,1,0)</f>
        <v>0</v>
      </c>
      <c r="AA759" s="197">
        <f>SUM($Z$2:Z759)*Z759</f>
        <v>0</v>
      </c>
      <c r="AB759" s="197">
        <f>COUNTIFS(resources!B:B,B759)</f>
        <v>1</v>
      </c>
      <c r="AC759" s="197">
        <f t="shared" si="308"/>
        <v>1</v>
      </c>
      <c r="AD759" s="197">
        <f t="shared" si="309"/>
        <v>1</v>
      </c>
      <c r="AE759" s="197">
        <f t="shared" si="310"/>
        <v>1</v>
      </c>
      <c r="AF759" s="197">
        <f t="shared" si="311"/>
        <v>1</v>
      </c>
      <c r="AG759" s="197">
        <f t="shared" si="312"/>
        <v>1</v>
      </c>
      <c r="AH759" s="197">
        <f t="shared" si="313"/>
        <v>1</v>
      </c>
      <c r="AI759" s="197">
        <f t="shared" si="314"/>
        <v>1</v>
      </c>
    </row>
    <row r="760" spans="1:35" x14ac:dyDescent="0.3">
      <c r="A760" s="103" t="s">
        <v>3955</v>
      </c>
      <c r="B760" s="214" t="s">
        <v>443</v>
      </c>
      <c r="C760" s="214" t="s">
        <v>6273</v>
      </c>
      <c r="D760" s="164">
        <v>2023</v>
      </c>
      <c r="E760" s="164">
        <v>5</v>
      </c>
      <c r="F760" s="166">
        <v>0</v>
      </c>
      <c r="G760" s="206">
        <v>47.49</v>
      </c>
      <c r="H760" s="207"/>
      <c r="I760" s="103" t="s">
        <v>556</v>
      </c>
      <c r="K760" s="210" t="s">
        <v>6274</v>
      </c>
      <c r="L760" s="216">
        <v>47.49</v>
      </c>
      <c r="M760" s="210" t="str">
        <f>IF(
ISNA(INDEX(resources!E:E,MATCH(B760,resources!B:B,0))),"fillme",
INDEX(resources!E:E,MATCH(B760,resources!B:B,0)))</f>
        <v>blended</v>
      </c>
      <c r="N760" s="220">
        <v>1</v>
      </c>
      <c r="O760" s="210" t="str">
        <f>IFERROR(INDEX(resources!K:K,MATCH(B760,resources!B:B,0)),"fillme")</f>
        <v>unknown</v>
      </c>
      <c r="P760" s="210" t="str">
        <f t="shared" si="300"/>
        <v>unknown_2023_5</v>
      </c>
      <c r="Q760" s="194">
        <f>INDEX(elcc!G:G,MATCH(P760,elcc!D:D,0))</f>
        <v>0</v>
      </c>
      <c r="R760" s="195">
        <f t="shared" si="301"/>
        <v>1</v>
      </c>
      <c r="S760" s="210" t="e">
        <f t="shared" si="302"/>
        <v>#N/A</v>
      </c>
      <c r="T760" s="212">
        <f t="shared" si="303"/>
        <v>47.49</v>
      </c>
      <c r="U760" s="196" t="str">
        <f t="shared" si="304"/>
        <v>ok</v>
      </c>
      <c r="V760" s="192" t="str">
        <f>INDEX(resources!F:F,MATCH(B760,resources!B:B,0))</f>
        <v>special</v>
      </c>
      <c r="W760" s="197">
        <f t="shared" si="305"/>
        <v>0</v>
      </c>
      <c r="X760" s="197">
        <f t="shared" si="306"/>
        <v>1</v>
      </c>
      <c r="Y760" s="214" t="str">
        <f t="shared" si="307"/>
        <v>blended_SDG&amp;E CAM/DR Allocation_CAM and Demand Response Allocation</v>
      </c>
      <c r="Z760" s="197">
        <f>IF(COUNTIFS($Y$2:Y760,Y760)=1,1,0)</f>
        <v>0</v>
      </c>
      <c r="AA760" s="197">
        <f>SUM($Z$2:Z760)*Z760</f>
        <v>0</v>
      </c>
      <c r="AB760" s="197">
        <f>COUNTIFS(resources!B:B,B760)</f>
        <v>1</v>
      </c>
      <c r="AC760" s="197">
        <f t="shared" si="308"/>
        <v>1</v>
      </c>
      <c r="AD760" s="197">
        <f t="shared" si="309"/>
        <v>1</v>
      </c>
      <c r="AE760" s="197">
        <f t="shared" si="310"/>
        <v>1</v>
      </c>
      <c r="AF760" s="197">
        <f t="shared" si="311"/>
        <v>1</v>
      </c>
      <c r="AG760" s="197">
        <f t="shared" si="312"/>
        <v>1</v>
      </c>
      <c r="AH760" s="197">
        <f t="shared" si="313"/>
        <v>1</v>
      </c>
      <c r="AI760" s="197">
        <f t="shared" si="314"/>
        <v>1</v>
      </c>
    </row>
    <row r="761" spans="1:35" x14ac:dyDescent="0.3">
      <c r="A761" s="103" t="s">
        <v>3955</v>
      </c>
      <c r="B761" s="214" t="s">
        <v>443</v>
      </c>
      <c r="C761" s="214" t="s">
        <v>6273</v>
      </c>
      <c r="D761" s="164">
        <v>2023</v>
      </c>
      <c r="E761" s="164">
        <v>6</v>
      </c>
      <c r="F761" s="166">
        <v>0</v>
      </c>
      <c r="G761" s="206">
        <v>43.94</v>
      </c>
      <c r="H761" s="207"/>
      <c r="I761" s="103" t="s">
        <v>556</v>
      </c>
      <c r="K761" s="210" t="s">
        <v>6274</v>
      </c>
      <c r="L761" s="216">
        <v>43.94</v>
      </c>
      <c r="M761" s="210" t="str">
        <f>IF(
ISNA(INDEX(resources!E:E,MATCH(B761,resources!B:B,0))),"fillme",
INDEX(resources!E:E,MATCH(B761,resources!B:B,0)))</f>
        <v>blended</v>
      </c>
      <c r="N761" s="220">
        <v>1</v>
      </c>
      <c r="O761" s="210" t="str">
        <f>IFERROR(INDEX(resources!K:K,MATCH(B761,resources!B:B,0)),"fillme")</f>
        <v>unknown</v>
      </c>
      <c r="P761" s="210" t="str">
        <f t="shared" si="300"/>
        <v>unknown_2023_6</v>
      </c>
      <c r="Q761" s="194">
        <f>INDEX(elcc!G:G,MATCH(P761,elcc!D:D,0))</f>
        <v>0</v>
      </c>
      <c r="R761" s="195">
        <f t="shared" si="301"/>
        <v>1</v>
      </c>
      <c r="S761" s="210" t="e">
        <f t="shared" si="302"/>
        <v>#N/A</v>
      </c>
      <c r="T761" s="212">
        <f t="shared" si="303"/>
        <v>43.94</v>
      </c>
      <c r="U761" s="196" t="str">
        <f t="shared" si="304"/>
        <v>ok</v>
      </c>
      <c r="V761" s="192" t="str">
        <f>INDEX(resources!F:F,MATCH(B761,resources!B:B,0))</f>
        <v>special</v>
      </c>
      <c r="W761" s="197">
        <f t="shared" si="305"/>
        <v>0</v>
      </c>
      <c r="X761" s="197">
        <f t="shared" si="306"/>
        <v>1</v>
      </c>
      <c r="Y761" s="214" t="str">
        <f t="shared" si="307"/>
        <v>blended_SDG&amp;E CAM/DR Allocation_CAM and Demand Response Allocation</v>
      </c>
      <c r="Z761" s="197">
        <f>IF(COUNTIFS($Y$2:Y761,Y761)=1,1,0)</f>
        <v>0</v>
      </c>
      <c r="AA761" s="197">
        <f>SUM($Z$2:Z761)*Z761</f>
        <v>0</v>
      </c>
      <c r="AB761" s="197">
        <f>COUNTIFS(resources!B:B,B761)</f>
        <v>1</v>
      </c>
      <c r="AC761" s="197">
        <f t="shared" si="308"/>
        <v>1</v>
      </c>
      <c r="AD761" s="197">
        <f t="shared" si="309"/>
        <v>1</v>
      </c>
      <c r="AE761" s="197">
        <f t="shared" si="310"/>
        <v>1</v>
      </c>
      <c r="AF761" s="197">
        <f t="shared" si="311"/>
        <v>1</v>
      </c>
      <c r="AG761" s="197">
        <f t="shared" si="312"/>
        <v>1</v>
      </c>
      <c r="AH761" s="197">
        <f t="shared" si="313"/>
        <v>1</v>
      </c>
      <c r="AI761" s="197">
        <f t="shared" si="314"/>
        <v>1</v>
      </c>
    </row>
    <row r="762" spans="1:35" x14ac:dyDescent="0.3">
      <c r="A762" s="103" t="s">
        <v>3955</v>
      </c>
      <c r="B762" s="214" t="s">
        <v>443</v>
      </c>
      <c r="C762" s="214" t="s">
        <v>6273</v>
      </c>
      <c r="D762" s="164">
        <v>2023</v>
      </c>
      <c r="E762" s="164">
        <v>7</v>
      </c>
      <c r="F762" s="166">
        <v>0</v>
      </c>
      <c r="G762" s="206">
        <v>45.34</v>
      </c>
      <c r="H762" s="207"/>
      <c r="I762" s="103" t="s">
        <v>556</v>
      </c>
      <c r="K762" s="210" t="s">
        <v>6274</v>
      </c>
      <c r="L762" s="216">
        <v>45.34</v>
      </c>
      <c r="M762" s="210" t="str">
        <f>IF(
ISNA(INDEX(resources!E:E,MATCH(B762,resources!B:B,0))),"fillme",
INDEX(resources!E:E,MATCH(B762,resources!B:B,0)))</f>
        <v>blended</v>
      </c>
      <c r="N762" s="220">
        <v>1</v>
      </c>
      <c r="O762" s="210" t="str">
        <f>IFERROR(INDEX(resources!K:K,MATCH(B762,resources!B:B,0)),"fillme")</f>
        <v>unknown</v>
      </c>
      <c r="P762" s="210" t="str">
        <f t="shared" si="300"/>
        <v>unknown_2023_7</v>
      </c>
      <c r="Q762" s="194">
        <f>INDEX(elcc!G:G,MATCH(P762,elcc!D:D,0))</f>
        <v>0</v>
      </c>
      <c r="R762" s="195">
        <f t="shared" si="301"/>
        <v>1</v>
      </c>
      <c r="S762" s="210" t="e">
        <f t="shared" si="302"/>
        <v>#N/A</v>
      </c>
      <c r="T762" s="212">
        <f t="shared" si="303"/>
        <v>45.34</v>
      </c>
      <c r="U762" s="196" t="str">
        <f t="shared" si="304"/>
        <v>ok</v>
      </c>
      <c r="V762" s="192" t="str">
        <f>INDEX(resources!F:F,MATCH(B762,resources!B:B,0))</f>
        <v>special</v>
      </c>
      <c r="W762" s="197">
        <f t="shared" si="305"/>
        <v>0</v>
      </c>
      <c r="X762" s="197">
        <f t="shared" si="306"/>
        <v>1</v>
      </c>
      <c r="Y762" s="214" t="str">
        <f t="shared" si="307"/>
        <v>blended_SDG&amp;E CAM/DR Allocation_CAM and Demand Response Allocation</v>
      </c>
      <c r="Z762" s="197">
        <f>IF(COUNTIFS($Y$2:Y762,Y762)=1,1,0)</f>
        <v>0</v>
      </c>
      <c r="AA762" s="197">
        <f>SUM($Z$2:Z762)*Z762</f>
        <v>0</v>
      </c>
      <c r="AB762" s="197">
        <f>COUNTIFS(resources!B:B,B762)</f>
        <v>1</v>
      </c>
      <c r="AC762" s="197">
        <f t="shared" si="308"/>
        <v>1</v>
      </c>
      <c r="AD762" s="197">
        <f t="shared" si="309"/>
        <v>1</v>
      </c>
      <c r="AE762" s="197">
        <f t="shared" si="310"/>
        <v>1</v>
      </c>
      <c r="AF762" s="197">
        <f t="shared" si="311"/>
        <v>1</v>
      </c>
      <c r="AG762" s="197">
        <f t="shared" si="312"/>
        <v>1</v>
      </c>
      <c r="AH762" s="197">
        <f t="shared" si="313"/>
        <v>1</v>
      </c>
      <c r="AI762" s="197">
        <f t="shared" si="314"/>
        <v>1</v>
      </c>
    </row>
    <row r="763" spans="1:35" x14ac:dyDescent="0.3">
      <c r="A763" s="103" t="s">
        <v>3955</v>
      </c>
      <c r="B763" s="214" t="s">
        <v>443</v>
      </c>
      <c r="C763" s="214" t="s">
        <v>6273</v>
      </c>
      <c r="D763" s="164">
        <v>2023</v>
      </c>
      <c r="E763" s="164">
        <v>8</v>
      </c>
      <c r="F763" s="166">
        <v>0</v>
      </c>
      <c r="G763" s="206">
        <v>44.02</v>
      </c>
      <c r="H763" s="207"/>
      <c r="I763" s="103" t="s">
        <v>556</v>
      </c>
      <c r="K763" s="210" t="s">
        <v>6274</v>
      </c>
      <c r="L763" s="216">
        <v>44.02</v>
      </c>
      <c r="M763" s="210" t="str">
        <f>IF(
ISNA(INDEX(resources!E:E,MATCH(B763,resources!B:B,0))),"fillme",
INDEX(resources!E:E,MATCH(B763,resources!B:B,0)))</f>
        <v>blended</v>
      </c>
      <c r="N763" s="220">
        <v>1</v>
      </c>
      <c r="O763" s="210" t="str">
        <f>IFERROR(INDEX(resources!K:K,MATCH(B763,resources!B:B,0)),"fillme")</f>
        <v>unknown</v>
      </c>
      <c r="P763" s="210" t="str">
        <f t="shared" si="300"/>
        <v>unknown_2023_8</v>
      </c>
      <c r="Q763" s="194">
        <f>INDEX(elcc!G:G,MATCH(P763,elcc!D:D,0))</f>
        <v>0</v>
      </c>
      <c r="R763" s="195">
        <f t="shared" si="301"/>
        <v>1</v>
      </c>
      <c r="S763" s="210" t="e">
        <f t="shared" si="302"/>
        <v>#N/A</v>
      </c>
      <c r="T763" s="212">
        <f t="shared" si="303"/>
        <v>44.02</v>
      </c>
      <c r="U763" s="196" t="str">
        <f t="shared" si="304"/>
        <v>ok</v>
      </c>
      <c r="V763" s="192" t="str">
        <f>INDEX(resources!F:F,MATCH(B763,resources!B:B,0))</f>
        <v>special</v>
      </c>
      <c r="W763" s="197">
        <f t="shared" si="305"/>
        <v>0</v>
      </c>
      <c r="X763" s="197">
        <f t="shared" si="306"/>
        <v>1</v>
      </c>
      <c r="Y763" s="214" t="str">
        <f t="shared" si="307"/>
        <v>blended_SDG&amp;E CAM/DR Allocation_CAM and Demand Response Allocation</v>
      </c>
      <c r="Z763" s="197">
        <f>IF(COUNTIFS($Y$2:Y763,Y763)=1,1,0)</f>
        <v>0</v>
      </c>
      <c r="AA763" s="197">
        <f>SUM($Z$2:Z763)*Z763</f>
        <v>0</v>
      </c>
      <c r="AB763" s="197">
        <f>COUNTIFS(resources!B:B,B763)</f>
        <v>1</v>
      </c>
      <c r="AC763" s="197">
        <f t="shared" si="308"/>
        <v>1</v>
      </c>
      <c r="AD763" s="197">
        <f t="shared" si="309"/>
        <v>1</v>
      </c>
      <c r="AE763" s="197">
        <f t="shared" si="310"/>
        <v>1</v>
      </c>
      <c r="AF763" s="197">
        <f t="shared" si="311"/>
        <v>1</v>
      </c>
      <c r="AG763" s="197">
        <f t="shared" si="312"/>
        <v>1</v>
      </c>
      <c r="AH763" s="197">
        <f t="shared" si="313"/>
        <v>1</v>
      </c>
      <c r="AI763" s="197">
        <f t="shared" si="314"/>
        <v>1</v>
      </c>
    </row>
    <row r="764" spans="1:35" x14ac:dyDescent="0.3">
      <c r="A764" s="103" t="s">
        <v>3955</v>
      </c>
      <c r="B764" s="214" t="s">
        <v>443</v>
      </c>
      <c r="C764" s="214" t="s">
        <v>6273</v>
      </c>
      <c r="D764" s="164">
        <v>2023</v>
      </c>
      <c r="E764" s="164">
        <v>9</v>
      </c>
      <c r="F764" s="166">
        <v>0</v>
      </c>
      <c r="G764" s="206">
        <v>44.53</v>
      </c>
      <c r="H764" s="207"/>
      <c r="I764" s="103" t="s">
        <v>556</v>
      </c>
      <c r="K764" s="210" t="s">
        <v>6274</v>
      </c>
      <c r="L764" s="216">
        <v>44.53</v>
      </c>
      <c r="M764" s="210" t="str">
        <f>IF(
ISNA(INDEX(resources!E:E,MATCH(B764,resources!B:B,0))),"fillme",
INDEX(resources!E:E,MATCH(B764,resources!B:B,0)))</f>
        <v>blended</v>
      </c>
      <c r="N764" s="220">
        <v>1</v>
      </c>
      <c r="O764" s="210" t="str">
        <f>IFERROR(INDEX(resources!K:K,MATCH(B764,resources!B:B,0)),"fillme")</f>
        <v>unknown</v>
      </c>
      <c r="P764" s="210" t="str">
        <f t="shared" si="300"/>
        <v>unknown_2023_9</v>
      </c>
      <c r="Q764" s="194">
        <f>INDEX(elcc!G:G,MATCH(P764,elcc!D:D,0))</f>
        <v>0</v>
      </c>
      <c r="R764" s="195">
        <f t="shared" si="301"/>
        <v>1</v>
      </c>
      <c r="S764" s="210" t="e">
        <f t="shared" si="302"/>
        <v>#N/A</v>
      </c>
      <c r="T764" s="212">
        <f t="shared" si="303"/>
        <v>44.53</v>
      </c>
      <c r="U764" s="196" t="str">
        <f t="shared" si="304"/>
        <v>ok</v>
      </c>
      <c r="V764" s="192" t="str">
        <f>INDEX(resources!F:F,MATCH(B764,resources!B:B,0))</f>
        <v>special</v>
      </c>
      <c r="W764" s="197">
        <f t="shared" si="305"/>
        <v>0</v>
      </c>
      <c r="X764" s="197">
        <f t="shared" si="306"/>
        <v>1</v>
      </c>
      <c r="Y764" s="214" t="str">
        <f t="shared" si="307"/>
        <v>blended_SDG&amp;E CAM/DR Allocation_CAM and Demand Response Allocation</v>
      </c>
      <c r="Z764" s="197">
        <f>IF(COUNTIFS($Y$2:Y764,Y764)=1,1,0)</f>
        <v>0</v>
      </c>
      <c r="AA764" s="197">
        <f>SUM($Z$2:Z764)*Z764</f>
        <v>0</v>
      </c>
      <c r="AB764" s="197">
        <f>COUNTIFS(resources!B:B,B764)</f>
        <v>1</v>
      </c>
      <c r="AC764" s="197">
        <f t="shared" si="308"/>
        <v>1</v>
      </c>
      <c r="AD764" s="197">
        <f t="shared" si="309"/>
        <v>1</v>
      </c>
      <c r="AE764" s="197">
        <f t="shared" si="310"/>
        <v>1</v>
      </c>
      <c r="AF764" s="197">
        <f t="shared" si="311"/>
        <v>1</v>
      </c>
      <c r="AG764" s="197">
        <f t="shared" si="312"/>
        <v>1</v>
      </c>
      <c r="AH764" s="197">
        <f t="shared" si="313"/>
        <v>1</v>
      </c>
      <c r="AI764" s="197">
        <f t="shared" si="314"/>
        <v>1</v>
      </c>
    </row>
    <row r="765" spans="1:35" x14ac:dyDescent="0.3">
      <c r="A765" s="103" t="s">
        <v>3955</v>
      </c>
      <c r="B765" s="214" t="s">
        <v>443</v>
      </c>
      <c r="C765" s="214" t="s">
        <v>6273</v>
      </c>
      <c r="D765" s="164">
        <v>2023</v>
      </c>
      <c r="E765" s="164">
        <v>10</v>
      </c>
      <c r="F765" s="166">
        <v>0</v>
      </c>
      <c r="G765" s="206">
        <v>45.519999999999996</v>
      </c>
      <c r="H765" s="207"/>
      <c r="I765" s="103" t="s">
        <v>556</v>
      </c>
      <c r="K765" s="210" t="s">
        <v>6274</v>
      </c>
      <c r="L765" s="216">
        <v>45.519999999999996</v>
      </c>
      <c r="M765" s="210" t="str">
        <f>IF(
ISNA(INDEX(resources!E:E,MATCH(B765,resources!B:B,0))),"fillme",
INDEX(resources!E:E,MATCH(B765,resources!B:B,0)))</f>
        <v>blended</v>
      </c>
      <c r="N765" s="220">
        <v>1</v>
      </c>
      <c r="O765" s="210" t="str">
        <f>IFERROR(INDEX(resources!K:K,MATCH(B765,resources!B:B,0)),"fillme")</f>
        <v>unknown</v>
      </c>
      <c r="P765" s="210" t="str">
        <f t="shared" si="300"/>
        <v>unknown_2023_10</v>
      </c>
      <c r="Q765" s="194">
        <f>INDEX(elcc!G:G,MATCH(P765,elcc!D:D,0))</f>
        <v>0</v>
      </c>
      <c r="R765" s="195">
        <f t="shared" si="301"/>
        <v>1</v>
      </c>
      <c r="S765" s="210" t="e">
        <f t="shared" si="302"/>
        <v>#N/A</v>
      </c>
      <c r="T765" s="212">
        <f t="shared" si="303"/>
        <v>45.519999999999996</v>
      </c>
      <c r="U765" s="196" t="str">
        <f t="shared" si="304"/>
        <v>ok</v>
      </c>
      <c r="V765" s="192" t="str">
        <f>INDEX(resources!F:F,MATCH(B765,resources!B:B,0))</f>
        <v>special</v>
      </c>
      <c r="W765" s="197">
        <f t="shared" si="305"/>
        <v>0</v>
      </c>
      <c r="X765" s="197">
        <f t="shared" si="306"/>
        <v>1</v>
      </c>
      <c r="Y765" s="214" t="str">
        <f t="shared" si="307"/>
        <v>blended_SDG&amp;E CAM/DR Allocation_CAM and Demand Response Allocation</v>
      </c>
      <c r="Z765" s="197">
        <f>IF(COUNTIFS($Y$2:Y765,Y765)=1,1,0)</f>
        <v>0</v>
      </c>
      <c r="AA765" s="197">
        <f>SUM($Z$2:Z765)*Z765</f>
        <v>0</v>
      </c>
      <c r="AB765" s="197">
        <f>COUNTIFS(resources!B:B,B765)</f>
        <v>1</v>
      </c>
      <c r="AC765" s="197">
        <f t="shared" si="308"/>
        <v>1</v>
      </c>
      <c r="AD765" s="197">
        <f t="shared" si="309"/>
        <v>1</v>
      </c>
      <c r="AE765" s="197">
        <f t="shared" si="310"/>
        <v>1</v>
      </c>
      <c r="AF765" s="197">
        <f t="shared" si="311"/>
        <v>1</v>
      </c>
      <c r="AG765" s="197">
        <f t="shared" si="312"/>
        <v>1</v>
      </c>
      <c r="AH765" s="197">
        <f t="shared" si="313"/>
        <v>1</v>
      </c>
      <c r="AI765" s="197">
        <f t="shared" si="314"/>
        <v>1</v>
      </c>
    </row>
    <row r="766" spans="1:35" x14ac:dyDescent="0.3">
      <c r="A766" s="103" t="s">
        <v>3955</v>
      </c>
      <c r="B766" s="214" t="s">
        <v>443</v>
      </c>
      <c r="C766" s="214" t="s">
        <v>6273</v>
      </c>
      <c r="D766" s="164">
        <v>2023</v>
      </c>
      <c r="E766" s="164">
        <v>11</v>
      </c>
      <c r="F766" s="166">
        <v>0</v>
      </c>
      <c r="G766" s="206">
        <v>52.09</v>
      </c>
      <c r="H766" s="207"/>
      <c r="I766" s="103" t="s">
        <v>556</v>
      </c>
      <c r="K766" s="210" t="s">
        <v>6274</v>
      </c>
      <c r="L766" s="216">
        <v>52.09</v>
      </c>
      <c r="M766" s="210" t="str">
        <f>IF(
ISNA(INDEX(resources!E:E,MATCH(B766,resources!B:B,0))),"fillme",
INDEX(resources!E:E,MATCH(B766,resources!B:B,0)))</f>
        <v>blended</v>
      </c>
      <c r="N766" s="220">
        <v>1</v>
      </c>
      <c r="O766" s="210" t="str">
        <f>IFERROR(INDEX(resources!K:K,MATCH(B766,resources!B:B,0)),"fillme")</f>
        <v>unknown</v>
      </c>
      <c r="P766" s="210" t="str">
        <f t="shared" si="300"/>
        <v>unknown_2023_11</v>
      </c>
      <c r="Q766" s="194">
        <f>INDEX(elcc!G:G,MATCH(P766,elcc!D:D,0))</f>
        <v>0</v>
      </c>
      <c r="R766" s="195">
        <f t="shared" si="301"/>
        <v>1</v>
      </c>
      <c r="S766" s="210" t="e">
        <f t="shared" si="302"/>
        <v>#N/A</v>
      </c>
      <c r="T766" s="212">
        <f t="shared" si="303"/>
        <v>52.09</v>
      </c>
      <c r="U766" s="196" t="str">
        <f t="shared" si="304"/>
        <v>ok</v>
      </c>
      <c r="V766" s="192" t="str">
        <f>INDEX(resources!F:F,MATCH(B766,resources!B:B,0))</f>
        <v>special</v>
      </c>
      <c r="W766" s="197">
        <f t="shared" si="305"/>
        <v>0</v>
      </c>
      <c r="X766" s="197">
        <f t="shared" si="306"/>
        <v>1</v>
      </c>
      <c r="Y766" s="214" t="str">
        <f t="shared" si="307"/>
        <v>blended_SDG&amp;E CAM/DR Allocation_CAM and Demand Response Allocation</v>
      </c>
      <c r="Z766" s="197">
        <f>IF(COUNTIFS($Y$2:Y766,Y766)=1,1,0)</f>
        <v>0</v>
      </c>
      <c r="AA766" s="197">
        <f>SUM($Z$2:Z766)*Z766</f>
        <v>0</v>
      </c>
      <c r="AB766" s="197">
        <f>COUNTIFS(resources!B:B,B766)</f>
        <v>1</v>
      </c>
      <c r="AC766" s="197">
        <f t="shared" si="308"/>
        <v>1</v>
      </c>
      <c r="AD766" s="197">
        <f t="shared" si="309"/>
        <v>1</v>
      </c>
      <c r="AE766" s="197">
        <f t="shared" si="310"/>
        <v>1</v>
      </c>
      <c r="AF766" s="197">
        <f t="shared" si="311"/>
        <v>1</v>
      </c>
      <c r="AG766" s="197">
        <f t="shared" si="312"/>
        <v>1</v>
      </c>
      <c r="AH766" s="197">
        <f t="shared" si="313"/>
        <v>1</v>
      </c>
      <c r="AI766" s="197">
        <f t="shared" si="314"/>
        <v>1</v>
      </c>
    </row>
    <row r="767" spans="1:35" x14ac:dyDescent="0.3">
      <c r="A767" s="103" t="s">
        <v>3955</v>
      </c>
      <c r="B767" s="214" t="s">
        <v>443</v>
      </c>
      <c r="C767" s="214" t="s">
        <v>6273</v>
      </c>
      <c r="D767" s="164">
        <v>2023</v>
      </c>
      <c r="E767" s="164">
        <v>12</v>
      </c>
      <c r="F767" s="166">
        <v>0</v>
      </c>
      <c r="G767" s="206">
        <v>48.519999999999996</v>
      </c>
      <c r="H767" s="207"/>
      <c r="I767" s="103" t="s">
        <v>556</v>
      </c>
      <c r="K767" s="210" t="s">
        <v>6274</v>
      </c>
      <c r="L767" s="216">
        <v>48.519999999999996</v>
      </c>
      <c r="M767" s="210" t="str">
        <f>IF(
ISNA(INDEX(resources!E:E,MATCH(B767,resources!B:B,0))),"fillme",
INDEX(resources!E:E,MATCH(B767,resources!B:B,0)))</f>
        <v>blended</v>
      </c>
      <c r="N767" s="220">
        <v>1</v>
      </c>
      <c r="O767" s="210" t="str">
        <f>IFERROR(INDEX(resources!K:K,MATCH(B767,resources!B:B,0)),"fillme")</f>
        <v>unknown</v>
      </c>
      <c r="P767" s="210" t="str">
        <f t="shared" si="300"/>
        <v>unknown_2023_12</v>
      </c>
      <c r="Q767" s="194">
        <f>INDEX(elcc!G:G,MATCH(P767,elcc!D:D,0))</f>
        <v>0</v>
      </c>
      <c r="R767" s="195">
        <f t="shared" si="301"/>
        <v>1</v>
      </c>
      <c r="S767" s="210" t="e">
        <f t="shared" si="302"/>
        <v>#N/A</v>
      </c>
      <c r="T767" s="212">
        <f t="shared" si="303"/>
        <v>48.519999999999996</v>
      </c>
      <c r="U767" s="196" t="str">
        <f t="shared" si="304"/>
        <v>ok</v>
      </c>
      <c r="V767" s="192" t="str">
        <f>INDEX(resources!F:F,MATCH(B767,resources!B:B,0))</f>
        <v>special</v>
      </c>
      <c r="W767" s="197">
        <f t="shared" si="305"/>
        <v>0</v>
      </c>
      <c r="X767" s="197">
        <f t="shared" si="306"/>
        <v>1</v>
      </c>
      <c r="Y767" s="214" t="str">
        <f t="shared" si="307"/>
        <v>blended_SDG&amp;E CAM/DR Allocation_CAM and Demand Response Allocation</v>
      </c>
      <c r="Z767" s="197">
        <f>IF(COUNTIFS($Y$2:Y767,Y767)=1,1,0)</f>
        <v>0</v>
      </c>
      <c r="AA767" s="197">
        <f>SUM($Z$2:Z767)*Z767</f>
        <v>0</v>
      </c>
      <c r="AB767" s="197">
        <f>COUNTIFS(resources!B:B,B767)</f>
        <v>1</v>
      </c>
      <c r="AC767" s="197">
        <f t="shared" si="308"/>
        <v>1</v>
      </c>
      <c r="AD767" s="197">
        <f t="shared" si="309"/>
        <v>1</v>
      </c>
      <c r="AE767" s="197">
        <f t="shared" si="310"/>
        <v>1</v>
      </c>
      <c r="AF767" s="197">
        <f t="shared" si="311"/>
        <v>1</v>
      </c>
      <c r="AG767" s="197">
        <f t="shared" si="312"/>
        <v>1</v>
      </c>
      <c r="AH767" s="197">
        <f t="shared" si="313"/>
        <v>1</v>
      </c>
      <c r="AI767" s="197">
        <f t="shared" si="314"/>
        <v>1</v>
      </c>
    </row>
    <row r="768" spans="1:35" x14ac:dyDescent="0.3">
      <c r="A768" s="103" t="s">
        <v>3955</v>
      </c>
      <c r="B768" s="214" t="s">
        <v>443</v>
      </c>
      <c r="C768" s="214" t="s">
        <v>6273</v>
      </c>
      <c r="D768" s="164">
        <v>2024</v>
      </c>
      <c r="E768" s="164">
        <v>1</v>
      </c>
      <c r="F768" s="166">
        <v>0</v>
      </c>
      <c r="G768" s="206">
        <v>51.714045161682108</v>
      </c>
      <c r="H768" s="207"/>
      <c r="I768" s="103" t="s">
        <v>556</v>
      </c>
      <c r="K768" s="210" t="s">
        <v>6274</v>
      </c>
      <c r="L768" s="216">
        <v>51.714045161682108</v>
      </c>
      <c r="M768" s="210" t="str">
        <f>IF(
ISNA(INDEX(resources!E:E,MATCH(B768,resources!B:B,0))),"fillme",
INDEX(resources!E:E,MATCH(B768,resources!B:B,0)))</f>
        <v>blended</v>
      </c>
      <c r="N768" s="220">
        <v>1</v>
      </c>
      <c r="O768" s="210" t="str">
        <f>IFERROR(INDEX(resources!K:K,MATCH(B768,resources!B:B,0)),"fillme")</f>
        <v>unknown</v>
      </c>
      <c r="P768" s="210" t="str">
        <f t="shared" si="300"/>
        <v>unknown_2024_1</v>
      </c>
      <c r="Q768" s="194">
        <f>INDEX(elcc!G:G,MATCH(P768,elcc!D:D,0))</f>
        <v>0</v>
      </c>
      <c r="R768" s="195">
        <f t="shared" si="301"/>
        <v>1</v>
      </c>
      <c r="S768" s="210" t="e">
        <f t="shared" si="302"/>
        <v>#N/A</v>
      </c>
      <c r="T768" s="212">
        <f t="shared" si="303"/>
        <v>51.714045161682108</v>
      </c>
      <c r="U768" s="196" t="str">
        <f t="shared" si="304"/>
        <v>ok</v>
      </c>
      <c r="V768" s="192" t="str">
        <f>INDEX(resources!F:F,MATCH(B768,resources!B:B,0))</f>
        <v>special</v>
      </c>
      <c r="W768" s="197">
        <f t="shared" si="305"/>
        <v>0</v>
      </c>
      <c r="X768" s="197">
        <f t="shared" si="306"/>
        <v>1</v>
      </c>
      <c r="Y768" s="214" t="str">
        <f t="shared" si="307"/>
        <v>blended_SDG&amp;E CAM/DR Allocation_CAM and Demand Response Allocation</v>
      </c>
      <c r="Z768" s="197">
        <f>IF(COUNTIFS($Y$2:Y768,Y768)=1,1,0)</f>
        <v>0</v>
      </c>
      <c r="AA768" s="197">
        <f>SUM($Z$2:Z768)*Z768</f>
        <v>0</v>
      </c>
      <c r="AB768" s="197">
        <f>COUNTIFS(resources!B:B,B768)</f>
        <v>1</v>
      </c>
      <c r="AC768" s="197">
        <f t="shared" si="308"/>
        <v>1</v>
      </c>
      <c r="AD768" s="197">
        <f t="shared" si="309"/>
        <v>1</v>
      </c>
      <c r="AE768" s="197">
        <f t="shared" si="310"/>
        <v>1</v>
      </c>
      <c r="AF768" s="197">
        <f t="shared" si="311"/>
        <v>1</v>
      </c>
      <c r="AG768" s="197">
        <f t="shared" si="312"/>
        <v>1</v>
      </c>
      <c r="AH768" s="197">
        <f t="shared" si="313"/>
        <v>1</v>
      </c>
      <c r="AI768" s="197">
        <f t="shared" si="314"/>
        <v>1</v>
      </c>
    </row>
    <row r="769" spans="1:35" x14ac:dyDescent="0.3">
      <c r="A769" s="103" t="s">
        <v>3955</v>
      </c>
      <c r="B769" s="214" t="s">
        <v>443</v>
      </c>
      <c r="C769" s="214" t="s">
        <v>6273</v>
      </c>
      <c r="D769" s="164">
        <v>2024</v>
      </c>
      <c r="E769" s="164">
        <v>2</v>
      </c>
      <c r="F769" s="166">
        <v>0</v>
      </c>
      <c r="G769" s="206">
        <v>43.168589175992793</v>
      </c>
      <c r="H769" s="207"/>
      <c r="I769" s="103" t="s">
        <v>556</v>
      </c>
      <c r="K769" s="210" t="s">
        <v>6274</v>
      </c>
      <c r="L769" s="216">
        <v>43.168589175992793</v>
      </c>
      <c r="M769" s="210" t="str">
        <f>IF(
ISNA(INDEX(resources!E:E,MATCH(B769,resources!B:B,0))),"fillme",
INDEX(resources!E:E,MATCH(B769,resources!B:B,0)))</f>
        <v>blended</v>
      </c>
      <c r="N769" s="220">
        <v>1</v>
      </c>
      <c r="O769" s="210" t="str">
        <f>IFERROR(INDEX(resources!K:K,MATCH(B769,resources!B:B,0)),"fillme")</f>
        <v>unknown</v>
      </c>
      <c r="P769" s="210" t="str">
        <f t="shared" si="300"/>
        <v>unknown_2024_2</v>
      </c>
      <c r="Q769" s="194">
        <f>INDEX(elcc!G:G,MATCH(P769,elcc!D:D,0))</f>
        <v>0</v>
      </c>
      <c r="R769" s="195">
        <f t="shared" si="301"/>
        <v>1</v>
      </c>
      <c r="S769" s="210" t="e">
        <f t="shared" si="302"/>
        <v>#N/A</v>
      </c>
      <c r="T769" s="212">
        <f t="shared" si="303"/>
        <v>43.168589175992793</v>
      </c>
      <c r="U769" s="196" t="str">
        <f t="shared" si="304"/>
        <v>ok</v>
      </c>
      <c r="V769" s="192" t="str">
        <f>INDEX(resources!F:F,MATCH(B769,resources!B:B,0))</f>
        <v>special</v>
      </c>
      <c r="W769" s="197">
        <f t="shared" si="305"/>
        <v>0</v>
      </c>
      <c r="X769" s="197">
        <f t="shared" si="306"/>
        <v>1</v>
      </c>
      <c r="Y769" s="214" t="str">
        <f t="shared" si="307"/>
        <v>blended_SDG&amp;E CAM/DR Allocation_CAM and Demand Response Allocation</v>
      </c>
      <c r="Z769" s="197">
        <f>IF(COUNTIFS($Y$2:Y769,Y769)=1,1,0)</f>
        <v>0</v>
      </c>
      <c r="AA769" s="197">
        <f>SUM($Z$2:Z769)*Z769</f>
        <v>0</v>
      </c>
      <c r="AB769" s="197">
        <f>COUNTIFS(resources!B:B,B769)</f>
        <v>1</v>
      </c>
      <c r="AC769" s="197">
        <f t="shared" si="308"/>
        <v>1</v>
      </c>
      <c r="AD769" s="197">
        <f t="shared" si="309"/>
        <v>1</v>
      </c>
      <c r="AE769" s="197">
        <f t="shared" si="310"/>
        <v>1</v>
      </c>
      <c r="AF769" s="197">
        <f t="shared" si="311"/>
        <v>1</v>
      </c>
      <c r="AG769" s="197">
        <f t="shared" si="312"/>
        <v>1</v>
      </c>
      <c r="AH769" s="197">
        <f t="shared" si="313"/>
        <v>1</v>
      </c>
      <c r="AI769" s="197">
        <f t="shared" si="314"/>
        <v>1</v>
      </c>
    </row>
    <row r="770" spans="1:35" x14ac:dyDescent="0.3">
      <c r="A770" s="103" t="s">
        <v>3955</v>
      </c>
      <c r="B770" s="214" t="s">
        <v>443</v>
      </c>
      <c r="C770" s="214" t="s">
        <v>6273</v>
      </c>
      <c r="D770" s="164">
        <v>2024</v>
      </c>
      <c r="E770" s="164">
        <v>3</v>
      </c>
      <c r="F770" s="166">
        <v>0</v>
      </c>
      <c r="G770" s="206">
        <v>43.682615287638413</v>
      </c>
      <c r="H770" s="207"/>
      <c r="I770" s="103" t="s">
        <v>556</v>
      </c>
      <c r="K770" s="210" t="s">
        <v>6274</v>
      </c>
      <c r="L770" s="216">
        <v>43.682615287638413</v>
      </c>
      <c r="M770" s="210" t="str">
        <f>IF(
ISNA(INDEX(resources!E:E,MATCH(B770,resources!B:B,0))),"fillme",
INDEX(resources!E:E,MATCH(B770,resources!B:B,0)))</f>
        <v>blended</v>
      </c>
      <c r="N770" s="220">
        <v>1</v>
      </c>
      <c r="O770" s="210" t="str">
        <f>IFERROR(INDEX(resources!K:K,MATCH(B770,resources!B:B,0)),"fillme")</f>
        <v>unknown</v>
      </c>
      <c r="P770" s="210" t="str">
        <f t="shared" si="300"/>
        <v>unknown_2024_3</v>
      </c>
      <c r="Q770" s="194">
        <f>INDEX(elcc!G:G,MATCH(P770,elcc!D:D,0))</f>
        <v>0</v>
      </c>
      <c r="R770" s="195">
        <f t="shared" si="301"/>
        <v>1</v>
      </c>
      <c r="S770" s="210" t="e">
        <f t="shared" si="302"/>
        <v>#N/A</v>
      </c>
      <c r="T770" s="212">
        <f t="shared" si="303"/>
        <v>43.682615287638413</v>
      </c>
      <c r="U770" s="196" t="str">
        <f t="shared" si="304"/>
        <v>ok</v>
      </c>
      <c r="V770" s="192" t="str">
        <f>INDEX(resources!F:F,MATCH(B770,resources!B:B,0))</f>
        <v>special</v>
      </c>
      <c r="W770" s="197">
        <f t="shared" si="305"/>
        <v>0</v>
      </c>
      <c r="X770" s="197">
        <f t="shared" si="306"/>
        <v>1</v>
      </c>
      <c r="Y770" s="214" t="str">
        <f t="shared" si="307"/>
        <v>blended_SDG&amp;E CAM/DR Allocation_CAM and Demand Response Allocation</v>
      </c>
      <c r="Z770" s="197">
        <f>IF(COUNTIFS($Y$2:Y770,Y770)=1,1,0)</f>
        <v>0</v>
      </c>
      <c r="AA770" s="197">
        <f>SUM($Z$2:Z770)*Z770</f>
        <v>0</v>
      </c>
      <c r="AB770" s="197">
        <f>COUNTIFS(resources!B:B,B770)</f>
        <v>1</v>
      </c>
      <c r="AC770" s="197">
        <f t="shared" si="308"/>
        <v>1</v>
      </c>
      <c r="AD770" s="197">
        <f t="shared" si="309"/>
        <v>1</v>
      </c>
      <c r="AE770" s="197">
        <f t="shared" si="310"/>
        <v>1</v>
      </c>
      <c r="AF770" s="197">
        <f t="shared" si="311"/>
        <v>1</v>
      </c>
      <c r="AG770" s="197">
        <f t="shared" si="312"/>
        <v>1</v>
      </c>
      <c r="AH770" s="197">
        <f t="shared" si="313"/>
        <v>1</v>
      </c>
      <c r="AI770" s="197">
        <f t="shared" si="314"/>
        <v>1</v>
      </c>
    </row>
    <row r="771" spans="1:35" x14ac:dyDescent="0.3">
      <c r="A771" s="103" t="s">
        <v>3955</v>
      </c>
      <c r="B771" s="214" t="s">
        <v>443</v>
      </c>
      <c r="C771" s="214" t="s">
        <v>6273</v>
      </c>
      <c r="D771" s="164">
        <v>2024</v>
      </c>
      <c r="E771" s="164">
        <v>4</v>
      </c>
      <c r="F771" s="166">
        <v>0</v>
      </c>
      <c r="G771" s="206">
        <v>40.418706727478224</v>
      </c>
      <c r="H771" s="207"/>
      <c r="I771" s="103" t="s">
        <v>556</v>
      </c>
      <c r="K771" s="210" t="s">
        <v>6274</v>
      </c>
      <c r="L771" s="216">
        <v>40.418706727478224</v>
      </c>
      <c r="M771" s="210" t="str">
        <f>IF(
ISNA(INDEX(resources!E:E,MATCH(B771,resources!B:B,0))),"fillme",
INDEX(resources!E:E,MATCH(B771,resources!B:B,0)))</f>
        <v>blended</v>
      </c>
      <c r="N771" s="220">
        <v>1</v>
      </c>
      <c r="O771" s="210" t="str">
        <f>IFERROR(INDEX(resources!K:K,MATCH(B771,resources!B:B,0)),"fillme")</f>
        <v>unknown</v>
      </c>
      <c r="P771" s="210" t="str">
        <f t="shared" si="300"/>
        <v>unknown_2024_4</v>
      </c>
      <c r="Q771" s="194">
        <f>INDEX(elcc!G:G,MATCH(P771,elcc!D:D,0))</f>
        <v>0</v>
      </c>
      <c r="R771" s="195">
        <f t="shared" si="301"/>
        <v>1</v>
      </c>
      <c r="S771" s="210" t="e">
        <f t="shared" si="302"/>
        <v>#N/A</v>
      </c>
      <c r="T771" s="212">
        <f t="shared" si="303"/>
        <v>40.418706727478224</v>
      </c>
      <c r="U771" s="196" t="str">
        <f t="shared" si="304"/>
        <v>ok</v>
      </c>
      <c r="V771" s="192" t="str">
        <f>INDEX(resources!F:F,MATCH(B771,resources!B:B,0))</f>
        <v>special</v>
      </c>
      <c r="W771" s="197">
        <f t="shared" si="305"/>
        <v>0</v>
      </c>
      <c r="X771" s="197">
        <f t="shared" si="306"/>
        <v>1</v>
      </c>
      <c r="Y771" s="214" t="str">
        <f t="shared" si="307"/>
        <v>blended_SDG&amp;E CAM/DR Allocation_CAM and Demand Response Allocation</v>
      </c>
      <c r="Z771" s="197">
        <f>IF(COUNTIFS($Y$2:Y771,Y771)=1,1,0)</f>
        <v>0</v>
      </c>
      <c r="AA771" s="197">
        <f>SUM($Z$2:Z771)*Z771</f>
        <v>0</v>
      </c>
      <c r="AB771" s="197">
        <f>COUNTIFS(resources!B:B,B771)</f>
        <v>1</v>
      </c>
      <c r="AC771" s="197">
        <f t="shared" si="308"/>
        <v>1</v>
      </c>
      <c r="AD771" s="197">
        <f t="shared" si="309"/>
        <v>1</v>
      </c>
      <c r="AE771" s="197">
        <f t="shared" si="310"/>
        <v>1</v>
      </c>
      <c r="AF771" s="197">
        <f t="shared" si="311"/>
        <v>1</v>
      </c>
      <c r="AG771" s="197">
        <f t="shared" si="312"/>
        <v>1</v>
      </c>
      <c r="AH771" s="197">
        <f t="shared" si="313"/>
        <v>1</v>
      </c>
      <c r="AI771" s="197">
        <f t="shared" si="314"/>
        <v>1</v>
      </c>
    </row>
    <row r="772" spans="1:35" x14ac:dyDescent="0.3">
      <c r="A772" s="103" t="s">
        <v>3955</v>
      </c>
      <c r="B772" s="214" t="s">
        <v>443</v>
      </c>
      <c r="C772" s="214" t="s">
        <v>6273</v>
      </c>
      <c r="D772" s="164">
        <v>2024</v>
      </c>
      <c r="E772" s="164">
        <v>5</v>
      </c>
      <c r="F772" s="166">
        <v>0</v>
      </c>
      <c r="G772" s="206">
        <v>47.49</v>
      </c>
      <c r="H772" s="207"/>
      <c r="I772" s="103" t="s">
        <v>556</v>
      </c>
      <c r="K772" s="210" t="s">
        <v>6274</v>
      </c>
      <c r="L772" s="216">
        <v>47.49</v>
      </c>
      <c r="M772" s="210" t="str">
        <f>IF(
ISNA(INDEX(resources!E:E,MATCH(B772,resources!B:B,0))),"fillme",
INDEX(resources!E:E,MATCH(B772,resources!B:B,0)))</f>
        <v>blended</v>
      </c>
      <c r="N772" s="220">
        <v>1</v>
      </c>
      <c r="O772" s="210" t="str">
        <f>IFERROR(INDEX(resources!K:K,MATCH(B772,resources!B:B,0)),"fillme")</f>
        <v>unknown</v>
      </c>
      <c r="P772" s="210" t="str">
        <f t="shared" si="300"/>
        <v>unknown_2024_5</v>
      </c>
      <c r="Q772" s="194">
        <f>INDEX(elcc!G:G,MATCH(P772,elcc!D:D,0))</f>
        <v>0</v>
      </c>
      <c r="R772" s="195">
        <f t="shared" si="301"/>
        <v>1</v>
      </c>
      <c r="S772" s="210" t="e">
        <f t="shared" si="302"/>
        <v>#N/A</v>
      </c>
      <c r="T772" s="212">
        <f t="shared" si="303"/>
        <v>47.49</v>
      </c>
      <c r="U772" s="196" t="str">
        <f t="shared" si="304"/>
        <v>ok</v>
      </c>
      <c r="V772" s="192" t="str">
        <f>INDEX(resources!F:F,MATCH(B772,resources!B:B,0))</f>
        <v>special</v>
      </c>
      <c r="W772" s="197">
        <f t="shared" si="305"/>
        <v>0</v>
      </c>
      <c r="X772" s="197">
        <f t="shared" si="306"/>
        <v>1</v>
      </c>
      <c r="Y772" s="214" t="str">
        <f t="shared" si="307"/>
        <v>blended_SDG&amp;E CAM/DR Allocation_CAM and Demand Response Allocation</v>
      </c>
      <c r="Z772" s="197">
        <f>IF(COUNTIFS($Y$2:Y772,Y772)=1,1,0)</f>
        <v>0</v>
      </c>
      <c r="AA772" s="197">
        <f>SUM($Z$2:Z772)*Z772</f>
        <v>0</v>
      </c>
      <c r="AB772" s="197">
        <f>COUNTIFS(resources!B:B,B772)</f>
        <v>1</v>
      </c>
      <c r="AC772" s="197">
        <f t="shared" si="308"/>
        <v>1</v>
      </c>
      <c r="AD772" s="197">
        <f t="shared" si="309"/>
        <v>1</v>
      </c>
      <c r="AE772" s="197">
        <f t="shared" si="310"/>
        <v>1</v>
      </c>
      <c r="AF772" s="197">
        <f t="shared" si="311"/>
        <v>1</v>
      </c>
      <c r="AG772" s="197">
        <f t="shared" si="312"/>
        <v>1</v>
      </c>
      <c r="AH772" s="197">
        <f t="shared" si="313"/>
        <v>1</v>
      </c>
      <c r="AI772" s="197">
        <f t="shared" si="314"/>
        <v>1</v>
      </c>
    </row>
    <row r="773" spans="1:35" x14ac:dyDescent="0.3">
      <c r="A773" s="103" t="s">
        <v>3955</v>
      </c>
      <c r="B773" s="214" t="s">
        <v>443</v>
      </c>
      <c r="C773" s="214" t="s">
        <v>6273</v>
      </c>
      <c r="D773" s="164">
        <v>2024</v>
      </c>
      <c r="E773" s="164">
        <v>6</v>
      </c>
      <c r="F773" s="166">
        <v>0</v>
      </c>
      <c r="G773" s="206">
        <v>43.94</v>
      </c>
      <c r="H773" s="207"/>
      <c r="I773" s="103" t="s">
        <v>556</v>
      </c>
      <c r="K773" s="210" t="s">
        <v>6274</v>
      </c>
      <c r="L773" s="216">
        <v>43.94</v>
      </c>
      <c r="M773" s="210" t="str">
        <f>IF(
ISNA(INDEX(resources!E:E,MATCH(B773,resources!B:B,0))),"fillme",
INDEX(resources!E:E,MATCH(B773,resources!B:B,0)))</f>
        <v>blended</v>
      </c>
      <c r="N773" s="220">
        <v>1</v>
      </c>
      <c r="O773" s="210" t="str">
        <f>IFERROR(INDEX(resources!K:K,MATCH(B773,resources!B:B,0)),"fillme")</f>
        <v>unknown</v>
      </c>
      <c r="P773" s="210" t="str">
        <f t="shared" si="300"/>
        <v>unknown_2024_6</v>
      </c>
      <c r="Q773" s="194">
        <f>INDEX(elcc!G:G,MATCH(P773,elcc!D:D,0))</f>
        <v>0</v>
      </c>
      <c r="R773" s="195">
        <f t="shared" si="301"/>
        <v>1</v>
      </c>
      <c r="S773" s="210" t="e">
        <f t="shared" si="302"/>
        <v>#N/A</v>
      </c>
      <c r="T773" s="212">
        <f t="shared" si="303"/>
        <v>43.94</v>
      </c>
      <c r="U773" s="196" t="str">
        <f t="shared" si="304"/>
        <v>ok</v>
      </c>
      <c r="V773" s="192" t="str">
        <f>INDEX(resources!F:F,MATCH(B773,resources!B:B,0))</f>
        <v>special</v>
      </c>
      <c r="W773" s="197">
        <f t="shared" si="305"/>
        <v>0</v>
      </c>
      <c r="X773" s="197">
        <f t="shared" si="306"/>
        <v>1</v>
      </c>
      <c r="Y773" s="214" t="str">
        <f t="shared" si="307"/>
        <v>blended_SDG&amp;E CAM/DR Allocation_CAM and Demand Response Allocation</v>
      </c>
      <c r="Z773" s="197">
        <f>IF(COUNTIFS($Y$2:Y773,Y773)=1,1,0)</f>
        <v>0</v>
      </c>
      <c r="AA773" s="197">
        <f>SUM($Z$2:Z773)*Z773</f>
        <v>0</v>
      </c>
      <c r="AB773" s="197">
        <f>COUNTIFS(resources!B:B,B773)</f>
        <v>1</v>
      </c>
      <c r="AC773" s="197">
        <f t="shared" si="308"/>
        <v>1</v>
      </c>
      <c r="AD773" s="197">
        <f t="shared" si="309"/>
        <v>1</v>
      </c>
      <c r="AE773" s="197">
        <f t="shared" si="310"/>
        <v>1</v>
      </c>
      <c r="AF773" s="197">
        <f t="shared" si="311"/>
        <v>1</v>
      </c>
      <c r="AG773" s="197">
        <f t="shared" si="312"/>
        <v>1</v>
      </c>
      <c r="AH773" s="197">
        <f t="shared" si="313"/>
        <v>1</v>
      </c>
      <c r="AI773" s="197">
        <f t="shared" si="314"/>
        <v>1</v>
      </c>
    </row>
    <row r="774" spans="1:35" x14ac:dyDescent="0.3">
      <c r="A774" s="103" t="s">
        <v>3955</v>
      </c>
      <c r="B774" s="214" t="s">
        <v>443</v>
      </c>
      <c r="C774" s="214" t="s">
        <v>6273</v>
      </c>
      <c r="D774" s="164">
        <v>2024</v>
      </c>
      <c r="E774" s="164">
        <v>7</v>
      </c>
      <c r="F774" s="166">
        <v>0</v>
      </c>
      <c r="G774" s="206">
        <v>45.34</v>
      </c>
      <c r="H774" s="207"/>
      <c r="I774" s="103" t="s">
        <v>556</v>
      </c>
      <c r="K774" s="210" t="s">
        <v>6274</v>
      </c>
      <c r="L774" s="216">
        <v>45.34</v>
      </c>
      <c r="M774" s="210" t="str">
        <f>IF(
ISNA(INDEX(resources!E:E,MATCH(B774,resources!B:B,0))),"fillme",
INDEX(resources!E:E,MATCH(B774,resources!B:B,0)))</f>
        <v>blended</v>
      </c>
      <c r="N774" s="220">
        <v>1</v>
      </c>
      <c r="O774" s="210" t="str">
        <f>IFERROR(INDEX(resources!K:K,MATCH(B774,resources!B:B,0)),"fillme")</f>
        <v>unknown</v>
      </c>
      <c r="P774" s="210" t="str">
        <f t="shared" si="300"/>
        <v>unknown_2024_7</v>
      </c>
      <c r="Q774" s="194">
        <f>INDEX(elcc!G:G,MATCH(P774,elcc!D:D,0))</f>
        <v>0</v>
      </c>
      <c r="R774" s="195">
        <f t="shared" si="301"/>
        <v>1</v>
      </c>
      <c r="S774" s="210" t="e">
        <f t="shared" si="302"/>
        <v>#N/A</v>
      </c>
      <c r="T774" s="212">
        <f t="shared" si="303"/>
        <v>45.34</v>
      </c>
      <c r="U774" s="196" t="str">
        <f t="shared" si="304"/>
        <v>ok</v>
      </c>
      <c r="V774" s="192" t="str">
        <f>INDEX(resources!F:F,MATCH(B774,resources!B:B,0))</f>
        <v>special</v>
      </c>
      <c r="W774" s="197">
        <f t="shared" si="305"/>
        <v>0</v>
      </c>
      <c r="X774" s="197">
        <f t="shared" si="306"/>
        <v>1</v>
      </c>
      <c r="Y774" s="214" t="str">
        <f t="shared" si="307"/>
        <v>blended_SDG&amp;E CAM/DR Allocation_CAM and Demand Response Allocation</v>
      </c>
      <c r="Z774" s="197">
        <f>IF(COUNTIFS($Y$2:Y774,Y774)=1,1,0)</f>
        <v>0</v>
      </c>
      <c r="AA774" s="197">
        <f>SUM($Z$2:Z774)*Z774</f>
        <v>0</v>
      </c>
      <c r="AB774" s="197">
        <f>COUNTIFS(resources!B:B,B774)</f>
        <v>1</v>
      </c>
      <c r="AC774" s="197">
        <f t="shared" si="308"/>
        <v>1</v>
      </c>
      <c r="AD774" s="197">
        <f t="shared" si="309"/>
        <v>1</v>
      </c>
      <c r="AE774" s="197">
        <f t="shared" si="310"/>
        <v>1</v>
      </c>
      <c r="AF774" s="197">
        <f t="shared" si="311"/>
        <v>1</v>
      </c>
      <c r="AG774" s="197">
        <f t="shared" si="312"/>
        <v>1</v>
      </c>
      <c r="AH774" s="197">
        <f t="shared" si="313"/>
        <v>1</v>
      </c>
      <c r="AI774" s="197">
        <f t="shared" si="314"/>
        <v>1</v>
      </c>
    </row>
    <row r="775" spans="1:35" x14ac:dyDescent="0.3">
      <c r="A775" s="103" t="s">
        <v>3955</v>
      </c>
      <c r="B775" s="214" t="s">
        <v>443</v>
      </c>
      <c r="C775" s="214" t="s">
        <v>6273</v>
      </c>
      <c r="D775" s="164">
        <v>2024</v>
      </c>
      <c r="E775" s="164">
        <v>8</v>
      </c>
      <c r="F775" s="166">
        <v>0</v>
      </c>
      <c r="G775" s="206">
        <v>44.02</v>
      </c>
      <c r="H775" s="207"/>
      <c r="I775" s="103" t="s">
        <v>556</v>
      </c>
      <c r="K775" s="210" t="s">
        <v>6274</v>
      </c>
      <c r="L775" s="216">
        <v>44.02</v>
      </c>
      <c r="M775" s="210" t="str">
        <f>IF(
ISNA(INDEX(resources!E:E,MATCH(B775,resources!B:B,0))),"fillme",
INDEX(resources!E:E,MATCH(B775,resources!B:B,0)))</f>
        <v>blended</v>
      </c>
      <c r="N775" s="220">
        <v>1</v>
      </c>
      <c r="O775" s="210" t="str">
        <f>IFERROR(INDEX(resources!K:K,MATCH(B775,resources!B:B,0)),"fillme")</f>
        <v>unknown</v>
      </c>
      <c r="P775" s="210" t="str">
        <f t="shared" si="300"/>
        <v>unknown_2024_8</v>
      </c>
      <c r="Q775" s="194">
        <f>INDEX(elcc!G:G,MATCH(P775,elcc!D:D,0))</f>
        <v>0</v>
      </c>
      <c r="R775" s="195">
        <f t="shared" si="301"/>
        <v>1</v>
      </c>
      <c r="S775" s="210" t="e">
        <f t="shared" si="302"/>
        <v>#N/A</v>
      </c>
      <c r="T775" s="212">
        <f t="shared" si="303"/>
        <v>44.02</v>
      </c>
      <c r="U775" s="196" t="str">
        <f t="shared" si="304"/>
        <v>ok</v>
      </c>
      <c r="V775" s="192" t="str">
        <f>INDEX(resources!F:F,MATCH(B775,resources!B:B,0))</f>
        <v>special</v>
      </c>
      <c r="W775" s="197">
        <f t="shared" si="305"/>
        <v>0</v>
      </c>
      <c r="X775" s="197">
        <f t="shared" si="306"/>
        <v>1</v>
      </c>
      <c r="Y775" s="214" t="str">
        <f t="shared" si="307"/>
        <v>blended_SDG&amp;E CAM/DR Allocation_CAM and Demand Response Allocation</v>
      </c>
      <c r="Z775" s="197">
        <f>IF(COUNTIFS($Y$2:Y775,Y775)=1,1,0)</f>
        <v>0</v>
      </c>
      <c r="AA775" s="197">
        <f>SUM($Z$2:Z775)*Z775</f>
        <v>0</v>
      </c>
      <c r="AB775" s="197">
        <f>COUNTIFS(resources!B:B,B775)</f>
        <v>1</v>
      </c>
      <c r="AC775" s="197">
        <f t="shared" si="308"/>
        <v>1</v>
      </c>
      <c r="AD775" s="197">
        <f t="shared" si="309"/>
        <v>1</v>
      </c>
      <c r="AE775" s="197">
        <f t="shared" si="310"/>
        <v>1</v>
      </c>
      <c r="AF775" s="197">
        <f t="shared" si="311"/>
        <v>1</v>
      </c>
      <c r="AG775" s="197">
        <f t="shared" si="312"/>
        <v>1</v>
      </c>
      <c r="AH775" s="197">
        <f t="shared" si="313"/>
        <v>1</v>
      </c>
      <c r="AI775" s="197">
        <f t="shared" si="314"/>
        <v>1</v>
      </c>
    </row>
    <row r="776" spans="1:35" x14ac:dyDescent="0.3">
      <c r="A776" s="103" t="s">
        <v>3955</v>
      </c>
      <c r="B776" s="214" t="s">
        <v>443</v>
      </c>
      <c r="C776" s="214" t="s">
        <v>6273</v>
      </c>
      <c r="D776" s="164">
        <v>2024</v>
      </c>
      <c r="E776" s="164">
        <v>9</v>
      </c>
      <c r="F776" s="166">
        <v>0</v>
      </c>
      <c r="G776" s="206">
        <v>44.53</v>
      </c>
      <c r="H776" s="207"/>
      <c r="I776" s="103" t="s">
        <v>556</v>
      </c>
      <c r="K776" s="210" t="s">
        <v>6274</v>
      </c>
      <c r="L776" s="216">
        <v>44.53</v>
      </c>
      <c r="M776" s="210" t="str">
        <f>IF(
ISNA(INDEX(resources!E:E,MATCH(B776,resources!B:B,0))),"fillme",
INDEX(resources!E:E,MATCH(B776,resources!B:B,0)))</f>
        <v>blended</v>
      </c>
      <c r="N776" s="220">
        <v>1</v>
      </c>
      <c r="O776" s="210" t="str">
        <f>IFERROR(INDEX(resources!K:K,MATCH(B776,resources!B:B,0)),"fillme")</f>
        <v>unknown</v>
      </c>
      <c r="P776" s="210" t="str">
        <f t="shared" si="300"/>
        <v>unknown_2024_9</v>
      </c>
      <c r="Q776" s="194">
        <f>INDEX(elcc!G:G,MATCH(P776,elcc!D:D,0))</f>
        <v>0</v>
      </c>
      <c r="R776" s="195">
        <f t="shared" si="301"/>
        <v>1</v>
      </c>
      <c r="S776" s="210" t="e">
        <f t="shared" si="302"/>
        <v>#N/A</v>
      </c>
      <c r="T776" s="212">
        <f t="shared" si="303"/>
        <v>44.53</v>
      </c>
      <c r="U776" s="196" t="str">
        <f t="shared" si="304"/>
        <v>ok</v>
      </c>
      <c r="V776" s="192" t="str">
        <f>INDEX(resources!F:F,MATCH(B776,resources!B:B,0))</f>
        <v>special</v>
      </c>
      <c r="W776" s="197">
        <f t="shared" si="305"/>
        <v>0</v>
      </c>
      <c r="X776" s="197">
        <f t="shared" si="306"/>
        <v>1</v>
      </c>
      <c r="Y776" s="214" t="str">
        <f t="shared" si="307"/>
        <v>blended_SDG&amp;E CAM/DR Allocation_CAM and Demand Response Allocation</v>
      </c>
      <c r="Z776" s="197">
        <f>IF(COUNTIFS($Y$2:Y776,Y776)=1,1,0)</f>
        <v>0</v>
      </c>
      <c r="AA776" s="197">
        <f>SUM($Z$2:Z776)*Z776</f>
        <v>0</v>
      </c>
      <c r="AB776" s="197">
        <f>COUNTIFS(resources!B:B,B776)</f>
        <v>1</v>
      </c>
      <c r="AC776" s="197">
        <f t="shared" si="308"/>
        <v>1</v>
      </c>
      <c r="AD776" s="197">
        <f t="shared" si="309"/>
        <v>1</v>
      </c>
      <c r="AE776" s="197">
        <f t="shared" si="310"/>
        <v>1</v>
      </c>
      <c r="AF776" s="197">
        <f t="shared" si="311"/>
        <v>1</v>
      </c>
      <c r="AG776" s="197">
        <f t="shared" si="312"/>
        <v>1</v>
      </c>
      <c r="AH776" s="197">
        <f t="shared" si="313"/>
        <v>1</v>
      </c>
      <c r="AI776" s="197">
        <f t="shared" si="314"/>
        <v>1</v>
      </c>
    </row>
    <row r="777" spans="1:35" x14ac:dyDescent="0.3">
      <c r="A777" s="103" t="s">
        <v>3955</v>
      </c>
      <c r="B777" s="214" t="s">
        <v>443</v>
      </c>
      <c r="C777" s="214" t="s">
        <v>6273</v>
      </c>
      <c r="D777" s="164">
        <v>2024</v>
      </c>
      <c r="E777" s="164">
        <v>10</v>
      </c>
      <c r="F777" s="166">
        <v>0</v>
      </c>
      <c r="G777" s="206">
        <v>45.519999999999996</v>
      </c>
      <c r="H777" s="207"/>
      <c r="I777" s="103" t="s">
        <v>556</v>
      </c>
      <c r="K777" s="210" t="s">
        <v>6274</v>
      </c>
      <c r="L777" s="216">
        <v>45.519999999999996</v>
      </c>
      <c r="M777" s="210" t="str">
        <f>IF(
ISNA(INDEX(resources!E:E,MATCH(B777,resources!B:B,0))),"fillme",
INDEX(resources!E:E,MATCH(B777,resources!B:B,0)))</f>
        <v>blended</v>
      </c>
      <c r="N777" s="220">
        <v>1</v>
      </c>
      <c r="O777" s="210" t="str">
        <f>IFERROR(INDEX(resources!K:K,MATCH(B777,resources!B:B,0)),"fillme")</f>
        <v>unknown</v>
      </c>
      <c r="P777" s="210" t="str">
        <f t="shared" si="300"/>
        <v>unknown_2024_10</v>
      </c>
      <c r="Q777" s="194">
        <f>INDEX(elcc!G:G,MATCH(P777,elcc!D:D,0))</f>
        <v>0</v>
      </c>
      <c r="R777" s="195">
        <f t="shared" si="301"/>
        <v>1</v>
      </c>
      <c r="S777" s="210" t="e">
        <f t="shared" si="302"/>
        <v>#N/A</v>
      </c>
      <c r="T777" s="212">
        <f t="shared" si="303"/>
        <v>45.519999999999996</v>
      </c>
      <c r="U777" s="196" t="str">
        <f t="shared" si="304"/>
        <v>ok</v>
      </c>
      <c r="V777" s="192" t="str">
        <f>INDEX(resources!F:F,MATCH(B777,resources!B:B,0))</f>
        <v>special</v>
      </c>
      <c r="W777" s="197">
        <f t="shared" si="305"/>
        <v>0</v>
      </c>
      <c r="X777" s="197">
        <f t="shared" si="306"/>
        <v>1</v>
      </c>
      <c r="Y777" s="214" t="str">
        <f t="shared" si="307"/>
        <v>blended_SDG&amp;E CAM/DR Allocation_CAM and Demand Response Allocation</v>
      </c>
      <c r="Z777" s="197">
        <f>IF(COUNTIFS($Y$2:Y777,Y777)=1,1,0)</f>
        <v>0</v>
      </c>
      <c r="AA777" s="197">
        <f>SUM($Z$2:Z777)*Z777</f>
        <v>0</v>
      </c>
      <c r="AB777" s="197">
        <f>COUNTIFS(resources!B:B,B777)</f>
        <v>1</v>
      </c>
      <c r="AC777" s="197">
        <f t="shared" si="308"/>
        <v>1</v>
      </c>
      <c r="AD777" s="197">
        <f t="shared" si="309"/>
        <v>1</v>
      </c>
      <c r="AE777" s="197">
        <f t="shared" si="310"/>
        <v>1</v>
      </c>
      <c r="AF777" s="197">
        <f t="shared" si="311"/>
        <v>1</v>
      </c>
      <c r="AG777" s="197">
        <f t="shared" si="312"/>
        <v>1</v>
      </c>
      <c r="AH777" s="197">
        <f t="shared" si="313"/>
        <v>1</v>
      </c>
      <c r="AI777" s="197">
        <f t="shared" si="314"/>
        <v>1</v>
      </c>
    </row>
    <row r="778" spans="1:35" x14ac:dyDescent="0.3">
      <c r="A778" s="103" t="s">
        <v>3955</v>
      </c>
      <c r="B778" s="214" t="s">
        <v>443</v>
      </c>
      <c r="C778" s="214" t="s">
        <v>6273</v>
      </c>
      <c r="D778" s="164">
        <v>2024</v>
      </c>
      <c r="E778" s="164">
        <v>11</v>
      </c>
      <c r="F778" s="166">
        <v>0</v>
      </c>
      <c r="G778" s="206">
        <v>52.09</v>
      </c>
      <c r="H778" s="207"/>
      <c r="I778" s="103" t="s">
        <v>556</v>
      </c>
      <c r="K778" s="210" t="s">
        <v>6274</v>
      </c>
      <c r="L778" s="216">
        <v>52.09</v>
      </c>
      <c r="M778" s="210" t="str">
        <f>IF(
ISNA(INDEX(resources!E:E,MATCH(B778,resources!B:B,0))),"fillme",
INDEX(resources!E:E,MATCH(B778,resources!B:B,0)))</f>
        <v>blended</v>
      </c>
      <c r="N778" s="220">
        <v>1</v>
      </c>
      <c r="O778" s="210" t="str">
        <f>IFERROR(INDEX(resources!K:K,MATCH(B778,resources!B:B,0)),"fillme")</f>
        <v>unknown</v>
      </c>
      <c r="P778" s="210" t="str">
        <f t="shared" si="300"/>
        <v>unknown_2024_11</v>
      </c>
      <c r="Q778" s="194">
        <f>INDEX(elcc!G:G,MATCH(P778,elcc!D:D,0))</f>
        <v>0</v>
      </c>
      <c r="R778" s="195">
        <f t="shared" si="301"/>
        <v>1</v>
      </c>
      <c r="S778" s="210" t="e">
        <f t="shared" si="302"/>
        <v>#N/A</v>
      </c>
      <c r="T778" s="212">
        <f t="shared" si="303"/>
        <v>52.09</v>
      </c>
      <c r="U778" s="196" t="str">
        <f t="shared" si="304"/>
        <v>ok</v>
      </c>
      <c r="V778" s="192" t="str">
        <f>INDEX(resources!F:F,MATCH(B778,resources!B:B,0))</f>
        <v>special</v>
      </c>
      <c r="W778" s="197">
        <f t="shared" si="305"/>
        <v>0</v>
      </c>
      <c r="X778" s="197">
        <f t="shared" si="306"/>
        <v>1</v>
      </c>
      <c r="Y778" s="214" t="str">
        <f t="shared" si="307"/>
        <v>blended_SDG&amp;E CAM/DR Allocation_CAM and Demand Response Allocation</v>
      </c>
      <c r="Z778" s="197">
        <f>IF(COUNTIFS($Y$2:Y778,Y778)=1,1,0)</f>
        <v>0</v>
      </c>
      <c r="AA778" s="197">
        <f>SUM($Z$2:Z778)*Z778</f>
        <v>0</v>
      </c>
      <c r="AB778" s="197">
        <f>COUNTIFS(resources!B:B,B778)</f>
        <v>1</v>
      </c>
      <c r="AC778" s="197">
        <f t="shared" si="308"/>
        <v>1</v>
      </c>
      <c r="AD778" s="197">
        <f t="shared" si="309"/>
        <v>1</v>
      </c>
      <c r="AE778" s="197">
        <f t="shared" si="310"/>
        <v>1</v>
      </c>
      <c r="AF778" s="197">
        <f t="shared" si="311"/>
        <v>1</v>
      </c>
      <c r="AG778" s="197">
        <f t="shared" si="312"/>
        <v>1</v>
      </c>
      <c r="AH778" s="197">
        <f t="shared" si="313"/>
        <v>1</v>
      </c>
      <c r="AI778" s="197">
        <f t="shared" si="314"/>
        <v>1</v>
      </c>
    </row>
    <row r="779" spans="1:35" x14ac:dyDescent="0.3">
      <c r="A779" s="103" t="s">
        <v>3955</v>
      </c>
      <c r="B779" s="214" t="s">
        <v>443</v>
      </c>
      <c r="C779" s="214" t="s">
        <v>6273</v>
      </c>
      <c r="D779" s="164">
        <v>2024</v>
      </c>
      <c r="E779" s="164">
        <v>12</v>
      </c>
      <c r="F779" s="166">
        <v>0</v>
      </c>
      <c r="G779" s="206">
        <v>48.519999999999996</v>
      </c>
      <c r="H779" s="207"/>
      <c r="I779" s="103" t="s">
        <v>556</v>
      </c>
      <c r="K779" s="210" t="s">
        <v>6274</v>
      </c>
      <c r="L779" s="216">
        <v>48.519999999999996</v>
      </c>
      <c r="M779" s="210" t="str">
        <f>IF(
ISNA(INDEX(resources!E:E,MATCH(B779,resources!B:B,0))),"fillme",
INDEX(resources!E:E,MATCH(B779,resources!B:B,0)))</f>
        <v>blended</v>
      </c>
      <c r="N779" s="220">
        <v>1</v>
      </c>
      <c r="O779" s="210" t="str">
        <f>IFERROR(INDEX(resources!K:K,MATCH(B779,resources!B:B,0)),"fillme")</f>
        <v>unknown</v>
      </c>
      <c r="P779" s="210" t="str">
        <f t="shared" si="300"/>
        <v>unknown_2024_12</v>
      </c>
      <c r="Q779" s="194">
        <f>INDEX(elcc!G:G,MATCH(P779,elcc!D:D,0))</f>
        <v>0</v>
      </c>
      <c r="R779" s="195">
        <f t="shared" si="301"/>
        <v>1</v>
      </c>
      <c r="S779" s="210" t="e">
        <f t="shared" si="302"/>
        <v>#N/A</v>
      </c>
      <c r="T779" s="212">
        <f t="shared" si="303"/>
        <v>48.519999999999996</v>
      </c>
      <c r="U779" s="196" t="str">
        <f t="shared" si="304"/>
        <v>ok</v>
      </c>
      <c r="V779" s="192" t="str">
        <f>INDEX(resources!F:F,MATCH(B779,resources!B:B,0))</f>
        <v>special</v>
      </c>
      <c r="W779" s="197">
        <f t="shared" si="305"/>
        <v>0</v>
      </c>
      <c r="X779" s="197">
        <f t="shared" si="306"/>
        <v>1</v>
      </c>
      <c r="Y779" s="214" t="str">
        <f t="shared" si="307"/>
        <v>blended_SDG&amp;E CAM/DR Allocation_CAM and Demand Response Allocation</v>
      </c>
      <c r="Z779" s="197">
        <f>IF(COUNTIFS($Y$2:Y779,Y779)=1,1,0)</f>
        <v>0</v>
      </c>
      <c r="AA779" s="197">
        <f>SUM($Z$2:Z779)*Z779</f>
        <v>0</v>
      </c>
      <c r="AB779" s="197">
        <f>COUNTIFS(resources!B:B,B779)</f>
        <v>1</v>
      </c>
      <c r="AC779" s="197">
        <f t="shared" si="308"/>
        <v>1</v>
      </c>
      <c r="AD779" s="197">
        <f t="shared" si="309"/>
        <v>1</v>
      </c>
      <c r="AE779" s="197">
        <f t="shared" si="310"/>
        <v>1</v>
      </c>
      <c r="AF779" s="197">
        <f t="shared" si="311"/>
        <v>1</v>
      </c>
      <c r="AG779" s="197">
        <f t="shared" si="312"/>
        <v>1</v>
      </c>
      <c r="AH779" s="197">
        <f t="shared" si="313"/>
        <v>1</v>
      </c>
      <c r="AI779" s="197">
        <f t="shared" si="314"/>
        <v>1</v>
      </c>
    </row>
    <row r="780" spans="1:35" x14ac:dyDescent="0.3">
      <c r="A780" s="103" t="s">
        <v>3955</v>
      </c>
      <c r="B780" s="214" t="s">
        <v>443</v>
      </c>
      <c r="C780" s="214" t="s">
        <v>6273</v>
      </c>
      <c r="D780" s="164">
        <v>2025</v>
      </c>
      <c r="E780" s="164">
        <v>1</v>
      </c>
      <c r="F780" s="166">
        <v>0</v>
      </c>
      <c r="G780" s="206">
        <v>51.714045161682108</v>
      </c>
      <c r="H780" s="207"/>
      <c r="I780" s="103" t="s">
        <v>556</v>
      </c>
      <c r="K780" s="210" t="s">
        <v>6274</v>
      </c>
      <c r="L780" s="216">
        <v>51.714045161682108</v>
      </c>
      <c r="M780" s="210" t="str">
        <f>IF(
ISNA(INDEX(resources!E:E,MATCH(B780,resources!B:B,0))),"fillme",
INDEX(resources!E:E,MATCH(B780,resources!B:B,0)))</f>
        <v>blended</v>
      </c>
      <c r="N780" s="220">
        <v>1</v>
      </c>
      <c r="O780" s="210" t="str">
        <f>IFERROR(INDEX(resources!K:K,MATCH(B780,resources!B:B,0)),"fillme")</f>
        <v>unknown</v>
      </c>
      <c r="P780" s="210" t="str">
        <f t="shared" si="300"/>
        <v>unknown_2025_1</v>
      </c>
      <c r="Q780" s="194">
        <f>INDEX(elcc!G:G,MATCH(P780,elcc!D:D,0))</f>
        <v>0</v>
      </c>
      <c r="R780" s="195">
        <f t="shared" si="301"/>
        <v>1</v>
      </c>
      <c r="S780" s="210" t="e">
        <f t="shared" si="302"/>
        <v>#N/A</v>
      </c>
      <c r="T780" s="212">
        <f t="shared" si="303"/>
        <v>51.714045161682108</v>
      </c>
      <c r="U780" s="196" t="str">
        <f t="shared" si="304"/>
        <v>ok</v>
      </c>
      <c r="V780" s="192" t="str">
        <f>INDEX(resources!F:F,MATCH(B780,resources!B:B,0))</f>
        <v>special</v>
      </c>
      <c r="W780" s="197">
        <f t="shared" si="305"/>
        <v>0</v>
      </c>
      <c r="X780" s="197">
        <f t="shared" si="306"/>
        <v>1</v>
      </c>
      <c r="Y780" s="214" t="str">
        <f t="shared" si="307"/>
        <v>blended_SDG&amp;E CAM/DR Allocation_CAM and Demand Response Allocation</v>
      </c>
      <c r="Z780" s="197">
        <f>IF(COUNTIFS($Y$2:Y780,Y780)=1,1,0)</f>
        <v>0</v>
      </c>
      <c r="AA780" s="197">
        <f>SUM($Z$2:Z780)*Z780</f>
        <v>0</v>
      </c>
      <c r="AB780" s="197">
        <f>COUNTIFS(resources!B:B,B780)</f>
        <v>1</v>
      </c>
      <c r="AC780" s="197">
        <f t="shared" si="308"/>
        <v>1</v>
      </c>
      <c r="AD780" s="197">
        <f t="shared" si="309"/>
        <v>1</v>
      </c>
      <c r="AE780" s="197">
        <f t="shared" si="310"/>
        <v>1</v>
      </c>
      <c r="AF780" s="197">
        <f t="shared" si="311"/>
        <v>1</v>
      </c>
      <c r="AG780" s="197">
        <f t="shared" si="312"/>
        <v>1</v>
      </c>
      <c r="AH780" s="197">
        <f t="shared" si="313"/>
        <v>1</v>
      </c>
      <c r="AI780" s="197">
        <f t="shared" si="314"/>
        <v>1</v>
      </c>
    </row>
    <row r="781" spans="1:35" x14ac:dyDescent="0.3">
      <c r="A781" s="103" t="s">
        <v>3955</v>
      </c>
      <c r="B781" s="214" t="s">
        <v>443</v>
      </c>
      <c r="C781" s="214" t="s">
        <v>6273</v>
      </c>
      <c r="D781" s="164">
        <v>2025</v>
      </c>
      <c r="E781" s="164">
        <v>2</v>
      </c>
      <c r="F781" s="166">
        <v>0</v>
      </c>
      <c r="G781" s="206">
        <v>43.168589175992793</v>
      </c>
      <c r="H781" s="207"/>
      <c r="I781" s="103" t="s">
        <v>556</v>
      </c>
      <c r="K781" s="210" t="s">
        <v>6274</v>
      </c>
      <c r="L781" s="216">
        <v>43.168589175992793</v>
      </c>
      <c r="M781" s="210" t="str">
        <f>IF(
ISNA(INDEX(resources!E:E,MATCH(B781,resources!B:B,0))),"fillme",
INDEX(resources!E:E,MATCH(B781,resources!B:B,0)))</f>
        <v>blended</v>
      </c>
      <c r="N781" s="220">
        <v>1</v>
      </c>
      <c r="O781" s="210" t="str">
        <f>IFERROR(INDEX(resources!K:K,MATCH(B781,resources!B:B,0)),"fillme")</f>
        <v>unknown</v>
      </c>
      <c r="P781" s="210" t="str">
        <f t="shared" si="300"/>
        <v>unknown_2025_2</v>
      </c>
      <c r="Q781" s="194">
        <f>INDEX(elcc!G:G,MATCH(P781,elcc!D:D,0))</f>
        <v>0</v>
      </c>
      <c r="R781" s="195">
        <f t="shared" si="301"/>
        <v>1</v>
      </c>
      <c r="S781" s="210" t="e">
        <f t="shared" si="302"/>
        <v>#N/A</v>
      </c>
      <c r="T781" s="212">
        <f t="shared" si="303"/>
        <v>43.168589175992793</v>
      </c>
      <c r="U781" s="196" t="str">
        <f t="shared" si="304"/>
        <v>ok</v>
      </c>
      <c r="V781" s="192" t="str">
        <f>INDEX(resources!F:F,MATCH(B781,resources!B:B,0))</f>
        <v>special</v>
      </c>
      <c r="W781" s="197">
        <f t="shared" si="305"/>
        <v>0</v>
      </c>
      <c r="X781" s="197">
        <f t="shared" si="306"/>
        <v>1</v>
      </c>
      <c r="Y781" s="214" t="str">
        <f t="shared" si="307"/>
        <v>blended_SDG&amp;E CAM/DR Allocation_CAM and Demand Response Allocation</v>
      </c>
      <c r="Z781" s="197">
        <f>IF(COUNTIFS($Y$2:Y781,Y781)=1,1,0)</f>
        <v>0</v>
      </c>
      <c r="AA781" s="197">
        <f>SUM($Z$2:Z781)*Z781</f>
        <v>0</v>
      </c>
      <c r="AB781" s="197">
        <f>COUNTIFS(resources!B:B,B781)</f>
        <v>1</v>
      </c>
      <c r="AC781" s="197">
        <f t="shared" si="308"/>
        <v>1</v>
      </c>
      <c r="AD781" s="197">
        <f t="shared" si="309"/>
        <v>1</v>
      </c>
      <c r="AE781" s="197">
        <f t="shared" si="310"/>
        <v>1</v>
      </c>
      <c r="AF781" s="197">
        <f t="shared" si="311"/>
        <v>1</v>
      </c>
      <c r="AG781" s="197">
        <f t="shared" si="312"/>
        <v>1</v>
      </c>
      <c r="AH781" s="197">
        <f t="shared" si="313"/>
        <v>1</v>
      </c>
      <c r="AI781" s="197">
        <f t="shared" si="314"/>
        <v>1</v>
      </c>
    </row>
    <row r="782" spans="1:35" x14ac:dyDescent="0.3">
      <c r="A782" s="103" t="s">
        <v>3955</v>
      </c>
      <c r="B782" s="214" t="s">
        <v>443</v>
      </c>
      <c r="C782" s="214" t="s">
        <v>6273</v>
      </c>
      <c r="D782" s="164">
        <v>2025</v>
      </c>
      <c r="E782" s="164">
        <v>3</v>
      </c>
      <c r="F782" s="166">
        <v>0</v>
      </c>
      <c r="G782" s="206">
        <v>43.682615287638413</v>
      </c>
      <c r="H782" s="207"/>
      <c r="I782" s="103" t="s">
        <v>556</v>
      </c>
      <c r="K782" s="210" t="s">
        <v>6274</v>
      </c>
      <c r="L782" s="216">
        <v>43.682615287638413</v>
      </c>
      <c r="M782" s="210" t="str">
        <f>IF(
ISNA(INDEX(resources!E:E,MATCH(B782,resources!B:B,0))),"fillme",
INDEX(resources!E:E,MATCH(B782,resources!B:B,0)))</f>
        <v>blended</v>
      </c>
      <c r="N782" s="220">
        <v>1</v>
      </c>
      <c r="O782" s="210" t="str">
        <f>IFERROR(INDEX(resources!K:K,MATCH(B782,resources!B:B,0)),"fillme")</f>
        <v>unknown</v>
      </c>
      <c r="P782" s="210" t="str">
        <f t="shared" si="300"/>
        <v>unknown_2025_3</v>
      </c>
      <c r="Q782" s="194">
        <f>INDEX(elcc!G:G,MATCH(P782,elcc!D:D,0))</f>
        <v>0</v>
      </c>
      <c r="R782" s="195">
        <f t="shared" si="301"/>
        <v>1</v>
      </c>
      <c r="S782" s="210" t="e">
        <f t="shared" si="302"/>
        <v>#N/A</v>
      </c>
      <c r="T782" s="212">
        <f t="shared" si="303"/>
        <v>43.682615287638413</v>
      </c>
      <c r="U782" s="196" t="str">
        <f t="shared" si="304"/>
        <v>ok</v>
      </c>
      <c r="V782" s="192" t="str">
        <f>INDEX(resources!F:F,MATCH(B782,resources!B:B,0))</f>
        <v>special</v>
      </c>
      <c r="W782" s="197">
        <f t="shared" si="305"/>
        <v>0</v>
      </c>
      <c r="X782" s="197">
        <f t="shared" si="306"/>
        <v>1</v>
      </c>
      <c r="Y782" s="214" t="str">
        <f t="shared" si="307"/>
        <v>blended_SDG&amp;E CAM/DR Allocation_CAM and Demand Response Allocation</v>
      </c>
      <c r="Z782" s="197">
        <f>IF(COUNTIFS($Y$2:Y782,Y782)=1,1,0)</f>
        <v>0</v>
      </c>
      <c r="AA782" s="197">
        <f>SUM($Z$2:Z782)*Z782</f>
        <v>0</v>
      </c>
      <c r="AB782" s="197">
        <f>COUNTIFS(resources!B:B,B782)</f>
        <v>1</v>
      </c>
      <c r="AC782" s="197">
        <f t="shared" si="308"/>
        <v>1</v>
      </c>
      <c r="AD782" s="197">
        <f t="shared" si="309"/>
        <v>1</v>
      </c>
      <c r="AE782" s="197">
        <f t="shared" si="310"/>
        <v>1</v>
      </c>
      <c r="AF782" s="197">
        <f t="shared" si="311"/>
        <v>1</v>
      </c>
      <c r="AG782" s="197">
        <f t="shared" si="312"/>
        <v>1</v>
      </c>
      <c r="AH782" s="197">
        <f t="shared" si="313"/>
        <v>1</v>
      </c>
      <c r="AI782" s="197">
        <f t="shared" si="314"/>
        <v>1</v>
      </c>
    </row>
    <row r="783" spans="1:35" x14ac:dyDescent="0.3">
      <c r="A783" s="103" t="s">
        <v>3955</v>
      </c>
      <c r="B783" s="214" t="s">
        <v>443</v>
      </c>
      <c r="C783" s="214" t="s">
        <v>6273</v>
      </c>
      <c r="D783" s="164">
        <v>2025</v>
      </c>
      <c r="E783" s="164">
        <v>4</v>
      </c>
      <c r="F783" s="166">
        <v>0</v>
      </c>
      <c r="G783" s="206">
        <v>40.418706727478224</v>
      </c>
      <c r="H783" s="207"/>
      <c r="I783" s="103" t="s">
        <v>556</v>
      </c>
      <c r="K783" s="210" t="s">
        <v>6274</v>
      </c>
      <c r="L783" s="216">
        <v>40.418706727478224</v>
      </c>
      <c r="M783" s="210" t="str">
        <f>IF(
ISNA(INDEX(resources!E:E,MATCH(B783,resources!B:B,0))),"fillme",
INDEX(resources!E:E,MATCH(B783,resources!B:B,0)))</f>
        <v>blended</v>
      </c>
      <c r="N783" s="220">
        <v>1</v>
      </c>
      <c r="O783" s="210" t="str">
        <f>IFERROR(INDEX(resources!K:K,MATCH(B783,resources!B:B,0)),"fillme")</f>
        <v>unknown</v>
      </c>
      <c r="P783" s="210" t="str">
        <f t="shared" si="300"/>
        <v>unknown_2025_4</v>
      </c>
      <c r="Q783" s="194">
        <f>INDEX(elcc!G:G,MATCH(P783,elcc!D:D,0))</f>
        <v>0</v>
      </c>
      <c r="R783" s="195">
        <f t="shared" si="301"/>
        <v>1</v>
      </c>
      <c r="S783" s="210" t="e">
        <f t="shared" si="302"/>
        <v>#N/A</v>
      </c>
      <c r="T783" s="212">
        <f t="shared" si="303"/>
        <v>40.418706727478224</v>
      </c>
      <c r="U783" s="196" t="str">
        <f t="shared" si="304"/>
        <v>ok</v>
      </c>
      <c r="V783" s="192" t="str">
        <f>INDEX(resources!F:F,MATCH(B783,resources!B:B,0))</f>
        <v>special</v>
      </c>
      <c r="W783" s="197">
        <f t="shared" si="305"/>
        <v>0</v>
      </c>
      <c r="X783" s="197">
        <f t="shared" si="306"/>
        <v>1</v>
      </c>
      <c r="Y783" s="214" t="str">
        <f t="shared" si="307"/>
        <v>blended_SDG&amp;E CAM/DR Allocation_CAM and Demand Response Allocation</v>
      </c>
      <c r="Z783" s="197">
        <f>IF(COUNTIFS($Y$2:Y783,Y783)=1,1,0)</f>
        <v>0</v>
      </c>
      <c r="AA783" s="197">
        <f>SUM($Z$2:Z783)*Z783</f>
        <v>0</v>
      </c>
      <c r="AB783" s="197">
        <f>COUNTIFS(resources!B:B,B783)</f>
        <v>1</v>
      </c>
      <c r="AC783" s="197">
        <f t="shared" si="308"/>
        <v>1</v>
      </c>
      <c r="AD783" s="197">
        <f t="shared" si="309"/>
        <v>1</v>
      </c>
      <c r="AE783" s="197">
        <f t="shared" si="310"/>
        <v>1</v>
      </c>
      <c r="AF783" s="197">
        <f t="shared" si="311"/>
        <v>1</v>
      </c>
      <c r="AG783" s="197">
        <f t="shared" si="312"/>
        <v>1</v>
      </c>
      <c r="AH783" s="197">
        <f t="shared" si="313"/>
        <v>1</v>
      </c>
      <c r="AI783" s="197">
        <f t="shared" si="314"/>
        <v>1</v>
      </c>
    </row>
    <row r="784" spans="1:35" x14ac:dyDescent="0.3">
      <c r="A784" s="103" t="s">
        <v>3955</v>
      </c>
      <c r="B784" s="214" t="s">
        <v>443</v>
      </c>
      <c r="C784" s="214" t="s">
        <v>6273</v>
      </c>
      <c r="D784" s="164">
        <v>2025</v>
      </c>
      <c r="E784" s="164">
        <v>5</v>
      </c>
      <c r="F784" s="166">
        <v>0</v>
      </c>
      <c r="G784" s="206">
        <v>47.49</v>
      </c>
      <c r="H784" s="207"/>
      <c r="I784" s="103" t="s">
        <v>556</v>
      </c>
      <c r="K784" s="210" t="s">
        <v>6274</v>
      </c>
      <c r="L784" s="216">
        <v>47.49</v>
      </c>
      <c r="M784" s="210" t="str">
        <f>IF(
ISNA(INDEX(resources!E:E,MATCH(B784,resources!B:B,0))),"fillme",
INDEX(resources!E:E,MATCH(B784,resources!B:B,0)))</f>
        <v>blended</v>
      </c>
      <c r="N784" s="220">
        <v>1</v>
      </c>
      <c r="O784" s="210" t="str">
        <f>IFERROR(INDEX(resources!K:K,MATCH(B784,resources!B:B,0)),"fillme")</f>
        <v>unknown</v>
      </c>
      <c r="P784" s="210" t="str">
        <f t="shared" si="300"/>
        <v>unknown_2025_5</v>
      </c>
      <c r="Q784" s="194">
        <f>INDEX(elcc!G:G,MATCH(P784,elcc!D:D,0))</f>
        <v>0</v>
      </c>
      <c r="R784" s="195">
        <f t="shared" si="301"/>
        <v>1</v>
      </c>
      <c r="S784" s="210" t="e">
        <f t="shared" si="302"/>
        <v>#N/A</v>
      </c>
      <c r="T784" s="212">
        <f t="shared" si="303"/>
        <v>47.49</v>
      </c>
      <c r="U784" s="196" t="str">
        <f t="shared" si="304"/>
        <v>ok</v>
      </c>
      <c r="V784" s="192" t="str">
        <f>INDEX(resources!F:F,MATCH(B784,resources!B:B,0))</f>
        <v>special</v>
      </c>
      <c r="W784" s="197">
        <f t="shared" si="305"/>
        <v>0</v>
      </c>
      <c r="X784" s="197">
        <f t="shared" si="306"/>
        <v>1</v>
      </c>
      <c r="Y784" s="214" t="str">
        <f t="shared" si="307"/>
        <v>blended_SDG&amp;E CAM/DR Allocation_CAM and Demand Response Allocation</v>
      </c>
      <c r="Z784" s="197">
        <f>IF(COUNTIFS($Y$2:Y784,Y784)=1,1,0)</f>
        <v>0</v>
      </c>
      <c r="AA784" s="197">
        <f>SUM($Z$2:Z784)*Z784</f>
        <v>0</v>
      </c>
      <c r="AB784" s="197">
        <f>COUNTIFS(resources!B:B,B784)</f>
        <v>1</v>
      </c>
      <c r="AC784" s="197">
        <f t="shared" si="308"/>
        <v>1</v>
      </c>
      <c r="AD784" s="197">
        <f t="shared" si="309"/>
        <v>1</v>
      </c>
      <c r="AE784" s="197">
        <f t="shared" si="310"/>
        <v>1</v>
      </c>
      <c r="AF784" s="197">
        <f t="shared" si="311"/>
        <v>1</v>
      </c>
      <c r="AG784" s="197">
        <f t="shared" si="312"/>
        <v>1</v>
      </c>
      <c r="AH784" s="197">
        <f t="shared" si="313"/>
        <v>1</v>
      </c>
      <c r="AI784" s="197">
        <f t="shared" si="314"/>
        <v>1</v>
      </c>
    </row>
    <row r="785" spans="1:35" x14ac:dyDescent="0.3">
      <c r="A785" s="103" t="s">
        <v>3955</v>
      </c>
      <c r="B785" s="214" t="s">
        <v>443</v>
      </c>
      <c r="C785" s="214" t="s">
        <v>6273</v>
      </c>
      <c r="D785" s="164">
        <v>2025</v>
      </c>
      <c r="E785" s="164">
        <v>6</v>
      </c>
      <c r="F785" s="166">
        <v>0</v>
      </c>
      <c r="G785" s="206">
        <v>43.94</v>
      </c>
      <c r="H785" s="207"/>
      <c r="I785" s="103" t="s">
        <v>556</v>
      </c>
      <c r="K785" s="210" t="s">
        <v>6274</v>
      </c>
      <c r="L785" s="216">
        <v>43.94</v>
      </c>
      <c r="M785" s="210" t="str">
        <f>IF(
ISNA(INDEX(resources!E:E,MATCH(B785,resources!B:B,0))),"fillme",
INDEX(resources!E:E,MATCH(B785,resources!B:B,0)))</f>
        <v>blended</v>
      </c>
      <c r="N785" s="220">
        <v>1</v>
      </c>
      <c r="O785" s="210" t="str">
        <f>IFERROR(INDEX(resources!K:K,MATCH(B785,resources!B:B,0)),"fillme")</f>
        <v>unknown</v>
      </c>
      <c r="P785" s="210" t="str">
        <f t="shared" si="300"/>
        <v>unknown_2025_6</v>
      </c>
      <c r="Q785" s="194">
        <f>INDEX(elcc!G:G,MATCH(P785,elcc!D:D,0))</f>
        <v>0</v>
      </c>
      <c r="R785" s="195">
        <f t="shared" si="301"/>
        <v>1</v>
      </c>
      <c r="S785" s="210" t="e">
        <f t="shared" si="302"/>
        <v>#N/A</v>
      </c>
      <c r="T785" s="212">
        <f t="shared" si="303"/>
        <v>43.94</v>
      </c>
      <c r="U785" s="196" t="str">
        <f t="shared" si="304"/>
        <v>ok</v>
      </c>
      <c r="V785" s="192" t="str">
        <f>INDEX(resources!F:F,MATCH(B785,resources!B:B,0))</f>
        <v>special</v>
      </c>
      <c r="W785" s="197">
        <f t="shared" si="305"/>
        <v>0</v>
      </c>
      <c r="X785" s="197">
        <f t="shared" si="306"/>
        <v>1</v>
      </c>
      <c r="Y785" s="214" t="str">
        <f t="shared" si="307"/>
        <v>blended_SDG&amp;E CAM/DR Allocation_CAM and Demand Response Allocation</v>
      </c>
      <c r="Z785" s="197">
        <f>IF(COUNTIFS($Y$2:Y785,Y785)=1,1,0)</f>
        <v>0</v>
      </c>
      <c r="AA785" s="197">
        <f>SUM($Z$2:Z785)*Z785</f>
        <v>0</v>
      </c>
      <c r="AB785" s="197">
        <f>COUNTIFS(resources!B:B,B785)</f>
        <v>1</v>
      </c>
      <c r="AC785" s="197">
        <f t="shared" si="308"/>
        <v>1</v>
      </c>
      <c r="AD785" s="197">
        <f t="shared" si="309"/>
        <v>1</v>
      </c>
      <c r="AE785" s="197">
        <f t="shared" si="310"/>
        <v>1</v>
      </c>
      <c r="AF785" s="197">
        <f t="shared" si="311"/>
        <v>1</v>
      </c>
      <c r="AG785" s="197">
        <f t="shared" si="312"/>
        <v>1</v>
      </c>
      <c r="AH785" s="197">
        <f t="shared" si="313"/>
        <v>1</v>
      </c>
      <c r="AI785" s="197">
        <f t="shared" si="314"/>
        <v>1</v>
      </c>
    </row>
    <row r="786" spans="1:35" x14ac:dyDescent="0.3">
      <c r="A786" s="103" t="s">
        <v>3955</v>
      </c>
      <c r="B786" s="214" t="s">
        <v>443</v>
      </c>
      <c r="C786" s="214" t="s">
        <v>6273</v>
      </c>
      <c r="D786" s="164">
        <v>2025</v>
      </c>
      <c r="E786" s="164">
        <v>7</v>
      </c>
      <c r="F786" s="166">
        <v>0</v>
      </c>
      <c r="G786" s="206">
        <v>45.34</v>
      </c>
      <c r="H786" s="207"/>
      <c r="I786" s="103" t="s">
        <v>556</v>
      </c>
      <c r="K786" s="210" t="s">
        <v>6274</v>
      </c>
      <c r="L786" s="216">
        <v>45.34</v>
      </c>
      <c r="M786" s="210" t="str">
        <f>IF(
ISNA(INDEX(resources!E:E,MATCH(B786,resources!B:B,0))),"fillme",
INDEX(resources!E:E,MATCH(B786,resources!B:B,0)))</f>
        <v>blended</v>
      </c>
      <c r="N786" s="220">
        <v>1</v>
      </c>
      <c r="O786" s="210" t="str">
        <f>IFERROR(INDEX(resources!K:K,MATCH(B786,resources!B:B,0)),"fillme")</f>
        <v>unknown</v>
      </c>
      <c r="P786" s="210" t="str">
        <f t="shared" si="300"/>
        <v>unknown_2025_7</v>
      </c>
      <c r="Q786" s="194">
        <f>INDEX(elcc!G:G,MATCH(P786,elcc!D:D,0))</f>
        <v>0</v>
      </c>
      <c r="R786" s="195">
        <f t="shared" si="301"/>
        <v>1</v>
      </c>
      <c r="S786" s="210" t="e">
        <f t="shared" si="302"/>
        <v>#N/A</v>
      </c>
      <c r="T786" s="212">
        <f t="shared" si="303"/>
        <v>45.34</v>
      </c>
      <c r="U786" s="196" t="str">
        <f t="shared" si="304"/>
        <v>ok</v>
      </c>
      <c r="V786" s="192" t="str">
        <f>INDEX(resources!F:F,MATCH(B786,resources!B:B,0))</f>
        <v>special</v>
      </c>
      <c r="W786" s="197">
        <f t="shared" si="305"/>
        <v>0</v>
      </c>
      <c r="X786" s="197">
        <f t="shared" si="306"/>
        <v>1</v>
      </c>
      <c r="Y786" s="214" t="str">
        <f t="shared" si="307"/>
        <v>blended_SDG&amp;E CAM/DR Allocation_CAM and Demand Response Allocation</v>
      </c>
      <c r="Z786" s="197">
        <f>IF(COUNTIFS($Y$2:Y786,Y786)=1,1,0)</f>
        <v>0</v>
      </c>
      <c r="AA786" s="197">
        <f>SUM($Z$2:Z786)*Z786</f>
        <v>0</v>
      </c>
      <c r="AB786" s="197">
        <f>COUNTIFS(resources!B:B,B786)</f>
        <v>1</v>
      </c>
      <c r="AC786" s="197">
        <f t="shared" si="308"/>
        <v>1</v>
      </c>
      <c r="AD786" s="197">
        <f t="shared" si="309"/>
        <v>1</v>
      </c>
      <c r="AE786" s="197">
        <f t="shared" si="310"/>
        <v>1</v>
      </c>
      <c r="AF786" s="197">
        <f t="shared" si="311"/>
        <v>1</v>
      </c>
      <c r="AG786" s="197">
        <f t="shared" si="312"/>
        <v>1</v>
      </c>
      <c r="AH786" s="197">
        <f t="shared" si="313"/>
        <v>1</v>
      </c>
      <c r="AI786" s="197">
        <f t="shared" si="314"/>
        <v>1</v>
      </c>
    </row>
    <row r="787" spans="1:35" x14ac:dyDescent="0.3">
      <c r="A787" s="103" t="s">
        <v>3955</v>
      </c>
      <c r="B787" s="214" t="s">
        <v>443</v>
      </c>
      <c r="C787" s="214" t="s">
        <v>6273</v>
      </c>
      <c r="D787" s="164">
        <v>2025</v>
      </c>
      <c r="E787" s="164">
        <v>8</v>
      </c>
      <c r="F787" s="166">
        <v>0</v>
      </c>
      <c r="G787" s="206">
        <v>44.02</v>
      </c>
      <c r="H787" s="207"/>
      <c r="I787" s="103" t="s">
        <v>556</v>
      </c>
      <c r="K787" s="210" t="s">
        <v>6274</v>
      </c>
      <c r="L787" s="216">
        <v>44.02</v>
      </c>
      <c r="M787" s="210" t="str">
        <f>IF(
ISNA(INDEX(resources!E:E,MATCH(B787,resources!B:B,0))),"fillme",
INDEX(resources!E:E,MATCH(B787,resources!B:B,0)))</f>
        <v>blended</v>
      </c>
      <c r="N787" s="220">
        <v>1</v>
      </c>
      <c r="O787" s="210" t="str">
        <f>IFERROR(INDEX(resources!K:K,MATCH(B787,resources!B:B,0)),"fillme")</f>
        <v>unknown</v>
      </c>
      <c r="P787" s="210" t="str">
        <f t="shared" si="300"/>
        <v>unknown_2025_8</v>
      </c>
      <c r="Q787" s="194">
        <f>INDEX(elcc!G:G,MATCH(P787,elcc!D:D,0))</f>
        <v>0</v>
      </c>
      <c r="R787" s="195">
        <f t="shared" si="301"/>
        <v>1</v>
      </c>
      <c r="S787" s="210" t="e">
        <f t="shared" si="302"/>
        <v>#N/A</v>
      </c>
      <c r="T787" s="212">
        <f t="shared" si="303"/>
        <v>44.02</v>
      </c>
      <c r="U787" s="196" t="str">
        <f t="shared" si="304"/>
        <v>ok</v>
      </c>
      <c r="V787" s="192" t="str">
        <f>INDEX(resources!F:F,MATCH(B787,resources!B:B,0))</f>
        <v>special</v>
      </c>
      <c r="W787" s="197">
        <f t="shared" si="305"/>
        <v>0</v>
      </c>
      <c r="X787" s="197">
        <f t="shared" si="306"/>
        <v>1</v>
      </c>
      <c r="Y787" s="214" t="str">
        <f t="shared" si="307"/>
        <v>blended_SDG&amp;E CAM/DR Allocation_CAM and Demand Response Allocation</v>
      </c>
      <c r="Z787" s="197">
        <f>IF(COUNTIFS($Y$2:Y787,Y787)=1,1,0)</f>
        <v>0</v>
      </c>
      <c r="AA787" s="197">
        <f>SUM($Z$2:Z787)*Z787</f>
        <v>0</v>
      </c>
      <c r="AB787" s="197">
        <f>COUNTIFS(resources!B:B,B787)</f>
        <v>1</v>
      </c>
      <c r="AC787" s="197">
        <f t="shared" si="308"/>
        <v>1</v>
      </c>
      <c r="AD787" s="197">
        <f t="shared" si="309"/>
        <v>1</v>
      </c>
      <c r="AE787" s="197">
        <f t="shared" si="310"/>
        <v>1</v>
      </c>
      <c r="AF787" s="197">
        <f t="shared" si="311"/>
        <v>1</v>
      </c>
      <c r="AG787" s="197">
        <f t="shared" si="312"/>
        <v>1</v>
      </c>
      <c r="AH787" s="197">
        <f t="shared" si="313"/>
        <v>1</v>
      </c>
      <c r="AI787" s="197">
        <f t="shared" si="314"/>
        <v>1</v>
      </c>
    </row>
    <row r="788" spans="1:35" x14ac:dyDescent="0.3">
      <c r="A788" s="103" t="s">
        <v>3955</v>
      </c>
      <c r="B788" s="214" t="s">
        <v>443</v>
      </c>
      <c r="C788" s="214" t="s">
        <v>6273</v>
      </c>
      <c r="D788" s="164">
        <v>2025</v>
      </c>
      <c r="E788" s="164">
        <v>9</v>
      </c>
      <c r="F788" s="166">
        <v>0</v>
      </c>
      <c r="G788" s="206">
        <v>44.53</v>
      </c>
      <c r="H788" s="207"/>
      <c r="I788" s="103" t="s">
        <v>556</v>
      </c>
      <c r="K788" s="210" t="s">
        <v>6274</v>
      </c>
      <c r="L788" s="216">
        <v>44.53</v>
      </c>
      <c r="M788" s="210" t="str">
        <f>IF(
ISNA(INDEX(resources!E:E,MATCH(B788,resources!B:B,0))),"fillme",
INDEX(resources!E:E,MATCH(B788,resources!B:B,0)))</f>
        <v>blended</v>
      </c>
      <c r="N788" s="220">
        <v>1</v>
      </c>
      <c r="O788" s="210" t="str">
        <f>IFERROR(INDEX(resources!K:K,MATCH(B788,resources!B:B,0)),"fillme")</f>
        <v>unknown</v>
      </c>
      <c r="P788" s="210" t="str">
        <f t="shared" si="300"/>
        <v>unknown_2025_9</v>
      </c>
      <c r="Q788" s="194">
        <f>INDEX(elcc!G:G,MATCH(P788,elcc!D:D,0))</f>
        <v>0</v>
      </c>
      <c r="R788" s="195">
        <f t="shared" si="301"/>
        <v>1</v>
      </c>
      <c r="S788" s="210" t="e">
        <f t="shared" si="302"/>
        <v>#N/A</v>
      </c>
      <c r="T788" s="212">
        <f t="shared" si="303"/>
        <v>44.53</v>
      </c>
      <c r="U788" s="196" t="str">
        <f t="shared" si="304"/>
        <v>ok</v>
      </c>
      <c r="V788" s="192" t="str">
        <f>INDEX(resources!F:F,MATCH(B788,resources!B:B,0))</f>
        <v>special</v>
      </c>
      <c r="W788" s="197">
        <f t="shared" si="305"/>
        <v>0</v>
      </c>
      <c r="X788" s="197">
        <f t="shared" si="306"/>
        <v>1</v>
      </c>
      <c r="Y788" s="214" t="str">
        <f t="shared" si="307"/>
        <v>blended_SDG&amp;E CAM/DR Allocation_CAM and Demand Response Allocation</v>
      </c>
      <c r="Z788" s="197">
        <f>IF(COUNTIFS($Y$2:Y788,Y788)=1,1,0)</f>
        <v>0</v>
      </c>
      <c r="AA788" s="197">
        <f>SUM($Z$2:Z788)*Z788</f>
        <v>0</v>
      </c>
      <c r="AB788" s="197">
        <f>COUNTIFS(resources!B:B,B788)</f>
        <v>1</v>
      </c>
      <c r="AC788" s="197">
        <f t="shared" si="308"/>
        <v>1</v>
      </c>
      <c r="AD788" s="197">
        <f t="shared" si="309"/>
        <v>1</v>
      </c>
      <c r="AE788" s="197">
        <f t="shared" si="310"/>
        <v>1</v>
      </c>
      <c r="AF788" s="197">
        <f t="shared" si="311"/>
        <v>1</v>
      </c>
      <c r="AG788" s="197">
        <f t="shared" si="312"/>
        <v>1</v>
      </c>
      <c r="AH788" s="197">
        <f t="shared" si="313"/>
        <v>1</v>
      </c>
      <c r="AI788" s="197">
        <f t="shared" si="314"/>
        <v>1</v>
      </c>
    </row>
    <row r="789" spans="1:35" x14ac:dyDescent="0.3">
      <c r="A789" s="103" t="s">
        <v>3955</v>
      </c>
      <c r="B789" s="214" t="s">
        <v>443</v>
      </c>
      <c r="C789" s="214" t="s">
        <v>6273</v>
      </c>
      <c r="D789" s="164">
        <v>2025</v>
      </c>
      <c r="E789" s="164">
        <v>10</v>
      </c>
      <c r="F789" s="166">
        <v>0</v>
      </c>
      <c r="G789" s="206">
        <v>45.519999999999996</v>
      </c>
      <c r="H789" s="207"/>
      <c r="I789" s="103" t="s">
        <v>556</v>
      </c>
      <c r="K789" s="210" t="s">
        <v>6274</v>
      </c>
      <c r="L789" s="216">
        <v>45.519999999999996</v>
      </c>
      <c r="M789" s="210" t="str">
        <f>IF(
ISNA(INDEX(resources!E:E,MATCH(B789,resources!B:B,0))),"fillme",
INDEX(resources!E:E,MATCH(B789,resources!B:B,0)))</f>
        <v>blended</v>
      </c>
      <c r="N789" s="220">
        <v>1</v>
      </c>
      <c r="O789" s="210" t="str">
        <f>IFERROR(INDEX(resources!K:K,MATCH(B789,resources!B:B,0)),"fillme")</f>
        <v>unknown</v>
      </c>
      <c r="P789" s="210" t="str">
        <f t="shared" si="300"/>
        <v>unknown_2025_10</v>
      </c>
      <c r="Q789" s="194">
        <f>INDEX(elcc!G:G,MATCH(P789,elcc!D:D,0))</f>
        <v>0</v>
      </c>
      <c r="R789" s="195">
        <f t="shared" si="301"/>
        <v>1</v>
      </c>
      <c r="S789" s="210" t="e">
        <f t="shared" si="302"/>
        <v>#N/A</v>
      </c>
      <c r="T789" s="212">
        <f t="shared" si="303"/>
        <v>45.519999999999996</v>
      </c>
      <c r="U789" s="196" t="str">
        <f t="shared" si="304"/>
        <v>ok</v>
      </c>
      <c r="V789" s="192" t="str">
        <f>INDEX(resources!F:F,MATCH(B789,resources!B:B,0))</f>
        <v>special</v>
      </c>
      <c r="W789" s="197">
        <f t="shared" si="305"/>
        <v>0</v>
      </c>
      <c r="X789" s="197">
        <f t="shared" si="306"/>
        <v>1</v>
      </c>
      <c r="Y789" s="214" t="str">
        <f t="shared" si="307"/>
        <v>blended_SDG&amp;E CAM/DR Allocation_CAM and Demand Response Allocation</v>
      </c>
      <c r="Z789" s="197">
        <f>IF(COUNTIFS($Y$2:Y789,Y789)=1,1,0)</f>
        <v>0</v>
      </c>
      <c r="AA789" s="197">
        <f>SUM($Z$2:Z789)*Z789</f>
        <v>0</v>
      </c>
      <c r="AB789" s="197">
        <f>COUNTIFS(resources!B:B,B789)</f>
        <v>1</v>
      </c>
      <c r="AC789" s="197">
        <f t="shared" si="308"/>
        <v>1</v>
      </c>
      <c r="AD789" s="197">
        <f t="shared" si="309"/>
        <v>1</v>
      </c>
      <c r="AE789" s="197">
        <f t="shared" si="310"/>
        <v>1</v>
      </c>
      <c r="AF789" s="197">
        <f t="shared" si="311"/>
        <v>1</v>
      </c>
      <c r="AG789" s="197">
        <f t="shared" si="312"/>
        <v>1</v>
      </c>
      <c r="AH789" s="197">
        <f t="shared" si="313"/>
        <v>1</v>
      </c>
      <c r="AI789" s="197">
        <f t="shared" si="314"/>
        <v>1</v>
      </c>
    </row>
    <row r="790" spans="1:35" x14ac:dyDescent="0.3">
      <c r="A790" s="103" t="s">
        <v>3955</v>
      </c>
      <c r="B790" s="214" t="s">
        <v>443</v>
      </c>
      <c r="C790" s="214" t="s">
        <v>6273</v>
      </c>
      <c r="D790" s="164">
        <v>2025</v>
      </c>
      <c r="E790" s="164">
        <v>11</v>
      </c>
      <c r="F790" s="166">
        <v>0</v>
      </c>
      <c r="G790" s="206">
        <v>52.09</v>
      </c>
      <c r="H790" s="207"/>
      <c r="I790" s="103" t="s">
        <v>556</v>
      </c>
      <c r="K790" s="210" t="s">
        <v>6274</v>
      </c>
      <c r="L790" s="216">
        <v>52.09</v>
      </c>
      <c r="M790" s="210" t="str">
        <f>IF(
ISNA(INDEX(resources!E:E,MATCH(B790,resources!B:B,0))),"fillme",
INDEX(resources!E:E,MATCH(B790,resources!B:B,0)))</f>
        <v>blended</v>
      </c>
      <c r="N790" s="220">
        <v>1</v>
      </c>
      <c r="O790" s="210" t="str">
        <f>IFERROR(INDEX(resources!K:K,MATCH(B790,resources!B:B,0)),"fillme")</f>
        <v>unknown</v>
      </c>
      <c r="P790" s="210" t="str">
        <f t="shared" si="300"/>
        <v>unknown_2025_11</v>
      </c>
      <c r="Q790" s="194">
        <f>INDEX(elcc!G:G,MATCH(P790,elcc!D:D,0))</f>
        <v>0</v>
      </c>
      <c r="R790" s="195">
        <f t="shared" si="301"/>
        <v>1</v>
      </c>
      <c r="S790" s="210" t="e">
        <f t="shared" si="302"/>
        <v>#N/A</v>
      </c>
      <c r="T790" s="212">
        <f t="shared" si="303"/>
        <v>52.09</v>
      </c>
      <c r="U790" s="196" t="str">
        <f t="shared" si="304"/>
        <v>ok</v>
      </c>
      <c r="V790" s="192" t="str">
        <f>INDEX(resources!F:F,MATCH(B790,resources!B:B,0))</f>
        <v>special</v>
      </c>
      <c r="W790" s="197">
        <f t="shared" si="305"/>
        <v>0</v>
      </c>
      <c r="X790" s="197">
        <f t="shared" si="306"/>
        <v>1</v>
      </c>
      <c r="Y790" s="214" t="str">
        <f t="shared" si="307"/>
        <v>blended_SDG&amp;E CAM/DR Allocation_CAM and Demand Response Allocation</v>
      </c>
      <c r="Z790" s="197">
        <f>IF(COUNTIFS($Y$2:Y790,Y790)=1,1,0)</f>
        <v>0</v>
      </c>
      <c r="AA790" s="197">
        <f>SUM($Z$2:Z790)*Z790</f>
        <v>0</v>
      </c>
      <c r="AB790" s="197">
        <f>COUNTIFS(resources!B:B,B790)</f>
        <v>1</v>
      </c>
      <c r="AC790" s="197">
        <f t="shared" si="308"/>
        <v>1</v>
      </c>
      <c r="AD790" s="197">
        <f t="shared" si="309"/>
        <v>1</v>
      </c>
      <c r="AE790" s="197">
        <f t="shared" si="310"/>
        <v>1</v>
      </c>
      <c r="AF790" s="197">
        <f t="shared" si="311"/>
        <v>1</v>
      </c>
      <c r="AG790" s="197">
        <f t="shared" si="312"/>
        <v>1</v>
      </c>
      <c r="AH790" s="197">
        <f t="shared" si="313"/>
        <v>1</v>
      </c>
      <c r="AI790" s="197">
        <f t="shared" si="314"/>
        <v>1</v>
      </c>
    </row>
    <row r="791" spans="1:35" x14ac:dyDescent="0.3">
      <c r="A791" s="103" t="s">
        <v>3955</v>
      </c>
      <c r="B791" s="214" t="s">
        <v>443</v>
      </c>
      <c r="C791" s="214" t="s">
        <v>6273</v>
      </c>
      <c r="D791" s="164">
        <v>2025</v>
      </c>
      <c r="E791" s="164">
        <v>12</v>
      </c>
      <c r="F791" s="166">
        <v>0</v>
      </c>
      <c r="G791" s="206">
        <v>48.519999999999996</v>
      </c>
      <c r="H791" s="207"/>
      <c r="I791" s="103" t="s">
        <v>556</v>
      </c>
      <c r="K791" s="210" t="s">
        <v>6274</v>
      </c>
      <c r="L791" s="216">
        <v>48.519999999999996</v>
      </c>
      <c r="M791" s="210" t="str">
        <f>IF(
ISNA(INDEX(resources!E:E,MATCH(B791,resources!B:B,0))),"fillme",
INDEX(resources!E:E,MATCH(B791,resources!B:B,0)))</f>
        <v>blended</v>
      </c>
      <c r="N791" s="220">
        <v>1</v>
      </c>
      <c r="O791" s="210" t="str">
        <f>IFERROR(INDEX(resources!K:K,MATCH(B791,resources!B:B,0)),"fillme")</f>
        <v>unknown</v>
      </c>
      <c r="P791" s="210" t="str">
        <f t="shared" si="300"/>
        <v>unknown_2025_12</v>
      </c>
      <c r="Q791" s="194">
        <f>INDEX(elcc!G:G,MATCH(P791,elcc!D:D,0))</f>
        <v>0</v>
      </c>
      <c r="R791" s="195">
        <f t="shared" si="301"/>
        <v>1</v>
      </c>
      <c r="S791" s="210" t="e">
        <f t="shared" si="302"/>
        <v>#N/A</v>
      </c>
      <c r="T791" s="212">
        <f t="shared" si="303"/>
        <v>48.519999999999996</v>
      </c>
      <c r="U791" s="196" t="str">
        <f t="shared" si="304"/>
        <v>ok</v>
      </c>
      <c r="V791" s="192" t="str">
        <f>INDEX(resources!F:F,MATCH(B791,resources!B:B,0))</f>
        <v>special</v>
      </c>
      <c r="W791" s="197">
        <f t="shared" si="305"/>
        <v>0</v>
      </c>
      <c r="X791" s="197">
        <f t="shared" si="306"/>
        <v>1</v>
      </c>
      <c r="Y791" s="214" t="str">
        <f t="shared" si="307"/>
        <v>blended_SDG&amp;E CAM/DR Allocation_CAM and Demand Response Allocation</v>
      </c>
      <c r="Z791" s="197">
        <f>IF(COUNTIFS($Y$2:Y791,Y791)=1,1,0)</f>
        <v>0</v>
      </c>
      <c r="AA791" s="197">
        <f>SUM($Z$2:Z791)*Z791</f>
        <v>0</v>
      </c>
      <c r="AB791" s="197">
        <f>COUNTIFS(resources!B:B,B791)</f>
        <v>1</v>
      </c>
      <c r="AC791" s="197">
        <f t="shared" si="308"/>
        <v>1</v>
      </c>
      <c r="AD791" s="197">
        <f t="shared" si="309"/>
        <v>1</v>
      </c>
      <c r="AE791" s="197">
        <f t="shared" si="310"/>
        <v>1</v>
      </c>
      <c r="AF791" s="197">
        <f t="shared" si="311"/>
        <v>1</v>
      </c>
      <c r="AG791" s="197">
        <f t="shared" si="312"/>
        <v>1</v>
      </c>
      <c r="AH791" s="197">
        <f t="shared" si="313"/>
        <v>1</v>
      </c>
      <c r="AI791" s="197">
        <f t="shared" si="314"/>
        <v>1</v>
      </c>
    </row>
    <row r="792" spans="1:35" x14ac:dyDescent="0.3">
      <c r="A792" s="103" t="s">
        <v>3955</v>
      </c>
      <c r="B792" s="214" t="s">
        <v>443</v>
      </c>
      <c r="C792" s="214" t="s">
        <v>6273</v>
      </c>
      <c r="D792" s="164">
        <v>2026</v>
      </c>
      <c r="E792" s="164">
        <v>1</v>
      </c>
      <c r="F792" s="166">
        <v>0</v>
      </c>
      <c r="G792" s="206">
        <v>51.714045161682108</v>
      </c>
      <c r="H792" s="207"/>
      <c r="I792" s="103" t="s">
        <v>556</v>
      </c>
      <c r="K792" s="210" t="s">
        <v>6274</v>
      </c>
      <c r="L792" s="216">
        <v>51.714045161682108</v>
      </c>
      <c r="M792" s="210" t="str">
        <f>IF(
ISNA(INDEX(resources!E:E,MATCH(B792,resources!B:B,0))),"fillme",
INDEX(resources!E:E,MATCH(B792,resources!B:B,0)))</f>
        <v>blended</v>
      </c>
      <c r="N792" s="220">
        <v>1</v>
      </c>
      <c r="O792" s="210" t="str">
        <f>IFERROR(INDEX(resources!K:K,MATCH(B792,resources!B:B,0)),"fillme")</f>
        <v>unknown</v>
      </c>
      <c r="P792" s="210" t="str">
        <f t="shared" si="300"/>
        <v>unknown_2026_1</v>
      </c>
      <c r="Q792" s="194">
        <f>INDEX(elcc!G:G,MATCH(P792,elcc!D:D,0))</f>
        <v>0</v>
      </c>
      <c r="R792" s="195">
        <f t="shared" si="301"/>
        <v>1</v>
      </c>
      <c r="S792" s="210" t="e">
        <f t="shared" si="302"/>
        <v>#N/A</v>
      </c>
      <c r="T792" s="212">
        <f t="shared" si="303"/>
        <v>51.714045161682108</v>
      </c>
      <c r="U792" s="196" t="str">
        <f t="shared" si="304"/>
        <v>ok</v>
      </c>
      <c r="V792" s="192" t="str">
        <f>INDEX(resources!F:F,MATCH(B792,resources!B:B,0))</f>
        <v>special</v>
      </c>
      <c r="W792" s="197">
        <f t="shared" si="305"/>
        <v>0</v>
      </c>
      <c r="X792" s="197">
        <f t="shared" si="306"/>
        <v>1</v>
      </c>
      <c r="Y792" s="214" t="str">
        <f t="shared" si="307"/>
        <v>blended_SDG&amp;E CAM/DR Allocation_CAM and Demand Response Allocation</v>
      </c>
      <c r="Z792" s="197">
        <f>IF(COUNTIFS($Y$2:Y792,Y792)=1,1,0)</f>
        <v>0</v>
      </c>
      <c r="AA792" s="197">
        <f>SUM($Z$2:Z792)*Z792</f>
        <v>0</v>
      </c>
      <c r="AB792" s="197">
        <f>COUNTIFS(resources!B:B,B792)</f>
        <v>1</v>
      </c>
      <c r="AC792" s="197">
        <f t="shared" si="308"/>
        <v>1</v>
      </c>
      <c r="AD792" s="197">
        <f t="shared" si="309"/>
        <v>1</v>
      </c>
      <c r="AE792" s="197">
        <f t="shared" si="310"/>
        <v>1</v>
      </c>
      <c r="AF792" s="197">
        <f t="shared" si="311"/>
        <v>1</v>
      </c>
      <c r="AG792" s="197">
        <f t="shared" si="312"/>
        <v>1</v>
      </c>
      <c r="AH792" s="197">
        <f t="shared" si="313"/>
        <v>1</v>
      </c>
      <c r="AI792" s="197">
        <f t="shared" si="314"/>
        <v>1</v>
      </c>
    </row>
    <row r="793" spans="1:35" x14ac:dyDescent="0.3">
      <c r="A793" s="103" t="s">
        <v>3955</v>
      </c>
      <c r="B793" s="214" t="s">
        <v>443</v>
      </c>
      <c r="C793" s="214" t="s">
        <v>6273</v>
      </c>
      <c r="D793" s="164">
        <v>2026</v>
      </c>
      <c r="E793" s="164">
        <v>2</v>
      </c>
      <c r="F793" s="166">
        <v>0</v>
      </c>
      <c r="G793" s="206">
        <v>43.168589175992793</v>
      </c>
      <c r="H793" s="207"/>
      <c r="I793" s="103" t="s">
        <v>556</v>
      </c>
      <c r="K793" s="210" t="s">
        <v>6274</v>
      </c>
      <c r="L793" s="216">
        <v>43.168589175992793</v>
      </c>
      <c r="M793" s="210" t="str">
        <f>IF(
ISNA(INDEX(resources!E:E,MATCH(B793,resources!B:B,0))),"fillme",
INDEX(resources!E:E,MATCH(B793,resources!B:B,0)))</f>
        <v>blended</v>
      </c>
      <c r="N793" s="220">
        <v>1</v>
      </c>
      <c r="O793" s="210" t="str">
        <f>IFERROR(INDEX(resources!K:K,MATCH(B793,resources!B:B,0)),"fillme")</f>
        <v>unknown</v>
      </c>
      <c r="P793" s="210" t="str">
        <f t="shared" si="300"/>
        <v>unknown_2026_2</v>
      </c>
      <c r="Q793" s="194">
        <f>INDEX(elcc!G:G,MATCH(P793,elcc!D:D,0))</f>
        <v>0</v>
      </c>
      <c r="R793" s="195">
        <f t="shared" si="301"/>
        <v>1</v>
      </c>
      <c r="S793" s="210" t="e">
        <f t="shared" si="302"/>
        <v>#N/A</v>
      </c>
      <c r="T793" s="212">
        <f t="shared" si="303"/>
        <v>43.168589175992793</v>
      </c>
      <c r="U793" s="196" t="str">
        <f t="shared" si="304"/>
        <v>ok</v>
      </c>
      <c r="V793" s="192" t="str">
        <f>INDEX(resources!F:F,MATCH(B793,resources!B:B,0))</f>
        <v>special</v>
      </c>
      <c r="W793" s="197">
        <f t="shared" si="305"/>
        <v>0</v>
      </c>
      <c r="X793" s="197">
        <f t="shared" si="306"/>
        <v>1</v>
      </c>
      <c r="Y793" s="214" t="str">
        <f t="shared" si="307"/>
        <v>blended_SDG&amp;E CAM/DR Allocation_CAM and Demand Response Allocation</v>
      </c>
      <c r="Z793" s="197">
        <f>IF(COUNTIFS($Y$2:Y793,Y793)=1,1,0)</f>
        <v>0</v>
      </c>
      <c r="AA793" s="197">
        <f>SUM($Z$2:Z793)*Z793</f>
        <v>0</v>
      </c>
      <c r="AB793" s="197">
        <f>COUNTIFS(resources!B:B,B793)</f>
        <v>1</v>
      </c>
      <c r="AC793" s="197">
        <f t="shared" si="308"/>
        <v>1</v>
      </c>
      <c r="AD793" s="197">
        <f t="shared" si="309"/>
        <v>1</v>
      </c>
      <c r="AE793" s="197">
        <f t="shared" si="310"/>
        <v>1</v>
      </c>
      <c r="AF793" s="197">
        <f t="shared" si="311"/>
        <v>1</v>
      </c>
      <c r="AG793" s="197">
        <f t="shared" si="312"/>
        <v>1</v>
      </c>
      <c r="AH793" s="197">
        <f t="shared" si="313"/>
        <v>1</v>
      </c>
      <c r="AI793" s="197">
        <f t="shared" si="314"/>
        <v>1</v>
      </c>
    </row>
    <row r="794" spans="1:35" x14ac:dyDescent="0.3">
      <c r="A794" s="103" t="s">
        <v>3955</v>
      </c>
      <c r="B794" s="214" t="s">
        <v>443</v>
      </c>
      <c r="C794" s="214" t="s">
        <v>6273</v>
      </c>
      <c r="D794" s="164">
        <v>2026</v>
      </c>
      <c r="E794" s="164">
        <v>3</v>
      </c>
      <c r="F794" s="166">
        <v>0</v>
      </c>
      <c r="G794" s="206">
        <v>43.682615287638413</v>
      </c>
      <c r="H794" s="207"/>
      <c r="I794" s="103" t="s">
        <v>556</v>
      </c>
      <c r="K794" s="210" t="s">
        <v>6274</v>
      </c>
      <c r="L794" s="216">
        <v>43.682615287638413</v>
      </c>
      <c r="M794" s="210" t="str">
        <f>IF(
ISNA(INDEX(resources!E:E,MATCH(B794,resources!B:B,0))),"fillme",
INDEX(resources!E:E,MATCH(B794,resources!B:B,0)))</f>
        <v>blended</v>
      </c>
      <c r="N794" s="220">
        <v>1</v>
      </c>
      <c r="O794" s="210" t="str">
        <f>IFERROR(INDEX(resources!K:K,MATCH(B794,resources!B:B,0)),"fillme")</f>
        <v>unknown</v>
      </c>
      <c r="P794" s="210" t="str">
        <f t="shared" si="300"/>
        <v>unknown_2026_3</v>
      </c>
      <c r="Q794" s="194">
        <f>INDEX(elcc!G:G,MATCH(P794,elcc!D:D,0))</f>
        <v>0</v>
      </c>
      <c r="R794" s="195">
        <f t="shared" si="301"/>
        <v>1</v>
      </c>
      <c r="S794" s="210" t="e">
        <f t="shared" si="302"/>
        <v>#N/A</v>
      </c>
      <c r="T794" s="212">
        <f t="shared" si="303"/>
        <v>43.682615287638413</v>
      </c>
      <c r="U794" s="196" t="str">
        <f t="shared" si="304"/>
        <v>ok</v>
      </c>
      <c r="V794" s="192" t="str">
        <f>INDEX(resources!F:F,MATCH(B794,resources!B:B,0))</f>
        <v>special</v>
      </c>
      <c r="W794" s="197">
        <f t="shared" si="305"/>
        <v>0</v>
      </c>
      <c r="X794" s="197">
        <f t="shared" si="306"/>
        <v>1</v>
      </c>
      <c r="Y794" s="214" t="str">
        <f t="shared" si="307"/>
        <v>blended_SDG&amp;E CAM/DR Allocation_CAM and Demand Response Allocation</v>
      </c>
      <c r="Z794" s="197">
        <f>IF(COUNTIFS($Y$2:Y794,Y794)=1,1,0)</f>
        <v>0</v>
      </c>
      <c r="AA794" s="197">
        <f>SUM($Z$2:Z794)*Z794</f>
        <v>0</v>
      </c>
      <c r="AB794" s="197">
        <f>COUNTIFS(resources!B:B,B794)</f>
        <v>1</v>
      </c>
      <c r="AC794" s="197">
        <f t="shared" si="308"/>
        <v>1</v>
      </c>
      <c r="AD794" s="197">
        <f t="shared" si="309"/>
        <v>1</v>
      </c>
      <c r="AE794" s="197">
        <f t="shared" si="310"/>
        <v>1</v>
      </c>
      <c r="AF794" s="197">
        <f t="shared" si="311"/>
        <v>1</v>
      </c>
      <c r="AG794" s="197">
        <f t="shared" si="312"/>
        <v>1</v>
      </c>
      <c r="AH794" s="197">
        <f t="shared" si="313"/>
        <v>1</v>
      </c>
      <c r="AI794" s="197">
        <f t="shared" si="314"/>
        <v>1</v>
      </c>
    </row>
    <row r="795" spans="1:35" x14ac:dyDescent="0.3">
      <c r="A795" s="103" t="s">
        <v>3955</v>
      </c>
      <c r="B795" s="214" t="s">
        <v>443</v>
      </c>
      <c r="C795" s="214" t="s">
        <v>6273</v>
      </c>
      <c r="D795" s="164">
        <v>2026</v>
      </c>
      <c r="E795" s="164">
        <v>4</v>
      </c>
      <c r="F795" s="166">
        <v>0</v>
      </c>
      <c r="G795" s="206">
        <v>40.418706727478224</v>
      </c>
      <c r="H795" s="207"/>
      <c r="I795" s="103" t="s">
        <v>556</v>
      </c>
      <c r="K795" s="210" t="s">
        <v>6274</v>
      </c>
      <c r="L795" s="216">
        <v>40.418706727478224</v>
      </c>
      <c r="M795" s="210" t="str">
        <f>IF(
ISNA(INDEX(resources!E:E,MATCH(B795,resources!B:B,0))),"fillme",
INDEX(resources!E:E,MATCH(B795,resources!B:B,0)))</f>
        <v>blended</v>
      </c>
      <c r="N795" s="220">
        <v>1</v>
      </c>
      <c r="O795" s="210" t="str">
        <f>IFERROR(INDEX(resources!K:K,MATCH(B795,resources!B:B,0)),"fillme")</f>
        <v>unknown</v>
      </c>
      <c r="P795" s="210" t="str">
        <f t="shared" si="300"/>
        <v>unknown_2026_4</v>
      </c>
      <c r="Q795" s="194">
        <f>INDEX(elcc!G:G,MATCH(P795,elcc!D:D,0))</f>
        <v>0</v>
      </c>
      <c r="R795" s="195">
        <f t="shared" si="301"/>
        <v>1</v>
      </c>
      <c r="S795" s="210" t="e">
        <f t="shared" si="302"/>
        <v>#N/A</v>
      </c>
      <c r="T795" s="212">
        <f t="shared" si="303"/>
        <v>40.418706727478224</v>
      </c>
      <c r="U795" s="196" t="str">
        <f t="shared" si="304"/>
        <v>ok</v>
      </c>
      <c r="V795" s="192" t="str">
        <f>INDEX(resources!F:F,MATCH(B795,resources!B:B,0))</f>
        <v>special</v>
      </c>
      <c r="W795" s="197">
        <f t="shared" si="305"/>
        <v>0</v>
      </c>
      <c r="X795" s="197">
        <f t="shared" si="306"/>
        <v>1</v>
      </c>
      <c r="Y795" s="214" t="str">
        <f t="shared" si="307"/>
        <v>blended_SDG&amp;E CAM/DR Allocation_CAM and Demand Response Allocation</v>
      </c>
      <c r="Z795" s="197">
        <f>IF(COUNTIFS($Y$2:Y795,Y795)=1,1,0)</f>
        <v>0</v>
      </c>
      <c r="AA795" s="197">
        <f>SUM($Z$2:Z795)*Z795</f>
        <v>0</v>
      </c>
      <c r="AB795" s="197">
        <f>COUNTIFS(resources!B:B,B795)</f>
        <v>1</v>
      </c>
      <c r="AC795" s="197">
        <f t="shared" si="308"/>
        <v>1</v>
      </c>
      <c r="AD795" s="197">
        <f t="shared" si="309"/>
        <v>1</v>
      </c>
      <c r="AE795" s="197">
        <f t="shared" si="310"/>
        <v>1</v>
      </c>
      <c r="AF795" s="197">
        <f t="shared" si="311"/>
        <v>1</v>
      </c>
      <c r="AG795" s="197">
        <f t="shared" si="312"/>
        <v>1</v>
      </c>
      <c r="AH795" s="197">
        <f t="shared" si="313"/>
        <v>1</v>
      </c>
      <c r="AI795" s="197">
        <f t="shared" si="314"/>
        <v>1</v>
      </c>
    </row>
    <row r="796" spans="1:35" x14ac:dyDescent="0.3">
      <c r="A796" s="103" t="s">
        <v>3955</v>
      </c>
      <c r="B796" s="214" t="s">
        <v>443</v>
      </c>
      <c r="C796" s="214" t="s">
        <v>6273</v>
      </c>
      <c r="D796" s="164">
        <v>2026</v>
      </c>
      <c r="E796" s="164">
        <v>5</v>
      </c>
      <c r="F796" s="166">
        <v>0</v>
      </c>
      <c r="G796" s="206">
        <v>47.49</v>
      </c>
      <c r="H796" s="207"/>
      <c r="I796" s="103" t="s">
        <v>556</v>
      </c>
      <c r="K796" s="210" t="s">
        <v>6274</v>
      </c>
      <c r="L796" s="216">
        <v>47.49</v>
      </c>
      <c r="M796" s="210" t="str">
        <f>IF(
ISNA(INDEX(resources!E:E,MATCH(B796,resources!B:B,0))),"fillme",
INDEX(resources!E:E,MATCH(B796,resources!B:B,0)))</f>
        <v>blended</v>
      </c>
      <c r="N796" s="220">
        <v>1</v>
      </c>
      <c r="O796" s="210" t="str">
        <f>IFERROR(INDEX(resources!K:K,MATCH(B796,resources!B:B,0)),"fillme")</f>
        <v>unknown</v>
      </c>
      <c r="P796" s="210" t="str">
        <f t="shared" si="300"/>
        <v>unknown_2026_5</v>
      </c>
      <c r="Q796" s="194">
        <f>INDEX(elcc!G:G,MATCH(P796,elcc!D:D,0))</f>
        <v>0</v>
      </c>
      <c r="R796" s="195">
        <f t="shared" si="301"/>
        <v>1</v>
      </c>
      <c r="S796" s="210" t="e">
        <f t="shared" si="302"/>
        <v>#N/A</v>
      </c>
      <c r="T796" s="212">
        <f t="shared" si="303"/>
        <v>47.49</v>
      </c>
      <c r="U796" s="196" t="str">
        <f t="shared" si="304"/>
        <v>ok</v>
      </c>
      <c r="V796" s="192" t="str">
        <f>INDEX(resources!F:F,MATCH(B796,resources!B:B,0))</f>
        <v>special</v>
      </c>
      <c r="W796" s="197">
        <f t="shared" si="305"/>
        <v>0</v>
      </c>
      <c r="X796" s="197">
        <f t="shared" si="306"/>
        <v>1</v>
      </c>
      <c r="Y796" s="214" t="str">
        <f t="shared" si="307"/>
        <v>blended_SDG&amp;E CAM/DR Allocation_CAM and Demand Response Allocation</v>
      </c>
      <c r="Z796" s="197">
        <f>IF(COUNTIFS($Y$2:Y796,Y796)=1,1,0)</f>
        <v>0</v>
      </c>
      <c r="AA796" s="197">
        <f>SUM($Z$2:Z796)*Z796</f>
        <v>0</v>
      </c>
      <c r="AB796" s="197">
        <f>COUNTIFS(resources!B:B,B796)</f>
        <v>1</v>
      </c>
      <c r="AC796" s="197">
        <f t="shared" si="308"/>
        <v>1</v>
      </c>
      <c r="AD796" s="197">
        <f t="shared" si="309"/>
        <v>1</v>
      </c>
      <c r="AE796" s="197">
        <f t="shared" si="310"/>
        <v>1</v>
      </c>
      <c r="AF796" s="197">
        <f t="shared" si="311"/>
        <v>1</v>
      </c>
      <c r="AG796" s="197">
        <f t="shared" si="312"/>
        <v>1</v>
      </c>
      <c r="AH796" s="197">
        <f t="shared" si="313"/>
        <v>1</v>
      </c>
      <c r="AI796" s="197">
        <f t="shared" si="314"/>
        <v>1</v>
      </c>
    </row>
    <row r="797" spans="1:35" x14ac:dyDescent="0.3">
      <c r="A797" s="103" t="s">
        <v>3955</v>
      </c>
      <c r="B797" s="214" t="s">
        <v>443</v>
      </c>
      <c r="C797" s="214" t="s">
        <v>6273</v>
      </c>
      <c r="D797" s="164">
        <v>2026</v>
      </c>
      <c r="E797" s="164">
        <v>6</v>
      </c>
      <c r="F797" s="166">
        <v>0</v>
      </c>
      <c r="G797" s="206">
        <v>43.94</v>
      </c>
      <c r="H797" s="207"/>
      <c r="I797" s="103" t="s">
        <v>556</v>
      </c>
      <c r="K797" s="210" t="s">
        <v>6274</v>
      </c>
      <c r="L797" s="216">
        <v>43.94</v>
      </c>
      <c r="M797" s="210" t="str">
        <f>IF(
ISNA(INDEX(resources!E:E,MATCH(B797,resources!B:B,0))),"fillme",
INDEX(resources!E:E,MATCH(B797,resources!B:B,0)))</f>
        <v>blended</v>
      </c>
      <c r="N797" s="220">
        <v>1</v>
      </c>
      <c r="O797" s="210" t="str">
        <f>IFERROR(INDEX(resources!K:K,MATCH(B797,resources!B:B,0)),"fillme")</f>
        <v>unknown</v>
      </c>
      <c r="P797" s="210" t="str">
        <f t="shared" ref="P797:P851" si="315">O797&amp;"_"&amp;D797&amp;"_"&amp;E797</f>
        <v>unknown_2026_6</v>
      </c>
      <c r="Q797" s="194">
        <f>INDEX(elcc!G:G,MATCH(P797,elcc!D:D,0))</f>
        <v>0</v>
      </c>
      <c r="R797" s="195">
        <f t="shared" ref="R797:R851" si="316">IF(O797="battery",MIN(1,J797/4),1)</f>
        <v>1</v>
      </c>
      <c r="S797" s="210" t="e">
        <f t="shared" ref="S797:S851" si="317">IF(ISBLANK(H797),NA(),H797*L797*Q797*R797)</f>
        <v>#N/A</v>
      </c>
      <c r="T797" s="212">
        <f t="shared" ref="T797:T851" si="318">IF(ISNUMBER(G797),G797,S797)</f>
        <v>43.94</v>
      </c>
      <c r="U797" s="196" t="str">
        <f t="shared" ref="U797:U851" si="319">IF(ISERROR(T797),"error in NQC data entry; please check blue and purple data entered. You need to provide either a contracted NQC value in Column G, or allow the template to calculate one using Columns H,L,Q, and R","ok")</f>
        <v>ok</v>
      </c>
      <c r="V797" s="192" t="str">
        <f>INDEX(resources!F:F,MATCH(B797,resources!B:B,0))</f>
        <v>special</v>
      </c>
      <c r="W797" s="197">
        <f t="shared" ref="W797:W851" si="320">(F797&gt;0)*1</f>
        <v>0</v>
      </c>
      <c r="X797" s="197">
        <f t="shared" ref="X797:X851" si="321">COUNTIFS(G797:H797,"&gt;0")</f>
        <v>1</v>
      </c>
      <c r="Y797" s="214" t="str">
        <f t="shared" ref="Y797:Y851" si="322">B797&amp;"_"&amp;C797&amp;"_"&amp;K797</f>
        <v>blended_SDG&amp;E CAM/DR Allocation_CAM and Demand Response Allocation</v>
      </c>
      <c r="Z797" s="197">
        <f>IF(COUNTIFS($Y$2:Y797,Y797)=1,1,0)</f>
        <v>0</v>
      </c>
      <c r="AA797" s="197">
        <f>SUM($Z$2:Z797)*Z797</f>
        <v>0</v>
      </c>
      <c r="AB797" s="197">
        <f>COUNTIFS(resources!B:B,B797)</f>
        <v>1</v>
      </c>
      <c r="AC797" s="197">
        <f t="shared" ref="AC797:AC851" si="323">AND(ISNUMBER(D797),(D797&gt;2019))*1</f>
        <v>1</v>
      </c>
      <c r="AD797" s="197">
        <f t="shared" ref="AD797:AD851" si="324">AND(ISNUMBER(E797),E797&gt;=1,E797&lt;=12)*1</f>
        <v>1</v>
      </c>
      <c r="AE797" s="197">
        <f t="shared" ref="AE797:AE851" si="325">AND(COUNT(G797:H797)=1,COUNT(F797)=1)*1</f>
        <v>1</v>
      </c>
      <c r="AF797" s="197">
        <f t="shared" ref="AF797:AF851" si="326">(COUNTIFS(K797:O797,"fillme")=0)*1</f>
        <v>1</v>
      </c>
      <c r="AG797" s="197">
        <f t="shared" ref="AG797:AG851" si="327">ISNUMBER(L797)*1</f>
        <v>1</v>
      </c>
      <c r="AH797" s="197">
        <f t="shared" ref="AH797:AH851" si="328">NOT(AND(G797&gt;0,H797&gt;0))*1</f>
        <v>1</v>
      </c>
      <c r="AI797" s="197">
        <f t="shared" ref="AI797:AI851" si="329">(U797="ok")*1</f>
        <v>1</v>
      </c>
    </row>
    <row r="798" spans="1:35" x14ac:dyDescent="0.3">
      <c r="A798" s="103" t="s">
        <v>3955</v>
      </c>
      <c r="B798" s="214" t="s">
        <v>443</v>
      </c>
      <c r="C798" s="214" t="s">
        <v>6273</v>
      </c>
      <c r="D798" s="164">
        <v>2026</v>
      </c>
      <c r="E798" s="164">
        <v>7</v>
      </c>
      <c r="F798" s="166">
        <v>0</v>
      </c>
      <c r="G798" s="206">
        <v>45.34</v>
      </c>
      <c r="H798" s="207"/>
      <c r="I798" s="103" t="s">
        <v>556</v>
      </c>
      <c r="K798" s="210" t="s">
        <v>6274</v>
      </c>
      <c r="L798" s="216">
        <v>45.34</v>
      </c>
      <c r="M798" s="210" t="str">
        <f>IF(
ISNA(INDEX(resources!E:E,MATCH(B798,resources!B:B,0))),"fillme",
INDEX(resources!E:E,MATCH(B798,resources!B:B,0)))</f>
        <v>blended</v>
      </c>
      <c r="N798" s="220">
        <v>1</v>
      </c>
      <c r="O798" s="210" t="str">
        <f>IFERROR(INDEX(resources!K:K,MATCH(B798,resources!B:B,0)),"fillme")</f>
        <v>unknown</v>
      </c>
      <c r="P798" s="210" t="str">
        <f t="shared" si="315"/>
        <v>unknown_2026_7</v>
      </c>
      <c r="Q798" s="194">
        <f>INDEX(elcc!G:G,MATCH(P798,elcc!D:D,0))</f>
        <v>0</v>
      </c>
      <c r="R798" s="195">
        <f t="shared" si="316"/>
        <v>1</v>
      </c>
      <c r="S798" s="210" t="e">
        <f t="shared" si="317"/>
        <v>#N/A</v>
      </c>
      <c r="T798" s="212">
        <f t="shared" si="318"/>
        <v>45.34</v>
      </c>
      <c r="U798" s="196" t="str">
        <f t="shared" si="319"/>
        <v>ok</v>
      </c>
      <c r="V798" s="192" t="str">
        <f>INDEX(resources!F:F,MATCH(B798,resources!B:B,0))</f>
        <v>special</v>
      </c>
      <c r="W798" s="197">
        <f t="shared" si="320"/>
        <v>0</v>
      </c>
      <c r="X798" s="197">
        <f t="shared" si="321"/>
        <v>1</v>
      </c>
      <c r="Y798" s="214" t="str">
        <f t="shared" si="322"/>
        <v>blended_SDG&amp;E CAM/DR Allocation_CAM and Demand Response Allocation</v>
      </c>
      <c r="Z798" s="197">
        <f>IF(COUNTIFS($Y$2:Y798,Y798)=1,1,0)</f>
        <v>0</v>
      </c>
      <c r="AA798" s="197">
        <f>SUM($Z$2:Z798)*Z798</f>
        <v>0</v>
      </c>
      <c r="AB798" s="197">
        <f>COUNTIFS(resources!B:B,B798)</f>
        <v>1</v>
      </c>
      <c r="AC798" s="197">
        <f t="shared" si="323"/>
        <v>1</v>
      </c>
      <c r="AD798" s="197">
        <f t="shared" si="324"/>
        <v>1</v>
      </c>
      <c r="AE798" s="197">
        <f t="shared" si="325"/>
        <v>1</v>
      </c>
      <c r="AF798" s="197">
        <f t="shared" si="326"/>
        <v>1</v>
      </c>
      <c r="AG798" s="197">
        <f t="shared" si="327"/>
        <v>1</v>
      </c>
      <c r="AH798" s="197">
        <f t="shared" si="328"/>
        <v>1</v>
      </c>
      <c r="AI798" s="197">
        <f t="shared" si="329"/>
        <v>1</v>
      </c>
    </row>
    <row r="799" spans="1:35" x14ac:dyDescent="0.3">
      <c r="A799" s="103" t="s">
        <v>3955</v>
      </c>
      <c r="B799" s="214" t="s">
        <v>443</v>
      </c>
      <c r="C799" s="214" t="s">
        <v>6273</v>
      </c>
      <c r="D799" s="164">
        <v>2026</v>
      </c>
      <c r="E799" s="164">
        <v>8</v>
      </c>
      <c r="F799" s="166">
        <v>0</v>
      </c>
      <c r="G799" s="206">
        <v>44.02</v>
      </c>
      <c r="H799" s="207"/>
      <c r="I799" s="103" t="s">
        <v>556</v>
      </c>
      <c r="K799" s="210" t="s">
        <v>6274</v>
      </c>
      <c r="L799" s="216">
        <v>44.02</v>
      </c>
      <c r="M799" s="210" t="str">
        <f>IF(
ISNA(INDEX(resources!E:E,MATCH(B799,resources!B:B,0))),"fillme",
INDEX(resources!E:E,MATCH(B799,resources!B:B,0)))</f>
        <v>blended</v>
      </c>
      <c r="N799" s="220">
        <v>1</v>
      </c>
      <c r="O799" s="210" t="str">
        <f>IFERROR(INDEX(resources!K:K,MATCH(B799,resources!B:B,0)),"fillme")</f>
        <v>unknown</v>
      </c>
      <c r="P799" s="210" t="str">
        <f t="shared" si="315"/>
        <v>unknown_2026_8</v>
      </c>
      <c r="Q799" s="194">
        <f>INDEX(elcc!G:G,MATCH(P799,elcc!D:D,0))</f>
        <v>0</v>
      </c>
      <c r="R799" s="195">
        <f t="shared" si="316"/>
        <v>1</v>
      </c>
      <c r="S799" s="210" t="e">
        <f t="shared" si="317"/>
        <v>#N/A</v>
      </c>
      <c r="T799" s="212">
        <f t="shared" si="318"/>
        <v>44.02</v>
      </c>
      <c r="U799" s="196" t="str">
        <f t="shared" si="319"/>
        <v>ok</v>
      </c>
      <c r="V799" s="192" t="str">
        <f>INDEX(resources!F:F,MATCH(B799,resources!B:B,0))</f>
        <v>special</v>
      </c>
      <c r="W799" s="197">
        <f t="shared" si="320"/>
        <v>0</v>
      </c>
      <c r="X799" s="197">
        <f t="shared" si="321"/>
        <v>1</v>
      </c>
      <c r="Y799" s="214" t="str">
        <f t="shared" si="322"/>
        <v>blended_SDG&amp;E CAM/DR Allocation_CAM and Demand Response Allocation</v>
      </c>
      <c r="Z799" s="197">
        <f>IF(COUNTIFS($Y$2:Y799,Y799)=1,1,0)</f>
        <v>0</v>
      </c>
      <c r="AA799" s="197">
        <f>SUM($Z$2:Z799)*Z799</f>
        <v>0</v>
      </c>
      <c r="AB799" s="197">
        <f>COUNTIFS(resources!B:B,B799)</f>
        <v>1</v>
      </c>
      <c r="AC799" s="197">
        <f t="shared" si="323"/>
        <v>1</v>
      </c>
      <c r="AD799" s="197">
        <f t="shared" si="324"/>
        <v>1</v>
      </c>
      <c r="AE799" s="197">
        <f t="shared" si="325"/>
        <v>1</v>
      </c>
      <c r="AF799" s="197">
        <f t="shared" si="326"/>
        <v>1</v>
      </c>
      <c r="AG799" s="197">
        <f t="shared" si="327"/>
        <v>1</v>
      </c>
      <c r="AH799" s="197">
        <f t="shared" si="328"/>
        <v>1</v>
      </c>
      <c r="AI799" s="197">
        <f t="shared" si="329"/>
        <v>1</v>
      </c>
    </row>
    <row r="800" spans="1:35" x14ac:dyDescent="0.3">
      <c r="A800" s="103" t="s">
        <v>3955</v>
      </c>
      <c r="B800" s="214" t="s">
        <v>443</v>
      </c>
      <c r="C800" s="214" t="s">
        <v>6273</v>
      </c>
      <c r="D800" s="164">
        <v>2026</v>
      </c>
      <c r="E800" s="164">
        <v>9</v>
      </c>
      <c r="F800" s="166">
        <v>0</v>
      </c>
      <c r="G800" s="206">
        <v>44.53</v>
      </c>
      <c r="H800" s="207"/>
      <c r="I800" s="103" t="s">
        <v>556</v>
      </c>
      <c r="K800" s="210" t="s">
        <v>6274</v>
      </c>
      <c r="L800" s="216">
        <v>44.53</v>
      </c>
      <c r="M800" s="210" t="str">
        <f>IF(
ISNA(INDEX(resources!E:E,MATCH(B800,resources!B:B,0))),"fillme",
INDEX(resources!E:E,MATCH(B800,resources!B:B,0)))</f>
        <v>blended</v>
      </c>
      <c r="N800" s="220">
        <v>1</v>
      </c>
      <c r="O800" s="210" t="str">
        <f>IFERROR(INDEX(resources!K:K,MATCH(B800,resources!B:B,0)),"fillme")</f>
        <v>unknown</v>
      </c>
      <c r="P800" s="210" t="str">
        <f t="shared" si="315"/>
        <v>unknown_2026_9</v>
      </c>
      <c r="Q800" s="194">
        <f>INDEX(elcc!G:G,MATCH(P800,elcc!D:D,0))</f>
        <v>0</v>
      </c>
      <c r="R800" s="195">
        <f t="shared" si="316"/>
        <v>1</v>
      </c>
      <c r="S800" s="210" t="e">
        <f t="shared" si="317"/>
        <v>#N/A</v>
      </c>
      <c r="T800" s="212">
        <f t="shared" si="318"/>
        <v>44.53</v>
      </c>
      <c r="U800" s="196" t="str">
        <f t="shared" si="319"/>
        <v>ok</v>
      </c>
      <c r="V800" s="192" t="str">
        <f>INDEX(resources!F:F,MATCH(B800,resources!B:B,0))</f>
        <v>special</v>
      </c>
      <c r="W800" s="197">
        <f t="shared" si="320"/>
        <v>0</v>
      </c>
      <c r="X800" s="197">
        <f t="shared" si="321"/>
        <v>1</v>
      </c>
      <c r="Y800" s="214" t="str">
        <f t="shared" si="322"/>
        <v>blended_SDG&amp;E CAM/DR Allocation_CAM and Demand Response Allocation</v>
      </c>
      <c r="Z800" s="197">
        <f>IF(COUNTIFS($Y$2:Y800,Y800)=1,1,0)</f>
        <v>0</v>
      </c>
      <c r="AA800" s="197">
        <f>SUM($Z$2:Z800)*Z800</f>
        <v>0</v>
      </c>
      <c r="AB800" s="197">
        <f>COUNTIFS(resources!B:B,B800)</f>
        <v>1</v>
      </c>
      <c r="AC800" s="197">
        <f t="shared" si="323"/>
        <v>1</v>
      </c>
      <c r="AD800" s="197">
        <f t="shared" si="324"/>
        <v>1</v>
      </c>
      <c r="AE800" s="197">
        <f t="shared" si="325"/>
        <v>1</v>
      </c>
      <c r="AF800" s="197">
        <f t="shared" si="326"/>
        <v>1</v>
      </c>
      <c r="AG800" s="197">
        <f t="shared" si="327"/>
        <v>1</v>
      </c>
      <c r="AH800" s="197">
        <f t="shared" si="328"/>
        <v>1</v>
      </c>
      <c r="AI800" s="197">
        <f t="shared" si="329"/>
        <v>1</v>
      </c>
    </row>
    <row r="801" spans="1:35" x14ac:dyDescent="0.3">
      <c r="A801" s="103" t="s">
        <v>3955</v>
      </c>
      <c r="B801" s="214" t="s">
        <v>443</v>
      </c>
      <c r="C801" s="214" t="s">
        <v>6273</v>
      </c>
      <c r="D801" s="164">
        <v>2026</v>
      </c>
      <c r="E801" s="164">
        <v>10</v>
      </c>
      <c r="F801" s="166">
        <v>0</v>
      </c>
      <c r="G801" s="206">
        <v>45.519999999999996</v>
      </c>
      <c r="H801" s="207"/>
      <c r="I801" s="103" t="s">
        <v>556</v>
      </c>
      <c r="K801" s="210" t="s">
        <v>6274</v>
      </c>
      <c r="L801" s="216">
        <v>45.519999999999996</v>
      </c>
      <c r="M801" s="210" t="str">
        <f>IF(
ISNA(INDEX(resources!E:E,MATCH(B801,resources!B:B,0))),"fillme",
INDEX(resources!E:E,MATCH(B801,resources!B:B,0)))</f>
        <v>blended</v>
      </c>
      <c r="N801" s="220">
        <v>1</v>
      </c>
      <c r="O801" s="210" t="str">
        <f>IFERROR(INDEX(resources!K:K,MATCH(B801,resources!B:B,0)),"fillme")</f>
        <v>unknown</v>
      </c>
      <c r="P801" s="210" t="str">
        <f t="shared" si="315"/>
        <v>unknown_2026_10</v>
      </c>
      <c r="Q801" s="194">
        <f>INDEX(elcc!G:G,MATCH(P801,elcc!D:D,0))</f>
        <v>0</v>
      </c>
      <c r="R801" s="195">
        <f t="shared" si="316"/>
        <v>1</v>
      </c>
      <c r="S801" s="210" t="e">
        <f t="shared" si="317"/>
        <v>#N/A</v>
      </c>
      <c r="T801" s="212">
        <f t="shared" si="318"/>
        <v>45.519999999999996</v>
      </c>
      <c r="U801" s="196" t="str">
        <f t="shared" si="319"/>
        <v>ok</v>
      </c>
      <c r="V801" s="192" t="str">
        <f>INDEX(resources!F:F,MATCH(B801,resources!B:B,0))</f>
        <v>special</v>
      </c>
      <c r="W801" s="197">
        <f t="shared" si="320"/>
        <v>0</v>
      </c>
      <c r="X801" s="197">
        <f t="shared" si="321"/>
        <v>1</v>
      </c>
      <c r="Y801" s="214" t="str">
        <f t="shared" si="322"/>
        <v>blended_SDG&amp;E CAM/DR Allocation_CAM and Demand Response Allocation</v>
      </c>
      <c r="Z801" s="197">
        <f>IF(COUNTIFS($Y$2:Y801,Y801)=1,1,0)</f>
        <v>0</v>
      </c>
      <c r="AA801" s="197">
        <f>SUM($Z$2:Z801)*Z801</f>
        <v>0</v>
      </c>
      <c r="AB801" s="197">
        <f>COUNTIFS(resources!B:B,B801)</f>
        <v>1</v>
      </c>
      <c r="AC801" s="197">
        <f t="shared" si="323"/>
        <v>1</v>
      </c>
      <c r="AD801" s="197">
        <f t="shared" si="324"/>
        <v>1</v>
      </c>
      <c r="AE801" s="197">
        <f t="shared" si="325"/>
        <v>1</v>
      </c>
      <c r="AF801" s="197">
        <f t="shared" si="326"/>
        <v>1</v>
      </c>
      <c r="AG801" s="197">
        <f t="shared" si="327"/>
        <v>1</v>
      </c>
      <c r="AH801" s="197">
        <f t="shared" si="328"/>
        <v>1</v>
      </c>
      <c r="AI801" s="197">
        <f t="shared" si="329"/>
        <v>1</v>
      </c>
    </row>
    <row r="802" spans="1:35" x14ac:dyDescent="0.3">
      <c r="A802" s="103" t="s">
        <v>3955</v>
      </c>
      <c r="B802" s="214" t="s">
        <v>443</v>
      </c>
      <c r="C802" s="214" t="s">
        <v>6273</v>
      </c>
      <c r="D802" s="164">
        <v>2026</v>
      </c>
      <c r="E802" s="164">
        <v>11</v>
      </c>
      <c r="F802" s="166">
        <v>0</v>
      </c>
      <c r="G802" s="206">
        <v>52.09</v>
      </c>
      <c r="H802" s="207"/>
      <c r="I802" s="103" t="s">
        <v>556</v>
      </c>
      <c r="K802" s="210" t="s">
        <v>6274</v>
      </c>
      <c r="L802" s="216">
        <v>52.09</v>
      </c>
      <c r="M802" s="210" t="str">
        <f>IF(
ISNA(INDEX(resources!E:E,MATCH(B802,resources!B:B,0))),"fillme",
INDEX(resources!E:E,MATCH(B802,resources!B:B,0)))</f>
        <v>blended</v>
      </c>
      <c r="N802" s="220">
        <v>1</v>
      </c>
      <c r="O802" s="210" t="str">
        <f>IFERROR(INDEX(resources!K:K,MATCH(B802,resources!B:B,0)),"fillme")</f>
        <v>unknown</v>
      </c>
      <c r="P802" s="210" t="str">
        <f t="shared" si="315"/>
        <v>unknown_2026_11</v>
      </c>
      <c r="Q802" s="194">
        <f>INDEX(elcc!G:G,MATCH(P802,elcc!D:D,0))</f>
        <v>0</v>
      </c>
      <c r="R802" s="195">
        <f t="shared" si="316"/>
        <v>1</v>
      </c>
      <c r="S802" s="210" t="e">
        <f t="shared" si="317"/>
        <v>#N/A</v>
      </c>
      <c r="T802" s="212">
        <f t="shared" si="318"/>
        <v>52.09</v>
      </c>
      <c r="U802" s="196" t="str">
        <f t="shared" si="319"/>
        <v>ok</v>
      </c>
      <c r="V802" s="192" t="str">
        <f>INDEX(resources!F:F,MATCH(B802,resources!B:B,0))</f>
        <v>special</v>
      </c>
      <c r="W802" s="197">
        <f t="shared" si="320"/>
        <v>0</v>
      </c>
      <c r="X802" s="197">
        <f t="shared" si="321"/>
        <v>1</v>
      </c>
      <c r="Y802" s="214" t="str">
        <f t="shared" si="322"/>
        <v>blended_SDG&amp;E CAM/DR Allocation_CAM and Demand Response Allocation</v>
      </c>
      <c r="Z802" s="197">
        <f>IF(COUNTIFS($Y$2:Y802,Y802)=1,1,0)</f>
        <v>0</v>
      </c>
      <c r="AA802" s="197">
        <f>SUM($Z$2:Z802)*Z802</f>
        <v>0</v>
      </c>
      <c r="AB802" s="197">
        <f>COUNTIFS(resources!B:B,B802)</f>
        <v>1</v>
      </c>
      <c r="AC802" s="197">
        <f t="shared" si="323"/>
        <v>1</v>
      </c>
      <c r="AD802" s="197">
        <f t="shared" si="324"/>
        <v>1</v>
      </c>
      <c r="AE802" s="197">
        <f t="shared" si="325"/>
        <v>1</v>
      </c>
      <c r="AF802" s="197">
        <f t="shared" si="326"/>
        <v>1</v>
      </c>
      <c r="AG802" s="197">
        <f t="shared" si="327"/>
        <v>1</v>
      </c>
      <c r="AH802" s="197">
        <f t="shared" si="328"/>
        <v>1</v>
      </c>
      <c r="AI802" s="197">
        <f t="shared" si="329"/>
        <v>1</v>
      </c>
    </row>
    <row r="803" spans="1:35" x14ac:dyDescent="0.3">
      <c r="A803" s="103" t="s">
        <v>3955</v>
      </c>
      <c r="B803" s="214" t="s">
        <v>443</v>
      </c>
      <c r="C803" s="214" t="s">
        <v>6273</v>
      </c>
      <c r="D803" s="164">
        <v>2026</v>
      </c>
      <c r="E803" s="164">
        <v>12</v>
      </c>
      <c r="F803" s="166">
        <v>0</v>
      </c>
      <c r="G803" s="206">
        <v>48.519999999999996</v>
      </c>
      <c r="H803" s="207"/>
      <c r="I803" s="103" t="s">
        <v>556</v>
      </c>
      <c r="K803" s="210" t="s">
        <v>6274</v>
      </c>
      <c r="L803" s="216">
        <v>48.519999999999996</v>
      </c>
      <c r="M803" s="210" t="str">
        <f>IF(
ISNA(INDEX(resources!E:E,MATCH(B803,resources!B:B,0))),"fillme",
INDEX(resources!E:E,MATCH(B803,resources!B:B,0)))</f>
        <v>blended</v>
      </c>
      <c r="N803" s="220">
        <v>1</v>
      </c>
      <c r="O803" s="210" t="str">
        <f>IFERROR(INDEX(resources!K:K,MATCH(B803,resources!B:B,0)),"fillme")</f>
        <v>unknown</v>
      </c>
      <c r="P803" s="210" t="str">
        <f t="shared" si="315"/>
        <v>unknown_2026_12</v>
      </c>
      <c r="Q803" s="194">
        <f>INDEX(elcc!G:G,MATCH(P803,elcc!D:D,0))</f>
        <v>0</v>
      </c>
      <c r="R803" s="195">
        <f t="shared" si="316"/>
        <v>1</v>
      </c>
      <c r="S803" s="210" t="e">
        <f t="shared" si="317"/>
        <v>#N/A</v>
      </c>
      <c r="T803" s="212">
        <f t="shared" si="318"/>
        <v>48.519999999999996</v>
      </c>
      <c r="U803" s="196" t="str">
        <f t="shared" si="319"/>
        <v>ok</v>
      </c>
      <c r="V803" s="192" t="str">
        <f>INDEX(resources!F:F,MATCH(B803,resources!B:B,0))</f>
        <v>special</v>
      </c>
      <c r="W803" s="197">
        <f t="shared" si="320"/>
        <v>0</v>
      </c>
      <c r="X803" s="197">
        <f t="shared" si="321"/>
        <v>1</v>
      </c>
      <c r="Y803" s="214" t="str">
        <f t="shared" si="322"/>
        <v>blended_SDG&amp;E CAM/DR Allocation_CAM and Demand Response Allocation</v>
      </c>
      <c r="Z803" s="197">
        <f>IF(COUNTIFS($Y$2:Y803,Y803)=1,1,0)</f>
        <v>0</v>
      </c>
      <c r="AA803" s="197">
        <f>SUM($Z$2:Z803)*Z803</f>
        <v>0</v>
      </c>
      <c r="AB803" s="197">
        <f>COUNTIFS(resources!B:B,B803)</f>
        <v>1</v>
      </c>
      <c r="AC803" s="197">
        <f t="shared" si="323"/>
        <v>1</v>
      </c>
      <c r="AD803" s="197">
        <f t="shared" si="324"/>
        <v>1</v>
      </c>
      <c r="AE803" s="197">
        <f t="shared" si="325"/>
        <v>1</v>
      </c>
      <c r="AF803" s="197">
        <f t="shared" si="326"/>
        <v>1</v>
      </c>
      <c r="AG803" s="197">
        <f t="shared" si="327"/>
        <v>1</v>
      </c>
      <c r="AH803" s="197">
        <f t="shared" si="328"/>
        <v>1</v>
      </c>
      <c r="AI803" s="197">
        <f t="shared" si="329"/>
        <v>1</v>
      </c>
    </row>
    <row r="804" spans="1:35" x14ac:dyDescent="0.3">
      <c r="A804" s="103" t="s">
        <v>3955</v>
      </c>
      <c r="B804" s="214" t="s">
        <v>443</v>
      </c>
      <c r="C804" s="214" t="s">
        <v>6273</v>
      </c>
      <c r="D804" s="164">
        <v>2027</v>
      </c>
      <c r="E804" s="164">
        <v>1</v>
      </c>
      <c r="F804" s="166">
        <v>0</v>
      </c>
      <c r="G804" s="206">
        <v>51.714045161682108</v>
      </c>
      <c r="H804" s="207"/>
      <c r="I804" s="103" t="s">
        <v>556</v>
      </c>
      <c r="K804" s="210" t="s">
        <v>6274</v>
      </c>
      <c r="L804" s="216">
        <v>51.714045161682108</v>
      </c>
      <c r="M804" s="210" t="str">
        <f>IF(
ISNA(INDEX(resources!E:E,MATCH(B804,resources!B:B,0))),"fillme",
INDEX(resources!E:E,MATCH(B804,resources!B:B,0)))</f>
        <v>blended</v>
      </c>
      <c r="N804" s="220">
        <v>1</v>
      </c>
      <c r="O804" s="210" t="str">
        <f>IFERROR(INDEX(resources!K:K,MATCH(B804,resources!B:B,0)),"fillme")</f>
        <v>unknown</v>
      </c>
      <c r="P804" s="210" t="str">
        <f t="shared" si="315"/>
        <v>unknown_2027_1</v>
      </c>
      <c r="Q804" s="194">
        <f>INDEX(elcc!G:G,MATCH(P804,elcc!D:D,0))</f>
        <v>0</v>
      </c>
      <c r="R804" s="195">
        <f t="shared" si="316"/>
        <v>1</v>
      </c>
      <c r="S804" s="210" t="e">
        <f t="shared" si="317"/>
        <v>#N/A</v>
      </c>
      <c r="T804" s="212">
        <f t="shared" si="318"/>
        <v>51.714045161682108</v>
      </c>
      <c r="U804" s="196" t="str">
        <f t="shared" si="319"/>
        <v>ok</v>
      </c>
      <c r="V804" s="192" t="str">
        <f>INDEX(resources!F:F,MATCH(B804,resources!B:B,0))</f>
        <v>special</v>
      </c>
      <c r="W804" s="197">
        <f t="shared" si="320"/>
        <v>0</v>
      </c>
      <c r="X804" s="197">
        <f t="shared" si="321"/>
        <v>1</v>
      </c>
      <c r="Y804" s="214" t="str">
        <f t="shared" si="322"/>
        <v>blended_SDG&amp;E CAM/DR Allocation_CAM and Demand Response Allocation</v>
      </c>
      <c r="Z804" s="197">
        <f>IF(COUNTIFS($Y$2:Y804,Y804)=1,1,0)</f>
        <v>0</v>
      </c>
      <c r="AA804" s="197">
        <f>SUM($Z$2:Z804)*Z804</f>
        <v>0</v>
      </c>
      <c r="AB804" s="197">
        <f>COUNTIFS(resources!B:B,B804)</f>
        <v>1</v>
      </c>
      <c r="AC804" s="197">
        <f t="shared" si="323"/>
        <v>1</v>
      </c>
      <c r="AD804" s="197">
        <f t="shared" si="324"/>
        <v>1</v>
      </c>
      <c r="AE804" s="197">
        <f t="shared" si="325"/>
        <v>1</v>
      </c>
      <c r="AF804" s="197">
        <f t="shared" si="326"/>
        <v>1</v>
      </c>
      <c r="AG804" s="197">
        <f t="shared" si="327"/>
        <v>1</v>
      </c>
      <c r="AH804" s="197">
        <f t="shared" si="328"/>
        <v>1</v>
      </c>
      <c r="AI804" s="197">
        <f t="shared" si="329"/>
        <v>1</v>
      </c>
    </row>
    <row r="805" spans="1:35" x14ac:dyDescent="0.3">
      <c r="A805" s="103" t="s">
        <v>3955</v>
      </c>
      <c r="B805" s="214" t="s">
        <v>443</v>
      </c>
      <c r="C805" s="214" t="s">
        <v>6273</v>
      </c>
      <c r="D805" s="164">
        <v>2027</v>
      </c>
      <c r="E805" s="164">
        <v>2</v>
      </c>
      <c r="F805" s="166">
        <v>0</v>
      </c>
      <c r="G805" s="206">
        <v>43.168589175992793</v>
      </c>
      <c r="H805" s="207"/>
      <c r="I805" s="103" t="s">
        <v>556</v>
      </c>
      <c r="K805" s="210" t="s">
        <v>6274</v>
      </c>
      <c r="L805" s="216">
        <v>43.168589175992793</v>
      </c>
      <c r="M805" s="210" t="str">
        <f>IF(
ISNA(INDEX(resources!E:E,MATCH(B805,resources!B:B,0))),"fillme",
INDEX(resources!E:E,MATCH(B805,resources!B:B,0)))</f>
        <v>blended</v>
      </c>
      <c r="N805" s="220">
        <v>1</v>
      </c>
      <c r="O805" s="210" t="str">
        <f>IFERROR(INDEX(resources!K:K,MATCH(B805,resources!B:B,0)),"fillme")</f>
        <v>unknown</v>
      </c>
      <c r="P805" s="210" t="str">
        <f t="shared" si="315"/>
        <v>unknown_2027_2</v>
      </c>
      <c r="Q805" s="194">
        <f>INDEX(elcc!G:G,MATCH(P805,elcc!D:D,0))</f>
        <v>0</v>
      </c>
      <c r="R805" s="195">
        <f t="shared" si="316"/>
        <v>1</v>
      </c>
      <c r="S805" s="210" t="e">
        <f t="shared" si="317"/>
        <v>#N/A</v>
      </c>
      <c r="T805" s="212">
        <f t="shared" si="318"/>
        <v>43.168589175992793</v>
      </c>
      <c r="U805" s="196" t="str">
        <f t="shared" si="319"/>
        <v>ok</v>
      </c>
      <c r="V805" s="192" t="str">
        <f>INDEX(resources!F:F,MATCH(B805,resources!B:B,0))</f>
        <v>special</v>
      </c>
      <c r="W805" s="197">
        <f t="shared" si="320"/>
        <v>0</v>
      </c>
      <c r="X805" s="197">
        <f t="shared" si="321"/>
        <v>1</v>
      </c>
      <c r="Y805" s="214" t="str">
        <f t="shared" si="322"/>
        <v>blended_SDG&amp;E CAM/DR Allocation_CAM and Demand Response Allocation</v>
      </c>
      <c r="Z805" s="197">
        <f>IF(COUNTIFS($Y$2:Y805,Y805)=1,1,0)</f>
        <v>0</v>
      </c>
      <c r="AA805" s="197">
        <f>SUM($Z$2:Z805)*Z805</f>
        <v>0</v>
      </c>
      <c r="AB805" s="197">
        <f>COUNTIFS(resources!B:B,B805)</f>
        <v>1</v>
      </c>
      <c r="AC805" s="197">
        <f t="shared" si="323"/>
        <v>1</v>
      </c>
      <c r="AD805" s="197">
        <f t="shared" si="324"/>
        <v>1</v>
      </c>
      <c r="AE805" s="197">
        <f t="shared" si="325"/>
        <v>1</v>
      </c>
      <c r="AF805" s="197">
        <f t="shared" si="326"/>
        <v>1</v>
      </c>
      <c r="AG805" s="197">
        <f t="shared" si="327"/>
        <v>1</v>
      </c>
      <c r="AH805" s="197">
        <f t="shared" si="328"/>
        <v>1</v>
      </c>
      <c r="AI805" s="197">
        <f t="shared" si="329"/>
        <v>1</v>
      </c>
    </row>
    <row r="806" spans="1:35" x14ac:dyDescent="0.3">
      <c r="A806" s="103" t="s">
        <v>3955</v>
      </c>
      <c r="B806" s="214" t="s">
        <v>443</v>
      </c>
      <c r="C806" s="214" t="s">
        <v>6273</v>
      </c>
      <c r="D806" s="164">
        <v>2027</v>
      </c>
      <c r="E806" s="164">
        <v>3</v>
      </c>
      <c r="F806" s="166">
        <v>0</v>
      </c>
      <c r="G806" s="206">
        <v>43.682615287638413</v>
      </c>
      <c r="H806" s="207"/>
      <c r="I806" s="103" t="s">
        <v>556</v>
      </c>
      <c r="K806" s="210" t="s">
        <v>6274</v>
      </c>
      <c r="L806" s="216">
        <v>43.682615287638413</v>
      </c>
      <c r="M806" s="210" t="str">
        <f>IF(
ISNA(INDEX(resources!E:E,MATCH(B806,resources!B:B,0))),"fillme",
INDEX(resources!E:E,MATCH(B806,resources!B:B,0)))</f>
        <v>blended</v>
      </c>
      <c r="N806" s="220">
        <v>1</v>
      </c>
      <c r="O806" s="210" t="str">
        <f>IFERROR(INDEX(resources!K:K,MATCH(B806,resources!B:B,0)),"fillme")</f>
        <v>unknown</v>
      </c>
      <c r="P806" s="210" t="str">
        <f t="shared" si="315"/>
        <v>unknown_2027_3</v>
      </c>
      <c r="Q806" s="194">
        <f>INDEX(elcc!G:G,MATCH(P806,elcc!D:D,0))</f>
        <v>0</v>
      </c>
      <c r="R806" s="195">
        <f t="shared" si="316"/>
        <v>1</v>
      </c>
      <c r="S806" s="210" t="e">
        <f t="shared" si="317"/>
        <v>#N/A</v>
      </c>
      <c r="T806" s="212">
        <f t="shared" si="318"/>
        <v>43.682615287638413</v>
      </c>
      <c r="U806" s="196" t="str">
        <f t="shared" si="319"/>
        <v>ok</v>
      </c>
      <c r="V806" s="192" t="str">
        <f>INDEX(resources!F:F,MATCH(B806,resources!B:B,0))</f>
        <v>special</v>
      </c>
      <c r="W806" s="197">
        <f t="shared" si="320"/>
        <v>0</v>
      </c>
      <c r="X806" s="197">
        <f t="shared" si="321"/>
        <v>1</v>
      </c>
      <c r="Y806" s="214" t="str">
        <f t="shared" si="322"/>
        <v>blended_SDG&amp;E CAM/DR Allocation_CAM and Demand Response Allocation</v>
      </c>
      <c r="Z806" s="197">
        <f>IF(COUNTIFS($Y$2:Y806,Y806)=1,1,0)</f>
        <v>0</v>
      </c>
      <c r="AA806" s="197">
        <f>SUM($Z$2:Z806)*Z806</f>
        <v>0</v>
      </c>
      <c r="AB806" s="197">
        <f>COUNTIFS(resources!B:B,B806)</f>
        <v>1</v>
      </c>
      <c r="AC806" s="197">
        <f t="shared" si="323"/>
        <v>1</v>
      </c>
      <c r="AD806" s="197">
        <f t="shared" si="324"/>
        <v>1</v>
      </c>
      <c r="AE806" s="197">
        <f t="shared" si="325"/>
        <v>1</v>
      </c>
      <c r="AF806" s="197">
        <f t="shared" si="326"/>
        <v>1</v>
      </c>
      <c r="AG806" s="197">
        <f t="shared" si="327"/>
        <v>1</v>
      </c>
      <c r="AH806" s="197">
        <f t="shared" si="328"/>
        <v>1</v>
      </c>
      <c r="AI806" s="197">
        <f t="shared" si="329"/>
        <v>1</v>
      </c>
    </row>
    <row r="807" spans="1:35" x14ac:dyDescent="0.3">
      <c r="A807" s="103" t="s">
        <v>3955</v>
      </c>
      <c r="B807" s="214" t="s">
        <v>443</v>
      </c>
      <c r="C807" s="214" t="s">
        <v>6273</v>
      </c>
      <c r="D807" s="164">
        <v>2027</v>
      </c>
      <c r="E807" s="164">
        <v>4</v>
      </c>
      <c r="F807" s="166">
        <v>0</v>
      </c>
      <c r="G807" s="206">
        <v>40.418706727478224</v>
      </c>
      <c r="H807" s="207"/>
      <c r="I807" s="103" t="s">
        <v>556</v>
      </c>
      <c r="K807" s="210" t="s">
        <v>6274</v>
      </c>
      <c r="L807" s="216">
        <v>40.418706727478224</v>
      </c>
      <c r="M807" s="210" t="str">
        <f>IF(
ISNA(INDEX(resources!E:E,MATCH(B807,resources!B:B,0))),"fillme",
INDEX(resources!E:E,MATCH(B807,resources!B:B,0)))</f>
        <v>blended</v>
      </c>
      <c r="N807" s="220">
        <v>1</v>
      </c>
      <c r="O807" s="210" t="str">
        <f>IFERROR(INDEX(resources!K:K,MATCH(B807,resources!B:B,0)),"fillme")</f>
        <v>unknown</v>
      </c>
      <c r="P807" s="210" t="str">
        <f t="shared" si="315"/>
        <v>unknown_2027_4</v>
      </c>
      <c r="Q807" s="194">
        <f>INDEX(elcc!G:G,MATCH(P807,elcc!D:D,0))</f>
        <v>0</v>
      </c>
      <c r="R807" s="195">
        <f t="shared" si="316"/>
        <v>1</v>
      </c>
      <c r="S807" s="210" t="e">
        <f t="shared" si="317"/>
        <v>#N/A</v>
      </c>
      <c r="T807" s="212">
        <f t="shared" si="318"/>
        <v>40.418706727478224</v>
      </c>
      <c r="U807" s="196" t="str">
        <f t="shared" si="319"/>
        <v>ok</v>
      </c>
      <c r="V807" s="192" t="str">
        <f>INDEX(resources!F:F,MATCH(B807,resources!B:B,0))</f>
        <v>special</v>
      </c>
      <c r="W807" s="197">
        <f t="shared" si="320"/>
        <v>0</v>
      </c>
      <c r="X807" s="197">
        <f t="shared" si="321"/>
        <v>1</v>
      </c>
      <c r="Y807" s="214" t="str">
        <f t="shared" si="322"/>
        <v>blended_SDG&amp;E CAM/DR Allocation_CAM and Demand Response Allocation</v>
      </c>
      <c r="Z807" s="197">
        <f>IF(COUNTIFS($Y$2:Y807,Y807)=1,1,0)</f>
        <v>0</v>
      </c>
      <c r="AA807" s="197">
        <f>SUM($Z$2:Z807)*Z807</f>
        <v>0</v>
      </c>
      <c r="AB807" s="197">
        <f>COUNTIFS(resources!B:B,B807)</f>
        <v>1</v>
      </c>
      <c r="AC807" s="197">
        <f t="shared" si="323"/>
        <v>1</v>
      </c>
      <c r="AD807" s="197">
        <f t="shared" si="324"/>
        <v>1</v>
      </c>
      <c r="AE807" s="197">
        <f t="shared" si="325"/>
        <v>1</v>
      </c>
      <c r="AF807" s="197">
        <f t="shared" si="326"/>
        <v>1</v>
      </c>
      <c r="AG807" s="197">
        <f t="shared" si="327"/>
        <v>1</v>
      </c>
      <c r="AH807" s="197">
        <f t="shared" si="328"/>
        <v>1</v>
      </c>
      <c r="AI807" s="197">
        <f t="shared" si="329"/>
        <v>1</v>
      </c>
    </row>
    <row r="808" spans="1:35" x14ac:dyDescent="0.3">
      <c r="A808" s="103" t="s">
        <v>3955</v>
      </c>
      <c r="B808" s="214" t="s">
        <v>443</v>
      </c>
      <c r="C808" s="214" t="s">
        <v>6273</v>
      </c>
      <c r="D808" s="164">
        <v>2027</v>
      </c>
      <c r="E808" s="164">
        <v>5</v>
      </c>
      <c r="F808" s="166">
        <v>0</v>
      </c>
      <c r="G808" s="206">
        <v>47.49</v>
      </c>
      <c r="H808" s="207"/>
      <c r="I808" s="103" t="s">
        <v>556</v>
      </c>
      <c r="K808" s="210" t="s">
        <v>6274</v>
      </c>
      <c r="L808" s="216">
        <v>47.49</v>
      </c>
      <c r="M808" s="210" t="str">
        <f>IF(
ISNA(INDEX(resources!E:E,MATCH(B808,resources!B:B,0))),"fillme",
INDEX(resources!E:E,MATCH(B808,resources!B:B,0)))</f>
        <v>blended</v>
      </c>
      <c r="N808" s="220">
        <v>1</v>
      </c>
      <c r="O808" s="210" t="str">
        <f>IFERROR(INDEX(resources!K:K,MATCH(B808,resources!B:B,0)),"fillme")</f>
        <v>unknown</v>
      </c>
      <c r="P808" s="210" t="str">
        <f t="shared" si="315"/>
        <v>unknown_2027_5</v>
      </c>
      <c r="Q808" s="194">
        <f>INDEX(elcc!G:G,MATCH(P808,elcc!D:D,0))</f>
        <v>0</v>
      </c>
      <c r="R808" s="195">
        <f t="shared" si="316"/>
        <v>1</v>
      </c>
      <c r="S808" s="210" t="e">
        <f t="shared" si="317"/>
        <v>#N/A</v>
      </c>
      <c r="T808" s="212">
        <f t="shared" si="318"/>
        <v>47.49</v>
      </c>
      <c r="U808" s="196" t="str">
        <f t="shared" si="319"/>
        <v>ok</v>
      </c>
      <c r="V808" s="192" t="str">
        <f>INDEX(resources!F:F,MATCH(B808,resources!B:B,0))</f>
        <v>special</v>
      </c>
      <c r="W808" s="197">
        <f t="shared" si="320"/>
        <v>0</v>
      </c>
      <c r="X808" s="197">
        <f t="shared" si="321"/>
        <v>1</v>
      </c>
      <c r="Y808" s="214" t="str">
        <f t="shared" si="322"/>
        <v>blended_SDG&amp;E CAM/DR Allocation_CAM and Demand Response Allocation</v>
      </c>
      <c r="Z808" s="197">
        <f>IF(COUNTIFS($Y$2:Y808,Y808)=1,1,0)</f>
        <v>0</v>
      </c>
      <c r="AA808" s="197">
        <f>SUM($Z$2:Z808)*Z808</f>
        <v>0</v>
      </c>
      <c r="AB808" s="197">
        <f>COUNTIFS(resources!B:B,B808)</f>
        <v>1</v>
      </c>
      <c r="AC808" s="197">
        <f t="shared" si="323"/>
        <v>1</v>
      </c>
      <c r="AD808" s="197">
        <f t="shared" si="324"/>
        <v>1</v>
      </c>
      <c r="AE808" s="197">
        <f t="shared" si="325"/>
        <v>1</v>
      </c>
      <c r="AF808" s="197">
        <f t="shared" si="326"/>
        <v>1</v>
      </c>
      <c r="AG808" s="197">
        <f t="shared" si="327"/>
        <v>1</v>
      </c>
      <c r="AH808" s="197">
        <f t="shared" si="328"/>
        <v>1</v>
      </c>
      <c r="AI808" s="197">
        <f t="shared" si="329"/>
        <v>1</v>
      </c>
    </row>
    <row r="809" spans="1:35" x14ac:dyDescent="0.3">
      <c r="A809" s="103" t="s">
        <v>3955</v>
      </c>
      <c r="B809" s="214" t="s">
        <v>443</v>
      </c>
      <c r="C809" s="214" t="s">
        <v>6273</v>
      </c>
      <c r="D809" s="164">
        <v>2027</v>
      </c>
      <c r="E809" s="164">
        <v>6</v>
      </c>
      <c r="F809" s="166">
        <v>0</v>
      </c>
      <c r="G809" s="206">
        <v>43.94</v>
      </c>
      <c r="H809" s="207"/>
      <c r="I809" s="103" t="s">
        <v>556</v>
      </c>
      <c r="K809" s="210" t="s">
        <v>6274</v>
      </c>
      <c r="L809" s="216">
        <v>43.94</v>
      </c>
      <c r="M809" s="210" t="str">
        <f>IF(
ISNA(INDEX(resources!E:E,MATCH(B809,resources!B:B,0))),"fillme",
INDEX(resources!E:E,MATCH(B809,resources!B:B,0)))</f>
        <v>blended</v>
      </c>
      <c r="N809" s="220">
        <v>1</v>
      </c>
      <c r="O809" s="210" t="str">
        <f>IFERROR(INDEX(resources!K:K,MATCH(B809,resources!B:B,0)),"fillme")</f>
        <v>unknown</v>
      </c>
      <c r="P809" s="210" t="str">
        <f t="shared" si="315"/>
        <v>unknown_2027_6</v>
      </c>
      <c r="Q809" s="194">
        <f>INDEX(elcc!G:G,MATCH(P809,elcc!D:D,0))</f>
        <v>0</v>
      </c>
      <c r="R809" s="195">
        <f t="shared" si="316"/>
        <v>1</v>
      </c>
      <c r="S809" s="210" t="e">
        <f t="shared" si="317"/>
        <v>#N/A</v>
      </c>
      <c r="T809" s="212">
        <f t="shared" si="318"/>
        <v>43.94</v>
      </c>
      <c r="U809" s="196" t="str">
        <f t="shared" si="319"/>
        <v>ok</v>
      </c>
      <c r="V809" s="192" t="str">
        <f>INDEX(resources!F:F,MATCH(B809,resources!B:B,0))</f>
        <v>special</v>
      </c>
      <c r="W809" s="197">
        <f t="shared" si="320"/>
        <v>0</v>
      </c>
      <c r="X809" s="197">
        <f t="shared" si="321"/>
        <v>1</v>
      </c>
      <c r="Y809" s="214" t="str">
        <f t="shared" si="322"/>
        <v>blended_SDG&amp;E CAM/DR Allocation_CAM and Demand Response Allocation</v>
      </c>
      <c r="Z809" s="197">
        <f>IF(COUNTIFS($Y$2:Y809,Y809)=1,1,0)</f>
        <v>0</v>
      </c>
      <c r="AA809" s="197">
        <f>SUM($Z$2:Z809)*Z809</f>
        <v>0</v>
      </c>
      <c r="AB809" s="197">
        <f>COUNTIFS(resources!B:B,B809)</f>
        <v>1</v>
      </c>
      <c r="AC809" s="197">
        <f t="shared" si="323"/>
        <v>1</v>
      </c>
      <c r="AD809" s="197">
        <f t="shared" si="324"/>
        <v>1</v>
      </c>
      <c r="AE809" s="197">
        <f t="shared" si="325"/>
        <v>1</v>
      </c>
      <c r="AF809" s="197">
        <f t="shared" si="326"/>
        <v>1</v>
      </c>
      <c r="AG809" s="197">
        <f t="shared" si="327"/>
        <v>1</v>
      </c>
      <c r="AH809" s="197">
        <f t="shared" si="328"/>
        <v>1</v>
      </c>
      <c r="AI809" s="197">
        <f t="shared" si="329"/>
        <v>1</v>
      </c>
    </row>
    <row r="810" spans="1:35" x14ac:dyDescent="0.3">
      <c r="A810" s="103" t="s">
        <v>3955</v>
      </c>
      <c r="B810" s="214" t="s">
        <v>443</v>
      </c>
      <c r="C810" s="214" t="s">
        <v>6273</v>
      </c>
      <c r="D810" s="164">
        <v>2027</v>
      </c>
      <c r="E810" s="164">
        <v>7</v>
      </c>
      <c r="F810" s="166">
        <v>0</v>
      </c>
      <c r="G810" s="206">
        <v>45.34</v>
      </c>
      <c r="H810" s="207"/>
      <c r="I810" s="103" t="s">
        <v>556</v>
      </c>
      <c r="K810" s="210" t="s">
        <v>6274</v>
      </c>
      <c r="L810" s="216">
        <v>45.34</v>
      </c>
      <c r="M810" s="210" t="str">
        <f>IF(
ISNA(INDEX(resources!E:E,MATCH(B810,resources!B:B,0))),"fillme",
INDEX(resources!E:E,MATCH(B810,resources!B:B,0)))</f>
        <v>blended</v>
      </c>
      <c r="N810" s="220">
        <v>1</v>
      </c>
      <c r="O810" s="210" t="str">
        <f>IFERROR(INDEX(resources!K:K,MATCH(B810,resources!B:B,0)),"fillme")</f>
        <v>unknown</v>
      </c>
      <c r="P810" s="210" t="str">
        <f t="shared" si="315"/>
        <v>unknown_2027_7</v>
      </c>
      <c r="Q810" s="194">
        <f>INDEX(elcc!G:G,MATCH(P810,elcc!D:D,0))</f>
        <v>0</v>
      </c>
      <c r="R810" s="195">
        <f t="shared" si="316"/>
        <v>1</v>
      </c>
      <c r="S810" s="210" t="e">
        <f t="shared" si="317"/>
        <v>#N/A</v>
      </c>
      <c r="T810" s="212">
        <f t="shared" si="318"/>
        <v>45.34</v>
      </c>
      <c r="U810" s="196" t="str">
        <f t="shared" si="319"/>
        <v>ok</v>
      </c>
      <c r="V810" s="192" t="str">
        <f>INDEX(resources!F:F,MATCH(B810,resources!B:B,0))</f>
        <v>special</v>
      </c>
      <c r="W810" s="197">
        <f t="shared" si="320"/>
        <v>0</v>
      </c>
      <c r="X810" s="197">
        <f t="shared" si="321"/>
        <v>1</v>
      </c>
      <c r="Y810" s="214" t="str">
        <f t="shared" si="322"/>
        <v>blended_SDG&amp;E CAM/DR Allocation_CAM and Demand Response Allocation</v>
      </c>
      <c r="Z810" s="197">
        <f>IF(COUNTIFS($Y$2:Y810,Y810)=1,1,0)</f>
        <v>0</v>
      </c>
      <c r="AA810" s="197">
        <f>SUM($Z$2:Z810)*Z810</f>
        <v>0</v>
      </c>
      <c r="AB810" s="197">
        <f>COUNTIFS(resources!B:B,B810)</f>
        <v>1</v>
      </c>
      <c r="AC810" s="197">
        <f t="shared" si="323"/>
        <v>1</v>
      </c>
      <c r="AD810" s="197">
        <f t="shared" si="324"/>
        <v>1</v>
      </c>
      <c r="AE810" s="197">
        <f t="shared" si="325"/>
        <v>1</v>
      </c>
      <c r="AF810" s="197">
        <f t="shared" si="326"/>
        <v>1</v>
      </c>
      <c r="AG810" s="197">
        <f t="shared" si="327"/>
        <v>1</v>
      </c>
      <c r="AH810" s="197">
        <f t="shared" si="328"/>
        <v>1</v>
      </c>
      <c r="AI810" s="197">
        <f t="shared" si="329"/>
        <v>1</v>
      </c>
    </row>
    <row r="811" spans="1:35" x14ac:dyDescent="0.3">
      <c r="A811" s="103" t="s">
        <v>3955</v>
      </c>
      <c r="B811" s="214" t="s">
        <v>443</v>
      </c>
      <c r="C811" s="214" t="s">
        <v>6273</v>
      </c>
      <c r="D811" s="164">
        <v>2027</v>
      </c>
      <c r="E811" s="164">
        <v>8</v>
      </c>
      <c r="F811" s="166">
        <v>0</v>
      </c>
      <c r="G811" s="206">
        <v>44.02</v>
      </c>
      <c r="H811" s="207"/>
      <c r="I811" s="103" t="s">
        <v>556</v>
      </c>
      <c r="K811" s="210" t="s">
        <v>6274</v>
      </c>
      <c r="L811" s="216">
        <v>44.02</v>
      </c>
      <c r="M811" s="210" t="str">
        <f>IF(
ISNA(INDEX(resources!E:E,MATCH(B811,resources!B:B,0))),"fillme",
INDEX(resources!E:E,MATCH(B811,resources!B:B,0)))</f>
        <v>blended</v>
      </c>
      <c r="N811" s="220">
        <v>1</v>
      </c>
      <c r="O811" s="210" t="str">
        <f>IFERROR(INDEX(resources!K:K,MATCH(B811,resources!B:B,0)),"fillme")</f>
        <v>unknown</v>
      </c>
      <c r="P811" s="210" t="str">
        <f t="shared" si="315"/>
        <v>unknown_2027_8</v>
      </c>
      <c r="Q811" s="194">
        <f>INDEX(elcc!G:G,MATCH(P811,elcc!D:D,0))</f>
        <v>0</v>
      </c>
      <c r="R811" s="195">
        <f t="shared" si="316"/>
        <v>1</v>
      </c>
      <c r="S811" s="210" t="e">
        <f t="shared" si="317"/>
        <v>#N/A</v>
      </c>
      <c r="T811" s="212">
        <f t="shared" si="318"/>
        <v>44.02</v>
      </c>
      <c r="U811" s="196" t="str">
        <f t="shared" si="319"/>
        <v>ok</v>
      </c>
      <c r="V811" s="192" t="str">
        <f>INDEX(resources!F:F,MATCH(B811,resources!B:B,0))</f>
        <v>special</v>
      </c>
      <c r="W811" s="197">
        <f t="shared" si="320"/>
        <v>0</v>
      </c>
      <c r="X811" s="197">
        <f t="shared" si="321"/>
        <v>1</v>
      </c>
      <c r="Y811" s="214" t="str">
        <f t="shared" si="322"/>
        <v>blended_SDG&amp;E CAM/DR Allocation_CAM and Demand Response Allocation</v>
      </c>
      <c r="Z811" s="197">
        <f>IF(COUNTIFS($Y$2:Y811,Y811)=1,1,0)</f>
        <v>0</v>
      </c>
      <c r="AA811" s="197">
        <f>SUM($Z$2:Z811)*Z811</f>
        <v>0</v>
      </c>
      <c r="AB811" s="197">
        <f>COUNTIFS(resources!B:B,B811)</f>
        <v>1</v>
      </c>
      <c r="AC811" s="197">
        <f t="shared" si="323"/>
        <v>1</v>
      </c>
      <c r="AD811" s="197">
        <f t="shared" si="324"/>
        <v>1</v>
      </c>
      <c r="AE811" s="197">
        <f t="shared" si="325"/>
        <v>1</v>
      </c>
      <c r="AF811" s="197">
        <f t="shared" si="326"/>
        <v>1</v>
      </c>
      <c r="AG811" s="197">
        <f t="shared" si="327"/>
        <v>1</v>
      </c>
      <c r="AH811" s="197">
        <f t="shared" si="328"/>
        <v>1</v>
      </c>
      <c r="AI811" s="197">
        <f t="shared" si="329"/>
        <v>1</v>
      </c>
    </row>
    <row r="812" spans="1:35" x14ac:dyDescent="0.3">
      <c r="A812" s="103" t="s">
        <v>3955</v>
      </c>
      <c r="B812" s="214" t="s">
        <v>443</v>
      </c>
      <c r="C812" s="214" t="s">
        <v>6273</v>
      </c>
      <c r="D812" s="164">
        <v>2027</v>
      </c>
      <c r="E812" s="164">
        <v>9</v>
      </c>
      <c r="F812" s="166">
        <v>0</v>
      </c>
      <c r="G812" s="206">
        <v>44.53</v>
      </c>
      <c r="H812" s="207"/>
      <c r="I812" s="103" t="s">
        <v>556</v>
      </c>
      <c r="K812" s="210" t="s">
        <v>6274</v>
      </c>
      <c r="L812" s="216">
        <v>44.53</v>
      </c>
      <c r="M812" s="210" t="str">
        <f>IF(
ISNA(INDEX(resources!E:E,MATCH(B812,resources!B:B,0))),"fillme",
INDEX(resources!E:E,MATCH(B812,resources!B:B,0)))</f>
        <v>blended</v>
      </c>
      <c r="N812" s="220">
        <v>1</v>
      </c>
      <c r="O812" s="210" t="str">
        <f>IFERROR(INDEX(resources!K:K,MATCH(B812,resources!B:B,0)),"fillme")</f>
        <v>unknown</v>
      </c>
      <c r="P812" s="210" t="str">
        <f t="shared" si="315"/>
        <v>unknown_2027_9</v>
      </c>
      <c r="Q812" s="194">
        <f>INDEX(elcc!G:G,MATCH(P812,elcc!D:D,0))</f>
        <v>0</v>
      </c>
      <c r="R812" s="195">
        <f t="shared" si="316"/>
        <v>1</v>
      </c>
      <c r="S812" s="210" t="e">
        <f t="shared" si="317"/>
        <v>#N/A</v>
      </c>
      <c r="T812" s="212">
        <f t="shared" si="318"/>
        <v>44.53</v>
      </c>
      <c r="U812" s="196" t="str">
        <f t="shared" si="319"/>
        <v>ok</v>
      </c>
      <c r="V812" s="192" t="str">
        <f>INDEX(resources!F:F,MATCH(B812,resources!B:B,0))</f>
        <v>special</v>
      </c>
      <c r="W812" s="197">
        <f t="shared" si="320"/>
        <v>0</v>
      </c>
      <c r="X812" s="197">
        <f t="shared" si="321"/>
        <v>1</v>
      </c>
      <c r="Y812" s="214" t="str">
        <f t="shared" si="322"/>
        <v>blended_SDG&amp;E CAM/DR Allocation_CAM and Demand Response Allocation</v>
      </c>
      <c r="Z812" s="197">
        <f>IF(COUNTIFS($Y$2:Y812,Y812)=1,1,0)</f>
        <v>0</v>
      </c>
      <c r="AA812" s="197">
        <f>SUM($Z$2:Z812)*Z812</f>
        <v>0</v>
      </c>
      <c r="AB812" s="197">
        <f>COUNTIFS(resources!B:B,B812)</f>
        <v>1</v>
      </c>
      <c r="AC812" s="197">
        <f t="shared" si="323"/>
        <v>1</v>
      </c>
      <c r="AD812" s="197">
        <f t="shared" si="324"/>
        <v>1</v>
      </c>
      <c r="AE812" s="197">
        <f t="shared" si="325"/>
        <v>1</v>
      </c>
      <c r="AF812" s="197">
        <f t="shared" si="326"/>
        <v>1</v>
      </c>
      <c r="AG812" s="197">
        <f t="shared" si="327"/>
        <v>1</v>
      </c>
      <c r="AH812" s="197">
        <f t="shared" si="328"/>
        <v>1</v>
      </c>
      <c r="AI812" s="197">
        <f t="shared" si="329"/>
        <v>1</v>
      </c>
    </row>
    <row r="813" spans="1:35" x14ac:dyDescent="0.3">
      <c r="A813" s="103" t="s">
        <v>3955</v>
      </c>
      <c r="B813" s="214" t="s">
        <v>443</v>
      </c>
      <c r="C813" s="214" t="s">
        <v>6273</v>
      </c>
      <c r="D813" s="164">
        <v>2027</v>
      </c>
      <c r="E813" s="164">
        <v>10</v>
      </c>
      <c r="F813" s="166">
        <v>0</v>
      </c>
      <c r="G813" s="206">
        <v>45.519999999999996</v>
      </c>
      <c r="H813" s="207"/>
      <c r="I813" s="103" t="s">
        <v>556</v>
      </c>
      <c r="K813" s="210" t="s">
        <v>6274</v>
      </c>
      <c r="L813" s="216">
        <v>45.519999999999996</v>
      </c>
      <c r="M813" s="210" t="str">
        <f>IF(
ISNA(INDEX(resources!E:E,MATCH(B813,resources!B:B,0))),"fillme",
INDEX(resources!E:E,MATCH(B813,resources!B:B,0)))</f>
        <v>blended</v>
      </c>
      <c r="N813" s="220">
        <v>1</v>
      </c>
      <c r="O813" s="210" t="str">
        <f>IFERROR(INDEX(resources!K:K,MATCH(B813,resources!B:B,0)),"fillme")</f>
        <v>unknown</v>
      </c>
      <c r="P813" s="210" t="str">
        <f t="shared" si="315"/>
        <v>unknown_2027_10</v>
      </c>
      <c r="Q813" s="194">
        <f>INDEX(elcc!G:G,MATCH(P813,elcc!D:D,0))</f>
        <v>0</v>
      </c>
      <c r="R813" s="195">
        <f t="shared" si="316"/>
        <v>1</v>
      </c>
      <c r="S813" s="210" t="e">
        <f t="shared" si="317"/>
        <v>#N/A</v>
      </c>
      <c r="T813" s="212">
        <f t="shared" si="318"/>
        <v>45.519999999999996</v>
      </c>
      <c r="U813" s="196" t="str">
        <f t="shared" si="319"/>
        <v>ok</v>
      </c>
      <c r="V813" s="192" t="str">
        <f>INDEX(resources!F:F,MATCH(B813,resources!B:B,0))</f>
        <v>special</v>
      </c>
      <c r="W813" s="197">
        <f t="shared" si="320"/>
        <v>0</v>
      </c>
      <c r="X813" s="197">
        <f t="shared" si="321"/>
        <v>1</v>
      </c>
      <c r="Y813" s="214" t="str">
        <f t="shared" si="322"/>
        <v>blended_SDG&amp;E CAM/DR Allocation_CAM and Demand Response Allocation</v>
      </c>
      <c r="Z813" s="197">
        <f>IF(COUNTIFS($Y$2:Y813,Y813)=1,1,0)</f>
        <v>0</v>
      </c>
      <c r="AA813" s="197">
        <f>SUM($Z$2:Z813)*Z813</f>
        <v>0</v>
      </c>
      <c r="AB813" s="197">
        <f>COUNTIFS(resources!B:B,B813)</f>
        <v>1</v>
      </c>
      <c r="AC813" s="197">
        <f t="shared" si="323"/>
        <v>1</v>
      </c>
      <c r="AD813" s="197">
        <f t="shared" si="324"/>
        <v>1</v>
      </c>
      <c r="AE813" s="197">
        <f t="shared" si="325"/>
        <v>1</v>
      </c>
      <c r="AF813" s="197">
        <f t="shared" si="326"/>
        <v>1</v>
      </c>
      <c r="AG813" s="197">
        <f t="shared" si="327"/>
        <v>1</v>
      </c>
      <c r="AH813" s="197">
        <f t="shared" si="328"/>
        <v>1</v>
      </c>
      <c r="AI813" s="197">
        <f t="shared" si="329"/>
        <v>1</v>
      </c>
    </row>
    <row r="814" spans="1:35" x14ac:dyDescent="0.3">
      <c r="A814" s="103" t="s">
        <v>3955</v>
      </c>
      <c r="B814" s="214" t="s">
        <v>443</v>
      </c>
      <c r="C814" s="214" t="s">
        <v>6273</v>
      </c>
      <c r="D814" s="164">
        <v>2027</v>
      </c>
      <c r="E814" s="164">
        <v>11</v>
      </c>
      <c r="F814" s="166">
        <v>0</v>
      </c>
      <c r="G814" s="206">
        <v>52.09</v>
      </c>
      <c r="H814" s="207"/>
      <c r="I814" s="103" t="s">
        <v>556</v>
      </c>
      <c r="K814" s="210" t="s">
        <v>6274</v>
      </c>
      <c r="L814" s="216">
        <v>52.09</v>
      </c>
      <c r="M814" s="210" t="str">
        <f>IF(
ISNA(INDEX(resources!E:E,MATCH(B814,resources!B:B,0))),"fillme",
INDEX(resources!E:E,MATCH(B814,resources!B:B,0)))</f>
        <v>blended</v>
      </c>
      <c r="N814" s="220">
        <v>1</v>
      </c>
      <c r="O814" s="210" t="str">
        <f>IFERROR(INDEX(resources!K:K,MATCH(B814,resources!B:B,0)),"fillme")</f>
        <v>unknown</v>
      </c>
      <c r="P814" s="210" t="str">
        <f t="shared" si="315"/>
        <v>unknown_2027_11</v>
      </c>
      <c r="Q814" s="194">
        <f>INDEX(elcc!G:G,MATCH(P814,elcc!D:D,0))</f>
        <v>0</v>
      </c>
      <c r="R814" s="195">
        <f t="shared" si="316"/>
        <v>1</v>
      </c>
      <c r="S814" s="210" t="e">
        <f t="shared" si="317"/>
        <v>#N/A</v>
      </c>
      <c r="T814" s="212">
        <f t="shared" si="318"/>
        <v>52.09</v>
      </c>
      <c r="U814" s="196" t="str">
        <f t="shared" si="319"/>
        <v>ok</v>
      </c>
      <c r="V814" s="192" t="str">
        <f>INDEX(resources!F:F,MATCH(B814,resources!B:B,0))</f>
        <v>special</v>
      </c>
      <c r="W814" s="197">
        <f t="shared" si="320"/>
        <v>0</v>
      </c>
      <c r="X814" s="197">
        <f t="shared" si="321"/>
        <v>1</v>
      </c>
      <c r="Y814" s="214" t="str">
        <f t="shared" si="322"/>
        <v>blended_SDG&amp;E CAM/DR Allocation_CAM and Demand Response Allocation</v>
      </c>
      <c r="Z814" s="197">
        <f>IF(COUNTIFS($Y$2:Y814,Y814)=1,1,0)</f>
        <v>0</v>
      </c>
      <c r="AA814" s="197">
        <f>SUM($Z$2:Z814)*Z814</f>
        <v>0</v>
      </c>
      <c r="AB814" s="197">
        <f>COUNTIFS(resources!B:B,B814)</f>
        <v>1</v>
      </c>
      <c r="AC814" s="197">
        <f t="shared" si="323"/>
        <v>1</v>
      </c>
      <c r="AD814" s="197">
        <f t="shared" si="324"/>
        <v>1</v>
      </c>
      <c r="AE814" s="197">
        <f t="shared" si="325"/>
        <v>1</v>
      </c>
      <c r="AF814" s="197">
        <f t="shared" si="326"/>
        <v>1</v>
      </c>
      <c r="AG814" s="197">
        <f t="shared" si="327"/>
        <v>1</v>
      </c>
      <c r="AH814" s="197">
        <f t="shared" si="328"/>
        <v>1</v>
      </c>
      <c r="AI814" s="197">
        <f t="shared" si="329"/>
        <v>1</v>
      </c>
    </row>
    <row r="815" spans="1:35" x14ac:dyDescent="0.3">
      <c r="A815" s="103" t="s">
        <v>3955</v>
      </c>
      <c r="B815" s="214" t="s">
        <v>443</v>
      </c>
      <c r="C815" s="214" t="s">
        <v>6273</v>
      </c>
      <c r="D815" s="164">
        <v>2027</v>
      </c>
      <c r="E815" s="164">
        <v>12</v>
      </c>
      <c r="F815" s="166">
        <v>0</v>
      </c>
      <c r="G815" s="206">
        <v>48.519999999999996</v>
      </c>
      <c r="H815" s="207"/>
      <c r="I815" s="103" t="s">
        <v>556</v>
      </c>
      <c r="K815" s="210" t="s">
        <v>6274</v>
      </c>
      <c r="L815" s="216">
        <v>48.519999999999996</v>
      </c>
      <c r="M815" s="210" t="str">
        <f>IF(
ISNA(INDEX(resources!E:E,MATCH(B815,resources!B:B,0))),"fillme",
INDEX(resources!E:E,MATCH(B815,resources!B:B,0)))</f>
        <v>blended</v>
      </c>
      <c r="N815" s="220">
        <v>1</v>
      </c>
      <c r="O815" s="210" t="str">
        <f>IFERROR(INDEX(resources!K:K,MATCH(B815,resources!B:B,0)),"fillme")</f>
        <v>unknown</v>
      </c>
      <c r="P815" s="210" t="str">
        <f t="shared" si="315"/>
        <v>unknown_2027_12</v>
      </c>
      <c r="Q815" s="194">
        <f>INDEX(elcc!G:G,MATCH(P815,elcc!D:D,0))</f>
        <v>0</v>
      </c>
      <c r="R815" s="195">
        <f t="shared" si="316"/>
        <v>1</v>
      </c>
      <c r="S815" s="210" t="e">
        <f t="shared" si="317"/>
        <v>#N/A</v>
      </c>
      <c r="T815" s="212">
        <f t="shared" si="318"/>
        <v>48.519999999999996</v>
      </c>
      <c r="U815" s="196" t="str">
        <f t="shared" si="319"/>
        <v>ok</v>
      </c>
      <c r="V815" s="192" t="str">
        <f>INDEX(resources!F:F,MATCH(B815,resources!B:B,0))</f>
        <v>special</v>
      </c>
      <c r="W815" s="197">
        <f t="shared" si="320"/>
        <v>0</v>
      </c>
      <c r="X815" s="197">
        <f t="shared" si="321"/>
        <v>1</v>
      </c>
      <c r="Y815" s="214" t="str">
        <f t="shared" si="322"/>
        <v>blended_SDG&amp;E CAM/DR Allocation_CAM and Demand Response Allocation</v>
      </c>
      <c r="Z815" s="197">
        <f>IF(COUNTIFS($Y$2:Y815,Y815)=1,1,0)</f>
        <v>0</v>
      </c>
      <c r="AA815" s="197">
        <f>SUM($Z$2:Z815)*Z815</f>
        <v>0</v>
      </c>
      <c r="AB815" s="197">
        <f>COUNTIFS(resources!B:B,B815)</f>
        <v>1</v>
      </c>
      <c r="AC815" s="197">
        <f t="shared" si="323"/>
        <v>1</v>
      </c>
      <c r="AD815" s="197">
        <f t="shared" si="324"/>
        <v>1</v>
      </c>
      <c r="AE815" s="197">
        <f t="shared" si="325"/>
        <v>1</v>
      </c>
      <c r="AF815" s="197">
        <f t="shared" si="326"/>
        <v>1</v>
      </c>
      <c r="AG815" s="197">
        <f t="shared" si="327"/>
        <v>1</v>
      </c>
      <c r="AH815" s="197">
        <f t="shared" si="328"/>
        <v>1</v>
      </c>
      <c r="AI815" s="197">
        <f t="shared" si="329"/>
        <v>1</v>
      </c>
    </row>
    <row r="816" spans="1:35" x14ac:dyDescent="0.3">
      <c r="A816" s="103" t="s">
        <v>3955</v>
      </c>
      <c r="B816" s="214" t="s">
        <v>443</v>
      </c>
      <c r="C816" s="214" t="s">
        <v>6273</v>
      </c>
      <c r="D816" s="164">
        <v>2028</v>
      </c>
      <c r="E816" s="164">
        <v>1</v>
      </c>
      <c r="F816" s="166">
        <v>0</v>
      </c>
      <c r="G816" s="206">
        <v>51.714045161682108</v>
      </c>
      <c r="H816" s="207"/>
      <c r="I816" s="103" t="s">
        <v>556</v>
      </c>
      <c r="K816" s="210" t="s">
        <v>6274</v>
      </c>
      <c r="L816" s="216">
        <v>51.714045161682108</v>
      </c>
      <c r="M816" s="210" t="str">
        <f>IF(
ISNA(INDEX(resources!E:E,MATCH(B816,resources!B:B,0))),"fillme",
INDEX(resources!E:E,MATCH(B816,resources!B:B,0)))</f>
        <v>blended</v>
      </c>
      <c r="N816" s="220">
        <v>1</v>
      </c>
      <c r="O816" s="210" t="str">
        <f>IFERROR(INDEX(resources!K:K,MATCH(B816,resources!B:B,0)),"fillme")</f>
        <v>unknown</v>
      </c>
      <c r="P816" s="210" t="str">
        <f t="shared" si="315"/>
        <v>unknown_2028_1</v>
      </c>
      <c r="Q816" s="194">
        <f>INDEX(elcc!G:G,MATCH(P816,elcc!D:D,0))</f>
        <v>0</v>
      </c>
      <c r="R816" s="195">
        <f t="shared" si="316"/>
        <v>1</v>
      </c>
      <c r="S816" s="210" t="e">
        <f t="shared" si="317"/>
        <v>#N/A</v>
      </c>
      <c r="T816" s="212">
        <f t="shared" si="318"/>
        <v>51.714045161682108</v>
      </c>
      <c r="U816" s="196" t="str">
        <f t="shared" si="319"/>
        <v>ok</v>
      </c>
      <c r="V816" s="192" t="str">
        <f>INDEX(resources!F:F,MATCH(B816,resources!B:B,0))</f>
        <v>special</v>
      </c>
      <c r="W816" s="197">
        <f t="shared" si="320"/>
        <v>0</v>
      </c>
      <c r="X816" s="197">
        <f t="shared" si="321"/>
        <v>1</v>
      </c>
      <c r="Y816" s="214" t="str">
        <f t="shared" si="322"/>
        <v>blended_SDG&amp;E CAM/DR Allocation_CAM and Demand Response Allocation</v>
      </c>
      <c r="Z816" s="197">
        <f>IF(COUNTIFS($Y$2:Y816,Y816)=1,1,0)</f>
        <v>0</v>
      </c>
      <c r="AA816" s="197">
        <f>SUM($Z$2:Z816)*Z816</f>
        <v>0</v>
      </c>
      <c r="AB816" s="197">
        <f>COUNTIFS(resources!B:B,B816)</f>
        <v>1</v>
      </c>
      <c r="AC816" s="197">
        <f t="shared" si="323"/>
        <v>1</v>
      </c>
      <c r="AD816" s="197">
        <f t="shared" si="324"/>
        <v>1</v>
      </c>
      <c r="AE816" s="197">
        <f t="shared" si="325"/>
        <v>1</v>
      </c>
      <c r="AF816" s="197">
        <f t="shared" si="326"/>
        <v>1</v>
      </c>
      <c r="AG816" s="197">
        <f t="shared" si="327"/>
        <v>1</v>
      </c>
      <c r="AH816" s="197">
        <f t="shared" si="328"/>
        <v>1</v>
      </c>
      <c r="AI816" s="197">
        <f t="shared" si="329"/>
        <v>1</v>
      </c>
    </row>
    <row r="817" spans="1:35" x14ac:dyDescent="0.3">
      <c r="A817" s="103" t="s">
        <v>3955</v>
      </c>
      <c r="B817" s="214" t="s">
        <v>443</v>
      </c>
      <c r="C817" s="214" t="s">
        <v>6273</v>
      </c>
      <c r="D817" s="164">
        <v>2028</v>
      </c>
      <c r="E817" s="164">
        <v>2</v>
      </c>
      <c r="F817" s="166">
        <v>0</v>
      </c>
      <c r="G817" s="206">
        <v>43.168589175992793</v>
      </c>
      <c r="H817" s="207"/>
      <c r="I817" s="103" t="s">
        <v>556</v>
      </c>
      <c r="K817" s="210" t="s">
        <v>6274</v>
      </c>
      <c r="L817" s="216">
        <v>43.168589175992793</v>
      </c>
      <c r="M817" s="210" t="str">
        <f>IF(
ISNA(INDEX(resources!E:E,MATCH(B817,resources!B:B,0))),"fillme",
INDEX(resources!E:E,MATCH(B817,resources!B:B,0)))</f>
        <v>blended</v>
      </c>
      <c r="N817" s="220">
        <v>1</v>
      </c>
      <c r="O817" s="210" t="str">
        <f>IFERROR(INDEX(resources!K:K,MATCH(B817,resources!B:B,0)),"fillme")</f>
        <v>unknown</v>
      </c>
      <c r="P817" s="210" t="str">
        <f t="shared" si="315"/>
        <v>unknown_2028_2</v>
      </c>
      <c r="Q817" s="194">
        <f>INDEX(elcc!G:G,MATCH(P817,elcc!D:D,0))</f>
        <v>0</v>
      </c>
      <c r="R817" s="195">
        <f t="shared" si="316"/>
        <v>1</v>
      </c>
      <c r="S817" s="210" t="e">
        <f t="shared" si="317"/>
        <v>#N/A</v>
      </c>
      <c r="T817" s="212">
        <f t="shared" si="318"/>
        <v>43.168589175992793</v>
      </c>
      <c r="U817" s="196" t="str">
        <f t="shared" si="319"/>
        <v>ok</v>
      </c>
      <c r="V817" s="192" t="str">
        <f>INDEX(resources!F:F,MATCH(B817,resources!B:B,0))</f>
        <v>special</v>
      </c>
      <c r="W817" s="197">
        <f t="shared" si="320"/>
        <v>0</v>
      </c>
      <c r="X817" s="197">
        <f t="shared" si="321"/>
        <v>1</v>
      </c>
      <c r="Y817" s="214" t="str">
        <f t="shared" si="322"/>
        <v>blended_SDG&amp;E CAM/DR Allocation_CAM and Demand Response Allocation</v>
      </c>
      <c r="Z817" s="197">
        <f>IF(COUNTIFS($Y$2:Y817,Y817)=1,1,0)</f>
        <v>0</v>
      </c>
      <c r="AA817" s="197">
        <f>SUM($Z$2:Z817)*Z817</f>
        <v>0</v>
      </c>
      <c r="AB817" s="197">
        <f>COUNTIFS(resources!B:B,B817)</f>
        <v>1</v>
      </c>
      <c r="AC817" s="197">
        <f t="shared" si="323"/>
        <v>1</v>
      </c>
      <c r="AD817" s="197">
        <f t="shared" si="324"/>
        <v>1</v>
      </c>
      <c r="AE817" s="197">
        <f t="shared" si="325"/>
        <v>1</v>
      </c>
      <c r="AF817" s="197">
        <f t="shared" si="326"/>
        <v>1</v>
      </c>
      <c r="AG817" s="197">
        <f t="shared" si="327"/>
        <v>1</v>
      </c>
      <c r="AH817" s="197">
        <f t="shared" si="328"/>
        <v>1</v>
      </c>
      <c r="AI817" s="197">
        <f t="shared" si="329"/>
        <v>1</v>
      </c>
    </row>
    <row r="818" spans="1:35" x14ac:dyDescent="0.3">
      <c r="A818" s="103" t="s">
        <v>3955</v>
      </c>
      <c r="B818" s="214" t="s">
        <v>443</v>
      </c>
      <c r="C818" s="214" t="s">
        <v>6273</v>
      </c>
      <c r="D818" s="164">
        <v>2028</v>
      </c>
      <c r="E818" s="164">
        <v>3</v>
      </c>
      <c r="F818" s="166">
        <v>0</v>
      </c>
      <c r="G818" s="206">
        <v>43.682615287638413</v>
      </c>
      <c r="H818" s="207"/>
      <c r="I818" s="103" t="s">
        <v>556</v>
      </c>
      <c r="K818" s="210" t="s">
        <v>6274</v>
      </c>
      <c r="L818" s="216">
        <v>43.682615287638413</v>
      </c>
      <c r="M818" s="210" t="str">
        <f>IF(
ISNA(INDEX(resources!E:E,MATCH(B818,resources!B:B,0))),"fillme",
INDEX(resources!E:E,MATCH(B818,resources!B:B,0)))</f>
        <v>blended</v>
      </c>
      <c r="N818" s="220">
        <v>1</v>
      </c>
      <c r="O818" s="210" t="str">
        <f>IFERROR(INDEX(resources!K:K,MATCH(B818,resources!B:B,0)),"fillme")</f>
        <v>unknown</v>
      </c>
      <c r="P818" s="210" t="str">
        <f t="shared" si="315"/>
        <v>unknown_2028_3</v>
      </c>
      <c r="Q818" s="194">
        <f>INDEX(elcc!G:G,MATCH(P818,elcc!D:D,0))</f>
        <v>0</v>
      </c>
      <c r="R818" s="195">
        <f t="shared" si="316"/>
        <v>1</v>
      </c>
      <c r="S818" s="210" t="e">
        <f t="shared" si="317"/>
        <v>#N/A</v>
      </c>
      <c r="T818" s="212">
        <f t="shared" si="318"/>
        <v>43.682615287638413</v>
      </c>
      <c r="U818" s="196" t="str">
        <f t="shared" si="319"/>
        <v>ok</v>
      </c>
      <c r="V818" s="192" t="str">
        <f>INDEX(resources!F:F,MATCH(B818,resources!B:B,0))</f>
        <v>special</v>
      </c>
      <c r="W818" s="197">
        <f t="shared" si="320"/>
        <v>0</v>
      </c>
      <c r="X818" s="197">
        <f t="shared" si="321"/>
        <v>1</v>
      </c>
      <c r="Y818" s="214" t="str">
        <f t="shared" si="322"/>
        <v>blended_SDG&amp;E CAM/DR Allocation_CAM and Demand Response Allocation</v>
      </c>
      <c r="Z818" s="197">
        <f>IF(COUNTIFS($Y$2:Y818,Y818)=1,1,0)</f>
        <v>0</v>
      </c>
      <c r="AA818" s="197">
        <f>SUM($Z$2:Z818)*Z818</f>
        <v>0</v>
      </c>
      <c r="AB818" s="197">
        <f>COUNTIFS(resources!B:B,B818)</f>
        <v>1</v>
      </c>
      <c r="AC818" s="197">
        <f t="shared" si="323"/>
        <v>1</v>
      </c>
      <c r="AD818" s="197">
        <f t="shared" si="324"/>
        <v>1</v>
      </c>
      <c r="AE818" s="197">
        <f t="shared" si="325"/>
        <v>1</v>
      </c>
      <c r="AF818" s="197">
        <f t="shared" si="326"/>
        <v>1</v>
      </c>
      <c r="AG818" s="197">
        <f t="shared" si="327"/>
        <v>1</v>
      </c>
      <c r="AH818" s="197">
        <f t="shared" si="328"/>
        <v>1</v>
      </c>
      <c r="AI818" s="197">
        <f t="shared" si="329"/>
        <v>1</v>
      </c>
    </row>
    <row r="819" spans="1:35" x14ac:dyDescent="0.3">
      <c r="A819" s="103" t="s">
        <v>3955</v>
      </c>
      <c r="B819" s="214" t="s">
        <v>443</v>
      </c>
      <c r="C819" s="214" t="s">
        <v>6273</v>
      </c>
      <c r="D819" s="164">
        <v>2028</v>
      </c>
      <c r="E819" s="164">
        <v>4</v>
      </c>
      <c r="F819" s="166">
        <v>0</v>
      </c>
      <c r="G819" s="206">
        <v>40.418706727478224</v>
      </c>
      <c r="H819" s="207"/>
      <c r="I819" s="103" t="s">
        <v>556</v>
      </c>
      <c r="K819" s="210" t="s">
        <v>6274</v>
      </c>
      <c r="L819" s="216">
        <v>40.418706727478224</v>
      </c>
      <c r="M819" s="210" t="str">
        <f>IF(
ISNA(INDEX(resources!E:E,MATCH(B819,resources!B:B,0))),"fillme",
INDEX(resources!E:E,MATCH(B819,resources!B:B,0)))</f>
        <v>blended</v>
      </c>
      <c r="N819" s="220">
        <v>1</v>
      </c>
      <c r="O819" s="210" t="str">
        <f>IFERROR(INDEX(resources!K:K,MATCH(B819,resources!B:B,0)),"fillme")</f>
        <v>unknown</v>
      </c>
      <c r="P819" s="210" t="str">
        <f t="shared" si="315"/>
        <v>unknown_2028_4</v>
      </c>
      <c r="Q819" s="194">
        <f>INDEX(elcc!G:G,MATCH(P819,elcc!D:D,0))</f>
        <v>0</v>
      </c>
      <c r="R819" s="195">
        <f t="shared" si="316"/>
        <v>1</v>
      </c>
      <c r="S819" s="210" t="e">
        <f t="shared" si="317"/>
        <v>#N/A</v>
      </c>
      <c r="T819" s="212">
        <f t="shared" si="318"/>
        <v>40.418706727478224</v>
      </c>
      <c r="U819" s="196" t="str">
        <f t="shared" si="319"/>
        <v>ok</v>
      </c>
      <c r="V819" s="192" t="str">
        <f>INDEX(resources!F:F,MATCH(B819,resources!B:B,0))</f>
        <v>special</v>
      </c>
      <c r="W819" s="197">
        <f t="shared" si="320"/>
        <v>0</v>
      </c>
      <c r="X819" s="197">
        <f t="shared" si="321"/>
        <v>1</v>
      </c>
      <c r="Y819" s="214" t="str">
        <f t="shared" si="322"/>
        <v>blended_SDG&amp;E CAM/DR Allocation_CAM and Demand Response Allocation</v>
      </c>
      <c r="Z819" s="197">
        <f>IF(COUNTIFS($Y$2:Y819,Y819)=1,1,0)</f>
        <v>0</v>
      </c>
      <c r="AA819" s="197">
        <f>SUM($Z$2:Z819)*Z819</f>
        <v>0</v>
      </c>
      <c r="AB819" s="197">
        <f>COUNTIFS(resources!B:B,B819)</f>
        <v>1</v>
      </c>
      <c r="AC819" s="197">
        <f t="shared" si="323"/>
        <v>1</v>
      </c>
      <c r="AD819" s="197">
        <f t="shared" si="324"/>
        <v>1</v>
      </c>
      <c r="AE819" s="197">
        <f t="shared" si="325"/>
        <v>1</v>
      </c>
      <c r="AF819" s="197">
        <f t="shared" si="326"/>
        <v>1</v>
      </c>
      <c r="AG819" s="197">
        <f t="shared" si="327"/>
        <v>1</v>
      </c>
      <c r="AH819" s="197">
        <f t="shared" si="328"/>
        <v>1</v>
      </c>
      <c r="AI819" s="197">
        <f t="shared" si="329"/>
        <v>1</v>
      </c>
    </row>
    <row r="820" spans="1:35" x14ac:dyDescent="0.3">
      <c r="A820" s="103" t="s">
        <v>3955</v>
      </c>
      <c r="B820" s="214" t="s">
        <v>443</v>
      </c>
      <c r="C820" s="214" t="s">
        <v>6273</v>
      </c>
      <c r="D820" s="164">
        <v>2028</v>
      </c>
      <c r="E820" s="164">
        <v>5</v>
      </c>
      <c r="F820" s="166">
        <v>0</v>
      </c>
      <c r="G820" s="206">
        <v>47.49</v>
      </c>
      <c r="H820" s="207"/>
      <c r="I820" s="103" t="s">
        <v>556</v>
      </c>
      <c r="K820" s="210" t="s">
        <v>6274</v>
      </c>
      <c r="L820" s="216">
        <v>47.49</v>
      </c>
      <c r="M820" s="210" t="str">
        <f>IF(
ISNA(INDEX(resources!E:E,MATCH(B820,resources!B:B,0))),"fillme",
INDEX(resources!E:E,MATCH(B820,resources!B:B,0)))</f>
        <v>blended</v>
      </c>
      <c r="N820" s="220">
        <v>1</v>
      </c>
      <c r="O820" s="210" t="str">
        <f>IFERROR(INDEX(resources!K:K,MATCH(B820,resources!B:B,0)),"fillme")</f>
        <v>unknown</v>
      </c>
      <c r="P820" s="210" t="str">
        <f t="shared" si="315"/>
        <v>unknown_2028_5</v>
      </c>
      <c r="Q820" s="194">
        <f>INDEX(elcc!G:G,MATCH(P820,elcc!D:D,0))</f>
        <v>0</v>
      </c>
      <c r="R820" s="195">
        <f t="shared" si="316"/>
        <v>1</v>
      </c>
      <c r="S820" s="210" t="e">
        <f t="shared" si="317"/>
        <v>#N/A</v>
      </c>
      <c r="T820" s="212">
        <f t="shared" si="318"/>
        <v>47.49</v>
      </c>
      <c r="U820" s="196" t="str">
        <f t="shared" si="319"/>
        <v>ok</v>
      </c>
      <c r="V820" s="192" t="str">
        <f>INDEX(resources!F:F,MATCH(B820,resources!B:B,0))</f>
        <v>special</v>
      </c>
      <c r="W820" s="197">
        <f t="shared" si="320"/>
        <v>0</v>
      </c>
      <c r="X820" s="197">
        <f t="shared" si="321"/>
        <v>1</v>
      </c>
      <c r="Y820" s="214" t="str">
        <f t="shared" si="322"/>
        <v>blended_SDG&amp;E CAM/DR Allocation_CAM and Demand Response Allocation</v>
      </c>
      <c r="Z820" s="197">
        <f>IF(COUNTIFS($Y$2:Y820,Y820)=1,1,0)</f>
        <v>0</v>
      </c>
      <c r="AA820" s="197">
        <f>SUM($Z$2:Z820)*Z820</f>
        <v>0</v>
      </c>
      <c r="AB820" s="197">
        <f>COUNTIFS(resources!B:B,B820)</f>
        <v>1</v>
      </c>
      <c r="AC820" s="197">
        <f t="shared" si="323"/>
        <v>1</v>
      </c>
      <c r="AD820" s="197">
        <f t="shared" si="324"/>
        <v>1</v>
      </c>
      <c r="AE820" s="197">
        <f t="shared" si="325"/>
        <v>1</v>
      </c>
      <c r="AF820" s="197">
        <f t="shared" si="326"/>
        <v>1</v>
      </c>
      <c r="AG820" s="197">
        <f t="shared" si="327"/>
        <v>1</v>
      </c>
      <c r="AH820" s="197">
        <f t="shared" si="328"/>
        <v>1</v>
      </c>
      <c r="AI820" s="197">
        <f t="shared" si="329"/>
        <v>1</v>
      </c>
    </row>
    <row r="821" spans="1:35" x14ac:dyDescent="0.3">
      <c r="A821" s="103" t="s">
        <v>3955</v>
      </c>
      <c r="B821" s="214" t="s">
        <v>443</v>
      </c>
      <c r="C821" s="214" t="s">
        <v>6273</v>
      </c>
      <c r="D821" s="164">
        <v>2028</v>
      </c>
      <c r="E821" s="164">
        <v>6</v>
      </c>
      <c r="F821" s="166">
        <v>0</v>
      </c>
      <c r="G821" s="206">
        <v>43.94</v>
      </c>
      <c r="H821" s="207"/>
      <c r="I821" s="103" t="s">
        <v>556</v>
      </c>
      <c r="K821" s="210" t="s">
        <v>6274</v>
      </c>
      <c r="L821" s="216">
        <v>43.94</v>
      </c>
      <c r="M821" s="210" t="str">
        <f>IF(
ISNA(INDEX(resources!E:E,MATCH(B821,resources!B:B,0))),"fillme",
INDEX(resources!E:E,MATCH(B821,resources!B:B,0)))</f>
        <v>blended</v>
      </c>
      <c r="N821" s="220">
        <v>1</v>
      </c>
      <c r="O821" s="210" t="str">
        <f>IFERROR(INDEX(resources!K:K,MATCH(B821,resources!B:B,0)),"fillme")</f>
        <v>unknown</v>
      </c>
      <c r="P821" s="210" t="str">
        <f t="shared" si="315"/>
        <v>unknown_2028_6</v>
      </c>
      <c r="Q821" s="194">
        <f>INDEX(elcc!G:G,MATCH(P821,elcc!D:D,0))</f>
        <v>0</v>
      </c>
      <c r="R821" s="195">
        <f t="shared" si="316"/>
        <v>1</v>
      </c>
      <c r="S821" s="210" t="e">
        <f t="shared" si="317"/>
        <v>#N/A</v>
      </c>
      <c r="T821" s="212">
        <f t="shared" si="318"/>
        <v>43.94</v>
      </c>
      <c r="U821" s="196" t="str">
        <f t="shared" si="319"/>
        <v>ok</v>
      </c>
      <c r="V821" s="192" t="str">
        <f>INDEX(resources!F:F,MATCH(B821,resources!B:B,0))</f>
        <v>special</v>
      </c>
      <c r="W821" s="197">
        <f t="shared" si="320"/>
        <v>0</v>
      </c>
      <c r="X821" s="197">
        <f t="shared" si="321"/>
        <v>1</v>
      </c>
      <c r="Y821" s="214" t="str">
        <f t="shared" si="322"/>
        <v>blended_SDG&amp;E CAM/DR Allocation_CAM and Demand Response Allocation</v>
      </c>
      <c r="Z821" s="197">
        <f>IF(COUNTIFS($Y$2:Y821,Y821)=1,1,0)</f>
        <v>0</v>
      </c>
      <c r="AA821" s="197">
        <f>SUM($Z$2:Z821)*Z821</f>
        <v>0</v>
      </c>
      <c r="AB821" s="197">
        <f>COUNTIFS(resources!B:B,B821)</f>
        <v>1</v>
      </c>
      <c r="AC821" s="197">
        <f t="shared" si="323"/>
        <v>1</v>
      </c>
      <c r="AD821" s="197">
        <f t="shared" si="324"/>
        <v>1</v>
      </c>
      <c r="AE821" s="197">
        <f t="shared" si="325"/>
        <v>1</v>
      </c>
      <c r="AF821" s="197">
        <f t="shared" si="326"/>
        <v>1</v>
      </c>
      <c r="AG821" s="197">
        <f t="shared" si="327"/>
        <v>1</v>
      </c>
      <c r="AH821" s="197">
        <f t="shared" si="328"/>
        <v>1</v>
      </c>
      <c r="AI821" s="197">
        <f t="shared" si="329"/>
        <v>1</v>
      </c>
    </row>
    <row r="822" spans="1:35" x14ac:dyDescent="0.3">
      <c r="A822" s="103" t="s">
        <v>3955</v>
      </c>
      <c r="B822" s="214" t="s">
        <v>443</v>
      </c>
      <c r="C822" s="214" t="s">
        <v>6273</v>
      </c>
      <c r="D822" s="164">
        <v>2028</v>
      </c>
      <c r="E822" s="164">
        <v>7</v>
      </c>
      <c r="F822" s="166">
        <v>0</v>
      </c>
      <c r="G822" s="206">
        <v>45.34</v>
      </c>
      <c r="H822" s="207"/>
      <c r="I822" s="103" t="s">
        <v>556</v>
      </c>
      <c r="K822" s="210" t="s">
        <v>6274</v>
      </c>
      <c r="L822" s="216">
        <v>45.34</v>
      </c>
      <c r="M822" s="210" t="str">
        <f>IF(
ISNA(INDEX(resources!E:E,MATCH(B822,resources!B:B,0))),"fillme",
INDEX(resources!E:E,MATCH(B822,resources!B:B,0)))</f>
        <v>blended</v>
      </c>
      <c r="N822" s="220">
        <v>1</v>
      </c>
      <c r="O822" s="210" t="str">
        <f>IFERROR(INDEX(resources!K:K,MATCH(B822,resources!B:B,0)),"fillme")</f>
        <v>unknown</v>
      </c>
      <c r="P822" s="210" t="str">
        <f t="shared" si="315"/>
        <v>unknown_2028_7</v>
      </c>
      <c r="Q822" s="194">
        <f>INDEX(elcc!G:G,MATCH(P822,elcc!D:D,0))</f>
        <v>0</v>
      </c>
      <c r="R822" s="195">
        <f t="shared" si="316"/>
        <v>1</v>
      </c>
      <c r="S822" s="210" t="e">
        <f t="shared" si="317"/>
        <v>#N/A</v>
      </c>
      <c r="T822" s="212">
        <f t="shared" si="318"/>
        <v>45.34</v>
      </c>
      <c r="U822" s="196" t="str">
        <f t="shared" si="319"/>
        <v>ok</v>
      </c>
      <c r="V822" s="192" t="str">
        <f>INDEX(resources!F:F,MATCH(B822,resources!B:B,0))</f>
        <v>special</v>
      </c>
      <c r="W822" s="197">
        <f t="shared" si="320"/>
        <v>0</v>
      </c>
      <c r="X822" s="197">
        <f t="shared" si="321"/>
        <v>1</v>
      </c>
      <c r="Y822" s="214" t="str">
        <f t="shared" si="322"/>
        <v>blended_SDG&amp;E CAM/DR Allocation_CAM and Demand Response Allocation</v>
      </c>
      <c r="Z822" s="197">
        <f>IF(COUNTIFS($Y$2:Y822,Y822)=1,1,0)</f>
        <v>0</v>
      </c>
      <c r="AA822" s="197">
        <f>SUM($Z$2:Z822)*Z822</f>
        <v>0</v>
      </c>
      <c r="AB822" s="197">
        <f>COUNTIFS(resources!B:B,B822)</f>
        <v>1</v>
      </c>
      <c r="AC822" s="197">
        <f t="shared" si="323"/>
        <v>1</v>
      </c>
      <c r="AD822" s="197">
        <f t="shared" si="324"/>
        <v>1</v>
      </c>
      <c r="AE822" s="197">
        <f t="shared" si="325"/>
        <v>1</v>
      </c>
      <c r="AF822" s="197">
        <f t="shared" si="326"/>
        <v>1</v>
      </c>
      <c r="AG822" s="197">
        <f t="shared" si="327"/>
        <v>1</v>
      </c>
      <c r="AH822" s="197">
        <f t="shared" si="328"/>
        <v>1</v>
      </c>
      <c r="AI822" s="197">
        <f t="shared" si="329"/>
        <v>1</v>
      </c>
    </row>
    <row r="823" spans="1:35" x14ac:dyDescent="0.3">
      <c r="A823" s="103" t="s">
        <v>3955</v>
      </c>
      <c r="B823" s="214" t="s">
        <v>443</v>
      </c>
      <c r="C823" s="214" t="s">
        <v>6273</v>
      </c>
      <c r="D823" s="164">
        <v>2028</v>
      </c>
      <c r="E823" s="164">
        <v>8</v>
      </c>
      <c r="F823" s="166">
        <v>0</v>
      </c>
      <c r="G823" s="206">
        <v>44.02</v>
      </c>
      <c r="H823" s="207"/>
      <c r="I823" s="103" t="s">
        <v>556</v>
      </c>
      <c r="K823" s="210" t="s">
        <v>6274</v>
      </c>
      <c r="L823" s="216">
        <v>44.02</v>
      </c>
      <c r="M823" s="210" t="str">
        <f>IF(
ISNA(INDEX(resources!E:E,MATCH(B823,resources!B:B,0))),"fillme",
INDEX(resources!E:E,MATCH(B823,resources!B:B,0)))</f>
        <v>blended</v>
      </c>
      <c r="N823" s="220">
        <v>1</v>
      </c>
      <c r="O823" s="210" t="str">
        <f>IFERROR(INDEX(resources!K:K,MATCH(B823,resources!B:B,0)),"fillme")</f>
        <v>unknown</v>
      </c>
      <c r="P823" s="210" t="str">
        <f t="shared" si="315"/>
        <v>unknown_2028_8</v>
      </c>
      <c r="Q823" s="194">
        <f>INDEX(elcc!G:G,MATCH(P823,elcc!D:D,0))</f>
        <v>0</v>
      </c>
      <c r="R823" s="195">
        <f t="shared" si="316"/>
        <v>1</v>
      </c>
      <c r="S823" s="210" t="e">
        <f t="shared" si="317"/>
        <v>#N/A</v>
      </c>
      <c r="T823" s="212">
        <f t="shared" si="318"/>
        <v>44.02</v>
      </c>
      <c r="U823" s="196" t="str">
        <f t="shared" si="319"/>
        <v>ok</v>
      </c>
      <c r="V823" s="192" t="str">
        <f>INDEX(resources!F:F,MATCH(B823,resources!B:B,0))</f>
        <v>special</v>
      </c>
      <c r="W823" s="197">
        <f t="shared" si="320"/>
        <v>0</v>
      </c>
      <c r="X823" s="197">
        <f t="shared" si="321"/>
        <v>1</v>
      </c>
      <c r="Y823" s="214" t="str">
        <f t="shared" si="322"/>
        <v>blended_SDG&amp;E CAM/DR Allocation_CAM and Demand Response Allocation</v>
      </c>
      <c r="Z823" s="197">
        <f>IF(COUNTIFS($Y$2:Y823,Y823)=1,1,0)</f>
        <v>0</v>
      </c>
      <c r="AA823" s="197">
        <f>SUM($Z$2:Z823)*Z823</f>
        <v>0</v>
      </c>
      <c r="AB823" s="197">
        <f>COUNTIFS(resources!B:B,B823)</f>
        <v>1</v>
      </c>
      <c r="AC823" s="197">
        <f t="shared" si="323"/>
        <v>1</v>
      </c>
      <c r="AD823" s="197">
        <f t="shared" si="324"/>
        <v>1</v>
      </c>
      <c r="AE823" s="197">
        <f t="shared" si="325"/>
        <v>1</v>
      </c>
      <c r="AF823" s="197">
        <f t="shared" si="326"/>
        <v>1</v>
      </c>
      <c r="AG823" s="197">
        <f t="shared" si="327"/>
        <v>1</v>
      </c>
      <c r="AH823" s="197">
        <f t="shared" si="328"/>
        <v>1</v>
      </c>
      <c r="AI823" s="197">
        <f t="shared" si="329"/>
        <v>1</v>
      </c>
    </row>
    <row r="824" spans="1:35" x14ac:dyDescent="0.3">
      <c r="A824" s="103" t="s">
        <v>3955</v>
      </c>
      <c r="B824" s="214" t="s">
        <v>443</v>
      </c>
      <c r="C824" s="214" t="s">
        <v>6273</v>
      </c>
      <c r="D824" s="164">
        <v>2028</v>
      </c>
      <c r="E824" s="164">
        <v>9</v>
      </c>
      <c r="F824" s="166">
        <v>0</v>
      </c>
      <c r="G824" s="206">
        <v>44.53</v>
      </c>
      <c r="H824" s="207"/>
      <c r="I824" s="103" t="s">
        <v>556</v>
      </c>
      <c r="K824" s="210" t="s">
        <v>6274</v>
      </c>
      <c r="L824" s="216">
        <v>44.53</v>
      </c>
      <c r="M824" s="210" t="str">
        <f>IF(
ISNA(INDEX(resources!E:E,MATCH(B824,resources!B:B,0))),"fillme",
INDEX(resources!E:E,MATCH(B824,resources!B:B,0)))</f>
        <v>blended</v>
      </c>
      <c r="N824" s="220">
        <v>1</v>
      </c>
      <c r="O824" s="210" t="str">
        <f>IFERROR(INDEX(resources!K:K,MATCH(B824,resources!B:B,0)),"fillme")</f>
        <v>unknown</v>
      </c>
      <c r="P824" s="210" t="str">
        <f t="shared" si="315"/>
        <v>unknown_2028_9</v>
      </c>
      <c r="Q824" s="194">
        <f>INDEX(elcc!G:G,MATCH(P824,elcc!D:D,0))</f>
        <v>0</v>
      </c>
      <c r="R824" s="195">
        <f t="shared" si="316"/>
        <v>1</v>
      </c>
      <c r="S824" s="210" t="e">
        <f t="shared" si="317"/>
        <v>#N/A</v>
      </c>
      <c r="T824" s="212">
        <f t="shared" si="318"/>
        <v>44.53</v>
      </c>
      <c r="U824" s="196" t="str">
        <f t="shared" si="319"/>
        <v>ok</v>
      </c>
      <c r="V824" s="192" t="str">
        <f>INDEX(resources!F:F,MATCH(B824,resources!B:B,0))</f>
        <v>special</v>
      </c>
      <c r="W824" s="197">
        <f t="shared" si="320"/>
        <v>0</v>
      </c>
      <c r="X824" s="197">
        <f t="shared" si="321"/>
        <v>1</v>
      </c>
      <c r="Y824" s="214" t="str">
        <f t="shared" si="322"/>
        <v>blended_SDG&amp;E CAM/DR Allocation_CAM and Demand Response Allocation</v>
      </c>
      <c r="Z824" s="197">
        <f>IF(COUNTIFS($Y$2:Y824,Y824)=1,1,0)</f>
        <v>0</v>
      </c>
      <c r="AA824" s="197">
        <f>SUM($Z$2:Z824)*Z824</f>
        <v>0</v>
      </c>
      <c r="AB824" s="197">
        <f>COUNTIFS(resources!B:B,B824)</f>
        <v>1</v>
      </c>
      <c r="AC824" s="197">
        <f t="shared" si="323"/>
        <v>1</v>
      </c>
      <c r="AD824" s="197">
        <f t="shared" si="324"/>
        <v>1</v>
      </c>
      <c r="AE824" s="197">
        <f t="shared" si="325"/>
        <v>1</v>
      </c>
      <c r="AF824" s="197">
        <f t="shared" si="326"/>
        <v>1</v>
      </c>
      <c r="AG824" s="197">
        <f t="shared" si="327"/>
        <v>1</v>
      </c>
      <c r="AH824" s="197">
        <f t="shared" si="328"/>
        <v>1</v>
      </c>
      <c r="AI824" s="197">
        <f t="shared" si="329"/>
        <v>1</v>
      </c>
    </row>
    <row r="825" spans="1:35" x14ac:dyDescent="0.3">
      <c r="A825" s="103" t="s">
        <v>3955</v>
      </c>
      <c r="B825" s="214" t="s">
        <v>443</v>
      </c>
      <c r="C825" s="214" t="s">
        <v>6273</v>
      </c>
      <c r="D825" s="164">
        <v>2028</v>
      </c>
      <c r="E825" s="164">
        <v>10</v>
      </c>
      <c r="F825" s="166">
        <v>0</v>
      </c>
      <c r="G825" s="206">
        <v>45.519999999999996</v>
      </c>
      <c r="H825" s="207"/>
      <c r="I825" s="103" t="s">
        <v>556</v>
      </c>
      <c r="K825" s="210" t="s">
        <v>6274</v>
      </c>
      <c r="L825" s="216">
        <v>45.519999999999996</v>
      </c>
      <c r="M825" s="210" t="str">
        <f>IF(
ISNA(INDEX(resources!E:E,MATCH(B825,resources!B:B,0))),"fillme",
INDEX(resources!E:E,MATCH(B825,resources!B:B,0)))</f>
        <v>blended</v>
      </c>
      <c r="N825" s="220">
        <v>1</v>
      </c>
      <c r="O825" s="210" t="str">
        <f>IFERROR(INDEX(resources!K:K,MATCH(B825,resources!B:B,0)),"fillme")</f>
        <v>unknown</v>
      </c>
      <c r="P825" s="210" t="str">
        <f t="shared" si="315"/>
        <v>unknown_2028_10</v>
      </c>
      <c r="Q825" s="194">
        <f>INDEX(elcc!G:G,MATCH(P825,elcc!D:D,0))</f>
        <v>0</v>
      </c>
      <c r="R825" s="195">
        <f t="shared" si="316"/>
        <v>1</v>
      </c>
      <c r="S825" s="210" t="e">
        <f t="shared" si="317"/>
        <v>#N/A</v>
      </c>
      <c r="T825" s="212">
        <f t="shared" si="318"/>
        <v>45.519999999999996</v>
      </c>
      <c r="U825" s="196" t="str">
        <f t="shared" si="319"/>
        <v>ok</v>
      </c>
      <c r="V825" s="192" t="str">
        <f>INDEX(resources!F:F,MATCH(B825,resources!B:B,0))</f>
        <v>special</v>
      </c>
      <c r="W825" s="197">
        <f t="shared" si="320"/>
        <v>0</v>
      </c>
      <c r="X825" s="197">
        <f t="shared" si="321"/>
        <v>1</v>
      </c>
      <c r="Y825" s="214" t="str">
        <f t="shared" si="322"/>
        <v>blended_SDG&amp;E CAM/DR Allocation_CAM and Demand Response Allocation</v>
      </c>
      <c r="Z825" s="197">
        <f>IF(COUNTIFS($Y$2:Y825,Y825)=1,1,0)</f>
        <v>0</v>
      </c>
      <c r="AA825" s="197">
        <f>SUM($Z$2:Z825)*Z825</f>
        <v>0</v>
      </c>
      <c r="AB825" s="197">
        <f>COUNTIFS(resources!B:B,B825)</f>
        <v>1</v>
      </c>
      <c r="AC825" s="197">
        <f t="shared" si="323"/>
        <v>1</v>
      </c>
      <c r="AD825" s="197">
        <f t="shared" si="324"/>
        <v>1</v>
      </c>
      <c r="AE825" s="197">
        <f t="shared" si="325"/>
        <v>1</v>
      </c>
      <c r="AF825" s="197">
        <f t="shared" si="326"/>
        <v>1</v>
      </c>
      <c r="AG825" s="197">
        <f t="shared" si="327"/>
        <v>1</v>
      </c>
      <c r="AH825" s="197">
        <f t="shared" si="328"/>
        <v>1</v>
      </c>
      <c r="AI825" s="197">
        <f t="shared" si="329"/>
        <v>1</v>
      </c>
    </row>
    <row r="826" spans="1:35" x14ac:dyDescent="0.3">
      <c r="A826" s="103" t="s">
        <v>3955</v>
      </c>
      <c r="B826" s="214" t="s">
        <v>443</v>
      </c>
      <c r="C826" s="214" t="s">
        <v>6273</v>
      </c>
      <c r="D826" s="164">
        <v>2028</v>
      </c>
      <c r="E826" s="164">
        <v>11</v>
      </c>
      <c r="F826" s="166">
        <v>0</v>
      </c>
      <c r="G826" s="206">
        <v>52.09</v>
      </c>
      <c r="H826" s="207"/>
      <c r="I826" s="103" t="s">
        <v>556</v>
      </c>
      <c r="K826" s="210" t="s">
        <v>6274</v>
      </c>
      <c r="L826" s="216">
        <v>52.09</v>
      </c>
      <c r="M826" s="210" t="str">
        <f>IF(
ISNA(INDEX(resources!E:E,MATCH(B826,resources!B:B,0))),"fillme",
INDEX(resources!E:E,MATCH(B826,resources!B:B,0)))</f>
        <v>blended</v>
      </c>
      <c r="N826" s="220">
        <v>1</v>
      </c>
      <c r="O826" s="210" t="str">
        <f>IFERROR(INDEX(resources!K:K,MATCH(B826,resources!B:B,0)),"fillme")</f>
        <v>unknown</v>
      </c>
      <c r="P826" s="210" t="str">
        <f t="shared" si="315"/>
        <v>unknown_2028_11</v>
      </c>
      <c r="Q826" s="194">
        <f>INDEX(elcc!G:G,MATCH(P826,elcc!D:D,0))</f>
        <v>0</v>
      </c>
      <c r="R826" s="195">
        <f t="shared" si="316"/>
        <v>1</v>
      </c>
      <c r="S826" s="210" t="e">
        <f t="shared" si="317"/>
        <v>#N/A</v>
      </c>
      <c r="T826" s="212">
        <f t="shared" si="318"/>
        <v>52.09</v>
      </c>
      <c r="U826" s="196" t="str">
        <f t="shared" si="319"/>
        <v>ok</v>
      </c>
      <c r="V826" s="192" t="str">
        <f>INDEX(resources!F:F,MATCH(B826,resources!B:B,0))</f>
        <v>special</v>
      </c>
      <c r="W826" s="197">
        <f t="shared" si="320"/>
        <v>0</v>
      </c>
      <c r="X826" s="197">
        <f t="shared" si="321"/>
        <v>1</v>
      </c>
      <c r="Y826" s="214" t="str">
        <f t="shared" si="322"/>
        <v>blended_SDG&amp;E CAM/DR Allocation_CAM and Demand Response Allocation</v>
      </c>
      <c r="Z826" s="197">
        <f>IF(COUNTIFS($Y$2:Y826,Y826)=1,1,0)</f>
        <v>0</v>
      </c>
      <c r="AA826" s="197">
        <f>SUM($Z$2:Z826)*Z826</f>
        <v>0</v>
      </c>
      <c r="AB826" s="197">
        <f>COUNTIFS(resources!B:B,B826)</f>
        <v>1</v>
      </c>
      <c r="AC826" s="197">
        <f t="shared" si="323"/>
        <v>1</v>
      </c>
      <c r="AD826" s="197">
        <f t="shared" si="324"/>
        <v>1</v>
      </c>
      <c r="AE826" s="197">
        <f t="shared" si="325"/>
        <v>1</v>
      </c>
      <c r="AF826" s="197">
        <f t="shared" si="326"/>
        <v>1</v>
      </c>
      <c r="AG826" s="197">
        <f t="shared" si="327"/>
        <v>1</v>
      </c>
      <c r="AH826" s="197">
        <f t="shared" si="328"/>
        <v>1</v>
      </c>
      <c r="AI826" s="197">
        <f t="shared" si="329"/>
        <v>1</v>
      </c>
    </row>
    <row r="827" spans="1:35" x14ac:dyDescent="0.3">
      <c r="A827" s="103" t="s">
        <v>3955</v>
      </c>
      <c r="B827" s="214" t="s">
        <v>443</v>
      </c>
      <c r="C827" s="214" t="s">
        <v>6273</v>
      </c>
      <c r="D827" s="164">
        <v>2028</v>
      </c>
      <c r="E827" s="164">
        <v>12</v>
      </c>
      <c r="F827" s="166">
        <v>0</v>
      </c>
      <c r="G827" s="206">
        <v>48.519999999999996</v>
      </c>
      <c r="H827" s="207"/>
      <c r="I827" s="103" t="s">
        <v>556</v>
      </c>
      <c r="K827" s="210" t="s">
        <v>6274</v>
      </c>
      <c r="L827" s="216">
        <v>48.519999999999996</v>
      </c>
      <c r="M827" s="210" t="str">
        <f>IF(
ISNA(INDEX(resources!E:E,MATCH(B827,resources!B:B,0))),"fillme",
INDEX(resources!E:E,MATCH(B827,resources!B:B,0)))</f>
        <v>blended</v>
      </c>
      <c r="N827" s="220">
        <v>1</v>
      </c>
      <c r="O827" s="210" t="str">
        <f>IFERROR(INDEX(resources!K:K,MATCH(B827,resources!B:B,0)),"fillme")</f>
        <v>unknown</v>
      </c>
      <c r="P827" s="210" t="str">
        <f t="shared" si="315"/>
        <v>unknown_2028_12</v>
      </c>
      <c r="Q827" s="194">
        <f>INDEX(elcc!G:G,MATCH(P827,elcc!D:D,0))</f>
        <v>0</v>
      </c>
      <c r="R827" s="195">
        <f t="shared" si="316"/>
        <v>1</v>
      </c>
      <c r="S827" s="210" t="e">
        <f t="shared" si="317"/>
        <v>#N/A</v>
      </c>
      <c r="T827" s="212">
        <f t="shared" si="318"/>
        <v>48.519999999999996</v>
      </c>
      <c r="U827" s="196" t="str">
        <f t="shared" si="319"/>
        <v>ok</v>
      </c>
      <c r="V827" s="192" t="str">
        <f>INDEX(resources!F:F,MATCH(B827,resources!B:B,0))</f>
        <v>special</v>
      </c>
      <c r="W827" s="197">
        <f t="shared" si="320"/>
        <v>0</v>
      </c>
      <c r="X827" s="197">
        <f t="shared" si="321"/>
        <v>1</v>
      </c>
      <c r="Y827" s="214" t="str">
        <f t="shared" si="322"/>
        <v>blended_SDG&amp;E CAM/DR Allocation_CAM and Demand Response Allocation</v>
      </c>
      <c r="Z827" s="197">
        <f>IF(COUNTIFS($Y$2:Y827,Y827)=1,1,0)</f>
        <v>0</v>
      </c>
      <c r="AA827" s="197">
        <f>SUM($Z$2:Z827)*Z827</f>
        <v>0</v>
      </c>
      <c r="AB827" s="197">
        <f>COUNTIFS(resources!B:B,B827)</f>
        <v>1</v>
      </c>
      <c r="AC827" s="197">
        <f t="shared" si="323"/>
        <v>1</v>
      </c>
      <c r="AD827" s="197">
        <f t="shared" si="324"/>
        <v>1</v>
      </c>
      <c r="AE827" s="197">
        <f t="shared" si="325"/>
        <v>1</v>
      </c>
      <c r="AF827" s="197">
        <f t="shared" si="326"/>
        <v>1</v>
      </c>
      <c r="AG827" s="197">
        <f t="shared" si="327"/>
        <v>1</v>
      </c>
      <c r="AH827" s="197">
        <f t="shared" si="328"/>
        <v>1</v>
      </c>
      <c r="AI827" s="197">
        <f t="shared" si="329"/>
        <v>1</v>
      </c>
    </row>
    <row r="828" spans="1:35" x14ac:dyDescent="0.3">
      <c r="A828" s="103" t="s">
        <v>3955</v>
      </c>
      <c r="B828" s="214" t="s">
        <v>443</v>
      </c>
      <c r="C828" s="214" t="s">
        <v>6273</v>
      </c>
      <c r="D828" s="164">
        <v>2029</v>
      </c>
      <c r="E828" s="164">
        <v>1</v>
      </c>
      <c r="F828" s="166">
        <v>0</v>
      </c>
      <c r="G828" s="206">
        <v>51.714045161682108</v>
      </c>
      <c r="H828" s="207"/>
      <c r="I828" s="103" t="s">
        <v>556</v>
      </c>
      <c r="K828" s="210" t="s">
        <v>6274</v>
      </c>
      <c r="L828" s="216">
        <v>51.714045161682108</v>
      </c>
      <c r="M828" s="210" t="str">
        <f>IF(
ISNA(INDEX(resources!E:E,MATCH(B828,resources!B:B,0))),"fillme",
INDEX(resources!E:E,MATCH(B828,resources!B:B,0)))</f>
        <v>blended</v>
      </c>
      <c r="N828" s="220">
        <v>1</v>
      </c>
      <c r="O828" s="210" t="str">
        <f>IFERROR(INDEX(resources!K:K,MATCH(B828,resources!B:B,0)),"fillme")</f>
        <v>unknown</v>
      </c>
      <c r="P828" s="210" t="str">
        <f t="shared" si="315"/>
        <v>unknown_2029_1</v>
      </c>
      <c r="Q828" s="194">
        <f>INDEX(elcc!G:G,MATCH(P828,elcc!D:D,0))</f>
        <v>0</v>
      </c>
      <c r="R828" s="195">
        <f t="shared" si="316"/>
        <v>1</v>
      </c>
      <c r="S828" s="210" t="e">
        <f t="shared" si="317"/>
        <v>#N/A</v>
      </c>
      <c r="T828" s="212">
        <f t="shared" si="318"/>
        <v>51.714045161682108</v>
      </c>
      <c r="U828" s="196" t="str">
        <f t="shared" si="319"/>
        <v>ok</v>
      </c>
      <c r="V828" s="192" t="str">
        <f>INDEX(resources!F:F,MATCH(B828,resources!B:B,0))</f>
        <v>special</v>
      </c>
      <c r="W828" s="197">
        <f t="shared" si="320"/>
        <v>0</v>
      </c>
      <c r="X828" s="197">
        <f t="shared" si="321"/>
        <v>1</v>
      </c>
      <c r="Y828" s="214" t="str">
        <f t="shared" si="322"/>
        <v>blended_SDG&amp;E CAM/DR Allocation_CAM and Demand Response Allocation</v>
      </c>
      <c r="Z828" s="197">
        <f>IF(COUNTIFS($Y$2:Y828,Y828)=1,1,0)</f>
        <v>0</v>
      </c>
      <c r="AA828" s="197">
        <f>SUM($Z$2:Z828)*Z828</f>
        <v>0</v>
      </c>
      <c r="AB828" s="197">
        <f>COUNTIFS(resources!B:B,B828)</f>
        <v>1</v>
      </c>
      <c r="AC828" s="197">
        <f t="shared" si="323"/>
        <v>1</v>
      </c>
      <c r="AD828" s="197">
        <f t="shared" si="324"/>
        <v>1</v>
      </c>
      <c r="AE828" s="197">
        <f t="shared" si="325"/>
        <v>1</v>
      </c>
      <c r="AF828" s="197">
        <f t="shared" si="326"/>
        <v>1</v>
      </c>
      <c r="AG828" s="197">
        <f t="shared" si="327"/>
        <v>1</v>
      </c>
      <c r="AH828" s="197">
        <f t="shared" si="328"/>
        <v>1</v>
      </c>
      <c r="AI828" s="197">
        <f t="shared" si="329"/>
        <v>1</v>
      </c>
    </row>
    <row r="829" spans="1:35" x14ac:dyDescent="0.3">
      <c r="A829" s="103" t="s">
        <v>3955</v>
      </c>
      <c r="B829" s="214" t="s">
        <v>443</v>
      </c>
      <c r="C829" s="214" t="s">
        <v>6273</v>
      </c>
      <c r="D829" s="164">
        <v>2029</v>
      </c>
      <c r="E829" s="164">
        <v>2</v>
      </c>
      <c r="F829" s="166">
        <v>0</v>
      </c>
      <c r="G829" s="206">
        <v>43.168589175992793</v>
      </c>
      <c r="H829" s="207"/>
      <c r="I829" s="103" t="s">
        <v>556</v>
      </c>
      <c r="K829" s="210" t="s">
        <v>6274</v>
      </c>
      <c r="L829" s="216">
        <v>43.168589175992793</v>
      </c>
      <c r="M829" s="210" t="str">
        <f>IF(
ISNA(INDEX(resources!E:E,MATCH(B829,resources!B:B,0))),"fillme",
INDEX(resources!E:E,MATCH(B829,resources!B:B,0)))</f>
        <v>blended</v>
      </c>
      <c r="N829" s="220">
        <v>1</v>
      </c>
      <c r="O829" s="210" t="str">
        <f>IFERROR(INDEX(resources!K:K,MATCH(B829,resources!B:B,0)),"fillme")</f>
        <v>unknown</v>
      </c>
      <c r="P829" s="210" t="str">
        <f t="shared" si="315"/>
        <v>unknown_2029_2</v>
      </c>
      <c r="Q829" s="194">
        <f>INDEX(elcc!G:G,MATCH(P829,elcc!D:D,0))</f>
        <v>0</v>
      </c>
      <c r="R829" s="195">
        <f t="shared" si="316"/>
        <v>1</v>
      </c>
      <c r="S829" s="210" t="e">
        <f t="shared" si="317"/>
        <v>#N/A</v>
      </c>
      <c r="T829" s="212">
        <f t="shared" si="318"/>
        <v>43.168589175992793</v>
      </c>
      <c r="U829" s="196" t="str">
        <f t="shared" si="319"/>
        <v>ok</v>
      </c>
      <c r="V829" s="192" t="str">
        <f>INDEX(resources!F:F,MATCH(B829,resources!B:B,0))</f>
        <v>special</v>
      </c>
      <c r="W829" s="197">
        <f t="shared" si="320"/>
        <v>0</v>
      </c>
      <c r="X829" s="197">
        <f t="shared" si="321"/>
        <v>1</v>
      </c>
      <c r="Y829" s="214" t="str">
        <f t="shared" si="322"/>
        <v>blended_SDG&amp;E CAM/DR Allocation_CAM and Demand Response Allocation</v>
      </c>
      <c r="Z829" s="197">
        <f>IF(COUNTIFS($Y$2:Y829,Y829)=1,1,0)</f>
        <v>0</v>
      </c>
      <c r="AA829" s="197">
        <f>SUM($Z$2:Z829)*Z829</f>
        <v>0</v>
      </c>
      <c r="AB829" s="197">
        <f>COUNTIFS(resources!B:B,B829)</f>
        <v>1</v>
      </c>
      <c r="AC829" s="197">
        <f t="shared" si="323"/>
        <v>1</v>
      </c>
      <c r="AD829" s="197">
        <f t="shared" si="324"/>
        <v>1</v>
      </c>
      <c r="AE829" s="197">
        <f t="shared" si="325"/>
        <v>1</v>
      </c>
      <c r="AF829" s="197">
        <f t="shared" si="326"/>
        <v>1</v>
      </c>
      <c r="AG829" s="197">
        <f t="shared" si="327"/>
        <v>1</v>
      </c>
      <c r="AH829" s="197">
        <f t="shared" si="328"/>
        <v>1</v>
      </c>
      <c r="AI829" s="197">
        <f t="shared" si="329"/>
        <v>1</v>
      </c>
    </row>
    <row r="830" spans="1:35" x14ac:dyDescent="0.3">
      <c r="A830" s="103" t="s">
        <v>3955</v>
      </c>
      <c r="B830" s="214" t="s">
        <v>443</v>
      </c>
      <c r="C830" s="214" t="s">
        <v>6273</v>
      </c>
      <c r="D830" s="164">
        <v>2029</v>
      </c>
      <c r="E830" s="164">
        <v>3</v>
      </c>
      <c r="F830" s="166">
        <v>0</v>
      </c>
      <c r="G830" s="206">
        <v>43.682615287638413</v>
      </c>
      <c r="H830" s="207"/>
      <c r="I830" s="103" t="s">
        <v>556</v>
      </c>
      <c r="K830" s="210" t="s">
        <v>6274</v>
      </c>
      <c r="L830" s="216">
        <v>43.682615287638413</v>
      </c>
      <c r="M830" s="210" t="str">
        <f>IF(
ISNA(INDEX(resources!E:E,MATCH(B830,resources!B:B,0))),"fillme",
INDEX(resources!E:E,MATCH(B830,resources!B:B,0)))</f>
        <v>blended</v>
      </c>
      <c r="N830" s="220">
        <v>1</v>
      </c>
      <c r="O830" s="210" t="str">
        <f>IFERROR(INDEX(resources!K:K,MATCH(B830,resources!B:B,0)),"fillme")</f>
        <v>unknown</v>
      </c>
      <c r="P830" s="210" t="str">
        <f t="shared" si="315"/>
        <v>unknown_2029_3</v>
      </c>
      <c r="Q830" s="194">
        <f>INDEX(elcc!G:G,MATCH(P830,elcc!D:D,0))</f>
        <v>0</v>
      </c>
      <c r="R830" s="195">
        <f t="shared" si="316"/>
        <v>1</v>
      </c>
      <c r="S830" s="210" t="e">
        <f t="shared" si="317"/>
        <v>#N/A</v>
      </c>
      <c r="T830" s="212">
        <f t="shared" si="318"/>
        <v>43.682615287638413</v>
      </c>
      <c r="U830" s="196" t="str">
        <f t="shared" si="319"/>
        <v>ok</v>
      </c>
      <c r="V830" s="192" t="str">
        <f>INDEX(resources!F:F,MATCH(B830,resources!B:B,0))</f>
        <v>special</v>
      </c>
      <c r="W830" s="197">
        <f t="shared" si="320"/>
        <v>0</v>
      </c>
      <c r="X830" s="197">
        <f t="shared" si="321"/>
        <v>1</v>
      </c>
      <c r="Y830" s="214" t="str">
        <f t="shared" si="322"/>
        <v>blended_SDG&amp;E CAM/DR Allocation_CAM and Demand Response Allocation</v>
      </c>
      <c r="Z830" s="197">
        <f>IF(COUNTIFS($Y$2:Y830,Y830)=1,1,0)</f>
        <v>0</v>
      </c>
      <c r="AA830" s="197">
        <f>SUM($Z$2:Z830)*Z830</f>
        <v>0</v>
      </c>
      <c r="AB830" s="197">
        <f>COUNTIFS(resources!B:B,B830)</f>
        <v>1</v>
      </c>
      <c r="AC830" s="197">
        <f t="shared" si="323"/>
        <v>1</v>
      </c>
      <c r="AD830" s="197">
        <f t="shared" si="324"/>
        <v>1</v>
      </c>
      <c r="AE830" s="197">
        <f t="shared" si="325"/>
        <v>1</v>
      </c>
      <c r="AF830" s="197">
        <f t="shared" si="326"/>
        <v>1</v>
      </c>
      <c r="AG830" s="197">
        <f t="shared" si="327"/>
        <v>1</v>
      </c>
      <c r="AH830" s="197">
        <f t="shared" si="328"/>
        <v>1</v>
      </c>
      <c r="AI830" s="197">
        <f t="shared" si="329"/>
        <v>1</v>
      </c>
    </row>
    <row r="831" spans="1:35" x14ac:dyDescent="0.3">
      <c r="A831" s="103" t="s">
        <v>3955</v>
      </c>
      <c r="B831" s="214" t="s">
        <v>443</v>
      </c>
      <c r="C831" s="214" t="s">
        <v>6273</v>
      </c>
      <c r="D831" s="164">
        <v>2029</v>
      </c>
      <c r="E831" s="164">
        <v>4</v>
      </c>
      <c r="F831" s="166">
        <v>0</v>
      </c>
      <c r="G831" s="206">
        <v>40.418706727478224</v>
      </c>
      <c r="H831" s="207"/>
      <c r="I831" s="103" t="s">
        <v>556</v>
      </c>
      <c r="K831" s="210" t="s">
        <v>6274</v>
      </c>
      <c r="L831" s="216">
        <v>40.418706727478224</v>
      </c>
      <c r="M831" s="210" t="str">
        <f>IF(
ISNA(INDEX(resources!E:E,MATCH(B831,resources!B:B,0))),"fillme",
INDEX(resources!E:E,MATCH(B831,resources!B:B,0)))</f>
        <v>blended</v>
      </c>
      <c r="N831" s="220">
        <v>1</v>
      </c>
      <c r="O831" s="210" t="str">
        <f>IFERROR(INDEX(resources!K:K,MATCH(B831,resources!B:B,0)),"fillme")</f>
        <v>unknown</v>
      </c>
      <c r="P831" s="210" t="str">
        <f t="shared" si="315"/>
        <v>unknown_2029_4</v>
      </c>
      <c r="Q831" s="194">
        <f>INDEX(elcc!G:G,MATCH(P831,elcc!D:D,0))</f>
        <v>0</v>
      </c>
      <c r="R831" s="195">
        <f t="shared" si="316"/>
        <v>1</v>
      </c>
      <c r="S831" s="210" t="e">
        <f t="shared" si="317"/>
        <v>#N/A</v>
      </c>
      <c r="T831" s="212">
        <f t="shared" si="318"/>
        <v>40.418706727478224</v>
      </c>
      <c r="U831" s="196" t="str">
        <f t="shared" si="319"/>
        <v>ok</v>
      </c>
      <c r="V831" s="192" t="str">
        <f>INDEX(resources!F:F,MATCH(B831,resources!B:B,0))</f>
        <v>special</v>
      </c>
      <c r="W831" s="197">
        <f t="shared" si="320"/>
        <v>0</v>
      </c>
      <c r="X831" s="197">
        <f t="shared" si="321"/>
        <v>1</v>
      </c>
      <c r="Y831" s="214" t="str">
        <f t="shared" si="322"/>
        <v>blended_SDG&amp;E CAM/DR Allocation_CAM and Demand Response Allocation</v>
      </c>
      <c r="Z831" s="197">
        <f>IF(COUNTIFS($Y$2:Y831,Y831)=1,1,0)</f>
        <v>0</v>
      </c>
      <c r="AA831" s="197">
        <f>SUM($Z$2:Z831)*Z831</f>
        <v>0</v>
      </c>
      <c r="AB831" s="197">
        <f>COUNTIFS(resources!B:B,B831)</f>
        <v>1</v>
      </c>
      <c r="AC831" s="197">
        <f t="shared" si="323"/>
        <v>1</v>
      </c>
      <c r="AD831" s="197">
        <f t="shared" si="324"/>
        <v>1</v>
      </c>
      <c r="AE831" s="197">
        <f t="shared" si="325"/>
        <v>1</v>
      </c>
      <c r="AF831" s="197">
        <f t="shared" si="326"/>
        <v>1</v>
      </c>
      <c r="AG831" s="197">
        <f t="shared" si="327"/>
        <v>1</v>
      </c>
      <c r="AH831" s="197">
        <f t="shared" si="328"/>
        <v>1</v>
      </c>
      <c r="AI831" s="197">
        <f t="shared" si="329"/>
        <v>1</v>
      </c>
    </row>
    <row r="832" spans="1:35" x14ac:dyDescent="0.3">
      <c r="A832" s="103" t="s">
        <v>3955</v>
      </c>
      <c r="B832" s="214" t="s">
        <v>443</v>
      </c>
      <c r="C832" s="214" t="s">
        <v>6273</v>
      </c>
      <c r="D832" s="164">
        <v>2029</v>
      </c>
      <c r="E832" s="164">
        <v>5</v>
      </c>
      <c r="F832" s="166">
        <v>0</v>
      </c>
      <c r="G832" s="206">
        <v>47.49</v>
      </c>
      <c r="H832" s="207"/>
      <c r="I832" s="103" t="s">
        <v>556</v>
      </c>
      <c r="K832" s="210" t="s">
        <v>6274</v>
      </c>
      <c r="L832" s="216">
        <v>47.49</v>
      </c>
      <c r="M832" s="210" t="str">
        <f>IF(
ISNA(INDEX(resources!E:E,MATCH(B832,resources!B:B,0))),"fillme",
INDEX(resources!E:E,MATCH(B832,resources!B:B,0)))</f>
        <v>blended</v>
      </c>
      <c r="N832" s="220">
        <v>1</v>
      </c>
      <c r="O832" s="210" t="str">
        <f>IFERROR(INDEX(resources!K:K,MATCH(B832,resources!B:B,0)),"fillme")</f>
        <v>unknown</v>
      </c>
      <c r="P832" s="210" t="str">
        <f t="shared" si="315"/>
        <v>unknown_2029_5</v>
      </c>
      <c r="Q832" s="194">
        <f>INDEX(elcc!G:G,MATCH(P832,elcc!D:D,0))</f>
        <v>0</v>
      </c>
      <c r="R832" s="195">
        <f t="shared" si="316"/>
        <v>1</v>
      </c>
      <c r="S832" s="210" t="e">
        <f t="shared" si="317"/>
        <v>#N/A</v>
      </c>
      <c r="T832" s="212">
        <f t="shared" si="318"/>
        <v>47.49</v>
      </c>
      <c r="U832" s="196" t="str">
        <f t="shared" si="319"/>
        <v>ok</v>
      </c>
      <c r="V832" s="192" t="str">
        <f>INDEX(resources!F:F,MATCH(B832,resources!B:B,0))</f>
        <v>special</v>
      </c>
      <c r="W832" s="197">
        <f t="shared" si="320"/>
        <v>0</v>
      </c>
      <c r="X832" s="197">
        <f t="shared" si="321"/>
        <v>1</v>
      </c>
      <c r="Y832" s="214" t="str">
        <f t="shared" si="322"/>
        <v>blended_SDG&amp;E CAM/DR Allocation_CAM and Demand Response Allocation</v>
      </c>
      <c r="Z832" s="197">
        <f>IF(COUNTIFS($Y$2:Y832,Y832)=1,1,0)</f>
        <v>0</v>
      </c>
      <c r="AA832" s="197">
        <f>SUM($Z$2:Z832)*Z832</f>
        <v>0</v>
      </c>
      <c r="AB832" s="197">
        <f>COUNTIFS(resources!B:B,B832)</f>
        <v>1</v>
      </c>
      <c r="AC832" s="197">
        <f t="shared" si="323"/>
        <v>1</v>
      </c>
      <c r="AD832" s="197">
        <f t="shared" si="324"/>
        <v>1</v>
      </c>
      <c r="AE832" s="197">
        <f t="shared" si="325"/>
        <v>1</v>
      </c>
      <c r="AF832" s="197">
        <f t="shared" si="326"/>
        <v>1</v>
      </c>
      <c r="AG832" s="197">
        <f t="shared" si="327"/>
        <v>1</v>
      </c>
      <c r="AH832" s="197">
        <f t="shared" si="328"/>
        <v>1</v>
      </c>
      <c r="AI832" s="197">
        <f t="shared" si="329"/>
        <v>1</v>
      </c>
    </row>
    <row r="833" spans="1:35" x14ac:dyDescent="0.3">
      <c r="A833" s="103" t="s">
        <v>3955</v>
      </c>
      <c r="B833" s="214" t="s">
        <v>443</v>
      </c>
      <c r="C833" s="214" t="s">
        <v>6273</v>
      </c>
      <c r="D833" s="164">
        <v>2029</v>
      </c>
      <c r="E833" s="164">
        <v>6</v>
      </c>
      <c r="F833" s="166">
        <v>0</v>
      </c>
      <c r="G833" s="206">
        <v>43.94</v>
      </c>
      <c r="H833" s="207"/>
      <c r="I833" s="103" t="s">
        <v>556</v>
      </c>
      <c r="K833" s="210" t="s">
        <v>6274</v>
      </c>
      <c r="L833" s="216">
        <v>43.94</v>
      </c>
      <c r="M833" s="210" t="str">
        <f>IF(
ISNA(INDEX(resources!E:E,MATCH(B833,resources!B:B,0))),"fillme",
INDEX(resources!E:E,MATCH(B833,resources!B:B,0)))</f>
        <v>blended</v>
      </c>
      <c r="N833" s="220">
        <v>1</v>
      </c>
      <c r="O833" s="210" t="str">
        <f>IFERROR(INDEX(resources!K:K,MATCH(B833,resources!B:B,0)),"fillme")</f>
        <v>unknown</v>
      </c>
      <c r="P833" s="210" t="str">
        <f t="shared" si="315"/>
        <v>unknown_2029_6</v>
      </c>
      <c r="Q833" s="194">
        <f>INDEX(elcc!G:G,MATCH(P833,elcc!D:D,0))</f>
        <v>0</v>
      </c>
      <c r="R833" s="195">
        <f t="shared" si="316"/>
        <v>1</v>
      </c>
      <c r="S833" s="210" t="e">
        <f t="shared" si="317"/>
        <v>#N/A</v>
      </c>
      <c r="T833" s="212">
        <f t="shared" si="318"/>
        <v>43.94</v>
      </c>
      <c r="U833" s="196" t="str">
        <f t="shared" si="319"/>
        <v>ok</v>
      </c>
      <c r="V833" s="192" t="str">
        <f>INDEX(resources!F:F,MATCH(B833,resources!B:B,0))</f>
        <v>special</v>
      </c>
      <c r="W833" s="197">
        <f t="shared" si="320"/>
        <v>0</v>
      </c>
      <c r="X833" s="197">
        <f t="shared" si="321"/>
        <v>1</v>
      </c>
      <c r="Y833" s="214" t="str">
        <f t="shared" si="322"/>
        <v>blended_SDG&amp;E CAM/DR Allocation_CAM and Demand Response Allocation</v>
      </c>
      <c r="Z833" s="197">
        <f>IF(COUNTIFS($Y$2:Y833,Y833)=1,1,0)</f>
        <v>0</v>
      </c>
      <c r="AA833" s="197">
        <f>SUM($Z$2:Z833)*Z833</f>
        <v>0</v>
      </c>
      <c r="AB833" s="197">
        <f>COUNTIFS(resources!B:B,B833)</f>
        <v>1</v>
      </c>
      <c r="AC833" s="197">
        <f t="shared" si="323"/>
        <v>1</v>
      </c>
      <c r="AD833" s="197">
        <f t="shared" si="324"/>
        <v>1</v>
      </c>
      <c r="AE833" s="197">
        <f t="shared" si="325"/>
        <v>1</v>
      </c>
      <c r="AF833" s="197">
        <f t="shared" si="326"/>
        <v>1</v>
      </c>
      <c r="AG833" s="197">
        <f t="shared" si="327"/>
        <v>1</v>
      </c>
      <c r="AH833" s="197">
        <f t="shared" si="328"/>
        <v>1</v>
      </c>
      <c r="AI833" s="197">
        <f t="shared" si="329"/>
        <v>1</v>
      </c>
    </row>
    <row r="834" spans="1:35" x14ac:dyDescent="0.3">
      <c r="A834" s="103" t="s">
        <v>3955</v>
      </c>
      <c r="B834" s="214" t="s">
        <v>443</v>
      </c>
      <c r="C834" s="214" t="s">
        <v>6273</v>
      </c>
      <c r="D834" s="164">
        <v>2029</v>
      </c>
      <c r="E834" s="164">
        <v>7</v>
      </c>
      <c r="F834" s="166">
        <v>0</v>
      </c>
      <c r="G834" s="206">
        <v>45.34</v>
      </c>
      <c r="H834" s="207"/>
      <c r="I834" s="103" t="s">
        <v>556</v>
      </c>
      <c r="K834" s="210" t="s">
        <v>6274</v>
      </c>
      <c r="L834" s="216">
        <v>45.34</v>
      </c>
      <c r="M834" s="210" t="str">
        <f>IF(
ISNA(INDEX(resources!E:E,MATCH(B834,resources!B:B,0))),"fillme",
INDEX(resources!E:E,MATCH(B834,resources!B:B,0)))</f>
        <v>blended</v>
      </c>
      <c r="N834" s="220">
        <v>1</v>
      </c>
      <c r="O834" s="210" t="str">
        <f>IFERROR(INDEX(resources!K:K,MATCH(B834,resources!B:B,0)),"fillme")</f>
        <v>unknown</v>
      </c>
      <c r="P834" s="210" t="str">
        <f t="shared" si="315"/>
        <v>unknown_2029_7</v>
      </c>
      <c r="Q834" s="194">
        <f>INDEX(elcc!G:G,MATCH(P834,elcc!D:D,0))</f>
        <v>0</v>
      </c>
      <c r="R834" s="195">
        <f t="shared" si="316"/>
        <v>1</v>
      </c>
      <c r="S834" s="210" t="e">
        <f t="shared" si="317"/>
        <v>#N/A</v>
      </c>
      <c r="T834" s="212">
        <f t="shared" si="318"/>
        <v>45.34</v>
      </c>
      <c r="U834" s="196" t="str">
        <f t="shared" si="319"/>
        <v>ok</v>
      </c>
      <c r="V834" s="192" t="str">
        <f>INDEX(resources!F:F,MATCH(B834,resources!B:B,0))</f>
        <v>special</v>
      </c>
      <c r="W834" s="197">
        <f t="shared" si="320"/>
        <v>0</v>
      </c>
      <c r="X834" s="197">
        <f t="shared" si="321"/>
        <v>1</v>
      </c>
      <c r="Y834" s="214" t="str">
        <f t="shared" si="322"/>
        <v>blended_SDG&amp;E CAM/DR Allocation_CAM and Demand Response Allocation</v>
      </c>
      <c r="Z834" s="197">
        <f>IF(COUNTIFS($Y$2:Y834,Y834)=1,1,0)</f>
        <v>0</v>
      </c>
      <c r="AA834" s="197">
        <f>SUM($Z$2:Z834)*Z834</f>
        <v>0</v>
      </c>
      <c r="AB834" s="197">
        <f>COUNTIFS(resources!B:B,B834)</f>
        <v>1</v>
      </c>
      <c r="AC834" s="197">
        <f t="shared" si="323"/>
        <v>1</v>
      </c>
      <c r="AD834" s="197">
        <f t="shared" si="324"/>
        <v>1</v>
      </c>
      <c r="AE834" s="197">
        <f t="shared" si="325"/>
        <v>1</v>
      </c>
      <c r="AF834" s="197">
        <f t="shared" si="326"/>
        <v>1</v>
      </c>
      <c r="AG834" s="197">
        <f t="shared" si="327"/>
        <v>1</v>
      </c>
      <c r="AH834" s="197">
        <f t="shared" si="328"/>
        <v>1</v>
      </c>
      <c r="AI834" s="197">
        <f t="shared" si="329"/>
        <v>1</v>
      </c>
    </row>
    <row r="835" spans="1:35" x14ac:dyDescent="0.3">
      <c r="A835" s="103" t="s">
        <v>3955</v>
      </c>
      <c r="B835" s="214" t="s">
        <v>443</v>
      </c>
      <c r="C835" s="214" t="s">
        <v>6273</v>
      </c>
      <c r="D835" s="164">
        <v>2029</v>
      </c>
      <c r="E835" s="164">
        <v>8</v>
      </c>
      <c r="F835" s="166">
        <v>0</v>
      </c>
      <c r="G835" s="206">
        <v>44.02</v>
      </c>
      <c r="H835" s="207"/>
      <c r="I835" s="103" t="s">
        <v>556</v>
      </c>
      <c r="K835" s="210" t="s">
        <v>6274</v>
      </c>
      <c r="L835" s="216">
        <v>44.02</v>
      </c>
      <c r="M835" s="210" t="str">
        <f>IF(
ISNA(INDEX(resources!E:E,MATCH(B835,resources!B:B,0))),"fillme",
INDEX(resources!E:E,MATCH(B835,resources!B:B,0)))</f>
        <v>blended</v>
      </c>
      <c r="N835" s="220">
        <v>1</v>
      </c>
      <c r="O835" s="210" t="str">
        <f>IFERROR(INDEX(resources!K:K,MATCH(B835,resources!B:B,0)),"fillme")</f>
        <v>unknown</v>
      </c>
      <c r="P835" s="210" t="str">
        <f t="shared" si="315"/>
        <v>unknown_2029_8</v>
      </c>
      <c r="Q835" s="194">
        <f>INDEX(elcc!G:G,MATCH(P835,elcc!D:D,0))</f>
        <v>0</v>
      </c>
      <c r="R835" s="195">
        <f t="shared" si="316"/>
        <v>1</v>
      </c>
      <c r="S835" s="210" t="e">
        <f t="shared" si="317"/>
        <v>#N/A</v>
      </c>
      <c r="T835" s="212">
        <f t="shared" si="318"/>
        <v>44.02</v>
      </c>
      <c r="U835" s="196" t="str">
        <f t="shared" si="319"/>
        <v>ok</v>
      </c>
      <c r="V835" s="192" t="str">
        <f>INDEX(resources!F:F,MATCH(B835,resources!B:B,0))</f>
        <v>special</v>
      </c>
      <c r="W835" s="197">
        <f t="shared" si="320"/>
        <v>0</v>
      </c>
      <c r="X835" s="197">
        <f t="shared" si="321"/>
        <v>1</v>
      </c>
      <c r="Y835" s="214" t="str">
        <f t="shared" si="322"/>
        <v>blended_SDG&amp;E CAM/DR Allocation_CAM and Demand Response Allocation</v>
      </c>
      <c r="Z835" s="197">
        <f>IF(COUNTIFS($Y$2:Y835,Y835)=1,1,0)</f>
        <v>0</v>
      </c>
      <c r="AA835" s="197">
        <f>SUM($Z$2:Z835)*Z835</f>
        <v>0</v>
      </c>
      <c r="AB835" s="197">
        <f>COUNTIFS(resources!B:B,B835)</f>
        <v>1</v>
      </c>
      <c r="AC835" s="197">
        <f t="shared" si="323"/>
        <v>1</v>
      </c>
      <c r="AD835" s="197">
        <f t="shared" si="324"/>
        <v>1</v>
      </c>
      <c r="AE835" s="197">
        <f t="shared" si="325"/>
        <v>1</v>
      </c>
      <c r="AF835" s="197">
        <f t="shared" si="326"/>
        <v>1</v>
      </c>
      <c r="AG835" s="197">
        <f t="shared" si="327"/>
        <v>1</v>
      </c>
      <c r="AH835" s="197">
        <f t="shared" si="328"/>
        <v>1</v>
      </c>
      <c r="AI835" s="197">
        <f t="shared" si="329"/>
        <v>1</v>
      </c>
    </row>
    <row r="836" spans="1:35" x14ac:dyDescent="0.3">
      <c r="A836" s="103" t="s">
        <v>3955</v>
      </c>
      <c r="B836" s="214" t="s">
        <v>443</v>
      </c>
      <c r="C836" s="214" t="s">
        <v>6273</v>
      </c>
      <c r="D836" s="164">
        <v>2029</v>
      </c>
      <c r="E836" s="164">
        <v>9</v>
      </c>
      <c r="F836" s="166">
        <v>0</v>
      </c>
      <c r="G836" s="206">
        <v>44.53</v>
      </c>
      <c r="H836" s="207"/>
      <c r="I836" s="103" t="s">
        <v>556</v>
      </c>
      <c r="K836" s="210" t="s">
        <v>6274</v>
      </c>
      <c r="L836" s="216">
        <v>44.53</v>
      </c>
      <c r="M836" s="210" t="str">
        <f>IF(
ISNA(INDEX(resources!E:E,MATCH(B836,resources!B:B,0))),"fillme",
INDEX(resources!E:E,MATCH(B836,resources!B:B,0)))</f>
        <v>blended</v>
      </c>
      <c r="N836" s="220">
        <v>1</v>
      </c>
      <c r="O836" s="210" t="str">
        <f>IFERROR(INDEX(resources!K:K,MATCH(B836,resources!B:B,0)),"fillme")</f>
        <v>unknown</v>
      </c>
      <c r="P836" s="210" t="str">
        <f t="shared" si="315"/>
        <v>unknown_2029_9</v>
      </c>
      <c r="Q836" s="194">
        <f>INDEX(elcc!G:G,MATCH(P836,elcc!D:D,0))</f>
        <v>0</v>
      </c>
      <c r="R836" s="195">
        <f t="shared" si="316"/>
        <v>1</v>
      </c>
      <c r="S836" s="210" t="e">
        <f t="shared" si="317"/>
        <v>#N/A</v>
      </c>
      <c r="T836" s="212">
        <f t="shared" si="318"/>
        <v>44.53</v>
      </c>
      <c r="U836" s="196" t="str">
        <f t="shared" si="319"/>
        <v>ok</v>
      </c>
      <c r="V836" s="192" t="str">
        <f>INDEX(resources!F:F,MATCH(B836,resources!B:B,0))</f>
        <v>special</v>
      </c>
      <c r="W836" s="197">
        <f t="shared" si="320"/>
        <v>0</v>
      </c>
      <c r="X836" s="197">
        <f t="shared" si="321"/>
        <v>1</v>
      </c>
      <c r="Y836" s="214" t="str">
        <f t="shared" si="322"/>
        <v>blended_SDG&amp;E CAM/DR Allocation_CAM and Demand Response Allocation</v>
      </c>
      <c r="Z836" s="197">
        <f>IF(COUNTIFS($Y$2:Y836,Y836)=1,1,0)</f>
        <v>0</v>
      </c>
      <c r="AA836" s="197">
        <f>SUM($Z$2:Z836)*Z836</f>
        <v>0</v>
      </c>
      <c r="AB836" s="197">
        <f>COUNTIFS(resources!B:B,B836)</f>
        <v>1</v>
      </c>
      <c r="AC836" s="197">
        <f t="shared" si="323"/>
        <v>1</v>
      </c>
      <c r="AD836" s="197">
        <f t="shared" si="324"/>
        <v>1</v>
      </c>
      <c r="AE836" s="197">
        <f t="shared" si="325"/>
        <v>1</v>
      </c>
      <c r="AF836" s="197">
        <f t="shared" si="326"/>
        <v>1</v>
      </c>
      <c r="AG836" s="197">
        <f t="shared" si="327"/>
        <v>1</v>
      </c>
      <c r="AH836" s="197">
        <f t="shared" si="328"/>
        <v>1</v>
      </c>
      <c r="AI836" s="197">
        <f t="shared" si="329"/>
        <v>1</v>
      </c>
    </row>
    <row r="837" spans="1:35" x14ac:dyDescent="0.3">
      <c r="A837" s="103" t="s">
        <v>3955</v>
      </c>
      <c r="B837" s="214" t="s">
        <v>443</v>
      </c>
      <c r="C837" s="214" t="s">
        <v>6273</v>
      </c>
      <c r="D837" s="164">
        <v>2029</v>
      </c>
      <c r="E837" s="164">
        <v>10</v>
      </c>
      <c r="F837" s="166">
        <v>0</v>
      </c>
      <c r="G837" s="206">
        <v>45.519999999999996</v>
      </c>
      <c r="H837" s="207"/>
      <c r="I837" s="103" t="s">
        <v>556</v>
      </c>
      <c r="K837" s="210" t="s">
        <v>6274</v>
      </c>
      <c r="L837" s="216">
        <v>45.519999999999996</v>
      </c>
      <c r="M837" s="210" t="str">
        <f>IF(
ISNA(INDEX(resources!E:E,MATCH(B837,resources!B:B,0))),"fillme",
INDEX(resources!E:E,MATCH(B837,resources!B:B,0)))</f>
        <v>blended</v>
      </c>
      <c r="N837" s="220">
        <v>1</v>
      </c>
      <c r="O837" s="210" t="str">
        <f>IFERROR(INDEX(resources!K:K,MATCH(B837,resources!B:B,0)),"fillme")</f>
        <v>unknown</v>
      </c>
      <c r="P837" s="210" t="str">
        <f t="shared" si="315"/>
        <v>unknown_2029_10</v>
      </c>
      <c r="Q837" s="194">
        <f>INDEX(elcc!G:G,MATCH(P837,elcc!D:D,0))</f>
        <v>0</v>
      </c>
      <c r="R837" s="195">
        <f t="shared" si="316"/>
        <v>1</v>
      </c>
      <c r="S837" s="210" t="e">
        <f t="shared" si="317"/>
        <v>#N/A</v>
      </c>
      <c r="T837" s="212">
        <f t="shared" si="318"/>
        <v>45.519999999999996</v>
      </c>
      <c r="U837" s="196" t="str">
        <f t="shared" si="319"/>
        <v>ok</v>
      </c>
      <c r="V837" s="192" t="str">
        <f>INDEX(resources!F:F,MATCH(B837,resources!B:B,0))</f>
        <v>special</v>
      </c>
      <c r="W837" s="197">
        <f t="shared" si="320"/>
        <v>0</v>
      </c>
      <c r="X837" s="197">
        <f t="shared" si="321"/>
        <v>1</v>
      </c>
      <c r="Y837" s="214" t="str">
        <f t="shared" si="322"/>
        <v>blended_SDG&amp;E CAM/DR Allocation_CAM and Demand Response Allocation</v>
      </c>
      <c r="Z837" s="197">
        <f>IF(COUNTIFS($Y$2:Y837,Y837)=1,1,0)</f>
        <v>0</v>
      </c>
      <c r="AA837" s="197">
        <f>SUM($Z$2:Z837)*Z837</f>
        <v>0</v>
      </c>
      <c r="AB837" s="197">
        <f>COUNTIFS(resources!B:B,B837)</f>
        <v>1</v>
      </c>
      <c r="AC837" s="197">
        <f t="shared" si="323"/>
        <v>1</v>
      </c>
      <c r="AD837" s="197">
        <f t="shared" si="324"/>
        <v>1</v>
      </c>
      <c r="AE837" s="197">
        <f t="shared" si="325"/>
        <v>1</v>
      </c>
      <c r="AF837" s="197">
        <f t="shared" si="326"/>
        <v>1</v>
      </c>
      <c r="AG837" s="197">
        <f t="shared" si="327"/>
        <v>1</v>
      </c>
      <c r="AH837" s="197">
        <f t="shared" si="328"/>
        <v>1</v>
      </c>
      <c r="AI837" s="197">
        <f t="shared" si="329"/>
        <v>1</v>
      </c>
    </row>
    <row r="838" spans="1:35" x14ac:dyDescent="0.3">
      <c r="A838" s="103" t="s">
        <v>3955</v>
      </c>
      <c r="B838" s="214" t="s">
        <v>443</v>
      </c>
      <c r="C838" s="214" t="s">
        <v>6273</v>
      </c>
      <c r="D838" s="164">
        <v>2029</v>
      </c>
      <c r="E838" s="164">
        <v>11</v>
      </c>
      <c r="F838" s="166">
        <v>0</v>
      </c>
      <c r="G838" s="206">
        <v>52.09</v>
      </c>
      <c r="H838" s="207"/>
      <c r="I838" s="103" t="s">
        <v>556</v>
      </c>
      <c r="K838" s="210" t="s">
        <v>6274</v>
      </c>
      <c r="L838" s="216">
        <v>52.09</v>
      </c>
      <c r="M838" s="210" t="str">
        <f>IF(
ISNA(INDEX(resources!E:E,MATCH(B838,resources!B:B,0))),"fillme",
INDEX(resources!E:E,MATCH(B838,resources!B:B,0)))</f>
        <v>blended</v>
      </c>
      <c r="N838" s="220">
        <v>1</v>
      </c>
      <c r="O838" s="210" t="str">
        <f>IFERROR(INDEX(resources!K:K,MATCH(B838,resources!B:B,0)),"fillme")</f>
        <v>unknown</v>
      </c>
      <c r="P838" s="210" t="str">
        <f t="shared" si="315"/>
        <v>unknown_2029_11</v>
      </c>
      <c r="Q838" s="194">
        <f>INDEX(elcc!G:G,MATCH(P838,elcc!D:D,0))</f>
        <v>0</v>
      </c>
      <c r="R838" s="195">
        <f t="shared" si="316"/>
        <v>1</v>
      </c>
      <c r="S838" s="210" t="e">
        <f t="shared" si="317"/>
        <v>#N/A</v>
      </c>
      <c r="T838" s="212">
        <f t="shared" si="318"/>
        <v>52.09</v>
      </c>
      <c r="U838" s="196" t="str">
        <f t="shared" si="319"/>
        <v>ok</v>
      </c>
      <c r="V838" s="192" t="str">
        <f>INDEX(resources!F:F,MATCH(B838,resources!B:B,0))</f>
        <v>special</v>
      </c>
      <c r="W838" s="197">
        <f t="shared" si="320"/>
        <v>0</v>
      </c>
      <c r="X838" s="197">
        <f t="shared" si="321"/>
        <v>1</v>
      </c>
      <c r="Y838" s="214" t="str">
        <f t="shared" si="322"/>
        <v>blended_SDG&amp;E CAM/DR Allocation_CAM and Demand Response Allocation</v>
      </c>
      <c r="Z838" s="197">
        <f>IF(COUNTIFS($Y$2:Y838,Y838)=1,1,0)</f>
        <v>0</v>
      </c>
      <c r="AA838" s="197">
        <f>SUM($Z$2:Z838)*Z838</f>
        <v>0</v>
      </c>
      <c r="AB838" s="197">
        <f>COUNTIFS(resources!B:B,B838)</f>
        <v>1</v>
      </c>
      <c r="AC838" s="197">
        <f t="shared" si="323"/>
        <v>1</v>
      </c>
      <c r="AD838" s="197">
        <f t="shared" si="324"/>
        <v>1</v>
      </c>
      <c r="AE838" s="197">
        <f t="shared" si="325"/>
        <v>1</v>
      </c>
      <c r="AF838" s="197">
        <f t="shared" si="326"/>
        <v>1</v>
      </c>
      <c r="AG838" s="197">
        <f t="shared" si="327"/>
        <v>1</v>
      </c>
      <c r="AH838" s="197">
        <f t="shared" si="328"/>
        <v>1</v>
      </c>
      <c r="AI838" s="197">
        <f t="shared" si="329"/>
        <v>1</v>
      </c>
    </row>
    <row r="839" spans="1:35" x14ac:dyDescent="0.3">
      <c r="A839" s="103" t="s">
        <v>3955</v>
      </c>
      <c r="B839" s="214" t="s">
        <v>443</v>
      </c>
      <c r="C839" s="214" t="s">
        <v>6273</v>
      </c>
      <c r="D839" s="164">
        <v>2029</v>
      </c>
      <c r="E839" s="164">
        <v>12</v>
      </c>
      <c r="F839" s="166">
        <v>0</v>
      </c>
      <c r="G839" s="206">
        <v>48.519999999999996</v>
      </c>
      <c r="H839" s="207"/>
      <c r="I839" s="103" t="s">
        <v>556</v>
      </c>
      <c r="K839" s="210" t="s">
        <v>6274</v>
      </c>
      <c r="L839" s="216">
        <v>48.519999999999996</v>
      </c>
      <c r="M839" s="210" t="str">
        <f>IF(
ISNA(INDEX(resources!E:E,MATCH(B839,resources!B:B,0))),"fillme",
INDEX(resources!E:E,MATCH(B839,resources!B:B,0)))</f>
        <v>blended</v>
      </c>
      <c r="N839" s="220">
        <v>1</v>
      </c>
      <c r="O839" s="210" t="str">
        <f>IFERROR(INDEX(resources!K:K,MATCH(B839,resources!B:B,0)),"fillme")</f>
        <v>unknown</v>
      </c>
      <c r="P839" s="210" t="str">
        <f t="shared" si="315"/>
        <v>unknown_2029_12</v>
      </c>
      <c r="Q839" s="194">
        <f>INDEX(elcc!G:G,MATCH(P839,elcc!D:D,0))</f>
        <v>0</v>
      </c>
      <c r="R839" s="195">
        <f t="shared" si="316"/>
        <v>1</v>
      </c>
      <c r="S839" s="210" t="e">
        <f t="shared" si="317"/>
        <v>#N/A</v>
      </c>
      <c r="T839" s="212">
        <f t="shared" si="318"/>
        <v>48.519999999999996</v>
      </c>
      <c r="U839" s="196" t="str">
        <f t="shared" si="319"/>
        <v>ok</v>
      </c>
      <c r="V839" s="192" t="str">
        <f>INDEX(resources!F:F,MATCH(B839,resources!B:B,0))</f>
        <v>special</v>
      </c>
      <c r="W839" s="197">
        <f t="shared" si="320"/>
        <v>0</v>
      </c>
      <c r="X839" s="197">
        <f t="shared" si="321"/>
        <v>1</v>
      </c>
      <c r="Y839" s="214" t="str">
        <f t="shared" si="322"/>
        <v>blended_SDG&amp;E CAM/DR Allocation_CAM and Demand Response Allocation</v>
      </c>
      <c r="Z839" s="197">
        <f>IF(COUNTIFS($Y$2:Y839,Y839)=1,1,0)</f>
        <v>0</v>
      </c>
      <c r="AA839" s="197">
        <f>SUM($Z$2:Z839)*Z839</f>
        <v>0</v>
      </c>
      <c r="AB839" s="197">
        <f>COUNTIFS(resources!B:B,B839)</f>
        <v>1</v>
      </c>
      <c r="AC839" s="197">
        <f t="shared" si="323"/>
        <v>1</v>
      </c>
      <c r="AD839" s="197">
        <f t="shared" si="324"/>
        <v>1</v>
      </c>
      <c r="AE839" s="197">
        <f t="shared" si="325"/>
        <v>1</v>
      </c>
      <c r="AF839" s="197">
        <f t="shared" si="326"/>
        <v>1</v>
      </c>
      <c r="AG839" s="197">
        <f t="shared" si="327"/>
        <v>1</v>
      </c>
      <c r="AH839" s="197">
        <f t="shared" si="328"/>
        <v>1</v>
      </c>
      <c r="AI839" s="197">
        <f t="shared" si="329"/>
        <v>1</v>
      </c>
    </row>
    <row r="840" spans="1:35" x14ac:dyDescent="0.3">
      <c r="A840" s="103" t="s">
        <v>3955</v>
      </c>
      <c r="B840" s="214" t="s">
        <v>443</v>
      </c>
      <c r="C840" s="214" t="s">
        <v>6273</v>
      </c>
      <c r="D840" s="164">
        <v>2030</v>
      </c>
      <c r="E840" s="164">
        <v>1</v>
      </c>
      <c r="F840" s="166">
        <v>0</v>
      </c>
      <c r="G840" s="206">
        <v>51.714045161682108</v>
      </c>
      <c r="H840" s="207"/>
      <c r="I840" s="103" t="s">
        <v>556</v>
      </c>
      <c r="K840" s="210" t="s">
        <v>6274</v>
      </c>
      <c r="L840" s="216">
        <v>51.714045161682108</v>
      </c>
      <c r="M840" s="210" t="str">
        <f>IF(
ISNA(INDEX(resources!E:E,MATCH(B840,resources!B:B,0))),"fillme",
INDEX(resources!E:E,MATCH(B840,resources!B:B,0)))</f>
        <v>blended</v>
      </c>
      <c r="N840" s="220">
        <v>1</v>
      </c>
      <c r="O840" s="210" t="str">
        <f>IFERROR(INDEX(resources!K:K,MATCH(B840,resources!B:B,0)),"fillme")</f>
        <v>unknown</v>
      </c>
      <c r="P840" s="210" t="str">
        <f t="shared" si="315"/>
        <v>unknown_2030_1</v>
      </c>
      <c r="Q840" s="194">
        <f>INDEX(elcc!G:G,MATCH(P840,elcc!D:D,0))</f>
        <v>0</v>
      </c>
      <c r="R840" s="195">
        <f t="shared" si="316"/>
        <v>1</v>
      </c>
      <c r="S840" s="210" t="e">
        <f t="shared" si="317"/>
        <v>#N/A</v>
      </c>
      <c r="T840" s="212">
        <f t="shared" si="318"/>
        <v>51.714045161682108</v>
      </c>
      <c r="U840" s="196" t="str">
        <f t="shared" si="319"/>
        <v>ok</v>
      </c>
      <c r="V840" s="192" t="str">
        <f>INDEX(resources!F:F,MATCH(B840,resources!B:B,0))</f>
        <v>special</v>
      </c>
      <c r="W840" s="197">
        <f t="shared" si="320"/>
        <v>0</v>
      </c>
      <c r="X840" s="197">
        <f t="shared" si="321"/>
        <v>1</v>
      </c>
      <c r="Y840" s="214" t="str">
        <f t="shared" si="322"/>
        <v>blended_SDG&amp;E CAM/DR Allocation_CAM and Demand Response Allocation</v>
      </c>
      <c r="Z840" s="197">
        <f>IF(COUNTIFS($Y$2:Y840,Y840)=1,1,0)</f>
        <v>0</v>
      </c>
      <c r="AA840" s="197">
        <f>SUM($Z$2:Z840)*Z840</f>
        <v>0</v>
      </c>
      <c r="AB840" s="197">
        <f>COUNTIFS(resources!B:B,B840)</f>
        <v>1</v>
      </c>
      <c r="AC840" s="197">
        <f t="shared" si="323"/>
        <v>1</v>
      </c>
      <c r="AD840" s="197">
        <f t="shared" si="324"/>
        <v>1</v>
      </c>
      <c r="AE840" s="197">
        <f t="shared" si="325"/>
        <v>1</v>
      </c>
      <c r="AF840" s="197">
        <f t="shared" si="326"/>
        <v>1</v>
      </c>
      <c r="AG840" s="197">
        <f t="shared" si="327"/>
        <v>1</v>
      </c>
      <c r="AH840" s="197">
        <f t="shared" si="328"/>
        <v>1</v>
      </c>
      <c r="AI840" s="197">
        <f t="shared" si="329"/>
        <v>1</v>
      </c>
    </row>
    <row r="841" spans="1:35" x14ac:dyDescent="0.3">
      <c r="A841" s="103" t="s">
        <v>3955</v>
      </c>
      <c r="B841" s="214" t="s">
        <v>443</v>
      </c>
      <c r="C841" s="214" t="s">
        <v>6273</v>
      </c>
      <c r="D841" s="164">
        <v>2030</v>
      </c>
      <c r="E841" s="164">
        <v>2</v>
      </c>
      <c r="F841" s="166">
        <v>0</v>
      </c>
      <c r="G841" s="206">
        <v>43.168589175992793</v>
      </c>
      <c r="H841" s="207"/>
      <c r="I841" s="103" t="s">
        <v>556</v>
      </c>
      <c r="K841" s="210" t="s">
        <v>6274</v>
      </c>
      <c r="L841" s="216">
        <v>43.168589175992793</v>
      </c>
      <c r="M841" s="210" t="str">
        <f>IF(
ISNA(INDEX(resources!E:E,MATCH(B841,resources!B:B,0))),"fillme",
INDEX(resources!E:E,MATCH(B841,resources!B:B,0)))</f>
        <v>blended</v>
      </c>
      <c r="N841" s="220">
        <v>1</v>
      </c>
      <c r="O841" s="210" t="str">
        <f>IFERROR(INDEX(resources!K:K,MATCH(B841,resources!B:B,0)),"fillme")</f>
        <v>unknown</v>
      </c>
      <c r="P841" s="210" t="str">
        <f t="shared" si="315"/>
        <v>unknown_2030_2</v>
      </c>
      <c r="Q841" s="194">
        <f>INDEX(elcc!G:G,MATCH(P841,elcc!D:D,0))</f>
        <v>0</v>
      </c>
      <c r="R841" s="195">
        <f t="shared" si="316"/>
        <v>1</v>
      </c>
      <c r="S841" s="210" t="e">
        <f t="shared" si="317"/>
        <v>#N/A</v>
      </c>
      <c r="T841" s="212">
        <f t="shared" si="318"/>
        <v>43.168589175992793</v>
      </c>
      <c r="U841" s="196" t="str">
        <f t="shared" si="319"/>
        <v>ok</v>
      </c>
      <c r="V841" s="192" t="str">
        <f>INDEX(resources!F:F,MATCH(B841,resources!B:B,0))</f>
        <v>special</v>
      </c>
      <c r="W841" s="197">
        <f t="shared" si="320"/>
        <v>0</v>
      </c>
      <c r="X841" s="197">
        <f t="shared" si="321"/>
        <v>1</v>
      </c>
      <c r="Y841" s="214" t="str">
        <f t="shared" si="322"/>
        <v>blended_SDG&amp;E CAM/DR Allocation_CAM and Demand Response Allocation</v>
      </c>
      <c r="Z841" s="197">
        <f>IF(COUNTIFS($Y$2:Y841,Y841)=1,1,0)</f>
        <v>0</v>
      </c>
      <c r="AA841" s="197">
        <f>SUM($Z$2:Z841)*Z841</f>
        <v>0</v>
      </c>
      <c r="AB841" s="197">
        <f>COUNTIFS(resources!B:B,B841)</f>
        <v>1</v>
      </c>
      <c r="AC841" s="197">
        <f t="shared" si="323"/>
        <v>1</v>
      </c>
      <c r="AD841" s="197">
        <f t="shared" si="324"/>
        <v>1</v>
      </c>
      <c r="AE841" s="197">
        <f t="shared" si="325"/>
        <v>1</v>
      </c>
      <c r="AF841" s="197">
        <f t="shared" si="326"/>
        <v>1</v>
      </c>
      <c r="AG841" s="197">
        <f t="shared" si="327"/>
        <v>1</v>
      </c>
      <c r="AH841" s="197">
        <f t="shared" si="328"/>
        <v>1</v>
      </c>
      <c r="AI841" s="197">
        <f t="shared" si="329"/>
        <v>1</v>
      </c>
    </row>
    <row r="842" spans="1:35" x14ac:dyDescent="0.3">
      <c r="A842" s="103" t="s">
        <v>3955</v>
      </c>
      <c r="B842" s="214" t="s">
        <v>443</v>
      </c>
      <c r="C842" s="214" t="s">
        <v>6273</v>
      </c>
      <c r="D842" s="164">
        <v>2030</v>
      </c>
      <c r="E842" s="164">
        <v>3</v>
      </c>
      <c r="F842" s="166">
        <v>0</v>
      </c>
      <c r="G842" s="206">
        <v>43.682615287638413</v>
      </c>
      <c r="H842" s="207"/>
      <c r="I842" s="103" t="s">
        <v>556</v>
      </c>
      <c r="K842" s="210" t="s">
        <v>6274</v>
      </c>
      <c r="L842" s="216">
        <v>43.682615287638413</v>
      </c>
      <c r="M842" s="210" t="str">
        <f>IF(
ISNA(INDEX(resources!E:E,MATCH(B842,resources!B:B,0))),"fillme",
INDEX(resources!E:E,MATCH(B842,resources!B:B,0)))</f>
        <v>blended</v>
      </c>
      <c r="N842" s="220">
        <v>1</v>
      </c>
      <c r="O842" s="210" t="str">
        <f>IFERROR(INDEX(resources!K:K,MATCH(B842,resources!B:B,0)),"fillme")</f>
        <v>unknown</v>
      </c>
      <c r="P842" s="210" t="str">
        <f t="shared" si="315"/>
        <v>unknown_2030_3</v>
      </c>
      <c r="Q842" s="194">
        <f>INDEX(elcc!G:G,MATCH(P842,elcc!D:D,0))</f>
        <v>0</v>
      </c>
      <c r="R842" s="195">
        <f t="shared" si="316"/>
        <v>1</v>
      </c>
      <c r="S842" s="210" t="e">
        <f t="shared" si="317"/>
        <v>#N/A</v>
      </c>
      <c r="T842" s="212">
        <f t="shared" si="318"/>
        <v>43.682615287638413</v>
      </c>
      <c r="U842" s="196" t="str">
        <f t="shared" si="319"/>
        <v>ok</v>
      </c>
      <c r="V842" s="192" t="str">
        <f>INDEX(resources!F:F,MATCH(B842,resources!B:B,0))</f>
        <v>special</v>
      </c>
      <c r="W842" s="197">
        <f t="shared" si="320"/>
        <v>0</v>
      </c>
      <c r="X842" s="197">
        <f t="shared" si="321"/>
        <v>1</v>
      </c>
      <c r="Y842" s="214" t="str">
        <f t="shared" si="322"/>
        <v>blended_SDG&amp;E CAM/DR Allocation_CAM and Demand Response Allocation</v>
      </c>
      <c r="Z842" s="197">
        <f>IF(COUNTIFS($Y$2:Y842,Y842)=1,1,0)</f>
        <v>0</v>
      </c>
      <c r="AA842" s="197">
        <f>SUM($Z$2:Z842)*Z842</f>
        <v>0</v>
      </c>
      <c r="AB842" s="197">
        <f>COUNTIFS(resources!B:B,B842)</f>
        <v>1</v>
      </c>
      <c r="AC842" s="197">
        <f t="shared" si="323"/>
        <v>1</v>
      </c>
      <c r="AD842" s="197">
        <f t="shared" si="324"/>
        <v>1</v>
      </c>
      <c r="AE842" s="197">
        <f t="shared" si="325"/>
        <v>1</v>
      </c>
      <c r="AF842" s="197">
        <f t="shared" si="326"/>
        <v>1</v>
      </c>
      <c r="AG842" s="197">
        <f t="shared" si="327"/>
        <v>1</v>
      </c>
      <c r="AH842" s="197">
        <f t="shared" si="328"/>
        <v>1</v>
      </c>
      <c r="AI842" s="197">
        <f t="shared" si="329"/>
        <v>1</v>
      </c>
    </row>
    <row r="843" spans="1:35" x14ac:dyDescent="0.3">
      <c r="A843" s="103" t="s">
        <v>3955</v>
      </c>
      <c r="B843" s="214" t="s">
        <v>443</v>
      </c>
      <c r="C843" s="214" t="s">
        <v>6273</v>
      </c>
      <c r="D843" s="164">
        <v>2030</v>
      </c>
      <c r="E843" s="164">
        <v>4</v>
      </c>
      <c r="F843" s="166">
        <v>0</v>
      </c>
      <c r="G843" s="206">
        <v>40.418706727478224</v>
      </c>
      <c r="H843" s="207"/>
      <c r="I843" s="103" t="s">
        <v>556</v>
      </c>
      <c r="K843" s="210" t="s">
        <v>6274</v>
      </c>
      <c r="L843" s="216">
        <v>40.418706727478224</v>
      </c>
      <c r="M843" s="210" t="str">
        <f>IF(
ISNA(INDEX(resources!E:E,MATCH(B843,resources!B:B,0))),"fillme",
INDEX(resources!E:E,MATCH(B843,resources!B:B,0)))</f>
        <v>blended</v>
      </c>
      <c r="N843" s="220">
        <v>1</v>
      </c>
      <c r="O843" s="210" t="str">
        <f>IFERROR(INDEX(resources!K:K,MATCH(B843,resources!B:B,0)),"fillme")</f>
        <v>unknown</v>
      </c>
      <c r="P843" s="210" t="str">
        <f t="shared" si="315"/>
        <v>unknown_2030_4</v>
      </c>
      <c r="Q843" s="194">
        <f>INDEX(elcc!G:G,MATCH(P843,elcc!D:D,0))</f>
        <v>0</v>
      </c>
      <c r="R843" s="195">
        <f t="shared" si="316"/>
        <v>1</v>
      </c>
      <c r="S843" s="210" t="e">
        <f t="shared" si="317"/>
        <v>#N/A</v>
      </c>
      <c r="T843" s="212">
        <f t="shared" si="318"/>
        <v>40.418706727478224</v>
      </c>
      <c r="U843" s="196" t="str">
        <f t="shared" si="319"/>
        <v>ok</v>
      </c>
      <c r="V843" s="192" t="str">
        <f>INDEX(resources!F:F,MATCH(B843,resources!B:B,0))</f>
        <v>special</v>
      </c>
      <c r="W843" s="197">
        <f t="shared" si="320"/>
        <v>0</v>
      </c>
      <c r="X843" s="197">
        <f t="shared" si="321"/>
        <v>1</v>
      </c>
      <c r="Y843" s="214" t="str">
        <f t="shared" si="322"/>
        <v>blended_SDG&amp;E CAM/DR Allocation_CAM and Demand Response Allocation</v>
      </c>
      <c r="Z843" s="197">
        <f>IF(COUNTIFS($Y$2:Y843,Y843)=1,1,0)</f>
        <v>0</v>
      </c>
      <c r="AA843" s="197">
        <f>SUM($Z$2:Z843)*Z843</f>
        <v>0</v>
      </c>
      <c r="AB843" s="197">
        <f>COUNTIFS(resources!B:B,B843)</f>
        <v>1</v>
      </c>
      <c r="AC843" s="197">
        <f t="shared" si="323"/>
        <v>1</v>
      </c>
      <c r="AD843" s="197">
        <f t="shared" si="324"/>
        <v>1</v>
      </c>
      <c r="AE843" s="197">
        <f t="shared" si="325"/>
        <v>1</v>
      </c>
      <c r="AF843" s="197">
        <f t="shared" si="326"/>
        <v>1</v>
      </c>
      <c r="AG843" s="197">
        <f t="shared" si="327"/>
        <v>1</v>
      </c>
      <c r="AH843" s="197">
        <f t="shared" si="328"/>
        <v>1</v>
      </c>
      <c r="AI843" s="197">
        <f t="shared" si="329"/>
        <v>1</v>
      </c>
    </row>
    <row r="844" spans="1:35" x14ac:dyDescent="0.3">
      <c r="A844" s="103" t="s">
        <v>3955</v>
      </c>
      <c r="B844" s="214" t="s">
        <v>443</v>
      </c>
      <c r="C844" s="214" t="s">
        <v>6273</v>
      </c>
      <c r="D844" s="164">
        <v>2030</v>
      </c>
      <c r="E844" s="164">
        <v>5</v>
      </c>
      <c r="F844" s="166">
        <v>0</v>
      </c>
      <c r="G844" s="206">
        <v>47.49</v>
      </c>
      <c r="H844" s="207"/>
      <c r="I844" s="103" t="s">
        <v>556</v>
      </c>
      <c r="K844" s="210" t="s">
        <v>6274</v>
      </c>
      <c r="L844" s="216">
        <v>47.49</v>
      </c>
      <c r="M844" s="210" t="str">
        <f>IF(
ISNA(INDEX(resources!E:E,MATCH(B844,resources!B:B,0))),"fillme",
INDEX(resources!E:E,MATCH(B844,resources!B:B,0)))</f>
        <v>blended</v>
      </c>
      <c r="N844" s="220">
        <v>1</v>
      </c>
      <c r="O844" s="210" t="str">
        <f>IFERROR(INDEX(resources!K:K,MATCH(B844,resources!B:B,0)),"fillme")</f>
        <v>unknown</v>
      </c>
      <c r="P844" s="210" t="str">
        <f t="shared" si="315"/>
        <v>unknown_2030_5</v>
      </c>
      <c r="Q844" s="194">
        <f>INDEX(elcc!G:G,MATCH(P844,elcc!D:D,0))</f>
        <v>0</v>
      </c>
      <c r="R844" s="195">
        <f t="shared" si="316"/>
        <v>1</v>
      </c>
      <c r="S844" s="210" t="e">
        <f t="shared" si="317"/>
        <v>#N/A</v>
      </c>
      <c r="T844" s="212">
        <f t="shared" si="318"/>
        <v>47.49</v>
      </c>
      <c r="U844" s="196" t="str">
        <f t="shared" si="319"/>
        <v>ok</v>
      </c>
      <c r="V844" s="192" t="str">
        <f>INDEX(resources!F:F,MATCH(B844,resources!B:B,0))</f>
        <v>special</v>
      </c>
      <c r="W844" s="197">
        <f t="shared" si="320"/>
        <v>0</v>
      </c>
      <c r="X844" s="197">
        <f t="shared" si="321"/>
        <v>1</v>
      </c>
      <c r="Y844" s="214" t="str">
        <f t="shared" si="322"/>
        <v>blended_SDG&amp;E CAM/DR Allocation_CAM and Demand Response Allocation</v>
      </c>
      <c r="Z844" s="197">
        <f>IF(COUNTIFS($Y$2:Y844,Y844)=1,1,0)</f>
        <v>0</v>
      </c>
      <c r="AA844" s="197">
        <f>SUM($Z$2:Z844)*Z844</f>
        <v>0</v>
      </c>
      <c r="AB844" s="197">
        <f>COUNTIFS(resources!B:B,B844)</f>
        <v>1</v>
      </c>
      <c r="AC844" s="197">
        <f t="shared" si="323"/>
        <v>1</v>
      </c>
      <c r="AD844" s="197">
        <f t="shared" si="324"/>
        <v>1</v>
      </c>
      <c r="AE844" s="197">
        <f t="shared" si="325"/>
        <v>1</v>
      </c>
      <c r="AF844" s="197">
        <f t="shared" si="326"/>
        <v>1</v>
      </c>
      <c r="AG844" s="197">
        <f t="shared" si="327"/>
        <v>1</v>
      </c>
      <c r="AH844" s="197">
        <f t="shared" si="328"/>
        <v>1</v>
      </c>
      <c r="AI844" s="197">
        <f t="shared" si="329"/>
        <v>1</v>
      </c>
    </row>
    <row r="845" spans="1:35" x14ac:dyDescent="0.3">
      <c r="A845" s="103" t="s">
        <v>3955</v>
      </c>
      <c r="B845" s="214" t="s">
        <v>443</v>
      </c>
      <c r="C845" s="214" t="s">
        <v>6273</v>
      </c>
      <c r="D845" s="164">
        <v>2030</v>
      </c>
      <c r="E845" s="164">
        <v>6</v>
      </c>
      <c r="F845" s="166">
        <v>0</v>
      </c>
      <c r="G845" s="206">
        <v>43.94</v>
      </c>
      <c r="H845" s="207"/>
      <c r="I845" s="103" t="s">
        <v>556</v>
      </c>
      <c r="K845" s="210" t="s">
        <v>6274</v>
      </c>
      <c r="L845" s="216">
        <v>43.94</v>
      </c>
      <c r="M845" s="210" t="str">
        <f>IF(
ISNA(INDEX(resources!E:E,MATCH(B845,resources!B:B,0))),"fillme",
INDEX(resources!E:E,MATCH(B845,resources!B:B,0)))</f>
        <v>blended</v>
      </c>
      <c r="N845" s="220">
        <v>1</v>
      </c>
      <c r="O845" s="210" t="str">
        <f>IFERROR(INDEX(resources!K:K,MATCH(B845,resources!B:B,0)),"fillme")</f>
        <v>unknown</v>
      </c>
      <c r="P845" s="210" t="str">
        <f t="shared" si="315"/>
        <v>unknown_2030_6</v>
      </c>
      <c r="Q845" s="194">
        <f>INDEX(elcc!G:G,MATCH(P845,elcc!D:D,0))</f>
        <v>0</v>
      </c>
      <c r="R845" s="195">
        <f t="shared" si="316"/>
        <v>1</v>
      </c>
      <c r="S845" s="210" t="e">
        <f t="shared" si="317"/>
        <v>#N/A</v>
      </c>
      <c r="T845" s="212">
        <f t="shared" si="318"/>
        <v>43.94</v>
      </c>
      <c r="U845" s="196" t="str">
        <f t="shared" si="319"/>
        <v>ok</v>
      </c>
      <c r="V845" s="192" t="str">
        <f>INDEX(resources!F:F,MATCH(B845,resources!B:B,0))</f>
        <v>special</v>
      </c>
      <c r="W845" s="197">
        <f t="shared" si="320"/>
        <v>0</v>
      </c>
      <c r="X845" s="197">
        <f t="shared" si="321"/>
        <v>1</v>
      </c>
      <c r="Y845" s="214" t="str">
        <f t="shared" si="322"/>
        <v>blended_SDG&amp;E CAM/DR Allocation_CAM and Demand Response Allocation</v>
      </c>
      <c r="Z845" s="197">
        <f>IF(COUNTIFS($Y$2:Y845,Y845)=1,1,0)</f>
        <v>0</v>
      </c>
      <c r="AA845" s="197">
        <f>SUM($Z$2:Z845)*Z845</f>
        <v>0</v>
      </c>
      <c r="AB845" s="197">
        <f>COUNTIFS(resources!B:B,B845)</f>
        <v>1</v>
      </c>
      <c r="AC845" s="197">
        <f t="shared" si="323"/>
        <v>1</v>
      </c>
      <c r="AD845" s="197">
        <f t="shared" si="324"/>
        <v>1</v>
      </c>
      <c r="AE845" s="197">
        <f t="shared" si="325"/>
        <v>1</v>
      </c>
      <c r="AF845" s="197">
        <f t="shared" si="326"/>
        <v>1</v>
      </c>
      <c r="AG845" s="197">
        <f t="shared" si="327"/>
        <v>1</v>
      </c>
      <c r="AH845" s="197">
        <f t="shared" si="328"/>
        <v>1</v>
      </c>
      <c r="AI845" s="197">
        <f t="shared" si="329"/>
        <v>1</v>
      </c>
    </row>
    <row r="846" spans="1:35" x14ac:dyDescent="0.3">
      <c r="A846" s="103" t="s">
        <v>3955</v>
      </c>
      <c r="B846" s="214" t="s">
        <v>443</v>
      </c>
      <c r="C846" s="214" t="s">
        <v>6273</v>
      </c>
      <c r="D846" s="164">
        <v>2030</v>
      </c>
      <c r="E846" s="164">
        <v>7</v>
      </c>
      <c r="F846" s="166">
        <v>0</v>
      </c>
      <c r="G846" s="206">
        <v>45.34</v>
      </c>
      <c r="H846" s="207"/>
      <c r="I846" s="103" t="s">
        <v>556</v>
      </c>
      <c r="K846" s="210" t="s">
        <v>6274</v>
      </c>
      <c r="L846" s="216">
        <v>45.34</v>
      </c>
      <c r="M846" s="210" t="str">
        <f>IF(
ISNA(INDEX(resources!E:E,MATCH(B846,resources!B:B,0))),"fillme",
INDEX(resources!E:E,MATCH(B846,resources!B:B,0)))</f>
        <v>blended</v>
      </c>
      <c r="N846" s="220">
        <v>1</v>
      </c>
      <c r="O846" s="210" t="str">
        <f>IFERROR(INDEX(resources!K:K,MATCH(B846,resources!B:B,0)),"fillme")</f>
        <v>unknown</v>
      </c>
      <c r="P846" s="210" t="str">
        <f t="shared" si="315"/>
        <v>unknown_2030_7</v>
      </c>
      <c r="Q846" s="194">
        <f>INDEX(elcc!G:G,MATCH(P846,elcc!D:D,0))</f>
        <v>0</v>
      </c>
      <c r="R846" s="195">
        <f t="shared" si="316"/>
        <v>1</v>
      </c>
      <c r="S846" s="210" t="e">
        <f t="shared" si="317"/>
        <v>#N/A</v>
      </c>
      <c r="T846" s="212">
        <f t="shared" si="318"/>
        <v>45.34</v>
      </c>
      <c r="U846" s="196" t="str">
        <f t="shared" si="319"/>
        <v>ok</v>
      </c>
      <c r="V846" s="192" t="str">
        <f>INDEX(resources!F:F,MATCH(B846,resources!B:B,0))</f>
        <v>special</v>
      </c>
      <c r="W846" s="197">
        <f t="shared" si="320"/>
        <v>0</v>
      </c>
      <c r="X846" s="197">
        <f t="shared" si="321"/>
        <v>1</v>
      </c>
      <c r="Y846" s="214" t="str">
        <f t="shared" si="322"/>
        <v>blended_SDG&amp;E CAM/DR Allocation_CAM and Demand Response Allocation</v>
      </c>
      <c r="Z846" s="197">
        <f>IF(COUNTIFS($Y$2:Y846,Y846)=1,1,0)</f>
        <v>0</v>
      </c>
      <c r="AA846" s="197">
        <f>SUM($Z$2:Z846)*Z846</f>
        <v>0</v>
      </c>
      <c r="AB846" s="197">
        <f>COUNTIFS(resources!B:B,B846)</f>
        <v>1</v>
      </c>
      <c r="AC846" s="197">
        <f t="shared" si="323"/>
        <v>1</v>
      </c>
      <c r="AD846" s="197">
        <f t="shared" si="324"/>
        <v>1</v>
      </c>
      <c r="AE846" s="197">
        <f t="shared" si="325"/>
        <v>1</v>
      </c>
      <c r="AF846" s="197">
        <f t="shared" si="326"/>
        <v>1</v>
      </c>
      <c r="AG846" s="197">
        <f t="shared" si="327"/>
        <v>1</v>
      </c>
      <c r="AH846" s="197">
        <f t="shared" si="328"/>
        <v>1</v>
      </c>
      <c r="AI846" s="197">
        <f t="shared" si="329"/>
        <v>1</v>
      </c>
    </row>
    <row r="847" spans="1:35" x14ac:dyDescent="0.3">
      <c r="A847" s="103" t="s">
        <v>3955</v>
      </c>
      <c r="B847" s="214" t="s">
        <v>443</v>
      </c>
      <c r="C847" s="214" t="s">
        <v>6273</v>
      </c>
      <c r="D847" s="164">
        <v>2030</v>
      </c>
      <c r="E847" s="164">
        <v>8</v>
      </c>
      <c r="F847" s="166">
        <v>0</v>
      </c>
      <c r="G847" s="206">
        <v>44.02</v>
      </c>
      <c r="H847" s="207"/>
      <c r="I847" s="103" t="s">
        <v>556</v>
      </c>
      <c r="K847" s="210" t="s">
        <v>6274</v>
      </c>
      <c r="L847" s="216">
        <v>44.02</v>
      </c>
      <c r="M847" s="210" t="str">
        <f>IF(
ISNA(INDEX(resources!E:E,MATCH(B847,resources!B:B,0))),"fillme",
INDEX(resources!E:E,MATCH(B847,resources!B:B,0)))</f>
        <v>blended</v>
      </c>
      <c r="N847" s="220">
        <v>1</v>
      </c>
      <c r="O847" s="210" t="str">
        <f>IFERROR(INDEX(resources!K:K,MATCH(B847,resources!B:B,0)),"fillme")</f>
        <v>unknown</v>
      </c>
      <c r="P847" s="210" t="str">
        <f t="shared" si="315"/>
        <v>unknown_2030_8</v>
      </c>
      <c r="Q847" s="194">
        <f>INDEX(elcc!G:G,MATCH(P847,elcc!D:D,0))</f>
        <v>0</v>
      </c>
      <c r="R847" s="195">
        <f t="shared" si="316"/>
        <v>1</v>
      </c>
      <c r="S847" s="210" t="e">
        <f t="shared" si="317"/>
        <v>#N/A</v>
      </c>
      <c r="T847" s="212">
        <f t="shared" si="318"/>
        <v>44.02</v>
      </c>
      <c r="U847" s="196" t="str">
        <f t="shared" si="319"/>
        <v>ok</v>
      </c>
      <c r="V847" s="192" t="str">
        <f>INDEX(resources!F:F,MATCH(B847,resources!B:B,0))</f>
        <v>special</v>
      </c>
      <c r="W847" s="197">
        <f t="shared" si="320"/>
        <v>0</v>
      </c>
      <c r="X847" s="197">
        <f t="shared" si="321"/>
        <v>1</v>
      </c>
      <c r="Y847" s="214" t="str">
        <f t="shared" si="322"/>
        <v>blended_SDG&amp;E CAM/DR Allocation_CAM and Demand Response Allocation</v>
      </c>
      <c r="Z847" s="197">
        <f>IF(COUNTIFS($Y$2:Y847,Y847)=1,1,0)</f>
        <v>0</v>
      </c>
      <c r="AA847" s="197">
        <f>SUM($Z$2:Z847)*Z847</f>
        <v>0</v>
      </c>
      <c r="AB847" s="197">
        <f>COUNTIFS(resources!B:B,B847)</f>
        <v>1</v>
      </c>
      <c r="AC847" s="197">
        <f t="shared" si="323"/>
        <v>1</v>
      </c>
      <c r="AD847" s="197">
        <f t="shared" si="324"/>
        <v>1</v>
      </c>
      <c r="AE847" s="197">
        <f t="shared" si="325"/>
        <v>1</v>
      </c>
      <c r="AF847" s="197">
        <f t="shared" si="326"/>
        <v>1</v>
      </c>
      <c r="AG847" s="197">
        <f t="shared" si="327"/>
        <v>1</v>
      </c>
      <c r="AH847" s="197">
        <f t="shared" si="328"/>
        <v>1</v>
      </c>
      <c r="AI847" s="197">
        <f t="shared" si="329"/>
        <v>1</v>
      </c>
    </row>
    <row r="848" spans="1:35" x14ac:dyDescent="0.3">
      <c r="A848" s="103" t="s">
        <v>3955</v>
      </c>
      <c r="B848" s="214" t="s">
        <v>443</v>
      </c>
      <c r="C848" s="214" t="s">
        <v>6273</v>
      </c>
      <c r="D848" s="164">
        <v>2030</v>
      </c>
      <c r="E848" s="164">
        <v>9</v>
      </c>
      <c r="F848" s="166">
        <v>0</v>
      </c>
      <c r="G848" s="206">
        <v>44.53</v>
      </c>
      <c r="H848" s="207"/>
      <c r="I848" s="103" t="s">
        <v>556</v>
      </c>
      <c r="K848" s="210" t="s">
        <v>6274</v>
      </c>
      <c r="L848" s="216">
        <v>44.53</v>
      </c>
      <c r="M848" s="210" t="str">
        <f>IF(
ISNA(INDEX(resources!E:E,MATCH(B848,resources!B:B,0))),"fillme",
INDEX(resources!E:E,MATCH(B848,resources!B:B,0)))</f>
        <v>blended</v>
      </c>
      <c r="N848" s="220">
        <v>1</v>
      </c>
      <c r="O848" s="210" t="str">
        <f>IFERROR(INDEX(resources!K:K,MATCH(B848,resources!B:B,0)),"fillme")</f>
        <v>unknown</v>
      </c>
      <c r="P848" s="210" t="str">
        <f t="shared" si="315"/>
        <v>unknown_2030_9</v>
      </c>
      <c r="Q848" s="194">
        <f>INDEX(elcc!G:G,MATCH(P848,elcc!D:D,0))</f>
        <v>0</v>
      </c>
      <c r="R848" s="195">
        <f t="shared" si="316"/>
        <v>1</v>
      </c>
      <c r="S848" s="210" t="e">
        <f t="shared" si="317"/>
        <v>#N/A</v>
      </c>
      <c r="T848" s="212">
        <f t="shared" si="318"/>
        <v>44.53</v>
      </c>
      <c r="U848" s="196" t="str">
        <f t="shared" si="319"/>
        <v>ok</v>
      </c>
      <c r="V848" s="192" t="str">
        <f>INDEX(resources!F:F,MATCH(B848,resources!B:B,0))</f>
        <v>special</v>
      </c>
      <c r="W848" s="197">
        <f t="shared" si="320"/>
        <v>0</v>
      </c>
      <c r="X848" s="197">
        <f t="shared" si="321"/>
        <v>1</v>
      </c>
      <c r="Y848" s="214" t="str">
        <f t="shared" si="322"/>
        <v>blended_SDG&amp;E CAM/DR Allocation_CAM and Demand Response Allocation</v>
      </c>
      <c r="Z848" s="197">
        <f>IF(COUNTIFS($Y$2:Y848,Y848)=1,1,0)</f>
        <v>0</v>
      </c>
      <c r="AA848" s="197">
        <f>SUM($Z$2:Z848)*Z848</f>
        <v>0</v>
      </c>
      <c r="AB848" s="197">
        <f>COUNTIFS(resources!B:B,B848)</f>
        <v>1</v>
      </c>
      <c r="AC848" s="197">
        <f t="shared" si="323"/>
        <v>1</v>
      </c>
      <c r="AD848" s="197">
        <f t="shared" si="324"/>
        <v>1</v>
      </c>
      <c r="AE848" s="197">
        <f t="shared" si="325"/>
        <v>1</v>
      </c>
      <c r="AF848" s="197">
        <f t="shared" si="326"/>
        <v>1</v>
      </c>
      <c r="AG848" s="197">
        <f t="shared" si="327"/>
        <v>1</v>
      </c>
      <c r="AH848" s="197">
        <f t="shared" si="328"/>
        <v>1</v>
      </c>
      <c r="AI848" s="197">
        <f t="shared" si="329"/>
        <v>1</v>
      </c>
    </row>
    <row r="849" spans="1:35" x14ac:dyDescent="0.3">
      <c r="A849" s="103" t="s">
        <v>3955</v>
      </c>
      <c r="B849" s="214" t="s">
        <v>443</v>
      </c>
      <c r="C849" s="214" t="s">
        <v>6273</v>
      </c>
      <c r="D849" s="164">
        <v>2030</v>
      </c>
      <c r="E849" s="164">
        <v>10</v>
      </c>
      <c r="F849" s="166">
        <v>0</v>
      </c>
      <c r="G849" s="206">
        <v>45.519999999999996</v>
      </c>
      <c r="H849" s="207"/>
      <c r="I849" s="103" t="s">
        <v>556</v>
      </c>
      <c r="K849" s="210" t="s">
        <v>6274</v>
      </c>
      <c r="L849" s="216">
        <v>45.519999999999996</v>
      </c>
      <c r="M849" s="210" t="str">
        <f>IF(
ISNA(INDEX(resources!E:E,MATCH(B849,resources!B:B,0))),"fillme",
INDEX(resources!E:E,MATCH(B849,resources!B:B,0)))</f>
        <v>blended</v>
      </c>
      <c r="N849" s="220">
        <v>1</v>
      </c>
      <c r="O849" s="210" t="str">
        <f>IFERROR(INDEX(resources!K:K,MATCH(B849,resources!B:B,0)),"fillme")</f>
        <v>unknown</v>
      </c>
      <c r="P849" s="210" t="str">
        <f t="shared" si="315"/>
        <v>unknown_2030_10</v>
      </c>
      <c r="Q849" s="194">
        <f>INDEX(elcc!G:G,MATCH(P849,elcc!D:D,0))</f>
        <v>0</v>
      </c>
      <c r="R849" s="195">
        <f t="shared" si="316"/>
        <v>1</v>
      </c>
      <c r="S849" s="210" t="e">
        <f t="shared" si="317"/>
        <v>#N/A</v>
      </c>
      <c r="T849" s="212">
        <f t="shared" si="318"/>
        <v>45.519999999999996</v>
      </c>
      <c r="U849" s="196" t="str">
        <f t="shared" si="319"/>
        <v>ok</v>
      </c>
      <c r="V849" s="192" t="str">
        <f>INDEX(resources!F:F,MATCH(B849,resources!B:B,0))</f>
        <v>special</v>
      </c>
      <c r="W849" s="197">
        <f t="shared" si="320"/>
        <v>0</v>
      </c>
      <c r="X849" s="197">
        <f t="shared" si="321"/>
        <v>1</v>
      </c>
      <c r="Y849" s="214" t="str">
        <f t="shared" si="322"/>
        <v>blended_SDG&amp;E CAM/DR Allocation_CAM and Demand Response Allocation</v>
      </c>
      <c r="Z849" s="197">
        <f>IF(COUNTIFS($Y$2:Y849,Y849)=1,1,0)</f>
        <v>0</v>
      </c>
      <c r="AA849" s="197">
        <f>SUM($Z$2:Z849)*Z849</f>
        <v>0</v>
      </c>
      <c r="AB849" s="197">
        <f>COUNTIFS(resources!B:B,B849)</f>
        <v>1</v>
      </c>
      <c r="AC849" s="197">
        <f t="shared" si="323"/>
        <v>1</v>
      </c>
      <c r="AD849" s="197">
        <f t="shared" si="324"/>
        <v>1</v>
      </c>
      <c r="AE849" s="197">
        <f t="shared" si="325"/>
        <v>1</v>
      </c>
      <c r="AF849" s="197">
        <f t="shared" si="326"/>
        <v>1</v>
      </c>
      <c r="AG849" s="197">
        <f t="shared" si="327"/>
        <v>1</v>
      </c>
      <c r="AH849" s="197">
        <f t="shared" si="328"/>
        <v>1</v>
      </c>
      <c r="AI849" s="197">
        <f t="shared" si="329"/>
        <v>1</v>
      </c>
    </row>
    <row r="850" spans="1:35" x14ac:dyDescent="0.3">
      <c r="A850" s="103" t="s">
        <v>3955</v>
      </c>
      <c r="B850" s="214" t="s">
        <v>443</v>
      </c>
      <c r="C850" s="214" t="s">
        <v>6273</v>
      </c>
      <c r="D850" s="164">
        <v>2030</v>
      </c>
      <c r="E850" s="164">
        <v>11</v>
      </c>
      <c r="F850" s="166">
        <v>0</v>
      </c>
      <c r="G850" s="206">
        <v>52.09</v>
      </c>
      <c r="H850" s="207"/>
      <c r="I850" s="103" t="s">
        <v>556</v>
      </c>
      <c r="K850" s="210" t="s">
        <v>6274</v>
      </c>
      <c r="L850" s="216">
        <v>52.09</v>
      </c>
      <c r="M850" s="210" t="str">
        <f>IF(
ISNA(INDEX(resources!E:E,MATCH(B850,resources!B:B,0))),"fillme",
INDEX(resources!E:E,MATCH(B850,resources!B:B,0)))</f>
        <v>blended</v>
      </c>
      <c r="N850" s="220">
        <v>1</v>
      </c>
      <c r="O850" s="210" t="str">
        <f>IFERROR(INDEX(resources!K:K,MATCH(B850,resources!B:B,0)),"fillme")</f>
        <v>unknown</v>
      </c>
      <c r="P850" s="210" t="str">
        <f t="shared" si="315"/>
        <v>unknown_2030_11</v>
      </c>
      <c r="Q850" s="194">
        <f>INDEX(elcc!G:G,MATCH(P850,elcc!D:D,0))</f>
        <v>0</v>
      </c>
      <c r="R850" s="195">
        <f t="shared" si="316"/>
        <v>1</v>
      </c>
      <c r="S850" s="210" t="e">
        <f t="shared" si="317"/>
        <v>#N/A</v>
      </c>
      <c r="T850" s="212">
        <f t="shared" si="318"/>
        <v>52.09</v>
      </c>
      <c r="U850" s="196" t="str">
        <f t="shared" si="319"/>
        <v>ok</v>
      </c>
      <c r="V850" s="192" t="str">
        <f>INDEX(resources!F:F,MATCH(B850,resources!B:B,0))</f>
        <v>special</v>
      </c>
      <c r="W850" s="197">
        <f t="shared" si="320"/>
        <v>0</v>
      </c>
      <c r="X850" s="197">
        <f t="shared" si="321"/>
        <v>1</v>
      </c>
      <c r="Y850" s="214" t="str">
        <f t="shared" si="322"/>
        <v>blended_SDG&amp;E CAM/DR Allocation_CAM and Demand Response Allocation</v>
      </c>
      <c r="Z850" s="197">
        <f>IF(COUNTIFS($Y$2:Y850,Y850)=1,1,0)</f>
        <v>0</v>
      </c>
      <c r="AA850" s="197">
        <f>SUM($Z$2:Z850)*Z850</f>
        <v>0</v>
      </c>
      <c r="AB850" s="197">
        <f>COUNTIFS(resources!B:B,B850)</f>
        <v>1</v>
      </c>
      <c r="AC850" s="197">
        <f t="shared" si="323"/>
        <v>1</v>
      </c>
      <c r="AD850" s="197">
        <f t="shared" si="324"/>
        <v>1</v>
      </c>
      <c r="AE850" s="197">
        <f t="shared" si="325"/>
        <v>1</v>
      </c>
      <c r="AF850" s="197">
        <f t="shared" si="326"/>
        <v>1</v>
      </c>
      <c r="AG850" s="197">
        <f t="shared" si="327"/>
        <v>1</v>
      </c>
      <c r="AH850" s="197">
        <f t="shared" si="328"/>
        <v>1</v>
      </c>
      <c r="AI850" s="197">
        <f t="shared" si="329"/>
        <v>1</v>
      </c>
    </row>
    <row r="851" spans="1:35" x14ac:dyDescent="0.3">
      <c r="A851" s="103" t="s">
        <v>3955</v>
      </c>
      <c r="B851" s="214" t="s">
        <v>443</v>
      </c>
      <c r="C851" s="214" t="s">
        <v>6273</v>
      </c>
      <c r="D851" s="164">
        <v>2030</v>
      </c>
      <c r="E851" s="164">
        <v>12</v>
      </c>
      <c r="F851" s="166">
        <v>0</v>
      </c>
      <c r="G851" s="206">
        <v>48.519999999999996</v>
      </c>
      <c r="H851" s="207"/>
      <c r="I851" s="103" t="s">
        <v>556</v>
      </c>
      <c r="K851" s="210" t="s">
        <v>6274</v>
      </c>
      <c r="L851" s="216">
        <v>48.519999999999996</v>
      </c>
      <c r="M851" s="210" t="str">
        <f>IF(
ISNA(INDEX(resources!E:E,MATCH(B851,resources!B:B,0))),"fillme",
INDEX(resources!E:E,MATCH(B851,resources!B:B,0)))</f>
        <v>blended</v>
      </c>
      <c r="N851" s="220">
        <v>1</v>
      </c>
      <c r="O851" s="210" t="str">
        <f>IFERROR(INDEX(resources!K:K,MATCH(B851,resources!B:B,0)),"fillme")</f>
        <v>unknown</v>
      </c>
      <c r="P851" s="210" t="str">
        <f t="shared" si="315"/>
        <v>unknown_2030_12</v>
      </c>
      <c r="Q851" s="194">
        <f>INDEX(elcc!G:G,MATCH(P851,elcc!D:D,0))</f>
        <v>0</v>
      </c>
      <c r="R851" s="195">
        <f t="shared" si="316"/>
        <v>1</v>
      </c>
      <c r="S851" s="210" t="e">
        <f t="shared" si="317"/>
        <v>#N/A</v>
      </c>
      <c r="T851" s="212">
        <f t="shared" si="318"/>
        <v>48.519999999999996</v>
      </c>
      <c r="U851" s="196" t="str">
        <f t="shared" si="319"/>
        <v>ok</v>
      </c>
      <c r="V851" s="192" t="str">
        <f>INDEX(resources!F:F,MATCH(B851,resources!B:B,0))</f>
        <v>special</v>
      </c>
      <c r="W851" s="197">
        <f t="shared" si="320"/>
        <v>0</v>
      </c>
      <c r="X851" s="197">
        <f t="shared" si="321"/>
        <v>1</v>
      </c>
      <c r="Y851" s="214" t="str">
        <f t="shared" si="322"/>
        <v>blended_SDG&amp;E CAM/DR Allocation_CAM and Demand Response Allocation</v>
      </c>
      <c r="Z851" s="197">
        <f>IF(COUNTIFS($Y$2:Y851,Y851)=1,1,0)</f>
        <v>0</v>
      </c>
      <c r="AA851" s="197">
        <f>SUM($Z$2:Z851)*Z851</f>
        <v>0</v>
      </c>
      <c r="AB851" s="197">
        <f>COUNTIFS(resources!B:B,B851)</f>
        <v>1</v>
      </c>
      <c r="AC851" s="197">
        <f t="shared" si="323"/>
        <v>1</v>
      </c>
      <c r="AD851" s="197">
        <f t="shared" si="324"/>
        <v>1</v>
      </c>
      <c r="AE851" s="197">
        <f t="shared" si="325"/>
        <v>1</v>
      </c>
      <c r="AF851" s="197">
        <f t="shared" si="326"/>
        <v>1</v>
      </c>
      <c r="AG851" s="197">
        <f t="shared" si="327"/>
        <v>1</v>
      </c>
      <c r="AH851" s="197">
        <f t="shared" si="328"/>
        <v>1</v>
      </c>
      <c r="AI851" s="197">
        <f t="shared" si="329"/>
        <v>1</v>
      </c>
    </row>
    <row r="852" spans="1:35" x14ac:dyDescent="0.3">
      <c r="A852" s="103" t="s">
        <v>3926</v>
      </c>
      <c r="B852" s="214" t="s">
        <v>593</v>
      </c>
      <c r="C852" s="214" t="s">
        <v>6275</v>
      </c>
      <c r="D852" s="164">
        <v>2022</v>
      </c>
      <c r="E852" s="164">
        <v>8</v>
      </c>
      <c r="F852" s="166">
        <v>0</v>
      </c>
      <c r="G852" s="206"/>
      <c r="H852" s="208">
        <v>7.9654829074012612E-3</v>
      </c>
      <c r="I852" s="103" t="s">
        <v>558</v>
      </c>
      <c r="J852" s="85">
        <v>2</v>
      </c>
      <c r="K852" s="211" t="s">
        <v>6276</v>
      </c>
      <c r="L852" s="211">
        <v>50</v>
      </c>
      <c r="M852" s="211" t="str">
        <f>IF(
ISNA(INDEX([1]resources!E:E,MATCH(B852,[1]resources!B:B,0))),"fillme",
INDEX([1]resources!E:E,MATCH(B852,[1]resources!B:B,0)))</f>
        <v>CAISO_Battery</v>
      </c>
      <c r="N852" s="221">
        <f>IF(
ISNA(INDEX([1]resources!J:J,MATCH(B852,[1]resources!B:B,0))),"fillme",
INDEX([1]resources!J:J,MATCH(B852,[1]resources!B:B,0)))</f>
        <v>0</v>
      </c>
      <c r="O852" s="210" t="str">
        <f>IFERROR(INDEX(resources!K:K,MATCH(B852,resources!B:B,0)),"fillme")</f>
        <v>battery</v>
      </c>
      <c r="P852" s="210" t="str">
        <f t="shared" ref="P852:P915" si="330">O852&amp;"_"&amp;D852&amp;"_"&amp;E852</f>
        <v>battery_2022_8</v>
      </c>
      <c r="Q852" s="194">
        <f>INDEX(elcc!G:G,MATCH(P852,elcc!D:D,0))</f>
        <v>1</v>
      </c>
      <c r="R852" s="195">
        <f t="shared" ref="R852:R915" si="331">IF(O852="battery",MIN(1,J852/4),1)</f>
        <v>0.5</v>
      </c>
      <c r="S852" s="210">
        <f t="shared" ref="S852:S915" si="332">IF(ISBLANK(H852),NA(),H852*L852*Q852*R852)</f>
        <v>0.19913707268503153</v>
      </c>
      <c r="T852" s="212">
        <f t="shared" ref="T852:T915" si="333">IF(ISNUMBER(G852),G852,S852)</f>
        <v>0.19913707268503153</v>
      </c>
      <c r="U852" s="196" t="str">
        <f t="shared" ref="U852:U915" si="334">IF(ISERROR(T852),"error in NQC data entry; please check blue and purple data entered. You need to provide either a contracted NQC value in Column G, or allow the template to calculate one using Columns H,L,Q, and R","ok")</f>
        <v>ok</v>
      </c>
      <c r="V852" s="192" t="str">
        <f>INDEX(resources!F:F,MATCH(B852,resources!B:B,0))</f>
        <v>new_resolve</v>
      </c>
      <c r="W852" s="197">
        <f t="shared" ref="W852:W915" si="335">(F852&gt;0)*1</f>
        <v>0</v>
      </c>
      <c r="X852" s="197">
        <f t="shared" ref="X852:X915" si="336">COUNTIFS(G852:H852,"&gt;0")</f>
        <v>1</v>
      </c>
      <c r="Y852" s="214" t="str">
        <f t="shared" ref="Y852:Y915" si="337">B852&amp;"_"&amp;C852&amp;"_"&amp;K852</f>
        <v>New_Li_Battery_D.19-11-016 Resource 1_Resource 1. 50 MW, 100 MWh battery.</v>
      </c>
      <c r="Z852" s="197">
        <f>IF(COUNTIFS($Y$2:Y852,Y852)=1,1,0)</f>
        <v>1</v>
      </c>
      <c r="AA852" s="197">
        <f>SUM($Z$2:Z852)*Z852</f>
        <v>17</v>
      </c>
      <c r="AB852" s="197">
        <f>COUNTIFS(resources!B:B,B852)</f>
        <v>1</v>
      </c>
      <c r="AC852" s="197">
        <f t="shared" ref="AC852:AC915" si="338">AND(ISNUMBER(D852),(D852&gt;2019))*1</f>
        <v>1</v>
      </c>
      <c r="AD852" s="197">
        <f t="shared" ref="AD852:AD915" si="339">AND(ISNUMBER(E852),E852&gt;=1,E852&lt;=12)*1</f>
        <v>1</v>
      </c>
      <c r="AE852" s="197">
        <f t="shared" ref="AE852:AE915" si="340">AND(COUNT(G852:H852)=1,COUNT(F852)=1)*1</f>
        <v>1</v>
      </c>
      <c r="AF852" s="197">
        <f t="shared" ref="AF852:AF915" si="341">(COUNTIFS(K852:O852,"fillme")=0)*1</f>
        <v>1</v>
      </c>
      <c r="AG852" s="197">
        <f t="shared" ref="AG852:AG915" si="342">ISNUMBER(L852)*1</f>
        <v>1</v>
      </c>
      <c r="AH852" s="197">
        <f t="shared" ref="AH852:AH915" si="343">NOT(AND(G852&gt;0,H852&gt;0))*1</f>
        <v>1</v>
      </c>
      <c r="AI852" s="197">
        <f t="shared" ref="AI852:AI915" si="344">(U852="ok")*1</f>
        <v>1</v>
      </c>
    </row>
    <row r="853" spans="1:35" x14ac:dyDescent="0.3">
      <c r="A853" s="103" t="s">
        <v>3926</v>
      </c>
      <c r="B853" s="214" t="s">
        <v>593</v>
      </c>
      <c r="C853" s="214" t="s">
        <v>6275</v>
      </c>
      <c r="D853" s="164">
        <v>2022</v>
      </c>
      <c r="E853" s="164">
        <v>9</v>
      </c>
      <c r="F853" s="166">
        <v>0</v>
      </c>
      <c r="G853" s="209"/>
      <c r="H853" s="208">
        <v>7.9654829074012612E-3</v>
      </c>
      <c r="I853" s="103" t="s">
        <v>558</v>
      </c>
      <c r="J853" s="85">
        <v>2</v>
      </c>
      <c r="K853" s="211" t="s">
        <v>6276</v>
      </c>
      <c r="L853" s="211">
        <v>50</v>
      </c>
      <c r="M853" s="211" t="str">
        <f>IF(
ISNA(INDEX([1]resources!E:E,MATCH(B853,[1]resources!B:B,0))),"fillme",
INDEX([1]resources!E:E,MATCH(B853,[1]resources!B:B,0)))</f>
        <v>CAISO_Battery</v>
      </c>
      <c r="N853" s="221">
        <f>IF(
ISNA(INDEX([1]resources!J:J,MATCH(B853,[1]resources!B:B,0))),"fillme",
INDEX([1]resources!J:J,MATCH(B853,[1]resources!B:B,0)))</f>
        <v>0</v>
      </c>
      <c r="O853" s="210" t="str">
        <f>IFERROR(INDEX(resources!K:K,MATCH(B853,resources!B:B,0)),"fillme")</f>
        <v>battery</v>
      </c>
      <c r="P853" s="210" t="str">
        <f t="shared" si="330"/>
        <v>battery_2022_9</v>
      </c>
      <c r="Q853" s="194">
        <f>INDEX(elcc!G:G,MATCH(P853,elcc!D:D,0))</f>
        <v>1</v>
      </c>
      <c r="R853" s="195">
        <f t="shared" si="331"/>
        <v>0.5</v>
      </c>
      <c r="S853" s="210">
        <f t="shared" si="332"/>
        <v>0.19913707268503153</v>
      </c>
      <c r="T853" s="212">
        <f t="shared" si="333"/>
        <v>0.19913707268503153</v>
      </c>
      <c r="U853" s="196" t="str">
        <f t="shared" si="334"/>
        <v>ok</v>
      </c>
      <c r="V853" s="192" t="str">
        <f>INDEX(resources!F:F,MATCH(B853,resources!B:B,0))</f>
        <v>new_resolve</v>
      </c>
      <c r="W853" s="197">
        <f t="shared" si="335"/>
        <v>0</v>
      </c>
      <c r="X853" s="197">
        <f t="shared" si="336"/>
        <v>1</v>
      </c>
      <c r="Y853" s="214" t="str">
        <f t="shared" si="337"/>
        <v>New_Li_Battery_D.19-11-016 Resource 1_Resource 1. 50 MW, 100 MWh battery.</v>
      </c>
      <c r="Z853" s="197">
        <f>IF(COUNTIFS($Y$2:Y853,Y853)=1,1,0)</f>
        <v>0</v>
      </c>
      <c r="AA853" s="197">
        <f>SUM($Z$2:Z853)*Z853</f>
        <v>0</v>
      </c>
      <c r="AB853" s="197">
        <f>COUNTIFS(resources!B:B,B853)</f>
        <v>1</v>
      </c>
      <c r="AC853" s="197">
        <f t="shared" si="338"/>
        <v>1</v>
      </c>
      <c r="AD853" s="197">
        <f t="shared" si="339"/>
        <v>1</v>
      </c>
      <c r="AE853" s="197">
        <f t="shared" si="340"/>
        <v>1</v>
      </c>
      <c r="AF853" s="197">
        <f t="shared" si="341"/>
        <v>1</v>
      </c>
      <c r="AG853" s="197">
        <f t="shared" si="342"/>
        <v>1</v>
      </c>
      <c r="AH853" s="197">
        <f t="shared" si="343"/>
        <v>1</v>
      </c>
      <c r="AI853" s="197">
        <f t="shared" si="344"/>
        <v>1</v>
      </c>
    </row>
    <row r="854" spans="1:35" x14ac:dyDescent="0.3">
      <c r="A854" s="103" t="s">
        <v>3926</v>
      </c>
      <c r="B854" s="214" t="s">
        <v>593</v>
      </c>
      <c r="C854" s="214" t="s">
        <v>6275</v>
      </c>
      <c r="D854" s="164">
        <v>2022</v>
      </c>
      <c r="E854" s="164">
        <v>10</v>
      </c>
      <c r="F854" s="166">
        <v>0</v>
      </c>
      <c r="G854" s="206"/>
      <c r="H854" s="208">
        <v>7.9654829074012612E-3</v>
      </c>
      <c r="I854" s="103" t="s">
        <v>558</v>
      </c>
      <c r="J854" s="85">
        <v>2</v>
      </c>
      <c r="K854" s="211" t="s">
        <v>6276</v>
      </c>
      <c r="L854" s="211">
        <v>50</v>
      </c>
      <c r="M854" s="211" t="str">
        <f>IF(
ISNA(INDEX([1]resources!E:E,MATCH(B854,[1]resources!B:B,0))),"fillme",
INDEX([1]resources!E:E,MATCH(B854,[1]resources!B:B,0)))</f>
        <v>CAISO_Battery</v>
      </c>
      <c r="N854" s="221">
        <f>IF(
ISNA(INDEX([1]resources!J:J,MATCH(B854,[1]resources!B:B,0))),"fillme",
INDEX([1]resources!J:J,MATCH(B854,[1]resources!B:B,0)))</f>
        <v>0</v>
      </c>
      <c r="O854" s="210" t="str">
        <f>IFERROR(INDEX(resources!K:K,MATCH(B854,resources!B:B,0)),"fillme")</f>
        <v>battery</v>
      </c>
      <c r="P854" s="210" t="str">
        <f t="shared" si="330"/>
        <v>battery_2022_10</v>
      </c>
      <c r="Q854" s="194">
        <f>INDEX(elcc!G:G,MATCH(P854,elcc!D:D,0))</f>
        <v>1</v>
      </c>
      <c r="R854" s="195">
        <f t="shared" si="331"/>
        <v>0.5</v>
      </c>
      <c r="S854" s="210">
        <f t="shared" si="332"/>
        <v>0.19913707268503153</v>
      </c>
      <c r="T854" s="212">
        <f t="shared" si="333"/>
        <v>0.19913707268503153</v>
      </c>
      <c r="U854" s="196" t="str">
        <f t="shared" si="334"/>
        <v>ok</v>
      </c>
      <c r="V854" s="192" t="str">
        <f>INDEX(resources!F:F,MATCH(B854,resources!B:B,0))</f>
        <v>new_resolve</v>
      </c>
      <c r="W854" s="197">
        <f t="shared" si="335"/>
        <v>0</v>
      </c>
      <c r="X854" s="197">
        <f t="shared" si="336"/>
        <v>1</v>
      </c>
      <c r="Y854" s="214" t="str">
        <f t="shared" si="337"/>
        <v>New_Li_Battery_D.19-11-016 Resource 1_Resource 1. 50 MW, 100 MWh battery.</v>
      </c>
      <c r="Z854" s="197">
        <f>IF(COUNTIFS($Y$2:Y854,Y854)=1,1,0)</f>
        <v>0</v>
      </c>
      <c r="AA854" s="197">
        <f>SUM($Z$2:Z854)*Z854</f>
        <v>0</v>
      </c>
      <c r="AB854" s="197">
        <f>COUNTIFS(resources!B:B,B854)</f>
        <v>1</v>
      </c>
      <c r="AC854" s="197">
        <f t="shared" si="338"/>
        <v>1</v>
      </c>
      <c r="AD854" s="197">
        <f t="shared" si="339"/>
        <v>1</v>
      </c>
      <c r="AE854" s="197">
        <f t="shared" si="340"/>
        <v>1</v>
      </c>
      <c r="AF854" s="197">
        <f t="shared" si="341"/>
        <v>1</v>
      </c>
      <c r="AG854" s="197">
        <f t="shared" si="342"/>
        <v>1</v>
      </c>
      <c r="AH854" s="197">
        <f t="shared" si="343"/>
        <v>1</v>
      </c>
      <c r="AI854" s="197">
        <f t="shared" si="344"/>
        <v>1</v>
      </c>
    </row>
    <row r="855" spans="1:35" x14ac:dyDescent="0.3">
      <c r="A855" s="103" t="s">
        <v>3926</v>
      </c>
      <c r="B855" s="214" t="s">
        <v>593</v>
      </c>
      <c r="C855" s="214" t="s">
        <v>6275</v>
      </c>
      <c r="D855" s="164">
        <v>2022</v>
      </c>
      <c r="E855" s="164">
        <v>11</v>
      </c>
      <c r="F855" s="166">
        <v>0</v>
      </c>
      <c r="G855" s="209"/>
      <c r="H855" s="208">
        <v>7.9654829074012612E-3</v>
      </c>
      <c r="I855" s="103" t="s">
        <v>558</v>
      </c>
      <c r="J855" s="85">
        <v>2</v>
      </c>
      <c r="K855" s="211" t="s">
        <v>6276</v>
      </c>
      <c r="L855" s="211">
        <v>50</v>
      </c>
      <c r="M855" s="211" t="str">
        <f>IF(
ISNA(INDEX([1]resources!E:E,MATCH(B855,[1]resources!B:B,0))),"fillme",
INDEX([1]resources!E:E,MATCH(B855,[1]resources!B:B,0)))</f>
        <v>CAISO_Battery</v>
      </c>
      <c r="N855" s="221">
        <f>IF(
ISNA(INDEX([1]resources!J:J,MATCH(B855,[1]resources!B:B,0))),"fillme",
INDEX([1]resources!J:J,MATCH(B855,[1]resources!B:B,0)))</f>
        <v>0</v>
      </c>
      <c r="O855" s="210" t="str">
        <f>IFERROR(INDEX(resources!K:K,MATCH(B855,resources!B:B,0)),"fillme")</f>
        <v>battery</v>
      </c>
      <c r="P855" s="210" t="str">
        <f t="shared" si="330"/>
        <v>battery_2022_11</v>
      </c>
      <c r="Q855" s="194">
        <f>INDEX(elcc!G:G,MATCH(P855,elcc!D:D,0))</f>
        <v>1</v>
      </c>
      <c r="R855" s="195">
        <f t="shared" si="331"/>
        <v>0.5</v>
      </c>
      <c r="S855" s="210">
        <f t="shared" si="332"/>
        <v>0.19913707268503153</v>
      </c>
      <c r="T855" s="212">
        <f t="shared" si="333"/>
        <v>0.19913707268503153</v>
      </c>
      <c r="U855" s="196" t="str">
        <f t="shared" si="334"/>
        <v>ok</v>
      </c>
      <c r="V855" s="192" t="str">
        <f>INDEX(resources!F:F,MATCH(B855,resources!B:B,0))</f>
        <v>new_resolve</v>
      </c>
      <c r="W855" s="197">
        <f t="shared" si="335"/>
        <v>0</v>
      </c>
      <c r="X855" s="197">
        <f t="shared" si="336"/>
        <v>1</v>
      </c>
      <c r="Y855" s="214" t="str">
        <f t="shared" si="337"/>
        <v>New_Li_Battery_D.19-11-016 Resource 1_Resource 1. 50 MW, 100 MWh battery.</v>
      </c>
      <c r="Z855" s="197">
        <f>IF(COUNTIFS($Y$2:Y855,Y855)=1,1,0)</f>
        <v>0</v>
      </c>
      <c r="AA855" s="197">
        <f>SUM($Z$2:Z855)*Z855</f>
        <v>0</v>
      </c>
      <c r="AB855" s="197">
        <f>COUNTIFS(resources!B:B,B855)</f>
        <v>1</v>
      </c>
      <c r="AC855" s="197">
        <f t="shared" si="338"/>
        <v>1</v>
      </c>
      <c r="AD855" s="197">
        <f t="shared" si="339"/>
        <v>1</v>
      </c>
      <c r="AE855" s="197">
        <f t="shared" si="340"/>
        <v>1</v>
      </c>
      <c r="AF855" s="197">
        <f t="shared" si="341"/>
        <v>1</v>
      </c>
      <c r="AG855" s="197">
        <f t="shared" si="342"/>
        <v>1</v>
      </c>
      <c r="AH855" s="197">
        <f t="shared" si="343"/>
        <v>1</v>
      </c>
      <c r="AI855" s="197">
        <f t="shared" si="344"/>
        <v>1</v>
      </c>
    </row>
    <row r="856" spans="1:35" x14ac:dyDescent="0.3">
      <c r="A856" s="103" t="s">
        <v>3926</v>
      </c>
      <c r="B856" s="214" t="s">
        <v>593</v>
      </c>
      <c r="C856" s="214" t="s">
        <v>6275</v>
      </c>
      <c r="D856" s="164">
        <v>2022</v>
      </c>
      <c r="E856" s="164">
        <v>12</v>
      </c>
      <c r="F856" s="166">
        <v>0</v>
      </c>
      <c r="G856" s="206"/>
      <c r="H856" s="208">
        <v>7.9654829074012612E-3</v>
      </c>
      <c r="I856" s="103" t="s">
        <v>558</v>
      </c>
      <c r="J856" s="85">
        <v>2</v>
      </c>
      <c r="K856" s="211" t="s">
        <v>6276</v>
      </c>
      <c r="L856" s="211">
        <v>50</v>
      </c>
      <c r="M856" s="211" t="str">
        <f>IF(
ISNA(INDEX([1]resources!E:E,MATCH(B856,[1]resources!B:B,0))),"fillme",
INDEX([1]resources!E:E,MATCH(B856,[1]resources!B:B,0)))</f>
        <v>CAISO_Battery</v>
      </c>
      <c r="N856" s="221">
        <f>IF(
ISNA(INDEX([1]resources!J:J,MATCH(B856,[1]resources!B:B,0))),"fillme",
INDEX([1]resources!J:J,MATCH(B856,[1]resources!B:B,0)))</f>
        <v>0</v>
      </c>
      <c r="O856" s="210" t="str">
        <f>IFERROR(INDEX(resources!K:K,MATCH(B856,resources!B:B,0)),"fillme")</f>
        <v>battery</v>
      </c>
      <c r="P856" s="210" t="str">
        <f t="shared" si="330"/>
        <v>battery_2022_12</v>
      </c>
      <c r="Q856" s="194">
        <f>INDEX(elcc!G:G,MATCH(P856,elcc!D:D,0))</f>
        <v>1</v>
      </c>
      <c r="R856" s="195">
        <f t="shared" si="331"/>
        <v>0.5</v>
      </c>
      <c r="S856" s="210">
        <f t="shared" si="332"/>
        <v>0.19913707268503153</v>
      </c>
      <c r="T856" s="212">
        <f t="shared" si="333"/>
        <v>0.19913707268503153</v>
      </c>
      <c r="U856" s="196" t="str">
        <f t="shared" si="334"/>
        <v>ok</v>
      </c>
      <c r="V856" s="192" t="str">
        <f>INDEX(resources!F:F,MATCH(B856,resources!B:B,0))</f>
        <v>new_resolve</v>
      </c>
      <c r="W856" s="197">
        <f t="shared" si="335"/>
        <v>0</v>
      </c>
      <c r="X856" s="197">
        <f t="shared" si="336"/>
        <v>1</v>
      </c>
      <c r="Y856" s="214" t="str">
        <f t="shared" si="337"/>
        <v>New_Li_Battery_D.19-11-016 Resource 1_Resource 1. 50 MW, 100 MWh battery.</v>
      </c>
      <c r="Z856" s="197">
        <f>IF(COUNTIFS($Y$2:Y856,Y856)=1,1,0)</f>
        <v>0</v>
      </c>
      <c r="AA856" s="197">
        <f>SUM($Z$2:Z856)*Z856</f>
        <v>0</v>
      </c>
      <c r="AB856" s="197">
        <f>COUNTIFS(resources!B:B,B856)</f>
        <v>1</v>
      </c>
      <c r="AC856" s="197">
        <f t="shared" si="338"/>
        <v>1</v>
      </c>
      <c r="AD856" s="197">
        <f t="shared" si="339"/>
        <v>1</v>
      </c>
      <c r="AE856" s="197">
        <f t="shared" si="340"/>
        <v>1</v>
      </c>
      <c r="AF856" s="197">
        <f t="shared" si="341"/>
        <v>1</v>
      </c>
      <c r="AG856" s="197">
        <f t="shared" si="342"/>
        <v>1</v>
      </c>
      <c r="AH856" s="197">
        <f t="shared" si="343"/>
        <v>1</v>
      </c>
      <c r="AI856" s="197">
        <f t="shared" si="344"/>
        <v>1</v>
      </c>
    </row>
    <row r="857" spans="1:35" x14ac:dyDescent="0.3">
      <c r="A857" s="103" t="s">
        <v>3926</v>
      </c>
      <c r="B857" s="214" t="s">
        <v>593</v>
      </c>
      <c r="C857" s="214" t="s">
        <v>6275</v>
      </c>
      <c r="D857" s="164">
        <v>2023</v>
      </c>
      <c r="E857" s="164">
        <v>1</v>
      </c>
      <c r="F857" s="166">
        <v>0</v>
      </c>
      <c r="G857" s="209"/>
      <c r="H857" s="208">
        <v>7.9654829074012612E-3</v>
      </c>
      <c r="I857" s="103" t="s">
        <v>558</v>
      </c>
      <c r="J857" s="85">
        <v>2</v>
      </c>
      <c r="K857" s="211" t="s">
        <v>6276</v>
      </c>
      <c r="L857" s="211">
        <v>50</v>
      </c>
      <c r="M857" s="211" t="str">
        <f>IF(
ISNA(INDEX([1]resources!E:E,MATCH(B857,[1]resources!B:B,0))),"fillme",
INDEX([1]resources!E:E,MATCH(B857,[1]resources!B:B,0)))</f>
        <v>CAISO_Battery</v>
      </c>
      <c r="N857" s="221">
        <f>IF(
ISNA(INDEX([1]resources!J:J,MATCH(B857,[1]resources!B:B,0))),"fillme",
INDEX([1]resources!J:J,MATCH(B857,[1]resources!B:B,0)))</f>
        <v>0</v>
      </c>
      <c r="O857" s="210" t="str">
        <f>IFERROR(INDEX(resources!K:K,MATCH(B857,resources!B:B,0)),"fillme")</f>
        <v>battery</v>
      </c>
      <c r="P857" s="210" t="str">
        <f t="shared" si="330"/>
        <v>battery_2023_1</v>
      </c>
      <c r="Q857" s="194">
        <f>INDEX(elcc!G:G,MATCH(P857,elcc!D:D,0))</f>
        <v>1</v>
      </c>
      <c r="R857" s="195">
        <f t="shared" si="331"/>
        <v>0.5</v>
      </c>
      <c r="S857" s="210">
        <f t="shared" si="332"/>
        <v>0.19913707268503153</v>
      </c>
      <c r="T857" s="212">
        <f t="shared" si="333"/>
        <v>0.19913707268503153</v>
      </c>
      <c r="U857" s="196" t="str">
        <f t="shared" si="334"/>
        <v>ok</v>
      </c>
      <c r="V857" s="192" t="str">
        <f>INDEX(resources!F:F,MATCH(B857,resources!B:B,0))</f>
        <v>new_resolve</v>
      </c>
      <c r="W857" s="197">
        <f t="shared" si="335"/>
        <v>0</v>
      </c>
      <c r="X857" s="197">
        <f t="shared" si="336"/>
        <v>1</v>
      </c>
      <c r="Y857" s="214" t="str">
        <f t="shared" si="337"/>
        <v>New_Li_Battery_D.19-11-016 Resource 1_Resource 1. 50 MW, 100 MWh battery.</v>
      </c>
      <c r="Z857" s="197">
        <f>IF(COUNTIFS($Y$2:Y857,Y857)=1,1,0)</f>
        <v>0</v>
      </c>
      <c r="AA857" s="197">
        <f>SUM($Z$2:Z857)*Z857</f>
        <v>0</v>
      </c>
      <c r="AB857" s="197">
        <f>COUNTIFS(resources!B:B,B857)</f>
        <v>1</v>
      </c>
      <c r="AC857" s="197">
        <f t="shared" si="338"/>
        <v>1</v>
      </c>
      <c r="AD857" s="197">
        <f t="shared" si="339"/>
        <v>1</v>
      </c>
      <c r="AE857" s="197">
        <f t="shared" si="340"/>
        <v>1</v>
      </c>
      <c r="AF857" s="197">
        <f t="shared" si="341"/>
        <v>1</v>
      </c>
      <c r="AG857" s="197">
        <f t="shared" si="342"/>
        <v>1</v>
      </c>
      <c r="AH857" s="197">
        <f t="shared" si="343"/>
        <v>1</v>
      </c>
      <c r="AI857" s="197">
        <f t="shared" si="344"/>
        <v>1</v>
      </c>
    </row>
    <row r="858" spans="1:35" x14ac:dyDescent="0.3">
      <c r="A858" s="103" t="s">
        <v>3926</v>
      </c>
      <c r="B858" s="214" t="s">
        <v>593</v>
      </c>
      <c r="C858" s="214" t="s">
        <v>6275</v>
      </c>
      <c r="D858" s="164">
        <v>2023</v>
      </c>
      <c r="E858" s="164">
        <v>2</v>
      </c>
      <c r="F858" s="166">
        <v>0</v>
      </c>
      <c r="G858" s="206"/>
      <c r="H858" s="208">
        <v>7.9654829074012612E-3</v>
      </c>
      <c r="I858" s="103" t="s">
        <v>558</v>
      </c>
      <c r="J858" s="85">
        <v>2</v>
      </c>
      <c r="K858" s="211" t="s">
        <v>6276</v>
      </c>
      <c r="L858" s="211">
        <v>50</v>
      </c>
      <c r="M858" s="211" t="str">
        <f>IF(
ISNA(INDEX([1]resources!E:E,MATCH(B858,[1]resources!B:B,0))),"fillme",
INDEX([1]resources!E:E,MATCH(B858,[1]resources!B:B,0)))</f>
        <v>CAISO_Battery</v>
      </c>
      <c r="N858" s="221">
        <f>IF(
ISNA(INDEX([1]resources!J:J,MATCH(B858,[1]resources!B:B,0))),"fillme",
INDEX([1]resources!J:J,MATCH(B858,[1]resources!B:B,0)))</f>
        <v>0</v>
      </c>
      <c r="O858" s="210" t="str">
        <f>IFERROR(INDEX(resources!K:K,MATCH(B858,resources!B:B,0)),"fillme")</f>
        <v>battery</v>
      </c>
      <c r="P858" s="210" t="str">
        <f t="shared" si="330"/>
        <v>battery_2023_2</v>
      </c>
      <c r="Q858" s="194">
        <f>INDEX(elcc!G:G,MATCH(P858,elcc!D:D,0))</f>
        <v>1</v>
      </c>
      <c r="R858" s="195">
        <f t="shared" si="331"/>
        <v>0.5</v>
      </c>
      <c r="S858" s="210">
        <f t="shared" si="332"/>
        <v>0.19913707268503153</v>
      </c>
      <c r="T858" s="212">
        <f t="shared" si="333"/>
        <v>0.19913707268503153</v>
      </c>
      <c r="U858" s="196" t="str">
        <f t="shared" si="334"/>
        <v>ok</v>
      </c>
      <c r="V858" s="192" t="str">
        <f>INDEX(resources!F:F,MATCH(B858,resources!B:B,0))</f>
        <v>new_resolve</v>
      </c>
      <c r="W858" s="197">
        <f t="shared" si="335"/>
        <v>0</v>
      </c>
      <c r="X858" s="197">
        <f t="shared" si="336"/>
        <v>1</v>
      </c>
      <c r="Y858" s="214" t="str">
        <f t="shared" si="337"/>
        <v>New_Li_Battery_D.19-11-016 Resource 1_Resource 1. 50 MW, 100 MWh battery.</v>
      </c>
      <c r="Z858" s="197">
        <f>IF(COUNTIFS($Y$2:Y858,Y858)=1,1,0)</f>
        <v>0</v>
      </c>
      <c r="AA858" s="197">
        <f>SUM($Z$2:Z858)*Z858</f>
        <v>0</v>
      </c>
      <c r="AB858" s="197">
        <f>COUNTIFS(resources!B:B,B858)</f>
        <v>1</v>
      </c>
      <c r="AC858" s="197">
        <f t="shared" si="338"/>
        <v>1</v>
      </c>
      <c r="AD858" s="197">
        <f t="shared" si="339"/>
        <v>1</v>
      </c>
      <c r="AE858" s="197">
        <f t="shared" si="340"/>
        <v>1</v>
      </c>
      <c r="AF858" s="197">
        <f t="shared" si="341"/>
        <v>1</v>
      </c>
      <c r="AG858" s="197">
        <f t="shared" si="342"/>
        <v>1</v>
      </c>
      <c r="AH858" s="197">
        <f t="shared" si="343"/>
        <v>1</v>
      </c>
      <c r="AI858" s="197">
        <f t="shared" si="344"/>
        <v>1</v>
      </c>
    </row>
    <row r="859" spans="1:35" x14ac:dyDescent="0.3">
      <c r="A859" s="103" t="s">
        <v>3926</v>
      </c>
      <c r="B859" s="214" t="s">
        <v>593</v>
      </c>
      <c r="C859" s="214" t="s">
        <v>6275</v>
      </c>
      <c r="D859" s="164">
        <v>2023</v>
      </c>
      <c r="E859" s="164">
        <v>3</v>
      </c>
      <c r="F859" s="166">
        <v>0</v>
      </c>
      <c r="G859" s="209"/>
      <c r="H859" s="208">
        <v>7.9654829074012612E-3</v>
      </c>
      <c r="I859" s="103" t="s">
        <v>558</v>
      </c>
      <c r="J859" s="85">
        <v>2</v>
      </c>
      <c r="K859" s="211" t="s">
        <v>6276</v>
      </c>
      <c r="L859" s="211">
        <v>50</v>
      </c>
      <c r="M859" s="211" t="str">
        <f>IF(
ISNA(INDEX([1]resources!E:E,MATCH(B859,[1]resources!B:B,0))),"fillme",
INDEX([1]resources!E:E,MATCH(B859,[1]resources!B:B,0)))</f>
        <v>CAISO_Battery</v>
      </c>
      <c r="N859" s="221">
        <f>IF(
ISNA(INDEX([1]resources!J:J,MATCH(B859,[1]resources!B:B,0))),"fillme",
INDEX([1]resources!J:J,MATCH(B859,[1]resources!B:B,0)))</f>
        <v>0</v>
      </c>
      <c r="O859" s="210" t="str">
        <f>IFERROR(INDEX(resources!K:K,MATCH(B859,resources!B:B,0)),"fillme")</f>
        <v>battery</v>
      </c>
      <c r="P859" s="210" t="str">
        <f t="shared" si="330"/>
        <v>battery_2023_3</v>
      </c>
      <c r="Q859" s="194">
        <f>INDEX(elcc!G:G,MATCH(P859,elcc!D:D,0))</f>
        <v>1</v>
      </c>
      <c r="R859" s="195">
        <f t="shared" si="331"/>
        <v>0.5</v>
      </c>
      <c r="S859" s="210">
        <f t="shared" si="332"/>
        <v>0.19913707268503153</v>
      </c>
      <c r="T859" s="212">
        <f t="shared" si="333"/>
        <v>0.19913707268503153</v>
      </c>
      <c r="U859" s="196" t="str">
        <f t="shared" si="334"/>
        <v>ok</v>
      </c>
      <c r="V859" s="192" t="str">
        <f>INDEX(resources!F:F,MATCH(B859,resources!B:B,0))</f>
        <v>new_resolve</v>
      </c>
      <c r="W859" s="197">
        <f t="shared" si="335"/>
        <v>0</v>
      </c>
      <c r="X859" s="197">
        <f t="shared" si="336"/>
        <v>1</v>
      </c>
      <c r="Y859" s="214" t="str">
        <f t="shared" si="337"/>
        <v>New_Li_Battery_D.19-11-016 Resource 1_Resource 1. 50 MW, 100 MWh battery.</v>
      </c>
      <c r="Z859" s="197">
        <f>IF(COUNTIFS($Y$2:Y859,Y859)=1,1,0)</f>
        <v>0</v>
      </c>
      <c r="AA859" s="197">
        <f>SUM($Z$2:Z859)*Z859</f>
        <v>0</v>
      </c>
      <c r="AB859" s="197">
        <f>COUNTIFS(resources!B:B,B859)</f>
        <v>1</v>
      </c>
      <c r="AC859" s="197">
        <f t="shared" si="338"/>
        <v>1</v>
      </c>
      <c r="AD859" s="197">
        <f t="shared" si="339"/>
        <v>1</v>
      </c>
      <c r="AE859" s="197">
        <f t="shared" si="340"/>
        <v>1</v>
      </c>
      <c r="AF859" s="197">
        <f t="shared" si="341"/>
        <v>1</v>
      </c>
      <c r="AG859" s="197">
        <f t="shared" si="342"/>
        <v>1</v>
      </c>
      <c r="AH859" s="197">
        <f t="shared" si="343"/>
        <v>1</v>
      </c>
      <c r="AI859" s="197">
        <f t="shared" si="344"/>
        <v>1</v>
      </c>
    </row>
    <row r="860" spans="1:35" x14ac:dyDescent="0.3">
      <c r="A860" s="103" t="s">
        <v>3926</v>
      </c>
      <c r="B860" s="214" t="s">
        <v>593</v>
      </c>
      <c r="C860" s="214" t="s">
        <v>6275</v>
      </c>
      <c r="D860" s="164">
        <v>2023</v>
      </c>
      <c r="E860" s="164">
        <v>4</v>
      </c>
      <c r="F860" s="166">
        <v>0</v>
      </c>
      <c r="G860" s="206"/>
      <c r="H860" s="208">
        <v>7.9654829074012612E-3</v>
      </c>
      <c r="I860" s="103" t="s">
        <v>558</v>
      </c>
      <c r="J860" s="85">
        <v>2</v>
      </c>
      <c r="K860" s="211" t="s">
        <v>6276</v>
      </c>
      <c r="L860" s="211">
        <v>50</v>
      </c>
      <c r="M860" s="211" t="str">
        <f>IF(
ISNA(INDEX([1]resources!E:E,MATCH(B860,[1]resources!B:B,0))),"fillme",
INDEX([1]resources!E:E,MATCH(B860,[1]resources!B:B,0)))</f>
        <v>CAISO_Battery</v>
      </c>
      <c r="N860" s="221">
        <f>IF(
ISNA(INDEX([1]resources!J:J,MATCH(B860,[1]resources!B:B,0))),"fillme",
INDEX([1]resources!J:J,MATCH(B860,[1]resources!B:B,0)))</f>
        <v>0</v>
      </c>
      <c r="O860" s="210" t="str">
        <f>IFERROR(INDEX(resources!K:K,MATCH(B860,resources!B:B,0)),"fillme")</f>
        <v>battery</v>
      </c>
      <c r="P860" s="210" t="str">
        <f t="shared" si="330"/>
        <v>battery_2023_4</v>
      </c>
      <c r="Q860" s="194">
        <f>INDEX(elcc!G:G,MATCH(P860,elcc!D:D,0))</f>
        <v>1</v>
      </c>
      <c r="R860" s="195">
        <f t="shared" si="331"/>
        <v>0.5</v>
      </c>
      <c r="S860" s="210">
        <f t="shared" si="332"/>
        <v>0.19913707268503153</v>
      </c>
      <c r="T860" s="212">
        <f t="shared" si="333"/>
        <v>0.19913707268503153</v>
      </c>
      <c r="U860" s="196" t="str">
        <f t="shared" si="334"/>
        <v>ok</v>
      </c>
      <c r="V860" s="192" t="str">
        <f>INDEX(resources!F:F,MATCH(B860,resources!B:B,0))</f>
        <v>new_resolve</v>
      </c>
      <c r="W860" s="197">
        <f t="shared" si="335"/>
        <v>0</v>
      </c>
      <c r="X860" s="197">
        <f t="shared" si="336"/>
        <v>1</v>
      </c>
      <c r="Y860" s="214" t="str">
        <f t="shared" si="337"/>
        <v>New_Li_Battery_D.19-11-016 Resource 1_Resource 1. 50 MW, 100 MWh battery.</v>
      </c>
      <c r="Z860" s="197">
        <f>IF(COUNTIFS($Y$2:Y860,Y860)=1,1,0)</f>
        <v>0</v>
      </c>
      <c r="AA860" s="197">
        <f>SUM($Z$2:Z860)*Z860</f>
        <v>0</v>
      </c>
      <c r="AB860" s="197">
        <f>COUNTIFS(resources!B:B,B860)</f>
        <v>1</v>
      </c>
      <c r="AC860" s="197">
        <f t="shared" si="338"/>
        <v>1</v>
      </c>
      <c r="AD860" s="197">
        <f t="shared" si="339"/>
        <v>1</v>
      </c>
      <c r="AE860" s="197">
        <f t="shared" si="340"/>
        <v>1</v>
      </c>
      <c r="AF860" s="197">
        <f t="shared" si="341"/>
        <v>1</v>
      </c>
      <c r="AG860" s="197">
        <f t="shared" si="342"/>
        <v>1</v>
      </c>
      <c r="AH860" s="197">
        <f t="shared" si="343"/>
        <v>1</v>
      </c>
      <c r="AI860" s="197">
        <f t="shared" si="344"/>
        <v>1</v>
      </c>
    </row>
    <row r="861" spans="1:35" x14ac:dyDescent="0.3">
      <c r="A861" s="103" t="s">
        <v>3926</v>
      </c>
      <c r="B861" s="214" t="s">
        <v>593</v>
      </c>
      <c r="C861" s="214" t="s">
        <v>6275</v>
      </c>
      <c r="D861" s="164">
        <v>2023</v>
      </c>
      <c r="E861" s="164">
        <v>5</v>
      </c>
      <c r="F861" s="166">
        <v>0</v>
      </c>
      <c r="G861" s="209"/>
      <c r="H861" s="208">
        <v>7.9654829074012612E-3</v>
      </c>
      <c r="I861" s="103" t="s">
        <v>558</v>
      </c>
      <c r="J861" s="85">
        <v>2</v>
      </c>
      <c r="K861" s="211" t="s">
        <v>6276</v>
      </c>
      <c r="L861" s="211">
        <v>50</v>
      </c>
      <c r="M861" s="211" t="str">
        <f>IF(
ISNA(INDEX([1]resources!E:E,MATCH(B861,[1]resources!B:B,0))),"fillme",
INDEX([1]resources!E:E,MATCH(B861,[1]resources!B:B,0)))</f>
        <v>CAISO_Battery</v>
      </c>
      <c r="N861" s="221">
        <f>IF(
ISNA(INDEX([1]resources!J:J,MATCH(B861,[1]resources!B:B,0))),"fillme",
INDEX([1]resources!J:J,MATCH(B861,[1]resources!B:B,0)))</f>
        <v>0</v>
      </c>
      <c r="O861" s="210" t="str">
        <f>IFERROR(INDEX(resources!K:K,MATCH(B861,resources!B:B,0)),"fillme")</f>
        <v>battery</v>
      </c>
      <c r="P861" s="210" t="str">
        <f t="shared" si="330"/>
        <v>battery_2023_5</v>
      </c>
      <c r="Q861" s="194">
        <f>INDEX(elcc!G:G,MATCH(P861,elcc!D:D,0))</f>
        <v>1</v>
      </c>
      <c r="R861" s="195">
        <f t="shared" si="331"/>
        <v>0.5</v>
      </c>
      <c r="S861" s="210">
        <f t="shared" si="332"/>
        <v>0.19913707268503153</v>
      </c>
      <c r="T861" s="212">
        <f t="shared" si="333"/>
        <v>0.19913707268503153</v>
      </c>
      <c r="U861" s="196" t="str">
        <f t="shared" si="334"/>
        <v>ok</v>
      </c>
      <c r="V861" s="192" t="str">
        <f>INDEX(resources!F:F,MATCH(B861,resources!B:B,0))</f>
        <v>new_resolve</v>
      </c>
      <c r="W861" s="197">
        <f t="shared" si="335"/>
        <v>0</v>
      </c>
      <c r="X861" s="197">
        <f t="shared" si="336"/>
        <v>1</v>
      </c>
      <c r="Y861" s="214" t="str">
        <f t="shared" si="337"/>
        <v>New_Li_Battery_D.19-11-016 Resource 1_Resource 1. 50 MW, 100 MWh battery.</v>
      </c>
      <c r="Z861" s="197">
        <f>IF(COUNTIFS($Y$2:Y861,Y861)=1,1,0)</f>
        <v>0</v>
      </c>
      <c r="AA861" s="197">
        <f>SUM($Z$2:Z861)*Z861</f>
        <v>0</v>
      </c>
      <c r="AB861" s="197">
        <f>COUNTIFS(resources!B:B,B861)</f>
        <v>1</v>
      </c>
      <c r="AC861" s="197">
        <f t="shared" si="338"/>
        <v>1</v>
      </c>
      <c r="AD861" s="197">
        <f t="shared" si="339"/>
        <v>1</v>
      </c>
      <c r="AE861" s="197">
        <f t="shared" si="340"/>
        <v>1</v>
      </c>
      <c r="AF861" s="197">
        <f t="shared" si="341"/>
        <v>1</v>
      </c>
      <c r="AG861" s="197">
        <f t="shared" si="342"/>
        <v>1</v>
      </c>
      <c r="AH861" s="197">
        <f t="shared" si="343"/>
        <v>1</v>
      </c>
      <c r="AI861" s="197">
        <f t="shared" si="344"/>
        <v>1</v>
      </c>
    </row>
    <row r="862" spans="1:35" x14ac:dyDescent="0.3">
      <c r="A862" s="103" t="s">
        <v>3926</v>
      </c>
      <c r="B862" s="214" t="s">
        <v>593</v>
      </c>
      <c r="C862" s="214" t="s">
        <v>6275</v>
      </c>
      <c r="D862" s="164">
        <v>2023</v>
      </c>
      <c r="E862" s="164">
        <v>6</v>
      </c>
      <c r="F862" s="166">
        <v>0</v>
      </c>
      <c r="G862" s="206"/>
      <c r="H862" s="208">
        <v>7.9654829074012612E-3</v>
      </c>
      <c r="I862" s="103" t="s">
        <v>558</v>
      </c>
      <c r="J862" s="85">
        <v>2</v>
      </c>
      <c r="K862" s="211" t="s">
        <v>6276</v>
      </c>
      <c r="L862" s="211">
        <v>50</v>
      </c>
      <c r="M862" s="211" t="str">
        <f>IF(
ISNA(INDEX([1]resources!E:E,MATCH(B862,[1]resources!B:B,0))),"fillme",
INDEX([1]resources!E:E,MATCH(B862,[1]resources!B:B,0)))</f>
        <v>CAISO_Battery</v>
      </c>
      <c r="N862" s="221">
        <f>IF(
ISNA(INDEX([1]resources!J:J,MATCH(B862,[1]resources!B:B,0))),"fillme",
INDEX([1]resources!J:J,MATCH(B862,[1]resources!B:B,0)))</f>
        <v>0</v>
      </c>
      <c r="O862" s="210" t="str">
        <f>IFERROR(INDEX(resources!K:K,MATCH(B862,resources!B:B,0)),"fillme")</f>
        <v>battery</v>
      </c>
      <c r="P862" s="210" t="str">
        <f t="shared" si="330"/>
        <v>battery_2023_6</v>
      </c>
      <c r="Q862" s="194">
        <f>INDEX(elcc!G:G,MATCH(P862,elcc!D:D,0))</f>
        <v>1</v>
      </c>
      <c r="R862" s="195">
        <f t="shared" si="331"/>
        <v>0.5</v>
      </c>
      <c r="S862" s="210">
        <f t="shared" si="332"/>
        <v>0.19913707268503153</v>
      </c>
      <c r="T862" s="212">
        <f t="shared" si="333"/>
        <v>0.19913707268503153</v>
      </c>
      <c r="U862" s="196" t="str">
        <f t="shared" si="334"/>
        <v>ok</v>
      </c>
      <c r="V862" s="192" t="str">
        <f>INDEX(resources!F:F,MATCH(B862,resources!B:B,0))</f>
        <v>new_resolve</v>
      </c>
      <c r="W862" s="197">
        <f t="shared" si="335"/>
        <v>0</v>
      </c>
      <c r="X862" s="197">
        <f t="shared" si="336"/>
        <v>1</v>
      </c>
      <c r="Y862" s="214" t="str">
        <f t="shared" si="337"/>
        <v>New_Li_Battery_D.19-11-016 Resource 1_Resource 1. 50 MW, 100 MWh battery.</v>
      </c>
      <c r="Z862" s="197">
        <f>IF(COUNTIFS($Y$2:Y862,Y862)=1,1,0)</f>
        <v>0</v>
      </c>
      <c r="AA862" s="197">
        <f>SUM($Z$2:Z862)*Z862</f>
        <v>0</v>
      </c>
      <c r="AB862" s="197">
        <f>COUNTIFS(resources!B:B,B862)</f>
        <v>1</v>
      </c>
      <c r="AC862" s="197">
        <f t="shared" si="338"/>
        <v>1</v>
      </c>
      <c r="AD862" s="197">
        <f t="shared" si="339"/>
        <v>1</v>
      </c>
      <c r="AE862" s="197">
        <f t="shared" si="340"/>
        <v>1</v>
      </c>
      <c r="AF862" s="197">
        <f t="shared" si="341"/>
        <v>1</v>
      </c>
      <c r="AG862" s="197">
        <f t="shared" si="342"/>
        <v>1</v>
      </c>
      <c r="AH862" s="197">
        <f t="shared" si="343"/>
        <v>1</v>
      </c>
      <c r="AI862" s="197">
        <f t="shared" si="344"/>
        <v>1</v>
      </c>
    </row>
    <row r="863" spans="1:35" x14ac:dyDescent="0.3">
      <c r="A863" s="103" t="s">
        <v>3926</v>
      </c>
      <c r="B863" s="214" t="s">
        <v>593</v>
      </c>
      <c r="C863" s="214" t="s">
        <v>6275</v>
      </c>
      <c r="D863" s="164">
        <v>2023</v>
      </c>
      <c r="E863" s="164">
        <v>7</v>
      </c>
      <c r="F863" s="166">
        <v>0</v>
      </c>
      <c r="G863" s="209"/>
      <c r="H863" s="208">
        <v>7.9654829074012612E-3</v>
      </c>
      <c r="I863" s="103" t="s">
        <v>558</v>
      </c>
      <c r="J863" s="85">
        <v>2</v>
      </c>
      <c r="K863" s="211" t="s">
        <v>6276</v>
      </c>
      <c r="L863" s="211">
        <v>50</v>
      </c>
      <c r="M863" s="211" t="str">
        <f>IF(
ISNA(INDEX([1]resources!E:E,MATCH(B863,[1]resources!B:B,0))),"fillme",
INDEX([1]resources!E:E,MATCH(B863,[1]resources!B:B,0)))</f>
        <v>CAISO_Battery</v>
      </c>
      <c r="N863" s="221">
        <f>IF(
ISNA(INDEX([1]resources!J:J,MATCH(B863,[1]resources!B:B,0))),"fillme",
INDEX([1]resources!J:J,MATCH(B863,[1]resources!B:B,0)))</f>
        <v>0</v>
      </c>
      <c r="O863" s="210" t="str">
        <f>IFERROR(INDEX(resources!K:K,MATCH(B863,resources!B:B,0)),"fillme")</f>
        <v>battery</v>
      </c>
      <c r="P863" s="210" t="str">
        <f t="shared" si="330"/>
        <v>battery_2023_7</v>
      </c>
      <c r="Q863" s="194">
        <f>INDEX(elcc!G:G,MATCH(P863,elcc!D:D,0))</f>
        <v>1</v>
      </c>
      <c r="R863" s="195">
        <f t="shared" si="331"/>
        <v>0.5</v>
      </c>
      <c r="S863" s="210">
        <f t="shared" si="332"/>
        <v>0.19913707268503153</v>
      </c>
      <c r="T863" s="212">
        <f t="shared" si="333"/>
        <v>0.19913707268503153</v>
      </c>
      <c r="U863" s="196" t="str">
        <f t="shared" si="334"/>
        <v>ok</v>
      </c>
      <c r="V863" s="192" t="str">
        <f>INDEX(resources!F:F,MATCH(B863,resources!B:B,0))</f>
        <v>new_resolve</v>
      </c>
      <c r="W863" s="197">
        <f t="shared" si="335"/>
        <v>0</v>
      </c>
      <c r="X863" s="197">
        <f t="shared" si="336"/>
        <v>1</v>
      </c>
      <c r="Y863" s="214" t="str">
        <f t="shared" si="337"/>
        <v>New_Li_Battery_D.19-11-016 Resource 1_Resource 1. 50 MW, 100 MWh battery.</v>
      </c>
      <c r="Z863" s="197">
        <f>IF(COUNTIFS($Y$2:Y863,Y863)=1,1,0)</f>
        <v>0</v>
      </c>
      <c r="AA863" s="197">
        <f>SUM($Z$2:Z863)*Z863</f>
        <v>0</v>
      </c>
      <c r="AB863" s="197">
        <f>COUNTIFS(resources!B:B,B863)</f>
        <v>1</v>
      </c>
      <c r="AC863" s="197">
        <f t="shared" si="338"/>
        <v>1</v>
      </c>
      <c r="AD863" s="197">
        <f t="shared" si="339"/>
        <v>1</v>
      </c>
      <c r="AE863" s="197">
        <f t="shared" si="340"/>
        <v>1</v>
      </c>
      <c r="AF863" s="197">
        <f t="shared" si="341"/>
        <v>1</v>
      </c>
      <c r="AG863" s="197">
        <f t="shared" si="342"/>
        <v>1</v>
      </c>
      <c r="AH863" s="197">
        <f t="shared" si="343"/>
        <v>1</v>
      </c>
      <c r="AI863" s="197">
        <f t="shared" si="344"/>
        <v>1</v>
      </c>
    </row>
    <row r="864" spans="1:35" x14ac:dyDescent="0.3">
      <c r="A864" s="103" t="s">
        <v>3926</v>
      </c>
      <c r="B864" s="214" t="s">
        <v>593</v>
      </c>
      <c r="C864" s="214" t="s">
        <v>6275</v>
      </c>
      <c r="D864" s="164">
        <v>2023</v>
      </c>
      <c r="E864" s="164">
        <v>8</v>
      </c>
      <c r="F864" s="166">
        <v>0</v>
      </c>
      <c r="G864" s="206"/>
      <c r="H864" s="208">
        <v>7.9654829074012612E-3</v>
      </c>
      <c r="I864" s="103" t="s">
        <v>558</v>
      </c>
      <c r="J864" s="85">
        <v>2</v>
      </c>
      <c r="K864" s="211" t="s">
        <v>6276</v>
      </c>
      <c r="L864" s="211">
        <v>50</v>
      </c>
      <c r="M864" s="211" t="str">
        <f>IF(
ISNA(INDEX([1]resources!E:E,MATCH(B864,[1]resources!B:B,0))),"fillme",
INDEX([1]resources!E:E,MATCH(B864,[1]resources!B:B,0)))</f>
        <v>CAISO_Battery</v>
      </c>
      <c r="N864" s="221">
        <f>IF(
ISNA(INDEX([1]resources!J:J,MATCH(B864,[1]resources!B:B,0))),"fillme",
INDEX([1]resources!J:J,MATCH(B864,[1]resources!B:B,0)))</f>
        <v>0</v>
      </c>
      <c r="O864" s="210" t="str">
        <f>IFERROR(INDEX(resources!K:K,MATCH(B864,resources!B:B,0)),"fillme")</f>
        <v>battery</v>
      </c>
      <c r="P864" s="210" t="str">
        <f t="shared" si="330"/>
        <v>battery_2023_8</v>
      </c>
      <c r="Q864" s="194">
        <f>INDEX(elcc!G:G,MATCH(P864,elcc!D:D,0))</f>
        <v>1</v>
      </c>
      <c r="R864" s="195">
        <f t="shared" si="331"/>
        <v>0.5</v>
      </c>
      <c r="S864" s="210">
        <f t="shared" si="332"/>
        <v>0.19913707268503153</v>
      </c>
      <c r="T864" s="212">
        <f t="shared" si="333"/>
        <v>0.19913707268503153</v>
      </c>
      <c r="U864" s="196" t="str">
        <f t="shared" si="334"/>
        <v>ok</v>
      </c>
      <c r="V864" s="192" t="str">
        <f>INDEX(resources!F:F,MATCH(B864,resources!B:B,0))</f>
        <v>new_resolve</v>
      </c>
      <c r="W864" s="197">
        <f t="shared" si="335"/>
        <v>0</v>
      </c>
      <c r="X864" s="197">
        <f t="shared" si="336"/>
        <v>1</v>
      </c>
      <c r="Y864" s="214" t="str">
        <f t="shared" si="337"/>
        <v>New_Li_Battery_D.19-11-016 Resource 1_Resource 1. 50 MW, 100 MWh battery.</v>
      </c>
      <c r="Z864" s="197">
        <f>IF(COUNTIFS($Y$2:Y864,Y864)=1,1,0)</f>
        <v>0</v>
      </c>
      <c r="AA864" s="197">
        <f>SUM($Z$2:Z864)*Z864</f>
        <v>0</v>
      </c>
      <c r="AB864" s="197">
        <f>COUNTIFS(resources!B:B,B864)</f>
        <v>1</v>
      </c>
      <c r="AC864" s="197">
        <f t="shared" si="338"/>
        <v>1</v>
      </c>
      <c r="AD864" s="197">
        <f t="shared" si="339"/>
        <v>1</v>
      </c>
      <c r="AE864" s="197">
        <f t="shared" si="340"/>
        <v>1</v>
      </c>
      <c r="AF864" s="197">
        <f t="shared" si="341"/>
        <v>1</v>
      </c>
      <c r="AG864" s="197">
        <f t="shared" si="342"/>
        <v>1</v>
      </c>
      <c r="AH864" s="197">
        <f t="shared" si="343"/>
        <v>1</v>
      </c>
      <c r="AI864" s="197">
        <f t="shared" si="344"/>
        <v>1</v>
      </c>
    </row>
    <row r="865" spans="1:35" x14ac:dyDescent="0.3">
      <c r="A865" s="103" t="s">
        <v>3926</v>
      </c>
      <c r="B865" s="214" t="s">
        <v>593</v>
      </c>
      <c r="C865" s="214" t="s">
        <v>6275</v>
      </c>
      <c r="D865" s="164">
        <v>2023</v>
      </c>
      <c r="E865" s="164">
        <v>9</v>
      </c>
      <c r="F865" s="166">
        <v>0</v>
      </c>
      <c r="G865" s="209"/>
      <c r="H865" s="208">
        <v>7.9654829074012612E-3</v>
      </c>
      <c r="I865" s="103" t="s">
        <v>558</v>
      </c>
      <c r="J865" s="85">
        <v>2</v>
      </c>
      <c r="K865" s="211" t="s">
        <v>6276</v>
      </c>
      <c r="L865" s="211">
        <v>50</v>
      </c>
      <c r="M865" s="211" t="str">
        <f>IF(
ISNA(INDEX([1]resources!E:E,MATCH(B865,[1]resources!B:B,0))),"fillme",
INDEX([1]resources!E:E,MATCH(B865,[1]resources!B:B,0)))</f>
        <v>CAISO_Battery</v>
      </c>
      <c r="N865" s="221">
        <f>IF(
ISNA(INDEX([1]resources!J:J,MATCH(B865,[1]resources!B:B,0))),"fillme",
INDEX([1]resources!J:J,MATCH(B865,[1]resources!B:B,0)))</f>
        <v>0</v>
      </c>
      <c r="O865" s="210" t="str">
        <f>IFERROR(INDEX(resources!K:K,MATCH(B865,resources!B:B,0)),"fillme")</f>
        <v>battery</v>
      </c>
      <c r="P865" s="210" t="str">
        <f t="shared" si="330"/>
        <v>battery_2023_9</v>
      </c>
      <c r="Q865" s="194">
        <f>INDEX(elcc!G:G,MATCH(P865,elcc!D:D,0))</f>
        <v>1</v>
      </c>
      <c r="R865" s="195">
        <f t="shared" si="331"/>
        <v>0.5</v>
      </c>
      <c r="S865" s="210">
        <f t="shared" si="332"/>
        <v>0.19913707268503153</v>
      </c>
      <c r="T865" s="212">
        <f t="shared" si="333"/>
        <v>0.19913707268503153</v>
      </c>
      <c r="U865" s="196" t="str">
        <f t="shared" si="334"/>
        <v>ok</v>
      </c>
      <c r="V865" s="192" t="str">
        <f>INDEX(resources!F:F,MATCH(B865,resources!B:B,0))</f>
        <v>new_resolve</v>
      </c>
      <c r="W865" s="197">
        <f t="shared" si="335"/>
        <v>0</v>
      </c>
      <c r="X865" s="197">
        <f t="shared" si="336"/>
        <v>1</v>
      </c>
      <c r="Y865" s="214" t="str">
        <f t="shared" si="337"/>
        <v>New_Li_Battery_D.19-11-016 Resource 1_Resource 1. 50 MW, 100 MWh battery.</v>
      </c>
      <c r="Z865" s="197">
        <f>IF(COUNTIFS($Y$2:Y865,Y865)=1,1,0)</f>
        <v>0</v>
      </c>
      <c r="AA865" s="197">
        <f>SUM($Z$2:Z865)*Z865</f>
        <v>0</v>
      </c>
      <c r="AB865" s="197">
        <f>COUNTIFS(resources!B:B,B865)</f>
        <v>1</v>
      </c>
      <c r="AC865" s="197">
        <f t="shared" si="338"/>
        <v>1</v>
      </c>
      <c r="AD865" s="197">
        <f t="shared" si="339"/>
        <v>1</v>
      </c>
      <c r="AE865" s="197">
        <f t="shared" si="340"/>
        <v>1</v>
      </c>
      <c r="AF865" s="197">
        <f t="shared" si="341"/>
        <v>1</v>
      </c>
      <c r="AG865" s="197">
        <f t="shared" si="342"/>
        <v>1</v>
      </c>
      <c r="AH865" s="197">
        <f t="shared" si="343"/>
        <v>1</v>
      </c>
      <c r="AI865" s="197">
        <f t="shared" si="344"/>
        <v>1</v>
      </c>
    </row>
    <row r="866" spans="1:35" x14ac:dyDescent="0.3">
      <c r="A866" s="103" t="s">
        <v>3926</v>
      </c>
      <c r="B866" s="214" t="s">
        <v>593</v>
      </c>
      <c r="C866" s="214" t="s">
        <v>6275</v>
      </c>
      <c r="D866" s="164">
        <v>2023</v>
      </c>
      <c r="E866" s="164">
        <v>10</v>
      </c>
      <c r="F866" s="166">
        <v>0</v>
      </c>
      <c r="G866" s="206"/>
      <c r="H866" s="208">
        <v>7.9654829074012612E-3</v>
      </c>
      <c r="I866" s="103" t="s">
        <v>558</v>
      </c>
      <c r="J866" s="85">
        <v>2</v>
      </c>
      <c r="K866" s="211" t="s">
        <v>6276</v>
      </c>
      <c r="L866" s="211">
        <v>50</v>
      </c>
      <c r="M866" s="211" t="str">
        <f>IF(
ISNA(INDEX([1]resources!E:E,MATCH(B866,[1]resources!B:B,0))),"fillme",
INDEX([1]resources!E:E,MATCH(B866,[1]resources!B:B,0)))</f>
        <v>CAISO_Battery</v>
      </c>
      <c r="N866" s="221">
        <f>IF(
ISNA(INDEX([1]resources!J:J,MATCH(B866,[1]resources!B:B,0))),"fillme",
INDEX([1]resources!J:J,MATCH(B866,[1]resources!B:B,0)))</f>
        <v>0</v>
      </c>
      <c r="O866" s="210" t="str">
        <f>IFERROR(INDEX(resources!K:K,MATCH(B866,resources!B:B,0)),"fillme")</f>
        <v>battery</v>
      </c>
      <c r="P866" s="210" t="str">
        <f t="shared" si="330"/>
        <v>battery_2023_10</v>
      </c>
      <c r="Q866" s="194">
        <f>INDEX(elcc!G:G,MATCH(P866,elcc!D:D,0))</f>
        <v>1</v>
      </c>
      <c r="R866" s="195">
        <f t="shared" si="331"/>
        <v>0.5</v>
      </c>
      <c r="S866" s="210">
        <f t="shared" si="332"/>
        <v>0.19913707268503153</v>
      </c>
      <c r="T866" s="212">
        <f t="shared" si="333"/>
        <v>0.19913707268503153</v>
      </c>
      <c r="U866" s="196" t="str">
        <f t="shared" si="334"/>
        <v>ok</v>
      </c>
      <c r="V866" s="192" t="str">
        <f>INDEX(resources!F:F,MATCH(B866,resources!B:B,0))</f>
        <v>new_resolve</v>
      </c>
      <c r="W866" s="197">
        <f t="shared" si="335"/>
        <v>0</v>
      </c>
      <c r="X866" s="197">
        <f t="shared" si="336"/>
        <v>1</v>
      </c>
      <c r="Y866" s="214" t="str">
        <f t="shared" si="337"/>
        <v>New_Li_Battery_D.19-11-016 Resource 1_Resource 1. 50 MW, 100 MWh battery.</v>
      </c>
      <c r="Z866" s="197">
        <f>IF(COUNTIFS($Y$2:Y866,Y866)=1,1,0)</f>
        <v>0</v>
      </c>
      <c r="AA866" s="197">
        <f>SUM($Z$2:Z866)*Z866</f>
        <v>0</v>
      </c>
      <c r="AB866" s="197">
        <f>COUNTIFS(resources!B:B,B866)</f>
        <v>1</v>
      </c>
      <c r="AC866" s="197">
        <f t="shared" si="338"/>
        <v>1</v>
      </c>
      <c r="AD866" s="197">
        <f t="shared" si="339"/>
        <v>1</v>
      </c>
      <c r="AE866" s="197">
        <f t="shared" si="340"/>
        <v>1</v>
      </c>
      <c r="AF866" s="197">
        <f t="shared" si="341"/>
        <v>1</v>
      </c>
      <c r="AG866" s="197">
        <f t="shared" si="342"/>
        <v>1</v>
      </c>
      <c r="AH866" s="197">
        <f t="shared" si="343"/>
        <v>1</v>
      </c>
      <c r="AI866" s="197">
        <f t="shared" si="344"/>
        <v>1</v>
      </c>
    </row>
    <row r="867" spans="1:35" x14ac:dyDescent="0.3">
      <c r="A867" s="103" t="s">
        <v>3926</v>
      </c>
      <c r="B867" s="214" t="s">
        <v>593</v>
      </c>
      <c r="C867" s="214" t="s">
        <v>6275</v>
      </c>
      <c r="D867" s="164">
        <v>2023</v>
      </c>
      <c r="E867" s="164">
        <v>11</v>
      </c>
      <c r="F867" s="166">
        <v>0</v>
      </c>
      <c r="G867" s="209"/>
      <c r="H867" s="208">
        <v>7.9654829074012612E-3</v>
      </c>
      <c r="I867" s="103" t="s">
        <v>558</v>
      </c>
      <c r="J867" s="85">
        <v>2</v>
      </c>
      <c r="K867" s="211" t="s">
        <v>6276</v>
      </c>
      <c r="L867" s="211">
        <v>50</v>
      </c>
      <c r="M867" s="211" t="str">
        <f>IF(
ISNA(INDEX([1]resources!E:E,MATCH(B867,[1]resources!B:B,0))),"fillme",
INDEX([1]resources!E:E,MATCH(B867,[1]resources!B:B,0)))</f>
        <v>CAISO_Battery</v>
      </c>
      <c r="N867" s="221">
        <f>IF(
ISNA(INDEX([1]resources!J:J,MATCH(B867,[1]resources!B:B,0))),"fillme",
INDEX([1]resources!J:J,MATCH(B867,[1]resources!B:B,0)))</f>
        <v>0</v>
      </c>
      <c r="O867" s="210" t="str">
        <f>IFERROR(INDEX(resources!K:K,MATCH(B867,resources!B:B,0)),"fillme")</f>
        <v>battery</v>
      </c>
      <c r="P867" s="210" t="str">
        <f t="shared" si="330"/>
        <v>battery_2023_11</v>
      </c>
      <c r="Q867" s="194">
        <f>INDEX(elcc!G:G,MATCH(P867,elcc!D:D,0))</f>
        <v>1</v>
      </c>
      <c r="R867" s="195">
        <f t="shared" si="331"/>
        <v>0.5</v>
      </c>
      <c r="S867" s="210">
        <f t="shared" si="332"/>
        <v>0.19913707268503153</v>
      </c>
      <c r="T867" s="212">
        <f t="shared" si="333"/>
        <v>0.19913707268503153</v>
      </c>
      <c r="U867" s="196" t="str">
        <f t="shared" si="334"/>
        <v>ok</v>
      </c>
      <c r="V867" s="192" t="str">
        <f>INDEX(resources!F:F,MATCH(B867,resources!B:B,0))</f>
        <v>new_resolve</v>
      </c>
      <c r="W867" s="197">
        <f t="shared" si="335"/>
        <v>0</v>
      </c>
      <c r="X867" s="197">
        <f t="shared" si="336"/>
        <v>1</v>
      </c>
      <c r="Y867" s="214" t="str">
        <f t="shared" si="337"/>
        <v>New_Li_Battery_D.19-11-016 Resource 1_Resource 1. 50 MW, 100 MWh battery.</v>
      </c>
      <c r="Z867" s="197">
        <f>IF(COUNTIFS($Y$2:Y867,Y867)=1,1,0)</f>
        <v>0</v>
      </c>
      <c r="AA867" s="197">
        <f>SUM($Z$2:Z867)*Z867</f>
        <v>0</v>
      </c>
      <c r="AB867" s="197">
        <f>COUNTIFS(resources!B:B,B867)</f>
        <v>1</v>
      </c>
      <c r="AC867" s="197">
        <f t="shared" si="338"/>
        <v>1</v>
      </c>
      <c r="AD867" s="197">
        <f t="shared" si="339"/>
        <v>1</v>
      </c>
      <c r="AE867" s="197">
        <f t="shared" si="340"/>
        <v>1</v>
      </c>
      <c r="AF867" s="197">
        <f t="shared" si="341"/>
        <v>1</v>
      </c>
      <c r="AG867" s="197">
        <f t="shared" si="342"/>
        <v>1</v>
      </c>
      <c r="AH867" s="197">
        <f t="shared" si="343"/>
        <v>1</v>
      </c>
      <c r="AI867" s="197">
        <f t="shared" si="344"/>
        <v>1</v>
      </c>
    </row>
    <row r="868" spans="1:35" x14ac:dyDescent="0.3">
      <c r="A868" s="103" t="s">
        <v>3926</v>
      </c>
      <c r="B868" s="214" t="s">
        <v>593</v>
      </c>
      <c r="C868" s="214" t="s">
        <v>6275</v>
      </c>
      <c r="D868" s="164">
        <v>2023</v>
      </c>
      <c r="E868" s="164">
        <v>12</v>
      </c>
      <c r="F868" s="166">
        <v>0</v>
      </c>
      <c r="G868" s="206"/>
      <c r="H868" s="208">
        <v>7.9654829074012612E-3</v>
      </c>
      <c r="I868" s="103" t="s">
        <v>558</v>
      </c>
      <c r="J868" s="85">
        <v>2</v>
      </c>
      <c r="K868" s="211" t="s">
        <v>6276</v>
      </c>
      <c r="L868" s="211">
        <v>50</v>
      </c>
      <c r="M868" s="211" t="str">
        <f>IF(
ISNA(INDEX([1]resources!E:E,MATCH(B868,[1]resources!B:B,0))),"fillme",
INDEX([1]resources!E:E,MATCH(B868,[1]resources!B:B,0)))</f>
        <v>CAISO_Battery</v>
      </c>
      <c r="N868" s="221">
        <f>IF(
ISNA(INDEX([1]resources!J:J,MATCH(B868,[1]resources!B:B,0))),"fillme",
INDEX([1]resources!J:J,MATCH(B868,[1]resources!B:B,0)))</f>
        <v>0</v>
      </c>
      <c r="O868" s="210" t="str">
        <f>IFERROR(INDEX(resources!K:K,MATCH(B868,resources!B:B,0)),"fillme")</f>
        <v>battery</v>
      </c>
      <c r="P868" s="210" t="str">
        <f t="shared" si="330"/>
        <v>battery_2023_12</v>
      </c>
      <c r="Q868" s="194">
        <f>INDEX(elcc!G:G,MATCH(P868,elcc!D:D,0))</f>
        <v>1</v>
      </c>
      <c r="R868" s="195">
        <f t="shared" si="331"/>
        <v>0.5</v>
      </c>
      <c r="S868" s="210">
        <f t="shared" si="332"/>
        <v>0.19913707268503153</v>
      </c>
      <c r="T868" s="212">
        <f t="shared" si="333"/>
        <v>0.19913707268503153</v>
      </c>
      <c r="U868" s="196" t="str">
        <f t="shared" si="334"/>
        <v>ok</v>
      </c>
      <c r="V868" s="192" t="str">
        <f>INDEX(resources!F:F,MATCH(B868,resources!B:B,0))</f>
        <v>new_resolve</v>
      </c>
      <c r="W868" s="197">
        <f t="shared" si="335"/>
        <v>0</v>
      </c>
      <c r="X868" s="197">
        <f t="shared" si="336"/>
        <v>1</v>
      </c>
      <c r="Y868" s="214" t="str">
        <f t="shared" si="337"/>
        <v>New_Li_Battery_D.19-11-016 Resource 1_Resource 1. 50 MW, 100 MWh battery.</v>
      </c>
      <c r="Z868" s="197">
        <f>IF(COUNTIFS($Y$2:Y868,Y868)=1,1,0)</f>
        <v>0</v>
      </c>
      <c r="AA868" s="197">
        <f>SUM($Z$2:Z868)*Z868</f>
        <v>0</v>
      </c>
      <c r="AB868" s="197">
        <f>COUNTIFS(resources!B:B,B868)</f>
        <v>1</v>
      </c>
      <c r="AC868" s="197">
        <f t="shared" si="338"/>
        <v>1</v>
      </c>
      <c r="AD868" s="197">
        <f t="shared" si="339"/>
        <v>1</v>
      </c>
      <c r="AE868" s="197">
        <f t="shared" si="340"/>
        <v>1</v>
      </c>
      <c r="AF868" s="197">
        <f t="shared" si="341"/>
        <v>1</v>
      </c>
      <c r="AG868" s="197">
        <f t="shared" si="342"/>
        <v>1</v>
      </c>
      <c r="AH868" s="197">
        <f t="shared" si="343"/>
        <v>1</v>
      </c>
      <c r="AI868" s="197">
        <f t="shared" si="344"/>
        <v>1</v>
      </c>
    </row>
    <row r="869" spans="1:35" x14ac:dyDescent="0.3">
      <c r="A869" s="103" t="s">
        <v>3926</v>
      </c>
      <c r="B869" s="214" t="s">
        <v>593</v>
      </c>
      <c r="C869" s="214" t="s">
        <v>6275</v>
      </c>
      <c r="D869" s="164">
        <v>2024</v>
      </c>
      <c r="E869" s="164">
        <v>1</v>
      </c>
      <c r="F869" s="166">
        <v>0</v>
      </c>
      <c r="G869" s="209"/>
      <c r="H869" s="208">
        <v>7.9654829074012612E-3</v>
      </c>
      <c r="I869" s="103" t="s">
        <v>558</v>
      </c>
      <c r="J869" s="85">
        <v>2</v>
      </c>
      <c r="K869" s="211" t="s">
        <v>6276</v>
      </c>
      <c r="L869" s="211">
        <v>50</v>
      </c>
      <c r="M869" s="211" t="str">
        <f>IF(
ISNA(INDEX([1]resources!E:E,MATCH(B869,[1]resources!B:B,0))),"fillme",
INDEX([1]resources!E:E,MATCH(B869,[1]resources!B:B,0)))</f>
        <v>CAISO_Battery</v>
      </c>
      <c r="N869" s="221">
        <f>IF(
ISNA(INDEX([1]resources!J:J,MATCH(B869,[1]resources!B:B,0))),"fillme",
INDEX([1]resources!J:J,MATCH(B869,[1]resources!B:B,0)))</f>
        <v>0</v>
      </c>
      <c r="O869" s="210" t="str">
        <f>IFERROR(INDEX(resources!K:K,MATCH(B869,resources!B:B,0)),"fillme")</f>
        <v>battery</v>
      </c>
      <c r="P869" s="210" t="str">
        <f t="shared" si="330"/>
        <v>battery_2024_1</v>
      </c>
      <c r="Q869" s="194">
        <f>INDEX(elcc!G:G,MATCH(P869,elcc!D:D,0))</f>
        <v>1</v>
      </c>
      <c r="R869" s="195">
        <f t="shared" si="331"/>
        <v>0.5</v>
      </c>
      <c r="S869" s="210">
        <f t="shared" si="332"/>
        <v>0.19913707268503153</v>
      </c>
      <c r="T869" s="212">
        <f t="shared" si="333"/>
        <v>0.19913707268503153</v>
      </c>
      <c r="U869" s="196" t="str">
        <f t="shared" si="334"/>
        <v>ok</v>
      </c>
      <c r="V869" s="192" t="str">
        <f>INDEX(resources!F:F,MATCH(B869,resources!B:B,0))</f>
        <v>new_resolve</v>
      </c>
      <c r="W869" s="197">
        <f t="shared" si="335"/>
        <v>0</v>
      </c>
      <c r="X869" s="197">
        <f t="shared" si="336"/>
        <v>1</v>
      </c>
      <c r="Y869" s="214" t="str">
        <f t="shared" si="337"/>
        <v>New_Li_Battery_D.19-11-016 Resource 1_Resource 1. 50 MW, 100 MWh battery.</v>
      </c>
      <c r="Z869" s="197">
        <f>IF(COUNTIFS($Y$2:Y869,Y869)=1,1,0)</f>
        <v>0</v>
      </c>
      <c r="AA869" s="197">
        <f>SUM($Z$2:Z869)*Z869</f>
        <v>0</v>
      </c>
      <c r="AB869" s="197">
        <f>COUNTIFS(resources!B:B,B869)</f>
        <v>1</v>
      </c>
      <c r="AC869" s="197">
        <f t="shared" si="338"/>
        <v>1</v>
      </c>
      <c r="AD869" s="197">
        <f t="shared" si="339"/>
        <v>1</v>
      </c>
      <c r="AE869" s="197">
        <f t="shared" si="340"/>
        <v>1</v>
      </c>
      <c r="AF869" s="197">
        <f t="shared" si="341"/>
        <v>1</v>
      </c>
      <c r="AG869" s="197">
        <f t="shared" si="342"/>
        <v>1</v>
      </c>
      <c r="AH869" s="197">
        <f t="shared" si="343"/>
        <v>1</v>
      </c>
      <c r="AI869" s="197">
        <f t="shared" si="344"/>
        <v>1</v>
      </c>
    </row>
    <row r="870" spans="1:35" x14ac:dyDescent="0.3">
      <c r="A870" s="103" t="s">
        <v>3926</v>
      </c>
      <c r="B870" s="214" t="s">
        <v>593</v>
      </c>
      <c r="C870" s="214" t="s">
        <v>6275</v>
      </c>
      <c r="D870" s="164">
        <v>2024</v>
      </c>
      <c r="E870" s="164">
        <v>2</v>
      </c>
      <c r="F870" s="166">
        <v>0</v>
      </c>
      <c r="G870" s="206"/>
      <c r="H870" s="208">
        <v>7.9654829074012612E-3</v>
      </c>
      <c r="I870" s="103" t="s">
        <v>558</v>
      </c>
      <c r="J870" s="85">
        <v>2</v>
      </c>
      <c r="K870" s="211" t="s">
        <v>6276</v>
      </c>
      <c r="L870" s="211">
        <v>50</v>
      </c>
      <c r="M870" s="211" t="str">
        <f>IF(
ISNA(INDEX([1]resources!E:E,MATCH(B870,[1]resources!B:B,0))),"fillme",
INDEX([1]resources!E:E,MATCH(B870,[1]resources!B:B,0)))</f>
        <v>CAISO_Battery</v>
      </c>
      <c r="N870" s="221">
        <f>IF(
ISNA(INDEX([1]resources!J:J,MATCH(B870,[1]resources!B:B,0))),"fillme",
INDEX([1]resources!J:J,MATCH(B870,[1]resources!B:B,0)))</f>
        <v>0</v>
      </c>
      <c r="O870" s="210" t="str">
        <f>IFERROR(INDEX(resources!K:K,MATCH(B870,resources!B:B,0)),"fillme")</f>
        <v>battery</v>
      </c>
      <c r="P870" s="210" t="str">
        <f t="shared" si="330"/>
        <v>battery_2024_2</v>
      </c>
      <c r="Q870" s="194">
        <f>INDEX(elcc!G:G,MATCH(P870,elcc!D:D,0))</f>
        <v>1</v>
      </c>
      <c r="R870" s="195">
        <f t="shared" si="331"/>
        <v>0.5</v>
      </c>
      <c r="S870" s="210">
        <f t="shared" si="332"/>
        <v>0.19913707268503153</v>
      </c>
      <c r="T870" s="212">
        <f t="shared" si="333"/>
        <v>0.19913707268503153</v>
      </c>
      <c r="U870" s="196" t="str">
        <f t="shared" si="334"/>
        <v>ok</v>
      </c>
      <c r="V870" s="192" t="str">
        <f>INDEX(resources!F:F,MATCH(B870,resources!B:B,0))</f>
        <v>new_resolve</v>
      </c>
      <c r="W870" s="197">
        <f t="shared" si="335"/>
        <v>0</v>
      </c>
      <c r="X870" s="197">
        <f t="shared" si="336"/>
        <v>1</v>
      </c>
      <c r="Y870" s="214" t="str">
        <f t="shared" si="337"/>
        <v>New_Li_Battery_D.19-11-016 Resource 1_Resource 1. 50 MW, 100 MWh battery.</v>
      </c>
      <c r="Z870" s="197">
        <f>IF(COUNTIFS($Y$2:Y870,Y870)=1,1,0)</f>
        <v>0</v>
      </c>
      <c r="AA870" s="197">
        <f>SUM($Z$2:Z870)*Z870</f>
        <v>0</v>
      </c>
      <c r="AB870" s="197">
        <f>COUNTIFS(resources!B:B,B870)</f>
        <v>1</v>
      </c>
      <c r="AC870" s="197">
        <f t="shared" si="338"/>
        <v>1</v>
      </c>
      <c r="AD870" s="197">
        <f t="shared" si="339"/>
        <v>1</v>
      </c>
      <c r="AE870" s="197">
        <f t="shared" si="340"/>
        <v>1</v>
      </c>
      <c r="AF870" s="197">
        <f t="shared" si="341"/>
        <v>1</v>
      </c>
      <c r="AG870" s="197">
        <f t="shared" si="342"/>
        <v>1</v>
      </c>
      <c r="AH870" s="197">
        <f t="shared" si="343"/>
        <v>1</v>
      </c>
      <c r="AI870" s="197">
        <f t="shared" si="344"/>
        <v>1</v>
      </c>
    </row>
    <row r="871" spans="1:35" x14ac:dyDescent="0.3">
      <c r="A871" s="103" t="s">
        <v>3926</v>
      </c>
      <c r="B871" s="214" t="s">
        <v>593</v>
      </c>
      <c r="C871" s="214" t="s">
        <v>6275</v>
      </c>
      <c r="D871" s="164">
        <v>2024</v>
      </c>
      <c r="E871" s="164">
        <v>3</v>
      </c>
      <c r="F871" s="166">
        <v>0</v>
      </c>
      <c r="G871" s="209"/>
      <c r="H871" s="208">
        <v>7.9654829074012612E-3</v>
      </c>
      <c r="I871" s="103" t="s">
        <v>558</v>
      </c>
      <c r="J871" s="85">
        <v>2</v>
      </c>
      <c r="K871" s="211" t="s">
        <v>6276</v>
      </c>
      <c r="L871" s="211">
        <v>50</v>
      </c>
      <c r="M871" s="211" t="str">
        <f>IF(
ISNA(INDEX([1]resources!E:E,MATCH(B871,[1]resources!B:B,0))),"fillme",
INDEX([1]resources!E:E,MATCH(B871,[1]resources!B:B,0)))</f>
        <v>CAISO_Battery</v>
      </c>
      <c r="N871" s="221">
        <f>IF(
ISNA(INDEX([1]resources!J:J,MATCH(B871,[1]resources!B:B,0))),"fillme",
INDEX([1]resources!J:J,MATCH(B871,[1]resources!B:B,0)))</f>
        <v>0</v>
      </c>
      <c r="O871" s="210" t="str">
        <f>IFERROR(INDEX(resources!K:K,MATCH(B871,resources!B:B,0)),"fillme")</f>
        <v>battery</v>
      </c>
      <c r="P871" s="210" t="str">
        <f t="shared" si="330"/>
        <v>battery_2024_3</v>
      </c>
      <c r="Q871" s="194">
        <f>INDEX(elcc!G:G,MATCH(P871,elcc!D:D,0))</f>
        <v>1</v>
      </c>
      <c r="R871" s="195">
        <f t="shared" si="331"/>
        <v>0.5</v>
      </c>
      <c r="S871" s="210">
        <f t="shared" si="332"/>
        <v>0.19913707268503153</v>
      </c>
      <c r="T871" s="212">
        <f t="shared" si="333"/>
        <v>0.19913707268503153</v>
      </c>
      <c r="U871" s="196" t="str">
        <f t="shared" si="334"/>
        <v>ok</v>
      </c>
      <c r="V871" s="192" t="str">
        <f>INDEX(resources!F:F,MATCH(B871,resources!B:B,0))</f>
        <v>new_resolve</v>
      </c>
      <c r="W871" s="197">
        <f t="shared" si="335"/>
        <v>0</v>
      </c>
      <c r="X871" s="197">
        <f t="shared" si="336"/>
        <v>1</v>
      </c>
      <c r="Y871" s="214" t="str">
        <f t="shared" si="337"/>
        <v>New_Li_Battery_D.19-11-016 Resource 1_Resource 1. 50 MW, 100 MWh battery.</v>
      </c>
      <c r="Z871" s="197">
        <f>IF(COUNTIFS($Y$2:Y871,Y871)=1,1,0)</f>
        <v>0</v>
      </c>
      <c r="AA871" s="197">
        <f>SUM($Z$2:Z871)*Z871</f>
        <v>0</v>
      </c>
      <c r="AB871" s="197">
        <f>COUNTIFS(resources!B:B,B871)</f>
        <v>1</v>
      </c>
      <c r="AC871" s="197">
        <f t="shared" si="338"/>
        <v>1</v>
      </c>
      <c r="AD871" s="197">
        <f t="shared" si="339"/>
        <v>1</v>
      </c>
      <c r="AE871" s="197">
        <f t="shared" si="340"/>
        <v>1</v>
      </c>
      <c r="AF871" s="197">
        <f t="shared" si="341"/>
        <v>1</v>
      </c>
      <c r="AG871" s="197">
        <f t="shared" si="342"/>
        <v>1</v>
      </c>
      <c r="AH871" s="197">
        <f t="shared" si="343"/>
        <v>1</v>
      </c>
      <c r="AI871" s="197">
        <f t="shared" si="344"/>
        <v>1</v>
      </c>
    </row>
    <row r="872" spans="1:35" x14ac:dyDescent="0.3">
      <c r="A872" s="103" t="s">
        <v>3926</v>
      </c>
      <c r="B872" s="214" t="s">
        <v>593</v>
      </c>
      <c r="C872" s="214" t="s">
        <v>6275</v>
      </c>
      <c r="D872" s="164">
        <v>2024</v>
      </c>
      <c r="E872" s="164">
        <v>4</v>
      </c>
      <c r="F872" s="166">
        <v>0</v>
      </c>
      <c r="G872" s="206"/>
      <c r="H872" s="208">
        <v>7.9654829074012612E-3</v>
      </c>
      <c r="I872" s="103" t="s">
        <v>558</v>
      </c>
      <c r="J872" s="85">
        <v>2</v>
      </c>
      <c r="K872" s="211" t="s">
        <v>6276</v>
      </c>
      <c r="L872" s="211">
        <v>50</v>
      </c>
      <c r="M872" s="211" t="str">
        <f>IF(
ISNA(INDEX([1]resources!E:E,MATCH(B872,[1]resources!B:B,0))),"fillme",
INDEX([1]resources!E:E,MATCH(B872,[1]resources!B:B,0)))</f>
        <v>CAISO_Battery</v>
      </c>
      <c r="N872" s="221">
        <f>IF(
ISNA(INDEX([1]resources!J:J,MATCH(B872,[1]resources!B:B,0))),"fillme",
INDEX([1]resources!J:J,MATCH(B872,[1]resources!B:B,0)))</f>
        <v>0</v>
      </c>
      <c r="O872" s="210" t="str">
        <f>IFERROR(INDEX(resources!K:K,MATCH(B872,resources!B:B,0)),"fillme")</f>
        <v>battery</v>
      </c>
      <c r="P872" s="210" t="str">
        <f t="shared" si="330"/>
        <v>battery_2024_4</v>
      </c>
      <c r="Q872" s="194">
        <f>INDEX(elcc!G:G,MATCH(P872,elcc!D:D,0))</f>
        <v>1</v>
      </c>
      <c r="R872" s="195">
        <f t="shared" si="331"/>
        <v>0.5</v>
      </c>
      <c r="S872" s="210">
        <f t="shared" si="332"/>
        <v>0.19913707268503153</v>
      </c>
      <c r="T872" s="212">
        <f t="shared" si="333"/>
        <v>0.19913707268503153</v>
      </c>
      <c r="U872" s="196" t="str">
        <f t="shared" si="334"/>
        <v>ok</v>
      </c>
      <c r="V872" s="192" t="str">
        <f>INDEX(resources!F:F,MATCH(B872,resources!B:B,0))</f>
        <v>new_resolve</v>
      </c>
      <c r="W872" s="197">
        <f t="shared" si="335"/>
        <v>0</v>
      </c>
      <c r="X872" s="197">
        <f t="shared" si="336"/>
        <v>1</v>
      </c>
      <c r="Y872" s="214" t="str">
        <f t="shared" si="337"/>
        <v>New_Li_Battery_D.19-11-016 Resource 1_Resource 1. 50 MW, 100 MWh battery.</v>
      </c>
      <c r="Z872" s="197">
        <f>IF(COUNTIFS($Y$2:Y872,Y872)=1,1,0)</f>
        <v>0</v>
      </c>
      <c r="AA872" s="197">
        <f>SUM($Z$2:Z872)*Z872</f>
        <v>0</v>
      </c>
      <c r="AB872" s="197">
        <f>COUNTIFS(resources!B:B,B872)</f>
        <v>1</v>
      </c>
      <c r="AC872" s="197">
        <f t="shared" si="338"/>
        <v>1</v>
      </c>
      <c r="AD872" s="197">
        <f t="shared" si="339"/>
        <v>1</v>
      </c>
      <c r="AE872" s="197">
        <f t="shared" si="340"/>
        <v>1</v>
      </c>
      <c r="AF872" s="197">
        <f t="shared" si="341"/>
        <v>1</v>
      </c>
      <c r="AG872" s="197">
        <f t="shared" si="342"/>
        <v>1</v>
      </c>
      <c r="AH872" s="197">
        <f t="shared" si="343"/>
        <v>1</v>
      </c>
      <c r="AI872" s="197">
        <f t="shared" si="344"/>
        <v>1</v>
      </c>
    </row>
    <row r="873" spans="1:35" x14ac:dyDescent="0.3">
      <c r="A873" s="103" t="s">
        <v>3926</v>
      </c>
      <c r="B873" s="214" t="s">
        <v>593</v>
      </c>
      <c r="C873" s="214" t="s">
        <v>6275</v>
      </c>
      <c r="D873" s="164">
        <v>2024</v>
      </c>
      <c r="E873" s="164">
        <v>5</v>
      </c>
      <c r="F873" s="166">
        <v>0</v>
      </c>
      <c r="G873" s="209"/>
      <c r="H873" s="208">
        <v>7.9654829074012612E-3</v>
      </c>
      <c r="I873" s="103" t="s">
        <v>558</v>
      </c>
      <c r="J873" s="85">
        <v>2</v>
      </c>
      <c r="K873" s="211" t="s">
        <v>6276</v>
      </c>
      <c r="L873" s="211">
        <v>50</v>
      </c>
      <c r="M873" s="211" t="str">
        <f>IF(
ISNA(INDEX([1]resources!E:E,MATCH(B873,[1]resources!B:B,0))),"fillme",
INDEX([1]resources!E:E,MATCH(B873,[1]resources!B:B,0)))</f>
        <v>CAISO_Battery</v>
      </c>
      <c r="N873" s="221">
        <f>IF(
ISNA(INDEX([1]resources!J:J,MATCH(B873,[1]resources!B:B,0))),"fillme",
INDEX([1]resources!J:J,MATCH(B873,[1]resources!B:B,0)))</f>
        <v>0</v>
      </c>
      <c r="O873" s="210" t="str">
        <f>IFERROR(INDEX(resources!K:K,MATCH(B873,resources!B:B,0)),"fillme")</f>
        <v>battery</v>
      </c>
      <c r="P873" s="210" t="str">
        <f t="shared" si="330"/>
        <v>battery_2024_5</v>
      </c>
      <c r="Q873" s="194">
        <f>INDEX(elcc!G:G,MATCH(P873,elcc!D:D,0))</f>
        <v>1</v>
      </c>
      <c r="R873" s="195">
        <f t="shared" si="331"/>
        <v>0.5</v>
      </c>
      <c r="S873" s="210">
        <f t="shared" si="332"/>
        <v>0.19913707268503153</v>
      </c>
      <c r="T873" s="212">
        <f t="shared" si="333"/>
        <v>0.19913707268503153</v>
      </c>
      <c r="U873" s="196" t="str">
        <f t="shared" si="334"/>
        <v>ok</v>
      </c>
      <c r="V873" s="192" t="str">
        <f>INDEX(resources!F:F,MATCH(B873,resources!B:B,0))</f>
        <v>new_resolve</v>
      </c>
      <c r="W873" s="197">
        <f t="shared" si="335"/>
        <v>0</v>
      </c>
      <c r="X873" s="197">
        <f t="shared" si="336"/>
        <v>1</v>
      </c>
      <c r="Y873" s="214" t="str">
        <f t="shared" si="337"/>
        <v>New_Li_Battery_D.19-11-016 Resource 1_Resource 1. 50 MW, 100 MWh battery.</v>
      </c>
      <c r="Z873" s="197">
        <f>IF(COUNTIFS($Y$2:Y873,Y873)=1,1,0)</f>
        <v>0</v>
      </c>
      <c r="AA873" s="197">
        <f>SUM($Z$2:Z873)*Z873</f>
        <v>0</v>
      </c>
      <c r="AB873" s="197">
        <f>COUNTIFS(resources!B:B,B873)</f>
        <v>1</v>
      </c>
      <c r="AC873" s="197">
        <f t="shared" si="338"/>
        <v>1</v>
      </c>
      <c r="AD873" s="197">
        <f t="shared" si="339"/>
        <v>1</v>
      </c>
      <c r="AE873" s="197">
        <f t="shared" si="340"/>
        <v>1</v>
      </c>
      <c r="AF873" s="197">
        <f t="shared" si="341"/>
        <v>1</v>
      </c>
      <c r="AG873" s="197">
        <f t="shared" si="342"/>
        <v>1</v>
      </c>
      <c r="AH873" s="197">
        <f t="shared" si="343"/>
        <v>1</v>
      </c>
      <c r="AI873" s="197">
        <f t="shared" si="344"/>
        <v>1</v>
      </c>
    </row>
    <row r="874" spans="1:35" x14ac:dyDescent="0.3">
      <c r="A874" s="103" t="s">
        <v>3926</v>
      </c>
      <c r="B874" s="214" t="s">
        <v>593</v>
      </c>
      <c r="C874" s="214" t="s">
        <v>6275</v>
      </c>
      <c r="D874" s="164">
        <v>2024</v>
      </c>
      <c r="E874" s="164">
        <v>6</v>
      </c>
      <c r="F874" s="166">
        <v>0</v>
      </c>
      <c r="G874" s="206"/>
      <c r="H874" s="208">
        <v>7.9654829074012612E-3</v>
      </c>
      <c r="I874" s="103" t="s">
        <v>558</v>
      </c>
      <c r="J874" s="85">
        <v>2</v>
      </c>
      <c r="K874" s="211" t="s">
        <v>6276</v>
      </c>
      <c r="L874" s="211">
        <v>50</v>
      </c>
      <c r="M874" s="211" t="str">
        <f>IF(
ISNA(INDEX([1]resources!E:E,MATCH(B874,[1]resources!B:B,0))),"fillme",
INDEX([1]resources!E:E,MATCH(B874,[1]resources!B:B,0)))</f>
        <v>CAISO_Battery</v>
      </c>
      <c r="N874" s="221">
        <f>IF(
ISNA(INDEX([1]resources!J:J,MATCH(B874,[1]resources!B:B,0))),"fillme",
INDEX([1]resources!J:J,MATCH(B874,[1]resources!B:B,0)))</f>
        <v>0</v>
      </c>
      <c r="O874" s="210" t="str">
        <f>IFERROR(INDEX(resources!K:K,MATCH(B874,resources!B:B,0)),"fillme")</f>
        <v>battery</v>
      </c>
      <c r="P874" s="210" t="str">
        <f t="shared" si="330"/>
        <v>battery_2024_6</v>
      </c>
      <c r="Q874" s="194">
        <f>INDEX(elcc!G:G,MATCH(P874,elcc!D:D,0))</f>
        <v>1</v>
      </c>
      <c r="R874" s="195">
        <f t="shared" si="331"/>
        <v>0.5</v>
      </c>
      <c r="S874" s="210">
        <f t="shared" si="332"/>
        <v>0.19913707268503153</v>
      </c>
      <c r="T874" s="212">
        <f t="shared" si="333"/>
        <v>0.19913707268503153</v>
      </c>
      <c r="U874" s="196" t="str">
        <f t="shared" si="334"/>
        <v>ok</v>
      </c>
      <c r="V874" s="192" t="str">
        <f>INDEX(resources!F:F,MATCH(B874,resources!B:B,0))</f>
        <v>new_resolve</v>
      </c>
      <c r="W874" s="197">
        <f t="shared" si="335"/>
        <v>0</v>
      </c>
      <c r="X874" s="197">
        <f t="shared" si="336"/>
        <v>1</v>
      </c>
      <c r="Y874" s="214" t="str">
        <f t="shared" si="337"/>
        <v>New_Li_Battery_D.19-11-016 Resource 1_Resource 1. 50 MW, 100 MWh battery.</v>
      </c>
      <c r="Z874" s="197">
        <f>IF(COUNTIFS($Y$2:Y874,Y874)=1,1,0)</f>
        <v>0</v>
      </c>
      <c r="AA874" s="197">
        <f>SUM($Z$2:Z874)*Z874</f>
        <v>0</v>
      </c>
      <c r="AB874" s="197">
        <f>COUNTIFS(resources!B:B,B874)</f>
        <v>1</v>
      </c>
      <c r="AC874" s="197">
        <f t="shared" si="338"/>
        <v>1</v>
      </c>
      <c r="AD874" s="197">
        <f t="shared" si="339"/>
        <v>1</v>
      </c>
      <c r="AE874" s="197">
        <f t="shared" si="340"/>
        <v>1</v>
      </c>
      <c r="AF874" s="197">
        <f t="shared" si="341"/>
        <v>1</v>
      </c>
      <c r="AG874" s="197">
        <f t="shared" si="342"/>
        <v>1</v>
      </c>
      <c r="AH874" s="197">
        <f t="shared" si="343"/>
        <v>1</v>
      </c>
      <c r="AI874" s="197">
        <f t="shared" si="344"/>
        <v>1</v>
      </c>
    </row>
    <row r="875" spans="1:35" x14ac:dyDescent="0.3">
      <c r="A875" s="103" t="s">
        <v>3926</v>
      </c>
      <c r="B875" s="214" t="s">
        <v>593</v>
      </c>
      <c r="C875" s="214" t="s">
        <v>6275</v>
      </c>
      <c r="D875" s="164">
        <v>2024</v>
      </c>
      <c r="E875" s="164">
        <v>7</v>
      </c>
      <c r="F875" s="166">
        <v>0</v>
      </c>
      <c r="G875" s="209"/>
      <c r="H875" s="208">
        <v>7.9654829074012612E-3</v>
      </c>
      <c r="I875" s="103" t="s">
        <v>558</v>
      </c>
      <c r="J875" s="85">
        <v>2</v>
      </c>
      <c r="K875" s="211" t="s">
        <v>6276</v>
      </c>
      <c r="L875" s="211">
        <v>50</v>
      </c>
      <c r="M875" s="211" t="str">
        <f>IF(
ISNA(INDEX([1]resources!E:E,MATCH(B875,[1]resources!B:B,0))),"fillme",
INDEX([1]resources!E:E,MATCH(B875,[1]resources!B:B,0)))</f>
        <v>CAISO_Battery</v>
      </c>
      <c r="N875" s="221">
        <f>IF(
ISNA(INDEX([1]resources!J:J,MATCH(B875,[1]resources!B:B,0))),"fillme",
INDEX([1]resources!J:J,MATCH(B875,[1]resources!B:B,0)))</f>
        <v>0</v>
      </c>
      <c r="O875" s="210" t="str">
        <f>IFERROR(INDEX(resources!K:K,MATCH(B875,resources!B:B,0)),"fillme")</f>
        <v>battery</v>
      </c>
      <c r="P875" s="210" t="str">
        <f t="shared" si="330"/>
        <v>battery_2024_7</v>
      </c>
      <c r="Q875" s="194">
        <f>INDEX(elcc!G:G,MATCH(P875,elcc!D:D,0))</f>
        <v>1</v>
      </c>
      <c r="R875" s="195">
        <f t="shared" si="331"/>
        <v>0.5</v>
      </c>
      <c r="S875" s="210">
        <f t="shared" si="332"/>
        <v>0.19913707268503153</v>
      </c>
      <c r="T875" s="212">
        <f t="shared" si="333"/>
        <v>0.19913707268503153</v>
      </c>
      <c r="U875" s="196" t="str">
        <f t="shared" si="334"/>
        <v>ok</v>
      </c>
      <c r="V875" s="192" t="str">
        <f>INDEX(resources!F:F,MATCH(B875,resources!B:B,0))</f>
        <v>new_resolve</v>
      </c>
      <c r="W875" s="197">
        <f t="shared" si="335"/>
        <v>0</v>
      </c>
      <c r="X875" s="197">
        <f t="shared" si="336"/>
        <v>1</v>
      </c>
      <c r="Y875" s="214" t="str">
        <f t="shared" si="337"/>
        <v>New_Li_Battery_D.19-11-016 Resource 1_Resource 1. 50 MW, 100 MWh battery.</v>
      </c>
      <c r="Z875" s="197">
        <f>IF(COUNTIFS($Y$2:Y875,Y875)=1,1,0)</f>
        <v>0</v>
      </c>
      <c r="AA875" s="197">
        <f>SUM($Z$2:Z875)*Z875</f>
        <v>0</v>
      </c>
      <c r="AB875" s="197">
        <f>COUNTIFS(resources!B:B,B875)</f>
        <v>1</v>
      </c>
      <c r="AC875" s="197">
        <f t="shared" si="338"/>
        <v>1</v>
      </c>
      <c r="AD875" s="197">
        <f t="shared" si="339"/>
        <v>1</v>
      </c>
      <c r="AE875" s="197">
        <f t="shared" si="340"/>
        <v>1</v>
      </c>
      <c r="AF875" s="197">
        <f t="shared" si="341"/>
        <v>1</v>
      </c>
      <c r="AG875" s="197">
        <f t="shared" si="342"/>
        <v>1</v>
      </c>
      <c r="AH875" s="197">
        <f t="shared" si="343"/>
        <v>1</v>
      </c>
      <c r="AI875" s="197">
        <f t="shared" si="344"/>
        <v>1</v>
      </c>
    </row>
    <row r="876" spans="1:35" x14ac:dyDescent="0.3">
      <c r="A876" s="103" t="s">
        <v>3926</v>
      </c>
      <c r="B876" s="214" t="s">
        <v>593</v>
      </c>
      <c r="C876" s="214" t="s">
        <v>6275</v>
      </c>
      <c r="D876" s="164">
        <v>2024</v>
      </c>
      <c r="E876" s="164">
        <v>8</v>
      </c>
      <c r="F876" s="166">
        <v>0</v>
      </c>
      <c r="G876" s="206"/>
      <c r="H876" s="208">
        <v>7.9654829074012612E-3</v>
      </c>
      <c r="I876" s="103" t="s">
        <v>558</v>
      </c>
      <c r="J876" s="85">
        <v>2</v>
      </c>
      <c r="K876" s="211" t="s">
        <v>6276</v>
      </c>
      <c r="L876" s="211">
        <v>50</v>
      </c>
      <c r="M876" s="211" t="str">
        <f>IF(
ISNA(INDEX([1]resources!E:E,MATCH(B876,[1]resources!B:B,0))),"fillme",
INDEX([1]resources!E:E,MATCH(B876,[1]resources!B:B,0)))</f>
        <v>CAISO_Battery</v>
      </c>
      <c r="N876" s="221">
        <f>IF(
ISNA(INDEX([1]resources!J:J,MATCH(B876,[1]resources!B:B,0))),"fillme",
INDEX([1]resources!J:J,MATCH(B876,[1]resources!B:B,0)))</f>
        <v>0</v>
      </c>
      <c r="O876" s="210" t="str">
        <f>IFERROR(INDEX(resources!K:K,MATCH(B876,resources!B:B,0)),"fillme")</f>
        <v>battery</v>
      </c>
      <c r="P876" s="210" t="str">
        <f t="shared" si="330"/>
        <v>battery_2024_8</v>
      </c>
      <c r="Q876" s="194">
        <f>INDEX(elcc!G:G,MATCH(P876,elcc!D:D,0))</f>
        <v>1</v>
      </c>
      <c r="R876" s="195">
        <f t="shared" si="331"/>
        <v>0.5</v>
      </c>
      <c r="S876" s="210">
        <f t="shared" si="332"/>
        <v>0.19913707268503153</v>
      </c>
      <c r="T876" s="212">
        <f t="shared" si="333"/>
        <v>0.19913707268503153</v>
      </c>
      <c r="U876" s="196" t="str">
        <f t="shared" si="334"/>
        <v>ok</v>
      </c>
      <c r="V876" s="192" t="str">
        <f>INDEX(resources!F:F,MATCH(B876,resources!B:B,0))</f>
        <v>new_resolve</v>
      </c>
      <c r="W876" s="197">
        <f t="shared" si="335"/>
        <v>0</v>
      </c>
      <c r="X876" s="197">
        <f t="shared" si="336"/>
        <v>1</v>
      </c>
      <c r="Y876" s="214" t="str">
        <f t="shared" si="337"/>
        <v>New_Li_Battery_D.19-11-016 Resource 1_Resource 1. 50 MW, 100 MWh battery.</v>
      </c>
      <c r="Z876" s="197">
        <f>IF(COUNTIFS($Y$2:Y876,Y876)=1,1,0)</f>
        <v>0</v>
      </c>
      <c r="AA876" s="197">
        <f>SUM($Z$2:Z876)*Z876</f>
        <v>0</v>
      </c>
      <c r="AB876" s="197">
        <f>COUNTIFS(resources!B:B,B876)</f>
        <v>1</v>
      </c>
      <c r="AC876" s="197">
        <f t="shared" si="338"/>
        <v>1</v>
      </c>
      <c r="AD876" s="197">
        <f t="shared" si="339"/>
        <v>1</v>
      </c>
      <c r="AE876" s="197">
        <f t="shared" si="340"/>
        <v>1</v>
      </c>
      <c r="AF876" s="197">
        <f t="shared" si="341"/>
        <v>1</v>
      </c>
      <c r="AG876" s="197">
        <f t="shared" si="342"/>
        <v>1</v>
      </c>
      <c r="AH876" s="197">
        <f t="shared" si="343"/>
        <v>1</v>
      </c>
      <c r="AI876" s="197">
        <f t="shared" si="344"/>
        <v>1</v>
      </c>
    </row>
    <row r="877" spans="1:35" x14ac:dyDescent="0.3">
      <c r="A877" s="103" t="s">
        <v>3926</v>
      </c>
      <c r="B877" s="214" t="s">
        <v>593</v>
      </c>
      <c r="C877" s="214" t="s">
        <v>6275</v>
      </c>
      <c r="D877" s="164">
        <v>2024</v>
      </c>
      <c r="E877" s="164">
        <v>9</v>
      </c>
      <c r="F877" s="166">
        <v>0</v>
      </c>
      <c r="G877" s="209"/>
      <c r="H877" s="208">
        <v>7.9654829074012612E-3</v>
      </c>
      <c r="I877" s="103" t="s">
        <v>558</v>
      </c>
      <c r="J877" s="85">
        <v>2</v>
      </c>
      <c r="K877" s="211" t="s">
        <v>6276</v>
      </c>
      <c r="L877" s="211">
        <v>50</v>
      </c>
      <c r="M877" s="211" t="str">
        <f>IF(
ISNA(INDEX([1]resources!E:E,MATCH(B877,[1]resources!B:B,0))),"fillme",
INDEX([1]resources!E:E,MATCH(B877,[1]resources!B:B,0)))</f>
        <v>CAISO_Battery</v>
      </c>
      <c r="N877" s="221">
        <f>IF(
ISNA(INDEX([1]resources!J:J,MATCH(B877,[1]resources!B:B,0))),"fillme",
INDEX([1]resources!J:J,MATCH(B877,[1]resources!B:B,0)))</f>
        <v>0</v>
      </c>
      <c r="O877" s="210" t="str">
        <f>IFERROR(INDEX(resources!K:K,MATCH(B877,resources!B:B,0)),"fillme")</f>
        <v>battery</v>
      </c>
      <c r="P877" s="210" t="str">
        <f t="shared" si="330"/>
        <v>battery_2024_9</v>
      </c>
      <c r="Q877" s="194">
        <f>INDEX(elcc!G:G,MATCH(P877,elcc!D:D,0))</f>
        <v>1</v>
      </c>
      <c r="R877" s="195">
        <f t="shared" si="331"/>
        <v>0.5</v>
      </c>
      <c r="S877" s="210">
        <f t="shared" si="332"/>
        <v>0.19913707268503153</v>
      </c>
      <c r="T877" s="212">
        <f t="shared" si="333"/>
        <v>0.19913707268503153</v>
      </c>
      <c r="U877" s="196" t="str">
        <f t="shared" si="334"/>
        <v>ok</v>
      </c>
      <c r="V877" s="192" t="str">
        <f>INDEX(resources!F:F,MATCH(B877,resources!B:B,0))</f>
        <v>new_resolve</v>
      </c>
      <c r="W877" s="197">
        <f t="shared" si="335"/>
        <v>0</v>
      </c>
      <c r="X877" s="197">
        <f t="shared" si="336"/>
        <v>1</v>
      </c>
      <c r="Y877" s="214" t="str">
        <f t="shared" si="337"/>
        <v>New_Li_Battery_D.19-11-016 Resource 1_Resource 1. 50 MW, 100 MWh battery.</v>
      </c>
      <c r="Z877" s="197">
        <f>IF(COUNTIFS($Y$2:Y877,Y877)=1,1,0)</f>
        <v>0</v>
      </c>
      <c r="AA877" s="197">
        <f>SUM($Z$2:Z877)*Z877</f>
        <v>0</v>
      </c>
      <c r="AB877" s="197">
        <f>COUNTIFS(resources!B:B,B877)</f>
        <v>1</v>
      </c>
      <c r="AC877" s="197">
        <f t="shared" si="338"/>
        <v>1</v>
      </c>
      <c r="AD877" s="197">
        <f t="shared" si="339"/>
        <v>1</v>
      </c>
      <c r="AE877" s="197">
        <f t="shared" si="340"/>
        <v>1</v>
      </c>
      <c r="AF877" s="197">
        <f t="shared" si="341"/>
        <v>1</v>
      </c>
      <c r="AG877" s="197">
        <f t="shared" si="342"/>
        <v>1</v>
      </c>
      <c r="AH877" s="197">
        <f t="shared" si="343"/>
        <v>1</v>
      </c>
      <c r="AI877" s="197">
        <f t="shared" si="344"/>
        <v>1</v>
      </c>
    </row>
    <row r="878" spans="1:35" x14ac:dyDescent="0.3">
      <c r="A878" s="103" t="s">
        <v>3926</v>
      </c>
      <c r="B878" s="214" t="s">
        <v>593</v>
      </c>
      <c r="C878" s="214" t="s">
        <v>6275</v>
      </c>
      <c r="D878" s="164">
        <v>2024</v>
      </c>
      <c r="E878" s="164">
        <v>10</v>
      </c>
      <c r="F878" s="166">
        <v>0</v>
      </c>
      <c r="G878" s="206"/>
      <c r="H878" s="208">
        <v>7.9654829074012612E-3</v>
      </c>
      <c r="I878" s="103" t="s">
        <v>558</v>
      </c>
      <c r="J878" s="85">
        <v>2</v>
      </c>
      <c r="K878" s="211" t="s">
        <v>6276</v>
      </c>
      <c r="L878" s="211">
        <v>50</v>
      </c>
      <c r="M878" s="211" t="str">
        <f>IF(
ISNA(INDEX([1]resources!E:E,MATCH(B878,[1]resources!B:B,0))),"fillme",
INDEX([1]resources!E:E,MATCH(B878,[1]resources!B:B,0)))</f>
        <v>CAISO_Battery</v>
      </c>
      <c r="N878" s="221">
        <f>IF(
ISNA(INDEX([1]resources!J:J,MATCH(B878,[1]resources!B:B,0))),"fillme",
INDEX([1]resources!J:J,MATCH(B878,[1]resources!B:B,0)))</f>
        <v>0</v>
      </c>
      <c r="O878" s="210" t="str">
        <f>IFERROR(INDEX(resources!K:K,MATCH(B878,resources!B:B,0)),"fillme")</f>
        <v>battery</v>
      </c>
      <c r="P878" s="210" t="str">
        <f t="shared" si="330"/>
        <v>battery_2024_10</v>
      </c>
      <c r="Q878" s="194">
        <f>INDEX(elcc!G:G,MATCH(P878,elcc!D:D,0))</f>
        <v>1</v>
      </c>
      <c r="R878" s="195">
        <f t="shared" si="331"/>
        <v>0.5</v>
      </c>
      <c r="S878" s="210">
        <f t="shared" si="332"/>
        <v>0.19913707268503153</v>
      </c>
      <c r="T878" s="212">
        <f t="shared" si="333"/>
        <v>0.19913707268503153</v>
      </c>
      <c r="U878" s="196" t="str">
        <f t="shared" si="334"/>
        <v>ok</v>
      </c>
      <c r="V878" s="192" t="str">
        <f>INDEX(resources!F:F,MATCH(B878,resources!B:B,0))</f>
        <v>new_resolve</v>
      </c>
      <c r="W878" s="197">
        <f t="shared" si="335"/>
        <v>0</v>
      </c>
      <c r="X878" s="197">
        <f t="shared" si="336"/>
        <v>1</v>
      </c>
      <c r="Y878" s="214" t="str">
        <f t="shared" si="337"/>
        <v>New_Li_Battery_D.19-11-016 Resource 1_Resource 1. 50 MW, 100 MWh battery.</v>
      </c>
      <c r="Z878" s="197">
        <f>IF(COUNTIFS($Y$2:Y878,Y878)=1,1,0)</f>
        <v>0</v>
      </c>
      <c r="AA878" s="197">
        <f>SUM($Z$2:Z878)*Z878</f>
        <v>0</v>
      </c>
      <c r="AB878" s="197">
        <f>COUNTIFS(resources!B:B,B878)</f>
        <v>1</v>
      </c>
      <c r="AC878" s="197">
        <f t="shared" si="338"/>
        <v>1</v>
      </c>
      <c r="AD878" s="197">
        <f t="shared" si="339"/>
        <v>1</v>
      </c>
      <c r="AE878" s="197">
        <f t="shared" si="340"/>
        <v>1</v>
      </c>
      <c r="AF878" s="197">
        <f t="shared" si="341"/>
        <v>1</v>
      </c>
      <c r="AG878" s="197">
        <f t="shared" si="342"/>
        <v>1</v>
      </c>
      <c r="AH878" s="197">
        <f t="shared" si="343"/>
        <v>1</v>
      </c>
      <c r="AI878" s="197">
        <f t="shared" si="344"/>
        <v>1</v>
      </c>
    </row>
    <row r="879" spans="1:35" x14ac:dyDescent="0.3">
      <c r="A879" s="103" t="s">
        <v>3926</v>
      </c>
      <c r="B879" s="214" t="s">
        <v>593</v>
      </c>
      <c r="C879" s="214" t="s">
        <v>6275</v>
      </c>
      <c r="D879" s="164">
        <v>2024</v>
      </c>
      <c r="E879" s="164">
        <v>11</v>
      </c>
      <c r="F879" s="166">
        <v>0</v>
      </c>
      <c r="G879" s="209"/>
      <c r="H879" s="208">
        <v>7.9654829074012612E-3</v>
      </c>
      <c r="I879" s="103" t="s">
        <v>558</v>
      </c>
      <c r="J879" s="85">
        <v>2</v>
      </c>
      <c r="K879" s="211" t="s">
        <v>6276</v>
      </c>
      <c r="L879" s="211">
        <v>50</v>
      </c>
      <c r="M879" s="211" t="str">
        <f>IF(
ISNA(INDEX([1]resources!E:E,MATCH(B879,[1]resources!B:B,0))),"fillme",
INDEX([1]resources!E:E,MATCH(B879,[1]resources!B:B,0)))</f>
        <v>CAISO_Battery</v>
      </c>
      <c r="N879" s="221">
        <f>IF(
ISNA(INDEX([1]resources!J:J,MATCH(B879,[1]resources!B:B,0))),"fillme",
INDEX([1]resources!J:J,MATCH(B879,[1]resources!B:B,0)))</f>
        <v>0</v>
      </c>
      <c r="O879" s="210" t="str">
        <f>IFERROR(INDEX(resources!K:K,MATCH(B879,resources!B:B,0)),"fillme")</f>
        <v>battery</v>
      </c>
      <c r="P879" s="210" t="str">
        <f t="shared" si="330"/>
        <v>battery_2024_11</v>
      </c>
      <c r="Q879" s="194">
        <f>INDEX(elcc!G:G,MATCH(P879,elcc!D:D,0))</f>
        <v>1</v>
      </c>
      <c r="R879" s="195">
        <f t="shared" si="331"/>
        <v>0.5</v>
      </c>
      <c r="S879" s="210">
        <f t="shared" si="332"/>
        <v>0.19913707268503153</v>
      </c>
      <c r="T879" s="212">
        <f t="shared" si="333"/>
        <v>0.19913707268503153</v>
      </c>
      <c r="U879" s="196" t="str">
        <f t="shared" si="334"/>
        <v>ok</v>
      </c>
      <c r="V879" s="192" t="str">
        <f>INDEX(resources!F:F,MATCH(B879,resources!B:B,0))</f>
        <v>new_resolve</v>
      </c>
      <c r="W879" s="197">
        <f t="shared" si="335"/>
        <v>0</v>
      </c>
      <c r="X879" s="197">
        <f t="shared" si="336"/>
        <v>1</v>
      </c>
      <c r="Y879" s="214" t="str">
        <f t="shared" si="337"/>
        <v>New_Li_Battery_D.19-11-016 Resource 1_Resource 1. 50 MW, 100 MWh battery.</v>
      </c>
      <c r="Z879" s="197">
        <f>IF(COUNTIFS($Y$2:Y879,Y879)=1,1,0)</f>
        <v>0</v>
      </c>
      <c r="AA879" s="197">
        <f>SUM($Z$2:Z879)*Z879</f>
        <v>0</v>
      </c>
      <c r="AB879" s="197">
        <f>COUNTIFS(resources!B:B,B879)</f>
        <v>1</v>
      </c>
      <c r="AC879" s="197">
        <f t="shared" si="338"/>
        <v>1</v>
      </c>
      <c r="AD879" s="197">
        <f t="shared" si="339"/>
        <v>1</v>
      </c>
      <c r="AE879" s="197">
        <f t="shared" si="340"/>
        <v>1</v>
      </c>
      <c r="AF879" s="197">
        <f t="shared" si="341"/>
        <v>1</v>
      </c>
      <c r="AG879" s="197">
        <f t="shared" si="342"/>
        <v>1</v>
      </c>
      <c r="AH879" s="197">
        <f t="shared" si="343"/>
        <v>1</v>
      </c>
      <c r="AI879" s="197">
        <f t="shared" si="344"/>
        <v>1</v>
      </c>
    </row>
    <row r="880" spans="1:35" x14ac:dyDescent="0.3">
      <c r="A880" s="103" t="s">
        <v>3926</v>
      </c>
      <c r="B880" s="214" t="s">
        <v>593</v>
      </c>
      <c r="C880" s="214" t="s">
        <v>6275</v>
      </c>
      <c r="D880" s="164">
        <v>2024</v>
      </c>
      <c r="E880" s="164">
        <v>12</v>
      </c>
      <c r="F880" s="166">
        <v>0</v>
      </c>
      <c r="G880" s="206"/>
      <c r="H880" s="208">
        <v>7.9654829074012612E-3</v>
      </c>
      <c r="I880" s="103" t="s">
        <v>558</v>
      </c>
      <c r="J880" s="85">
        <v>2</v>
      </c>
      <c r="K880" s="211" t="s">
        <v>6276</v>
      </c>
      <c r="L880" s="211">
        <v>50</v>
      </c>
      <c r="M880" s="211" t="str">
        <f>IF(
ISNA(INDEX([1]resources!E:E,MATCH(B880,[1]resources!B:B,0))),"fillme",
INDEX([1]resources!E:E,MATCH(B880,[1]resources!B:B,0)))</f>
        <v>CAISO_Battery</v>
      </c>
      <c r="N880" s="221">
        <f>IF(
ISNA(INDEX([1]resources!J:J,MATCH(B880,[1]resources!B:B,0))),"fillme",
INDEX([1]resources!J:J,MATCH(B880,[1]resources!B:B,0)))</f>
        <v>0</v>
      </c>
      <c r="O880" s="210" t="str">
        <f>IFERROR(INDEX(resources!K:K,MATCH(B880,resources!B:B,0)),"fillme")</f>
        <v>battery</v>
      </c>
      <c r="P880" s="210" t="str">
        <f t="shared" si="330"/>
        <v>battery_2024_12</v>
      </c>
      <c r="Q880" s="194">
        <f>INDEX(elcc!G:G,MATCH(P880,elcc!D:D,0))</f>
        <v>1</v>
      </c>
      <c r="R880" s="195">
        <f t="shared" si="331"/>
        <v>0.5</v>
      </c>
      <c r="S880" s="210">
        <f t="shared" si="332"/>
        <v>0.19913707268503153</v>
      </c>
      <c r="T880" s="212">
        <f t="shared" si="333"/>
        <v>0.19913707268503153</v>
      </c>
      <c r="U880" s="196" t="str">
        <f t="shared" si="334"/>
        <v>ok</v>
      </c>
      <c r="V880" s="192" t="str">
        <f>INDEX(resources!F:F,MATCH(B880,resources!B:B,0))</f>
        <v>new_resolve</v>
      </c>
      <c r="W880" s="197">
        <f t="shared" si="335"/>
        <v>0</v>
      </c>
      <c r="X880" s="197">
        <f t="shared" si="336"/>
        <v>1</v>
      </c>
      <c r="Y880" s="214" t="str">
        <f t="shared" si="337"/>
        <v>New_Li_Battery_D.19-11-016 Resource 1_Resource 1. 50 MW, 100 MWh battery.</v>
      </c>
      <c r="Z880" s="197">
        <f>IF(COUNTIFS($Y$2:Y880,Y880)=1,1,0)</f>
        <v>0</v>
      </c>
      <c r="AA880" s="197">
        <f>SUM($Z$2:Z880)*Z880</f>
        <v>0</v>
      </c>
      <c r="AB880" s="197">
        <f>COUNTIFS(resources!B:B,B880)</f>
        <v>1</v>
      </c>
      <c r="AC880" s="197">
        <f t="shared" si="338"/>
        <v>1</v>
      </c>
      <c r="AD880" s="197">
        <f t="shared" si="339"/>
        <v>1</v>
      </c>
      <c r="AE880" s="197">
        <f t="shared" si="340"/>
        <v>1</v>
      </c>
      <c r="AF880" s="197">
        <f t="shared" si="341"/>
        <v>1</v>
      </c>
      <c r="AG880" s="197">
        <f t="shared" si="342"/>
        <v>1</v>
      </c>
      <c r="AH880" s="197">
        <f t="shared" si="343"/>
        <v>1</v>
      </c>
      <c r="AI880" s="197">
        <f t="shared" si="344"/>
        <v>1</v>
      </c>
    </row>
    <row r="881" spans="1:35" x14ac:dyDescent="0.3">
      <c r="A881" s="103" t="s">
        <v>3926</v>
      </c>
      <c r="B881" s="214" t="s">
        <v>593</v>
      </c>
      <c r="C881" s="214" t="s">
        <v>6275</v>
      </c>
      <c r="D881" s="164">
        <v>2025</v>
      </c>
      <c r="E881" s="164">
        <v>1</v>
      </c>
      <c r="F881" s="166">
        <v>0</v>
      </c>
      <c r="G881" s="209"/>
      <c r="H881" s="208">
        <v>7.9654829074012612E-3</v>
      </c>
      <c r="I881" s="103" t="s">
        <v>558</v>
      </c>
      <c r="J881" s="85">
        <v>2</v>
      </c>
      <c r="K881" s="211" t="s">
        <v>6276</v>
      </c>
      <c r="L881" s="211">
        <v>50</v>
      </c>
      <c r="M881" s="211" t="str">
        <f>IF(
ISNA(INDEX([1]resources!E:E,MATCH(B881,[1]resources!B:B,0))),"fillme",
INDEX([1]resources!E:E,MATCH(B881,[1]resources!B:B,0)))</f>
        <v>CAISO_Battery</v>
      </c>
      <c r="N881" s="221">
        <f>IF(
ISNA(INDEX([1]resources!J:J,MATCH(B881,[1]resources!B:B,0))),"fillme",
INDEX([1]resources!J:J,MATCH(B881,[1]resources!B:B,0)))</f>
        <v>0</v>
      </c>
      <c r="O881" s="210" t="str">
        <f>IFERROR(INDEX(resources!K:K,MATCH(B881,resources!B:B,0)),"fillme")</f>
        <v>battery</v>
      </c>
      <c r="P881" s="210" t="str">
        <f t="shared" si="330"/>
        <v>battery_2025_1</v>
      </c>
      <c r="Q881" s="194">
        <f>INDEX(elcc!G:G,MATCH(P881,elcc!D:D,0))</f>
        <v>0.98301732361648997</v>
      </c>
      <c r="R881" s="195">
        <f t="shared" si="331"/>
        <v>0.5</v>
      </c>
      <c r="S881" s="210">
        <f t="shared" si="332"/>
        <v>0.19575519222366211</v>
      </c>
      <c r="T881" s="212">
        <f t="shared" si="333"/>
        <v>0.19575519222366211</v>
      </c>
      <c r="U881" s="196" t="str">
        <f t="shared" si="334"/>
        <v>ok</v>
      </c>
      <c r="V881" s="192" t="str">
        <f>INDEX(resources!F:F,MATCH(B881,resources!B:B,0))</f>
        <v>new_resolve</v>
      </c>
      <c r="W881" s="197">
        <f t="shared" si="335"/>
        <v>0</v>
      </c>
      <c r="X881" s="197">
        <f t="shared" si="336"/>
        <v>1</v>
      </c>
      <c r="Y881" s="214" t="str">
        <f t="shared" si="337"/>
        <v>New_Li_Battery_D.19-11-016 Resource 1_Resource 1. 50 MW, 100 MWh battery.</v>
      </c>
      <c r="Z881" s="197">
        <f>IF(COUNTIFS($Y$2:Y881,Y881)=1,1,0)</f>
        <v>0</v>
      </c>
      <c r="AA881" s="197">
        <f>SUM($Z$2:Z881)*Z881</f>
        <v>0</v>
      </c>
      <c r="AB881" s="197">
        <f>COUNTIFS(resources!B:B,B881)</f>
        <v>1</v>
      </c>
      <c r="AC881" s="197">
        <f t="shared" si="338"/>
        <v>1</v>
      </c>
      <c r="AD881" s="197">
        <f t="shared" si="339"/>
        <v>1</v>
      </c>
      <c r="AE881" s="197">
        <f t="shared" si="340"/>
        <v>1</v>
      </c>
      <c r="AF881" s="197">
        <f t="shared" si="341"/>
        <v>1</v>
      </c>
      <c r="AG881" s="197">
        <f t="shared" si="342"/>
        <v>1</v>
      </c>
      <c r="AH881" s="197">
        <f t="shared" si="343"/>
        <v>1</v>
      </c>
      <c r="AI881" s="197">
        <f t="shared" si="344"/>
        <v>1</v>
      </c>
    </row>
    <row r="882" spans="1:35" x14ac:dyDescent="0.3">
      <c r="A882" s="103" t="s">
        <v>3926</v>
      </c>
      <c r="B882" s="214" t="s">
        <v>593</v>
      </c>
      <c r="C882" s="214" t="s">
        <v>6275</v>
      </c>
      <c r="D882" s="164">
        <v>2025</v>
      </c>
      <c r="E882" s="164">
        <v>2</v>
      </c>
      <c r="F882" s="166">
        <v>0</v>
      </c>
      <c r="G882" s="206"/>
      <c r="H882" s="208">
        <v>7.9654829074012612E-3</v>
      </c>
      <c r="I882" s="103" t="s">
        <v>558</v>
      </c>
      <c r="J882" s="85">
        <v>2</v>
      </c>
      <c r="K882" s="211" t="s">
        <v>6276</v>
      </c>
      <c r="L882" s="211">
        <v>50</v>
      </c>
      <c r="M882" s="211" t="str">
        <f>IF(
ISNA(INDEX([1]resources!E:E,MATCH(B882,[1]resources!B:B,0))),"fillme",
INDEX([1]resources!E:E,MATCH(B882,[1]resources!B:B,0)))</f>
        <v>CAISO_Battery</v>
      </c>
      <c r="N882" s="221">
        <f>IF(
ISNA(INDEX([1]resources!J:J,MATCH(B882,[1]resources!B:B,0))),"fillme",
INDEX([1]resources!J:J,MATCH(B882,[1]resources!B:B,0)))</f>
        <v>0</v>
      </c>
      <c r="O882" s="210" t="str">
        <f>IFERROR(INDEX(resources!K:K,MATCH(B882,resources!B:B,0)),"fillme")</f>
        <v>battery</v>
      </c>
      <c r="P882" s="210" t="str">
        <f t="shared" si="330"/>
        <v>battery_2025_2</v>
      </c>
      <c r="Q882" s="194">
        <f>INDEX(elcc!G:G,MATCH(P882,elcc!D:D,0))</f>
        <v>0.98301732361648997</v>
      </c>
      <c r="R882" s="195">
        <f t="shared" si="331"/>
        <v>0.5</v>
      </c>
      <c r="S882" s="210">
        <f t="shared" si="332"/>
        <v>0.19575519222366211</v>
      </c>
      <c r="T882" s="212">
        <f t="shared" si="333"/>
        <v>0.19575519222366211</v>
      </c>
      <c r="U882" s="196" t="str">
        <f t="shared" si="334"/>
        <v>ok</v>
      </c>
      <c r="V882" s="192" t="str">
        <f>INDEX(resources!F:F,MATCH(B882,resources!B:B,0))</f>
        <v>new_resolve</v>
      </c>
      <c r="W882" s="197">
        <f t="shared" si="335"/>
        <v>0</v>
      </c>
      <c r="X882" s="197">
        <f t="shared" si="336"/>
        <v>1</v>
      </c>
      <c r="Y882" s="214" t="str">
        <f t="shared" si="337"/>
        <v>New_Li_Battery_D.19-11-016 Resource 1_Resource 1. 50 MW, 100 MWh battery.</v>
      </c>
      <c r="Z882" s="197">
        <f>IF(COUNTIFS($Y$2:Y882,Y882)=1,1,0)</f>
        <v>0</v>
      </c>
      <c r="AA882" s="197">
        <f>SUM($Z$2:Z882)*Z882</f>
        <v>0</v>
      </c>
      <c r="AB882" s="197">
        <f>COUNTIFS(resources!B:B,B882)</f>
        <v>1</v>
      </c>
      <c r="AC882" s="197">
        <f t="shared" si="338"/>
        <v>1</v>
      </c>
      <c r="AD882" s="197">
        <f t="shared" si="339"/>
        <v>1</v>
      </c>
      <c r="AE882" s="197">
        <f t="shared" si="340"/>
        <v>1</v>
      </c>
      <c r="AF882" s="197">
        <f t="shared" si="341"/>
        <v>1</v>
      </c>
      <c r="AG882" s="197">
        <f t="shared" si="342"/>
        <v>1</v>
      </c>
      <c r="AH882" s="197">
        <f t="shared" si="343"/>
        <v>1</v>
      </c>
      <c r="AI882" s="197">
        <f t="shared" si="344"/>
        <v>1</v>
      </c>
    </row>
    <row r="883" spans="1:35" x14ac:dyDescent="0.3">
      <c r="A883" s="103" t="s">
        <v>3926</v>
      </c>
      <c r="B883" s="214" t="s">
        <v>593</v>
      </c>
      <c r="C883" s="214" t="s">
        <v>6275</v>
      </c>
      <c r="D883" s="164">
        <v>2025</v>
      </c>
      <c r="E883" s="164">
        <v>3</v>
      </c>
      <c r="F883" s="166">
        <v>0</v>
      </c>
      <c r="G883" s="209"/>
      <c r="H883" s="208">
        <v>7.9654829074012612E-3</v>
      </c>
      <c r="I883" s="103" t="s">
        <v>558</v>
      </c>
      <c r="J883" s="85">
        <v>2</v>
      </c>
      <c r="K883" s="211" t="s">
        <v>6276</v>
      </c>
      <c r="L883" s="211">
        <v>50</v>
      </c>
      <c r="M883" s="211" t="str">
        <f>IF(
ISNA(INDEX([1]resources!E:E,MATCH(B883,[1]resources!B:B,0))),"fillme",
INDEX([1]resources!E:E,MATCH(B883,[1]resources!B:B,0)))</f>
        <v>CAISO_Battery</v>
      </c>
      <c r="N883" s="221">
        <f>IF(
ISNA(INDEX([1]resources!J:J,MATCH(B883,[1]resources!B:B,0))),"fillme",
INDEX([1]resources!J:J,MATCH(B883,[1]resources!B:B,0)))</f>
        <v>0</v>
      </c>
      <c r="O883" s="210" t="str">
        <f>IFERROR(INDEX(resources!K:K,MATCH(B883,resources!B:B,0)),"fillme")</f>
        <v>battery</v>
      </c>
      <c r="P883" s="210" t="str">
        <f t="shared" si="330"/>
        <v>battery_2025_3</v>
      </c>
      <c r="Q883" s="194">
        <f>INDEX(elcc!G:G,MATCH(P883,elcc!D:D,0))</f>
        <v>0.98301732361648997</v>
      </c>
      <c r="R883" s="195">
        <f t="shared" si="331"/>
        <v>0.5</v>
      </c>
      <c r="S883" s="210">
        <f t="shared" si="332"/>
        <v>0.19575519222366211</v>
      </c>
      <c r="T883" s="212">
        <f t="shared" si="333"/>
        <v>0.19575519222366211</v>
      </c>
      <c r="U883" s="196" t="str">
        <f t="shared" si="334"/>
        <v>ok</v>
      </c>
      <c r="V883" s="192" t="str">
        <f>INDEX(resources!F:F,MATCH(B883,resources!B:B,0))</f>
        <v>new_resolve</v>
      </c>
      <c r="W883" s="197">
        <f t="shared" si="335"/>
        <v>0</v>
      </c>
      <c r="X883" s="197">
        <f t="shared" si="336"/>
        <v>1</v>
      </c>
      <c r="Y883" s="214" t="str">
        <f t="shared" si="337"/>
        <v>New_Li_Battery_D.19-11-016 Resource 1_Resource 1. 50 MW, 100 MWh battery.</v>
      </c>
      <c r="Z883" s="197">
        <f>IF(COUNTIFS($Y$2:Y883,Y883)=1,1,0)</f>
        <v>0</v>
      </c>
      <c r="AA883" s="197">
        <f>SUM($Z$2:Z883)*Z883</f>
        <v>0</v>
      </c>
      <c r="AB883" s="197">
        <f>COUNTIFS(resources!B:B,B883)</f>
        <v>1</v>
      </c>
      <c r="AC883" s="197">
        <f t="shared" si="338"/>
        <v>1</v>
      </c>
      <c r="AD883" s="197">
        <f t="shared" si="339"/>
        <v>1</v>
      </c>
      <c r="AE883" s="197">
        <f t="shared" si="340"/>
        <v>1</v>
      </c>
      <c r="AF883" s="197">
        <f t="shared" si="341"/>
        <v>1</v>
      </c>
      <c r="AG883" s="197">
        <f t="shared" si="342"/>
        <v>1</v>
      </c>
      <c r="AH883" s="197">
        <f t="shared" si="343"/>
        <v>1</v>
      </c>
      <c r="AI883" s="197">
        <f t="shared" si="344"/>
        <v>1</v>
      </c>
    </row>
    <row r="884" spans="1:35" x14ac:dyDescent="0.3">
      <c r="A884" s="103" t="s">
        <v>3926</v>
      </c>
      <c r="B884" s="214" t="s">
        <v>593</v>
      </c>
      <c r="C884" s="214" t="s">
        <v>6275</v>
      </c>
      <c r="D884" s="164">
        <v>2025</v>
      </c>
      <c r="E884" s="164">
        <v>4</v>
      </c>
      <c r="F884" s="166">
        <v>0</v>
      </c>
      <c r="G884" s="206"/>
      <c r="H884" s="208">
        <v>7.9654829074012612E-3</v>
      </c>
      <c r="I884" s="103" t="s">
        <v>558</v>
      </c>
      <c r="J884" s="85">
        <v>2</v>
      </c>
      <c r="K884" s="211" t="s">
        <v>6276</v>
      </c>
      <c r="L884" s="211">
        <v>50</v>
      </c>
      <c r="M884" s="211" t="str">
        <f>IF(
ISNA(INDEX([1]resources!E:E,MATCH(B884,[1]resources!B:B,0))),"fillme",
INDEX([1]resources!E:E,MATCH(B884,[1]resources!B:B,0)))</f>
        <v>CAISO_Battery</v>
      </c>
      <c r="N884" s="221">
        <f>IF(
ISNA(INDEX([1]resources!J:J,MATCH(B884,[1]resources!B:B,0))),"fillme",
INDEX([1]resources!J:J,MATCH(B884,[1]resources!B:B,0)))</f>
        <v>0</v>
      </c>
      <c r="O884" s="210" t="str">
        <f>IFERROR(INDEX(resources!K:K,MATCH(B884,resources!B:B,0)),"fillme")</f>
        <v>battery</v>
      </c>
      <c r="P884" s="210" t="str">
        <f t="shared" si="330"/>
        <v>battery_2025_4</v>
      </c>
      <c r="Q884" s="194">
        <f>INDEX(elcc!G:G,MATCH(P884,elcc!D:D,0))</f>
        <v>0.98301732361648997</v>
      </c>
      <c r="R884" s="195">
        <f t="shared" si="331"/>
        <v>0.5</v>
      </c>
      <c r="S884" s="210">
        <f t="shared" si="332"/>
        <v>0.19575519222366211</v>
      </c>
      <c r="T884" s="212">
        <f t="shared" si="333"/>
        <v>0.19575519222366211</v>
      </c>
      <c r="U884" s="196" t="str">
        <f t="shared" si="334"/>
        <v>ok</v>
      </c>
      <c r="V884" s="192" t="str">
        <f>INDEX(resources!F:F,MATCH(B884,resources!B:B,0))</f>
        <v>new_resolve</v>
      </c>
      <c r="W884" s="197">
        <f t="shared" si="335"/>
        <v>0</v>
      </c>
      <c r="X884" s="197">
        <f t="shared" si="336"/>
        <v>1</v>
      </c>
      <c r="Y884" s="214" t="str">
        <f t="shared" si="337"/>
        <v>New_Li_Battery_D.19-11-016 Resource 1_Resource 1. 50 MW, 100 MWh battery.</v>
      </c>
      <c r="Z884" s="197">
        <f>IF(COUNTIFS($Y$2:Y884,Y884)=1,1,0)</f>
        <v>0</v>
      </c>
      <c r="AA884" s="197">
        <f>SUM($Z$2:Z884)*Z884</f>
        <v>0</v>
      </c>
      <c r="AB884" s="197">
        <f>COUNTIFS(resources!B:B,B884)</f>
        <v>1</v>
      </c>
      <c r="AC884" s="197">
        <f t="shared" si="338"/>
        <v>1</v>
      </c>
      <c r="AD884" s="197">
        <f t="shared" si="339"/>
        <v>1</v>
      </c>
      <c r="AE884" s="197">
        <f t="shared" si="340"/>
        <v>1</v>
      </c>
      <c r="AF884" s="197">
        <f t="shared" si="341"/>
        <v>1</v>
      </c>
      <c r="AG884" s="197">
        <f t="shared" si="342"/>
        <v>1</v>
      </c>
      <c r="AH884" s="197">
        <f t="shared" si="343"/>
        <v>1</v>
      </c>
      <c r="AI884" s="197">
        <f t="shared" si="344"/>
        <v>1</v>
      </c>
    </row>
    <row r="885" spans="1:35" x14ac:dyDescent="0.3">
      <c r="A885" s="103" t="s">
        <v>3926</v>
      </c>
      <c r="B885" s="214" t="s">
        <v>593</v>
      </c>
      <c r="C885" s="214" t="s">
        <v>6275</v>
      </c>
      <c r="D885" s="164">
        <v>2025</v>
      </c>
      <c r="E885" s="164">
        <v>5</v>
      </c>
      <c r="F885" s="166">
        <v>0</v>
      </c>
      <c r="G885" s="209"/>
      <c r="H885" s="208">
        <v>7.9654829074012612E-3</v>
      </c>
      <c r="I885" s="103" t="s">
        <v>558</v>
      </c>
      <c r="J885" s="85">
        <v>2</v>
      </c>
      <c r="K885" s="211" t="s">
        <v>6276</v>
      </c>
      <c r="L885" s="211">
        <v>50</v>
      </c>
      <c r="M885" s="211" t="str">
        <f>IF(
ISNA(INDEX([1]resources!E:E,MATCH(B885,[1]resources!B:B,0))),"fillme",
INDEX([1]resources!E:E,MATCH(B885,[1]resources!B:B,0)))</f>
        <v>CAISO_Battery</v>
      </c>
      <c r="N885" s="221">
        <f>IF(
ISNA(INDEX([1]resources!J:J,MATCH(B885,[1]resources!B:B,0))),"fillme",
INDEX([1]resources!J:J,MATCH(B885,[1]resources!B:B,0)))</f>
        <v>0</v>
      </c>
      <c r="O885" s="210" t="str">
        <f>IFERROR(INDEX(resources!K:K,MATCH(B885,resources!B:B,0)),"fillme")</f>
        <v>battery</v>
      </c>
      <c r="P885" s="210" t="str">
        <f t="shared" si="330"/>
        <v>battery_2025_5</v>
      </c>
      <c r="Q885" s="194">
        <f>INDEX(elcc!G:G,MATCH(P885,elcc!D:D,0))</f>
        <v>0.98301732361648997</v>
      </c>
      <c r="R885" s="195">
        <f t="shared" si="331"/>
        <v>0.5</v>
      </c>
      <c r="S885" s="210">
        <f t="shared" si="332"/>
        <v>0.19575519222366211</v>
      </c>
      <c r="T885" s="212">
        <f t="shared" si="333"/>
        <v>0.19575519222366211</v>
      </c>
      <c r="U885" s="196" t="str">
        <f t="shared" si="334"/>
        <v>ok</v>
      </c>
      <c r="V885" s="192" t="str">
        <f>INDEX(resources!F:F,MATCH(B885,resources!B:B,0))</f>
        <v>new_resolve</v>
      </c>
      <c r="W885" s="197">
        <f t="shared" si="335"/>
        <v>0</v>
      </c>
      <c r="X885" s="197">
        <f t="shared" si="336"/>
        <v>1</v>
      </c>
      <c r="Y885" s="214" t="str">
        <f t="shared" si="337"/>
        <v>New_Li_Battery_D.19-11-016 Resource 1_Resource 1. 50 MW, 100 MWh battery.</v>
      </c>
      <c r="Z885" s="197">
        <f>IF(COUNTIFS($Y$2:Y885,Y885)=1,1,0)</f>
        <v>0</v>
      </c>
      <c r="AA885" s="197">
        <f>SUM($Z$2:Z885)*Z885</f>
        <v>0</v>
      </c>
      <c r="AB885" s="197">
        <f>COUNTIFS(resources!B:B,B885)</f>
        <v>1</v>
      </c>
      <c r="AC885" s="197">
        <f t="shared" si="338"/>
        <v>1</v>
      </c>
      <c r="AD885" s="197">
        <f t="shared" si="339"/>
        <v>1</v>
      </c>
      <c r="AE885" s="197">
        <f t="shared" si="340"/>
        <v>1</v>
      </c>
      <c r="AF885" s="197">
        <f t="shared" si="341"/>
        <v>1</v>
      </c>
      <c r="AG885" s="197">
        <f t="shared" si="342"/>
        <v>1</v>
      </c>
      <c r="AH885" s="197">
        <f t="shared" si="343"/>
        <v>1</v>
      </c>
      <c r="AI885" s="197">
        <f t="shared" si="344"/>
        <v>1</v>
      </c>
    </row>
    <row r="886" spans="1:35" x14ac:dyDescent="0.3">
      <c r="A886" s="103" t="s">
        <v>3926</v>
      </c>
      <c r="B886" s="214" t="s">
        <v>593</v>
      </c>
      <c r="C886" s="214" t="s">
        <v>6275</v>
      </c>
      <c r="D886" s="164">
        <v>2025</v>
      </c>
      <c r="E886" s="164">
        <v>6</v>
      </c>
      <c r="F886" s="166">
        <v>0</v>
      </c>
      <c r="G886" s="206"/>
      <c r="H886" s="208">
        <v>7.9654829074012612E-3</v>
      </c>
      <c r="I886" s="103" t="s">
        <v>558</v>
      </c>
      <c r="J886" s="85">
        <v>2</v>
      </c>
      <c r="K886" s="211" t="s">
        <v>6276</v>
      </c>
      <c r="L886" s="211">
        <v>50</v>
      </c>
      <c r="M886" s="211" t="str">
        <f>IF(
ISNA(INDEX([1]resources!E:E,MATCH(B886,[1]resources!B:B,0))),"fillme",
INDEX([1]resources!E:E,MATCH(B886,[1]resources!B:B,0)))</f>
        <v>CAISO_Battery</v>
      </c>
      <c r="N886" s="221">
        <f>IF(
ISNA(INDEX([1]resources!J:J,MATCH(B886,[1]resources!B:B,0))),"fillme",
INDEX([1]resources!J:J,MATCH(B886,[1]resources!B:B,0)))</f>
        <v>0</v>
      </c>
      <c r="O886" s="210" t="str">
        <f>IFERROR(INDEX(resources!K:K,MATCH(B886,resources!B:B,0)),"fillme")</f>
        <v>battery</v>
      </c>
      <c r="P886" s="210" t="str">
        <f t="shared" si="330"/>
        <v>battery_2025_6</v>
      </c>
      <c r="Q886" s="194">
        <f>INDEX(elcc!G:G,MATCH(P886,elcc!D:D,0))</f>
        <v>0.98301732361648997</v>
      </c>
      <c r="R886" s="195">
        <f t="shared" si="331"/>
        <v>0.5</v>
      </c>
      <c r="S886" s="210">
        <f t="shared" si="332"/>
        <v>0.19575519222366211</v>
      </c>
      <c r="T886" s="212">
        <f t="shared" si="333"/>
        <v>0.19575519222366211</v>
      </c>
      <c r="U886" s="196" t="str">
        <f t="shared" si="334"/>
        <v>ok</v>
      </c>
      <c r="V886" s="192" t="str">
        <f>INDEX(resources!F:F,MATCH(B886,resources!B:B,0))</f>
        <v>new_resolve</v>
      </c>
      <c r="W886" s="197">
        <f t="shared" si="335"/>
        <v>0</v>
      </c>
      <c r="X886" s="197">
        <f t="shared" si="336"/>
        <v>1</v>
      </c>
      <c r="Y886" s="214" t="str">
        <f t="shared" si="337"/>
        <v>New_Li_Battery_D.19-11-016 Resource 1_Resource 1. 50 MW, 100 MWh battery.</v>
      </c>
      <c r="Z886" s="197">
        <f>IF(COUNTIFS($Y$2:Y886,Y886)=1,1,0)</f>
        <v>0</v>
      </c>
      <c r="AA886" s="197">
        <f>SUM($Z$2:Z886)*Z886</f>
        <v>0</v>
      </c>
      <c r="AB886" s="197">
        <f>COUNTIFS(resources!B:B,B886)</f>
        <v>1</v>
      </c>
      <c r="AC886" s="197">
        <f t="shared" si="338"/>
        <v>1</v>
      </c>
      <c r="AD886" s="197">
        <f t="shared" si="339"/>
        <v>1</v>
      </c>
      <c r="AE886" s="197">
        <f t="shared" si="340"/>
        <v>1</v>
      </c>
      <c r="AF886" s="197">
        <f t="shared" si="341"/>
        <v>1</v>
      </c>
      <c r="AG886" s="197">
        <f t="shared" si="342"/>
        <v>1</v>
      </c>
      <c r="AH886" s="197">
        <f t="shared" si="343"/>
        <v>1</v>
      </c>
      <c r="AI886" s="197">
        <f t="shared" si="344"/>
        <v>1</v>
      </c>
    </row>
    <row r="887" spans="1:35" x14ac:dyDescent="0.3">
      <c r="A887" s="103" t="s">
        <v>3926</v>
      </c>
      <c r="B887" s="214" t="s">
        <v>593</v>
      </c>
      <c r="C887" s="214" t="s">
        <v>6275</v>
      </c>
      <c r="D887" s="164">
        <v>2025</v>
      </c>
      <c r="E887" s="164">
        <v>7</v>
      </c>
      <c r="F887" s="166">
        <v>0</v>
      </c>
      <c r="G887" s="209"/>
      <c r="H887" s="208">
        <v>7.9654829074012612E-3</v>
      </c>
      <c r="I887" s="103" t="s">
        <v>558</v>
      </c>
      <c r="J887" s="85">
        <v>2</v>
      </c>
      <c r="K887" s="211" t="s">
        <v>6276</v>
      </c>
      <c r="L887" s="211">
        <v>50</v>
      </c>
      <c r="M887" s="211" t="str">
        <f>IF(
ISNA(INDEX([1]resources!E:E,MATCH(B887,[1]resources!B:B,0))),"fillme",
INDEX([1]resources!E:E,MATCH(B887,[1]resources!B:B,0)))</f>
        <v>CAISO_Battery</v>
      </c>
      <c r="N887" s="221">
        <f>IF(
ISNA(INDEX([1]resources!J:J,MATCH(B887,[1]resources!B:B,0))),"fillme",
INDEX([1]resources!J:J,MATCH(B887,[1]resources!B:B,0)))</f>
        <v>0</v>
      </c>
      <c r="O887" s="210" t="str">
        <f>IFERROR(INDEX(resources!K:K,MATCH(B887,resources!B:B,0)),"fillme")</f>
        <v>battery</v>
      </c>
      <c r="P887" s="210" t="str">
        <f t="shared" si="330"/>
        <v>battery_2025_7</v>
      </c>
      <c r="Q887" s="194">
        <f>INDEX(elcc!G:G,MATCH(P887,elcc!D:D,0))</f>
        <v>0.98301732361648997</v>
      </c>
      <c r="R887" s="195">
        <f t="shared" si="331"/>
        <v>0.5</v>
      </c>
      <c r="S887" s="210">
        <f t="shared" si="332"/>
        <v>0.19575519222366211</v>
      </c>
      <c r="T887" s="212">
        <f t="shared" si="333"/>
        <v>0.19575519222366211</v>
      </c>
      <c r="U887" s="196" t="str">
        <f t="shared" si="334"/>
        <v>ok</v>
      </c>
      <c r="V887" s="192" t="str">
        <f>INDEX(resources!F:F,MATCH(B887,resources!B:B,0))</f>
        <v>new_resolve</v>
      </c>
      <c r="W887" s="197">
        <f t="shared" si="335"/>
        <v>0</v>
      </c>
      <c r="X887" s="197">
        <f t="shared" si="336"/>
        <v>1</v>
      </c>
      <c r="Y887" s="214" t="str">
        <f t="shared" si="337"/>
        <v>New_Li_Battery_D.19-11-016 Resource 1_Resource 1. 50 MW, 100 MWh battery.</v>
      </c>
      <c r="Z887" s="197">
        <f>IF(COUNTIFS($Y$2:Y887,Y887)=1,1,0)</f>
        <v>0</v>
      </c>
      <c r="AA887" s="197">
        <f>SUM($Z$2:Z887)*Z887</f>
        <v>0</v>
      </c>
      <c r="AB887" s="197">
        <f>COUNTIFS(resources!B:B,B887)</f>
        <v>1</v>
      </c>
      <c r="AC887" s="197">
        <f t="shared" si="338"/>
        <v>1</v>
      </c>
      <c r="AD887" s="197">
        <f t="shared" si="339"/>
        <v>1</v>
      </c>
      <c r="AE887" s="197">
        <f t="shared" si="340"/>
        <v>1</v>
      </c>
      <c r="AF887" s="197">
        <f t="shared" si="341"/>
        <v>1</v>
      </c>
      <c r="AG887" s="197">
        <f t="shared" si="342"/>
        <v>1</v>
      </c>
      <c r="AH887" s="197">
        <f t="shared" si="343"/>
        <v>1</v>
      </c>
      <c r="AI887" s="197">
        <f t="shared" si="344"/>
        <v>1</v>
      </c>
    </row>
    <row r="888" spans="1:35" x14ac:dyDescent="0.3">
      <c r="A888" s="103" t="s">
        <v>3926</v>
      </c>
      <c r="B888" s="214" t="s">
        <v>593</v>
      </c>
      <c r="C888" s="214" t="s">
        <v>6275</v>
      </c>
      <c r="D888" s="164">
        <v>2025</v>
      </c>
      <c r="E888" s="164">
        <v>8</v>
      </c>
      <c r="F888" s="166">
        <v>0</v>
      </c>
      <c r="G888" s="206"/>
      <c r="H888" s="208">
        <v>7.9654829074012612E-3</v>
      </c>
      <c r="I888" s="103" t="s">
        <v>558</v>
      </c>
      <c r="J888" s="85">
        <v>2</v>
      </c>
      <c r="K888" s="211" t="s">
        <v>6276</v>
      </c>
      <c r="L888" s="211">
        <v>50</v>
      </c>
      <c r="M888" s="211" t="str">
        <f>IF(
ISNA(INDEX([1]resources!E:E,MATCH(B888,[1]resources!B:B,0))),"fillme",
INDEX([1]resources!E:E,MATCH(B888,[1]resources!B:B,0)))</f>
        <v>CAISO_Battery</v>
      </c>
      <c r="N888" s="221">
        <f>IF(
ISNA(INDEX([1]resources!J:J,MATCH(B888,[1]resources!B:B,0))),"fillme",
INDEX([1]resources!J:J,MATCH(B888,[1]resources!B:B,0)))</f>
        <v>0</v>
      </c>
      <c r="O888" s="210" t="str">
        <f>IFERROR(INDEX(resources!K:K,MATCH(B888,resources!B:B,0)),"fillme")</f>
        <v>battery</v>
      </c>
      <c r="P888" s="210" t="str">
        <f t="shared" si="330"/>
        <v>battery_2025_8</v>
      </c>
      <c r="Q888" s="194">
        <f>INDEX(elcc!G:G,MATCH(P888,elcc!D:D,0))</f>
        <v>0.98301732361648997</v>
      </c>
      <c r="R888" s="195">
        <f t="shared" si="331"/>
        <v>0.5</v>
      </c>
      <c r="S888" s="210">
        <f t="shared" si="332"/>
        <v>0.19575519222366211</v>
      </c>
      <c r="T888" s="212">
        <f t="shared" si="333"/>
        <v>0.19575519222366211</v>
      </c>
      <c r="U888" s="196" t="str">
        <f t="shared" si="334"/>
        <v>ok</v>
      </c>
      <c r="V888" s="192" t="str">
        <f>INDEX(resources!F:F,MATCH(B888,resources!B:B,0))</f>
        <v>new_resolve</v>
      </c>
      <c r="W888" s="197">
        <f t="shared" si="335"/>
        <v>0</v>
      </c>
      <c r="X888" s="197">
        <f t="shared" si="336"/>
        <v>1</v>
      </c>
      <c r="Y888" s="214" t="str">
        <f t="shared" si="337"/>
        <v>New_Li_Battery_D.19-11-016 Resource 1_Resource 1. 50 MW, 100 MWh battery.</v>
      </c>
      <c r="Z888" s="197">
        <f>IF(COUNTIFS($Y$2:Y888,Y888)=1,1,0)</f>
        <v>0</v>
      </c>
      <c r="AA888" s="197">
        <f>SUM($Z$2:Z888)*Z888</f>
        <v>0</v>
      </c>
      <c r="AB888" s="197">
        <f>COUNTIFS(resources!B:B,B888)</f>
        <v>1</v>
      </c>
      <c r="AC888" s="197">
        <f t="shared" si="338"/>
        <v>1</v>
      </c>
      <c r="AD888" s="197">
        <f t="shared" si="339"/>
        <v>1</v>
      </c>
      <c r="AE888" s="197">
        <f t="shared" si="340"/>
        <v>1</v>
      </c>
      <c r="AF888" s="197">
        <f t="shared" si="341"/>
        <v>1</v>
      </c>
      <c r="AG888" s="197">
        <f t="shared" si="342"/>
        <v>1</v>
      </c>
      <c r="AH888" s="197">
        <f t="shared" si="343"/>
        <v>1</v>
      </c>
      <c r="AI888" s="197">
        <f t="shared" si="344"/>
        <v>1</v>
      </c>
    </row>
    <row r="889" spans="1:35" x14ac:dyDescent="0.3">
      <c r="A889" s="103" t="s">
        <v>3926</v>
      </c>
      <c r="B889" s="214" t="s">
        <v>593</v>
      </c>
      <c r="C889" s="214" t="s">
        <v>6275</v>
      </c>
      <c r="D889" s="164">
        <v>2025</v>
      </c>
      <c r="E889" s="164">
        <v>9</v>
      </c>
      <c r="F889" s="166">
        <v>0</v>
      </c>
      <c r="G889" s="209"/>
      <c r="H889" s="208">
        <v>7.9654829074012612E-3</v>
      </c>
      <c r="I889" s="103" t="s">
        <v>558</v>
      </c>
      <c r="J889" s="85">
        <v>2</v>
      </c>
      <c r="K889" s="211" t="s">
        <v>6276</v>
      </c>
      <c r="L889" s="211">
        <v>50</v>
      </c>
      <c r="M889" s="211" t="str">
        <f>IF(
ISNA(INDEX([1]resources!E:E,MATCH(B889,[1]resources!B:B,0))),"fillme",
INDEX([1]resources!E:E,MATCH(B889,[1]resources!B:B,0)))</f>
        <v>CAISO_Battery</v>
      </c>
      <c r="N889" s="221">
        <f>IF(
ISNA(INDEX([1]resources!J:J,MATCH(B889,[1]resources!B:B,0))),"fillme",
INDEX([1]resources!J:J,MATCH(B889,[1]resources!B:B,0)))</f>
        <v>0</v>
      </c>
      <c r="O889" s="210" t="str">
        <f>IFERROR(INDEX(resources!K:K,MATCH(B889,resources!B:B,0)),"fillme")</f>
        <v>battery</v>
      </c>
      <c r="P889" s="210" t="str">
        <f t="shared" si="330"/>
        <v>battery_2025_9</v>
      </c>
      <c r="Q889" s="194">
        <f>INDEX(elcc!G:G,MATCH(P889,elcc!D:D,0))</f>
        <v>0.98301732361648997</v>
      </c>
      <c r="R889" s="195">
        <f t="shared" si="331"/>
        <v>0.5</v>
      </c>
      <c r="S889" s="210">
        <f t="shared" si="332"/>
        <v>0.19575519222366211</v>
      </c>
      <c r="T889" s="212">
        <f t="shared" si="333"/>
        <v>0.19575519222366211</v>
      </c>
      <c r="U889" s="196" t="str">
        <f t="shared" si="334"/>
        <v>ok</v>
      </c>
      <c r="V889" s="192" t="str">
        <f>INDEX(resources!F:F,MATCH(B889,resources!B:B,0))</f>
        <v>new_resolve</v>
      </c>
      <c r="W889" s="197">
        <f t="shared" si="335"/>
        <v>0</v>
      </c>
      <c r="X889" s="197">
        <f t="shared" si="336"/>
        <v>1</v>
      </c>
      <c r="Y889" s="214" t="str">
        <f t="shared" si="337"/>
        <v>New_Li_Battery_D.19-11-016 Resource 1_Resource 1. 50 MW, 100 MWh battery.</v>
      </c>
      <c r="Z889" s="197">
        <f>IF(COUNTIFS($Y$2:Y889,Y889)=1,1,0)</f>
        <v>0</v>
      </c>
      <c r="AA889" s="197">
        <f>SUM($Z$2:Z889)*Z889</f>
        <v>0</v>
      </c>
      <c r="AB889" s="197">
        <f>COUNTIFS(resources!B:B,B889)</f>
        <v>1</v>
      </c>
      <c r="AC889" s="197">
        <f t="shared" si="338"/>
        <v>1</v>
      </c>
      <c r="AD889" s="197">
        <f t="shared" si="339"/>
        <v>1</v>
      </c>
      <c r="AE889" s="197">
        <f t="shared" si="340"/>
        <v>1</v>
      </c>
      <c r="AF889" s="197">
        <f t="shared" si="341"/>
        <v>1</v>
      </c>
      <c r="AG889" s="197">
        <f t="shared" si="342"/>
        <v>1</v>
      </c>
      <c r="AH889" s="197">
        <f t="shared" si="343"/>
        <v>1</v>
      </c>
      <c r="AI889" s="197">
        <f t="shared" si="344"/>
        <v>1</v>
      </c>
    </row>
    <row r="890" spans="1:35" x14ac:dyDescent="0.3">
      <c r="A890" s="103" t="s">
        <v>3926</v>
      </c>
      <c r="B890" s="214" t="s">
        <v>593</v>
      </c>
      <c r="C890" s="214" t="s">
        <v>6275</v>
      </c>
      <c r="D890" s="164">
        <v>2025</v>
      </c>
      <c r="E890" s="164">
        <v>10</v>
      </c>
      <c r="F890" s="166">
        <v>0</v>
      </c>
      <c r="G890" s="206"/>
      <c r="H890" s="208">
        <v>7.9654829074012612E-3</v>
      </c>
      <c r="I890" s="103" t="s">
        <v>558</v>
      </c>
      <c r="J890" s="85">
        <v>2</v>
      </c>
      <c r="K890" s="211" t="s">
        <v>6276</v>
      </c>
      <c r="L890" s="211">
        <v>50</v>
      </c>
      <c r="M890" s="211" t="str">
        <f>IF(
ISNA(INDEX([1]resources!E:E,MATCH(B890,[1]resources!B:B,0))),"fillme",
INDEX([1]resources!E:E,MATCH(B890,[1]resources!B:B,0)))</f>
        <v>CAISO_Battery</v>
      </c>
      <c r="N890" s="221">
        <f>IF(
ISNA(INDEX([1]resources!J:J,MATCH(B890,[1]resources!B:B,0))),"fillme",
INDEX([1]resources!J:J,MATCH(B890,[1]resources!B:B,0)))</f>
        <v>0</v>
      </c>
      <c r="O890" s="210" t="str">
        <f>IFERROR(INDEX(resources!K:K,MATCH(B890,resources!B:B,0)),"fillme")</f>
        <v>battery</v>
      </c>
      <c r="P890" s="210" t="str">
        <f t="shared" si="330"/>
        <v>battery_2025_10</v>
      </c>
      <c r="Q890" s="194">
        <f>INDEX(elcc!G:G,MATCH(P890,elcc!D:D,0))</f>
        <v>0.98301732361648997</v>
      </c>
      <c r="R890" s="195">
        <f t="shared" si="331"/>
        <v>0.5</v>
      </c>
      <c r="S890" s="210">
        <f t="shared" si="332"/>
        <v>0.19575519222366211</v>
      </c>
      <c r="T890" s="212">
        <f t="shared" si="333"/>
        <v>0.19575519222366211</v>
      </c>
      <c r="U890" s="196" t="str">
        <f t="shared" si="334"/>
        <v>ok</v>
      </c>
      <c r="V890" s="192" t="str">
        <f>INDEX(resources!F:F,MATCH(B890,resources!B:B,0))</f>
        <v>new_resolve</v>
      </c>
      <c r="W890" s="197">
        <f t="shared" si="335"/>
        <v>0</v>
      </c>
      <c r="X890" s="197">
        <f t="shared" si="336"/>
        <v>1</v>
      </c>
      <c r="Y890" s="214" t="str">
        <f t="shared" si="337"/>
        <v>New_Li_Battery_D.19-11-016 Resource 1_Resource 1. 50 MW, 100 MWh battery.</v>
      </c>
      <c r="Z890" s="197">
        <f>IF(COUNTIFS($Y$2:Y890,Y890)=1,1,0)</f>
        <v>0</v>
      </c>
      <c r="AA890" s="197">
        <f>SUM($Z$2:Z890)*Z890</f>
        <v>0</v>
      </c>
      <c r="AB890" s="197">
        <f>COUNTIFS(resources!B:B,B890)</f>
        <v>1</v>
      </c>
      <c r="AC890" s="197">
        <f t="shared" si="338"/>
        <v>1</v>
      </c>
      <c r="AD890" s="197">
        <f t="shared" si="339"/>
        <v>1</v>
      </c>
      <c r="AE890" s="197">
        <f t="shared" si="340"/>
        <v>1</v>
      </c>
      <c r="AF890" s="197">
        <f t="shared" si="341"/>
        <v>1</v>
      </c>
      <c r="AG890" s="197">
        <f t="shared" si="342"/>
        <v>1</v>
      </c>
      <c r="AH890" s="197">
        <f t="shared" si="343"/>
        <v>1</v>
      </c>
      <c r="AI890" s="197">
        <f t="shared" si="344"/>
        <v>1</v>
      </c>
    </row>
    <row r="891" spans="1:35" x14ac:dyDescent="0.3">
      <c r="A891" s="103" t="s">
        <v>3926</v>
      </c>
      <c r="B891" s="214" t="s">
        <v>593</v>
      </c>
      <c r="C891" s="214" t="s">
        <v>6275</v>
      </c>
      <c r="D891" s="164">
        <v>2025</v>
      </c>
      <c r="E891" s="164">
        <v>11</v>
      </c>
      <c r="F891" s="166">
        <v>0</v>
      </c>
      <c r="G891" s="209"/>
      <c r="H891" s="208">
        <v>7.9654829074012612E-3</v>
      </c>
      <c r="I891" s="103" t="s">
        <v>558</v>
      </c>
      <c r="J891" s="85">
        <v>2</v>
      </c>
      <c r="K891" s="211" t="s">
        <v>6276</v>
      </c>
      <c r="L891" s="211">
        <v>50</v>
      </c>
      <c r="M891" s="211" t="str">
        <f>IF(
ISNA(INDEX([1]resources!E:E,MATCH(B891,[1]resources!B:B,0))),"fillme",
INDEX([1]resources!E:E,MATCH(B891,[1]resources!B:B,0)))</f>
        <v>CAISO_Battery</v>
      </c>
      <c r="N891" s="221">
        <f>IF(
ISNA(INDEX([1]resources!J:J,MATCH(B891,[1]resources!B:B,0))),"fillme",
INDEX([1]resources!J:J,MATCH(B891,[1]resources!B:B,0)))</f>
        <v>0</v>
      </c>
      <c r="O891" s="210" t="str">
        <f>IFERROR(INDEX(resources!K:K,MATCH(B891,resources!B:B,0)),"fillme")</f>
        <v>battery</v>
      </c>
      <c r="P891" s="210" t="str">
        <f t="shared" si="330"/>
        <v>battery_2025_11</v>
      </c>
      <c r="Q891" s="194">
        <f>INDEX(elcc!G:G,MATCH(P891,elcc!D:D,0))</f>
        <v>0.98301732361648997</v>
      </c>
      <c r="R891" s="195">
        <f t="shared" si="331"/>
        <v>0.5</v>
      </c>
      <c r="S891" s="210">
        <f t="shared" si="332"/>
        <v>0.19575519222366211</v>
      </c>
      <c r="T891" s="212">
        <f t="shared" si="333"/>
        <v>0.19575519222366211</v>
      </c>
      <c r="U891" s="196" t="str">
        <f t="shared" si="334"/>
        <v>ok</v>
      </c>
      <c r="V891" s="192" t="str">
        <f>INDEX(resources!F:F,MATCH(B891,resources!B:B,0))</f>
        <v>new_resolve</v>
      </c>
      <c r="W891" s="197">
        <f t="shared" si="335"/>
        <v>0</v>
      </c>
      <c r="X891" s="197">
        <f t="shared" si="336"/>
        <v>1</v>
      </c>
      <c r="Y891" s="214" t="str">
        <f t="shared" si="337"/>
        <v>New_Li_Battery_D.19-11-016 Resource 1_Resource 1. 50 MW, 100 MWh battery.</v>
      </c>
      <c r="Z891" s="197">
        <f>IF(COUNTIFS($Y$2:Y891,Y891)=1,1,0)</f>
        <v>0</v>
      </c>
      <c r="AA891" s="197">
        <f>SUM($Z$2:Z891)*Z891</f>
        <v>0</v>
      </c>
      <c r="AB891" s="197">
        <f>COUNTIFS(resources!B:B,B891)</f>
        <v>1</v>
      </c>
      <c r="AC891" s="197">
        <f t="shared" si="338"/>
        <v>1</v>
      </c>
      <c r="AD891" s="197">
        <f t="shared" si="339"/>
        <v>1</v>
      </c>
      <c r="AE891" s="197">
        <f t="shared" si="340"/>
        <v>1</v>
      </c>
      <c r="AF891" s="197">
        <f t="shared" si="341"/>
        <v>1</v>
      </c>
      <c r="AG891" s="197">
        <f t="shared" si="342"/>
        <v>1</v>
      </c>
      <c r="AH891" s="197">
        <f t="shared" si="343"/>
        <v>1</v>
      </c>
      <c r="AI891" s="197">
        <f t="shared" si="344"/>
        <v>1</v>
      </c>
    </row>
    <row r="892" spans="1:35" x14ac:dyDescent="0.3">
      <c r="A892" s="103" t="s">
        <v>3926</v>
      </c>
      <c r="B892" s="214" t="s">
        <v>593</v>
      </c>
      <c r="C892" s="214" t="s">
        <v>6275</v>
      </c>
      <c r="D892" s="164">
        <v>2025</v>
      </c>
      <c r="E892" s="164">
        <v>12</v>
      </c>
      <c r="F892" s="166">
        <v>0</v>
      </c>
      <c r="G892" s="206"/>
      <c r="H892" s="208">
        <v>7.9654829074012612E-3</v>
      </c>
      <c r="I892" s="103" t="s">
        <v>558</v>
      </c>
      <c r="J892" s="85">
        <v>2</v>
      </c>
      <c r="K892" s="211" t="s">
        <v>6276</v>
      </c>
      <c r="L892" s="211">
        <v>50</v>
      </c>
      <c r="M892" s="211" t="str">
        <f>IF(
ISNA(INDEX([1]resources!E:E,MATCH(B892,[1]resources!B:B,0))),"fillme",
INDEX([1]resources!E:E,MATCH(B892,[1]resources!B:B,0)))</f>
        <v>CAISO_Battery</v>
      </c>
      <c r="N892" s="221">
        <f>IF(
ISNA(INDEX([1]resources!J:J,MATCH(B892,[1]resources!B:B,0))),"fillme",
INDEX([1]resources!J:J,MATCH(B892,[1]resources!B:B,0)))</f>
        <v>0</v>
      </c>
      <c r="O892" s="210" t="str">
        <f>IFERROR(INDEX(resources!K:K,MATCH(B892,resources!B:B,0)),"fillme")</f>
        <v>battery</v>
      </c>
      <c r="P892" s="210" t="str">
        <f t="shared" si="330"/>
        <v>battery_2025_12</v>
      </c>
      <c r="Q892" s="194">
        <f>INDEX(elcc!G:G,MATCH(P892,elcc!D:D,0))</f>
        <v>0.98301732361648997</v>
      </c>
      <c r="R892" s="195">
        <f t="shared" si="331"/>
        <v>0.5</v>
      </c>
      <c r="S892" s="210">
        <f t="shared" si="332"/>
        <v>0.19575519222366211</v>
      </c>
      <c r="T892" s="212">
        <f t="shared" si="333"/>
        <v>0.19575519222366211</v>
      </c>
      <c r="U892" s="196" t="str">
        <f t="shared" si="334"/>
        <v>ok</v>
      </c>
      <c r="V892" s="192" t="str">
        <f>INDEX(resources!F:F,MATCH(B892,resources!B:B,0))</f>
        <v>new_resolve</v>
      </c>
      <c r="W892" s="197">
        <f t="shared" si="335"/>
        <v>0</v>
      </c>
      <c r="X892" s="197">
        <f t="shared" si="336"/>
        <v>1</v>
      </c>
      <c r="Y892" s="214" t="str">
        <f t="shared" si="337"/>
        <v>New_Li_Battery_D.19-11-016 Resource 1_Resource 1. 50 MW, 100 MWh battery.</v>
      </c>
      <c r="Z892" s="197">
        <f>IF(COUNTIFS($Y$2:Y892,Y892)=1,1,0)</f>
        <v>0</v>
      </c>
      <c r="AA892" s="197">
        <f>SUM($Z$2:Z892)*Z892</f>
        <v>0</v>
      </c>
      <c r="AB892" s="197">
        <f>COUNTIFS(resources!B:B,B892)</f>
        <v>1</v>
      </c>
      <c r="AC892" s="197">
        <f t="shared" si="338"/>
        <v>1</v>
      </c>
      <c r="AD892" s="197">
        <f t="shared" si="339"/>
        <v>1</v>
      </c>
      <c r="AE892" s="197">
        <f t="shared" si="340"/>
        <v>1</v>
      </c>
      <c r="AF892" s="197">
        <f t="shared" si="341"/>
        <v>1</v>
      </c>
      <c r="AG892" s="197">
        <f t="shared" si="342"/>
        <v>1</v>
      </c>
      <c r="AH892" s="197">
        <f t="shared" si="343"/>
        <v>1</v>
      </c>
      <c r="AI892" s="197">
        <f t="shared" si="344"/>
        <v>1</v>
      </c>
    </row>
    <row r="893" spans="1:35" x14ac:dyDescent="0.3">
      <c r="A893" s="103" t="s">
        <v>3926</v>
      </c>
      <c r="B893" s="214" t="s">
        <v>593</v>
      </c>
      <c r="C893" s="214" t="s">
        <v>6275</v>
      </c>
      <c r="D893" s="164">
        <v>2026</v>
      </c>
      <c r="E893" s="164">
        <v>1</v>
      </c>
      <c r="F893" s="166">
        <v>0</v>
      </c>
      <c r="G893" s="209"/>
      <c r="H893" s="208">
        <v>7.9654829074012612E-3</v>
      </c>
      <c r="I893" s="103" t="s">
        <v>558</v>
      </c>
      <c r="J893" s="85">
        <v>2</v>
      </c>
      <c r="K893" s="211" t="s">
        <v>6276</v>
      </c>
      <c r="L893" s="211">
        <v>50</v>
      </c>
      <c r="M893" s="211" t="str">
        <f>IF(
ISNA(INDEX([1]resources!E:E,MATCH(B893,[1]resources!B:B,0))),"fillme",
INDEX([1]resources!E:E,MATCH(B893,[1]resources!B:B,0)))</f>
        <v>CAISO_Battery</v>
      </c>
      <c r="N893" s="221">
        <f>IF(
ISNA(INDEX([1]resources!J:J,MATCH(B893,[1]resources!B:B,0))),"fillme",
INDEX([1]resources!J:J,MATCH(B893,[1]resources!B:B,0)))</f>
        <v>0</v>
      </c>
      <c r="O893" s="210" t="str">
        <f>IFERROR(INDEX(resources!K:K,MATCH(B893,resources!B:B,0)),"fillme")</f>
        <v>battery</v>
      </c>
      <c r="P893" s="210" t="str">
        <f t="shared" si="330"/>
        <v>battery_2026_1</v>
      </c>
      <c r="Q893" s="194">
        <f>INDEX(elcc!G:G,MATCH(P893,elcc!D:D,0))</f>
        <v>0.96603464723299004</v>
      </c>
      <c r="R893" s="195">
        <f t="shared" si="331"/>
        <v>0.5</v>
      </c>
      <c r="S893" s="210">
        <f t="shared" si="332"/>
        <v>0.19237331176229472</v>
      </c>
      <c r="T893" s="212">
        <f t="shared" si="333"/>
        <v>0.19237331176229472</v>
      </c>
      <c r="U893" s="196" t="str">
        <f t="shared" si="334"/>
        <v>ok</v>
      </c>
      <c r="V893" s="192" t="str">
        <f>INDEX(resources!F:F,MATCH(B893,resources!B:B,0))</f>
        <v>new_resolve</v>
      </c>
      <c r="W893" s="197">
        <f t="shared" si="335"/>
        <v>0</v>
      </c>
      <c r="X893" s="197">
        <f t="shared" si="336"/>
        <v>1</v>
      </c>
      <c r="Y893" s="214" t="str">
        <f t="shared" si="337"/>
        <v>New_Li_Battery_D.19-11-016 Resource 1_Resource 1. 50 MW, 100 MWh battery.</v>
      </c>
      <c r="Z893" s="197">
        <f>IF(COUNTIFS($Y$2:Y893,Y893)=1,1,0)</f>
        <v>0</v>
      </c>
      <c r="AA893" s="197">
        <f>SUM($Z$2:Z893)*Z893</f>
        <v>0</v>
      </c>
      <c r="AB893" s="197">
        <f>COUNTIFS(resources!B:B,B893)</f>
        <v>1</v>
      </c>
      <c r="AC893" s="197">
        <f t="shared" si="338"/>
        <v>1</v>
      </c>
      <c r="AD893" s="197">
        <f t="shared" si="339"/>
        <v>1</v>
      </c>
      <c r="AE893" s="197">
        <f t="shared" si="340"/>
        <v>1</v>
      </c>
      <c r="AF893" s="197">
        <f t="shared" si="341"/>
        <v>1</v>
      </c>
      <c r="AG893" s="197">
        <f t="shared" si="342"/>
        <v>1</v>
      </c>
      <c r="AH893" s="197">
        <f t="shared" si="343"/>
        <v>1</v>
      </c>
      <c r="AI893" s="197">
        <f t="shared" si="344"/>
        <v>1</v>
      </c>
    </row>
    <row r="894" spans="1:35" x14ac:dyDescent="0.3">
      <c r="A894" s="103" t="s">
        <v>3926</v>
      </c>
      <c r="B894" s="214" t="s">
        <v>593</v>
      </c>
      <c r="C894" s="214" t="s">
        <v>6275</v>
      </c>
      <c r="D894" s="164">
        <v>2026</v>
      </c>
      <c r="E894" s="164">
        <v>2</v>
      </c>
      <c r="F894" s="166">
        <v>0</v>
      </c>
      <c r="G894" s="206"/>
      <c r="H894" s="208">
        <v>7.9654829074012612E-3</v>
      </c>
      <c r="I894" s="103" t="s">
        <v>558</v>
      </c>
      <c r="J894" s="85">
        <v>2</v>
      </c>
      <c r="K894" s="211" t="s">
        <v>6276</v>
      </c>
      <c r="L894" s="211">
        <v>50</v>
      </c>
      <c r="M894" s="211" t="str">
        <f>IF(
ISNA(INDEX([1]resources!E:E,MATCH(B894,[1]resources!B:B,0))),"fillme",
INDEX([1]resources!E:E,MATCH(B894,[1]resources!B:B,0)))</f>
        <v>CAISO_Battery</v>
      </c>
      <c r="N894" s="221">
        <f>IF(
ISNA(INDEX([1]resources!J:J,MATCH(B894,[1]resources!B:B,0))),"fillme",
INDEX([1]resources!J:J,MATCH(B894,[1]resources!B:B,0)))</f>
        <v>0</v>
      </c>
      <c r="O894" s="210" t="str">
        <f>IFERROR(INDEX(resources!K:K,MATCH(B894,resources!B:B,0)),"fillme")</f>
        <v>battery</v>
      </c>
      <c r="P894" s="210" t="str">
        <f t="shared" si="330"/>
        <v>battery_2026_2</v>
      </c>
      <c r="Q894" s="194">
        <f>INDEX(elcc!G:G,MATCH(P894,elcc!D:D,0))</f>
        <v>0.96603464723299004</v>
      </c>
      <c r="R894" s="195">
        <f t="shared" si="331"/>
        <v>0.5</v>
      </c>
      <c r="S894" s="210">
        <f t="shared" si="332"/>
        <v>0.19237331176229472</v>
      </c>
      <c r="T894" s="212">
        <f t="shared" si="333"/>
        <v>0.19237331176229472</v>
      </c>
      <c r="U894" s="196" t="str">
        <f t="shared" si="334"/>
        <v>ok</v>
      </c>
      <c r="V894" s="192" t="str">
        <f>INDEX(resources!F:F,MATCH(B894,resources!B:B,0))</f>
        <v>new_resolve</v>
      </c>
      <c r="W894" s="197">
        <f t="shared" si="335"/>
        <v>0</v>
      </c>
      <c r="X894" s="197">
        <f t="shared" si="336"/>
        <v>1</v>
      </c>
      <c r="Y894" s="214" t="str">
        <f t="shared" si="337"/>
        <v>New_Li_Battery_D.19-11-016 Resource 1_Resource 1. 50 MW, 100 MWh battery.</v>
      </c>
      <c r="Z894" s="197">
        <f>IF(COUNTIFS($Y$2:Y894,Y894)=1,1,0)</f>
        <v>0</v>
      </c>
      <c r="AA894" s="197">
        <f>SUM($Z$2:Z894)*Z894</f>
        <v>0</v>
      </c>
      <c r="AB894" s="197">
        <f>COUNTIFS(resources!B:B,B894)</f>
        <v>1</v>
      </c>
      <c r="AC894" s="197">
        <f t="shared" si="338"/>
        <v>1</v>
      </c>
      <c r="AD894" s="197">
        <f t="shared" si="339"/>
        <v>1</v>
      </c>
      <c r="AE894" s="197">
        <f t="shared" si="340"/>
        <v>1</v>
      </c>
      <c r="AF894" s="197">
        <f t="shared" si="341"/>
        <v>1</v>
      </c>
      <c r="AG894" s="197">
        <f t="shared" si="342"/>
        <v>1</v>
      </c>
      <c r="AH894" s="197">
        <f t="shared" si="343"/>
        <v>1</v>
      </c>
      <c r="AI894" s="197">
        <f t="shared" si="344"/>
        <v>1</v>
      </c>
    </row>
    <row r="895" spans="1:35" x14ac:dyDescent="0.3">
      <c r="A895" s="103" t="s">
        <v>3926</v>
      </c>
      <c r="B895" s="214" t="s">
        <v>593</v>
      </c>
      <c r="C895" s="214" t="s">
        <v>6275</v>
      </c>
      <c r="D895" s="164">
        <v>2026</v>
      </c>
      <c r="E895" s="164">
        <v>3</v>
      </c>
      <c r="F895" s="166">
        <v>0</v>
      </c>
      <c r="G895" s="209"/>
      <c r="H895" s="208">
        <v>7.9654829074012612E-3</v>
      </c>
      <c r="I895" s="103" t="s">
        <v>558</v>
      </c>
      <c r="J895" s="85">
        <v>2</v>
      </c>
      <c r="K895" s="211" t="s">
        <v>6276</v>
      </c>
      <c r="L895" s="211">
        <v>50</v>
      </c>
      <c r="M895" s="211" t="str">
        <f>IF(
ISNA(INDEX([1]resources!E:E,MATCH(B895,[1]resources!B:B,0))),"fillme",
INDEX([1]resources!E:E,MATCH(B895,[1]resources!B:B,0)))</f>
        <v>CAISO_Battery</v>
      </c>
      <c r="N895" s="221">
        <f>IF(
ISNA(INDEX([1]resources!J:J,MATCH(B895,[1]resources!B:B,0))),"fillme",
INDEX([1]resources!J:J,MATCH(B895,[1]resources!B:B,0)))</f>
        <v>0</v>
      </c>
      <c r="O895" s="210" t="str">
        <f>IFERROR(INDEX(resources!K:K,MATCH(B895,resources!B:B,0)),"fillme")</f>
        <v>battery</v>
      </c>
      <c r="P895" s="210" t="str">
        <f t="shared" si="330"/>
        <v>battery_2026_3</v>
      </c>
      <c r="Q895" s="194">
        <f>INDEX(elcc!G:G,MATCH(P895,elcc!D:D,0))</f>
        <v>0.96603464723299004</v>
      </c>
      <c r="R895" s="195">
        <f t="shared" si="331"/>
        <v>0.5</v>
      </c>
      <c r="S895" s="210">
        <f t="shared" si="332"/>
        <v>0.19237331176229472</v>
      </c>
      <c r="T895" s="212">
        <f t="shared" si="333"/>
        <v>0.19237331176229472</v>
      </c>
      <c r="U895" s="196" t="str">
        <f t="shared" si="334"/>
        <v>ok</v>
      </c>
      <c r="V895" s="192" t="str">
        <f>INDEX(resources!F:F,MATCH(B895,resources!B:B,0))</f>
        <v>new_resolve</v>
      </c>
      <c r="W895" s="197">
        <f t="shared" si="335"/>
        <v>0</v>
      </c>
      <c r="X895" s="197">
        <f t="shared" si="336"/>
        <v>1</v>
      </c>
      <c r="Y895" s="214" t="str">
        <f t="shared" si="337"/>
        <v>New_Li_Battery_D.19-11-016 Resource 1_Resource 1. 50 MW, 100 MWh battery.</v>
      </c>
      <c r="Z895" s="197">
        <f>IF(COUNTIFS($Y$2:Y895,Y895)=1,1,0)</f>
        <v>0</v>
      </c>
      <c r="AA895" s="197">
        <f>SUM($Z$2:Z895)*Z895</f>
        <v>0</v>
      </c>
      <c r="AB895" s="197">
        <f>COUNTIFS(resources!B:B,B895)</f>
        <v>1</v>
      </c>
      <c r="AC895" s="197">
        <f t="shared" si="338"/>
        <v>1</v>
      </c>
      <c r="AD895" s="197">
        <f t="shared" si="339"/>
        <v>1</v>
      </c>
      <c r="AE895" s="197">
        <f t="shared" si="340"/>
        <v>1</v>
      </c>
      <c r="AF895" s="197">
        <f t="shared" si="341"/>
        <v>1</v>
      </c>
      <c r="AG895" s="197">
        <f t="shared" si="342"/>
        <v>1</v>
      </c>
      <c r="AH895" s="197">
        <f t="shared" si="343"/>
        <v>1</v>
      </c>
      <c r="AI895" s="197">
        <f t="shared" si="344"/>
        <v>1</v>
      </c>
    </row>
    <row r="896" spans="1:35" x14ac:dyDescent="0.3">
      <c r="A896" s="103" t="s">
        <v>3926</v>
      </c>
      <c r="B896" s="214" t="s">
        <v>593</v>
      </c>
      <c r="C896" s="214" t="s">
        <v>6275</v>
      </c>
      <c r="D896" s="164">
        <v>2026</v>
      </c>
      <c r="E896" s="164">
        <v>4</v>
      </c>
      <c r="F896" s="166">
        <v>0</v>
      </c>
      <c r="G896" s="206"/>
      <c r="H896" s="208">
        <v>7.9654829074012612E-3</v>
      </c>
      <c r="I896" s="103" t="s">
        <v>558</v>
      </c>
      <c r="J896" s="85">
        <v>2</v>
      </c>
      <c r="K896" s="211" t="s">
        <v>6276</v>
      </c>
      <c r="L896" s="211">
        <v>50</v>
      </c>
      <c r="M896" s="211" t="str">
        <f>IF(
ISNA(INDEX([1]resources!E:E,MATCH(B896,[1]resources!B:B,0))),"fillme",
INDEX([1]resources!E:E,MATCH(B896,[1]resources!B:B,0)))</f>
        <v>CAISO_Battery</v>
      </c>
      <c r="N896" s="221">
        <f>IF(
ISNA(INDEX([1]resources!J:J,MATCH(B896,[1]resources!B:B,0))),"fillme",
INDEX([1]resources!J:J,MATCH(B896,[1]resources!B:B,0)))</f>
        <v>0</v>
      </c>
      <c r="O896" s="210" t="str">
        <f>IFERROR(INDEX(resources!K:K,MATCH(B896,resources!B:B,0)),"fillme")</f>
        <v>battery</v>
      </c>
      <c r="P896" s="210" t="str">
        <f t="shared" si="330"/>
        <v>battery_2026_4</v>
      </c>
      <c r="Q896" s="194">
        <f>INDEX(elcc!G:G,MATCH(P896,elcc!D:D,0))</f>
        <v>0.96603464723299004</v>
      </c>
      <c r="R896" s="195">
        <f t="shared" si="331"/>
        <v>0.5</v>
      </c>
      <c r="S896" s="210">
        <f t="shared" si="332"/>
        <v>0.19237331176229472</v>
      </c>
      <c r="T896" s="212">
        <f t="shared" si="333"/>
        <v>0.19237331176229472</v>
      </c>
      <c r="U896" s="196" t="str">
        <f t="shared" si="334"/>
        <v>ok</v>
      </c>
      <c r="V896" s="192" t="str">
        <f>INDEX(resources!F:F,MATCH(B896,resources!B:B,0))</f>
        <v>new_resolve</v>
      </c>
      <c r="W896" s="197">
        <f t="shared" si="335"/>
        <v>0</v>
      </c>
      <c r="X896" s="197">
        <f t="shared" si="336"/>
        <v>1</v>
      </c>
      <c r="Y896" s="214" t="str">
        <f t="shared" si="337"/>
        <v>New_Li_Battery_D.19-11-016 Resource 1_Resource 1. 50 MW, 100 MWh battery.</v>
      </c>
      <c r="Z896" s="197">
        <f>IF(COUNTIFS($Y$2:Y896,Y896)=1,1,0)</f>
        <v>0</v>
      </c>
      <c r="AA896" s="197">
        <f>SUM($Z$2:Z896)*Z896</f>
        <v>0</v>
      </c>
      <c r="AB896" s="197">
        <f>COUNTIFS(resources!B:B,B896)</f>
        <v>1</v>
      </c>
      <c r="AC896" s="197">
        <f t="shared" si="338"/>
        <v>1</v>
      </c>
      <c r="AD896" s="197">
        <f t="shared" si="339"/>
        <v>1</v>
      </c>
      <c r="AE896" s="197">
        <f t="shared" si="340"/>
        <v>1</v>
      </c>
      <c r="AF896" s="197">
        <f t="shared" si="341"/>
        <v>1</v>
      </c>
      <c r="AG896" s="197">
        <f t="shared" si="342"/>
        <v>1</v>
      </c>
      <c r="AH896" s="197">
        <f t="shared" si="343"/>
        <v>1</v>
      </c>
      <c r="AI896" s="197">
        <f t="shared" si="344"/>
        <v>1</v>
      </c>
    </row>
    <row r="897" spans="1:35" x14ac:dyDescent="0.3">
      <c r="A897" s="103" t="s">
        <v>3926</v>
      </c>
      <c r="B897" s="214" t="s">
        <v>593</v>
      </c>
      <c r="C897" s="214" t="s">
        <v>6275</v>
      </c>
      <c r="D897" s="164">
        <v>2026</v>
      </c>
      <c r="E897" s="164">
        <v>5</v>
      </c>
      <c r="F897" s="166">
        <v>0</v>
      </c>
      <c r="G897" s="209"/>
      <c r="H897" s="208">
        <v>7.9654829074012612E-3</v>
      </c>
      <c r="I897" s="103" t="s">
        <v>558</v>
      </c>
      <c r="J897" s="85">
        <v>2</v>
      </c>
      <c r="K897" s="211" t="s">
        <v>6276</v>
      </c>
      <c r="L897" s="211">
        <v>50</v>
      </c>
      <c r="M897" s="211" t="str">
        <f>IF(
ISNA(INDEX([1]resources!E:E,MATCH(B897,[1]resources!B:B,0))),"fillme",
INDEX([1]resources!E:E,MATCH(B897,[1]resources!B:B,0)))</f>
        <v>CAISO_Battery</v>
      </c>
      <c r="N897" s="221">
        <f>IF(
ISNA(INDEX([1]resources!J:J,MATCH(B897,[1]resources!B:B,0))),"fillme",
INDEX([1]resources!J:J,MATCH(B897,[1]resources!B:B,0)))</f>
        <v>0</v>
      </c>
      <c r="O897" s="210" t="str">
        <f>IFERROR(INDEX(resources!K:K,MATCH(B897,resources!B:B,0)),"fillme")</f>
        <v>battery</v>
      </c>
      <c r="P897" s="210" t="str">
        <f t="shared" si="330"/>
        <v>battery_2026_5</v>
      </c>
      <c r="Q897" s="194">
        <f>INDEX(elcc!G:G,MATCH(P897,elcc!D:D,0))</f>
        <v>0.96603464723299004</v>
      </c>
      <c r="R897" s="195">
        <f t="shared" si="331"/>
        <v>0.5</v>
      </c>
      <c r="S897" s="210">
        <f t="shared" si="332"/>
        <v>0.19237331176229472</v>
      </c>
      <c r="T897" s="212">
        <f t="shared" si="333"/>
        <v>0.19237331176229472</v>
      </c>
      <c r="U897" s="196" t="str">
        <f t="shared" si="334"/>
        <v>ok</v>
      </c>
      <c r="V897" s="192" t="str">
        <f>INDEX(resources!F:F,MATCH(B897,resources!B:B,0))</f>
        <v>new_resolve</v>
      </c>
      <c r="W897" s="197">
        <f t="shared" si="335"/>
        <v>0</v>
      </c>
      <c r="X897" s="197">
        <f t="shared" si="336"/>
        <v>1</v>
      </c>
      <c r="Y897" s="214" t="str">
        <f t="shared" si="337"/>
        <v>New_Li_Battery_D.19-11-016 Resource 1_Resource 1. 50 MW, 100 MWh battery.</v>
      </c>
      <c r="Z897" s="197">
        <f>IF(COUNTIFS($Y$2:Y897,Y897)=1,1,0)</f>
        <v>0</v>
      </c>
      <c r="AA897" s="197">
        <f>SUM($Z$2:Z897)*Z897</f>
        <v>0</v>
      </c>
      <c r="AB897" s="197">
        <f>COUNTIFS(resources!B:B,B897)</f>
        <v>1</v>
      </c>
      <c r="AC897" s="197">
        <f t="shared" si="338"/>
        <v>1</v>
      </c>
      <c r="AD897" s="197">
        <f t="shared" si="339"/>
        <v>1</v>
      </c>
      <c r="AE897" s="197">
        <f t="shared" si="340"/>
        <v>1</v>
      </c>
      <c r="AF897" s="197">
        <f t="shared" si="341"/>
        <v>1</v>
      </c>
      <c r="AG897" s="197">
        <f t="shared" si="342"/>
        <v>1</v>
      </c>
      <c r="AH897" s="197">
        <f t="shared" si="343"/>
        <v>1</v>
      </c>
      <c r="AI897" s="197">
        <f t="shared" si="344"/>
        <v>1</v>
      </c>
    </row>
    <row r="898" spans="1:35" x14ac:dyDescent="0.3">
      <c r="A898" s="103" t="s">
        <v>3926</v>
      </c>
      <c r="B898" s="214" t="s">
        <v>593</v>
      </c>
      <c r="C898" s="214" t="s">
        <v>6275</v>
      </c>
      <c r="D898" s="164">
        <v>2026</v>
      </c>
      <c r="E898" s="164">
        <v>6</v>
      </c>
      <c r="F898" s="166">
        <v>0</v>
      </c>
      <c r="G898" s="206"/>
      <c r="H898" s="208">
        <v>7.9654829074012612E-3</v>
      </c>
      <c r="I898" s="103" t="s">
        <v>558</v>
      </c>
      <c r="J898" s="85">
        <v>2</v>
      </c>
      <c r="K898" s="211" t="s">
        <v>6276</v>
      </c>
      <c r="L898" s="211">
        <v>50</v>
      </c>
      <c r="M898" s="211" t="str">
        <f>IF(
ISNA(INDEX([1]resources!E:E,MATCH(B898,[1]resources!B:B,0))),"fillme",
INDEX([1]resources!E:E,MATCH(B898,[1]resources!B:B,0)))</f>
        <v>CAISO_Battery</v>
      </c>
      <c r="N898" s="221">
        <f>IF(
ISNA(INDEX([1]resources!J:J,MATCH(B898,[1]resources!B:B,0))),"fillme",
INDEX([1]resources!J:J,MATCH(B898,[1]resources!B:B,0)))</f>
        <v>0</v>
      </c>
      <c r="O898" s="210" t="str">
        <f>IFERROR(INDEX(resources!K:K,MATCH(B898,resources!B:B,0)),"fillme")</f>
        <v>battery</v>
      </c>
      <c r="P898" s="210" t="str">
        <f t="shared" si="330"/>
        <v>battery_2026_6</v>
      </c>
      <c r="Q898" s="194">
        <f>INDEX(elcc!G:G,MATCH(P898,elcc!D:D,0))</f>
        <v>0.96603464723299004</v>
      </c>
      <c r="R898" s="195">
        <f t="shared" si="331"/>
        <v>0.5</v>
      </c>
      <c r="S898" s="210">
        <f t="shared" si="332"/>
        <v>0.19237331176229472</v>
      </c>
      <c r="T898" s="212">
        <f t="shared" si="333"/>
        <v>0.19237331176229472</v>
      </c>
      <c r="U898" s="196" t="str">
        <f t="shared" si="334"/>
        <v>ok</v>
      </c>
      <c r="V898" s="192" t="str">
        <f>INDEX(resources!F:F,MATCH(B898,resources!B:B,0))</f>
        <v>new_resolve</v>
      </c>
      <c r="W898" s="197">
        <f t="shared" si="335"/>
        <v>0</v>
      </c>
      <c r="X898" s="197">
        <f t="shared" si="336"/>
        <v>1</v>
      </c>
      <c r="Y898" s="214" t="str">
        <f t="shared" si="337"/>
        <v>New_Li_Battery_D.19-11-016 Resource 1_Resource 1. 50 MW, 100 MWh battery.</v>
      </c>
      <c r="Z898" s="197">
        <f>IF(COUNTIFS($Y$2:Y898,Y898)=1,1,0)</f>
        <v>0</v>
      </c>
      <c r="AA898" s="197">
        <f>SUM($Z$2:Z898)*Z898</f>
        <v>0</v>
      </c>
      <c r="AB898" s="197">
        <f>COUNTIFS(resources!B:B,B898)</f>
        <v>1</v>
      </c>
      <c r="AC898" s="197">
        <f t="shared" si="338"/>
        <v>1</v>
      </c>
      <c r="AD898" s="197">
        <f t="shared" si="339"/>
        <v>1</v>
      </c>
      <c r="AE898" s="197">
        <f t="shared" si="340"/>
        <v>1</v>
      </c>
      <c r="AF898" s="197">
        <f t="shared" si="341"/>
        <v>1</v>
      </c>
      <c r="AG898" s="197">
        <f t="shared" si="342"/>
        <v>1</v>
      </c>
      <c r="AH898" s="197">
        <f t="shared" si="343"/>
        <v>1</v>
      </c>
      <c r="AI898" s="197">
        <f t="shared" si="344"/>
        <v>1</v>
      </c>
    </row>
    <row r="899" spans="1:35" x14ac:dyDescent="0.3">
      <c r="A899" s="103" t="s">
        <v>3926</v>
      </c>
      <c r="B899" s="214" t="s">
        <v>593</v>
      </c>
      <c r="C899" s="214" t="s">
        <v>6275</v>
      </c>
      <c r="D899" s="164">
        <v>2026</v>
      </c>
      <c r="E899" s="164">
        <v>7</v>
      </c>
      <c r="F899" s="166">
        <v>0</v>
      </c>
      <c r="G899" s="209"/>
      <c r="H899" s="208">
        <v>7.9654829074012612E-3</v>
      </c>
      <c r="I899" s="103" t="s">
        <v>558</v>
      </c>
      <c r="J899" s="85">
        <v>2</v>
      </c>
      <c r="K899" s="211" t="s">
        <v>6276</v>
      </c>
      <c r="L899" s="211">
        <v>50</v>
      </c>
      <c r="M899" s="211" t="str">
        <f>IF(
ISNA(INDEX([1]resources!E:E,MATCH(B899,[1]resources!B:B,0))),"fillme",
INDEX([1]resources!E:E,MATCH(B899,[1]resources!B:B,0)))</f>
        <v>CAISO_Battery</v>
      </c>
      <c r="N899" s="221">
        <f>IF(
ISNA(INDEX([1]resources!J:J,MATCH(B899,[1]resources!B:B,0))),"fillme",
INDEX([1]resources!J:J,MATCH(B899,[1]resources!B:B,0)))</f>
        <v>0</v>
      </c>
      <c r="O899" s="210" t="str">
        <f>IFERROR(INDEX(resources!K:K,MATCH(B899,resources!B:B,0)),"fillme")</f>
        <v>battery</v>
      </c>
      <c r="P899" s="210" t="str">
        <f t="shared" si="330"/>
        <v>battery_2026_7</v>
      </c>
      <c r="Q899" s="194">
        <f>INDEX(elcc!G:G,MATCH(P899,elcc!D:D,0))</f>
        <v>0.96603464723299004</v>
      </c>
      <c r="R899" s="195">
        <f t="shared" si="331"/>
        <v>0.5</v>
      </c>
      <c r="S899" s="210">
        <f t="shared" si="332"/>
        <v>0.19237331176229472</v>
      </c>
      <c r="T899" s="212">
        <f t="shared" si="333"/>
        <v>0.19237331176229472</v>
      </c>
      <c r="U899" s="196" t="str">
        <f t="shared" si="334"/>
        <v>ok</v>
      </c>
      <c r="V899" s="192" t="str">
        <f>INDEX(resources!F:F,MATCH(B899,resources!B:B,0))</f>
        <v>new_resolve</v>
      </c>
      <c r="W899" s="197">
        <f t="shared" si="335"/>
        <v>0</v>
      </c>
      <c r="X899" s="197">
        <f t="shared" si="336"/>
        <v>1</v>
      </c>
      <c r="Y899" s="214" t="str">
        <f t="shared" si="337"/>
        <v>New_Li_Battery_D.19-11-016 Resource 1_Resource 1. 50 MW, 100 MWh battery.</v>
      </c>
      <c r="Z899" s="197">
        <f>IF(COUNTIFS($Y$2:Y899,Y899)=1,1,0)</f>
        <v>0</v>
      </c>
      <c r="AA899" s="197">
        <f>SUM($Z$2:Z899)*Z899</f>
        <v>0</v>
      </c>
      <c r="AB899" s="197">
        <f>COUNTIFS(resources!B:B,B899)</f>
        <v>1</v>
      </c>
      <c r="AC899" s="197">
        <f t="shared" si="338"/>
        <v>1</v>
      </c>
      <c r="AD899" s="197">
        <f t="shared" si="339"/>
        <v>1</v>
      </c>
      <c r="AE899" s="197">
        <f t="shared" si="340"/>
        <v>1</v>
      </c>
      <c r="AF899" s="197">
        <f t="shared" si="341"/>
        <v>1</v>
      </c>
      <c r="AG899" s="197">
        <f t="shared" si="342"/>
        <v>1</v>
      </c>
      <c r="AH899" s="197">
        <f t="shared" si="343"/>
        <v>1</v>
      </c>
      <c r="AI899" s="197">
        <f t="shared" si="344"/>
        <v>1</v>
      </c>
    </row>
    <row r="900" spans="1:35" x14ac:dyDescent="0.3">
      <c r="A900" s="103" t="s">
        <v>3926</v>
      </c>
      <c r="B900" s="214" t="s">
        <v>593</v>
      </c>
      <c r="C900" s="214" t="s">
        <v>6275</v>
      </c>
      <c r="D900" s="164">
        <v>2026</v>
      </c>
      <c r="E900" s="164">
        <v>8</v>
      </c>
      <c r="F900" s="166">
        <v>0</v>
      </c>
      <c r="G900" s="206"/>
      <c r="H900" s="208">
        <v>7.9654829074012612E-3</v>
      </c>
      <c r="I900" s="103" t="s">
        <v>558</v>
      </c>
      <c r="J900" s="85">
        <v>2</v>
      </c>
      <c r="K900" s="211" t="s">
        <v>6276</v>
      </c>
      <c r="L900" s="211">
        <v>50</v>
      </c>
      <c r="M900" s="211" t="str">
        <f>IF(
ISNA(INDEX([1]resources!E:E,MATCH(B900,[1]resources!B:B,0))),"fillme",
INDEX([1]resources!E:E,MATCH(B900,[1]resources!B:B,0)))</f>
        <v>CAISO_Battery</v>
      </c>
      <c r="N900" s="221">
        <f>IF(
ISNA(INDEX([1]resources!J:J,MATCH(B900,[1]resources!B:B,0))),"fillme",
INDEX([1]resources!J:J,MATCH(B900,[1]resources!B:B,0)))</f>
        <v>0</v>
      </c>
      <c r="O900" s="210" t="str">
        <f>IFERROR(INDEX(resources!K:K,MATCH(B900,resources!B:B,0)),"fillme")</f>
        <v>battery</v>
      </c>
      <c r="P900" s="210" t="str">
        <f t="shared" si="330"/>
        <v>battery_2026_8</v>
      </c>
      <c r="Q900" s="194">
        <f>INDEX(elcc!G:G,MATCH(P900,elcc!D:D,0))</f>
        <v>0.96603464723299004</v>
      </c>
      <c r="R900" s="195">
        <f t="shared" si="331"/>
        <v>0.5</v>
      </c>
      <c r="S900" s="210">
        <f t="shared" si="332"/>
        <v>0.19237331176229472</v>
      </c>
      <c r="T900" s="212">
        <f t="shared" si="333"/>
        <v>0.19237331176229472</v>
      </c>
      <c r="U900" s="196" t="str">
        <f t="shared" si="334"/>
        <v>ok</v>
      </c>
      <c r="V900" s="192" t="str">
        <f>INDEX(resources!F:F,MATCH(B900,resources!B:B,0))</f>
        <v>new_resolve</v>
      </c>
      <c r="W900" s="197">
        <f t="shared" si="335"/>
        <v>0</v>
      </c>
      <c r="X900" s="197">
        <f t="shared" si="336"/>
        <v>1</v>
      </c>
      <c r="Y900" s="214" t="str">
        <f t="shared" si="337"/>
        <v>New_Li_Battery_D.19-11-016 Resource 1_Resource 1. 50 MW, 100 MWh battery.</v>
      </c>
      <c r="Z900" s="197">
        <f>IF(COUNTIFS($Y$2:Y900,Y900)=1,1,0)</f>
        <v>0</v>
      </c>
      <c r="AA900" s="197">
        <f>SUM($Z$2:Z900)*Z900</f>
        <v>0</v>
      </c>
      <c r="AB900" s="197">
        <f>COUNTIFS(resources!B:B,B900)</f>
        <v>1</v>
      </c>
      <c r="AC900" s="197">
        <f t="shared" si="338"/>
        <v>1</v>
      </c>
      <c r="AD900" s="197">
        <f t="shared" si="339"/>
        <v>1</v>
      </c>
      <c r="AE900" s="197">
        <f t="shared" si="340"/>
        <v>1</v>
      </c>
      <c r="AF900" s="197">
        <f t="shared" si="341"/>
        <v>1</v>
      </c>
      <c r="AG900" s="197">
        <f t="shared" si="342"/>
        <v>1</v>
      </c>
      <c r="AH900" s="197">
        <f t="shared" si="343"/>
        <v>1</v>
      </c>
      <c r="AI900" s="197">
        <f t="shared" si="344"/>
        <v>1</v>
      </c>
    </row>
    <row r="901" spans="1:35" x14ac:dyDescent="0.3">
      <c r="A901" s="103" t="s">
        <v>3926</v>
      </c>
      <c r="B901" s="214" t="s">
        <v>593</v>
      </c>
      <c r="C901" s="214" t="s">
        <v>6275</v>
      </c>
      <c r="D901" s="164">
        <v>2026</v>
      </c>
      <c r="E901" s="164">
        <v>9</v>
      </c>
      <c r="F901" s="166">
        <v>0</v>
      </c>
      <c r="G901" s="209"/>
      <c r="H901" s="208">
        <v>7.9654829074012612E-3</v>
      </c>
      <c r="I901" s="103" t="s">
        <v>558</v>
      </c>
      <c r="J901" s="85">
        <v>2</v>
      </c>
      <c r="K901" s="211" t="s">
        <v>6276</v>
      </c>
      <c r="L901" s="211">
        <v>50</v>
      </c>
      <c r="M901" s="211" t="str">
        <f>IF(
ISNA(INDEX([1]resources!E:E,MATCH(B901,[1]resources!B:B,0))),"fillme",
INDEX([1]resources!E:E,MATCH(B901,[1]resources!B:B,0)))</f>
        <v>CAISO_Battery</v>
      </c>
      <c r="N901" s="221">
        <f>IF(
ISNA(INDEX([1]resources!J:J,MATCH(B901,[1]resources!B:B,0))),"fillme",
INDEX([1]resources!J:J,MATCH(B901,[1]resources!B:B,0)))</f>
        <v>0</v>
      </c>
      <c r="O901" s="210" t="str">
        <f>IFERROR(INDEX(resources!K:K,MATCH(B901,resources!B:B,0)),"fillme")</f>
        <v>battery</v>
      </c>
      <c r="P901" s="210" t="str">
        <f t="shared" si="330"/>
        <v>battery_2026_9</v>
      </c>
      <c r="Q901" s="194">
        <f>INDEX(elcc!G:G,MATCH(P901,elcc!D:D,0))</f>
        <v>0.96603464723299004</v>
      </c>
      <c r="R901" s="195">
        <f t="shared" si="331"/>
        <v>0.5</v>
      </c>
      <c r="S901" s="210">
        <f t="shared" si="332"/>
        <v>0.19237331176229472</v>
      </c>
      <c r="T901" s="212">
        <f t="shared" si="333"/>
        <v>0.19237331176229472</v>
      </c>
      <c r="U901" s="196" t="str">
        <f t="shared" si="334"/>
        <v>ok</v>
      </c>
      <c r="V901" s="192" t="str">
        <f>INDEX(resources!F:F,MATCH(B901,resources!B:B,0))</f>
        <v>new_resolve</v>
      </c>
      <c r="W901" s="197">
        <f t="shared" si="335"/>
        <v>0</v>
      </c>
      <c r="X901" s="197">
        <f t="shared" si="336"/>
        <v>1</v>
      </c>
      <c r="Y901" s="214" t="str">
        <f t="shared" si="337"/>
        <v>New_Li_Battery_D.19-11-016 Resource 1_Resource 1. 50 MW, 100 MWh battery.</v>
      </c>
      <c r="Z901" s="197">
        <f>IF(COUNTIFS($Y$2:Y901,Y901)=1,1,0)</f>
        <v>0</v>
      </c>
      <c r="AA901" s="197">
        <f>SUM($Z$2:Z901)*Z901</f>
        <v>0</v>
      </c>
      <c r="AB901" s="197">
        <f>COUNTIFS(resources!B:B,B901)</f>
        <v>1</v>
      </c>
      <c r="AC901" s="197">
        <f t="shared" si="338"/>
        <v>1</v>
      </c>
      <c r="AD901" s="197">
        <f t="shared" si="339"/>
        <v>1</v>
      </c>
      <c r="AE901" s="197">
        <f t="shared" si="340"/>
        <v>1</v>
      </c>
      <c r="AF901" s="197">
        <f t="shared" si="341"/>
        <v>1</v>
      </c>
      <c r="AG901" s="197">
        <f t="shared" si="342"/>
        <v>1</v>
      </c>
      <c r="AH901" s="197">
        <f t="shared" si="343"/>
        <v>1</v>
      </c>
      <c r="AI901" s="197">
        <f t="shared" si="344"/>
        <v>1</v>
      </c>
    </row>
    <row r="902" spans="1:35" x14ac:dyDescent="0.3">
      <c r="A902" s="103" t="s">
        <v>3926</v>
      </c>
      <c r="B902" s="214" t="s">
        <v>593</v>
      </c>
      <c r="C902" s="214" t="s">
        <v>6275</v>
      </c>
      <c r="D902" s="164">
        <v>2026</v>
      </c>
      <c r="E902" s="164">
        <v>10</v>
      </c>
      <c r="F902" s="166">
        <v>0</v>
      </c>
      <c r="G902" s="206"/>
      <c r="H902" s="208">
        <v>7.9654829074012612E-3</v>
      </c>
      <c r="I902" s="103" t="s">
        <v>558</v>
      </c>
      <c r="J902" s="85">
        <v>2</v>
      </c>
      <c r="K902" s="211" t="s">
        <v>6276</v>
      </c>
      <c r="L902" s="211">
        <v>50</v>
      </c>
      <c r="M902" s="211" t="str">
        <f>IF(
ISNA(INDEX([1]resources!E:E,MATCH(B902,[1]resources!B:B,0))),"fillme",
INDEX([1]resources!E:E,MATCH(B902,[1]resources!B:B,0)))</f>
        <v>CAISO_Battery</v>
      </c>
      <c r="N902" s="221">
        <f>IF(
ISNA(INDEX([1]resources!J:J,MATCH(B902,[1]resources!B:B,0))),"fillme",
INDEX([1]resources!J:J,MATCH(B902,[1]resources!B:B,0)))</f>
        <v>0</v>
      </c>
      <c r="O902" s="210" t="str">
        <f>IFERROR(INDEX(resources!K:K,MATCH(B902,resources!B:B,0)),"fillme")</f>
        <v>battery</v>
      </c>
      <c r="P902" s="210" t="str">
        <f t="shared" si="330"/>
        <v>battery_2026_10</v>
      </c>
      <c r="Q902" s="194">
        <f>INDEX(elcc!G:G,MATCH(P902,elcc!D:D,0))</f>
        <v>0.96603464723299004</v>
      </c>
      <c r="R902" s="195">
        <f t="shared" si="331"/>
        <v>0.5</v>
      </c>
      <c r="S902" s="210">
        <f t="shared" si="332"/>
        <v>0.19237331176229472</v>
      </c>
      <c r="T902" s="212">
        <f t="shared" si="333"/>
        <v>0.19237331176229472</v>
      </c>
      <c r="U902" s="196" t="str">
        <f t="shared" si="334"/>
        <v>ok</v>
      </c>
      <c r="V902" s="192" t="str">
        <f>INDEX(resources!F:F,MATCH(B902,resources!B:B,0))</f>
        <v>new_resolve</v>
      </c>
      <c r="W902" s="197">
        <f t="shared" si="335"/>
        <v>0</v>
      </c>
      <c r="X902" s="197">
        <f t="shared" si="336"/>
        <v>1</v>
      </c>
      <c r="Y902" s="214" t="str">
        <f t="shared" si="337"/>
        <v>New_Li_Battery_D.19-11-016 Resource 1_Resource 1. 50 MW, 100 MWh battery.</v>
      </c>
      <c r="Z902" s="197">
        <f>IF(COUNTIFS($Y$2:Y902,Y902)=1,1,0)</f>
        <v>0</v>
      </c>
      <c r="AA902" s="197">
        <f>SUM($Z$2:Z902)*Z902</f>
        <v>0</v>
      </c>
      <c r="AB902" s="197">
        <f>COUNTIFS(resources!B:B,B902)</f>
        <v>1</v>
      </c>
      <c r="AC902" s="197">
        <f t="shared" si="338"/>
        <v>1</v>
      </c>
      <c r="AD902" s="197">
        <f t="shared" si="339"/>
        <v>1</v>
      </c>
      <c r="AE902" s="197">
        <f t="shared" si="340"/>
        <v>1</v>
      </c>
      <c r="AF902" s="197">
        <f t="shared" si="341"/>
        <v>1</v>
      </c>
      <c r="AG902" s="197">
        <f t="shared" si="342"/>
        <v>1</v>
      </c>
      <c r="AH902" s="197">
        <f t="shared" si="343"/>
        <v>1</v>
      </c>
      <c r="AI902" s="197">
        <f t="shared" si="344"/>
        <v>1</v>
      </c>
    </row>
    <row r="903" spans="1:35" x14ac:dyDescent="0.3">
      <c r="A903" s="103" t="s">
        <v>3926</v>
      </c>
      <c r="B903" s="214" t="s">
        <v>593</v>
      </c>
      <c r="C903" s="214" t="s">
        <v>6275</v>
      </c>
      <c r="D903" s="164">
        <v>2026</v>
      </c>
      <c r="E903" s="164">
        <v>11</v>
      </c>
      <c r="F903" s="166">
        <v>0</v>
      </c>
      <c r="G903" s="209"/>
      <c r="H903" s="208">
        <v>7.9654829074012612E-3</v>
      </c>
      <c r="I903" s="103" t="s">
        <v>558</v>
      </c>
      <c r="J903" s="85">
        <v>2</v>
      </c>
      <c r="K903" s="211" t="s">
        <v>6276</v>
      </c>
      <c r="L903" s="211">
        <v>50</v>
      </c>
      <c r="M903" s="211" t="str">
        <f>IF(
ISNA(INDEX([1]resources!E:E,MATCH(B903,[1]resources!B:B,0))),"fillme",
INDEX([1]resources!E:E,MATCH(B903,[1]resources!B:B,0)))</f>
        <v>CAISO_Battery</v>
      </c>
      <c r="N903" s="221">
        <f>IF(
ISNA(INDEX([1]resources!J:J,MATCH(B903,[1]resources!B:B,0))),"fillme",
INDEX([1]resources!J:J,MATCH(B903,[1]resources!B:B,0)))</f>
        <v>0</v>
      </c>
      <c r="O903" s="210" t="str">
        <f>IFERROR(INDEX(resources!K:K,MATCH(B903,resources!B:B,0)),"fillme")</f>
        <v>battery</v>
      </c>
      <c r="P903" s="210" t="str">
        <f t="shared" si="330"/>
        <v>battery_2026_11</v>
      </c>
      <c r="Q903" s="194">
        <f>INDEX(elcc!G:G,MATCH(P903,elcc!D:D,0))</f>
        <v>0.96603464723299004</v>
      </c>
      <c r="R903" s="195">
        <f t="shared" si="331"/>
        <v>0.5</v>
      </c>
      <c r="S903" s="210">
        <f t="shared" si="332"/>
        <v>0.19237331176229472</v>
      </c>
      <c r="T903" s="212">
        <f t="shared" si="333"/>
        <v>0.19237331176229472</v>
      </c>
      <c r="U903" s="196" t="str">
        <f t="shared" si="334"/>
        <v>ok</v>
      </c>
      <c r="V903" s="192" t="str">
        <f>INDEX(resources!F:F,MATCH(B903,resources!B:B,0))</f>
        <v>new_resolve</v>
      </c>
      <c r="W903" s="197">
        <f t="shared" si="335"/>
        <v>0</v>
      </c>
      <c r="X903" s="197">
        <f t="shared" si="336"/>
        <v>1</v>
      </c>
      <c r="Y903" s="214" t="str">
        <f t="shared" si="337"/>
        <v>New_Li_Battery_D.19-11-016 Resource 1_Resource 1. 50 MW, 100 MWh battery.</v>
      </c>
      <c r="Z903" s="197">
        <f>IF(COUNTIFS($Y$2:Y903,Y903)=1,1,0)</f>
        <v>0</v>
      </c>
      <c r="AA903" s="197">
        <f>SUM($Z$2:Z903)*Z903</f>
        <v>0</v>
      </c>
      <c r="AB903" s="197">
        <f>COUNTIFS(resources!B:B,B903)</f>
        <v>1</v>
      </c>
      <c r="AC903" s="197">
        <f t="shared" si="338"/>
        <v>1</v>
      </c>
      <c r="AD903" s="197">
        <f t="shared" si="339"/>
        <v>1</v>
      </c>
      <c r="AE903" s="197">
        <f t="shared" si="340"/>
        <v>1</v>
      </c>
      <c r="AF903" s="197">
        <f t="shared" si="341"/>
        <v>1</v>
      </c>
      <c r="AG903" s="197">
        <f t="shared" si="342"/>
        <v>1</v>
      </c>
      <c r="AH903" s="197">
        <f t="shared" si="343"/>
        <v>1</v>
      </c>
      <c r="AI903" s="197">
        <f t="shared" si="344"/>
        <v>1</v>
      </c>
    </row>
    <row r="904" spans="1:35" x14ac:dyDescent="0.3">
      <c r="A904" s="103" t="s">
        <v>3926</v>
      </c>
      <c r="B904" s="214" t="s">
        <v>593</v>
      </c>
      <c r="C904" s="214" t="s">
        <v>6275</v>
      </c>
      <c r="D904" s="164">
        <v>2026</v>
      </c>
      <c r="E904" s="164">
        <v>12</v>
      </c>
      <c r="F904" s="166">
        <v>0</v>
      </c>
      <c r="G904" s="206"/>
      <c r="H904" s="208">
        <v>7.9654829074012612E-3</v>
      </c>
      <c r="I904" s="103" t="s">
        <v>558</v>
      </c>
      <c r="J904" s="85">
        <v>2</v>
      </c>
      <c r="K904" s="211" t="s">
        <v>6276</v>
      </c>
      <c r="L904" s="211">
        <v>50</v>
      </c>
      <c r="M904" s="211" t="str">
        <f>IF(
ISNA(INDEX([1]resources!E:E,MATCH(B904,[1]resources!B:B,0))),"fillme",
INDEX([1]resources!E:E,MATCH(B904,[1]resources!B:B,0)))</f>
        <v>CAISO_Battery</v>
      </c>
      <c r="N904" s="221">
        <f>IF(
ISNA(INDEX([1]resources!J:J,MATCH(B904,[1]resources!B:B,0))),"fillme",
INDEX([1]resources!J:J,MATCH(B904,[1]resources!B:B,0)))</f>
        <v>0</v>
      </c>
      <c r="O904" s="210" t="str">
        <f>IFERROR(INDEX(resources!K:K,MATCH(B904,resources!B:B,0)),"fillme")</f>
        <v>battery</v>
      </c>
      <c r="P904" s="210" t="str">
        <f t="shared" si="330"/>
        <v>battery_2026_12</v>
      </c>
      <c r="Q904" s="194">
        <f>INDEX(elcc!G:G,MATCH(P904,elcc!D:D,0))</f>
        <v>0.96603464723299004</v>
      </c>
      <c r="R904" s="195">
        <f t="shared" si="331"/>
        <v>0.5</v>
      </c>
      <c r="S904" s="210">
        <f t="shared" si="332"/>
        <v>0.19237331176229472</v>
      </c>
      <c r="T904" s="212">
        <f t="shared" si="333"/>
        <v>0.19237331176229472</v>
      </c>
      <c r="U904" s="196" t="str">
        <f t="shared" si="334"/>
        <v>ok</v>
      </c>
      <c r="V904" s="192" t="str">
        <f>INDEX(resources!F:F,MATCH(B904,resources!B:B,0))</f>
        <v>new_resolve</v>
      </c>
      <c r="W904" s="197">
        <f t="shared" si="335"/>
        <v>0</v>
      </c>
      <c r="X904" s="197">
        <f t="shared" si="336"/>
        <v>1</v>
      </c>
      <c r="Y904" s="214" t="str">
        <f t="shared" si="337"/>
        <v>New_Li_Battery_D.19-11-016 Resource 1_Resource 1. 50 MW, 100 MWh battery.</v>
      </c>
      <c r="Z904" s="197">
        <f>IF(COUNTIFS($Y$2:Y904,Y904)=1,1,0)</f>
        <v>0</v>
      </c>
      <c r="AA904" s="197">
        <f>SUM($Z$2:Z904)*Z904</f>
        <v>0</v>
      </c>
      <c r="AB904" s="197">
        <f>COUNTIFS(resources!B:B,B904)</f>
        <v>1</v>
      </c>
      <c r="AC904" s="197">
        <f t="shared" si="338"/>
        <v>1</v>
      </c>
      <c r="AD904" s="197">
        <f t="shared" si="339"/>
        <v>1</v>
      </c>
      <c r="AE904" s="197">
        <f t="shared" si="340"/>
        <v>1</v>
      </c>
      <c r="AF904" s="197">
        <f t="shared" si="341"/>
        <v>1</v>
      </c>
      <c r="AG904" s="197">
        <f t="shared" si="342"/>
        <v>1</v>
      </c>
      <c r="AH904" s="197">
        <f t="shared" si="343"/>
        <v>1</v>
      </c>
      <c r="AI904" s="197">
        <f t="shared" si="344"/>
        <v>1</v>
      </c>
    </row>
    <row r="905" spans="1:35" x14ac:dyDescent="0.3">
      <c r="A905" s="103" t="s">
        <v>3926</v>
      </c>
      <c r="B905" s="214" t="s">
        <v>593</v>
      </c>
      <c r="C905" s="214" t="s">
        <v>6275</v>
      </c>
      <c r="D905" s="164">
        <v>2027</v>
      </c>
      <c r="E905" s="164">
        <v>1</v>
      </c>
      <c r="F905" s="166">
        <v>0</v>
      </c>
      <c r="G905" s="209"/>
      <c r="H905" s="208">
        <v>7.9654829074012612E-3</v>
      </c>
      <c r="I905" s="103" t="s">
        <v>558</v>
      </c>
      <c r="J905" s="85">
        <v>2</v>
      </c>
      <c r="K905" s="211" t="s">
        <v>6276</v>
      </c>
      <c r="L905" s="211">
        <v>50</v>
      </c>
      <c r="M905" s="211" t="str">
        <f>IF(
ISNA(INDEX([1]resources!E:E,MATCH(B905,[1]resources!B:B,0))),"fillme",
INDEX([1]resources!E:E,MATCH(B905,[1]resources!B:B,0)))</f>
        <v>CAISO_Battery</v>
      </c>
      <c r="N905" s="221">
        <f>IF(
ISNA(INDEX([1]resources!J:J,MATCH(B905,[1]resources!B:B,0))),"fillme",
INDEX([1]resources!J:J,MATCH(B905,[1]resources!B:B,0)))</f>
        <v>0</v>
      </c>
      <c r="O905" s="210" t="str">
        <f>IFERROR(INDEX(resources!K:K,MATCH(B905,resources!B:B,0)),"fillme")</f>
        <v>battery</v>
      </c>
      <c r="P905" s="210" t="str">
        <f t="shared" si="330"/>
        <v>battery_2027_1</v>
      </c>
      <c r="Q905" s="194">
        <f>INDEX(elcc!G:G,MATCH(P905,elcc!D:D,0))</f>
        <v>0.96603464723299004</v>
      </c>
      <c r="R905" s="195">
        <f t="shared" si="331"/>
        <v>0.5</v>
      </c>
      <c r="S905" s="210">
        <f t="shared" si="332"/>
        <v>0.19237331176229472</v>
      </c>
      <c r="T905" s="212">
        <f t="shared" si="333"/>
        <v>0.19237331176229472</v>
      </c>
      <c r="U905" s="196" t="str">
        <f t="shared" si="334"/>
        <v>ok</v>
      </c>
      <c r="V905" s="192" t="str">
        <f>INDEX(resources!F:F,MATCH(B905,resources!B:B,0))</f>
        <v>new_resolve</v>
      </c>
      <c r="W905" s="197">
        <f t="shared" si="335"/>
        <v>0</v>
      </c>
      <c r="X905" s="197">
        <f t="shared" si="336"/>
        <v>1</v>
      </c>
      <c r="Y905" s="214" t="str">
        <f t="shared" si="337"/>
        <v>New_Li_Battery_D.19-11-016 Resource 1_Resource 1. 50 MW, 100 MWh battery.</v>
      </c>
      <c r="Z905" s="197">
        <f>IF(COUNTIFS($Y$2:Y905,Y905)=1,1,0)</f>
        <v>0</v>
      </c>
      <c r="AA905" s="197">
        <f>SUM($Z$2:Z905)*Z905</f>
        <v>0</v>
      </c>
      <c r="AB905" s="197">
        <f>COUNTIFS(resources!B:B,B905)</f>
        <v>1</v>
      </c>
      <c r="AC905" s="197">
        <f t="shared" si="338"/>
        <v>1</v>
      </c>
      <c r="AD905" s="197">
        <f t="shared" si="339"/>
        <v>1</v>
      </c>
      <c r="AE905" s="197">
        <f t="shared" si="340"/>
        <v>1</v>
      </c>
      <c r="AF905" s="197">
        <f t="shared" si="341"/>
        <v>1</v>
      </c>
      <c r="AG905" s="197">
        <f t="shared" si="342"/>
        <v>1</v>
      </c>
      <c r="AH905" s="197">
        <f t="shared" si="343"/>
        <v>1</v>
      </c>
      <c r="AI905" s="197">
        <f t="shared" si="344"/>
        <v>1</v>
      </c>
    </row>
    <row r="906" spans="1:35" x14ac:dyDescent="0.3">
      <c r="A906" s="103" t="s">
        <v>3926</v>
      </c>
      <c r="B906" s="214" t="s">
        <v>593</v>
      </c>
      <c r="C906" s="214" t="s">
        <v>6275</v>
      </c>
      <c r="D906" s="164">
        <v>2027</v>
      </c>
      <c r="E906" s="164">
        <v>2</v>
      </c>
      <c r="F906" s="166">
        <v>0</v>
      </c>
      <c r="G906" s="206"/>
      <c r="H906" s="208">
        <v>7.9654829074012612E-3</v>
      </c>
      <c r="I906" s="103" t="s">
        <v>558</v>
      </c>
      <c r="J906" s="85">
        <v>2</v>
      </c>
      <c r="K906" s="211" t="s">
        <v>6276</v>
      </c>
      <c r="L906" s="211">
        <v>50</v>
      </c>
      <c r="M906" s="211" t="str">
        <f>IF(
ISNA(INDEX([1]resources!E:E,MATCH(B906,[1]resources!B:B,0))),"fillme",
INDEX([1]resources!E:E,MATCH(B906,[1]resources!B:B,0)))</f>
        <v>CAISO_Battery</v>
      </c>
      <c r="N906" s="221">
        <f>IF(
ISNA(INDEX([1]resources!J:J,MATCH(B906,[1]resources!B:B,0))),"fillme",
INDEX([1]resources!J:J,MATCH(B906,[1]resources!B:B,0)))</f>
        <v>0</v>
      </c>
      <c r="O906" s="210" t="str">
        <f>IFERROR(INDEX(resources!K:K,MATCH(B906,resources!B:B,0)),"fillme")</f>
        <v>battery</v>
      </c>
      <c r="P906" s="210" t="str">
        <f t="shared" si="330"/>
        <v>battery_2027_2</v>
      </c>
      <c r="Q906" s="194">
        <f>INDEX(elcc!G:G,MATCH(P906,elcc!D:D,0))</f>
        <v>0.96603464723299004</v>
      </c>
      <c r="R906" s="195">
        <f t="shared" si="331"/>
        <v>0.5</v>
      </c>
      <c r="S906" s="210">
        <f t="shared" si="332"/>
        <v>0.19237331176229472</v>
      </c>
      <c r="T906" s="212">
        <f t="shared" si="333"/>
        <v>0.19237331176229472</v>
      </c>
      <c r="U906" s="196" t="str">
        <f t="shared" si="334"/>
        <v>ok</v>
      </c>
      <c r="V906" s="192" t="str">
        <f>INDEX(resources!F:F,MATCH(B906,resources!B:B,0))</f>
        <v>new_resolve</v>
      </c>
      <c r="W906" s="197">
        <f t="shared" si="335"/>
        <v>0</v>
      </c>
      <c r="X906" s="197">
        <f t="shared" si="336"/>
        <v>1</v>
      </c>
      <c r="Y906" s="214" t="str">
        <f t="shared" si="337"/>
        <v>New_Li_Battery_D.19-11-016 Resource 1_Resource 1. 50 MW, 100 MWh battery.</v>
      </c>
      <c r="Z906" s="197">
        <f>IF(COUNTIFS($Y$2:Y906,Y906)=1,1,0)</f>
        <v>0</v>
      </c>
      <c r="AA906" s="197">
        <f>SUM($Z$2:Z906)*Z906</f>
        <v>0</v>
      </c>
      <c r="AB906" s="197">
        <f>COUNTIFS(resources!B:B,B906)</f>
        <v>1</v>
      </c>
      <c r="AC906" s="197">
        <f t="shared" si="338"/>
        <v>1</v>
      </c>
      <c r="AD906" s="197">
        <f t="shared" si="339"/>
        <v>1</v>
      </c>
      <c r="AE906" s="197">
        <f t="shared" si="340"/>
        <v>1</v>
      </c>
      <c r="AF906" s="197">
        <f t="shared" si="341"/>
        <v>1</v>
      </c>
      <c r="AG906" s="197">
        <f t="shared" si="342"/>
        <v>1</v>
      </c>
      <c r="AH906" s="197">
        <f t="shared" si="343"/>
        <v>1</v>
      </c>
      <c r="AI906" s="197">
        <f t="shared" si="344"/>
        <v>1</v>
      </c>
    </row>
    <row r="907" spans="1:35" x14ac:dyDescent="0.3">
      <c r="A907" s="103" t="s">
        <v>3926</v>
      </c>
      <c r="B907" s="214" t="s">
        <v>593</v>
      </c>
      <c r="C907" s="214" t="s">
        <v>6275</v>
      </c>
      <c r="D907" s="164">
        <v>2027</v>
      </c>
      <c r="E907" s="164">
        <v>3</v>
      </c>
      <c r="F907" s="166">
        <v>0</v>
      </c>
      <c r="G907" s="209"/>
      <c r="H907" s="208">
        <v>7.9654829074012612E-3</v>
      </c>
      <c r="I907" s="103" t="s">
        <v>558</v>
      </c>
      <c r="J907" s="85">
        <v>2</v>
      </c>
      <c r="K907" s="211" t="s">
        <v>6276</v>
      </c>
      <c r="L907" s="211">
        <v>50</v>
      </c>
      <c r="M907" s="211" t="str">
        <f>IF(
ISNA(INDEX([1]resources!E:E,MATCH(B907,[1]resources!B:B,0))),"fillme",
INDEX([1]resources!E:E,MATCH(B907,[1]resources!B:B,0)))</f>
        <v>CAISO_Battery</v>
      </c>
      <c r="N907" s="221">
        <f>IF(
ISNA(INDEX([1]resources!J:J,MATCH(B907,[1]resources!B:B,0))),"fillme",
INDEX([1]resources!J:J,MATCH(B907,[1]resources!B:B,0)))</f>
        <v>0</v>
      </c>
      <c r="O907" s="210" t="str">
        <f>IFERROR(INDEX(resources!K:K,MATCH(B907,resources!B:B,0)),"fillme")</f>
        <v>battery</v>
      </c>
      <c r="P907" s="210" t="str">
        <f t="shared" si="330"/>
        <v>battery_2027_3</v>
      </c>
      <c r="Q907" s="194">
        <f>INDEX(elcc!G:G,MATCH(P907,elcc!D:D,0))</f>
        <v>0.96603464723299004</v>
      </c>
      <c r="R907" s="195">
        <f t="shared" si="331"/>
        <v>0.5</v>
      </c>
      <c r="S907" s="210">
        <f t="shared" si="332"/>
        <v>0.19237331176229472</v>
      </c>
      <c r="T907" s="212">
        <f t="shared" si="333"/>
        <v>0.19237331176229472</v>
      </c>
      <c r="U907" s="196" t="str">
        <f t="shared" si="334"/>
        <v>ok</v>
      </c>
      <c r="V907" s="192" t="str">
        <f>INDEX(resources!F:F,MATCH(B907,resources!B:B,0))</f>
        <v>new_resolve</v>
      </c>
      <c r="W907" s="197">
        <f t="shared" si="335"/>
        <v>0</v>
      </c>
      <c r="X907" s="197">
        <f t="shared" si="336"/>
        <v>1</v>
      </c>
      <c r="Y907" s="214" t="str">
        <f t="shared" si="337"/>
        <v>New_Li_Battery_D.19-11-016 Resource 1_Resource 1. 50 MW, 100 MWh battery.</v>
      </c>
      <c r="Z907" s="197">
        <f>IF(COUNTIFS($Y$2:Y907,Y907)=1,1,0)</f>
        <v>0</v>
      </c>
      <c r="AA907" s="197">
        <f>SUM($Z$2:Z907)*Z907</f>
        <v>0</v>
      </c>
      <c r="AB907" s="197">
        <f>COUNTIFS(resources!B:B,B907)</f>
        <v>1</v>
      </c>
      <c r="AC907" s="197">
        <f t="shared" si="338"/>
        <v>1</v>
      </c>
      <c r="AD907" s="197">
        <f t="shared" si="339"/>
        <v>1</v>
      </c>
      <c r="AE907" s="197">
        <f t="shared" si="340"/>
        <v>1</v>
      </c>
      <c r="AF907" s="197">
        <f t="shared" si="341"/>
        <v>1</v>
      </c>
      <c r="AG907" s="197">
        <f t="shared" si="342"/>
        <v>1</v>
      </c>
      <c r="AH907" s="197">
        <f t="shared" si="343"/>
        <v>1</v>
      </c>
      <c r="AI907" s="197">
        <f t="shared" si="344"/>
        <v>1</v>
      </c>
    </row>
    <row r="908" spans="1:35" x14ac:dyDescent="0.3">
      <c r="A908" s="103" t="s">
        <v>3926</v>
      </c>
      <c r="B908" s="214" t="s">
        <v>593</v>
      </c>
      <c r="C908" s="214" t="s">
        <v>6275</v>
      </c>
      <c r="D908" s="164">
        <v>2027</v>
      </c>
      <c r="E908" s="164">
        <v>4</v>
      </c>
      <c r="F908" s="166">
        <v>0</v>
      </c>
      <c r="G908" s="206"/>
      <c r="H908" s="208">
        <v>7.9654829074012612E-3</v>
      </c>
      <c r="I908" s="103" t="s">
        <v>558</v>
      </c>
      <c r="J908" s="85">
        <v>2</v>
      </c>
      <c r="K908" s="211" t="s">
        <v>6276</v>
      </c>
      <c r="L908" s="211">
        <v>50</v>
      </c>
      <c r="M908" s="211" t="str">
        <f>IF(
ISNA(INDEX([1]resources!E:E,MATCH(B908,[1]resources!B:B,0))),"fillme",
INDEX([1]resources!E:E,MATCH(B908,[1]resources!B:B,0)))</f>
        <v>CAISO_Battery</v>
      </c>
      <c r="N908" s="221">
        <f>IF(
ISNA(INDEX([1]resources!J:J,MATCH(B908,[1]resources!B:B,0))),"fillme",
INDEX([1]resources!J:J,MATCH(B908,[1]resources!B:B,0)))</f>
        <v>0</v>
      </c>
      <c r="O908" s="210" t="str">
        <f>IFERROR(INDEX(resources!K:K,MATCH(B908,resources!B:B,0)),"fillme")</f>
        <v>battery</v>
      </c>
      <c r="P908" s="210" t="str">
        <f t="shared" si="330"/>
        <v>battery_2027_4</v>
      </c>
      <c r="Q908" s="194">
        <f>INDEX(elcc!G:G,MATCH(P908,elcc!D:D,0))</f>
        <v>0.96603464723299004</v>
      </c>
      <c r="R908" s="195">
        <f t="shared" si="331"/>
        <v>0.5</v>
      </c>
      <c r="S908" s="210">
        <f t="shared" si="332"/>
        <v>0.19237331176229472</v>
      </c>
      <c r="T908" s="212">
        <f t="shared" si="333"/>
        <v>0.19237331176229472</v>
      </c>
      <c r="U908" s="196" t="str">
        <f t="shared" si="334"/>
        <v>ok</v>
      </c>
      <c r="V908" s="192" t="str">
        <f>INDEX(resources!F:F,MATCH(B908,resources!B:B,0))</f>
        <v>new_resolve</v>
      </c>
      <c r="W908" s="197">
        <f t="shared" si="335"/>
        <v>0</v>
      </c>
      <c r="X908" s="197">
        <f t="shared" si="336"/>
        <v>1</v>
      </c>
      <c r="Y908" s="214" t="str">
        <f t="shared" si="337"/>
        <v>New_Li_Battery_D.19-11-016 Resource 1_Resource 1. 50 MW, 100 MWh battery.</v>
      </c>
      <c r="Z908" s="197">
        <f>IF(COUNTIFS($Y$2:Y908,Y908)=1,1,0)</f>
        <v>0</v>
      </c>
      <c r="AA908" s="197">
        <f>SUM($Z$2:Z908)*Z908</f>
        <v>0</v>
      </c>
      <c r="AB908" s="197">
        <f>COUNTIFS(resources!B:B,B908)</f>
        <v>1</v>
      </c>
      <c r="AC908" s="197">
        <f t="shared" si="338"/>
        <v>1</v>
      </c>
      <c r="AD908" s="197">
        <f t="shared" si="339"/>
        <v>1</v>
      </c>
      <c r="AE908" s="197">
        <f t="shared" si="340"/>
        <v>1</v>
      </c>
      <c r="AF908" s="197">
        <f t="shared" si="341"/>
        <v>1</v>
      </c>
      <c r="AG908" s="197">
        <f t="shared" si="342"/>
        <v>1</v>
      </c>
      <c r="AH908" s="197">
        <f t="shared" si="343"/>
        <v>1</v>
      </c>
      <c r="AI908" s="197">
        <f t="shared" si="344"/>
        <v>1</v>
      </c>
    </row>
    <row r="909" spans="1:35" x14ac:dyDescent="0.3">
      <c r="A909" s="103" t="s">
        <v>3926</v>
      </c>
      <c r="B909" s="214" t="s">
        <v>593</v>
      </c>
      <c r="C909" s="214" t="s">
        <v>6275</v>
      </c>
      <c r="D909" s="164">
        <v>2027</v>
      </c>
      <c r="E909" s="164">
        <v>5</v>
      </c>
      <c r="F909" s="166">
        <v>0</v>
      </c>
      <c r="G909" s="209"/>
      <c r="H909" s="208">
        <v>7.9654829074012612E-3</v>
      </c>
      <c r="I909" s="103" t="s">
        <v>558</v>
      </c>
      <c r="J909" s="85">
        <v>2</v>
      </c>
      <c r="K909" s="211" t="s">
        <v>6276</v>
      </c>
      <c r="L909" s="211">
        <v>50</v>
      </c>
      <c r="M909" s="211" t="str">
        <f>IF(
ISNA(INDEX([1]resources!E:E,MATCH(B909,[1]resources!B:B,0))),"fillme",
INDEX([1]resources!E:E,MATCH(B909,[1]resources!B:B,0)))</f>
        <v>CAISO_Battery</v>
      </c>
      <c r="N909" s="221">
        <f>IF(
ISNA(INDEX([1]resources!J:J,MATCH(B909,[1]resources!B:B,0))),"fillme",
INDEX([1]resources!J:J,MATCH(B909,[1]resources!B:B,0)))</f>
        <v>0</v>
      </c>
      <c r="O909" s="210" t="str">
        <f>IFERROR(INDEX(resources!K:K,MATCH(B909,resources!B:B,0)),"fillme")</f>
        <v>battery</v>
      </c>
      <c r="P909" s="210" t="str">
        <f t="shared" si="330"/>
        <v>battery_2027_5</v>
      </c>
      <c r="Q909" s="194">
        <f>INDEX(elcc!G:G,MATCH(P909,elcc!D:D,0))</f>
        <v>0.96603464723299004</v>
      </c>
      <c r="R909" s="195">
        <f t="shared" si="331"/>
        <v>0.5</v>
      </c>
      <c r="S909" s="210">
        <f t="shared" si="332"/>
        <v>0.19237331176229472</v>
      </c>
      <c r="T909" s="212">
        <f t="shared" si="333"/>
        <v>0.19237331176229472</v>
      </c>
      <c r="U909" s="196" t="str">
        <f t="shared" si="334"/>
        <v>ok</v>
      </c>
      <c r="V909" s="192" t="str">
        <f>INDEX(resources!F:F,MATCH(B909,resources!B:B,0))</f>
        <v>new_resolve</v>
      </c>
      <c r="W909" s="197">
        <f t="shared" si="335"/>
        <v>0</v>
      </c>
      <c r="X909" s="197">
        <f t="shared" si="336"/>
        <v>1</v>
      </c>
      <c r="Y909" s="214" t="str">
        <f t="shared" si="337"/>
        <v>New_Li_Battery_D.19-11-016 Resource 1_Resource 1. 50 MW, 100 MWh battery.</v>
      </c>
      <c r="Z909" s="197">
        <f>IF(COUNTIFS($Y$2:Y909,Y909)=1,1,0)</f>
        <v>0</v>
      </c>
      <c r="AA909" s="197">
        <f>SUM($Z$2:Z909)*Z909</f>
        <v>0</v>
      </c>
      <c r="AB909" s="197">
        <f>COUNTIFS(resources!B:B,B909)</f>
        <v>1</v>
      </c>
      <c r="AC909" s="197">
        <f t="shared" si="338"/>
        <v>1</v>
      </c>
      <c r="AD909" s="197">
        <f t="shared" si="339"/>
        <v>1</v>
      </c>
      <c r="AE909" s="197">
        <f t="shared" si="340"/>
        <v>1</v>
      </c>
      <c r="AF909" s="197">
        <f t="shared" si="341"/>
        <v>1</v>
      </c>
      <c r="AG909" s="197">
        <f t="shared" si="342"/>
        <v>1</v>
      </c>
      <c r="AH909" s="197">
        <f t="shared" si="343"/>
        <v>1</v>
      </c>
      <c r="AI909" s="197">
        <f t="shared" si="344"/>
        <v>1</v>
      </c>
    </row>
    <row r="910" spans="1:35" x14ac:dyDescent="0.3">
      <c r="A910" s="103" t="s">
        <v>3926</v>
      </c>
      <c r="B910" s="214" t="s">
        <v>593</v>
      </c>
      <c r="C910" s="214" t="s">
        <v>6275</v>
      </c>
      <c r="D910" s="164">
        <v>2027</v>
      </c>
      <c r="E910" s="164">
        <v>6</v>
      </c>
      <c r="F910" s="166">
        <v>0</v>
      </c>
      <c r="G910" s="206"/>
      <c r="H910" s="208">
        <v>7.9654829074012612E-3</v>
      </c>
      <c r="I910" s="103" t="s">
        <v>558</v>
      </c>
      <c r="J910" s="85">
        <v>2</v>
      </c>
      <c r="K910" s="211" t="s">
        <v>6276</v>
      </c>
      <c r="L910" s="211">
        <v>50</v>
      </c>
      <c r="M910" s="211" t="str">
        <f>IF(
ISNA(INDEX([1]resources!E:E,MATCH(B910,[1]resources!B:B,0))),"fillme",
INDEX([1]resources!E:E,MATCH(B910,[1]resources!B:B,0)))</f>
        <v>CAISO_Battery</v>
      </c>
      <c r="N910" s="221">
        <f>IF(
ISNA(INDEX([1]resources!J:J,MATCH(B910,[1]resources!B:B,0))),"fillme",
INDEX([1]resources!J:J,MATCH(B910,[1]resources!B:B,0)))</f>
        <v>0</v>
      </c>
      <c r="O910" s="210" t="str">
        <f>IFERROR(INDEX(resources!K:K,MATCH(B910,resources!B:B,0)),"fillme")</f>
        <v>battery</v>
      </c>
      <c r="P910" s="210" t="str">
        <f t="shared" si="330"/>
        <v>battery_2027_6</v>
      </c>
      <c r="Q910" s="194">
        <f>INDEX(elcc!G:G,MATCH(P910,elcc!D:D,0))</f>
        <v>0.96603464723299004</v>
      </c>
      <c r="R910" s="195">
        <f t="shared" si="331"/>
        <v>0.5</v>
      </c>
      <c r="S910" s="210">
        <f t="shared" si="332"/>
        <v>0.19237331176229472</v>
      </c>
      <c r="T910" s="212">
        <f t="shared" si="333"/>
        <v>0.19237331176229472</v>
      </c>
      <c r="U910" s="196" t="str">
        <f t="shared" si="334"/>
        <v>ok</v>
      </c>
      <c r="V910" s="192" t="str">
        <f>INDEX(resources!F:F,MATCH(B910,resources!B:B,0))</f>
        <v>new_resolve</v>
      </c>
      <c r="W910" s="197">
        <f t="shared" si="335"/>
        <v>0</v>
      </c>
      <c r="X910" s="197">
        <f t="shared" si="336"/>
        <v>1</v>
      </c>
      <c r="Y910" s="214" t="str">
        <f t="shared" si="337"/>
        <v>New_Li_Battery_D.19-11-016 Resource 1_Resource 1. 50 MW, 100 MWh battery.</v>
      </c>
      <c r="Z910" s="197">
        <f>IF(COUNTIFS($Y$2:Y910,Y910)=1,1,0)</f>
        <v>0</v>
      </c>
      <c r="AA910" s="197">
        <f>SUM($Z$2:Z910)*Z910</f>
        <v>0</v>
      </c>
      <c r="AB910" s="197">
        <f>COUNTIFS(resources!B:B,B910)</f>
        <v>1</v>
      </c>
      <c r="AC910" s="197">
        <f t="shared" si="338"/>
        <v>1</v>
      </c>
      <c r="AD910" s="197">
        <f t="shared" si="339"/>
        <v>1</v>
      </c>
      <c r="AE910" s="197">
        <f t="shared" si="340"/>
        <v>1</v>
      </c>
      <c r="AF910" s="197">
        <f t="shared" si="341"/>
        <v>1</v>
      </c>
      <c r="AG910" s="197">
        <f t="shared" si="342"/>
        <v>1</v>
      </c>
      <c r="AH910" s="197">
        <f t="shared" si="343"/>
        <v>1</v>
      </c>
      <c r="AI910" s="197">
        <f t="shared" si="344"/>
        <v>1</v>
      </c>
    </row>
    <row r="911" spans="1:35" x14ac:dyDescent="0.3">
      <c r="A911" s="103" t="s">
        <v>3926</v>
      </c>
      <c r="B911" s="214" t="s">
        <v>593</v>
      </c>
      <c r="C911" s="214" t="s">
        <v>6275</v>
      </c>
      <c r="D911" s="164">
        <v>2027</v>
      </c>
      <c r="E911" s="164">
        <v>7</v>
      </c>
      <c r="F911" s="166">
        <v>0</v>
      </c>
      <c r="G911" s="209"/>
      <c r="H911" s="208">
        <v>7.9654829074012612E-3</v>
      </c>
      <c r="I911" s="103" t="s">
        <v>558</v>
      </c>
      <c r="J911" s="85">
        <v>2</v>
      </c>
      <c r="K911" s="211" t="s">
        <v>6276</v>
      </c>
      <c r="L911" s="211">
        <v>50</v>
      </c>
      <c r="M911" s="211" t="str">
        <f>IF(
ISNA(INDEX([1]resources!E:E,MATCH(B911,[1]resources!B:B,0))),"fillme",
INDEX([1]resources!E:E,MATCH(B911,[1]resources!B:B,0)))</f>
        <v>CAISO_Battery</v>
      </c>
      <c r="N911" s="221">
        <f>IF(
ISNA(INDEX([1]resources!J:J,MATCH(B911,[1]resources!B:B,0))),"fillme",
INDEX([1]resources!J:J,MATCH(B911,[1]resources!B:B,0)))</f>
        <v>0</v>
      </c>
      <c r="O911" s="210" t="str">
        <f>IFERROR(INDEX(resources!K:K,MATCH(B911,resources!B:B,0)),"fillme")</f>
        <v>battery</v>
      </c>
      <c r="P911" s="210" t="str">
        <f t="shared" si="330"/>
        <v>battery_2027_7</v>
      </c>
      <c r="Q911" s="194">
        <f>INDEX(elcc!G:G,MATCH(P911,elcc!D:D,0))</f>
        <v>0.96603464723299004</v>
      </c>
      <c r="R911" s="195">
        <f t="shared" si="331"/>
        <v>0.5</v>
      </c>
      <c r="S911" s="210">
        <f t="shared" si="332"/>
        <v>0.19237331176229472</v>
      </c>
      <c r="T911" s="212">
        <f t="shared" si="333"/>
        <v>0.19237331176229472</v>
      </c>
      <c r="U911" s="196" t="str">
        <f t="shared" si="334"/>
        <v>ok</v>
      </c>
      <c r="V911" s="192" t="str">
        <f>INDEX(resources!F:F,MATCH(B911,resources!B:B,0))</f>
        <v>new_resolve</v>
      </c>
      <c r="W911" s="197">
        <f t="shared" si="335"/>
        <v>0</v>
      </c>
      <c r="X911" s="197">
        <f t="shared" si="336"/>
        <v>1</v>
      </c>
      <c r="Y911" s="214" t="str">
        <f t="shared" si="337"/>
        <v>New_Li_Battery_D.19-11-016 Resource 1_Resource 1. 50 MW, 100 MWh battery.</v>
      </c>
      <c r="Z911" s="197">
        <f>IF(COUNTIFS($Y$2:Y911,Y911)=1,1,0)</f>
        <v>0</v>
      </c>
      <c r="AA911" s="197">
        <f>SUM($Z$2:Z911)*Z911</f>
        <v>0</v>
      </c>
      <c r="AB911" s="197">
        <f>COUNTIFS(resources!B:B,B911)</f>
        <v>1</v>
      </c>
      <c r="AC911" s="197">
        <f t="shared" si="338"/>
        <v>1</v>
      </c>
      <c r="AD911" s="197">
        <f t="shared" si="339"/>
        <v>1</v>
      </c>
      <c r="AE911" s="197">
        <f t="shared" si="340"/>
        <v>1</v>
      </c>
      <c r="AF911" s="197">
        <f t="shared" si="341"/>
        <v>1</v>
      </c>
      <c r="AG911" s="197">
        <f t="shared" si="342"/>
        <v>1</v>
      </c>
      <c r="AH911" s="197">
        <f t="shared" si="343"/>
        <v>1</v>
      </c>
      <c r="AI911" s="197">
        <f t="shared" si="344"/>
        <v>1</v>
      </c>
    </row>
    <row r="912" spans="1:35" x14ac:dyDescent="0.3">
      <c r="A912" s="103" t="s">
        <v>3926</v>
      </c>
      <c r="B912" s="214" t="s">
        <v>593</v>
      </c>
      <c r="C912" s="214" t="s">
        <v>6275</v>
      </c>
      <c r="D912" s="164">
        <v>2027</v>
      </c>
      <c r="E912" s="164">
        <v>8</v>
      </c>
      <c r="F912" s="166">
        <v>0</v>
      </c>
      <c r="G912" s="206"/>
      <c r="H912" s="208">
        <v>7.9654829074012612E-3</v>
      </c>
      <c r="I912" s="103" t="s">
        <v>558</v>
      </c>
      <c r="J912" s="85">
        <v>2</v>
      </c>
      <c r="K912" s="211" t="s">
        <v>6276</v>
      </c>
      <c r="L912" s="211">
        <v>50</v>
      </c>
      <c r="M912" s="211" t="str">
        <f>IF(
ISNA(INDEX([1]resources!E:E,MATCH(B912,[1]resources!B:B,0))),"fillme",
INDEX([1]resources!E:E,MATCH(B912,[1]resources!B:B,0)))</f>
        <v>CAISO_Battery</v>
      </c>
      <c r="N912" s="221">
        <f>IF(
ISNA(INDEX([1]resources!J:J,MATCH(B912,[1]resources!B:B,0))),"fillme",
INDEX([1]resources!J:J,MATCH(B912,[1]resources!B:B,0)))</f>
        <v>0</v>
      </c>
      <c r="O912" s="210" t="str">
        <f>IFERROR(INDEX(resources!K:K,MATCH(B912,resources!B:B,0)),"fillme")</f>
        <v>battery</v>
      </c>
      <c r="P912" s="210" t="str">
        <f t="shared" si="330"/>
        <v>battery_2027_8</v>
      </c>
      <c r="Q912" s="194">
        <f>INDEX(elcc!G:G,MATCH(P912,elcc!D:D,0))</f>
        <v>0.96603464723299004</v>
      </c>
      <c r="R912" s="195">
        <f t="shared" si="331"/>
        <v>0.5</v>
      </c>
      <c r="S912" s="210">
        <f t="shared" si="332"/>
        <v>0.19237331176229472</v>
      </c>
      <c r="T912" s="212">
        <f t="shared" si="333"/>
        <v>0.19237331176229472</v>
      </c>
      <c r="U912" s="196" t="str">
        <f t="shared" si="334"/>
        <v>ok</v>
      </c>
      <c r="V912" s="192" t="str">
        <f>INDEX(resources!F:F,MATCH(B912,resources!B:B,0))</f>
        <v>new_resolve</v>
      </c>
      <c r="W912" s="197">
        <f t="shared" si="335"/>
        <v>0</v>
      </c>
      <c r="X912" s="197">
        <f t="shared" si="336"/>
        <v>1</v>
      </c>
      <c r="Y912" s="214" t="str">
        <f t="shared" si="337"/>
        <v>New_Li_Battery_D.19-11-016 Resource 1_Resource 1. 50 MW, 100 MWh battery.</v>
      </c>
      <c r="Z912" s="197">
        <f>IF(COUNTIFS($Y$2:Y912,Y912)=1,1,0)</f>
        <v>0</v>
      </c>
      <c r="AA912" s="197">
        <f>SUM($Z$2:Z912)*Z912</f>
        <v>0</v>
      </c>
      <c r="AB912" s="197">
        <f>COUNTIFS(resources!B:B,B912)</f>
        <v>1</v>
      </c>
      <c r="AC912" s="197">
        <f t="shared" si="338"/>
        <v>1</v>
      </c>
      <c r="AD912" s="197">
        <f t="shared" si="339"/>
        <v>1</v>
      </c>
      <c r="AE912" s="197">
        <f t="shared" si="340"/>
        <v>1</v>
      </c>
      <c r="AF912" s="197">
        <f t="shared" si="341"/>
        <v>1</v>
      </c>
      <c r="AG912" s="197">
        <f t="shared" si="342"/>
        <v>1</v>
      </c>
      <c r="AH912" s="197">
        <f t="shared" si="343"/>
        <v>1</v>
      </c>
      <c r="AI912" s="197">
        <f t="shared" si="344"/>
        <v>1</v>
      </c>
    </row>
    <row r="913" spans="1:35" x14ac:dyDescent="0.3">
      <c r="A913" s="103" t="s">
        <v>3926</v>
      </c>
      <c r="B913" s="214" t="s">
        <v>593</v>
      </c>
      <c r="C913" s="214" t="s">
        <v>6275</v>
      </c>
      <c r="D913" s="164">
        <v>2027</v>
      </c>
      <c r="E913" s="164">
        <v>9</v>
      </c>
      <c r="F913" s="166">
        <v>0</v>
      </c>
      <c r="G913" s="209"/>
      <c r="H913" s="208">
        <v>7.9654829074012612E-3</v>
      </c>
      <c r="I913" s="103" t="s">
        <v>558</v>
      </c>
      <c r="J913" s="85">
        <v>2</v>
      </c>
      <c r="K913" s="211" t="s">
        <v>6276</v>
      </c>
      <c r="L913" s="211">
        <v>50</v>
      </c>
      <c r="M913" s="211" t="str">
        <f>IF(
ISNA(INDEX([1]resources!E:E,MATCH(B913,[1]resources!B:B,0))),"fillme",
INDEX([1]resources!E:E,MATCH(B913,[1]resources!B:B,0)))</f>
        <v>CAISO_Battery</v>
      </c>
      <c r="N913" s="221">
        <f>IF(
ISNA(INDEX([1]resources!J:J,MATCH(B913,[1]resources!B:B,0))),"fillme",
INDEX([1]resources!J:J,MATCH(B913,[1]resources!B:B,0)))</f>
        <v>0</v>
      </c>
      <c r="O913" s="210" t="str">
        <f>IFERROR(INDEX(resources!K:K,MATCH(B913,resources!B:B,0)),"fillme")</f>
        <v>battery</v>
      </c>
      <c r="P913" s="210" t="str">
        <f t="shared" si="330"/>
        <v>battery_2027_9</v>
      </c>
      <c r="Q913" s="194">
        <f>INDEX(elcc!G:G,MATCH(P913,elcc!D:D,0))</f>
        <v>0.96603464723299004</v>
      </c>
      <c r="R913" s="195">
        <f t="shared" si="331"/>
        <v>0.5</v>
      </c>
      <c r="S913" s="210">
        <f t="shared" si="332"/>
        <v>0.19237331176229472</v>
      </c>
      <c r="T913" s="212">
        <f t="shared" si="333"/>
        <v>0.19237331176229472</v>
      </c>
      <c r="U913" s="196" t="str">
        <f t="shared" si="334"/>
        <v>ok</v>
      </c>
      <c r="V913" s="192" t="str">
        <f>INDEX(resources!F:F,MATCH(B913,resources!B:B,0))</f>
        <v>new_resolve</v>
      </c>
      <c r="W913" s="197">
        <f t="shared" si="335"/>
        <v>0</v>
      </c>
      <c r="X913" s="197">
        <f t="shared" si="336"/>
        <v>1</v>
      </c>
      <c r="Y913" s="214" t="str">
        <f t="shared" si="337"/>
        <v>New_Li_Battery_D.19-11-016 Resource 1_Resource 1. 50 MW, 100 MWh battery.</v>
      </c>
      <c r="Z913" s="197">
        <f>IF(COUNTIFS($Y$2:Y913,Y913)=1,1,0)</f>
        <v>0</v>
      </c>
      <c r="AA913" s="197">
        <f>SUM($Z$2:Z913)*Z913</f>
        <v>0</v>
      </c>
      <c r="AB913" s="197">
        <f>COUNTIFS(resources!B:B,B913)</f>
        <v>1</v>
      </c>
      <c r="AC913" s="197">
        <f t="shared" si="338"/>
        <v>1</v>
      </c>
      <c r="AD913" s="197">
        <f t="shared" si="339"/>
        <v>1</v>
      </c>
      <c r="AE913" s="197">
        <f t="shared" si="340"/>
        <v>1</v>
      </c>
      <c r="AF913" s="197">
        <f t="shared" si="341"/>
        <v>1</v>
      </c>
      <c r="AG913" s="197">
        <f t="shared" si="342"/>
        <v>1</v>
      </c>
      <c r="AH913" s="197">
        <f t="shared" si="343"/>
        <v>1</v>
      </c>
      <c r="AI913" s="197">
        <f t="shared" si="344"/>
        <v>1</v>
      </c>
    </row>
    <row r="914" spans="1:35" x14ac:dyDescent="0.3">
      <c r="A914" s="103" t="s">
        <v>3926</v>
      </c>
      <c r="B914" s="214" t="s">
        <v>593</v>
      </c>
      <c r="C914" s="214" t="s">
        <v>6275</v>
      </c>
      <c r="D914" s="164">
        <v>2027</v>
      </c>
      <c r="E914" s="164">
        <v>10</v>
      </c>
      <c r="F914" s="166">
        <v>0</v>
      </c>
      <c r="G914" s="206"/>
      <c r="H914" s="208">
        <v>7.9654829074012612E-3</v>
      </c>
      <c r="I914" s="103" t="s">
        <v>558</v>
      </c>
      <c r="J914" s="85">
        <v>2</v>
      </c>
      <c r="K914" s="211" t="s">
        <v>6276</v>
      </c>
      <c r="L914" s="211">
        <v>50</v>
      </c>
      <c r="M914" s="211" t="str">
        <f>IF(
ISNA(INDEX([1]resources!E:E,MATCH(B914,[1]resources!B:B,0))),"fillme",
INDEX([1]resources!E:E,MATCH(B914,[1]resources!B:B,0)))</f>
        <v>CAISO_Battery</v>
      </c>
      <c r="N914" s="221">
        <f>IF(
ISNA(INDEX([1]resources!J:J,MATCH(B914,[1]resources!B:B,0))),"fillme",
INDEX([1]resources!J:J,MATCH(B914,[1]resources!B:B,0)))</f>
        <v>0</v>
      </c>
      <c r="O914" s="210" t="str">
        <f>IFERROR(INDEX(resources!K:K,MATCH(B914,resources!B:B,0)),"fillme")</f>
        <v>battery</v>
      </c>
      <c r="P914" s="210" t="str">
        <f t="shared" si="330"/>
        <v>battery_2027_10</v>
      </c>
      <c r="Q914" s="194">
        <f>INDEX(elcc!G:G,MATCH(P914,elcc!D:D,0))</f>
        <v>0.96603464723299004</v>
      </c>
      <c r="R914" s="195">
        <f t="shared" si="331"/>
        <v>0.5</v>
      </c>
      <c r="S914" s="210">
        <f t="shared" si="332"/>
        <v>0.19237331176229472</v>
      </c>
      <c r="T914" s="212">
        <f t="shared" si="333"/>
        <v>0.19237331176229472</v>
      </c>
      <c r="U914" s="196" t="str">
        <f t="shared" si="334"/>
        <v>ok</v>
      </c>
      <c r="V914" s="192" t="str">
        <f>INDEX(resources!F:F,MATCH(B914,resources!B:B,0))</f>
        <v>new_resolve</v>
      </c>
      <c r="W914" s="197">
        <f t="shared" si="335"/>
        <v>0</v>
      </c>
      <c r="X914" s="197">
        <f t="shared" si="336"/>
        <v>1</v>
      </c>
      <c r="Y914" s="214" t="str">
        <f t="shared" si="337"/>
        <v>New_Li_Battery_D.19-11-016 Resource 1_Resource 1. 50 MW, 100 MWh battery.</v>
      </c>
      <c r="Z914" s="197">
        <f>IF(COUNTIFS($Y$2:Y914,Y914)=1,1,0)</f>
        <v>0</v>
      </c>
      <c r="AA914" s="197">
        <f>SUM($Z$2:Z914)*Z914</f>
        <v>0</v>
      </c>
      <c r="AB914" s="197">
        <f>COUNTIFS(resources!B:B,B914)</f>
        <v>1</v>
      </c>
      <c r="AC914" s="197">
        <f t="shared" si="338"/>
        <v>1</v>
      </c>
      <c r="AD914" s="197">
        <f t="shared" si="339"/>
        <v>1</v>
      </c>
      <c r="AE914" s="197">
        <f t="shared" si="340"/>
        <v>1</v>
      </c>
      <c r="AF914" s="197">
        <f t="shared" si="341"/>
        <v>1</v>
      </c>
      <c r="AG914" s="197">
        <f t="shared" si="342"/>
        <v>1</v>
      </c>
      <c r="AH914" s="197">
        <f t="shared" si="343"/>
        <v>1</v>
      </c>
      <c r="AI914" s="197">
        <f t="shared" si="344"/>
        <v>1</v>
      </c>
    </row>
    <row r="915" spans="1:35" x14ac:dyDescent="0.3">
      <c r="A915" s="103" t="s">
        <v>3926</v>
      </c>
      <c r="B915" s="214" t="s">
        <v>593</v>
      </c>
      <c r="C915" s="214" t="s">
        <v>6275</v>
      </c>
      <c r="D915" s="164">
        <v>2027</v>
      </c>
      <c r="E915" s="164">
        <v>11</v>
      </c>
      <c r="F915" s="166">
        <v>0</v>
      </c>
      <c r="G915" s="209"/>
      <c r="H915" s="208">
        <v>7.9654829074012612E-3</v>
      </c>
      <c r="I915" s="103" t="s">
        <v>558</v>
      </c>
      <c r="J915" s="85">
        <v>2</v>
      </c>
      <c r="K915" s="211" t="s">
        <v>6276</v>
      </c>
      <c r="L915" s="211">
        <v>50</v>
      </c>
      <c r="M915" s="211" t="str">
        <f>IF(
ISNA(INDEX([1]resources!E:E,MATCH(B915,[1]resources!B:B,0))),"fillme",
INDEX([1]resources!E:E,MATCH(B915,[1]resources!B:B,0)))</f>
        <v>CAISO_Battery</v>
      </c>
      <c r="N915" s="221">
        <f>IF(
ISNA(INDEX([1]resources!J:J,MATCH(B915,[1]resources!B:B,0))),"fillme",
INDEX([1]resources!J:J,MATCH(B915,[1]resources!B:B,0)))</f>
        <v>0</v>
      </c>
      <c r="O915" s="210" t="str">
        <f>IFERROR(INDEX(resources!K:K,MATCH(B915,resources!B:B,0)),"fillme")</f>
        <v>battery</v>
      </c>
      <c r="P915" s="210" t="str">
        <f t="shared" si="330"/>
        <v>battery_2027_11</v>
      </c>
      <c r="Q915" s="194">
        <f>INDEX(elcc!G:G,MATCH(P915,elcc!D:D,0))</f>
        <v>0.96603464723299004</v>
      </c>
      <c r="R915" s="195">
        <f t="shared" si="331"/>
        <v>0.5</v>
      </c>
      <c r="S915" s="210">
        <f t="shared" si="332"/>
        <v>0.19237331176229472</v>
      </c>
      <c r="T915" s="212">
        <f t="shared" si="333"/>
        <v>0.19237331176229472</v>
      </c>
      <c r="U915" s="196" t="str">
        <f t="shared" si="334"/>
        <v>ok</v>
      </c>
      <c r="V915" s="192" t="str">
        <f>INDEX(resources!F:F,MATCH(B915,resources!B:B,0))</f>
        <v>new_resolve</v>
      </c>
      <c r="W915" s="197">
        <f t="shared" si="335"/>
        <v>0</v>
      </c>
      <c r="X915" s="197">
        <f t="shared" si="336"/>
        <v>1</v>
      </c>
      <c r="Y915" s="214" t="str">
        <f t="shared" si="337"/>
        <v>New_Li_Battery_D.19-11-016 Resource 1_Resource 1. 50 MW, 100 MWh battery.</v>
      </c>
      <c r="Z915" s="197">
        <f>IF(COUNTIFS($Y$2:Y915,Y915)=1,1,0)</f>
        <v>0</v>
      </c>
      <c r="AA915" s="197">
        <f>SUM($Z$2:Z915)*Z915</f>
        <v>0</v>
      </c>
      <c r="AB915" s="197">
        <f>COUNTIFS(resources!B:B,B915)</f>
        <v>1</v>
      </c>
      <c r="AC915" s="197">
        <f t="shared" si="338"/>
        <v>1</v>
      </c>
      <c r="AD915" s="197">
        <f t="shared" si="339"/>
        <v>1</v>
      </c>
      <c r="AE915" s="197">
        <f t="shared" si="340"/>
        <v>1</v>
      </c>
      <c r="AF915" s="197">
        <f t="shared" si="341"/>
        <v>1</v>
      </c>
      <c r="AG915" s="197">
        <f t="shared" si="342"/>
        <v>1</v>
      </c>
      <c r="AH915" s="197">
        <f t="shared" si="343"/>
        <v>1</v>
      </c>
      <c r="AI915" s="197">
        <f t="shared" si="344"/>
        <v>1</v>
      </c>
    </row>
    <row r="916" spans="1:35" x14ac:dyDescent="0.3">
      <c r="A916" s="103" t="s">
        <v>3926</v>
      </c>
      <c r="B916" s="214" t="s">
        <v>593</v>
      </c>
      <c r="C916" s="214" t="s">
        <v>6275</v>
      </c>
      <c r="D916" s="164">
        <v>2027</v>
      </c>
      <c r="E916" s="164">
        <v>12</v>
      </c>
      <c r="F916" s="166">
        <v>0</v>
      </c>
      <c r="G916" s="206"/>
      <c r="H916" s="208">
        <v>7.9654829074012612E-3</v>
      </c>
      <c r="I916" s="103" t="s">
        <v>558</v>
      </c>
      <c r="J916" s="85">
        <v>2</v>
      </c>
      <c r="K916" s="211" t="s">
        <v>6276</v>
      </c>
      <c r="L916" s="211">
        <v>50</v>
      </c>
      <c r="M916" s="211" t="str">
        <f>IF(
ISNA(INDEX([1]resources!E:E,MATCH(B916,[1]resources!B:B,0))),"fillme",
INDEX([1]resources!E:E,MATCH(B916,[1]resources!B:B,0)))</f>
        <v>CAISO_Battery</v>
      </c>
      <c r="N916" s="221">
        <f>IF(
ISNA(INDEX([1]resources!J:J,MATCH(B916,[1]resources!B:B,0))),"fillme",
INDEX([1]resources!J:J,MATCH(B916,[1]resources!B:B,0)))</f>
        <v>0</v>
      </c>
      <c r="O916" s="210" t="str">
        <f>IFERROR(INDEX(resources!K:K,MATCH(B916,resources!B:B,0)),"fillme")</f>
        <v>battery</v>
      </c>
      <c r="P916" s="210" t="str">
        <f t="shared" ref="P916:P979" si="345">O916&amp;"_"&amp;D916&amp;"_"&amp;E916</f>
        <v>battery_2027_12</v>
      </c>
      <c r="Q916" s="194">
        <f>INDEX(elcc!G:G,MATCH(P916,elcc!D:D,0))</f>
        <v>0.96603464723299004</v>
      </c>
      <c r="R916" s="195">
        <f t="shared" ref="R916:R979" si="346">IF(O916="battery",MIN(1,J916/4),1)</f>
        <v>0.5</v>
      </c>
      <c r="S916" s="210">
        <f t="shared" ref="S916:S979" si="347">IF(ISBLANK(H916),NA(),H916*L916*Q916*R916)</f>
        <v>0.19237331176229472</v>
      </c>
      <c r="T916" s="212">
        <f t="shared" ref="T916:T979" si="348">IF(ISNUMBER(G916),G916,S916)</f>
        <v>0.19237331176229472</v>
      </c>
      <c r="U916" s="196" t="str">
        <f t="shared" ref="U916:U979" si="349">IF(ISERROR(T916),"error in NQC data entry; please check blue and purple data entered. You need to provide either a contracted NQC value in Column G, or allow the template to calculate one using Columns H,L,Q, and R","ok")</f>
        <v>ok</v>
      </c>
      <c r="V916" s="192" t="str">
        <f>INDEX(resources!F:F,MATCH(B916,resources!B:B,0))</f>
        <v>new_resolve</v>
      </c>
      <c r="W916" s="197">
        <f t="shared" ref="W916:W979" si="350">(F916&gt;0)*1</f>
        <v>0</v>
      </c>
      <c r="X916" s="197">
        <f t="shared" ref="X916:X979" si="351">COUNTIFS(G916:H916,"&gt;0")</f>
        <v>1</v>
      </c>
      <c r="Y916" s="214" t="str">
        <f t="shared" ref="Y916:Y979" si="352">B916&amp;"_"&amp;C916&amp;"_"&amp;K916</f>
        <v>New_Li_Battery_D.19-11-016 Resource 1_Resource 1. 50 MW, 100 MWh battery.</v>
      </c>
      <c r="Z916" s="197">
        <f>IF(COUNTIFS($Y$2:Y916,Y916)=1,1,0)</f>
        <v>0</v>
      </c>
      <c r="AA916" s="197">
        <f>SUM($Z$2:Z916)*Z916</f>
        <v>0</v>
      </c>
      <c r="AB916" s="197">
        <f>COUNTIFS(resources!B:B,B916)</f>
        <v>1</v>
      </c>
      <c r="AC916" s="197">
        <f t="shared" ref="AC916:AC979" si="353">AND(ISNUMBER(D916),(D916&gt;2019))*1</f>
        <v>1</v>
      </c>
      <c r="AD916" s="197">
        <f t="shared" ref="AD916:AD979" si="354">AND(ISNUMBER(E916),E916&gt;=1,E916&lt;=12)*1</f>
        <v>1</v>
      </c>
      <c r="AE916" s="197">
        <f t="shared" ref="AE916:AE979" si="355">AND(COUNT(G916:H916)=1,COUNT(F916)=1)*1</f>
        <v>1</v>
      </c>
      <c r="AF916" s="197">
        <f t="shared" ref="AF916:AF979" si="356">(COUNTIFS(K916:O916,"fillme")=0)*1</f>
        <v>1</v>
      </c>
      <c r="AG916" s="197">
        <f t="shared" ref="AG916:AG979" si="357">ISNUMBER(L916)*1</f>
        <v>1</v>
      </c>
      <c r="AH916" s="197">
        <f t="shared" ref="AH916:AH979" si="358">NOT(AND(G916&gt;0,H916&gt;0))*1</f>
        <v>1</v>
      </c>
      <c r="AI916" s="197">
        <f t="shared" ref="AI916:AI979" si="359">(U916="ok")*1</f>
        <v>1</v>
      </c>
    </row>
    <row r="917" spans="1:35" x14ac:dyDescent="0.3">
      <c r="A917" s="103" t="s">
        <v>3926</v>
      </c>
      <c r="B917" s="214" t="s">
        <v>593</v>
      </c>
      <c r="C917" s="214" t="s">
        <v>6275</v>
      </c>
      <c r="D917" s="164">
        <v>2028</v>
      </c>
      <c r="E917" s="164">
        <v>1</v>
      </c>
      <c r="F917" s="166">
        <v>0</v>
      </c>
      <c r="G917" s="209"/>
      <c r="H917" s="208">
        <v>7.9654829074012612E-3</v>
      </c>
      <c r="I917" s="103" t="s">
        <v>558</v>
      </c>
      <c r="J917" s="85">
        <v>2</v>
      </c>
      <c r="K917" s="211" t="s">
        <v>6276</v>
      </c>
      <c r="L917" s="211">
        <v>50</v>
      </c>
      <c r="M917" s="211" t="str">
        <f>IF(
ISNA(INDEX([1]resources!E:E,MATCH(B917,[1]resources!B:B,0))),"fillme",
INDEX([1]resources!E:E,MATCH(B917,[1]resources!B:B,0)))</f>
        <v>CAISO_Battery</v>
      </c>
      <c r="N917" s="221">
        <f>IF(
ISNA(INDEX([1]resources!J:J,MATCH(B917,[1]resources!B:B,0))),"fillme",
INDEX([1]resources!J:J,MATCH(B917,[1]resources!B:B,0)))</f>
        <v>0</v>
      </c>
      <c r="O917" s="210" t="str">
        <f>IFERROR(INDEX(resources!K:K,MATCH(B917,resources!B:B,0)),"fillme")</f>
        <v>battery</v>
      </c>
      <c r="P917" s="210" t="str">
        <f t="shared" si="345"/>
        <v>battery_2028_1</v>
      </c>
      <c r="Q917" s="194">
        <f>INDEX(elcc!G:G,MATCH(P917,elcc!D:D,0))</f>
        <v>0.96603464723299004</v>
      </c>
      <c r="R917" s="195">
        <f t="shared" si="346"/>
        <v>0.5</v>
      </c>
      <c r="S917" s="210">
        <f t="shared" si="347"/>
        <v>0.19237331176229472</v>
      </c>
      <c r="T917" s="212">
        <f t="shared" si="348"/>
        <v>0.19237331176229472</v>
      </c>
      <c r="U917" s="196" t="str">
        <f t="shared" si="349"/>
        <v>ok</v>
      </c>
      <c r="V917" s="192" t="str">
        <f>INDEX(resources!F:F,MATCH(B917,resources!B:B,0))</f>
        <v>new_resolve</v>
      </c>
      <c r="W917" s="197">
        <f t="shared" si="350"/>
        <v>0</v>
      </c>
      <c r="X917" s="197">
        <f t="shared" si="351"/>
        <v>1</v>
      </c>
      <c r="Y917" s="214" t="str">
        <f t="shared" si="352"/>
        <v>New_Li_Battery_D.19-11-016 Resource 1_Resource 1. 50 MW, 100 MWh battery.</v>
      </c>
      <c r="Z917" s="197">
        <f>IF(COUNTIFS($Y$2:Y917,Y917)=1,1,0)</f>
        <v>0</v>
      </c>
      <c r="AA917" s="197">
        <f>SUM($Z$2:Z917)*Z917</f>
        <v>0</v>
      </c>
      <c r="AB917" s="197">
        <f>COUNTIFS(resources!B:B,B917)</f>
        <v>1</v>
      </c>
      <c r="AC917" s="197">
        <f t="shared" si="353"/>
        <v>1</v>
      </c>
      <c r="AD917" s="197">
        <f t="shared" si="354"/>
        <v>1</v>
      </c>
      <c r="AE917" s="197">
        <f t="shared" si="355"/>
        <v>1</v>
      </c>
      <c r="AF917" s="197">
        <f t="shared" si="356"/>
        <v>1</v>
      </c>
      <c r="AG917" s="197">
        <f t="shared" si="357"/>
        <v>1</v>
      </c>
      <c r="AH917" s="197">
        <f t="shared" si="358"/>
        <v>1</v>
      </c>
      <c r="AI917" s="197">
        <f t="shared" si="359"/>
        <v>1</v>
      </c>
    </row>
    <row r="918" spans="1:35" x14ac:dyDescent="0.3">
      <c r="A918" s="103" t="s">
        <v>3926</v>
      </c>
      <c r="B918" s="214" t="s">
        <v>593</v>
      </c>
      <c r="C918" s="214" t="s">
        <v>6275</v>
      </c>
      <c r="D918" s="164">
        <v>2028</v>
      </c>
      <c r="E918" s="164">
        <v>2</v>
      </c>
      <c r="F918" s="166">
        <v>0</v>
      </c>
      <c r="G918" s="206"/>
      <c r="H918" s="208">
        <v>7.9654829074012612E-3</v>
      </c>
      <c r="I918" s="103" t="s">
        <v>558</v>
      </c>
      <c r="J918" s="85">
        <v>2</v>
      </c>
      <c r="K918" s="211" t="s">
        <v>6276</v>
      </c>
      <c r="L918" s="211">
        <v>50</v>
      </c>
      <c r="M918" s="211" t="str">
        <f>IF(
ISNA(INDEX([1]resources!E:E,MATCH(B918,[1]resources!B:B,0))),"fillme",
INDEX([1]resources!E:E,MATCH(B918,[1]resources!B:B,0)))</f>
        <v>CAISO_Battery</v>
      </c>
      <c r="N918" s="221">
        <f>IF(
ISNA(INDEX([1]resources!J:J,MATCH(B918,[1]resources!B:B,0))),"fillme",
INDEX([1]resources!J:J,MATCH(B918,[1]resources!B:B,0)))</f>
        <v>0</v>
      </c>
      <c r="O918" s="210" t="str">
        <f>IFERROR(INDEX(resources!K:K,MATCH(B918,resources!B:B,0)),"fillme")</f>
        <v>battery</v>
      </c>
      <c r="P918" s="210" t="str">
        <f t="shared" si="345"/>
        <v>battery_2028_2</v>
      </c>
      <c r="Q918" s="194">
        <f>INDEX(elcc!G:G,MATCH(P918,elcc!D:D,0))</f>
        <v>0.96603464723299004</v>
      </c>
      <c r="R918" s="195">
        <f t="shared" si="346"/>
        <v>0.5</v>
      </c>
      <c r="S918" s="210">
        <f t="shared" si="347"/>
        <v>0.19237331176229472</v>
      </c>
      <c r="T918" s="212">
        <f t="shared" si="348"/>
        <v>0.19237331176229472</v>
      </c>
      <c r="U918" s="196" t="str">
        <f t="shared" si="349"/>
        <v>ok</v>
      </c>
      <c r="V918" s="192" t="str">
        <f>INDEX(resources!F:F,MATCH(B918,resources!B:B,0))</f>
        <v>new_resolve</v>
      </c>
      <c r="W918" s="197">
        <f t="shared" si="350"/>
        <v>0</v>
      </c>
      <c r="X918" s="197">
        <f t="shared" si="351"/>
        <v>1</v>
      </c>
      <c r="Y918" s="214" t="str">
        <f t="shared" si="352"/>
        <v>New_Li_Battery_D.19-11-016 Resource 1_Resource 1. 50 MW, 100 MWh battery.</v>
      </c>
      <c r="Z918" s="197">
        <f>IF(COUNTIFS($Y$2:Y918,Y918)=1,1,0)</f>
        <v>0</v>
      </c>
      <c r="AA918" s="197">
        <f>SUM($Z$2:Z918)*Z918</f>
        <v>0</v>
      </c>
      <c r="AB918" s="197">
        <f>COUNTIFS(resources!B:B,B918)</f>
        <v>1</v>
      </c>
      <c r="AC918" s="197">
        <f t="shared" si="353"/>
        <v>1</v>
      </c>
      <c r="AD918" s="197">
        <f t="shared" si="354"/>
        <v>1</v>
      </c>
      <c r="AE918" s="197">
        <f t="shared" si="355"/>
        <v>1</v>
      </c>
      <c r="AF918" s="197">
        <f t="shared" si="356"/>
        <v>1</v>
      </c>
      <c r="AG918" s="197">
        <f t="shared" si="357"/>
        <v>1</v>
      </c>
      <c r="AH918" s="197">
        <f t="shared" si="358"/>
        <v>1</v>
      </c>
      <c r="AI918" s="197">
        <f t="shared" si="359"/>
        <v>1</v>
      </c>
    </row>
    <row r="919" spans="1:35" x14ac:dyDescent="0.3">
      <c r="A919" s="103" t="s">
        <v>3926</v>
      </c>
      <c r="B919" s="214" t="s">
        <v>593</v>
      </c>
      <c r="C919" s="214" t="s">
        <v>6275</v>
      </c>
      <c r="D919" s="164">
        <v>2028</v>
      </c>
      <c r="E919" s="164">
        <v>3</v>
      </c>
      <c r="F919" s="166">
        <v>0</v>
      </c>
      <c r="G919" s="209"/>
      <c r="H919" s="208">
        <v>7.9654829074012612E-3</v>
      </c>
      <c r="I919" s="103" t="s">
        <v>558</v>
      </c>
      <c r="J919" s="85">
        <v>2</v>
      </c>
      <c r="K919" s="211" t="s">
        <v>6276</v>
      </c>
      <c r="L919" s="211">
        <v>50</v>
      </c>
      <c r="M919" s="211" t="str">
        <f>IF(
ISNA(INDEX([1]resources!E:E,MATCH(B919,[1]resources!B:B,0))),"fillme",
INDEX([1]resources!E:E,MATCH(B919,[1]resources!B:B,0)))</f>
        <v>CAISO_Battery</v>
      </c>
      <c r="N919" s="221">
        <f>IF(
ISNA(INDEX([1]resources!J:J,MATCH(B919,[1]resources!B:B,0))),"fillme",
INDEX([1]resources!J:J,MATCH(B919,[1]resources!B:B,0)))</f>
        <v>0</v>
      </c>
      <c r="O919" s="210" t="str">
        <f>IFERROR(INDEX(resources!K:K,MATCH(B919,resources!B:B,0)),"fillme")</f>
        <v>battery</v>
      </c>
      <c r="P919" s="210" t="str">
        <f t="shared" si="345"/>
        <v>battery_2028_3</v>
      </c>
      <c r="Q919" s="194">
        <f>INDEX(elcc!G:G,MATCH(P919,elcc!D:D,0))</f>
        <v>0.96603464723299004</v>
      </c>
      <c r="R919" s="195">
        <f t="shared" si="346"/>
        <v>0.5</v>
      </c>
      <c r="S919" s="210">
        <f t="shared" si="347"/>
        <v>0.19237331176229472</v>
      </c>
      <c r="T919" s="212">
        <f t="shared" si="348"/>
        <v>0.19237331176229472</v>
      </c>
      <c r="U919" s="196" t="str">
        <f t="shared" si="349"/>
        <v>ok</v>
      </c>
      <c r="V919" s="192" t="str">
        <f>INDEX(resources!F:F,MATCH(B919,resources!B:B,0))</f>
        <v>new_resolve</v>
      </c>
      <c r="W919" s="197">
        <f t="shared" si="350"/>
        <v>0</v>
      </c>
      <c r="X919" s="197">
        <f t="shared" si="351"/>
        <v>1</v>
      </c>
      <c r="Y919" s="214" t="str">
        <f t="shared" si="352"/>
        <v>New_Li_Battery_D.19-11-016 Resource 1_Resource 1. 50 MW, 100 MWh battery.</v>
      </c>
      <c r="Z919" s="197">
        <f>IF(COUNTIFS($Y$2:Y919,Y919)=1,1,0)</f>
        <v>0</v>
      </c>
      <c r="AA919" s="197">
        <f>SUM($Z$2:Z919)*Z919</f>
        <v>0</v>
      </c>
      <c r="AB919" s="197">
        <f>COUNTIFS(resources!B:B,B919)</f>
        <v>1</v>
      </c>
      <c r="AC919" s="197">
        <f t="shared" si="353"/>
        <v>1</v>
      </c>
      <c r="AD919" s="197">
        <f t="shared" si="354"/>
        <v>1</v>
      </c>
      <c r="AE919" s="197">
        <f t="shared" si="355"/>
        <v>1</v>
      </c>
      <c r="AF919" s="197">
        <f t="shared" si="356"/>
        <v>1</v>
      </c>
      <c r="AG919" s="197">
        <f t="shared" si="357"/>
        <v>1</v>
      </c>
      <c r="AH919" s="197">
        <f t="shared" si="358"/>
        <v>1</v>
      </c>
      <c r="AI919" s="197">
        <f t="shared" si="359"/>
        <v>1</v>
      </c>
    </row>
    <row r="920" spans="1:35" x14ac:dyDescent="0.3">
      <c r="A920" s="103" t="s">
        <v>3926</v>
      </c>
      <c r="B920" s="214" t="s">
        <v>593</v>
      </c>
      <c r="C920" s="214" t="s">
        <v>6275</v>
      </c>
      <c r="D920" s="164">
        <v>2028</v>
      </c>
      <c r="E920" s="164">
        <v>4</v>
      </c>
      <c r="F920" s="166">
        <v>0</v>
      </c>
      <c r="G920" s="206"/>
      <c r="H920" s="208">
        <v>7.9654829074012612E-3</v>
      </c>
      <c r="I920" s="103" t="s">
        <v>558</v>
      </c>
      <c r="J920" s="85">
        <v>2</v>
      </c>
      <c r="K920" s="211" t="s">
        <v>6276</v>
      </c>
      <c r="L920" s="211">
        <v>50</v>
      </c>
      <c r="M920" s="211" t="str">
        <f>IF(
ISNA(INDEX([1]resources!E:E,MATCH(B920,[1]resources!B:B,0))),"fillme",
INDEX([1]resources!E:E,MATCH(B920,[1]resources!B:B,0)))</f>
        <v>CAISO_Battery</v>
      </c>
      <c r="N920" s="221">
        <f>IF(
ISNA(INDEX([1]resources!J:J,MATCH(B920,[1]resources!B:B,0))),"fillme",
INDEX([1]resources!J:J,MATCH(B920,[1]resources!B:B,0)))</f>
        <v>0</v>
      </c>
      <c r="O920" s="210" t="str">
        <f>IFERROR(INDEX(resources!K:K,MATCH(B920,resources!B:B,0)),"fillme")</f>
        <v>battery</v>
      </c>
      <c r="P920" s="210" t="str">
        <f t="shared" si="345"/>
        <v>battery_2028_4</v>
      </c>
      <c r="Q920" s="194">
        <f>INDEX(elcc!G:G,MATCH(P920,elcc!D:D,0))</f>
        <v>0.96603464723299004</v>
      </c>
      <c r="R920" s="195">
        <f t="shared" si="346"/>
        <v>0.5</v>
      </c>
      <c r="S920" s="210">
        <f t="shared" si="347"/>
        <v>0.19237331176229472</v>
      </c>
      <c r="T920" s="212">
        <f t="shared" si="348"/>
        <v>0.19237331176229472</v>
      </c>
      <c r="U920" s="196" t="str">
        <f t="shared" si="349"/>
        <v>ok</v>
      </c>
      <c r="V920" s="192" t="str">
        <f>INDEX(resources!F:F,MATCH(B920,resources!B:B,0))</f>
        <v>new_resolve</v>
      </c>
      <c r="W920" s="197">
        <f t="shared" si="350"/>
        <v>0</v>
      </c>
      <c r="X920" s="197">
        <f t="shared" si="351"/>
        <v>1</v>
      </c>
      <c r="Y920" s="214" t="str">
        <f t="shared" si="352"/>
        <v>New_Li_Battery_D.19-11-016 Resource 1_Resource 1. 50 MW, 100 MWh battery.</v>
      </c>
      <c r="Z920" s="197">
        <f>IF(COUNTIFS($Y$2:Y920,Y920)=1,1,0)</f>
        <v>0</v>
      </c>
      <c r="AA920" s="197">
        <f>SUM($Z$2:Z920)*Z920</f>
        <v>0</v>
      </c>
      <c r="AB920" s="197">
        <f>COUNTIFS(resources!B:B,B920)</f>
        <v>1</v>
      </c>
      <c r="AC920" s="197">
        <f t="shared" si="353"/>
        <v>1</v>
      </c>
      <c r="AD920" s="197">
        <f t="shared" si="354"/>
        <v>1</v>
      </c>
      <c r="AE920" s="197">
        <f t="shared" si="355"/>
        <v>1</v>
      </c>
      <c r="AF920" s="197">
        <f t="shared" si="356"/>
        <v>1</v>
      </c>
      <c r="AG920" s="197">
        <f t="shared" si="357"/>
        <v>1</v>
      </c>
      <c r="AH920" s="197">
        <f t="shared" si="358"/>
        <v>1</v>
      </c>
      <c r="AI920" s="197">
        <f t="shared" si="359"/>
        <v>1</v>
      </c>
    </row>
    <row r="921" spans="1:35" x14ac:dyDescent="0.3">
      <c r="A921" s="103" t="s">
        <v>3926</v>
      </c>
      <c r="B921" s="214" t="s">
        <v>593</v>
      </c>
      <c r="C921" s="214" t="s">
        <v>6275</v>
      </c>
      <c r="D921" s="164">
        <v>2028</v>
      </c>
      <c r="E921" s="164">
        <v>5</v>
      </c>
      <c r="F921" s="166">
        <v>0</v>
      </c>
      <c r="G921" s="209"/>
      <c r="H921" s="208">
        <v>7.9654829074012612E-3</v>
      </c>
      <c r="I921" s="103" t="s">
        <v>558</v>
      </c>
      <c r="J921" s="85">
        <v>2</v>
      </c>
      <c r="K921" s="211" t="s">
        <v>6276</v>
      </c>
      <c r="L921" s="211">
        <v>50</v>
      </c>
      <c r="M921" s="211" t="str">
        <f>IF(
ISNA(INDEX([1]resources!E:E,MATCH(B921,[1]resources!B:B,0))),"fillme",
INDEX([1]resources!E:E,MATCH(B921,[1]resources!B:B,0)))</f>
        <v>CAISO_Battery</v>
      </c>
      <c r="N921" s="221">
        <f>IF(
ISNA(INDEX([1]resources!J:J,MATCH(B921,[1]resources!B:B,0))),"fillme",
INDEX([1]resources!J:J,MATCH(B921,[1]resources!B:B,0)))</f>
        <v>0</v>
      </c>
      <c r="O921" s="210" t="str">
        <f>IFERROR(INDEX(resources!K:K,MATCH(B921,resources!B:B,0)),"fillme")</f>
        <v>battery</v>
      </c>
      <c r="P921" s="210" t="str">
        <f t="shared" si="345"/>
        <v>battery_2028_5</v>
      </c>
      <c r="Q921" s="194">
        <f>INDEX(elcc!G:G,MATCH(P921,elcc!D:D,0))</f>
        <v>0.96603464723299004</v>
      </c>
      <c r="R921" s="195">
        <f t="shared" si="346"/>
        <v>0.5</v>
      </c>
      <c r="S921" s="210">
        <f t="shared" si="347"/>
        <v>0.19237331176229472</v>
      </c>
      <c r="T921" s="212">
        <f t="shared" si="348"/>
        <v>0.19237331176229472</v>
      </c>
      <c r="U921" s="196" t="str">
        <f t="shared" si="349"/>
        <v>ok</v>
      </c>
      <c r="V921" s="192" t="str">
        <f>INDEX(resources!F:F,MATCH(B921,resources!B:B,0))</f>
        <v>new_resolve</v>
      </c>
      <c r="W921" s="197">
        <f t="shared" si="350"/>
        <v>0</v>
      </c>
      <c r="X921" s="197">
        <f t="shared" si="351"/>
        <v>1</v>
      </c>
      <c r="Y921" s="214" t="str">
        <f t="shared" si="352"/>
        <v>New_Li_Battery_D.19-11-016 Resource 1_Resource 1. 50 MW, 100 MWh battery.</v>
      </c>
      <c r="Z921" s="197">
        <f>IF(COUNTIFS($Y$2:Y921,Y921)=1,1,0)</f>
        <v>0</v>
      </c>
      <c r="AA921" s="197">
        <f>SUM($Z$2:Z921)*Z921</f>
        <v>0</v>
      </c>
      <c r="AB921" s="197">
        <f>COUNTIFS(resources!B:B,B921)</f>
        <v>1</v>
      </c>
      <c r="AC921" s="197">
        <f t="shared" si="353"/>
        <v>1</v>
      </c>
      <c r="AD921" s="197">
        <f t="shared" si="354"/>
        <v>1</v>
      </c>
      <c r="AE921" s="197">
        <f t="shared" si="355"/>
        <v>1</v>
      </c>
      <c r="AF921" s="197">
        <f t="shared" si="356"/>
        <v>1</v>
      </c>
      <c r="AG921" s="197">
        <f t="shared" si="357"/>
        <v>1</v>
      </c>
      <c r="AH921" s="197">
        <f t="shared" si="358"/>
        <v>1</v>
      </c>
      <c r="AI921" s="197">
        <f t="shared" si="359"/>
        <v>1</v>
      </c>
    </row>
    <row r="922" spans="1:35" x14ac:dyDescent="0.3">
      <c r="A922" s="103" t="s">
        <v>3926</v>
      </c>
      <c r="B922" s="214" t="s">
        <v>593</v>
      </c>
      <c r="C922" s="214" t="s">
        <v>6275</v>
      </c>
      <c r="D922" s="164">
        <v>2028</v>
      </c>
      <c r="E922" s="164">
        <v>6</v>
      </c>
      <c r="F922" s="166">
        <v>0</v>
      </c>
      <c r="G922" s="206"/>
      <c r="H922" s="208">
        <v>7.9654829074012612E-3</v>
      </c>
      <c r="I922" s="103" t="s">
        <v>558</v>
      </c>
      <c r="J922" s="85">
        <v>2</v>
      </c>
      <c r="K922" s="211" t="s">
        <v>6276</v>
      </c>
      <c r="L922" s="211">
        <v>50</v>
      </c>
      <c r="M922" s="211" t="str">
        <f>IF(
ISNA(INDEX([1]resources!E:E,MATCH(B922,[1]resources!B:B,0))),"fillme",
INDEX([1]resources!E:E,MATCH(B922,[1]resources!B:B,0)))</f>
        <v>CAISO_Battery</v>
      </c>
      <c r="N922" s="221">
        <f>IF(
ISNA(INDEX([1]resources!J:J,MATCH(B922,[1]resources!B:B,0))),"fillme",
INDEX([1]resources!J:J,MATCH(B922,[1]resources!B:B,0)))</f>
        <v>0</v>
      </c>
      <c r="O922" s="210" t="str">
        <f>IFERROR(INDEX(resources!K:K,MATCH(B922,resources!B:B,0)),"fillme")</f>
        <v>battery</v>
      </c>
      <c r="P922" s="210" t="str">
        <f t="shared" si="345"/>
        <v>battery_2028_6</v>
      </c>
      <c r="Q922" s="194">
        <f>INDEX(elcc!G:G,MATCH(P922,elcc!D:D,0))</f>
        <v>0.96603464723299004</v>
      </c>
      <c r="R922" s="195">
        <f t="shared" si="346"/>
        <v>0.5</v>
      </c>
      <c r="S922" s="210">
        <f t="shared" si="347"/>
        <v>0.19237331176229472</v>
      </c>
      <c r="T922" s="212">
        <f t="shared" si="348"/>
        <v>0.19237331176229472</v>
      </c>
      <c r="U922" s="196" t="str">
        <f t="shared" si="349"/>
        <v>ok</v>
      </c>
      <c r="V922" s="192" t="str">
        <f>INDEX(resources!F:F,MATCH(B922,resources!B:B,0))</f>
        <v>new_resolve</v>
      </c>
      <c r="W922" s="197">
        <f t="shared" si="350"/>
        <v>0</v>
      </c>
      <c r="X922" s="197">
        <f t="shared" si="351"/>
        <v>1</v>
      </c>
      <c r="Y922" s="214" t="str">
        <f t="shared" si="352"/>
        <v>New_Li_Battery_D.19-11-016 Resource 1_Resource 1. 50 MW, 100 MWh battery.</v>
      </c>
      <c r="Z922" s="197">
        <f>IF(COUNTIFS($Y$2:Y922,Y922)=1,1,0)</f>
        <v>0</v>
      </c>
      <c r="AA922" s="197">
        <f>SUM($Z$2:Z922)*Z922</f>
        <v>0</v>
      </c>
      <c r="AB922" s="197">
        <f>COUNTIFS(resources!B:B,B922)</f>
        <v>1</v>
      </c>
      <c r="AC922" s="197">
        <f t="shared" si="353"/>
        <v>1</v>
      </c>
      <c r="AD922" s="197">
        <f t="shared" si="354"/>
        <v>1</v>
      </c>
      <c r="AE922" s="197">
        <f t="shared" si="355"/>
        <v>1</v>
      </c>
      <c r="AF922" s="197">
        <f t="shared" si="356"/>
        <v>1</v>
      </c>
      <c r="AG922" s="197">
        <f t="shared" si="357"/>
        <v>1</v>
      </c>
      <c r="AH922" s="197">
        <f t="shared" si="358"/>
        <v>1</v>
      </c>
      <c r="AI922" s="197">
        <f t="shared" si="359"/>
        <v>1</v>
      </c>
    </row>
    <row r="923" spans="1:35" x14ac:dyDescent="0.3">
      <c r="A923" s="103" t="s">
        <v>3926</v>
      </c>
      <c r="B923" s="214" t="s">
        <v>593</v>
      </c>
      <c r="C923" s="214" t="s">
        <v>6275</v>
      </c>
      <c r="D923" s="164">
        <v>2028</v>
      </c>
      <c r="E923" s="164">
        <v>7</v>
      </c>
      <c r="F923" s="166">
        <v>0</v>
      </c>
      <c r="G923" s="209"/>
      <c r="H923" s="208">
        <v>7.9654829074012612E-3</v>
      </c>
      <c r="I923" s="103" t="s">
        <v>558</v>
      </c>
      <c r="J923" s="85">
        <v>2</v>
      </c>
      <c r="K923" s="211" t="s">
        <v>6276</v>
      </c>
      <c r="L923" s="211">
        <v>50</v>
      </c>
      <c r="M923" s="211" t="str">
        <f>IF(
ISNA(INDEX([1]resources!E:E,MATCH(B923,[1]resources!B:B,0))),"fillme",
INDEX([1]resources!E:E,MATCH(B923,[1]resources!B:B,0)))</f>
        <v>CAISO_Battery</v>
      </c>
      <c r="N923" s="221">
        <f>IF(
ISNA(INDEX([1]resources!J:J,MATCH(B923,[1]resources!B:B,0))),"fillme",
INDEX([1]resources!J:J,MATCH(B923,[1]resources!B:B,0)))</f>
        <v>0</v>
      </c>
      <c r="O923" s="210" t="str">
        <f>IFERROR(INDEX(resources!K:K,MATCH(B923,resources!B:B,0)),"fillme")</f>
        <v>battery</v>
      </c>
      <c r="P923" s="210" t="str">
        <f t="shared" si="345"/>
        <v>battery_2028_7</v>
      </c>
      <c r="Q923" s="194">
        <f>INDEX(elcc!G:G,MATCH(P923,elcc!D:D,0))</f>
        <v>0.96603464723299004</v>
      </c>
      <c r="R923" s="195">
        <f t="shared" si="346"/>
        <v>0.5</v>
      </c>
      <c r="S923" s="210">
        <f t="shared" si="347"/>
        <v>0.19237331176229472</v>
      </c>
      <c r="T923" s="212">
        <f t="shared" si="348"/>
        <v>0.19237331176229472</v>
      </c>
      <c r="U923" s="196" t="str">
        <f t="shared" si="349"/>
        <v>ok</v>
      </c>
      <c r="V923" s="192" t="str">
        <f>INDEX(resources!F:F,MATCH(B923,resources!B:B,0))</f>
        <v>new_resolve</v>
      </c>
      <c r="W923" s="197">
        <f t="shared" si="350"/>
        <v>0</v>
      </c>
      <c r="X923" s="197">
        <f t="shared" si="351"/>
        <v>1</v>
      </c>
      <c r="Y923" s="214" t="str">
        <f t="shared" si="352"/>
        <v>New_Li_Battery_D.19-11-016 Resource 1_Resource 1. 50 MW, 100 MWh battery.</v>
      </c>
      <c r="Z923" s="197">
        <f>IF(COUNTIFS($Y$2:Y923,Y923)=1,1,0)</f>
        <v>0</v>
      </c>
      <c r="AA923" s="197">
        <f>SUM($Z$2:Z923)*Z923</f>
        <v>0</v>
      </c>
      <c r="AB923" s="197">
        <f>COUNTIFS(resources!B:B,B923)</f>
        <v>1</v>
      </c>
      <c r="AC923" s="197">
        <f t="shared" si="353"/>
        <v>1</v>
      </c>
      <c r="AD923" s="197">
        <f t="shared" si="354"/>
        <v>1</v>
      </c>
      <c r="AE923" s="197">
        <f t="shared" si="355"/>
        <v>1</v>
      </c>
      <c r="AF923" s="197">
        <f t="shared" si="356"/>
        <v>1</v>
      </c>
      <c r="AG923" s="197">
        <f t="shared" si="357"/>
        <v>1</v>
      </c>
      <c r="AH923" s="197">
        <f t="shared" si="358"/>
        <v>1</v>
      </c>
      <c r="AI923" s="197">
        <f t="shared" si="359"/>
        <v>1</v>
      </c>
    </row>
    <row r="924" spans="1:35" x14ac:dyDescent="0.3">
      <c r="A924" s="103" t="s">
        <v>3926</v>
      </c>
      <c r="B924" s="214" t="s">
        <v>593</v>
      </c>
      <c r="C924" s="214" t="s">
        <v>6275</v>
      </c>
      <c r="D924" s="164">
        <v>2028</v>
      </c>
      <c r="E924" s="164">
        <v>8</v>
      </c>
      <c r="F924" s="166">
        <v>0</v>
      </c>
      <c r="G924" s="206"/>
      <c r="H924" s="208">
        <v>7.9654829074012612E-3</v>
      </c>
      <c r="I924" s="103" t="s">
        <v>558</v>
      </c>
      <c r="J924" s="85">
        <v>2</v>
      </c>
      <c r="K924" s="211" t="s">
        <v>6276</v>
      </c>
      <c r="L924" s="211">
        <v>50</v>
      </c>
      <c r="M924" s="211" t="str">
        <f>IF(
ISNA(INDEX([1]resources!E:E,MATCH(B924,[1]resources!B:B,0))),"fillme",
INDEX([1]resources!E:E,MATCH(B924,[1]resources!B:B,0)))</f>
        <v>CAISO_Battery</v>
      </c>
      <c r="N924" s="221">
        <f>IF(
ISNA(INDEX([1]resources!J:J,MATCH(B924,[1]resources!B:B,0))),"fillme",
INDEX([1]resources!J:J,MATCH(B924,[1]resources!B:B,0)))</f>
        <v>0</v>
      </c>
      <c r="O924" s="210" t="str">
        <f>IFERROR(INDEX(resources!K:K,MATCH(B924,resources!B:B,0)),"fillme")</f>
        <v>battery</v>
      </c>
      <c r="P924" s="210" t="str">
        <f t="shared" si="345"/>
        <v>battery_2028_8</v>
      </c>
      <c r="Q924" s="194">
        <f>INDEX(elcc!G:G,MATCH(P924,elcc!D:D,0))</f>
        <v>0.96603464723299004</v>
      </c>
      <c r="R924" s="195">
        <f t="shared" si="346"/>
        <v>0.5</v>
      </c>
      <c r="S924" s="210">
        <f t="shared" si="347"/>
        <v>0.19237331176229472</v>
      </c>
      <c r="T924" s="212">
        <f t="shared" si="348"/>
        <v>0.19237331176229472</v>
      </c>
      <c r="U924" s="196" t="str">
        <f t="shared" si="349"/>
        <v>ok</v>
      </c>
      <c r="V924" s="192" t="str">
        <f>INDEX(resources!F:F,MATCH(B924,resources!B:B,0))</f>
        <v>new_resolve</v>
      </c>
      <c r="W924" s="197">
        <f t="shared" si="350"/>
        <v>0</v>
      </c>
      <c r="X924" s="197">
        <f t="shared" si="351"/>
        <v>1</v>
      </c>
      <c r="Y924" s="214" t="str">
        <f t="shared" si="352"/>
        <v>New_Li_Battery_D.19-11-016 Resource 1_Resource 1. 50 MW, 100 MWh battery.</v>
      </c>
      <c r="Z924" s="197">
        <f>IF(COUNTIFS($Y$2:Y924,Y924)=1,1,0)</f>
        <v>0</v>
      </c>
      <c r="AA924" s="197">
        <f>SUM($Z$2:Z924)*Z924</f>
        <v>0</v>
      </c>
      <c r="AB924" s="197">
        <f>COUNTIFS(resources!B:B,B924)</f>
        <v>1</v>
      </c>
      <c r="AC924" s="197">
        <f t="shared" si="353"/>
        <v>1</v>
      </c>
      <c r="AD924" s="197">
        <f t="shared" si="354"/>
        <v>1</v>
      </c>
      <c r="AE924" s="197">
        <f t="shared" si="355"/>
        <v>1</v>
      </c>
      <c r="AF924" s="197">
        <f t="shared" si="356"/>
        <v>1</v>
      </c>
      <c r="AG924" s="197">
        <f t="shared" si="357"/>
        <v>1</v>
      </c>
      <c r="AH924" s="197">
        <f t="shared" si="358"/>
        <v>1</v>
      </c>
      <c r="AI924" s="197">
        <f t="shared" si="359"/>
        <v>1</v>
      </c>
    </row>
    <row r="925" spans="1:35" x14ac:dyDescent="0.3">
      <c r="A925" s="103" t="s">
        <v>3926</v>
      </c>
      <c r="B925" s="214" t="s">
        <v>593</v>
      </c>
      <c r="C925" s="214" t="s">
        <v>6275</v>
      </c>
      <c r="D925" s="164">
        <v>2028</v>
      </c>
      <c r="E925" s="164">
        <v>9</v>
      </c>
      <c r="F925" s="166">
        <v>0</v>
      </c>
      <c r="G925" s="209"/>
      <c r="H925" s="208">
        <v>7.9654829074012612E-3</v>
      </c>
      <c r="I925" s="103" t="s">
        <v>558</v>
      </c>
      <c r="J925" s="85">
        <v>2</v>
      </c>
      <c r="K925" s="211" t="s">
        <v>6276</v>
      </c>
      <c r="L925" s="211">
        <v>50</v>
      </c>
      <c r="M925" s="211" t="str">
        <f>IF(
ISNA(INDEX([1]resources!E:E,MATCH(B925,[1]resources!B:B,0))),"fillme",
INDEX([1]resources!E:E,MATCH(B925,[1]resources!B:B,0)))</f>
        <v>CAISO_Battery</v>
      </c>
      <c r="N925" s="221">
        <f>IF(
ISNA(INDEX([1]resources!J:J,MATCH(B925,[1]resources!B:B,0))),"fillme",
INDEX([1]resources!J:J,MATCH(B925,[1]resources!B:B,0)))</f>
        <v>0</v>
      </c>
      <c r="O925" s="210" t="str">
        <f>IFERROR(INDEX(resources!K:K,MATCH(B925,resources!B:B,0)),"fillme")</f>
        <v>battery</v>
      </c>
      <c r="P925" s="210" t="str">
        <f t="shared" si="345"/>
        <v>battery_2028_9</v>
      </c>
      <c r="Q925" s="194">
        <f>INDEX(elcc!G:G,MATCH(P925,elcc!D:D,0))</f>
        <v>0.96603464723299004</v>
      </c>
      <c r="R925" s="195">
        <f t="shared" si="346"/>
        <v>0.5</v>
      </c>
      <c r="S925" s="210">
        <f t="shared" si="347"/>
        <v>0.19237331176229472</v>
      </c>
      <c r="T925" s="212">
        <f t="shared" si="348"/>
        <v>0.19237331176229472</v>
      </c>
      <c r="U925" s="196" t="str">
        <f t="shared" si="349"/>
        <v>ok</v>
      </c>
      <c r="V925" s="192" t="str">
        <f>INDEX(resources!F:F,MATCH(B925,resources!B:B,0))</f>
        <v>new_resolve</v>
      </c>
      <c r="W925" s="197">
        <f t="shared" si="350"/>
        <v>0</v>
      </c>
      <c r="X925" s="197">
        <f t="shared" si="351"/>
        <v>1</v>
      </c>
      <c r="Y925" s="214" t="str">
        <f t="shared" si="352"/>
        <v>New_Li_Battery_D.19-11-016 Resource 1_Resource 1. 50 MW, 100 MWh battery.</v>
      </c>
      <c r="Z925" s="197">
        <f>IF(COUNTIFS($Y$2:Y925,Y925)=1,1,0)</f>
        <v>0</v>
      </c>
      <c r="AA925" s="197">
        <f>SUM($Z$2:Z925)*Z925</f>
        <v>0</v>
      </c>
      <c r="AB925" s="197">
        <f>COUNTIFS(resources!B:B,B925)</f>
        <v>1</v>
      </c>
      <c r="AC925" s="197">
        <f t="shared" si="353"/>
        <v>1</v>
      </c>
      <c r="AD925" s="197">
        <f t="shared" si="354"/>
        <v>1</v>
      </c>
      <c r="AE925" s="197">
        <f t="shared" si="355"/>
        <v>1</v>
      </c>
      <c r="AF925" s="197">
        <f t="shared" si="356"/>
        <v>1</v>
      </c>
      <c r="AG925" s="197">
        <f t="shared" si="357"/>
        <v>1</v>
      </c>
      <c r="AH925" s="197">
        <f t="shared" si="358"/>
        <v>1</v>
      </c>
      <c r="AI925" s="197">
        <f t="shared" si="359"/>
        <v>1</v>
      </c>
    </row>
    <row r="926" spans="1:35" x14ac:dyDescent="0.3">
      <c r="A926" s="103" t="s">
        <v>3926</v>
      </c>
      <c r="B926" s="214" t="s">
        <v>593</v>
      </c>
      <c r="C926" s="214" t="s">
        <v>6275</v>
      </c>
      <c r="D926" s="164">
        <v>2028</v>
      </c>
      <c r="E926" s="164">
        <v>10</v>
      </c>
      <c r="F926" s="166">
        <v>0</v>
      </c>
      <c r="G926" s="206"/>
      <c r="H926" s="208">
        <v>7.9654829074012612E-3</v>
      </c>
      <c r="I926" s="103" t="s">
        <v>558</v>
      </c>
      <c r="J926" s="85">
        <v>2</v>
      </c>
      <c r="K926" s="211" t="s">
        <v>6276</v>
      </c>
      <c r="L926" s="211">
        <v>50</v>
      </c>
      <c r="M926" s="211" t="str">
        <f>IF(
ISNA(INDEX([1]resources!E:E,MATCH(B926,[1]resources!B:B,0))),"fillme",
INDEX([1]resources!E:E,MATCH(B926,[1]resources!B:B,0)))</f>
        <v>CAISO_Battery</v>
      </c>
      <c r="N926" s="221">
        <f>IF(
ISNA(INDEX([1]resources!J:J,MATCH(B926,[1]resources!B:B,0))),"fillme",
INDEX([1]resources!J:J,MATCH(B926,[1]resources!B:B,0)))</f>
        <v>0</v>
      </c>
      <c r="O926" s="210" t="str">
        <f>IFERROR(INDEX(resources!K:K,MATCH(B926,resources!B:B,0)),"fillme")</f>
        <v>battery</v>
      </c>
      <c r="P926" s="210" t="str">
        <f t="shared" si="345"/>
        <v>battery_2028_10</v>
      </c>
      <c r="Q926" s="194">
        <f>INDEX(elcc!G:G,MATCH(P926,elcc!D:D,0))</f>
        <v>0.96603464723299004</v>
      </c>
      <c r="R926" s="195">
        <f t="shared" si="346"/>
        <v>0.5</v>
      </c>
      <c r="S926" s="210">
        <f t="shared" si="347"/>
        <v>0.19237331176229472</v>
      </c>
      <c r="T926" s="212">
        <f t="shared" si="348"/>
        <v>0.19237331176229472</v>
      </c>
      <c r="U926" s="196" t="str">
        <f t="shared" si="349"/>
        <v>ok</v>
      </c>
      <c r="V926" s="192" t="str">
        <f>INDEX(resources!F:F,MATCH(B926,resources!B:B,0))</f>
        <v>new_resolve</v>
      </c>
      <c r="W926" s="197">
        <f t="shared" si="350"/>
        <v>0</v>
      </c>
      <c r="X926" s="197">
        <f t="shared" si="351"/>
        <v>1</v>
      </c>
      <c r="Y926" s="214" t="str">
        <f t="shared" si="352"/>
        <v>New_Li_Battery_D.19-11-016 Resource 1_Resource 1. 50 MW, 100 MWh battery.</v>
      </c>
      <c r="Z926" s="197">
        <f>IF(COUNTIFS($Y$2:Y926,Y926)=1,1,0)</f>
        <v>0</v>
      </c>
      <c r="AA926" s="197">
        <f>SUM($Z$2:Z926)*Z926</f>
        <v>0</v>
      </c>
      <c r="AB926" s="197">
        <f>COUNTIFS(resources!B:B,B926)</f>
        <v>1</v>
      </c>
      <c r="AC926" s="197">
        <f t="shared" si="353"/>
        <v>1</v>
      </c>
      <c r="AD926" s="197">
        <f t="shared" si="354"/>
        <v>1</v>
      </c>
      <c r="AE926" s="197">
        <f t="shared" si="355"/>
        <v>1</v>
      </c>
      <c r="AF926" s="197">
        <f t="shared" si="356"/>
        <v>1</v>
      </c>
      <c r="AG926" s="197">
        <f t="shared" si="357"/>
        <v>1</v>
      </c>
      <c r="AH926" s="197">
        <f t="shared" si="358"/>
        <v>1</v>
      </c>
      <c r="AI926" s="197">
        <f t="shared" si="359"/>
        <v>1</v>
      </c>
    </row>
    <row r="927" spans="1:35" x14ac:dyDescent="0.3">
      <c r="A927" s="103" t="s">
        <v>3926</v>
      </c>
      <c r="B927" s="214" t="s">
        <v>593</v>
      </c>
      <c r="C927" s="214" t="s">
        <v>6275</v>
      </c>
      <c r="D927" s="164">
        <v>2028</v>
      </c>
      <c r="E927" s="164">
        <v>11</v>
      </c>
      <c r="F927" s="166">
        <v>0</v>
      </c>
      <c r="G927" s="209"/>
      <c r="H927" s="208">
        <v>7.9654829074012612E-3</v>
      </c>
      <c r="I927" s="103" t="s">
        <v>558</v>
      </c>
      <c r="J927" s="85">
        <v>2</v>
      </c>
      <c r="K927" s="211" t="s">
        <v>6276</v>
      </c>
      <c r="L927" s="211">
        <v>50</v>
      </c>
      <c r="M927" s="211" t="str">
        <f>IF(
ISNA(INDEX([1]resources!E:E,MATCH(B927,[1]resources!B:B,0))),"fillme",
INDEX([1]resources!E:E,MATCH(B927,[1]resources!B:B,0)))</f>
        <v>CAISO_Battery</v>
      </c>
      <c r="N927" s="221">
        <f>IF(
ISNA(INDEX([1]resources!J:J,MATCH(B927,[1]resources!B:B,0))),"fillme",
INDEX([1]resources!J:J,MATCH(B927,[1]resources!B:B,0)))</f>
        <v>0</v>
      </c>
      <c r="O927" s="210" t="str">
        <f>IFERROR(INDEX(resources!K:K,MATCH(B927,resources!B:B,0)),"fillme")</f>
        <v>battery</v>
      </c>
      <c r="P927" s="210" t="str">
        <f t="shared" si="345"/>
        <v>battery_2028_11</v>
      </c>
      <c r="Q927" s="194">
        <f>INDEX(elcc!G:G,MATCH(P927,elcc!D:D,0))</f>
        <v>0.96603464723299004</v>
      </c>
      <c r="R927" s="195">
        <f t="shared" si="346"/>
        <v>0.5</v>
      </c>
      <c r="S927" s="210">
        <f t="shared" si="347"/>
        <v>0.19237331176229472</v>
      </c>
      <c r="T927" s="212">
        <f t="shared" si="348"/>
        <v>0.19237331176229472</v>
      </c>
      <c r="U927" s="196" t="str">
        <f t="shared" si="349"/>
        <v>ok</v>
      </c>
      <c r="V927" s="192" t="str">
        <f>INDEX(resources!F:F,MATCH(B927,resources!B:B,0))</f>
        <v>new_resolve</v>
      </c>
      <c r="W927" s="197">
        <f t="shared" si="350"/>
        <v>0</v>
      </c>
      <c r="X927" s="197">
        <f t="shared" si="351"/>
        <v>1</v>
      </c>
      <c r="Y927" s="214" t="str">
        <f t="shared" si="352"/>
        <v>New_Li_Battery_D.19-11-016 Resource 1_Resource 1. 50 MW, 100 MWh battery.</v>
      </c>
      <c r="Z927" s="197">
        <f>IF(COUNTIFS($Y$2:Y927,Y927)=1,1,0)</f>
        <v>0</v>
      </c>
      <c r="AA927" s="197">
        <f>SUM($Z$2:Z927)*Z927</f>
        <v>0</v>
      </c>
      <c r="AB927" s="197">
        <f>COUNTIFS(resources!B:B,B927)</f>
        <v>1</v>
      </c>
      <c r="AC927" s="197">
        <f t="shared" si="353"/>
        <v>1</v>
      </c>
      <c r="AD927" s="197">
        <f t="shared" si="354"/>
        <v>1</v>
      </c>
      <c r="AE927" s="197">
        <f t="shared" si="355"/>
        <v>1</v>
      </c>
      <c r="AF927" s="197">
        <f t="shared" si="356"/>
        <v>1</v>
      </c>
      <c r="AG927" s="197">
        <f t="shared" si="357"/>
        <v>1</v>
      </c>
      <c r="AH927" s="197">
        <f t="shared" si="358"/>
        <v>1</v>
      </c>
      <c r="AI927" s="197">
        <f t="shared" si="359"/>
        <v>1</v>
      </c>
    </row>
    <row r="928" spans="1:35" x14ac:dyDescent="0.3">
      <c r="A928" s="103" t="s">
        <v>3926</v>
      </c>
      <c r="B928" s="214" t="s">
        <v>593</v>
      </c>
      <c r="C928" s="214" t="s">
        <v>6275</v>
      </c>
      <c r="D928" s="164">
        <v>2028</v>
      </c>
      <c r="E928" s="164">
        <v>12</v>
      </c>
      <c r="F928" s="166">
        <v>0</v>
      </c>
      <c r="G928" s="206"/>
      <c r="H928" s="208">
        <v>7.9654829074012612E-3</v>
      </c>
      <c r="I928" s="103" t="s">
        <v>558</v>
      </c>
      <c r="J928" s="85">
        <v>2</v>
      </c>
      <c r="K928" s="211" t="s">
        <v>6276</v>
      </c>
      <c r="L928" s="211">
        <v>50</v>
      </c>
      <c r="M928" s="211" t="str">
        <f>IF(
ISNA(INDEX([1]resources!E:E,MATCH(B928,[1]resources!B:B,0))),"fillme",
INDEX([1]resources!E:E,MATCH(B928,[1]resources!B:B,0)))</f>
        <v>CAISO_Battery</v>
      </c>
      <c r="N928" s="221">
        <f>IF(
ISNA(INDEX([1]resources!J:J,MATCH(B928,[1]resources!B:B,0))),"fillme",
INDEX([1]resources!J:J,MATCH(B928,[1]resources!B:B,0)))</f>
        <v>0</v>
      </c>
      <c r="O928" s="210" t="str">
        <f>IFERROR(INDEX(resources!K:K,MATCH(B928,resources!B:B,0)),"fillme")</f>
        <v>battery</v>
      </c>
      <c r="P928" s="210" t="str">
        <f t="shared" si="345"/>
        <v>battery_2028_12</v>
      </c>
      <c r="Q928" s="194">
        <f>INDEX(elcc!G:G,MATCH(P928,elcc!D:D,0))</f>
        <v>0.96603464723299004</v>
      </c>
      <c r="R928" s="195">
        <f t="shared" si="346"/>
        <v>0.5</v>
      </c>
      <c r="S928" s="210">
        <f t="shared" si="347"/>
        <v>0.19237331176229472</v>
      </c>
      <c r="T928" s="212">
        <f t="shared" si="348"/>
        <v>0.19237331176229472</v>
      </c>
      <c r="U928" s="196" t="str">
        <f t="shared" si="349"/>
        <v>ok</v>
      </c>
      <c r="V928" s="192" t="str">
        <f>INDEX(resources!F:F,MATCH(B928,resources!B:B,0))</f>
        <v>new_resolve</v>
      </c>
      <c r="W928" s="197">
        <f t="shared" si="350"/>
        <v>0</v>
      </c>
      <c r="X928" s="197">
        <f t="shared" si="351"/>
        <v>1</v>
      </c>
      <c r="Y928" s="214" t="str">
        <f t="shared" si="352"/>
        <v>New_Li_Battery_D.19-11-016 Resource 1_Resource 1. 50 MW, 100 MWh battery.</v>
      </c>
      <c r="Z928" s="197">
        <f>IF(COUNTIFS($Y$2:Y928,Y928)=1,1,0)</f>
        <v>0</v>
      </c>
      <c r="AA928" s="197">
        <f>SUM($Z$2:Z928)*Z928</f>
        <v>0</v>
      </c>
      <c r="AB928" s="197">
        <f>COUNTIFS(resources!B:B,B928)</f>
        <v>1</v>
      </c>
      <c r="AC928" s="197">
        <f t="shared" si="353"/>
        <v>1</v>
      </c>
      <c r="AD928" s="197">
        <f t="shared" si="354"/>
        <v>1</v>
      </c>
      <c r="AE928" s="197">
        <f t="shared" si="355"/>
        <v>1</v>
      </c>
      <c r="AF928" s="197">
        <f t="shared" si="356"/>
        <v>1</v>
      </c>
      <c r="AG928" s="197">
        <f t="shared" si="357"/>
        <v>1</v>
      </c>
      <c r="AH928" s="197">
        <f t="shared" si="358"/>
        <v>1</v>
      </c>
      <c r="AI928" s="197">
        <f t="shared" si="359"/>
        <v>1</v>
      </c>
    </row>
    <row r="929" spans="1:35" x14ac:dyDescent="0.3">
      <c r="A929" s="103" t="s">
        <v>3926</v>
      </c>
      <c r="B929" s="214" t="s">
        <v>593</v>
      </c>
      <c r="C929" s="214" t="s">
        <v>6275</v>
      </c>
      <c r="D929" s="164">
        <v>2029</v>
      </c>
      <c r="E929" s="164">
        <v>1</v>
      </c>
      <c r="F929" s="166">
        <v>0</v>
      </c>
      <c r="G929" s="209"/>
      <c r="H929" s="208">
        <v>7.9654829074012612E-3</v>
      </c>
      <c r="I929" s="103" t="s">
        <v>558</v>
      </c>
      <c r="J929" s="85">
        <v>2</v>
      </c>
      <c r="K929" s="211" t="s">
        <v>6276</v>
      </c>
      <c r="L929" s="211">
        <v>50</v>
      </c>
      <c r="M929" s="211" t="str">
        <f>IF(
ISNA(INDEX([1]resources!E:E,MATCH(B929,[1]resources!B:B,0))),"fillme",
INDEX([1]resources!E:E,MATCH(B929,[1]resources!B:B,0)))</f>
        <v>CAISO_Battery</v>
      </c>
      <c r="N929" s="221">
        <f>IF(
ISNA(INDEX([1]resources!J:J,MATCH(B929,[1]resources!B:B,0))),"fillme",
INDEX([1]resources!J:J,MATCH(B929,[1]resources!B:B,0)))</f>
        <v>0</v>
      </c>
      <c r="O929" s="210" t="str">
        <f>IFERROR(INDEX(resources!K:K,MATCH(B929,resources!B:B,0)),"fillme")</f>
        <v>battery</v>
      </c>
      <c r="P929" s="210" t="str">
        <f t="shared" si="345"/>
        <v>battery_2029_1</v>
      </c>
      <c r="Q929" s="194">
        <f>INDEX(elcc!G:G,MATCH(P929,elcc!D:D,0))</f>
        <v>0.96603464723299004</v>
      </c>
      <c r="R929" s="195">
        <f t="shared" si="346"/>
        <v>0.5</v>
      </c>
      <c r="S929" s="210">
        <f t="shared" si="347"/>
        <v>0.19237331176229472</v>
      </c>
      <c r="T929" s="212">
        <f t="shared" si="348"/>
        <v>0.19237331176229472</v>
      </c>
      <c r="U929" s="196" t="str">
        <f t="shared" si="349"/>
        <v>ok</v>
      </c>
      <c r="V929" s="192" t="str">
        <f>INDEX(resources!F:F,MATCH(B929,resources!B:B,0))</f>
        <v>new_resolve</v>
      </c>
      <c r="W929" s="197">
        <f t="shared" si="350"/>
        <v>0</v>
      </c>
      <c r="X929" s="197">
        <f t="shared" si="351"/>
        <v>1</v>
      </c>
      <c r="Y929" s="214" t="str">
        <f t="shared" si="352"/>
        <v>New_Li_Battery_D.19-11-016 Resource 1_Resource 1. 50 MW, 100 MWh battery.</v>
      </c>
      <c r="Z929" s="197">
        <f>IF(COUNTIFS($Y$2:Y929,Y929)=1,1,0)</f>
        <v>0</v>
      </c>
      <c r="AA929" s="197">
        <f>SUM($Z$2:Z929)*Z929</f>
        <v>0</v>
      </c>
      <c r="AB929" s="197">
        <f>COUNTIFS(resources!B:B,B929)</f>
        <v>1</v>
      </c>
      <c r="AC929" s="197">
        <f t="shared" si="353"/>
        <v>1</v>
      </c>
      <c r="AD929" s="197">
        <f t="shared" si="354"/>
        <v>1</v>
      </c>
      <c r="AE929" s="197">
        <f t="shared" si="355"/>
        <v>1</v>
      </c>
      <c r="AF929" s="197">
        <f t="shared" si="356"/>
        <v>1</v>
      </c>
      <c r="AG929" s="197">
        <f t="shared" si="357"/>
        <v>1</v>
      </c>
      <c r="AH929" s="197">
        <f t="shared" si="358"/>
        <v>1</v>
      </c>
      <c r="AI929" s="197">
        <f t="shared" si="359"/>
        <v>1</v>
      </c>
    </row>
    <row r="930" spans="1:35" x14ac:dyDescent="0.3">
      <c r="A930" s="103" t="s">
        <v>3926</v>
      </c>
      <c r="B930" s="214" t="s">
        <v>593</v>
      </c>
      <c r="C930" s="214" t="s">
        <v>6275</v>
      </c>
      <c r="D930" s="164">
        <v>2029</v>
      </c>
      <c r="E930" s="164">
        <v>2</v>
      </c>
      <c r="F930" s="166">
        <v>0</v>
      </c>
      <c r="G930" s="206"/>
      <c r="H930" s="208">
        <v>7.9654829074012612E-3</v>
      </c>
      <c r="I930" s="103" t="s">
        <v>558</v>
      </c>
      <c r="J930" s="85">
        <v>2</v>
      </c>
      <c r="K930" s="211" t="s">
        <v>6276</v>
      </c>
      <c r="L930" s="211">
        <v>50</v>
      </c>
      <c r="M930" s="211" t="str">
        <f>IF(
ISNA(INDEX([1]resources!E:E,MATCH(B930,[1]resources!B:B,0))),"fillme",
INDEX([1]resources!E:E,MATCH(B930,[1]resources!B:B,0)))</f>
        <v>CAISO_Battery</v>
      </c>
      <c r="N930" s="221">
        <f>IF(
ISNA(INDEX([1]resources!J:J,MATCH(B930,[1]resources!B:B,0))),"fillme",
INDEX([1]resources!J:J,MATCH(B930,[1]resources!B:B,0)))</f>
        <v>0</v>
      </c>
      <c r="O930" s="210" t="str">
        <f>IFERROR(INDEX(resources!K:K,MATCH(B930,resources!B:B,0)),"fillme")</f>
        <v>battery</v>
      </c>
      <c r="P930" s="210" t="str">
        <f t="shared" si="345"/>
        <v>battery_2029_2</v>
      </c>
      <c r="Q930" s="194">
        <f>INDEX(elcc!G:G,MATCH(P930,elcc!D:D,0))</f>
        <v>0.96603464723299004</v>
      </c>
      <c r="R930" s="195">
        <f t="shared" si="346"/>
        <v>0.5</v>
      </c>
      <c r="S930" s="210">
        <f t="shared" si="347"/>
        <v>0.19237331176229472</v>
      </c>
      <c r="T930" s="212">
        <f t="shared" si="348"/>
        <v>0.19237331176229472</v>
      </c>
      <c r="U930" s="196" t="str">
        <f t="shared" si="349"/>
        <v>ok</v>
      </c>
      <c r="V930" s="192" t="str">
        <f>INDEX(resources!F:F,MATCH(B930,resources!B:B,0))</f>
        <v>new_resolve</v>
      </c>
      <c r="W930" s="197">
        <f t="shared" si="350"/>
        <v>0</v>
      </c>
      <c r="X930" s="197">
        <f t="shared" si="351"/>
        <v>1</v>
      </c>
      <c r="Y930" s="214" t="str">
        <f t="shared" si="352"/>
        <v>New_Li_Battery_D.19-11-016 Resource 1_Resource 1. 50 MW, 100 MWh battery.</v>
      </c>
      <c r="Z930" s="197">
        <f>IF(COUNTIFS($Y$2:Y930,Y930)=1,1,0)</f>
        <v>0</v>
      </c>
      <c r="AA930" s="197">
        <f>SUM($Z$2:Z930)*Z930</f>
        <v>0</v>
      </c>
      <c r="AB930" s="197">
        <f>COUNTIFS(resources!B:B,B930)</f>
        <v>1</v>
      </c>
      <c r="AC930" s="197">
        <f t="shared" si="353"/>
        <v>1</v>
      </c>
      <c r="AD930" s="197">
        <f t="shared" si="354"/>
        <v>1</v>
      </c>
      <c r="AE930" s="197">
        <f t="shared" si="355"/>
        <v>1</v>
      </c>
      <c r="AF930" s="197">
        <f t="shared" si="356"/>
        <v>1</v>
      </c>
      <c r="AG930" s="197">
        <f t="shared" si="357"/>
        <v>1</v>
      </c>
      <c r="AH930" s="197">
        <f t="shared" si="358"/>
        <v>1</v>
      </c>
      <c r="AI930" s="197">
        <f t="shared" si="359"/>
        <v>1</v>
      </c>
    </row>
    <row r="931" spans="1:35" x14ac:dyDescent="0.3">
      <c r="A931" s="103" t="s">
        <v>3926</v>
      </c>
      <c r="B931" s="214" t="s">
        <v>593</v>
      </c>
      <c r="C931" s="214" t="s">
        <v>6275</v>
      </c>
      <c r="D931" s="164">
        <v>2029</v>
      </c>
      <c r="E931" s="164">
        <v>3</v>
      </c>
      <c r="F931" s="166">
        <v>0</v>
      </c>
      <c r="G931" s="209"/>
      <c r="H931" s="208">
        <v>7.9654829074012612E-3</v>
      </c>
      <c r="I931" s="103" t="s">
        <v>558</v>
      </c>
      <c r="J931" s="85">
        <v>2</v>
      </c>
      <c r="K931" s="211" t="s">
        <v>6276</v>
      </c>
      <c r="L931" s="211">
        <v>50</v>
      </c>
      <c r="M931" s="211" t="str">
        <f>IF(
ISNA(INDEX([1]resources!E:E,MATCH(B931,[1]resources!B:B,0))),"fillme",
INDEX([1]resources!E:E,MATCH(B931,[1]resources!B:B,0)))</f>
        <v>CAISO_Battery</v>
      </c>
      <c r="N931" s="221">
        <f>IF(
ISNA(INDEX([1]resources!J:J,MATCH(B931,[1]resources!B:B,0))),"fillme",
INDEX([1]resources!J:J,MATCH(B931,[1]resources!B:B,0)))</f>
        <v>0</v>
      </c>
      <c r="O931" s="210" t="str">
        <f>IFERROR(INDEX(resources!K:K,MATCH(B931,resources!B:B,0)),"fillme")</f>
        <v>battery</v>
      </c>
      <c r="P931" s="210" t="str">
        <f t="shared" si="345"/>
        <v>battery_2029_3</v>
      </c>
      <c r="Q931" s="194">
        <f>INDEX(elcc!G:G,MATCH(P931,elcc!D:D,0))</f>
        <v>0.96603464723299004</v>
      </c>
      <c r="R931" s="195">
        <f t="shared" si="346"/>
        <v>0.5</v>
      </c>
      <c r="S931" s="210">
        <f t="shared" si="347"/>
        <v>0.19237331176229472</v>
      </c>
      <c r="T931" s="212">
        <f t="shared" si="348"/>
        <v>0.19237331176229472</v>
      </c>
      <c r="U931" s="196" t="str">
        <f t="shared" si="349"/>
        <v>ok</v>
      </c>
      <c r="V931" s="192" t="str">
        <f>INDEX(resources!F:F,MATCH(B931,resources!B:B,0))</f>
        <v>new_resolve</v>
      </c>
      <c r="W931" s="197">
        <f t="shared" si="350"/>
        <v>0</v>
      </c>
      <c r="X931" s="197">
        <f t="shared" si="351"/>
        <v>1</v>
      </c>
      <c r="Y931" s="214" t="str">
        <f t="shared" si="352"/>
        <v>New_Li_Battery_D.19-11-016 Resource 1_Resource 1. 50 MW, 100 MWh battery.</v>
      </c>
      <c r="Z931" s="197">
        <f>IF(COUNTIFS($Y$2:Y931,Y931)=1,1,0)</f>
        <v>0</v>
      </c>
      <c r="AA931" s="197">
        <f>SUM($Z$2:Z931)*Z931</f>
        <v>0</v>
      </c>
      <c r="AB931" s="197">
        <f>COUNTIFS(resources!B:B,B931)</f>
        <v>1</v>
      </c>
      <c r="AC931" s="197">
        <f t="shared" si="353"/>
        <v>1</v>
      </c>
      <c r="AD931" s="197">
        <f t="shared" si="354"/>
        <v>1</v>
      </c>
      <c r="AE931" s="197">
        <f t="shared" si="355"/>
        <v>1</v>
      </c>
      <c r="AF931" s="197">
        <f t="shared" si="356"/>
        <v>1</v>
      </c>
      <c r="AG931" s="197">
        <f t="shared" si="357"/>
        <v>1</v>
      </c>
      <c r="AH931" s="197">
        <f t="shared" si="358"/>
        <v>1</v>
      </c>
      <c r="AI931" s="197">
        <f t="shared" si="359"/>
        <v>1</v>
      </c>
    </row>
    <row r="932" spans="1:35" x14ac:dyDescent="0.3">
      <c r="A932" s="103" t="s">
        <v>3926</v>
      </c>
      <c r="B932" s="214" t="s">
        <v>593</v>
      </c>
      <c r="C932" s="214" t="s">
        <v>6275</v>
      </c>
      <c r="D932" s="164">
        <v>2029</v>
      </c>
      <c r="E932" s="164">
        <v>4</v>
      </c>
      <c r="F932" s="166">
        <v>0</v>
      </c>
      <c r="G932" s="206"/>
      <c r="H932" s="208">
        <v>7.9654829074012612E-3</v>
      </c>
      <c r="I932" s="103" t="s">
        <v>558</v>
      </c>
      <c r="J932" s="85">
        <v>2</v>
      </c>
      <c r="K932" s="211" t="s">
        <v>6276</v>
      </c>
      <c r="L932" s="211">
        <v>50</v>
      </c>
      <c r="M932" s="211" t="str">
        <f>IF(
ISNA(INDEX([1]resources!E:E,MATCH(B932,[1]resources!B:B,0))),"fillme",
INDEX([1]resources!E:E,MATCH(B932,[1]resources!B:B,0)))</f>
        <v>CAISO_Battery</v>
      </c>
      <c r="N932" s="221">
        <f>IF(
ISNA(INDEX([1]resources!J:J,MATCH(B932,[1]resources!B:B,0))),"fillme",
INDEX([1]resources!J:J,MATCH(B932,[1]resources!B:B,0)))</f>
        <v>0</v>
      </c>
      <c r="O932" s="210" t="str">
        <f>IFERROR(INDEX(resources!K:K,MATCH(B932,resources!B:B,0)),"fillme")</f>
        <v>battery</v>
      </c>
      <c r="P932" s="210" t="str">
        <f t="shared" si="345"/>
        <v>battery_2029_4</v>
      </c>
      <c r="Q932" s="194">
        <f>INDEX(elcc!G:G,MATCH(P932,elcc!D:D,0))</f>
        <v>0.96603464723299004</v>
      </c>
      <c r="R932" s="195">
        <f t="shared" si="346"/>
        <v>0.5</v>
      </c>
      <c r="S932" s="210">
        <f t="shared" si="347"/>
        <v>0.19237331176229472</v>
      </c>
      <c r="T932" s="212">
        <f t="shared" si="348"/>
        <v>0.19237331176229472</v>
      </c>
      <c r="U932" s="196" t="str">
        <f t="shared" si="349"/>
        <v>ok</v>
      </c>
      <c r="V932" s="192" t="str">
        <f>INDEX(resources!F:F,MATCH(B932,resources!B:B,0))</f>
        <v>new_resolve</v>
      </c>
      <c r="W932" s="197">
        <f t="shared" si="350"/>
        <v>0</v>
      </c>
      <c r="X932" s="197">
        <f t="shared" si="351"/>
        <v>1</v>
      </c>
      <c r="Y932" s="214" t="str">
        <f t="shared" si="352"/>
        <v>New_Li_Battery_D.19-11-016 Resource 1_Resource 1. 50 MW, 100 MWh battery.</v>
      </c>
      <c r="Z932" s="197">
        <f>IF(COUNTIFS($Y$2:Y932,Y932)=1,1,0)</f>
        <v>0</v>
      </c>
      <c r="AA932" s="197">
        <f>SUM($Z$2:Z932)*Z932</f>
        <v>0</v>
      </c>
      <c r="AB932" s="197">
        <f>COUNTIFS(resources!B:B,B932)</f>
        <v>1</v>
      </c>
      <c r="AC932" s="197">
        <f t="shared" si="353"/>
        <v>1</v>
      </c>
      <c r="AD932" s="197">
        <f t="shared" si="354"/>
        <v>1</v>
      </c>
      <c r="AE932" s="197">
        <f t="shared" si="355"/>
        <v>1</v>
      </c>
      <c r="AF932" s="197">
        <f t="shared" si="356"/>
        <v>1</v>
      </c>
      <c r="AG932" s="197">
        <f t="shared" si="357"/>
        <v>1</v>
      </c>
      <c r="AH932" s="197">
        <f t="shared" si="358"/>
        <v>1</v>
      </c>
      <c r="AI932" s="197">
        <f t="shared" si="359"/>
        <v>1</v>
      </c>
    </row>
    <row r="933" spans="1:35" x14ac:dyDescent="0.3">
      <c r="A933" s="103" t="s">
        <v>3926</v>
      </c>
      <c r="B933" s="214" t="s">
        <v>593</v>
      </c>
      <c r="C933" s="214" t="s">
        <v>6275</v>
      </c>
      <c r="D933" s="164">
        <v>2029</v>
      </c>
      <c r="E933" s="164">
        <v>5</v>
      </c>
      <c r="F933" s="166">
        <v>0</v>
      </c>
      <c r="G933" s="209"/>
      <c r="H933" s="208">
        <v>7.9654829074012612E-3</v>
      </c>
      <c r="I933" s="103" t="s">
        <v>558</v>
      </c>
      <c r="J933" s="85">
        <v>2</v>
      </c>
      <c r="K933" s="211" t="s">
        <v>6276</v>
      </c>
      <c r="L933" s="211">
        <v>50</v>
      </c>
      <c r="M933" s="211" t="str">
        <f>IF(
ISNA(INDEX([1]resources!E:E,MATCH(B933,[1]resources!B:B,0))),"fillme",
INDEX([1]resources!E:E,MATCH(B933,[1]resources!B:B,0)))</f>
        <v>CAISO_Battery</v>
      </c>
      <c r="N933" s="221">
        <f>IF(
ISNA(INDEX([1]resources!J:J,MATCH(B933,[1]resources!B:B,0))),"fillme",
INDEX([1]resources!J:J,MATCH(B933,[1]resources!B:B,0)))</f>
        <v>0</v>
      </c>
      <c r="O933" s="210" t="str">
        <f>IFERROR(INDEX(resources!K:K,MATCH(B933,resources!B:B,0)),"fillme")</f>
        <v>battery</v>
      </c>
      <c r="P933" s="210" t="str">
        <f t="shared" si="345"/>
        <v>battery_2029_5</v>
      </c>
      <c r="Q933" s="194">
        <f>INDEX(elcc!G:G,MATCH(P933,elcc!D:D,0))</f>
        <v>0.96603464723299004</v>
      </c>
      <c r="R933" s="195">
        <f t="shared" si="346"/>
        <v>0.5</v>
      </c>
      <c r="S933" s="210">
        <f t="shared" si="347"/>
        <v>0.19237331176229472</v>
      </c>
      <c r="T933" s="212">
        <f t="shared" si="348"/>
        <v>0.19237331176229472</v>
      </c>
      <c r="U933" s="196" t="str">
        <f t="shared" si="349"/>
        <v>ok</v>
      </c>
      <c r="V933" s="192" t="str">
        <f>INDEX(resources!F:F,MATCH(B933,resources!B:B,0))</f>
        <v>new_resolve</v>
      </c>
      <c r="W933" s="197">
        <f t="shared" si="350"/>
        <v>0</v>
      </c>
      <c r="X933" s="197">
        <f t="shared" si="351"/>
        <v>1</v>
      </c>
      <c r="Y933" s="214" t="str">
        <f t="shared" si="352"/>
        <v>New_Li_Battery_D.19-11-016 Resource 1_Resource 1. 50 MW, 100 MWh battery.</v>
      </c>
      <c r="Z933" s="197">
        <f>IF(COUNTIFS($Y$2:Y933,Y933)=1,1,0)</f>
        <v>0</v>
      </c>
      <c r="AA933" s="197">
        <f>SUM($Z$2:Z933)*Z933</f>
        <v>0</v>
      </c>
      <c r="AB933" s="197">
        <f>COUNTIFS(resources!B:B,B933)</f>
        <v>1</v>
      </c>
      <c r="AC933" s="197">
        <f t="shared" si="353"/>
        <v>1</v>
      </c>
      <c r="AD933" s="197">
        <f t="shared" si="354"/>
        <v>1</v>
      </c>
      <c r="AE933" s="197">
        <f t="shared" si="355"/>
        <v>1</v>
      </c>
      <c r="AF933" s="197">
        <f t="shared" si="356"/>
        <v>1</v>
      </c>
      <c r="AG933" s="197">
        <f t="shared" si="357"/>
        <v>1</v>
      </c>
      <c r="AH933" s="197">
        <f t="shared" si="358"/>
        <v>1</v>
      </c>
      <c r="AI933" s="197">
        <f t="shared" si="359"/>
        <v>1</v>
      </c>
    </row>
    <row r="934" spans="1:35" x14ac:dyDescent="0.3">
      <c r="A934" s="103" t="s">
        <v>3926</v>
      </c>
      <c r="B934" s="214" t="s">
        <v>593</v>
      </c>
      <c r="C934" s="214" t="s">
        <v>6275</v>
      </c>
      <c r="D934" s="164">
        <v>2029</v>
      </c>
      <c r="E934" s="164">
        <v>6</v>
      </c>
      <c r="F934" s="166">
        <v>0</v>
      </c>
      <c r="G934" s="206"/>
      <c r="H934" s="208">
        <v>7.9654829074012612E-3</v>
      </c>
      <c r="I934" s="103" t="s">
        <v>558</v>
      </c>
      <c r="J934" s="85">
        <v>2</v>
      </c>
      <c r="K934" s="211" t="s">
        <v>6276</v>
      </c>
      <c r="L934" s="211">
        <v>50</v>
      </c>
      <c r="M934" s="211" t="str">
        <f>IF(
ISNA(INDEX([1]resources!E:E,MATCH(B934,[1]resources!B:B,0))),"fillme",
INDEX([1]resources!E:E,MATCH(B934,[1]resources!B:B,0)))</f>
        <v>CAISO_Battery</v>
      </c>
      <c r="N934" s="221">
        <f>IF(
ISNA(INDEX([1]resources!J:J,MATCH(B934,[1]resources!B:B,0))),"fillme",
INDEX([1]resources!J:J,MATCH(B934,[1]resources!B:B,0)))</f>
        <v>0</v>
      </c>
      <c r="O934" s="210" t="str">
        <f>IFERROR(INDEX(resources!K:K,MATCH(B934,resources!B:B,0)),"fillme")</f>
        <v>battery</v>
      </c>
      <c r="P934" s="210" t="str">
        <f t="shared" si="345"/>
        <v>battery_2029_6</v>
      </c>
      <c r="Q934" s="194">
        <f>INDEX(elcc!G:G,MATCH(P934,elcc!D:D,0))</f>
        <v>0.96603464723299004</v>
      </c>
      <c r="R934" s="195">
        <f t="shared" si="346"/>
        <v>0.5</v>
      </c>
      <c r="S934" s="210">
        <f t="shared" si="347"/>
        <v>0.19237331176229472</v>
      </c>
      <c r="T934" s="212">
        <f t="shared" si="348"/>
        <v>0.19237331176229472</v>
      </c>
      <c r="U934" s="196" t="str">
        <f t="shared" si="349"/>
        <v>ok</v>
      </c>
      <c r="V934" s="192" t="str">
        <f>INDEX(resources!F:F,MATCH(B934,resources!B:B,0))</f>
        <v>new_resolve</v>
      </c>
      <c r="W934" s="197">
        <f t="shared" si="350"/>
        <v>0</v>
      </c>
      <c r="X934" s="197">
        <f t="shared" si="351"/>
        <v>1</v>
      </c>
      <c r="Y934" s="214" t="str">
        <f t="shared" si="352"/>
        <v>New_Li_Battery_D.19-11-016 Resource 1_Resource 1. 50 MW, 100 MWh battery.</v>
      </c>
      <c r="Z934" s="197">
        <f>IF(COUNTIFS($Y$2:Y934,Y934)=1,1,0)</f>
        <v>0</v>
      </c>
      <c r="AA934" s="197">
        <f>SUM($Z$2:Z934)*Z934</f>
        <v>0</v>
      </c>
      <c r="AB934" s="197">
        <f>COUNTIFS(resources!B:B,B934)</f>
        <v>1</v>
      </c>
      <c r="AC934" s="197">
        <f t="shared" si="353"/>
        <v>1</v>
      </c>
      <c r="AD934" s="197">
        <f t="shared" si="354"/>
        <v>1</v>
      </c>
      <c r="AE934" s="197">
        <f t="shared" si="355"/>
        <v>1</v>
      </c>
      <c r="AF934" s="197">
        <f t="shared" si="356"/>
        <v>1</v>
      </c>
      <c r="AG934" s="197">
        <f t="shared" si="357"/>
        <v>1</v>
      </c>
      <c r="AH934" s="197">
        <f t="shared" si="358"/>
        <v>1</v>
      </c>
      <c r="AI934" s="197">
        <f t="shared" si="359"/>
        <v>1</v>
      </c>
    </row>
    <row r="935" spans="1:35" x14ac:dyDescent="0.3">
      <c r="A935" s="103" t="s">
        <v>3926</v>
      </c>
      <c r="B935" s="214" t="s">
        <v>593</v>
      </c>
      <c r="C935" s="214" t="s">
        <v>6275</v>
      </c>
      <c r="D935" s="164">
        <v>2029</v>
      </c>
      <c r="E935" s="164">
        <v>7</v>
      </c>
      <c r="F935" s="166">
        <v>0</v>
      </c>
      <c r="G935" s="209"/>
      <c r="H935" s="208">
        <v>7.9654829074012612E-3</v>
      </c>
      <c r="I935" s="103" t="s">
        <v>558</v>
      </c>
      <c r="J935" s="85">
        <v>2</v>
      </c>
      <c r="K935" s="211" t="s">
        <v>6276</v>
      </c>
      <c r="L935" s="211">
        <v>50</v>
      </c>
      <c r="M935" s="211" t="str">
        <f>IF(
ISNA(INDEX([1]resources!E:E,MATCH(B935,[1]resources!B:B,0))),"fillme",
INDEX([1]resources!E:E,MATCH(B935,[1]resources!B:B,0)))</f>
        <v>CAISO_Battery</v>
      </c>
      <c r="N935" s="221">
        <f>IF(
ISNA(INDEX([1]resources!J:J,MATCH(B935,[1]resources!B:B,0))),"fillme",
INDEX([1]resources!J:J,MATCH(B935,[1]resources!B:B,0)))</f>
        <v>0</v>
      </c>
      <c r="O935" s="210" t="str">
        <f>IFERROR(INDEX(resources!K:K,MATCH(B935,resources!B:B,0)),"fillme")</f>
        <v>battery</v>
      </c>
      <c r="P935" s="210" t="str">
        <f t="shared" si="345"/>
        <v>battery_2029_7</v>
      </c>
      <c r="Q935" s="194">
        <f>INDEX(elcc!G:G,MATCH(P935,elcc!D:D,0))</f>
        <v>0.96603464723299004</v>
      </c>
      <c r="R935" s="195">
        <f t="shared" si="346"/>
        <v>0.5</v>
      </c>
      <c r="S935" s="210">
        <f t="shared" si="347"/>
        <v>0.19237331176229472</v>
      </c>
      <c r="T935" s="212">
        <f t="shared" si="348"/>
        <v>0.19237331176229472</v>
      </c>
      <c r="U935" s="196" t="str">
        <f t="shared" si="349"/>
        <v>ok</v>
      </c>
      <c r="V935" s="192" t="str">
        <f>INDEX(resources!F:F,MATCH(B935,resources!B:B,0))</f>
        <v>new_resolve</v>
      </c>
      <c r="W935" s="197">
        <f t="shared" si="350"/>
        <v>0</v>
      </c>
      <c r="X935" s="197">
        <f t="shared" si="351"/>
        <v>1</v>
      </c>
      <c r="Y935" s="214" t="str">
        <f t="shared" si="352"/>
        <v>New_Li_Battery_D.19-11-016 Resource 1_Resource 1. 50 MW, 100 MWh battery.</v>
      </c>
      <c r="Z935" s="197">
        <f>IF(COUNTIFS($Y$2:Y935,Y935)=1,1,0)</f>
        <v>0</v>
      </c>
      <c r="AA935" s="197">
        <f>SUM($Z$2:Z935)*Z935</f>
        <v>0</v>
      </c>
      <c r="AB935" s="197">
        <f>COUNTIFS(resources!B:B,B935)</f>
        <v>1</v>
      </c>
      <c r="AC935" s="197">
        <f t="shared" si="353"/>
        <v>1</v>
      </c>
      <c r="AD935" s="197">
        <f t="shared" si="354"/>
        <v>1</v>
      </c>
      <c r="AE935" s="197">
        <f t="shared" si="355"/>
        <v>1</v>
      </c>
      <c r="AF935" s="197">
        <f t="shared" si="356"/>
        <v>1</v>
      </c>
      <c r="AG935" s="197">
        <f t="shared" si="357"/>
        <v>1</v>
      </c>
      <c r="AH935" s="197">
        <f t="shared" si="358"/>
        <v>1</v>
      </c>
      <c r="AI935" s="197">
        <f t="shared" si="359"/>
        <v>1</v>
      </c>
    </row>
    <row r="936" spans="1:35" x14ac:dyDescent="0.3">
      <c r="A936" s="103" t="s">
        <v>3926</v>
      </c>
      <c r="B936" s="214" t="s">
        <v>593</v>
      </c>
      <c r="C936" s="214" t="s">
        <v>6275</v>
      </c>
      <c r="D936" s="164">
        <v>2029</v>
      </c>
      <c r="E936" s="164">
        <v>8</v>
      </c>
      <c r="F936" s="166">
        <v>0</v>
      </c>
      <c r="G936" s="206"/>
      <c r="H936" s="208">
        <v>7.9654829074012612E-3</v>
      </c>
      <c r="I936" s="103" t="s">
        <v>558</v>
      </c>
      <c r="J936" s="85">
        <v>2</v>
      </c>
      <c r="K936" s="211" t="s">
        <v>6276</v>
      </c>
      <c r="L936" s="211">
        <v>50</v>
      </c>
      <c r="M936" s="211" t="str">
        <f>IF(
ISNA(INDEX([1]resources!E:E,MATCH(B936,[1]resources!B:B,0))),"fillme",
INDEX([1]resources!E:E,MATCH(B936,[1]resources!B:B,0)))</f>
        <v>CAISO_Battery</v>
      </c>
      <c r="N936" s="221">
        <f>IF(
ISNA(INDEX([1]resources!J:J,MATCH(B936,[1]resources!B:B,0))),"fillme",
INDEX([1]resources!J:J,MATCH(B936,[1]resources!B:B,0)))</f>
        <v>0</v>
      </c>
      <c r="O936" s="210" t="str">
        <f>IFERROR(INDEX(resources!K:K,MATCH(B936,resources!B:B,0)),"fillme")</f>
        <v>battery</v>
      </c>
      <c r="P936" s="210" t="str">
        <f t="shared" si="345"/>
        <v>battery_2029_8</v>
      </c>
      <c r="Q936" s="194">
        <f>INDEX(elcc!G:G,MATCH(P936,elcc!D:D,0))</f>
        <v>0.96603464723299004</v>
      </c>
      <c r="R936" s="195">
        <f t="shared" si="346"/>
        <v>0.5</v>
      </c>
      <c r="S936" s="210">
        <f t="shared" si="347"/>
        <v>0.19237331176229472</v>
      </c>
      <c r="T936" s="212">
        <f t="shared" si="348"/>
        <v>0.19237331176229472</v>
      </c>
      <c r="U936" s="196" t="str">
        <f t="shared" si="349"/>
        <v>ok</v>
      </c>
      <c r="V936" s="192" t="str">
        <f>INDEX(resources!F:F,MATCH(B936,resources!B:B,0))</f>
        <v>new_resolve</v>
      </c>
      <c r="W936" s="197">
        <f t="shared" si="350"/>
        <v>0</v>
      </c>
      <c r="X936" s="197">
        <f t="shared" si="351"/>
        <v>1</v>
      </c>
      <c r="Y936" s="214" t="str">
        <f t="shared" si="352"/>
        <v>New_Li_Battery_D.19-11-016 Resource 1_Resource 1. 50 MW, 100 MWh battery.</v>
      </c>
      <c r="Z936" s="197">
        <f>IF(COUNTIFS($Y$2:Y936,Y936)=1,1,0)</f>
        <v>0</v>
      </c>
      <c r="AA936" s="197">
        <f>SUM($Z$2:Z936)*Z936</f>
        <v>0</v>
      </c>
      <c r="AB936" s="197">
        <f>COUNTIFS(resources!B:B,B936)</f>
        <v>1</v>
      </c>
      <c r="AC936" s="197">
        <f t="shared" si="353"/>
        <v>1</v>
      </c>
      <c r="AD936" s="197">
        <f t="shared" si="354"/>
        <v>1</v>
      </c>
      <c r="AE936" s="197">
        <f t="shared" si="355"/>
        <v>1</v>
      </c>
      <c r="AF936" s="197">
        <f t="shared" si="356"/>
        <v>1</v>
      </c>
      <c r="AG936" s="197">
        <f t="shared" si="357"/>
        <v>1</v>
      </c>
      <c r="AH936" s="197">
        <f t="shared" si="358"/>
        <v>1</v>
      </c>
      <c r="AI936" s="197">
        <f t="shared" si="359"/>
        <v>1</v>
      </c>
    </row>
    <row r="937" spans="1:35" x14ac:dyDescent="0.3">
      <c r="A937" s="103" t="s">
        <v>3926</v>
      </c>
      <c r="B937" s="214" t="s">
        <v>593</v>
      </c>
      <c r="C937" s="214" t="s">
        <v>6275</v>
      </c>
      <c r="D937" s="164">
        <v>2029</v>
      </c>
      <c r="E937" s="164">
        <v>9</v>
      </c>
      <c r="F937" s="166">
        <v>0</v>
      </c>
      <c r="G937" s="209"/>
      <c r="H937" s="208">
        <v>7.9654829074012612E-3</v>
      </c>
      <c r="I937" s="103" t="s">
        <v>558</v>
      </c>
      <c r="J937" s="85">
        <v>2</v>
      </c>
      <c r="K937" s="211" t="s">
        <v>6276</v>
      </c>
      <c r="L937" s="211">
        <v>50</v>
      </c>
      <c r="M937" s="211" t="str">
        <f>IF(
ISNA(INDEX([1]resources!E:E,MATCH(B937,[1]resources!B:B,0))),"fillme",
INDEX([1]resources!E:E,MATCH(B937,[1]resources!B:B,0)))</f>
        <v>CAISO_Battery</v>
      </c>
      <c r="N937" s="221">
        <f>IF(
ISNA(INDEX([1]resources!J:J,MATCH(B937,[1]resources!B:B,0))),"fillme",
INDEX([1]resources!J:J,MATCH(B937,[1]resources!B:B,0)))</f>
        <v>0</v>
      </c>
      <c r="O937" s="210" t="str">
        <f>IFERROR(INDEX(resources!K:K,MATCH(B937,resources!B:B,0)),"fillme")</f>
        <v>battery</v>
      </c>
      <c r="P937" s="210" t="str">
        <f t="shared" si="345"/>
        <v>battery_2029_9</v>
      </c>
      <c r="Q937" s="194">
        <f>INDEX(elcc!G:G,MATCH(P937,elcc!D:D,0))</f>
        <v>0.96603464723299004</v>
      </c>
      <c r="R937" s="195">
        <f t="shared" si="346"/>
        <v>0.5</v>
      </c>
      <c r="S937" s="210">
        <f t="shared" si="347"/>
        <v>0.19237331176229472</v>
      </c>
      <c r="T937" s="212">
        <f t="shared" si="348"/>
        <v>0.19237331176229472</v>
      </c>
      <c r="U937" s="196" t="str">
        <f t="shared" si="349"/>
        <v>ok</v>
      </c>
      <c r="V937" s="192" t="str">
        <f>INDEX(resources!F:F,MATCH(B937,resources!B:B,0))</f>
        <v>new_resolve</v>
      </c>
      <c r="W937" s="197">
        <f t="shared" si="350"/>
        <v>0</v>
      </c>
      <c r="X937" s="197">
        <f t="shared" si="351"/>
        <v>1</v>
      </c>
      <c r="Y937" s="214" t="str">
        <f t="shared" si="352"/>
        <v>New_Li_Battery_D.19-11-016 Resource 1_Resource 1. 50 MW, 100 MWh battery.</v>
      </c>
      <c r="Z937" s="197">
        <f>IF(COUNTIFS($Y$2:Y937,Y937)=1,1,0)</f>
        <v>0</v>
      </c>
      <c r="AA937" s="197">
        <f>SUM($Z$2:Z937)*Z937</f>
        <v>0</v>
      </c>
      <c r="AB937" s="197">
        <f>COUNTIFS(resources!B:B,B937)</f>
        <v>1</v>
      </c>
      <c r="AC937" s="197">
        <f t="shared" si="353"/>
        <v>1</v>
      </c>
      <c r="AD937" s="197">
        <f t="shared" si="354"/>
        <v>1</v>
      </c>
      <c r="AE937" s="197">
        <f t="shared" si="355"/>
        <v>1</v>
      </c>
      <c r="AF937" s="197">
        <f t="shared" si="356"/>
        <v>1</v>
      </c>
      <c r="AG937" s="197">
        <f t="shared" si="357"/>
        <v>1</v>
      </c>
      <c r="AH937" s="197">
        <f t="shared" si="358"/>
        <v>1</v>
      </c>
      <c r="AI937" s="197">
        <f t="shared" si="359"/>
        <v>1</v>
      </c>
    </row>
    <row r="938" spans="1:35" x14ac:dyDescent="0.3">
      <c r="A938" s="103" t="s">
        <v>3926</v>
      </c>
      <c r="B938" s="214" t="s">
        <v>593</v>
      </c>
      <c r="C938" s="214" t="s">
        <v>6275</v>
      </c>
      <c r="D938" s="164">
        <v>2029</v>
      </c>
      <c r="E938" s="164">
        <v>10</v>
      </c>
      <c r="F938" s="166">
        <v>0</v>
      </c>
      <c r="G938" s="206"/>
      <c r="H938" s="208">
        <v>7.9654829074012612E-3</v>
      </c>
      <c r="I938" s="103" t="s">
        <v>558</v>
      </c>
      <c r="J938" s="85">
        <v>2</v>
      </c>
      <c r="K938" s="211" t="s">
        <v>6276</v>
      </c>
      <c r="L938" s="211">
        <v>50</v>
      </c>
      <c r="M938" s="211" t="str">
        <f>IF(
ISNA(INDEX([1]resources!E:E,MATCH(B938,[1]resources!B:B,0))),"fillme",
INDEX([1]resources!E:E,MATCH(B938,[1]resources!B:B,0)))</f>
        <v>CAISO_Battery</v>
      </c>
      <c r="N938" s="221">
        <f>IF(
ISNA(INDEX([1]resources!J:J,MATCH(B938,[1]resources!B:B,0))),"fillme",
INDEX([1]resources!J:J,MATCH(B938,[1]resources!B:B,0)))</f>
        <v>0</v>
      </c>
      <c r="O938" s="210" t="str">
        <f>IFERROR(INDEX(resources!K:K,MATCH(B938,resources!B:B,0)),"fillme")</f>
        <v>battery</v>
      </c>
      <c r="P938" s="210" t="str">
        <f t="shared" si="345"/>
        <v>battery_2029_10</v>
      </c>
      <c r="Q938" s="194">
        <f>INDEX(elcc!G:G,MATCH(P938,elcc!D:D,0))</f>
        <v>0.96603464723299004</v>
      </c>
      <c r="R938" s="195">
        <f t="shared" si="346"/>
        <v>0.5</v>
      </c>
      <c r="S938" s="210">
        <f t="shared" si="347"/>
        <v>0.19237331176229472</v>
      </c>
      <c r="T938" s="212">
        <f t="shared" si="348"/>
        <v>0.19237331176229472</v>
      </c>
      <c r="U938" s="196" t="str">
        <f t="shared" si="349"/>
        <v>ok</v>
      </c>
      <c r="V938" s="192" t="str">
        <f>INDEX(resources!F:F,MATCH(B938,resources!B:B,0))</f>
        <v>new_resolve</v>
      </c>
      <c r="W938" s="197">
        <f t="shared" si="350"/>
        <v>0</v>
      </c>
      <c r="X938" s="197">
        <f t="shared" si="351"/>
        <v>1</v>
      </c>
      <c r="Y938" s="214" t="str">
        <f t="shared" si="352"/>
        <v>New_Li_Battery_D.19-11-016 Resource 1_Resource 1. 50 MW, 100 MWh battery.</v>
      </c>
      <c r="Z938" s="197">
        <f>IF(COUNTIFS($Y$2:Y938,Y938)=1,1,0)</f>
        <v>0</v>
      </c>
      <c r="AA938" s="197">
        <f>SUM($Z$2:Z938)*Z938</f>
        <v>0</v>
      </c>
      <c r="AB938" s="197">
        <f>COUNTIFS(resources!B:B,B938)</f>
        <v>1</v>
      </c>
      <c r="AC938" s="197">
        <f t="shared" si="353"/>
        <v>1</v>
      </c>
      <c r="AD938" s="197">
        <f t="shared" si="354"/>
        <v>1</v>
      </c>
      <c r="AE938" s="197">
        <f t="shared" si="355"/>
        <v>1</v>
      </c>
      <c r="AF938" s="197">
        <f t="shared" si="356"/>
        <v>1</v>
      </c>
      <c r="AG938" s="197">
        <f t="shared" si="357"/>
        <v>1</v>
      </c>
      <c r="AH938" s="197">
        <f t="shared" si="358"/>
        <v>1</v>
      </c>
      <c r="AI938" s="197">
        <f t="shared" si="359"/>
        <v>1</v>
      </c>
    </row>
    <row r="939" spans="1:35" x14ac:dyDescent="0.3">
      <c r="A939" s="103" t="s">
        <v>3926</v>
      </c>
      <c r="B939" s="214" t="s">
        <v>593</v>
      </c>
      <c r="C939" s="214" t="s">
        <v>6275</v>
      </c>
      <c r="D939" s="164">
        <v>2029</v>
      </c>
      <c r="E939" s="164">
        <v>11</v>
      </c>
      <c r="F939" s="166">
        <v>0</v>
      </c>
      <c r="G939" s="209"/>
      <c r="H939" s="208">
        <v>7.9654829074012612E-3</v>
      </c>
      <c r="I939" s="103" t="s">
        <v>558</v>
      </c>
      <c r="J939" s="85">
        <v>2</v>
      </c>
      <c r="K939" s="211" t="s">
        <v>6276</v>
      </c>
      <c r="L939" s="211">
        <v>50</v>
      </c>
      <c r="M939" s="211" t="str">
        <f>IF(
ISNA(INDEX([1]resources!E:E,MATCH(B939,[1]resources!B:B,0))),"fillme",
INDEX([1]resources!E:E,MATCH(B939,[1]resources!B:B,0)))</f>
        <v>CAISO_Battery</v>
      </c>
      <c r="N939" s="221">
        <f>IF(
ISNA(INDEX([1]resources!J:J,MATCH(B939,[1]resources!B:B,0))),"fillme",
INDEX([1]resources!J:J,MATCH(B939,[1]resources!B:B,0)))</f>
        <v>0</v>
      </c>
      <c r="O939" s="210" t="str">
        <f>IFERROR(INDEX(resources!K:K,MATCH(B939,resources!B:B,0)),"fillme")</f>
        <v>battery</v>
      </c>
      <c r="P939" s="210" t="str">
        <f t="shared" si="345"/>
        <v>battery_2029_11</v>
      </c>
      <c r="Q939" s="194">
        <f>INDEX(elcc!G:G,MATCH(P939,elcc!D:D,0))</f>
        <v>0.96603464723299004</v>
      </c>
      <c r="R939" s="195">
        <f t="shared" si="346"/>
        <v>0.5</v>
      </c>
      <c r="S939" s="210">
        <f t="shared" si="347"/>
        <v>0.19237331176229472</v>
      </c>
      <c r="T939" s="212">
        <f t="shared" si="348"/>
        <v>0.19237331176229472</v>
      </c>
      <c r="U939" s="196" t="str">
        <f t="shared" si="349"/>
        <v>ok</v>
      </c>
      <c r="V939" s="192" t="str">
        <f>INDEX(resources!F:F,MATCH(B939,resources!B:B,0))</f>
        <v>new_resolve</v>
      </c>
      <c r="W939" s="197">
        <f t="shared" si="350"/>
        <v>0</v>
      </c>
      <c r="X939" s="197">
        <f t="shared" si="351"/>
        <v>1</v>
      </c>
      <c r="Y939" s="214" t="str">
        <f t="shared" si="352"/>
        <v>New_Li_Battery_D.19-11-016 Resource 1_Resource 1. 50 MW, 100 MWh battery.</v>
      </c>
      <c r="Z939" s="197">
        <f>IF(COUNTIFS($Y$2:Y939,Y939)=1,1,0)</f>
        <v>0</v>
      </c>
      <c r="AA939" s="197">
        <f>SUM($Z$2:Z939)*Z939</f>
        <v>0</v>
      </c>
      <c r="AB939" s="197">
        <f>COUNTIFS(resources!B:B,B939)</f>
        <v>1</v>
      </c>
      <c r="AC939" s="197">
        <f t="shared" si="353"/>
        <v>1</v>
      </c>
      <c r="AD939" s="197">
        <f t="shared" si="354"/>
        <v>1</v>
      </c>
      <c r="AE939" s="197">
        <f t="shared" si="355"/>
        <v>1</v>
      </c>
      <c r="AF939" s="197">
        <f t="shared" si="356"/>
        <v>1</v>
      </c>
      <c r="AG939" s="197">
        <f t="shared" si="357"/>
        <v>1</v>
      </c>
      <c r="AH939" s="197">
        <f t="shared" si="358"/>
        <v>1</v>
      </c>
      <c r="AI939" s="197">
        <f t="shared" si="359"/>
        <v>1</v>
      </c>
    </row>
    <row r="940" spans="1:35" x14ac:dyDescent="0.3">
      <c r="A940" s="103" t="s">
        <v>3926</v>
      </c>
      <c r="B940" s="214" t="s">
        <v>593</v>
      </c>
      <c r="C940" s="214" t="s">
        <v>6275</v>
      </c>
      <c r="D940" s="164">
        <v>2029</v>
      </c>
      <c r="E940" s="164">
        <v>12</v>
      </c>
      <c r="F940" s="166">
        <v>0</v>
      </c>
      <c r="G940" s="206"/>
      <c r="H940" s="208">
        <v>7.9654829074012612E-3</v>
      </c>
      <c r="I940" s="103" t="s">
        <v>558</v>
      </c>
      <c r="J940" s="85">
        <v>2</v>
      </c>
      <c r="K940" s="211" t="s">
        <v>6276</v>
      </c>
      <c r="L940" s="211">
        <v>50</v>
      </c>
      <c r="M940" s="211" t="str">
        <f>IF(
ISNA(INDEX([1]resources!E:E,MATCH(B940,[1]resources!B:B,0))),"fillme",
INDEX([1]resources!E:E,MATCH(B940,[1]resources!B:B,0)))</f>
        <v>CAISO_Battery</v>
      </c>
      <c r="N940" s="221">
        <f>IF(
ISNA(INDEX([1]resources!J:J,MATCH(B940,[1]resources!B:B,0))),"fillme",
INDEX([1]resources!J:J,MATCH(B940,[1]resources!B:B,0)))</f>
        <v>0</v>
      </c>
      <c r="O940" s="210" t="str">
        <f>IFERROR(INDEX(resources!K:K,MATCH(B940,resources!B:B,0)),"fillme")</f>
        <v>battery</v>
      </c>
      <c r="P940" s="210" t="str">
        <f t="shared" si="345"/>
        <v>battery_2029_12</v>
      </c>
      <c r="Q940" s="194">
        <f>INDEX(elcc!G:G,MATCH(P940,elcc!D:D,0))</f>
        <v>0.96603464723299004</v>
      </c>
      <c r="R940" s="195">
        <f t="shared" si="346"/>
        <v>0.5</v>
      </c>
      <c r="S940" s="210">
        <f t="shared" si="347"/>
        <v>0.19237331176229472</v>
      </c>
      <c r="T940" s="212">
        <f t="shared" si="348"/>
        <v>0.19237331176229472</v>
      </c>
      <c r="U940" s="196" t="str">
        <f t="shared" si="349"/>
        <v>ok</v>
      </c>
      <c r="V940" s="192" t="str">
        <f>INDEX(resources!F:F,MATCH(B940,resources!B:B,0))</f>
        <v>new_resolve</v>
      </c>
      <c r="W940" s="197">
        <f t="shared" si="350"/>
        <v>0</v>
      </c>
      <c r="X940" s="197">
        <f t="shared" si="351"/>
        <v>1</v>
      </c>
      <c r="Y940" s="214" t="str">
        <f t="shared" si="352"/>
        <v>New_Li_Battery_D.19-11-016 Resource 1_Resource 1. 50 MW, 100 MWh battery.</v>
      </c>
      <c r="Z940" s="197">
        <f>IF(COUNTIFS($Y$2:Y940,Y940)=1,1,0)</f>
        <v>0</v>
      </c>
      <c r="AA940" s="197">
        <f>SUM($Z$2:Z940)*Z940</f>
        <v>0</v>
      </c>
      <c r="AB940" s="197">
        <f>COUNTIFS(resources!B:B,B940)</f>
        <v>1</v>
      </c>
      <c r="AC940" s="197">
        <f t="shared" si="353"/>
        <v>1</v>
      </c>
      <c r="AD940" s="197">
        <f t="shared" si="354"/>
        <v>1</v>
      </c>
      <c r="AE940" s="197">
        <f t="shared" si="355"/>
        <v>1</v>
      </c>
      <c r="AF940" s="197">
        <f t="shared" si="356"/>
        <v>1</v>
      </c>
      <c r="AG940" s="197">
        <f t="shared" si="357"/>
        <v>1</v>
      </c>
      <c r="AH940" s="197">
        <f t="shared" si="358"/>
        <v>1</v>
      </c>
      <c r="AI940" s="197">
        <f t="shared" si="359"/>
        <v>1</v>
      </c>
    </row>
    <row r="941" spans="1:35" x14ac:dyDescent="0.3">
      <c r="A941" s="103" t="s">
        <v>3926</v>
      </c>
      <c r="B941" s="214" t="s">
        <v>593</v>
      </c>
      <c r="C941" s="214" t="s">
        <v>6275</v>
      </c>
      <c r="D941" s="164">
        <v>2030</v>
      </c>
      <c r="E941" s="164">
        <v>1</v>
      </c>
      <c r="F941" s="166">
        <v>0</v>
      </c>
      <c r="G941" s="209"/>
      <c r="H941" s="208">
        <v>7.9654829074012612E-3</v>
      </c>
      <c r="I941" s="103" t="s">
        <v>558</v>
      </c>
      <c r="J941" s="85">
        <v>2</v>
      </c>
      <c r="K941" s="211" t="s">
        <v>6276</v>
      </c>
      <c r="L941" s="211">
        <v>50</v>
      </c>
      <c r="M941" s="211" t="str">
        <f>IF(
ISNA(INDEX([1]resources!E:E,MATCH(B941,[1]resources!B:B,0))),"fillme",
INDEX([1]resources!E:E,MATCH(B941,[1]resources!B:B,0)))</f>
        <v>CAISO_Battery</v>
      </c>
      <c r="N941" s="221">
        <f>IF(
ISNA(INDEX([1]resources!J:J,MATCH(B941,[1]resources!B:B,0))),"fillme",
INDEX([1]resources!J:J,MATCH(B941,[1]resources!B:B,0)))</f>
        <v>0</v>
      </c>
      <c r="O941" s="210" t="str">
        <f>IFERROR(INDEX(resources!K:K,MATCH(B941,resources!B:B,0)),"fillme")</f>
        <v>battery</v>
      </c>
      <c r="P941" s="210" t="str">
        <f t="shared" si="345"/>
        <v>battery_2030_1</v>
      </c>
      <c r="Q941" s="194">
        <f>INDEX(elcc!G:G,MATCH(P941,elcc!D:D,0))</f>
        <v>0.96603464723299004</v>
      </c>
      <c r="R941" s="195">
        <f t="shared" si="346"/>
        <v>0.5</v>
      </c>
      <c r="S941" s="210">
        <f t="shared" si="347"/>
        <v>0.19237331176229472</v>
      </c>
      <c r="T941" s="212">
        <f t="shared" si="348"/>
        <v>0.19237331176229472</v>
      </c>
      <c r="U941" s="196" t="str">
        <f t="shared" si="349"/>
        <v>ok</v>
      </c>
      <c r="V941" s="192" t="str">
        <f>INDEX(resources!F:F,MATCH(B941,resources!B:B,0))</f>
        <v>new_resolve</v>
      </c>
      <c r="W941" s="197">
        <f t="shared" si="350"/>
        <v>0</v>
      </c>
      <c r="X941" s="197">
        <f t="shared" si="351"/>
        <v>1</v>
      </c>
      <c r="Y941" s="214" t="str">
        <f t="shared" si="352"/>
        <v>New_Li_Battery_D.19-11-016 Resource 1_Resource 1. 50 MW, 100 MWh battery.</v>
      </c>
      <c r="Z941" s="197">
        <f>IF(COUNTIFS($Y$2:Y941,Y941)=1,1,0)</f>
        <v>0</v>
      </c>
      <c r="AA941" s="197">
        <f>SUM($Z$2:Z941)*Z941</f>
        <v>0</v>
      </c>
      <c r="AB941" s="197">
        <f>COUNTIFS(resources!B:B,B941)</f>
        <v>1</v>
      </c>
      <c r="AC941" s="197">
        <f t="shared" si="353"/>
        <v>1</v>
      </c>
      <c r="AD941" s="197">
        <f t="shared" si="354"/>
        <v>1</v>
      </c>
      <c r="AE941" s="197">
        <f t="shared" si="355"/>
        <v>1</v>
      </c>
      <c r="AF941" s="197">
        <f t="shared" si="356"/>
        <v>1</v>
      </c>
      <c r="AG941" s="197">
        <f t="shared" si="357"/>
        <v>1</v>
      </c>
      <c r="AH941" s="197">
        <f t="shared" si="358"/>
        <v>1</v>
      </c>
      <c r="AI941" s="197">
        <f t="shared" si="359"/>
        <v>1</v>
      </c>
    </row>
    <row r="942" spans="1:35" x14ac:dyDescent="0.3">
      <c r="A942" s="103" t="s">
        <v>3926</v>
      </c>
      <c r="B942" s="214" t="s">
        <v>593</v>
      </c>
      <c r="C942" s="214" t="s">
        <v>6275</v>
      </c>
      <c r="D942" s="164">
        <v>2030</v>
      </c>
      <c r="E942" s="164">
        <v>2</v>
      </c>
      <c r="F942" s="166">
        <v>0</v>
      </c>
      <c r="G942" s="206"/>
      <c r="H942" s="208">
        <v>7.9654829074012612E-3</v>
      </c>
      <c r="I942" s="103" t="s">
        <v>558</v>
      </c>
      <c r="J942" s="85">
        <v>2</v>
      </c>
      <c r="K942" s="211" t="s">
        <v>6276</v>
      </c>
      <c r="L942" s="211">
        <v>50</v>
      </c>
      <c r="M942" s="211" t="str">
        <f>IF(
ISNA(INDEX([1]resources!E:E,MATCH(B942,[1]resources!B:B,0))),"fillme",
INDEX([1]resources!E:E,MATCH(B942,[1]resources!B:B,0)))</f>
        <v>CAISO_Battery</v>
      </c>
      <c r="N942" s="221">
        <f>IF(
ISNA(INDEX([1]resources!J:J,MATCH(B942,[1]resources!B:B,0))),"fillme",
INDEX([1]resources!J:J,MATCH(B942,[1]resources!B:B,0)))</f>
        <v>0</v>
      </c>
      <c r="O942" s="210" t="str">
        <f>IFERROR(INDEX(resources!K:K,MATCH(B942,resources!B:B,0)),"fillme")</f>
        <v>battery</v>
      </c>
      <c r="P942" s="210" t="str">
        <f t="shared" si="345"/>
        <v>battery_2030_2</v>
      </c>
      <c r="Q942" s="194">
        <f>INDEX(elcc!G:G,MATCH(P942,elcc!D:D,0))</f>
        <v>0.96603464723299004</v>
      </c>
      <c r="R942" s="195">
        <f t="shared" si="346"/>
        <v>0.5</v>
      </c>
      <c r="S942" s="210">
        <f t="shared" si="347"/>
        <v>0.19237331176229472</v>
      </c>
      <c r="T942" s="212">
        <f t="shared" si="348"/>
        <v>0.19237331176229472</v>
      </c>
      <c r="U942" s="196" t="str">
        <f t="shared" si="349"/>
        <v>ok</v>
      </c>
      <c r="V942" s="192" t="str">
        <f>INDEX(resources!F:F,MATCH(B942,resources!B:B,0))</f>
        <v>new_resolve</v>
      </c>
      <c r="W942" s="197">
        <f t="shared" si="350"/>
        <v>0</v>
      </c>
      <c r="X942" s="197">
        <f t="shared" si="351"/>
        <v>1</v>
      </c>
      <c r="Y942" s="214" t="str">
        <f t="shared" si="352"/>
        <v>New_Li_Battery_D.19-11-016 Resource 1_Resource 1. 50 MW, 100 MWh battery.</v>
      </c>
      <c r="Z942" s="197">
        <f>IF(COUNTIFS($Y$2:Y942,Y942)=1,1,0)</f>
        <v>0</v>
      </c>
      <c r="AA942" s="197">
        <f>SUM($Z$2:Z942)*Z942</f>
        <v>0</v>
      </c>
      <c r="AB942" s="197">
        <f>COUNTIFS(resources!B:B,B942)</f>
        <v>1</v>
      </c>
      <c r="AC942" s="197">
        <f t="shared" si="353"/>
        <v>1</v>
      </c>
      <c r="AD942" s="197">
        <f t="shared" si="354"/>
        <v>1</v>
      </c>
      <c r="AE942" s="197">
        <f t="shared" si="355"/>
        <v>1</v>
      </c>
      <c r="AF942" s="197">
        <f t="shared" si="356"/>
        <v>1</v>
      </c>
      <c r="AG942" s="197">
        <f t="shared" si="357"/>
        <v>1</v>
      </c>
      <c r="AH942" s="197">
        <f t="shared" si="358"/>
        <v>1</v>
      </c>
      <c r="AI942" s="197">
        <f t="shared" si="359"/>
        <v>1</v>
      </c>
    </row>
    <row r="943" spans="1:35" x14ac:dyDescent="0.3">
      <c r="A943" s="103" t="s">
        <v>3926</v>
      </c>
      <c r="B943" s="214" t="s">
        <v>593</v>
      </c>
      <c r="C943" s="214" t="s">
        <v>6275</v>
      </c>
      <c r="D943" s="164">
        <v>2030</v>
      </c>
      <c r="E943" s="164">
        <v>3</v>
      </c>
      <c r="F943" s="166">
        <v>0</v>
      </c>
      <c r="G943" s="209"/>
      <c r="H943" s="208">
        <v>7.9654829074012612E-3</v>
      </c>
      <c r="I943" s="103" t="s">
        <v>558</v>
      </c>
      <c r="J943" s="85">
        <v>2</v>
      </c>
      <c r="K943" s="211" t="s">
        <v>6276</v>
      </c>
      <c r="L943" s="211">
        <v>50</v>
      </c>
      <c r="M943" s="211" t="str">
        <f>IF(
ISNA(INDEX([1]resources!E:E,MATCH(B943,[1]resources!B:B,0))),"fillme",
INDEX([1]resources!E:E,MATCH(B943,[1]resources!B:B,0)))</f>
        <v>CAISO_Battery</v>
      </c>
      <c r="N943" s="221">
        <f>IF(
ISNA(INDEX([1]resources!J:J,MATCH(B943,[1]resources!B:B,0))),"fillme",
INDEX([1]resources!J:J,MATCH(B943,[1]resources!B:B,0)))</f>
        <v>0</v>
      </c>
      <c r="O943" s="210" t="str">
        <f>IFERROR(INDEX(resources!K:K,MATCH(B943,resources!B:B,0)),"fillme")</f>
        <v>battery</v>
      </c>
      <c r="P943" s="210" t="str">
        <f t="shared" si="345"/>
        <v>battery_2030_3</v>
      </c>
      <c r="Q943" s="194">
        <f>INDEX(elcc!G:G,MATCH(P943,elcc!D:D,0))</f>
        <v>0.96603464723299004</v>
      </c>
      <c r="R943" s="195">
        <f t="shared" si="346"/>
        <v>0.5</v>
      </c>
      <c r="S943" s="210">
        <f t="shared" si="347"/>
        <v>0.19237331176229472</v>
      </c>
      <c r="T943" s="212">
        <f t="shared" si="348"/>
        <v>0.19237331176229472</v>
      </c>
      <c r="U943" s="196" t="str">
        <f t="shared" si="349"/>
        <v>ok</v>
      </c>
      <c r="V943" s="192" t="str">
        <f>INDEX(resources!F:F,MATCH(B943,resources!B:B,0))</f>
        <v>new_resolve</v>
      </c>
      <c r="W943" s="197">
        <f t="shared" si="350"/>
        <v>0</v>
      </c>
      <c r="X943" s="197">
        <f t="shared" si="351"/>
        <v>1</v>
      </c>
      <c r="Y943" s="214" t="str">
        <f t="shared" si="352"/>
        <v>New_Li_Battery_D.19-11-016 Resource 1_Resource 1. 50 MW, 100 MWh battery.</v>
      </c>
      <c r="Z943" s="197">
        <f>IF(COUNTIFS($Y$2:Y943,Y943)=1,1,0)</f>
        <v>0</v>
      </c>
      <c r="AA943" s="197">
        <f>SUM($Z$2:Z943)*Z943</f>
        <v>0</v>
      </c>
      <c r="AB943" s="197">
        <f>COUNTIFS(resources!B:B,B943)</f>
        <v>1</v>
      </c>
      <c r="AC943" s="197">
        <f t="shared" si="353"/>
        <v>1</v>
      </c>
      <c r="AD943" s="197">
        <f t="shared" si="354"/>
        <v>1</v>
      </c>
      <c r="AE943" s="197">
        <f t="shared" si="355"/>
        <v>1</v>
      </c>
      <c r="AF943" s="197">
        <f t="shared" si="356"/>
        <v>1</v>
      </c>
      <c r="AG943" s="197">
        <f t="shared" si="357"/>
        <v>1</v>
      </c>
      <c r="AH943" s="197">
        <f t="shared" si="358"/>
        <v>1</v>
      </c>
      <c r="AI943" s="197">
        <f t="shared" si="359"/>
        <v>1</v>
      </c>
    </row>
    <row r="944" spans="1:35" x14ac:dyDescent="0.3">
      <c r="A944" s="103" t="s">
        <v>3926</v>
      </c>
      <c r="B944" s="214" t="s">
        <v>593</v>
      </c>
      <c r="C944" s="214" t="s">
        <v>6275</v>
      </c>
      <c r="D944" s="164">
        <v>2030</v>
      </c>
      <c r="E944" s="164">
        <v>4</v>
      </c>
      <c r="F944" s="166">
        <v>0</v>
      </c>
      <c r="G944" s="206"/>
      <c r="H944" s="208">
        <v>7.9654829074012612E-3</v>
      </c>
      <c r="I944" s="103" t="s">
        <v>558</v>
      </c>
      <c r="J944" s="85">
        <v>2</v>
      </c>
      <c r="K944" s="211" t="s">
        <v>6276</v>
      </c>
      <c r="L944" s="211">
        <v>50</v>
      </c>
      <c r="M944" s="211" t="str">
        <f>IF(
ISNA(INDEX([1]resources!E:E,MATCH(B944,[1]resources!B:B,0))),"fillme",
INDEX([1]resources!E:E,MATCH(B944,[1]resources!B:B,0)))</f>
        <v>CAISO_Battery</v>
      </c>
      <c r="N944" s="221">
        <f>IF(
ISNA(INDEX([1]resources!J:J,MATCH(B944,[1]resources!B:B,0))),"fillme",
INDEX([1]resources!J:J,MATCH(B944,[1]resources!B:B,0)))</f>
        <v>0</v>
      </c>
      <c r="O944" s="210" t="str">
        <f>IFERROR(INDEX(resources!K:K,MATCH(B944,resources!B:B,0)),"fillme")</f>
        <v>battery</v>
      </c>
      <c r="P944" s="210" t="str">
        <f t="shared" si="345"/>
        <v>battery_2030_4</v>
      </c>
      <c r="Q944" s="194">
        <f>INDEX(elcc!G:G,MATCH(P944,elcc!D:D,0))</f>
        <v>0.96603464723299004</v>
      </c>
      <c r="R944" s="195">
        <f t="shared" si="346"/>
        <v>0.5</v>
      </c>
      <c r="S944" s="210">
        <f t="shared" si="347"/>
        <v>0.19237331176229472</v>
      </c>
      <c r="T944" s="212">
        <f t="shared" si="348"/>
        <v>0.19237331176229472</v>
      </c>
      <c r="U944" s="196" t="str">
        <f t="shared" si="349"/>
        <v>ok</v>
      </c>
      <c r="V944" s="192" t="str">
        <f>INDEX(resources!F:F,MATCH(B944,resources!B:B,0))</f>
        <v>new_resolve</v>
      </c>
      <c r="W944" s="197">
        <f t="shared" si="350"/>
        <v>0</v>
      </c>
      <c r="X944" s="197">
        <f t="shared" si="351"/>
        <v>1</v>
      </c>
      <c r="Y944" s="214" t="str">
        <f t="shared" si="352"/>
        <v>New_Li_Battery_D.19-11-016 Resource 1_Resource 1. 50 MW, 100 MWh battery.</v>
      </c>
      <c r="Z944" s="197">
        <f>IF(COUNTIFS($Y$2:Y944,Y944)=1,1,0)</f>
        <v>0</v>
      </c>
      <c r="AA944" s="197">
        <f>SUM($Z$2:Z944)*Z944</f>
        <v>0</v>
      </c>
      <c r="AB944" s="197">
        <f>COUNTIFS(resources!B:B,B944)</f>
        <v>1</v>
      </c>
      <c r="AC944" s="197">
        <f t="shared" si="353"/>
        <v>1</v>
      </c>
      <c r="AD944" s="197">
        <f t="shared" si="354"/>
        <v>1</v>
      </c>
      <c r="AE944" s="197">
        <f t="shared" si="355"/>
        <v>1</v>
      </c>
      <c r="AF944" s="197">
        <f t="shared" si="356"/>
        <v>1</v>
      </c>
      <c r="AG944" s="197">
        <f t="shared" si="357"/>
        <v>1</v>
      </c>
      <c r="AH944" s="197">
        <f t="shared" si="358"/>
        <v>1</v>
      </c>
      <c r="AI944" s="197">
        <f t="shared" si="359"/>
        <v>1</v>
      </c>
    </row>
    <row r="945" spans="1:35" x14ac:dyDescent="0.3">
      <c r="A945" s="103" t="s">
        <v>3926</v>
      </c>
      <c r="B945" s="214" t="s">
        <v>593</v>
      </c>
      <c r="C945" s="214" t="s">
        <v>6275</v>
      </c>
      <c r="D945" s="164">
        <v>2030</v>
      </c>
      <c r="E945" s="164">
        <v>5</v>
      </c>
      <c r="F945" s="166">
        <v>0</v>
      </c>
      <c r="G945" s="209"/>
      <c r="H945" s="208">
        <v>7.9654829074012612E-3</v>
      </c>
      <c r="I945" s="103" t="s">
        <v>558</v>
      </c>
      <c r="J945" s="85">
        <v>2</v>
      </c>
      <c r="K945" s="211" t="s">
        <v>6276</v>
      </c>
      <c r="L945" s="211">
        <v>50</v>
      </c>
      <c r="M945" s="211" t="str">
        <f>IF(
ISNA(INDEX([1]resources!E:E,MATCH(B945,[1]resources!B:B,0))),"fillme",
INDEX([1]resources!E:E,MATCH(B945,[1]resources!B:B,0)))</f>
        <v>CAISO_Battery</v>
      </c>
      <c r="N945" s="221">
        <f>IF(
ISNA(INDEX([1]resources!J:J,MATCH(B945,[1]resources!B:B,0))),"fillme",
INDEX([1]resources!J:J,MATCH(B945,[1]resources!B:B,0)))</f>
        <v>0</v>
      </c>
      <c r="O945" s="210" t="str">
        <f>IFERROR(INDEX(resources!K:K,MATCH(B945,resources!B:B,0)),"fillme")</f>
        <v>battery</v>
      </c>
      <c r="P945" s="210" t="str">
        <f t="shared" si="345"/>
        <v>battery_2030_5</v>
      </c>
      <c r="Q945" s="194">
        <f>INDEX(elcc!G:G,MATCH(P945,elcc!D:D,0))</f>
        <v>0.96603464723299004</v>
      </c>
      <c r="R945" s="195">
        <f t="shared" si="346"/>
        <v>0.5</v>
      </c>
      <c r="S945" s="210">
        <f t="shared" si="347"/>
        <v>0.19237331176229472</v>
      </c>
      <c r="T945" s="212">
        <f t="shared" si="348"/>
        <v>0.19237331176229472</v>
      </c>
      <c r="U945" s="196" t="str">
        <f t="shared" si="349"/>
        <v>ok</v>
      </c>
      <c r="V945" s="192" t="str">
        <f>INDEX(resources!F:F,MATCH(B945,resources!B:B,0))</f>
        <v>new_resolve</v>
      </c>
      <c r="W945" s="197">
        <f t="shared" si="350"/>
        <v>0</v>
      </c>
      <c r="X945" s="197">
        <f t="shared" si="351"/>
        <v>1</v>
      </c>
      <c r="Y945" s="214" t="str">
        <f t="shared" si="352"/>
        <v>New_Li_Battery_D.19-11-016 Resource 1_Resource 1. 50 MW, 100 MWh battery.</v>
      </c>
      <c r="Z945" s="197">
        <f>IF(COUNTIFS($Y$2:Y945,Y945)=1,1,0)</f>
        <v>0</v>
      </c>
      <c r="AA945" s="197">
        <f>SUM($Z$2:Z945)*Z945</f>
        <v>0</v>
      </c>
      <c r="AB945" s="197">
        <f>COUNTIFS(resources!B:B,B945)</f>
        <v>1</v>
      </c>
      <c r="AC945" s="197">
        <f t="shared" si="353"/>
        <v>1</v>
      </c>
      <c r="AD945" s="197">
        <f t="shared" si="354"/>
        <v>1</v>
      </c>
      <c r="AE945" s="197">
        <f t="shared" si="355"/>
        <v>1</v>
      </c>
      <c r="AF945" s="197">
        <f t="shared" si="356"/>
        <v>1</v>
      </c>
      <c r="AG945" s="197">
        <f t="shared" si="357"/>
        <v>1</v>
      </c>
      <c r="AH945" s="197">
        <f t="shared" si="358"/>
        <v>1</v>
      </c>
      <c r="AI945" s="197">
        <f t="shared" si="359"/>
        <v>1</v>
      </c>
    </row>
    <row r="946" spans="1:35" x14ac:dyDescent="0.3">
      <c r="A946" s="103" t="s">
        <v>3926</v>
      </c>
      <c r="B946" s="214" t="s">
        <v>593</v>
      </c>
      <c r="C946" s="214" t="s">
        <v>6275</v>
      </c>
      <c r="D946" s="164">
        <v>2030</v>
      </c>
      <c r="E946" s="164">
        <v>6</v>
      </c>
      <c r="F946" s="166">
        <v>0</v>
      </c>
      <c r="G946" s="206"/>
      <c r="H946" s="208">
        <v>7.9654829074012612E-3</v>
      </c>
      <c r="I946" s="103" t="s">
        <v>558</v>
      </c>
      <c r="J946" s="85">
        <v>2</v>
      </c>
      <c r="K946" s="211" t="s">
        <v>6276</v>
      </c>
      <c r="L946" s="211">
        <v>50</v>
      </c>
      <c r="M946" s="211" t="str">
        <f>IF(
ISNA(INDEX([1]resources!E:E,MATCH(B946,[1]resources!B:B,0))),"fillme",
INDEX([1]resources!E:E,MATCH(B946,[1]resources!B:B,0)))</f>
        <v>CAISO_Battery</v>
      </c>
      <c r="N946" s="221">
        <f>IF(
ISNA(INDEX([1]resources!J:J,MATCH(B946,[1]resources!B:B,0))),"fillme",
INDEX([1]resources!J:J,MATCH(B946,[1]resources!B:B,0)))</f>
        <v>0</v>
      </c>
      <c r="O946" s="210" t="str">
        <f>IFERROR(INDEX(resources!K:K,MATCH(B946,resources!B:B,0)),"fillme")</f>
        <v>battery</v>
      </c>
      <c r="P946" s="210" t="str">
        <f t="shared" si="345"/>
        <v>battery_2030_6</v>
      </c>
      <c r="Q946" s="194">
        <f>INDEX(elcc!G:G,MATCH(P946,elcc!D:D,0))</f>
        <v>0.96603464723299004</v>
      </c>
      <c r="R946" s="195">
        <f t="shared" si="346"/>
        <v>0.5</v>
      </c>
      <c r="S946" s="210">
        <f t="shared" si="347"/>
        <v>0.19237331176229472</v>
      </c>
      <c r="T946" s="212">
        <f t="shared" si="348"/>
        <v>0.19237331176229472</v>
      </c>
      <c r="U946" s="196" t="str">
        <f t="shared" si="349"/>
        <v>ok</v>
      </c>
      <c r="V946" s="192" t="str">
        <f>INDEX(resources!F:F,MATCH(B946,resources!B:B,0))</f>
        <v>new_resolve</v>
      </c>
      <c r="W946" s="197">
        <f t="shared" si="350"/>
        <v>0</v>
      </c>
      <c r="X946" s="197">
        <f t="shared" si="351"/>
        <v>1</v>
      </c>
      <c r="Y946" s="214" t="str">
        <f t="shared" si="352"/>
        <v>New_Li_Battery_D.19-11-016 Resource 1_Resource 1. 50 MW, 100 MWh battery.</v>
      </c>
      <c r="Z946" s="197">
        <f>IF(COUNTIFS($Y$2:Y946,Y946)=1,1,0)</f>
        <v>0</v>
      </c>
      <c r="AA946" s="197">
        <f>SUM($Z$2:Z946)*Z946</f>
        <v>0</v>
      </c>
      <c r="AB946" s="197">
        <f>COUNTIFS(resources!B:B,B946)</f>
        <v>1</v>
      </c>
      <c r="AC946" s="197">
        <f t="shared" si="353"/>
        <v>1</v>
      </c>
      <c r="AD946" s="197">
        <f t="shared" si="354"/>
        <v>1</v>
      </c>
      <c r="AE946" s="197">
        <f t="shared" si="355"/>
        <v>1</v>
      </c>
      <c r="AF946" s="197">
        <f t="shared" si="356"/>
        <v>1</v>
      </c>
      <c r="AG946" s="197">
        <f t="shared" si="357"/>
        <v>1</v>
      </c>
      <c r="AH946" s="197">
        <f t="shared" si="358"/>
        <v>1</v>
      </c>
      <c r="AI946" s="197">
        <f t="shared" si="359"/>
        <v>1</v>
      </c>
    </row>
    <row r="947" spans="1:35" x14ac:dyDescent="0.3">
      <c r="A947" s="103" t="s">
        <v>3926</v>
      </c>
      <c r="B947" s="214" t="s">
        <v>593</v>
      </c>
      <c r="C947" s="214" t="s">
        <v>6275</v>
      </c>
      <c r="D947" s="164">
        <v>2030</v>
      </c>
      <c r="E947" s="164">
        <v>7</v>
      </c>
      <c r="F947" s="166">
        <v>0</v>
      </c>
      <c r="G947" s="209"/>
      <c r="H947" s="208">
        <v>7.9654829074012612E-3</v>
      </c>
      <c r="I947" s="103" t="s">
        <v>558</v>
      </c>
      <c r="J947" s="85">
        <v>2</v>
      </c>
      <c r="K947" s="211" t="s">
        <v>6276</v>
      </c>
      <c r="L947" s="211">
        <v>50</v>
      </c>
      <c r="M947" s="211" t="str">
        <f>IF(
ISNA(INDEX([1]resources!E:E,MATCH(B947,[1]resources!B:B,0))),"fillme",
INDEX([1]resources!E:E,MATCH(B947,[1]resources!B:B,0)))</f>
        <v>CAISO_Battery</v>
      </c>
      <c r="N947" s="221">
        <f>IF(
ISNA(INDEX([1]resources!J:J,MATCH(B947,[1]resources!B:B,0))),"fillme",
INDEX([1]resources!J:J,MATCH(B947,[1]resources!B:B,0)))</f>
        <v>0</v>
      </c>
      <c r="O947" s="210" t="str">
        <f>IFERROR(INDEX(resources!K:K,MATCH(B947,resources!B:B,0)),"fillme")</f>
        <v>battery</v>
      </c>
      <c r="P947" s="210" t="str">
        <f t="shared" si="345"/>
        <v>battery_2030_7</v>
      </c>
      <c r="Q947" s="194">
        <f>INDEX(elcc!G:G,MATCH(P947,elcc!D:D,0))</f>
        <v>0.96603464723299004</v>
      </c>
      <c r="R947" s="195">
        <f t="shared" si="346"/>
        <v>0.5</v>
      </c>
      <c r="S947" s="210">
        <f t="shared" si="347"/>
        <v>0.19237331176229472</v>
      </c>
      <c r="T947" s="212">
        <f t="shared" si="348"/>
        <v>0.19237331176229472</v>
      </c>
      <c r="U947" s="196" t="str">
        <f t="shared" si="349"/>
        <v>ok</v>
      </c>
      <c r="V947" s="192" t="str">
        <f>INDEX(resources!F:F,MATCH(B947,resources!B:B,0))</f>
        <v>new_resolve</v>
      </c>
      <c r="W947" s="197">
        <f t="shared" si="350"/>
        <v>0</v>
      </c>
      <c r="X947" s="197">
        <f t="shared" si="351"/>
        <v>1</v>
      </c>
      <c r="Y947" s="214" t="str">
        <f t="shared" si="352"/>
        <v>New_Li_Battery_D.19-11-016 Resource 1_Resource 1. 50 MW, 100 MWh battery.</v>
      </c>
      <c r="Z947" s="197">
        <f>IF(COUNTIFS($Y$2:Y947,Y947)=1,1,0)</f>
        <v>0</v>
      </c>
      <c r="AA947" s="197">
        <f>SUM($Z$2:Z947)*Z947</f>
        <v>0</v>
      </c>
      <c r="AB947" s="197">
        <f>COUNTIFS(resources!B:B,B947)</f>
        <v>1</v>
      </c>
      <c r="AC947" s="197">
        <f t="shared" si="353"/>
        <v>1</v>
      </c>
      <c r="AD947" s="197">
        <f t="shared" si="354"/>
        <v>1</v>
      </c>
      <c r="AE947" s="197">
        <f t="shared" si="355"/>
        <v>1</v>
      </c>
      <c r="AF947" s="197">
        <f t="shared" si="356"/>
        <v>1</v>
      </c>
      <c r="AG947" s="197">
        <f t="shared" si="357"/>
        <v>1</v>
      </c>
      <c r="AH947" s="197">
        <f t="shared" si="358"/>
        <v>1</v>
      </c>
      <c r="AI947" s="197">
        <f t="shared" si="359"/>
        <v>1</v>
      </c>
    </row>
    <row r="948" spans="1:35" x14ac:dyDescent="0.3">
      <c r="A948" s="103" t="s">
        <v>3926</v>
      </c>
      <c r="B948" s="214" t="s">
        <v>593</v>
      </c>
      <c r="C948" s="214" t="s">
        <v>6275</v>
      </c>
      <c r="D948" s="164">
        <v>2030</v>
      </c>
      <c r="E948" s="164">
        <v>8</v>
      </c>
      <c r="F948" s="166">
        <v>0</v>
      </c>
      <c r="G948" s="206"/>
      <c r="H948" s="208">
        <v>7.9654829074012612E-3</v>
      </c>
      <c r="I948" s="103" t="s">
        <v>558</v>
      </c>
      <c r="J948" s="85">
        <v>2</v>
      </c>
      <c r="K948" s="211" t="s">
        <v>6276</v>
      </c>
      <c r="L948" s="211">
        <v>50</v>
      </c>
      <c r="M948" s="211" t="str">
        <f>IF(
ISNA(INDEX([1]resources!E:E,MATCH(B948,[1]resources!B:B,0))),"fillme",
INDEX([1]resources!E:E,MATCH(B948,[1]resources!B:B,0)))</f>
        <v>CAISO_Battery</v>
      </c>
      <c r="N948" s="221">
        <f>IF(
ISNA(INDEX([1]resources!J:J,MATCH(B948,[1]resources!B:B,0))),"fillme",
INDEX([1]resources!J:J,MATCH(B948,[1]resources!B:B,0)))</f>
        <v>0</v>
      </c>
      <c r="O948" s="210" t="str">
        <f>IFERROR(INDEX(resources!K:K,MATCH(B948,resources!B:B,0)),"fillme")</f>
        <v>battery</v>
      </c>
      <c r="P948" s="210" t="str">
        <f t="shared" si="345"/>
        <v>battery_2030_8</v>
      </c>
      <c r="Q948" s="194">
        <f>INDEX(elcc!G:G,MATCH(P948,elcc!D:D,0))</f>
        <v>0.96603464723299004</v>
      </c>
      <c r="R948" s="195">
        <f t="shared" si="346"/>
        <v>0.5</v>
      </c>
      <c r="S948" s="210">
        <f t="shared" si="347"/>
        <v>0.19237331176229472</v>
      </c>
      <c r="T948" s="212">
        <f t="shared" si="348"/>
        <v>0.19237331176229472</v>
      </c>
      <c r="U948" s="196" t="str">
        <f t="shared" si="349"/>
        <v>ok</v>
      </c>
      <c r="V948" s="192" t="str">
        <f>INDEX(resources!F:F,MATCH(B948,resources!B:B,0))</f>
        <v>new_resolve</v>
      </c>
      <c r="W948" s="197">
        <f t="shared" si="350"/>
        <v>0</v>
      </c>
      <c r="X948" s="197">
        <f t="shared" si="351"/>
        <v>1</v>
      </c>
      <c r="Y948" s="214" t="str">
        <f t="shared" si="352"/>
        <v>New_Li_Battery_D.19-11-016 Resource 1_Resource 1. 50 MW, 100 MWh battery.</v>
      </c>
      <c r="Z948" s="197">
        <f>IF(COUNTIFS($Y$2:Y948,Y948)=1,1,0)</f>
        <v>0</v>
      </c>
      <c r="AA948" s="197">
        <f>SUM($Z$2:Z948)*Z948</f>
        <v>0</v>
      </c>
      <c r="AB948" s="197">
        <f>COUNTIFS(resources!B:B,B948)</f>
        <v>1</v>
      </c>
      <c r="AC948" s="197">
        <f t="shared" si="353"/>
        <v>1</v>
      </c>
      <c r="AD948" s="197">
        <f t="shared" si="354"/>
        <v>1</v>
      </c>
      <c r="AE948" s="197">
        <f t="shared" si="355"/>
        <v>1</v>
      </c>
      <c r="AF948" s="197">
        <f t="shared" si="356"/>
        <v>1</v>
      </c>
      <c r="AG948" s="197">
        <f t="shared" si="357"/>
        <v>1</v>
      </c>
      <c r="AH948" s="197">
        <f t="shared" si="358"/>
        <v>1</v>
      </c>
      <c r="AI948" s="197">
        <f t="shared" si="359"/>
        <v>1</v>
      </c>
    </row>
    <row r="949" spans="1:35" x14ac:dyDescent="0.3">
      <c r="A949" s="103" t="s">
        <v>3926</v>
      </c>
      <c r="B949" s="214" t="s">
        <v>593</v>
      </c>
      <c r="C949" s="214" t="s">
        <v>6275</v>
      </c>
      <c r="D949" s="164">
        <v>2030</v>
      </c>
      <c r="E949" s="164">
        <v>9</v>
      </c>
      <c r="F949" s="166">
        <v>0</v>
      </c>
      <c r="G949" s="209"/>
      <c r="H949" s="208">
        <v>7.9654829074012612E-3</v>
      </c>
      <c r="I949" s="103" t="s">
        <v>558</v>
      </c>
      <c r="J949" s="85">
        <v>2</v>
      </c>
      <c r="K949" s="211" t="s">
        <v>6276</v>
      </c>
      <c r="L949" s="211">
        <v>50</v>
      </c>
      <c r="M949" s="211" t="str">
        <f>IF(
ISNA(INDEX([1]resources!E:E,MATCH(B949,[1]resources!B:B,0))),"fillme",
INDEX([1]resources!E:E,MATCH(B949,[1]resources!B:B,0)))</f>
        <v>CAISO_Battery</v>
      </c>
      <c r="N949" s="221">
        <f>IF(
ISNA(INDEX([1]resources!J:J,MATCH(B949,[1]resources!B:B,0))),"fillme",
INDEX([1]resources!J:J,MATCH(B949,[1]resources!B:B,0)))</f>
        <v>0</v>
      </c>
      <c r="O949" s="210" t="str">
        <f>IFERROR(INDEX(resources!K:K,MATCH(B949,resources!B:B,0)),"fillme")</f>
        <v>battery</v>
      </c>
      <c r="P949" s="210" t="str">
        <f t="shared" si="345"/>
        <v>battery_2030_9</v>
      </c>
      <c r="Q949" s="194">
        <f>INDEX(elcc!G:G,MATCH(P949,elcc!D:D,0))</f>
        <v>0.96603464723299004</v>
      </c>
      <c r="R949" s="195">
        <f t="shared" si="346"/>
        <v>0.5</v>
      </c>
      <c r="S949" s="210">
        <f t="shared" si="347"/>
        <v>0.19237331176229472</v>
      </c>
      <c r="T949" s="212">
        <f t="shared" si="348"/>
        <v>0.19237331176229472</v>
      </c>
      <c r="U949" s="196" t="str">
        <f t="shared" si="349"/>
        <v>ok</v>
      </c>
      <c r="V949" s="192" t="str">
        <f>INDEX(resources!F:F,MATCH(B949,resources!B:B,0))</f>
        <v>new_resolve</v>
      </c>
      <c r="W949" s="197">
        <f t="shared" si="350"/>
        <v>0</v>
      </c>
      <c r="X949" s="197">
        <f t="shared" si="351"/>
        <v>1</v>
      </c>
      <c r="Y949" s="214" t="str">
        <f t="shared" si="352"/>
        <v>New_Li_Battery_D.19-11-016 Resource 1_Resource 1. 50 MW, 100 MWh battery.</v>
      </c>
      <c r="Z949" s="197">
        <f>IF(COUNTIFS($Y$2:Y949,Y949)=1,1,0)</f>
        <v>0</v>
      </c>
      <c r="AA949" s="197">
        <f>SUM($Z$2:Z949)*Z949</f>
        <v>0</v>
      </c>
      <c r="AB949" s="197">
        <f>COUNTIFS(resources!B:B,B949)</f>
        <v>1</v>
      </c>
      <c r="AC949" s="197">
        <f t="shared" si="353"/>
        <v>1</v>
      </c>
      <c r="AD949" s="197">
        <f t="shared" si="354"/>
        <v>1</v>
      </c>
      <c r="AE949" s="197">
        <f t="shared" si="355"/>
        <v>1</v>
      </c>
      <c r="AF949" s="197">
        <f t="shared" si="356"/>
        <v>1</v>
      </c>
      <c r="AG949" s="197">
        <f t="shared" si="357"/>
        <v>1</v>
      </c>
      <c r="AH949" s="197">
        <f t="shared" si="358"/>
        <v>1</v>
      </c>
      <c r="AI949" s="197">
        <f t="shared" si="359"/>
        <v>1</v>
      </c>
    </row>
    <row r="950" spans="1:35" x14ac:dyDescent="0.3">
      <c r="A950" s="103" t="s">
        <v>3926</v>
      </c>
      <c r="B950" s="214" t="s">
        <v>593</v>
      </c>
      <c r="C950" s="214" t="s">
        <v>6275</v>
      </c>
      <c r="D950" s="164">
        <v>2030</v>
      </c>
      <c r="E950" s="164">
        <v>10</v>
      </c>
      <c r="F950" s="166">
        <v>0</v>
      </c>
      <c r="G950" s="206"/>
      <c r="H950" s="208">
        <v>7.9654829074012612E-3</v>
      </c>
      <c r="I950" s="103" t="s">
        <v>558</v>
      </c>
      <c r="J950" s="85">
        <v>2</v>
      </c>
      <c r="K950" s="211" t="s">
        <v>6276</v>
      </c>
      <c r="L950" s="211">
        <v>50</v>
      </c>
      <c r="M950" s="211" t="str">
        <f>IF(
ISNA(INDEX([1]resources!E:E,MATCH(B950,[1]resources!B:B,0))),"fillme",
INDEX([1]resources!E:E,MATCH(B950,[1]resources!B:B,0)))</f>
        <v>CAISO_Battery</v>
      </c>
      <c r="N950" s="221">
        <f>IF(
ISNA(INDEX([1]resources!J:J,MATCH(B950,[1]resources!B:B,0))),"fillme",
INDEX([1]resources!J:J,MATCH(B950,[1]resources!B:B,0)))</f>
        <v>0</v>
      </c>
      <c r="O950" s="210" t="str">
        <f>IFERROR(INDEX(resources!K:K,MATCH(B950,resources!B:B,0)),"fillme")</f>
        <v>battery</v>
      </c>
      <c r="P950" s="210" t="str">
        <f t="shared" si="345"/>
        <v>battery_2030_10</v>
      </c>
      <c r="Q950" s="194">
        <f>INDEX(elcc!G:G,MATCH(P950,elcc!D:D,0))</f>
        <v>0.96603464723299004</v>
      </c>
      <c r="R950" s="195">
        <f t="shared" si="346"/>
        <v>0.5</v>
      </c>
      <c r="S950" s="210">
        <f t="shared" si="347"/>
        <v>0.19237331176229472</v>
      </c>
      <c r="T950" s="212">
        <f t="shared" si="348"/>
        <v>0.19237331176229472</v>
      </c>
      <c r="U950" s="196" t="str">
        <f t="shared" si="349"/>
        <v>ok</v>
      </c>
      <c r="V950" s="192" t="str">
        <f>INDEX(resources!F:F,MATCH(B950,resources!B:B,0))</f>
        <v>new_resolve</v>
      </c>
      <c r="W950" s="197">
        <f t="shared" si="350"/>
        <v>0</v>
      </c>
      <c r="X950" s="197">
        <f t="shared" si="351"/>
        <v>1</v>
      </c>
      <c r="Y950" s="214" t="str">
        <f t="shared" si="352"/>
        <v>New_Li_Battery_D.19-11-016 Resource 1_Resource 1. 50 MW, 100 MWh battery.</v>
      </c>
      <c r="Z950" s="197">
        <f>IF(COUNTIFS($Y$2:Y950,Y950)=1,1,0)</f>
        <v>0</v>
      </c>
      <c r="AA950" s="197">
        <f>SUM($Z$2:Z950)*Z950</f>
        <v>0</v>
      </c>
      <c r="AB950" s="197">
        <f>COUNTIFS(resources!B:B,B950)</f>
        <v>1</v>
      </c>
      <c r="AC950" s="197">
        <f t="shared" si="353"/>
        <v>1</v>
      </c>
      <c r="AD950" s="197">
        <f t="shared" si="354"/>
        <v>1</v>
      </c>
      <c r="AE950" s="197">
        <f t="shared" si="355"/>
        <v>1</v>
      </c>
      <c r="AF950" s="197">
        <f t="shared" si="356"/>
        <v>1</v>
      </c>
      <c r="AG950" s="197">
        <f t="shared" si="357"/>
        <v>1</v>
      </c>
      <c r="AH950" s="197">
        <f t="shared" si="358"/>
        <v>1</v>
      </c>
      <c r="AI950" s="197">
        <f t="shared" si="359"/>
        <v>1</v>
      </c>
    </row>
    <row r="951" spans="1:35" x14ac:dyDescent="0.3">
      <c r="A951" s="103" t="s">
        <v>3926</v>
      </c>
      <c r="B951" s="214" t="s">
        <v>593</v>
      </c>
      <c r="C951" s="214" t="s">
        <v>6275</v>
      </c>
      <c r="D951" s="164">
        <v>2030</v>
      </c>
      <c r="E951" s="164">
        <v>11</v>
      </c>
      <c r="F951" s="166">
        <v>0</v>
      </c>
      <c r="G951" s="209"/>
      <c r="H951" s="208">
        <v>7.9654829074012612E-3</v>
      </c>
      <c r="I951" s="103" t="s">
        <v>558</v>
      </c>
      <c r="J951" s="85">
        <v>2</v>
      </c>
      <c r="K951" s="211" t="s">
        <v>6276</v>
      </c>
      <c r="L951" s="211">
        <v>50</v>
      </c>
      <c r="M951" s="211" t="str">
        <f>IF(
ISNA(INDEX([1]resources!E:E,MATCH(B951,[1]resources!B:B,0))),"fillme",
INDEX([1]resources!E:E,MATCH(B951,[1]resources!B:B,0)))</f>
        <v>CAISO_Battery</v>
      </c>
      <c r="N951" s="221">
        <f>IF(
ISNA(INDEX([1]resources!J:J,MATCH(B951,[1]resources!B:B,0))),"fillme",
INDEX([1]resources!J:J,MATCH(B951,[1]resources!B:B,0)))</f>
        <v>0</v>
      </c>
      <c r="O951" s="210" t="str">
        <f>IFERROR(INDEX(resources!K:K,MATCH(B951,resources!B:B,0)),"fillme")</f>
        <v>battery</v>
      </c>
      <c r="P951" s="210" t="str">
        <f t="shared" si="345"/>
        <v>battery_2030_11</v>
      </c>
      <c r="Q951" s="194">
        <f>INDEX(elcc!G:G,MATCH(P951,elcc!D:D,0))</f>
        <v>0.96603464723299004</v>
      </c>
      <c r="R951" s="195">
        <f t="shared" si="346"/>
        <v>0.5</v>
      </c>
      <c r="S951" s="210">
        <f t="shared" si="347"/>
        <v>0.19237331176229472</v>
      </c>
      <c r="T951" s="212">
        <f t="shared" si="348"/>
        <v>0.19237331176229472</v>
      </c>
      <c r="U951" s="196" t="str">
        <f t="shared" si="349"/>
        <v>ok</v>
      </c>
      <c r="V951" s="192" t="str">
        <f>INDEX(resources!F:F,MATCH(B951,resources!B:B,0))</f>
        <v>new_resolve</v>
      </c>
      <c r="W951" s="197">
        <f t="shared" si="350"/>
        <v>0</v>
      </c>
      <c r="X951" s="197">
        <f t="shared" si="351"/>
        <v>1</v>
      </c>
      <c r="Y951" s="214" t="str">
        <f t="shared" si="352"/>
        <v>New_Li_Battery_D.19-11-016 Resource 1_Resource 1. 50 MW, 100 MWh battery.</v>
      </c>
      <c r="Z951" s="197">
        <f>IF(COUNTIFS($Y$2:Y951,Y951)=1,1,0)</f>
        <v>0</v>
      </c>
      <c r="AA951" s="197">
        <f>SUM($Z$2:Z951)*Z951</f>
        <v>0</v>
      </c>
      <c r="AB951" s="197">
        <f>COUNTIFS(resources!B:B,B951)</f>
        <v>1</v>
      </c>
      <c r="AC951" s="197">
        <f t="shared" si="353"/>
        <v>1</v>
      </c>
      <c r="AD951" s="197">
        <f t="shared" si="354"/>
        <v>1</v>
      </c>
      <c r="AE951" s="197">
        <f t="shared" si="355"/>
        <v>1</v>
      </c>
      <c r="AF951" s="197">
        <f t="shared" si="356"/>
        <v>1</v>
      </c>
      <c r="AG951" s="197">
        <f t="shared" si="357"/>
        <v>1</v>
      </c>
      <c r="AH951" s="197">
        <f t="shared" si="358"/>
        <v>1</v>
      </c>
      <c r="AI951" s="197">
        <f t="shared" si="359"/>
        <v>1</v>
      </c>
    </row>
    <row r="952" spans="1:35" x14ac:dyDescent="0.3">
      <c r="A952" s="103" t="s">
        <v>3926</v>
      </c>
      <c r="B952" s="214" t="s">
        <v>593</v>
      </c>
      <c r="C952" s="214" t="s">
        <v>6275</v>
      </c>
      <c r="D952" s="164">
        <v>2030</v>
      </c>
      <c r="E952" s="164">
        <v>12</v>
      </c>
      <c r="F952" s="166">
        <v>0</v>
      </c>
      <c r="G952" s="206"/>
      <c r="H952" s="208">
        <v>7.9654829074012612E-3</v>
      </c>
      <c r="I952" s="103" t="s">
        <v>558</v>
      </c>
      <c r="J952" s="85">
        <v>2</v>
      </c>
      <c r="K952" s="211" t="s">
        <v>6276</v>
      </c>
      <c r="L952" s="211">
        <v>50</v>
      </c>
      <c r="M952" s="211" t="str">
        <f>IF(
ISNA(INDEX([1]resources!E:E,MATCH(B952,[1]resources!B:B,0))),"fillme",
INDEX([1]resources!E:E,MATCH(B952,[1]resources!B:B,0)))</f>
        <v>CAISO_Battery</v>
      </c>
      <c r="N952" s="221">
        <f>IF(
ISNA(INDEX([1]resources!J:J,MATCH(B952,[1]resources!B:B,0))),"fillme",
INDEX([1]resources!J:J,MATCH(B952,[1]resources!B:B,0)))</f>
        <v>0</v>
      </c>
      <c r="O952" s="210" t="str">
        <f>IFERROR(INDEX(resources!K:K,MATCH(B952,resources!B:B,0)),"fillme")</f>
        <v>battery</v>
      </c>
      <c r="P952" s="210" t="str">
        <f t="shared" si="345"/>
        <v>battery_2030_12</v>
      </c>
      <c r="Q952" s="194">
        <f>INDEX(elcc!G:G,MATCH(P952,elcc!D:D,0))</f>
        <v>0.96603464723299004</v>
      </c>
      <c r="R952" s="195">
        <f t="shared" si="346"/>
        <v>0.5</v>
      </c>
      <c r="S952" s="210">
        <f t="shared" si="347"/>
        <v>0.19237331176229472</v>
      </c>
      <c r="T952" s="212">
        <f t="shared" si="348"/>
        <v>0.19237331176229472</v>
      </c>
      <c r="U952" s="196" t="str">
        <f t="shared" si="349"/>
        <v>ok</v>
      </c>
      <c r="V952" s="192" t="str">
        <f>INDEX(resources!F:F,MATCH(B952,resources!B:B,0))</f>
        <v>new_resolve</v>
      </c>
      <c r="W952" s="197">
        <f t="shared" si="350"/>
        <v>0</v>
      </c>
      <c r="X952" s="197">
        <f t="shared" si="351"/>
        <v>1</v>
      </c>
      <c r="Y952" s="214" t="str">
        <f t="shared" si="352"/>
        <v>New_Li_Battery_D.19-11-016 Resource 1_Resource 1. 50 MW, 100 MWh battery.</v>
      </c>
      <c r="Z952" s="197">
        <f>IF(COUNTIFS($Y$2:Y952,Y952)=1,1,0)</f>
        <v>0</v>
      </c>
      <c r="AA952" s="197">
        <f>SUM($Z$2:Z952)*Z952</f>
        <v>0</v>
      </c>
      <c r="AB952" s="197">
        <f>COUNTIFS(resources!B:B,B952)</f>
        <v>1</v>
      </c>
      <c r="AC952" s="197">
        <f t="shared" si="353"/>
        <v>1</v>
      </c>
      <c r="AD952" s="197">
        <f t="shared" si="354"/>
        <v>1</v>
      </c>
      <c r="AE952" s="197">
        <f t="shared" si="355"/>
        <v>1</v>
      </c>
      <c r="AF952" s="197">
        <f t="shared" si="356"/>
        <v>1</v>
      </c>
      <c r="AG952" s="197">
        <f t="shared" si="357"/>
        <v>1</v>
      </c>
      <c r="AH952" s="197">
        <f t="shared" si="358"/>
        <v>1</v>
      </c>
      <c r="AI952" s="197">
        <f t="shared" si="359"/>
        <v>1</v>
      </c>
    </row>
    <row r="953" spans="1:35" x14ac:dyDescent="0.3">
      <c r="A953" s="103" t="s">
        <v>3926</v>
      </c>
      <c r="B953" s="214" t="s">
        <v>593</v>
      </c>
      <c r="C953" s="214" t="s">
        <v>6277</v>
      </c>
      <c r="D953" s="164">
        <v>2023</v>
      </c>
      <c r="E953" s="164">
        <v>8</v>
      </c>
      <c r="F953" s="166">
        <v>0</v>
      </c>
      <c r="G953" s="206"/>
      <c r="H953" s="208">
        <v>7.9654829074012612E-3</v>
      </c>
      <c r="I953" s="103" t="s">
        <v>558</v>
      </c>
      <c r="J953" s="85">
        <v>4</v>
      </c>
      <c r="K953" s="211" t="s">
        <v>6278</v>
      </c>
      <c r="L953" s="211">
        <v>75</v>
      </c>
      <c r="M953" s="211" t="str">
        <f>IF(
ISNA(INDEX([1]resources!E:E,MATCH(B953,[1]resources!B:B,0))),"fillme",
INDEX([1]resources!E:E,MATCH(B953,[1]resources!B:B,0)))</f>
        <v>CAISO_Battery</v>
      </c>
      <c r="N953" s="221">
        <f>IF(
ISNA(INDEX([1]resources!J:J,MATCH(B953,[1]resources!B:B,0))),"fillme",
INDEX([1]resources!J:J,MATCH(B953,[1]resources!B:B,0)))</f>
        <v>0</v>
      </c>
      <c r="O953" s="210" t="str">
        <f>IFERROR(INDEX(resources!K:K,MATCH(B953,resources!B:B,0)),"fillme")</f>
        <v>battery</v>
      </c>
      <c r="P953" s="210" t="str">
        <f t="shared" si="345"/>
        <v>battery_2023_8</v>
      </c>
      <c r="Q953" s="194">
        <f>INDEX(elcc!G:G,MATCH(P953,elcc!D:D,0))</f>
        <v>1</v>
      </c>
      <c r="R953" s="195">
        <f t="shared" si="346"/>
        <v>1</v>
      </c>
      <c r="S953" s="210">
        <f t="shared" si="347"/>
        <v>0.59741121805509456</v>
      </c>
      <c r="T953" s="212">
        <f t="shared" si="348"/>
        <v>0.59741121805509456</v>
      </c>
      <c r="U953" s="196" t="str">
        <f t="shared" si="349"/>
        <v>ok</v>
      </c>
      <c r="V953" s="192" t="str">
        <f>INDEX(resources!F:F,MATCH(B953,resources!B:B,0))</f>
        <v>new_resolve</v>
      </c>
      <c r="W953" s="197">
        <f t="shared" si="350"/>
        <v>0</v>
      </c>
      <c r="X953" s="197">
        <f t="shared" si="351"/>
        <v>1</v>
      </c>
      <c r="Y953" s="214" t="str">
        <f t="shared" si="352"/>
        <v>New_Li_Battery_D.19-11-016 Resource 2_Resource 2. 75 MW, 300 MWh battery.</v>
      </c>
      <c r="Z953" s="197">
        <f>IF(COUNTIFS($Y$2:Y953,Y953)=1,1,0)</f>
        <v>1</v>
      </c>
      <c r="AA953" s="197">
        <f>SUM($Z$2:Z953)*Z953</f>
        <v>18</v>
      </c>
      <c r="AB953" s="197">
        <f>COUNTIFS(resources!B:B,B953)</f>
        <v>1</v>
      </c>
      <c r="AC953" s="197">
        <f t="shared" si="353"/>
        <v>1</v>
      </c>
      <c r="AD953" s="197">
        <f t="shared" si="354"/>
        <v>1</v>
      </c>
      <c r="AE953" s="197">
        <f t="shared" si="355"/>
        <v>1</v>
      </c>
      <c r="AF953" s="197">
        <f t="shared" si="356"/>
        <v>1</v>
      </c>
      <c r="AG953" s="197">
        <f t="shared" si="357"/>
        <v>1</v>
      </c>
      <c r="AH953" s="197">
        <f t="shared" si="358"/>
        <v>1</v>
      </c>
      <c r="AI953" s="197">
        <f t="shared" si="359"/>
        <v>1</v>
      </c>
    </row>
    <row r="954" spans="1:35" x14ac:dyDescent="0.3">
      <c r="A954" s="103" t="s">
        <v>3926</v>
      </c>
      <c r="B954" s="214" t="s">
        <v>593</v>
      </c>
      <c r="C954" s="214" t="s">
        <v>6277</v>
      </c>
      <c r="D954" s="164">
        <v>2023</v>
      </c>
      <c r="E954" s="164">
        <v>9</v>
      </c>
      <c r="F954" s="166">
        <v>0</v>
      </c>
      <c r="G954" s="206"/>
      <c r="H954" s="208">
        <v>7.9654829074012612E-3</v>
      </c>
      <c r="I954" s="103" t="s">
        <v>558</v>
      </c>
      <c r="J954" s="85">
        <v>4</v>
      </c>
      <c r="K954" s="211" t="s">
        <v>6278</v>
      </c>
      <c r="L954" s="211">
        <v>75</v>
      </c>
      <c r="M954" s="211" t="str">
        <f>IF(
ISNA(INDEX([1]resources!E:E,MATCH(B954,[1]resources!B:B,0))),"fillme",
INDEX([1]resources!E:E,MATCH(B954,[1]resources!B:B,0)))</f>
        <v>CAISO_Battery</v>
      </c>
      <c r="N954" s="221">
        <f>IF(
ISNA(INDEX([1]resources!J:J,MATCH(B954,[1]resources!B:B,0))),"fillme",
INDEX([1]resources!J:J,MATCH(B954,[1]resources!B:B,0)))</f>
        <v>0</v>
      </c>
      <c r="O954" s="210" t="str">
        <f>IFERROR(INDEX(resources!K:K,MATCH(B954,resources!B:B,0)),"fillme")</f>
        <v>battery</v>
      </c>
      <c r="P954" s="210" t="str">
        <f t="shared" si="345"/>
        <v>battery_2023_9</v>
      </c>
      <c r="Q954" s="194">
        <f>INDEX(elcc!G:G,MATCH(P954,elcc!D:D,0))</f>
        <v>1</v>
      </c>
      <c r="R954" s="195">
        <f t="shared" si="346"/>
        <v>1</v>
      </c>
      <c r="S954" s="210">
        <f t="shared" si="347"/>
        <v>0.59741121805509456</v>
      </c>
      <c r="T954" s="212">
        <f t="shared" si="348"/>
        <v>0.59741121805509456</v>
      </c>
      <c r="U954" s="196" t="str">
        <f t="shared" si="349"/>
        <v>ok</v>
      </c>
      <c r="V954" s="192" t="str">
        <f>INDEX(resources!F:F,MATCH(B954,resources!B:B,0))</f>
        <v>new_resolve</v>
      </c>
      <c r="W954" s="197">
        <f t="shared" si="350"/>
        <v>0</v>
      </c>
      <c r="X954" s="197">
        <f t="shared" si="351"/>
        <v>1</v>
      </c>
      <c r="Y954" s="214" t="str">
        <f t="shared" si="352"/>
        <v>New_Li_Battery_D.19-11-016 Resource 2_Resource 2. 75 MW, 300 MWh battery.</v>
      </c>
      <c r="Z954" s="197">
        <f>IF(COUNTIFS($Y$2:Y954,Y954)=1,1,0)</f>
        <v>0</v>
      </c>
      <c r="AA954" s="197">
        <f>SUM($Z$2:Z954)*Z954</f>
        <v>0</v>
      </c>
      <c r="AB954" s="197">
        <f>COUNTIFS(resources!B:B,B954)</f>
        <v>1</v>
      </c>
      <c r="AC954" s="197">
        <f t="shared" si="353"/>
        <v>1</v>
      </c>
      <c r="AD954" s="197">
        <f t="shared" si="354"/>
        <v>1</v>
      </c>
      <c r="AE954" s="197">
        <f t="shared" si="355"/>
        <v>1</v>
      </c>
      <c r="AF954" s="197">
        <f t="shared" si="356"/>
        <v>1</v>
      </c>
      <c r="AG954" s="197">
        <f t="shared" si="357"/>
        <v>1</v>
      </c>
      <c r="AH954" s="197">
        <f t="shared" si="358"/>
        <v>1</v>
      </c>
      <c r="AI954" s="197">
        <f t="shared" si="359"/>
        <v>1</v>
      </c>
    </row>
    <row r="955" spans="1:35" x14ac:dyDescent="0.3">
      <c r="A955" s="103" t="s">
        <v>3926</v>
      </c>
      <c r="B955" s="214" t="s">
        <v>593</v>
      </c>
      <c r="C955" s="214" t="s">
        <v>6277</v>
      </c>
      <c r="D955" s="164">
        <v>2023</v>
      </c>
      <c r="E955" s="164">
        <v>10</v>
      </c>
      <c r="F955" s="166">
        <v>0</v>
      </c>
      <c r="G955" s="206"/>
      <c r="H955" s="208">
        <v>7.9654829074012612E-3</v>
      </c>
      <c r="I955" s="103" t="s">
        <v>558</v>
      </c>
      <c r="J955" s="85">
        <v>4</v>
      </c>
      <c r="K955" s="211" t="s">
        <v>6278</v>
      </c>
      <c r="L955" s="211">
        <v>75</v>
      </c>
      <c r="M955" s="211" t="str">
        <f>IF(
ISNA(INDEX([1]resources!E:E,MATCH(B955,[1]resources!B:B,0))),"fillme",
INDEX([1]resources!E:E,MATCH(B955,[1]resources!B:B,0)))</f>
        <v>CAISO_Battery</v>
      </c>
      <c r="N955" s="221">
        <f>IF(
ISNA(INDEX([1]resources!J:J,MATCH(B955,[1]resources!B:B,0))),"fillme",
INDEX([1]resources!J:J,MATCH(B955,[1]resources!B:B,0)))</f>
        <v>0</v>
      </c>
      <c r="O955" s="210" t="str">
        <f>IFERROR(INDEX(resources!K:K,MATCH(B955,resources!B:B,0)),"fillme")</f>
        <v>battery</v>
      </c>
      <c r="P955" s="210" t="str">
        <f t="shared" si="345"/>
        <v>battery_2023_10</v>
      </c>
      <c r="Q955" s="194">
        <f>INDEX(elcc!G:G,MATCH(P955,elcc!D:D,0))</f>
        <v>1</v>
      </c>
      <c r="R955" s="195">
        <f t="shared" si="346"/>
        <v>1</v>
      </c>
      <c r="S955" s="210">
        <f t="shared" si="347"/>
        <v>0.59741121805509456</v>
      </c>
      <c r="T955" s="212">
        <f t="shared" si="348"/>
        <v>0.59741121805509456</v>
      </c>
      <c r="U955" s="196" t="str">
        <f t="shared" si="349"/>
        <v>ok</v>
      </c>
      <c r="V955" s="192" t="str">
        <f>INDEX(resources!F:F,MATCH(B955,resources!B:B,0))</f>
        <v>new_resolve</v>
      </c>
      <c r="W955" s="197">
        <f t="shared" si="350"/>
        <v>0</v>
      </c>
      <c r="X955" s="197">
        <f t="shared" si="351"/>
        <v>1</v>
      </c>
      <c r="Y955" s="214" t="str">
        <f t="shared" si="352"/>
        <v>New_Li_Battery_D.19-11-016 Resource 2_Resource 2. 75 MW, 300 MWh battery.</v>
      </c>
      <c r="Z955" s="197">
        <f>IF(COUNTIFS($Y$2:Y955,Y955)=1,1,0)</f>
        <v>0</v>
      </c>
      <c r="AA955" s="197">
        <f>SUM($Z$2:Z955)*Z955</f>
        <v>0</v>
      </c>
      <c r="AB955" s="197">
        <f>COUNTIFS(resources!B:B,B955)</f>
        <v>1</v>
      </c>
      <c r="AC955" s="197">
        <f t="shared" si="353"/>
        <v>1</v>
      </c>
      <c r="AD955" s="197">
        <f t="shared" si="354"/>
        <v>1</v>
      </c>
      <c r="AE955" s="197">
        <f t="shared" si="355"/>
        <v>1</v>
      </c>
      <c r="AF955" s="197">
        <f t="shared" si="356"/>
        <v>1</v>
      </c>
      <c r="AG955" s="197">
        <f t="shared" si="357"/>
        <v>1</v>
      </c>
      <c r="AH955" s="197">
        <f t="shared" si="358"/>
        <v>1</v>
      </c>
      <c r="AI955" s="197">
        <f t="shared" si="359"/>
        <v>1</v>
      </c>
    </row>
    <row r="956" spans="1:35" x14ac:dyDescent="0.3">
      <c r="A956" s="103" t="s">
        <v>3926</v>
      </c>
      <c r="B956" s="214" t="s">
        <v>593</v>
      </c>
      <c r="C956" s="214" t="s">
        <v>6277</v>
      </c>
      <c r="D956" s="164">
        <v>2023</v>
      </c>
      <c r="E956" s="164">
        <v>11</v>
      </c>
      <c r="F956" s="166">
        <v>0</v>
      </c>
      <c r="G956" s="206"/>
      <c r="H956" s="208">
        <v>7.9654829074012612E-3</v>
      </c>
      <c r="I956" s="103" t="s">
        <v>558</v>
      </c>
      <c r="J956" s="85">
        <v>4</v>
      </c>
      <c r="K956" s="211" t="s">
        <v>6278</v>
      </c>
      <c r="L956" s="211">
        <v>75</v>
      </c>
      <c r="M956" s="211" t="str">
        <f>IF(
ISNA(INDEX([1]resources!E:E,MATCH(B956,[1]resources!B:B,0))),"fillme",
INDEX([1]resources!E:E,MATCH(B956,[1]resources!B:B,0)))</f>
        <v>CAISO_Battery</v>
      </c>
      <c r="N956" s="221">
        <f>IF(
ISNA(INDEX([1]resources!J:J,MATCH(B956,[1]resources!B:B,0))),"fillme",
INDEX([1]resources!J:J,MATCH(B956,[1]resources!B:B,0)))</f>
        <v>0</v>
      </c>
      <c r="O956" s="210" t="str">
        <f>IFERROR(INDEX(resources!K:K,MATCH(B956,resources!B:B,0)),"fillme")</f>
        <v>battery</v>
      </c>
      <c r="P956" s="210" t="str">
        <f t="shared" si="345"/>
        <v>battery_2023_11</v>
      </c>
      <c r="Q956" s="194">
        <f>INDEX(elcc!G:G,MATCH(P956,elcc!D:D,0))</f>
        <v>1</v>
      </c>
      <c r="R956" s="195">
        <f t="shared" si="346"/>
        <v>1</v>
      </c>
      <c r="S956" s="210">
        <f t="shared" si="347"/>
        <v>0.59741121805509456</v>
      </c>
      <c r="T956" s="212">
        <f t="shared" si="348"/>
        <v>0.59741121805509456</v>
      </c>
      <c r="U956" s="196" t="str">
        <f t="shared" si="349"/>
        <v>ok</v>
      </c>
      <c r="V956" s="192" t="str">
        <f>INDEX(resources!F:F,MATCH(B956,resources!B:B,0))</f>
        <v>new_resolve</v>
      </c>
      <c r="W956" s="197">
        <f t="shared" si="350"/>
        <v>0</v>
      </c>
      <c r="X956" s="197">
        <f t="shared" si="351"/>
        <v>1</v>
      </c>
      <c r="Y956" s="214" t="str">
        <f t="shared" si="352"/>
        <v>New_Li_Battery_D.19-11-016 Resource 2_Resource 2. 75 MW, 300 MWh battery.</v>
      </c>
      <c r="Z956" s="197">
        <f>IF(COUNTIFS($Y$2:Y956,Y956)=1,1,0)</f>
        <v>0</v>
      </c>
      <c r="AA956" s="197">
        <f>SUM($Z$2:Z956)*Z956</f>
        <v>0</v>
      </c>
      <c r="AB956" s="197">
        <f>COUNTIFS(resources!B:B,B956)</f>
        <v>1</v>
      </c>
      <c r="AC956" s="197">
        <f t="shared" si="353"/>
        <v>1</v>
      </c>
      <c r="AD956" s="197">
        <f t="shared" si="354"/>
        <v>1</v>
      </c>
      <c r="AE956" s="197">
        <f t="shared" si="355"/>
        <v>1</v>
      </c>
      <c r="AF956" s="197">
        <f t="shared" si="356"/>
        <v>1</v>
      </c>
      <c r="AG956" s="197">
        <f t="shared" si="357"/>
        <v>1</v>
      </c>
      <c r="AH956" s="197">
        <f t="shared" si="358"/>
        <v>1</v>
      </c>
      <c r="AI956" s="197">
        <f t="shared" si="359"/>
        <v>1</v>
      </c>
    </row>
    <row r="957" spans="1:35" x14ac:dyDescent="0.3">
      <c r="A957" s="103" t="s">
        <v>3926</v>
      </c>
      <c r="B957" s="214" t="s">
        <v>593</v>
      </c>
      <c r="C957" s="214" t="s">
        <v>6277</v>
      </c>
      <c r="D957" s="164">
        <v>2023</v>
      </c>
      <c r="E957" s="164">
        <v>12</v>
      </c>
      <c r="F957" s="166">
        <v>0</v>
      </c>
      <c r="G957" s="206"/>
      <c r="H957" s="208">
        <v>7.9654829074012612E-3</v>
      </c>
      <c r="I957" s="103" t="s">
        <v>558</v>
      </c>
      <c r="J957" s="85">
        <v>4</v>
      </c>
      <c r="K957" s="211" t="s">
        <v>6278</v>
      </c>
      <c r="L957" s="211">
        <v>75</v>
      </c>
      <c r="M957" s="211" t="str">
        <f>IF(
ISNA(INDEX([1]resources!E:E,MATCH(B957,[1]resources!B:B,0))),"fillme",
INDEX([1]resources!E:E,MATCH(B957,[1]resources!B:B,0)))</f>
        <v>CAISO_Battery</v>
      </c>
      <c r="N957" s="221">
        <f>IF(
ISNA(INDEX([1]resources!J:J,MATCH(B957,[1]resources!B:B,0))),"fillme",
INDEX([1]resources!J:J,MATCH(B957,[1]resources!B:B,0)))</f>
        <v>0</v>
      </c>
      <c r="O957" s="210" t="str">
        <f>IFERROR(INDEX(resources!K:K,MATCH(B957,resources!B:B,0)),"fillme")</f>
        <v>battery</v>
      </c>
      <c r="P957" s="210" t="str">
        <f t="shared" si="345"/>
        <v>battery_2023_12</v>
      </c>
      <c r="Q957" s="194">
        <f>INDEX(elcc!G:G,MATCH(P957,elcc!D:D,0))</f>
        <v>1</v>
      </c>
      <c r="R957" s="195">
        <f t="shared" si="346"/>
        <v>1</v>
      </c>
      <c r="S957" s="210">
        <f t="shared" si="347"/>
        <v>0.59741121805509456</v>
      </c>
      <c r="T957" s="212">
        <f t="shared" si="348"/>
        <v>0.59741121805509456</v>
      </c>
      <c r="U957" s="196" t="str">
        <f t="shared" si="349"/>
        <v>ok</v>
      </c>
      <c r="V957" s="192" t="str">
        <f>INDEX(resources!F:F,MATCH(B957,resources!B:B,0))</f>
        <v>new_resolve</v>
      </c>
      <c r="W957" s="197">
        <f t="shared" si="350"/>
        <v>0</v>
      </c>
      <c r="X957" s="197">
        <f t="shared" si="351"/>
        <v>1</v>
      </c>
      <c r="Y957" s="214" t="str">
        <f t="shared" si="352"/>
        <v>New_Li_Battery_D.19-11-016 Resource 2_Resource 2. 75 MW, 300 MWh battery.</v>
      </c>
      <c r="Z957" s="197">
        <f>IF(COUNTIFS($Y$2:Y957,Y957)=1,1,0)</f>
        <v>0</v>
      </c>
      <c r="AA957" s="197">
        <f>SUM($Z$2:Z957)*Z957</f>
        <v>0</v>
      </c>
      <c r="AB957" s="197">
        <f>COUNTIFS(resources!B:B,B957)</f>
        <v>1</v>
      </c>
      <c r="AC957" s="197">
        <f t="shared" si="353"/>
        <v>1</v>
      </c>
      <c r="AD957" s="197">
        <f t="shared" si="354"/>
        <v>1</v>
      </c>
      <c r="AE957" s="197">
        <f t="shared" si="355"/>
        <v>1</v>
      </c>
      <c r="AF957" s="197">
        <f t="shared" si="356"/>
        <v>1</v>
      </c>
      <c r="AG957" s="197">
        <f t="shared" si="357"/>
        <v>1</v>
      </c>
      <c r="AH957" s="197">
        <f t="shared" si="358"/>
        <v>1</v>
      </c>
      <c r="AI957" s="197">
        <f t="shared" si="359"/>
        <v>1</v>
      </c>
    </row>
    <row r="958" spans="1:35" x14ac:dyDescent="0.3">
      <c r="A958" s="103" t="s">
        <v>3926</v>
      </c>
      <c r="B958" s="214" t="s">
        <v>593</v>
      </c>
      <c r="C958" s="214" t="s">
        <v>6277</v>
      </c>
      <c r="D958" s="164">
        <v>2024</v>
      </c>
      <c r="E958" s="164">
        <v>1</v>
      </c>
      <c r="F958" s="166">
        <v>0</v>
      </c>
      <c r="G958" s="206"/>
      <c r="H958" s="208">
        <v>7.9654829074012612E-3</v>
      </c>
      <c r="I958" s="103" t="s">
        <v>558</v>
      </c>
      <c r="J958" s="85">
        <v>4</v>
      </c>
      <c r="K958" s="211" t="s">
        <v>6278</v>
      </c>
      <c r="L958" s="211">
        <v>75</v>
      </c>
      <c r="M958" s="211" t="str">
        <f>IF(
ISNA(INDEX([1]resources!E:E,MATCH(B958,[1]resources!B:B,0))),"fillme",
INDEX([1]resources!E:E,MATCH(B958,[1]resources!B:B,0)))</f>
        <v>CAISO_Battery</v>
      </c>
      <c r="N958" s="221">
        <f>IF(
ISNA(INDEX([1]resources!J:J,MATCH(B958,[1]resources!B:B,0))),"fillme",
INDEX([1]resources!J:J,MATCH(B958,[1]resources!B:B,0)))</f>
        <v>0</v>
      </c>
      <c r="O958" s="210" t="str">
        <f>IFERROR(INDEX(resources!K:K,MATCH(B958,resources!B:B,0)),"fillme")</f>
        <v>battery</v>
      </c>
      <c r="P958" s="210" t="str">
        <f t="shared" si="345"/>
        <v>battery_2024_1</v>
      </c>
      <c r="Q958" s="194">
        <f>INDEX(elcc!G:G,MATCH(P958,elcc!D:D,0))</f>
        <v>1</v>
      </c>
      <c r="R958" s="195">
        <f t="shared" si="346"/>
        <v>1</v>
      </c>
      <c r="S958" s="210">
        <f t="shared" si="347"/>
        <v>0.59741121805509456</v>
      </c>
      <c r="T958" s="212">
        <f t="shared" si="348"/>
        <v>0.59741121805509456</v>
      </c>
      <c r="U958" s="196" t="str">
        <f t="shared" si="349"/>
        <v>ok</v>
      </c>
      <c r="V958" s="192" t="str">
        <f>INDEX(resources!F:F,MATCH(B958,resources!B:B,0))</f>
        <v>new_resolve</v>
      </c>
      <c r="W958" s="197">
        <f t="shared" si="350"/>
        <v>0</v>
      </c>
      <c r="X958" s="197">
        <f t="shared" si="351"/>
        <v>1</v>
      </c>
      <c r="Y958" s="214" t="str">
        <f t="shared" si="352"/>
        <v>New_Li_Battery_D.19-11-016 Resource 2_Resource 2. 75 MW, 300 MWh battery.</v>
      </c>
      <c r="Z958" s="197">
        <f>IF(COUNTIFS($Y$2:Y958,Y958)=1,1,0)</f>
        <v>0</v>
      </c>
      <c r="AA958" s="197">
        <f>SUM($Z$2:Z958)*Z958</f>
        <v>0</v>
      </c>
      <c r="AB958" s="197">
        <f>COUNTIFS(resources!B:B,B958)</f>
        <v>1</v>
      </c>
      <c r="AC958" s="197">
        <f t="shared" si="353"/>
        <v>1</v>
      </c>
      <c r="AD958" s="197">
        <f t="shared" si="354"/>
        <v>1</v>
      </c>
      <c r="AE958" s="197">
        <f t="shared" si="355"/>
        <v>1</v>
      </c>
      <c r="AF958" s="197">
        <f t="shared" si="356"/>
        <v>1</v>
      </c>
      <c r="AG958" s="197">
        <f t="shared" si="357"/>
        <v>1</v>
      </c>
      <c r="AH958" s="197">
        <f t="shared" si="358"/>
        <v>1</v>
      </c>
      <c r="AI958" s="197">
        <f t="shared" si="359"/>
        <v>1</v>
      </c>
    </row>
    <row r="959" spans="1:35" x14ac:dyDescent="0.3">
      <c r="A959" s="103" t="s">
        <v>3926</v>
      </c>
      <c r="B959" s="214" t="s">
        <v>593</v>
      </c>
      <c r="C959" s="214" t="s">
        <v>6277</v>
      </c>
      <c r="D959" s="164">
        <v>2024</v>
      </c>
      <c r="E959" s="164">
        <v>2</v>
      </c>
      <c r="F959" s="166">
        <v>0</v>
      </c>
      <c r="G959" s="206"/>
      <c r="H959" s="208">
        <v>7.9654829074012612E-3</v>
      </c>
      <c r="I959" s="103" t="s">
        <v>558</v>
      </c>
      <c r="J959" s="85">
        <v>4</v>
      </c>
      <c r="K959" s="211" t="s">
        <v>6278</v>
      </c>
      <c r="L959" s="211">
        <v>75</v>
      </c>
      <c r="M959" s="211" t="str">
        <f>IF(
ISNA(INDEX([1]resources!E:E,MATCH(B959,[1]resources!B:B,0))),"fillme",
INDEX([1]resources!E:E,MATCH(B959,[1]resources!B:B,0)))</f>
        <v>CAISO_Battery</v>
      </c>
      <c r="N959" s="221">
        <f>IF(
ISNA(INDEX([1]resources!J:J,MATCH(B959,[1]resources!B:B,0))),"fillme",
INDEX([1]resources!J:J,MATCH(B959,[1]resources!B:B,0)))</f>
        <v>0</v>
      </c>
      <c r="O959" s="210" t="str">
        <f>IFERROR(INDEX(resources!K:K,MATCH(B959,resources!B:B,0)),"fillme")</f>
        <v>battery</v>
      </c>
      <c r="P959" s="210" t="str">
        <f t="shared" si="345"/>
        <v>battery_2024_2</v>
      </c>
      <c r="Q959" s="194">
        <f>INDEX(elcc!G:G,MATCH(P959,elcc!D:D,0))</f>
        <v>1</v>
      </c>
      <c r="R959" s="195">
        <f t="shared" si="346"/>
        <v>1</v>
      </c>
      <c r="S959" s="210">
        <f t="shared" si="347"/>
        <v>0.59741121805509456</v>
      </c>
      <c r="T959" s="212">
        <f t="shared" si="348"/>
        <v>0.59741121805509456</v>
      </c>
      <c r="U959" s="196" t="str">
        <f t="shared" si="349"/>
        <v>ok</v>
      </c>
      <c r="V959" s="192" t="str">
        <f>INDEX(resources!F:F,MATCH(B959,resources!B:B,0))</f>
        <v>new_resolve</v>
      </c>
      <c r="W959" s="197">
        <f t="shared" si="350"/>
        <v>0</v>
      </c>
      <c r="X959" s="197">
        <f t="shared" si="351"/>
        <v>1</v>
      </c>
      <c r="Y959" s="214" t="str">
        <f t="shared" si="352"/>
        <v>New_Li_Battery_D.19-11-016 Resource 2_Resource 2. 75 MW, 300 MWh battery.</v>
      </c>
      <c r="Z959" s="197">
        <f>IF(COUNTIFS($Y$2:Y959,Y959)=1,1,0)</f>
        <v>0</v>
      </c>
      <c r="AA959" s="197">
        <f>SUM($Z$2:Z959)*Z959</f>
        <v>0</v>
      </c>
      <c r="AB959" s="197">
        <f>COUNTIFS(resources!B:B,B959)</f>
        <v>1</v>
      </c>
      <c r="AC959" s="197">
        <f t="shared" si="353"/>
        <v>1</v>
      </c>
      <c r="AD959" s="197">
        <f t="shared" si="354"/>
        <v>1</v>
      </c>
      <c r="AE959" s="197">
        <f t="shared" si="355"/>
        <v>1</v>
      </c>
      <c r="AF959" s="197">
        <f t="shared" si="356"/>
        <v>1</v>
      </c>
      <c r="AG959" s="197">
        <f t="shared" si="357"/>
        <v>1</v>
      </c>
      <c r="AH959" s="197">
        <f t="shared" si="358"/>
        <v>1</v>
      </c>
      <c r="AI959" s="197">
        <f t="shared" si="359"/>
        <v>1</v>
      </c>
    </row>
    <row r="960" spans="1:35" x14ac:dyDescent="0.3">
      <c r="A960" s="103" t="s">
        <v>3926</v>
      </c>
      <c r="B960" s="214" t="s">
        <v>593</v>
      </c>
      <c r="C960" s="214" t="s">
        <v>6277</v>
      </c>
      <c r="D960" s="164">
        <v>2024</v>
      </c>
      <c r="E960" s="164">
        <v>3</v>
      </c>
      <c r="F960" s="166">
        <v>0</v>
      </c>
      <c r="G960" s="206"/>
      <c r="H960" s="208">
        <v>7.9654829074012612E-3</v>
      </c>
      <c r="I960" s="103" t="s">
        <v>558</v>
      </c>
      <c r="J960" s="85">
        <v>4</v>
      </c>
      <c r="K960" s="211" t="s">
        <v>6278</v>
      </c>
      <c r="L960" s="211">
        <v>75</v>
      </c>
      <c r="M960" s="211" t="str">
        <f>IF(
ISNA(INDEX([1]resources!E:E,MATCH(B960,[1]resources!B:B,0))),"fillme",
INDEX([1]resources!E:E,MATCH(B960,[1]resources!B:B,0)))</f>
        <v>CAISO_Battery</v>
      </c>
      <c r="N960" s="221">
        <f>IF(
ISNA(INDEX([1]resources!J:J,MATCH(B960,[1]resources!B:B,0))),"fillme",
INDEX([1]resources!J:J,MATCH(B960,[1]resources!B:B,0)))</f>
        <v>0</v>
      </c>
      <c r="O960" s="210" t="str">
        <f>IFERROR(INDEX(resources!K:K,MATCH(B960,resources!B:B,0)),"fillme")</f>
        <v>battery</v>
      </c>
      <c r="P960" s="210" t="str">
        <f t="shared" si="345"/>
        <v>battery_2024_3</v>
      </c>
      <c r="Q960" s="194">
        <f>INDEX(elcc!G:G,MATCH(P960,elcc!D:D,0))</f>
        <v>1</v>
      </c>
      <c r="R960" s="195">
        <f t="shared" si="346"/>
        <v>1</v>
      </c>
      <c r="S960" s="210">
        <f t="shared" si="347"/>
        <v>0.59741121805509456</v>
      </c>
      <c r="T960" s="212">
        <f t="shared" si="348"/>
        <v>0.59741121805509456</v>
      </c>
      <c r="U960" s="196" t="str">
        <f t="shared" si="349"/>
        <v>ok</v>
      </c>
      <c r="V960" s="192" t="str">
        <f>INDEX(resources!F:F,MATCH(B960,resources!B:B,0))</f>
        <v>new_resolve</v>
      </c>
      <c r="W960" s="197">
        <f t="shared" si="350"/>
        <v>0</v>
      </c>
      <c r="X960" s="197">
        <f t="shared" si="351"/>
        <v>1</v>
      </c>
      <c r="Y960" s="214" t="str">
        <f t="shared" si="352"/>
        <v>New_Li_Battery_D.19-11-016 Resource 2_Resource 2. 75 MW, 300 MWh battery.</v>
      </c>
      <c r="Z960" s="197">
        <f>IF(COUNTIFS($Y$2:Y960,Y960)=1,1,0)</f>
        <v>0</v>
      </c>
      <c r="AA960" s="197">
        <f>SUM($Z$2:Z960)*Z960</f>
        <v>0</v>
      </c>
      <c r="AB960" s="197">
        <f>COUNTIFS(resources!B:B,B960)</f>
        <v>1</v>
      </c>
      <c r="AC960" s="197">
        <f t="shared" si="353"/>
        <v>1</v>
      </c>
      <c r="AD960" s="197">
        <f t="shared" si="354"/>
        <v>1</v>
      </c>
      <c r="AE960" s="197">
        <f t="shared" si="355"/>
        <v>1</v>
      </c>
      <c r="AF960" s="197">
        <f t="shared" si="356"/>
        <v>1</v>
      </c>
      <c r="AG960" s="197">
        <f t="shared" si="357"/>
        <v>1</v>
      </c>
      <c r="AH960" s="197">
        <f t="shared" si="358"/>
        <v>1</v>
      </c>
      <c r="AI960" s="197">
        <f t="shared" si="359"/>
        <v>1</v>
      </c>
    </row>
    <row r="961" spans="1:35" x14ac:dyDescent="0.3">
      <c r="A961" s="103" t="s">
        <v>3926</v>
      </c>
      <c r="B961" s="214" t="s">
        <v>593</v>
      </c>
      <c r="C961" s="214" t="s">
        <v>6277</v>
      </c>
      <c r="D961" s="164">
        <v>2024</v>
      </c>
      <c r="E961" s="164">
        <v>4</v>
      </c>
      <c r="F961" s="166">
        <v>0</v>
      </c>
      <c r="G961" s="206"/>
      <c r="H961" s="208">
        <v>7.9654829074012612E-3</v>
      </c>
      <c r="I961" s="103" t="s">
        <v>558</v>
      </c>
      <c r="J961" s="85">
        <v>4</v>
      </c>
      <c r="K961" s="211" t="s">
        <v>6278</v>
      </c>
      <c r="L961" s="211">
        <v>75</v>
      </c>
      <c r="M961" s="211" t="str">
        <f>IF(
ISNA(INDEX([1]resources!E:E,MATCH(B961,[1]resources!B:B,0))),"fillme",
INDEX([1]resources!E:E,MATCH(B961,[1]resources!B:B,0)))</f>
        <v>CAISO_Battery</v>
      </c>
      <c r="N961" s="221">
        <f>IF(
ISNA(INDEX([1]resources!J:J,MATCH(B961,[1]resources!B:B,0))),"fillme",
INDEX([1]resources!J:J,MATCH(B961,[1]resources!B:B,0)))</f>
        <v>0</v>
      </c>
      <c r="O961" s="210" t="str">
        <f>IFERROR(INDEX(resources!K:K,MATCH(B961,resources!B:B,0)),"fillme")</f>
        <v>battery</v>
      </c>
      <c r="P961" s="210" t="str">
        <f t="shared" si="345"/>
        <v>battery_2024_4</v>
      </c>
      <c r="Q961" s="194">
        <f>INDEX(elcc!G:G,MATCH(P961,elcc!D:D,0))</f>
        <v>1</v>
      </c>
      <c r="R961" s="195">
        <f t="shared" si="346"/>
        <v>1</v>
      </c>
      <c r="S961" s="210">
        <f t="shared" si="347"/>
        <v>0.59741121805509456</v>
      </c>
      <c r="T961" s="212">
        <f t="shared" si="348"/>
        <v>0.59741121805509456</v>
      </c>
      <c r="U961" s="196" t="str">
        <f t="shared" si="349"/>
        <v>ok</v>
      </c>
      <c r="V961" s="192" t="str">
        <f>INDEX(resources!F:F,MATCH(B961,resources!B:B,0))</f>
        <v>new_resolve</v>
      </c>
      <c r="W961" s="197">
        <f t="shared" si="350"/>
        <v>0</v>
      </c>
      <c r="X961" s="197">
        <f t="shared" si="351"/>
        <v>1</v>
      </c>
      <c r="Y961" s="214" t="str">
        <f t="shared" si="352"/>
        <v>New_Li_Battery_D.19-11-016 Resource 2_Resource 2. 75 MW, 300 MWh battery.</v>
      </c>
      <c r="Z961" s="197">
        <f>IF(COUNTIFS($Y$2:Y961,Y961)=1,1,0)</f>
        <v>0</v>
      </c>
      <c r="AA961" s="197">
        <f>SUM($Z$2:Z961)*Z961</f>
        <v>0</v>
      </c>
      <c r="AB961" s="197">
        <f>COUNTIFS(resources!B:B,B961)</f>
        <v>1</v>
      </c>
      <c r="AC961" s="197">
        <f t="shared" si="353"/>
        <v>1</v>
      </c>
      <c r="AD961" s="197">
        <f t="shared" si="354"/>
        <v>1</v>
      </c>
      <c r="AE961" s="197">
        <f t="shared" si="355"/>
        <v>1</v>
      </c>
      <c r="AF961" s="197">
        <f t="shared" si="356"/>
        <v>1</v>
      </c>
      <c r="AG961" s="197">
        <f t="shared" si="357"/>
        <v>1</v>
      </c>
      <c r="AH961" s="197">
        <f t="shared" si="358"/>
        <v>1</v>
      </c>
      <c r="AI961" s="197">
        <f t="shared" si="359"/>
        <v>1</v>
      </c>
    </row>
    <row r="962" spans="1:35" x14ac:dyDescent="0.3">
      <c r="A962" s="103" t="s">
        <v>3926</v>
      </c>
      <c r="B962" s="214" t="s">
        <v>593</v>
      </c>
      <c r="C962" s="214" t="s">
        <v>6277</v>
      </c>
      <c r="D962" s="164">
        <v>2024</v>
      </c>
      <c r="E962" s="164">
        <v>5</v>
      </c>
      <c r="F962" s="166">
        <v>0</v>
      </c>
      <c r="G962" s="206"/>
      <c r="H962" s="208">
        <v>7.9654829074012612E-3</v>
      </c>
      <c r="I962" s="103" t="s">
        <v>558</v>
      </c>
      <c r="J962" s="85">
        <v>4</v>
      </c>
      <c r="K962" s="211" t="s">
        <v>6278</v>
      </c>
      <c r="L962" s="211">
        <v>75</v>
      </c>
      <c r="M962" s="211" t="str">
        <f>IF(
ISNA(INDEX([1]resources!E:E,MATCH(B962,[1]resources!B:B,0))),"fillme",
INDEX([1]resources!E:E,MATCH(B962,[1]resources!B:B,0)))</f>
        <v>CAISO_Battery</v>
      </c>
      <c r="N962" s="221">
        <f>IF(
ISNA(INDEX([1]resources!J:J,MATCH(B962,[1]resources!B:B,0))),"fillme",
INDEX([1]resources!J:J,MATCH(B962,[1]resources!B:B,0)))</f>
        <v>0</v>
      </c>
      <c r="O962" s="210" t="str">
        <f>IFERROR(INDEX(resources!K:K,MATCH(B962,resources!B:B,0)),"fillme")</f>
        <v>battery</v>
      </c>
      <c r="P962" s="210" t="str">
        <f t="shared" si="345"/>
        <v>battery_2024_5</v>
      </c>
      <c r="Q962" s="194">
        <f>INDEX(elcc!G:G,MATCH(P962,elcc!D:D,0))</f>
        <v>1</v>
      </c>
      <c r="R962" s="195">
        <f t="shared" si="346"/>
        <v>1</v>
      </c>
      <c r="S962" s="210">
        <f t="shared" si="347"/>
        <v>0.59741121805509456</v>
      </c>
      <c r="T962" s="212">
        <f t="shared" si="348"/>
        <v>0.59741121805509456</v>
      </c>
      <c r="U962" s="196" t="str">
        <f t="shared" si="349"/>
        <v>ok</v>
      </c>
      <c r="V962" s="192" t="str">
        <f>INDEX(resources!F:F,MATCH(B962,resources!B:B,0))</f>
        <v>new_resolve</v>
      </c>
      <c r="W962" s="197">
        <f t="shared" si="350"/>
        <v>0</v>
      </c>
      <c r="X962" s="197">
        <f t="shared" si="351"/>
        <v>1</v>
      </c>
      <c r="Y962" s="214" t="str">
        <f t="shared" si="352"/>
        <v>New_Li_Battery_D.19-11-016 Resource 2_Resource 2. 75 MW, 300 MWh battery.</v>
      </c>
      <c r="Z962" s="197">
        <f>IF(COUNTIFS($Y$2:Y962,Y962)=1,1,0)</f>
        <v>0</v>
      </c>
      <c r="AA962" s="197">
        <f>SUM($Z$2:Z962)*Z962</f>
        <v>0</v>
      </c>
      <c r="AB962" s="197">
        <f>COUNTIFS(resources!B:B,B962)</f>
        <v>1</v>
      </c>
      <c r="AC962" s="197">
        <f t="shared" si="353"/>
        <v>1</v>
      </c>
      <c r="AD962" s="197">
        <f t="shared" si="354"/>
        <v>1</v>
      </c>
      <c r="AE962" s="197">
        <f t="shared" si="355"/>
        <v>1</v>
      </c>
      <c r="AF962" s="197">
        <f t="shared" si="356"/>
        <v>1</v>
      </c>
      <c r="AG962" s="197">
        <f t="shared" si="357"/>
        <v>1</v>
      </c>
      <c r="AH962" s="197">
        <f t="shared" si="358"/>
        <v>1</v>
      </c>
      <c r="AI962" s="197">
        <f t="shared" si="359"/>
        <v>1</v>
      </c>
    </row>
    <row r="963" spans="1:35" x14ac:dyDescent="0.3">
      <c r="A963" s="103" t="s">
        <v>3926</v>
      </c>
      <c r="B963" s="214" t="s">
        <v>593</v>
      </c>
      <c r="C963" s="214" t="s">
        <v>6277</v>
      </c>
      <c r="D963" s="164">
        <v>2024</v>
      </c>
      <c r="E963" s="164">
        <v>6</v>
      </c>
      <c r="F963" s="166">
        <v>0</v>
      </c>
      <c r="G963" s="206"/>
      <c r="H963" s="208">
        <v>7.9654829074012612E-3</v>
      </c>
      <c r="I963" s="103" t="s">
        <v>558</v>
      </c>
      <c r="J963" s="85">
        <v>4</v>
      </c>
      <c r="K963" s="211" t="s">
        <v>6278</v>
      </c>
      <c r="L963" s="211">
        <v>75</v>
      </c>
      <c r="M963" s="211" t="str">
        <f>IF(
ISNA(INDEX([1]resources!E:E,MATCH(B963,[1]resources!B:B,0))),"fillme",
INDEX([1]resources!E:E,MATCH(B963,[1]resources!B:B,0)))</f>
        <v>CAISO_Battery</v>
      </c>
      <c r="N963" s="221">
        <f>IF(
ISNA(INDEX([1]resources!J:J,MATCH(B963,[1]resources!B:B,0))),"fillme",
INDEX([1]resources!J:J,MATCH(B963,[1]resources!B:B,0)))</f>
        <v>0</v>
      </c>
      <c r="O963" s="210" t="str">
        <f>IFERROR(INDEX(resources!K:K,MATCH(B963,resources!B:B,0)),"fillme")</f>
        <v>battery</v>
      </c>
      <c r="P963" s="210" t="str">
        <f t="shared" si="345"/>
        <v>battery_2024_6</v>
      </c>
      <c r="Q963" s="194">
        <f>INDEX(elcc!G:G,MATCH(P963,elcc!D:D,0))</f>
        <v>1</v>
      </c>
      <c r="R963" s="195">
        <f t="shared" si="346"/>
        <v>1</v>
      </c>
      <c r="S963" s="210">
        <f t="shared" si="347"/>
        <v>0.59741121805509456</v>
      </c>
      <c r="T963" s="212">
        <f t="shared" si="348"/>
        <v>0.59741121805509456</v>
      </c>
      <c r="U963" s="196" t="str">
        <f t="shared" si="349"/>
        <v>ok</v>
      </c>
      <c r="V963" s="192" t="str">
        <f>INDEX(resources!F:F,MATCH(B963,resources!B:B,0))</f>
        <v>new_resolve</v>
      </c>
      <c r="W963" s="197">
        <f t="shared" si="350"/>
        <v>0</v>
      </c>
      <c r="X963" s="197">
        <f t="shared" si="351"/>
        <v>1</v>
      </c>
      <c r="Y963" s="214" t="str">
        <f t="shared" si="352"/>
        <v>New_Li_Battery_D.19-11-016 Resource 2_Resource 2. 75 MW, 300 MWh battery.</v>
      </c>
      <c r="Z963" s="197">
        <f>IF(COUNTIFS($Y$2:Y963,Y963)=1,1,0)</f>
        <v>0</v>
      </c>
      <c r="AA963" s="197">
        <f>SUM($Z$2:Z963)*Z963</f>
        <v>0</v>
      </c>
      <c r="AB963" s="197">
        <f>COUNTIFS(resources!B:B,B963)</f>
        <v>1</v>
      </c>
      <c r="AC963" s="197">
        <f t="shared" si="353"/>
        <v>1</v>
      </c>
      <c r="AD963" s="197">
        <f t="shared" si="354"/>
        <v>1</v>
      </c>
      <c r="AE963" s="197">
        <f t="shared" si="355"/>
        <v>1</v>
      </c>
      <c r="AF963" s="197">
        <f t="shared" si="356"/>
        <v>1</v>
      </c>
      <c r="AG963" s="197">
        <f t="shared" si="357"/>
        <v>1</v>
      </c>
      <c r="AH963" s="197">
        <f t="shared" si="358"/>
        <v>1</v>
      </c>
      <c r="AI963" s="197">
        <f t="shared" si="359"/>
        <v>1</v>
      </c>
    </row>
    <row r="964" spans="1:35" x14ac:dyDescent="0.3">
      <c r="A964" s="103" t="s">
        <v>3926</v>
      </c>
      <c r="B964" s="214" t="s">
        <v>593</v>
      </c>
      <c r="C964" s="214" t="s">
        <v>6277</v>
      </c>
      <c r="D964" s="164">
        <v>2024</v>
      </c>
      <c r="E964" s="164">
        <v>7</v>
      </c>
      <c r="F964" s="166">
        <v>0</v>
      </c>
      <c r="G964" s="206"/>
      <c r="H964" s="208">
        <v>7.9654829074012612E-3</v>
      </c>
      <c r="I964" s="103" t="s">
        <v>558</v>
      </c>
      <c r="J964" s="85">
        <v>4</v>
      </c>
      <c r="K964" s="211" t="s">
        <v>6278</v>
      </c>
      <c r="L964" s="211">
        <v>75</v>
      </c>
      <c r="M964" s="211" t="str">
        <f>IF(
ISNA(INDEX([1]resources!E:E,MATCH(B964,[1]resources!B:B,0))),"fillme",
INDEX([1]resources!E:E,MATCH(B964,[1]resources!B:B,0)))</f>
        <v>CAISO_Battery</v>
      </c>
      <c r="N964" s="221">
        <f>IF(
ISNA(INDEX([1]resources!J:J,MATCH(B964,[1]resources!B:B,0))),"fillme",
INDEX([1]resources!J:J,MATCH(B964,[1]resources!B:B,0)))</f>
        <v>0</v>
      </c>
      <c r="O964" s="210" t="str">
        <f>IFERROR(INDEX(resources!K:K,MATCH(B964,resources!B:B,0)),"fillme")</f>
        <v>battery</v>
      </c>
      <c r="P964" s="210" t="str">
        <f t="shared" si="345"/>
        <v>battery_2024_7</v>
      </c>
      <c r="Q964" s="194">
        <f>INDEX(elcc!G:G,MATCH(P964,elcc!D:D,0))</f>
        <v>1</v>
      </c>
      <c r="R964" s="195">
        <f t="shared" si="346"/>
        <v>1</v>
      </c>
      <c r="S964" s="210">
        <f t="shared" si="347"/>
        <v>0.59741121805509456</v>
      </c>
      <c r="T964" s="212">
        <f t="shared" si="348"/>
        <v>0.59741121805509456</v>
      </c>
      <c r="U964" s="196" t="str">
        <f t="shared" si="349"/>
        <v>ok</v>
      </c>
      <c r="V964" s="192" t="str">
        <f>INDEX(resources!F:F,MATCH(B964,resources!B:B,0))</f>
        <v>new_resolve</v>
      </c>
      <c r="W964" s="197">
        <f t="shared" si="350"/>
        <v>0</v>
      </c>
      <c r="X964" s="197">
        <f t="shared" si="351"/>
        <v>1</v>
      </c>
      <c r="Y964" s="214" t="str">
        <f t="shared" si="352"/>
        <v>New_Li_Battery_D.19-11-016 Resource 2_Resource 2. 75 MW, 300 MWh battery.</v>
      </c>
      <c r="Z964" s="197">
        <f>IF(COUNTIFS($Y$2:Y964,Y964)=1,1,0)</f>
        <v>0</v>
      </c>
      <c r="AA964" s="197">
        <f>SUM($Z$2:Z964)*Z964</f>
        <v>0</v>
      </c>
      <c r="AB964" s="197">
        <f>COUNTIFS(resources!B:B,B964)</f>
        <v>1</v>
      </c>
      <c r="AC964" s="197">
        <f t="shared" si="353"/>
        <v>1</v>
      </c>
      <c r="AD964" s="197">
        <f t="shared" si="354"/>
        <v>1</v>
      </c>
      <c r="AE964" s="197">
        <f t="shared" si="355"/>
        <v>1</v>
      </c>
      <c r="AF964" s="197">
        <f t="shared" si="356"/>
        <v>1</v>
      </c>
      <c r="AG964" s="197">
        <f t="shared" si="357"/>
        <v>1</v>
      </c>
      <c r="AH964" s="197">
        <f t="shared" si="358"/>
        <v>1</v>
      </c>
      <c r="AI964" s="197">
        <f t="shared" si="359"/>
        <v>1</v>
      </c>
    </row>
    <row r="965" spans="1:35" x14ac:dyDescent="0.3">
      <c r="A965" s="103" t="s">
        <v>3926</v>
      </c>
      <c r="B965" s="214" t="s">
        <v>593</v>
      </c>
      <c r="C965" s="214" t="s">
        <v>6277</v>
      </c>
      <c r="D965" s="164">
        <v>2024</v>
      </c>
      <c r="E965" s="164">
        <v>8</v>
      </c>
      <c r="F965" s="166">
        <v>0</v>
      </c>
      <c r="G965" s="206"/>
      <c r="H965" s="208">
        <v>7.9654829074012612E-3</v>
      </c>
      <c r="I965" s="103" t="s">
        <v>558</v>
      </c>
      <c r="J965" s="85">
        <v>4</v>
      </c>
      <c r="K965" s="211" t="s">
        <v>6278</v>
      </c>
      <c r="L965" s="211">
        <v>75</v>
      </c>
      <c r="M965" s="211" t="str">
        <f>IF(
ISNA(INDEX([1]resources!E:E,MATCH(B965,[1]resources!B:B,0))),"fillme",
INDEX([1]resources!E:E,MATCH(B965,[1]resources!B:B,0)))</f>
        <v>CAISO_Battery</v>
      </c>
      <c r="N965" s="221">
        <f>IF(
ISNA(INDEX([1]resources!J:J,MATCH(B965,[1]resources!B:B,0))),"fillme",
INDEX([1]resources!J:J,MATCH(B965,[1]resources!B:B,0)))</f>
        <v>0</v>
      </c>
      <c r="O965" s="210" t="str">
        <f>IFERROR(INDEX(resources!K:K,MATCH(B965,resources!B:B,0)),"fillme")</f>
        <v>battery</v>
      </c>
      <c r="P965" s="210" t="str">
        <f t="shared" si="345"/>
        <v>battery_2024_8</v>
      </c>
      <c r="Q965" s="194">
        <f>INDEX(elcc!G:G,MATCH(P965,elcc!D:D,0))</f>
        <v>1</v>
      </c>
      <c r="R965" s="195">
        <f t="shared" si="346"/>
        <v>1</v>
      </c>
      <c r="S965" s="210">
        <f t="shared" si="347"/>
        <v>0.59741121805509456</v>
      </c>
      <c r="T965" s="212">
        <f t="shared" si="348"/>
        <v>0.59741121805509456</v>
      </c>
      <c r="U965" s="196" t="str">
        <f t="shared" si="349"/>
        <v>ok</v>
      </c>
      <c r="V965" s="192" t="str">
        <f>INDEX(resources!F:F,MATCH(B965,resources!B:B,0))</f>
        <v>new_resolve</v>
      </c>
      <c r="W965" s="197">
        <f t="shared" si="350"/>
        <v>0</v>
      </c>
      <c r="X965" s="197">
        <f t="shared" si="351"/>
        <v>1</v>
      </c>
      <c r="Y965" s="214" t="str">
        <f t="shared" si="352"/>
        <v>New_Li_Battery_D.19-11-016 Resource 2_Resource 2. 75 MW, 300 MWh battery.</v>
      </c>
      <c r="Z965" s="197">
        <f>IF(COUNTIFS($Y$2:Y965,Y965)=1,1,0)</f>
        <v>0</v>
      </c>
      <c r="AA965" s="197">
        <f>SUM($Z$2:Z965)*Z965</f>
        <v>0</v>
      </c>
      <c r="AB965" s="197">
        <f>COUNTIFS(resources!B:B,B965)</f>
        <v>1</v>
      </c>
      <c r="AC965" s="197">
        <f t="shared" si="353"/>
        <v>1</v>
      </c>
      <c r="AD965" s="197">
        <f t="shared" si="354"/>
        <v>1</v>
      </c>
      <c r="AE965" s="197">
        <f t="shared" si="355"/>
        <v>1</v>
      </c>
      <c r="AF965" s="197">
        <f t="shared" si="356"/>
        <v>1</v>
      </c>
      <c r="AG965" s="197">
        <f t="shared" si="357"/>
        <v>1</v>
      </c>
      <c r="AH965" s="197">
        <f t="shared" si="358"/>
        <v>1</v>
      </c>
      <c r="AI965" s="197">
        <f t="shared" si="359"/>
        <v>1</v>
      </c>
    </row>
    <row r="966" spans="1:35" x14ac:dyDescent="0.3">
      <c r="A966" s="103" t="s">
        <v>3926</v>
      </c>
      <c r="B966" s="214" t="s">
        <v>593</v>
      </c>
      <c r="C966" s="214" t="s">
        <v>6277</v>
      </c>
      <c r="D966" s="164">
        <v>2024</v>
      </c>
      <c r="E966" s="164">
        <v>9</v>
      </c>
      <c r="F966" s="166">
        <v>0</v>
      </c>
      <c r="G966" s="206"/>
      <c r="H966" s="208">
        <v>7.9654829074012612E-3</v>
      </c>
      <c r="I966" s="103" t="s">
        <v>558</v>
      </c>
      <c r="J966" s="85">
        <v>4</v>
      </c>
      <c r="K966" s="211" t="s">
        <v>6278</v>
      </c>
      <c r="L966" s="211">
        <v>75</v>
      </c>
      <c r="M966" s="211" t="str">
        <f>IF(
ISNA(INDEX([1]resources!E:E,MATCH(B966,[1]resources!B:B,0))),"fillme",
INDEX([1]resources!E:E,MATCH(B966,[1]resources!B:B,0)))</f>
        <v>CAISO_Battery</v>
      </c>
      <c r="N966" s="221">
        <f>IF(
ISNA(INDEX([1]resources!J:J,MATCH(B966,[1]resources!B:B,0))),"fillme",
INDEX([1]resources!J:J,MATCH(B966,[1]resources!B:B,0)))</f>
        <v>0</v>
      </c>
      <c r="O966" s="210" t="str">
        <f>IFERROR(INDEX(resources!K:K,MATCH(B966,resources!B:B,0)),"fillme")</f>
        <v>battery</v>
      </c>
      <c r="P966" s="210" t="str">
        <f t="shared" si="345"/>
        <v>battery_2024_9</v>
      </c>
      <c r="Q966" s="194">
        <f>INDEX(elcc!G:G,MATCH(P966,elcc!D:D,0))</f>
        <v>1</v>
      </c>
      <c r="R966" s="195">
        <f t="shared" si="346"/>
        <v>1</v>
      </c>
      <c r="S966" s="210">
        <f t="shared" si="347"/>
        <v>0.59741121805509456</v>
      </c>
      <c r="T966" s="212">
        <f t="shared" si="348"/>
        <v>0.59741121805509456</v>
      </c>
      <c r="U966" s="196" t="str">
        <f t="shared" si="349"/>
        <v>ok</v>
      </c>
      <c r="V966" s="192" t="str">
        <f>INDEX(resources!F:F,MATCH(B966,resources!B:B,0))</f>
        <v>new_resolve</v>
      </c>
      <c r="W966" s="197">
        <f t="shared" si="350"/>
        <v>0</v>
      </c>
      <c r="X966" s="197">
        <f t="shared" si="351"/>
        <v>1</v>
      </c>
      <c r="Y966" s="214" t="str">
        <f t="shared" si="352"/>
        <v>New_Li_Battery_D.19-11-016 Resource 2_Resource 2. 75 MW, 300 MWh battery.</v>
      </c>
      <c r="Z966" s="197">
        <f>IF(COUNTIFS($Y$2:Y966,Y966)=1,1,0)</f>
        <v>0</v>
      </c>
      <c r="AA966" s="197">
        <f>SUM($Z$2:Z966)*Z966</f>
        <v>0</v>
      </c>
      <c r="AB966" s="197">
        <f>COUNTIFS(resources!B:B,B966)</f>
        <v>1</v>
      </c>
      <c r="AC966" s="197">
        <f t="shared" si="353"/>
        <v>1</v>
      </c>
      <c r="AD966" s="197">
        <f t="shared" si="354"/>
        <v>1</v>
      </c>
      <c r="AE966" s="197">
        <f t="shared" si="355"/>
        <v>1</v>
      </c>
      <c r="AF966" s="197">
        <f t="shared" si="356"/>
        <v>1</v>
      </c>
      <c r="AG966" s="197">
        <f t="shared" si="357"/>
        <v>1</v>
      </c>
      <c r="AH966" s="197">
        <f t="shared" si="358"/>
        <v>1</v>
      </c>
      <c r="AI966" s="197">
        <f t="shared" si="359"/>
        <v>1</v>
      </c>
    </row>
    <row r="967" spans="1:35" x14ac:dyDescent="0.3">
      <c r="A967" s="103" t="s">
        <v>3926</v>
      </c>
      <c r="B967" s="214" t="s">
        <v>593</v>
      </c>
      <c r="C967" s="214" t="s">
        <v>6277</v>
      </c>
      <c r="D967" s="164">
        <v>2024</v>
      </c>
      <c r="E967" s="164">
        <v>10</v>
      </c>
      <c r="F967" s="166">
        <v>0</v>
      </c>
      <c r="G967" s="206"/>
      <c r="H967" s="208">
        <v>7.9654829074012612E-3</v>
      </c>
      <c r="I967" s="103" t="s">
        <v>558</v>
      </c>
      <c r="J967" s="85">
        <v>4</v>
      </c>
      <c r="K967" s="211" t="s">
        <v>6278</v>
      </c>
      <c r="L967" s="211">
        <v>75</v>
      </c>
      <c r="M967" s="211" t="str">
        <f>IF(
ISNA(INDEX([1]resources!E:E,MATCH(B967,[1]resources!B:B,0))),"fillme",
INDEX([1]resources!E:E,MATCH(B967,[1]resources!B:B,0)))</f>
        <v>CAISO_Battery</v>
      </c>
      <c r="N967" s="221">
        <f>IF(
ISNA(INDEX([1]resources!J:J,MATCH(B967,[1]resources!B:B,0))),"fillme",
INDEX([1]resources!J:J,MATCH(B967,[1]resources!B:B,0)))</f>
        <v>0</v>
      </c>
      <c r="O967" s="210" t="str">
        <f>IFERROR(INDEX(resources!K:K,MATCH(B967,resources!B:B,0)),"fillme")</f>
        <v>battery</v>
      </c>
      <c r="P967" s="210" t="str">
        <f t="shared" si="345"/>
        <v>battery_2024_10</v>
      </c>
      <c r="Q967" s="194">
        <f>INDEX(elcc!G:G,MATCH(P967,elcc!D:D,0))</f>
        <v>1</v>
      </c>
      <c r="R967" s="195">
        <f t="shared" si="346"/>
        <v>1</v>
      </c>
      <c r="S967" s="210">
        <f t="shared" si="347"/>
        <v>0.59741121805509456</v>
      </c>
      <c r="T967" s="212">
        <f t="shared" si="348"/>
        <v>0.59741121805509456</v>
      </c>
      <c r="U967" s="196" t="str">
        <f t="shared" si="349"/>
        <v>ok</v>
      </c>
      <c r="V967" s="192" t="str">
        <f>INDEX(resources!F:F,MATCH(B967,resources!B:B,0))</f>
        <v>new_resolve</v>
      </c>
      <c r="W967" s="197">
        <f t="shared" si="350"/>
        <v>0</v>
      </c>
      <c r="X967" s="197">
        <f t="shared" si="351"/>
        <v>1</v>
      </c>
      <c r="Y967" s="214" t="str">
        <f t="shared" si="352"/>
        <v>New_Li_Battery_D.19-11-016 Resource 2_Resource 2. 75 MW, 300 MWh battery.</v>
      </c>
      <c r="Z967" s="197">
        <f>IF(COUNTIFS($Y$2:Y967,Y967)=1,1,0)</f>
        <v>0</v>
      </c>
      <c r="AA967" s="197">
        <f>SUM($Z$2:Z967)*Z967</f>
        <v>0</v>
      </c>
      <c r="AB967" s="197">
        <f>COUNTIFS(resources!B:B,B967)</f>
        <v>1</v>
      </c>
      <c r="AC967" s="197">
        <f t="shared" si="353"/>
        <v>1</v>
      </c>
      <c r="AD967" s="197">
        <f t="shared" si="354"/>
        <v>1</v>
      </c>
      <c r="AE967" s="197">
        <f t="shared" si="355"/>
        <v>1</v>
      </c>
      <c r="AF967" s="197">
        <f t="shared" si="356"/>
        <v>1</v>
      </c>
      <c r="AG967" s="197">
        <f t="shared" si="357"/>
        <v>1</v>
      </c>
      <c r="AH967" s="197">
        <f t="shared" si="358"/>
        <v>1</v>
      </c>
      <c r="AI967" s="197">
        <f t="shared" si="359"/>
        <v>1</v>
      </c>
    </row>
    <row r="968" spans="1:35" x14ac:dyDescent="0.3">
      <c r="A968" s="103" t="s">
        <v>3926</v>
      </c>
      <c r="B968" s="214" t="s">
        <v>593</v>
      </c>
      <c r="C968" s="214" t="s">
        <v>6277</v>
      </c>
      <c r="D968" s="164">
        <v>2024</v>
      </c>
      <c r="E968" s="164">
        <v>11</v>
      </c>
      <c r="F968" s="166">
        <v>0</v>
      </c>
      <c r="G968" s="206"/>
      <c r="H968" s="208">
        <v>7.9654829074012612E-3</v>
      </c>
      <c r="I968" s="103" t="s">
        <v>558</v>
      </c>
      <c r="J968" s="85">
        <v>4</v>
      </c>
      <c r="K968" s="211" t="s">
        <v>6278</v>
      </c>
      <c r="L968" s="211">
        <v>75</v>
      </c>
      <c r="M968" s="211" t="str">
        <f>IF(
ISNA(INDEX([1]resources!E:E,MATCH(B968,[1]resources!B:B,0))),"fillme",
INDEX([1]resources!E:E,MATCH(B968,[1]resources!B:B,0)))</f>
        <v>CAISO_Battery</v>
      </c>
      <c r="N968" s="221">
        <f>IF(
ISNA(INDEX([1]resources!J:J,MATCH(B968,[1]resources!B:B,0))),"fillme",
INDEX([1]resources!J:J,MATCH(B968,[1]resources!B:B,0)))</f>
        <v>0</v>
      </c>
      <c r="O968" s="210" t="str">
        <f>IFERROR(INDEX(resources!K:K,MATCH(B968,resources!B:B,0)),"fillme")</f>
        <v>battery</v>
      </c>
      <c r="P968" s="210" t="str">
        <f t="shared" si="345"/>
        <v>battery_2024_11</v>
      </c>
      <c r="Q968" s="194">
        <f>INDEX(elcc!G:G,MATCH(P968,elcc!D:D,0))</f>
        <v>1</v>
      </c>
      <c r="R968" s="195">
        <f t="shared" si="346"/>
        <v>1</v>
      </c>
      <c r="S968" s="210">
        <f t="shared" si="347"/>
        <v>0.59741121805509456</v>
      </c>
      <c r="T968" s="212">
        <f t="shared" si="348"/>
        <v>0.59741121805509456</v>
      </c>
      <c r="U968" s="196" t="str">
        <f t="shared" si="349"/>
        <v>ok</v>
      </c>
      <c r="V968" s="192" t="str">
        <f>INDEX(resources!F:F,MATCH(B968,resources!B:B,0))</f>
        <v>new_resolve</v>
      </c>
      <c r="W968" s="197">
        <f t="shared" si="350"/>
        <v>0</v>
      </c>
      <c r="X968" s="197">
        <f t="shared" si="351"/>
        <v>1</v>
      </c>
      <c r="Y968" s="214" t="str">
        <f t="shared" si="352"/>
        <v>New_Li_Battery_D.19-11-016 Resource 2_Resource 2. 75 MW, 300 MWh battery.</v>
      </c>
      <c r="Z968" s="197">
        <f>IF(COUNTIFS($Y$2:Y968,Y968)=1,1,0)</f>
        <v>0</v>
      </c>
      <c r="AA968" s="197">
        <f>SUM($Z$2:Z968)*Z968</f>
        <v>0</v>
      </c>
      <c r="AB968" s="197">
        <f>COUNTIFS(resources!B:B,B968)</f>
        <v>1</v>
      </c>
      <c r="AC968" s="197">
        <f t="shared" si="353"/>
        <v>1</v>
      </c>
      <c r="AD968" s="197">
        <f t="shared" si="354"/>
        <v>1</v>
      </c>
      <c r="AE968" s="197">
        <f t="shared" si="355"/>
        <v>1</v>
      </c>
      <c r="AF968" s="197">
        <f t="shared" si="356"/>
        <v>1</v>
      </c>
      <c r="AG968" s="197">
        <f t="shared" si="357"/>
        <v>1</v>
      </c>
      <c r="AH968" s="197">
        <f t="shared" si="358"/>
        <v>1</v>
      </c>
      <c r="AI968" s="197">
        <f t="shared" si="359"/>
        <v>1</v>
      </c>
    </row>
    <row r="969" spans="1:35" x14ac:dyDescent="0.3">
      <c r="A969" s="103" t="s">
        <v>3926</v>
      </c>
      <c r="B969" s="214" t="s">
        <v>593</v>
      </c>
      <c r="C969" s="214" t="s">
        <v>6277</v>
      </c>
      <c r="D969" s="164">
        <v>2024</v>
      </c>
      <c r="E969" s="164">
        <v>12</v>
      </c>
      <c r="F969" s="166">
        <v>0</v>
      </c>
      <c r="G969" s="206"/>
      <c r="H969" s="208">
        <v>7.9654829074012612E-3</v>
      </c>
      <c r="I969" s="103" t="s">
        <v>558</v>
      </c>
      <c r="J969" s="85">
        <v>4</v>
      </c>
      <c r="K969" s="211" t="s">
        <v>6278</v>
      </c>
      <c r="L969" s="211">
        <v>75</v>
      </c>
      <c r="M969" s="211" t="str">
        <f>IF(
ISNA(INDEX([1]resources!E:E,MATCH(B969,[1]resources!B:B,0))),"fillme",
INDEX([1]resources!E:E,MATCH(B969,[1]resources!B:B,0)))</f>
        <v>CAISO_Battery</v>
      </c>
      <c r="N969" s="221">
        <f>IF(
ISNA(INDEX([1]resources!J:J,MATCH(B969,[1]resources!B:B,0))),"fillme",
INDEX([1]resources!J:J,MATCH(B969,[1]resources!B:B,0)))</f>
        <v>0</v>
      </c>
      <c r="O969" s="210" t="str">
        <f>IFERROR(INDEX(resources!K:K,MATCH(B969,resources!B:B,0)),"fillme")</f>
        <v>battery</v>
      </c>
      <c r="P969" s="210" t="str">
        <f t="shared" si="345"/>
        <v>battery_2024_12</v>
      </c>
      <c r="Q969" s="194">
        <f>INDEX(elcc!G:G,MATCH(P969,elcc!D:D,0))</f>
        <v>1</v>
      </c>
      <c r="R969" s="195">
        <f t="shared" si="346"/>
        <v>1</v>
      </c>
      <c r="S969" s="210">
        <f t="shared" si="347"/>
        <v>0.59741121805509456</v>
      </c>
      <c r="T969" s="212">
        <f t="shared" si="348"/>
        <v>0.59741121805509456</v>
      </c>
      <c r="U969" s="196" t="str">
        <f t="shared" si="349"/>
        <v>ok</v>
      </c>
      <c r="V969" s="192" t="str">
        <f>INDEX(resources!F:F,MATCH(B969,resources!B:B,0))</f>
        <v>new_resolve</v>
      </c>
      <c r="W969" s="197">
        <f t="shared" si="350"/>
        <v>0</v>
      </c>
      <c r="X969" s="197">
        <f t="shared" si="351"/>
        <v>1</v>
      </c>
      <c r="Y969" s="214" t="str">
        <f t="shared" si="352"/>
        <v>New_Li_Battery_D.19-11-016 Resource 2_Resource 2. 75 MW, 300 MWh battery.</v>
      </c>
      <c r="Z969" s="197">
        <f>IF(COUNTIFS($Y$2:Y969,Y969)=1,1,0)</f>
        <v>0</v>
      </c>
      <c r="AA969" s="197">
        <f>SUM($Z$2:Z969)*Z969</f>
        <v>0</v>
      </c>
      <c r="AB969" s="197">
        <f>COUNTIFS(resources!B:B,B969)</f>
        <v>1</v>
      </c>
      <c r="AC969" s="197">
        <f t="shared" si="353"/>
        <v>1</v>
      </c>
      <c r="AD969" s="197">
        <f t="shared" si="354"/>
        <v>1</v>
      </c>
      <c r="AE969" s="197">
        <f t="shared" si="355"/>
        <v>1</v>
      </c>
      <c r="AF969" s="197">
        <f t="shared" si="356"/>
        <v>1</v>
      </c>
      <c r="AG969" s="197">
        <f t="shared" si="357"/>
        <v>1</v>
      </c>
      <c r="AH969" s="197">
        <f t="shared" si="358"/>
        <v>1</v>
      </c>
      <c r="AI969" s="197">
        <f t="shared" si="359"/>
        <v>1</v>
      </c>
    </row>
    <row r="970" spans="1:35" x14ac:dyDescent="0.3">
      <c r="A970" s="103" t="s">
        <v>3926</v>
      </c>
      <c r="B970" s="214" t="s">
        <v>593</v>
      </c>
      <c r="C970" s="214" t="s">
        <v>6277</v>
      </c>
      <c r="D970" s="164">
        <v>2025</v>
      </c>
      <c r="E970" s="164">
        <v>1</v>
      </c>
      <c r="F970" s="166">
        <v>0</v>
      </c>
      <c r="G970" s="206"/>
      <c r="H970" s="208">
        <v>7.9654829074012612E-3</v>
      </c>
      <c r="I970" s="103" t="s">
        <v>558</v>
      </c>
      <c r="J970" s="85">
        <v>4</v>
      </c>
      <c r="K970" s="211" t="s">
        <v>6278</v>
      </c>
      <c r="L970" s="211">
        <v>75</v>
      </c>
      <c r="M970" s="211" t="str">
        <f>IF(
ISNA(INDEX([1]resources!E:E,MATCH(B970,[1]resources!B:B,0))),"fillme",
INDEX([1]resources!E:E,MATCH(B970,[1]resources!B:B,0)))</f>
        <v>CAISO_Battery</v>
      </c>
      <c r="N970" s="221">
        <f>IF(
ISNA(INDEX([1]resources!J:J,MATCH(B970,[1]resources!B:B,0))),"fillme",
INDEX([1]resources!J:J,MATCH(B970,[1]resources!B:B,0)))</f>
        <v>0</v>
      </c>
      <c r="O970" s="210" t="str">
        <f>IFERROR(INDEX(resources!K:K,MATCH(B970,resources!B:B,0)),"fillme")</f>
        <v>battery</v>
      </c>
      <c r="P970" s="210" t="str">
        <f t="shared" si="345"/>
        <v>battery_2025_1</v>
      </c>
      <c r="Q970" s="194">
        <f>INDEX(elcc!G:G,MATCH(P970,elcc!D:D,0))</f>
        <v>0.98301732361648997</v>
      </c>
      <c r="R970" s="195">
        <f t="shared" si="346"/>
        <v>1</v>
      </c>
      <c r="S970" s="210">
        <f t="shared" si="347"/>
        <v>0.58726557667098633</v>
      </c>
      <c r="T970" s="212">
        <f t="shared" si="348"/>
        <v>0.58726557667098633</v>
      </c>
      <c r="U970" s="196" t="str">
        <f t="shared" si="349"/>
        <v>ok</v>
      </c>
      <c r="V970" s="192" t="str">
        <f>INDEX(resources!F:F,MATCH(B970,resources!B:B,0))</f>
        <v>new_resolve</v>
      </c>
      <c r="W970" s="197">
        <f t="shared" si="350"/>
        <v>0</v>
      </c>
      <c r="X970" s="197">
        <f t="shared" si="351"/>
        <v>1</v>
      </c>
      <c r="Y970" s="214" t="str">
        <f t="shared" si="352"/>
        <v>New_Li_Battery_D.19-11-016 Resource 2_Resource 2. 75 MW, 300 MWh battery.</v>
      </c>
      <c r="Z970" s="197">
        <f>IF(COUNTIFS($Y$2:Y970,Y970)=1,1,0)</f>
        <v>0</v>
      </c>
      <c r="AA970" s="197">
        <f>SUM($Z$2:Z970)*Z970</f>
        <v>0</v>
      </c>
      <c r="AB970" s="197">
        <f>COUNTIFS(resources!B:B,B970)</f>
        <v>1</v>
      </c>
      <c r="AC970" s="197">
        <f t="shared" si="353"/>
        <v>1</v>
      </c>
      <c r="AD970" s="197">
        <f t="shared" si="354"/>
        <v>1</v>
      </c>
      <c r="AE970" s="197">
        <f t="shared" si="355"/>
        <v>1</v>
      </c>
      <c r="AF970" s="197">
        <f t="shared" si="356"/>
        <v>1</v>
      </c>
      <c r="AG970" s="197">
        <f t="shared" si="357"/>
        <v>1</v>
      </c>
      <c r="AH970" s="197">
        <f t="shared" si="358"/>
        <v>1</v>
      </c>
      <c r="AI970" s="197">
        <f t="shared" si="359"/>
        <v>1</v>
      </c>
    </row>
    <row r="971" spans="1:35" x14ac:dyDescent="0.3">
      <c r="A971" s="103" t="s">
        <v>3926</v>
      </c>
      <c r="B971" s="214" t="s">
        <v>593</v>
      </c>
      <c r="C971" s="214" t="s">
        <v>6277</v>
      </c>
      <c r="D971" s="164">
        <v>2025</v>
      </c>
      <c r="E971" s="164">
        <v>2</v>
      </c>
      <c r="F971" s="166">
        <v>0</v>
      </c>
      <c r="G971" s="206"/>
      <c r="H971" s="208">
        <v>7.9654829074012612E-3</v>
      </c>
      <c r="I971" s="103" t="s">
        <v>558</v>
      </c>
      <c r="J971" s="85">
        <v>4</v>
      </c>
      <c r="K971" s="211" t="s">
        <v>6278</v>
      </c>
      <c r="L971" s="211">
        <v>75</v>
      </c>
      <c r="M971" s="211" t="str">
        <f>IF(
ISNA(INDEX([1]resources!E:E,MATCH(B971,[1]resources!B:B,0))),"fillme",
INDEX([1]resources!E:E,MATCH(B971,[1]resources!B:B,0)))</f>
        <v>CAISO_Battery</v>
      </c>
      <c r="N971" s="221">
        <f>IF(
ISNA(INDEX([1]resources!J:J,MATCH(B971,[1]resources!B:B,0))),"fillme",
INDEX([1]resources!J:J,MATCH(B971,[1]resources!B:B,0)))</f>
        <v>0</v>
      </c>
      <c r="O971" s="210" t="str">
        <f>IFERROR(INDEX(resources!K:K,MATCH(B971,resources!B:B,0)),"fillme")</f>
        <v>battery</v>
      </c>
      <c r="P971" s="210" t="str">
        <f t="shared" si="345"/>
        <v>battery_2025_2</v>
      </c>
      <c r="Q971" s="194">
        <f>INDEX(elcc!G:G,MATCH(P971,elcc!D:D,0))</f>
        <v>0.98301732361648997</v>
      </c>
      <c r="R971" s="195">
        <f t="shared" si="346"/>
        <v>1</v>
      </c>
      <c r="S971" s="210">
        <f t="shared" si="347"/>
        <v>0.58726557667098633</v>
      </c>
      <c r="T971" s="212">
        <f t="shared" si="348"/>
        <v>0.58726557667098633</v>
      </c>
      <c r="U971" s="196" t="str">
        <f t="shared" si="349"/>
        <v>ok</v>
      </c>
      <c r="V971" s="192" t="str">
        <f>INDEX(resources!F:F,MATCH(B971,resources!B:B,0))</f>
        <v>new_resolve</v>
      </c>
      <c r="W971" s="197">
        <f t="shared" si="350"/>
        <v>0</v>
      </c>
      <c r="X971" s="197">
        <f t="shared" si="351"/>
        <v>1</v>
      </c>
      <c r="Y971" s="214" t="str">
        <f t="shared" si="352"/>
        <v>New_Li_Battery_D.19-11-016 Resource 2_Resource 2. 75 MW, 300 MWh battery.</v>
      </c>
      <c r="Z971" s="197">
        <f>IF(COUNTIFS($Y$2:Y971,Y971)=1,1,0)</f>
        <v>0</v>
      </c>
      <c r="AA971" s="197">
        <f>SUM($Z$2:Z971)*Z971</f>
        <v>0</v>
      </c>
      <c r="AB971" s="197">
        <f>COUNTIFS(resources!B:B,B971)</f>
        <v>1</v>
      </c>
      <c r="AC971" s="197">
        <f t="shared" si="353"/>
        <v>1</v>
      </c>
      <c r="AD971" s="197">
        <f t="shared" si="354"/>
        <v>1</v>
      </c>
      <c r="AE971" s="197">
        <f t="shared" si="355"/>
        <v>1</v>
      </c>
      <c r="AF971" s="197">
        <f t="shared" si="356"/>
        <v>1</v>
      </c>
      <c r="AG971" s="197">
        <f t="shared" si="357"/>
        <v>1</v>
      </c>
      <c r="AH971" s="197">
        <f t="shared" si="358"/>
        <v>1</v>
      </c>
      <c r="AI971" s="197">
        <f t="shared" si="359"/>
        <v>1</v>
      </c>
    </row>
    <row r="972" spans="1:35" x14ac:dyDescent="0.3">
      <c r="A972" s="103" t="s">
        <v>3926</v>
      </c>
      <c r="B972" s="214" t="s">
        <v>593</v>
      </c>
      <c r="C972" s="214" t="s">
        <v>6277</v>
      </c>
      <c r="D972" s="164">
        <v>2025</v>
      </c>
      <c r="E972" s="164">
        <v>3</v>
      </c>
      <c r="F972" s="166">
        <v>0</v>
      </c>
      <c r="G972" s="206"/>
      <c r="H972" s="208">
        <v>7.9654829074012612E-3</v>
      </c>
      <c r="I972" s="103" t="s">
        <v>558</v>
      </c>
      <c r="J972" s="85">
        <v>4</v>
      </c>
      <c r="K972" s="211" t="s">
        <v>6278</v>
      </c>
      <c r="L972" s="211">
        <v>75</v>
      </c>
      <c r="M972" s="211" t="str">
        <f>IF(
ISNA(INDEX([1]resources!E:E,MATCH(B972,[1]resources!B:B,0))),"fillme",
INDEX([1]resources!E:E,MATCH(B972,[1]resources!B:B,0)))</f>
        <v>CAISO_Battery</v>
      </c>
      <c r="N972" s="221">
        <f>IF(
ISNA(INDEX([1]resources!J:J,MATCH(B972,[1]resources!B:B,0))),"fillme",
INDEX([1]resources!J:J,MATCH(B972,[1]resources!B:B,0)))</f>
        <v>0</v>
      </c>
      <c r="O972" s="210" t="str">
        <f>IFERROR(INDEX(resources!K:K,MATCH(B972,resources!B:B,0)),"fillme")</f>
        <v>battery</v>
      </c>
      <c r="P972" s="210" t="str">
        <f t="shared" si="345"/>
        <v>battery_2025_3</v>
      </c>
      <c r="Q972" s="194">
        <f>INDEX(elcc!G:G,MATCH(P972,elcc!D:D,0))</f>
        <v>0.98301732361648997</v>
      </c>
      <c r="R972" s="195">
        <f t="shared" si="346"/>
        <v>1</v>
      </c>
      <c r="S972" s="210">
        <f t="shared" si="347"/>
        <v>0.58726557667098633</v>
      </c>
      <c r="T972" s="212">
        <f t="shared" si="348"/>
        <v>0.58726557667098633</v>
      </c>
      <c r="U972" s="196" t="str">
        <f t="shared" si="349"/>
        <v>ok</v>
      </c>
      <c r="V972" s="192" t="str">
        <f>INDEX(resources!F:F,MATCH(B972,resources!B:B,0))</f>
        <v>new_resolve</v>
      </c>
      <c r="W972" s="197">
        <f t="shared" si="350"/>
        <v>0</v>
      </c>
      <c r="X972" s="197">
        <f t="shared" si="351"/>
        <v>1</v>
      </c>
      <c r="Y972" s="214" t="str">
        <f t="shared" si="352"/>
        <v>New_Li_Battery_D.19-11-016 Resource 2_Resource 2. 75 MW, 300 MWh battery.</v>
      </c>
      <c r="Z972" s="197">
        <f>IF(COUNTIFS($Y$2:Y972,Y972)=1,1,0)</f>
        <v>0</v>
      </c>
      <c r="AA972" s="197">
        <f>SUM($Z$2:Z972)*Z972</f>
        <v>0</v>
      </c>
      <c r="AB972" s="197">
        <f>COUNTIFS(resources!B:B,B972)</f>
        <v>1</v>
      </c>
      <c r="AC972" s="197">
        <f t="shared" si="353"/>
        <v>1</v>
      </c>
      <c r="AD972" s="197">
        <f t="shared" si="354"/>
        <v>1</v>
      </c>
      <c r="AE972" s="197">
        <f t="shared" si="355"/>
        <v>1</v>
      </c>
      <c r="AF972" s="197">
        <f t="shared" si="356"/>
        <v>1</v>
      </c>
      <c r="AG972" s="197">
        <f t="shared" si="357"/>
        <v>1</v>
      </c>
      <c r="AH972" s="197">
        <f t="shared" si="358"/>
        <v>1</v>
      </c>
      <c r="AI972" s="197">
        <f t="shared" si="359"/>
        <v>1</v>
      </c>
    </row>
    <row r="973" spans="1:35" x14ac:dyDescent="0.3">
      <c r="A973" s="103" t="s">
        <v>3926</v>
      </c>
      <c r="B973" s="214" t="s">
        <v>593</v>
      </c>
      <c r="C973" s="214" t="s">
        <v>6277</v>
      </c>
      <c r="D973" s="164">
        <v>2025</v>
      </c>
      <c r="E973" s="164">
        <v>4</v>
      </c>
      <c r="F973" s="166">
        <v>0</v>
      </c>
      <c r="G973" s="206"/>
      <c r="H973" s="208">
        <v>7.9654829074012612E-3</v>
      </c>
      <c r="I973" s="103" t="s">
        <v>558</v>
      </c>
      <c r="J973" s="85">
        <v>4</v>
      </c>
      <c r="K973" s="211" t="s">
        <v>6278</v>
      </c>
      <c r="L973" s="211">
        <v>75</v>
      </c>
      <c r="M973" s="211" t="str">
        <f>IF(
ISNA(INDEX([1]resources!E:E,MATCH(B973,[1]resources!B:B,0))),"fillme",
INDEX([1]resources!E:E,MATCH(B973,[1]resources!B:B,0)))</f>
        <v>CAISO_Battery</v>
      </c>
      <c r="N973" s="221">
        <f>IF(
ISNA(INDEX([1]resources!J:J,MATCH(B973,[1]resources!B:B,0))),"fillme",
INDEX([1]resources!J:J,MATCH(B973,[1]resources!B:B,0)))</f>
        <v>0</v>
      </c>
      <c r="O973" s="210" t="str">
        <f>IFERROR(INDEX(resources!K:K,MATCH(B973,resources!B:B,0)),"fillme")</f>
        <v>battery</v>
      </c>
      <c r="P973" s="210" t="str">
        <f t="shared" si="345"/>
        <v>battery_2025_4</v>
      </c>
      <c r="Q973" s="194">
        <f>INDEX(elcc!G:G,MATCH(P973,elcc!D:D,0))</f>
        <v>0.98301732361648997</v>
      </c>
      <c r="R973" s="195">
        <f t="shared" si="346"/>
        <v>1</v>
      </c>
      <c r="S973" s="210">
        <f t="shared" si="347"/>
        <v>0.58726557667098633</v>
      </c>
      <c r="T973" s="212">
        <f t="shared" si="348"/>
        <v>0.58726557667098633</v>
      </c>
      <c r="U973" s="196" t="str">
        <f t="shared" si="349"/>
        <v>ok</v>
      </c>
      <c r="V973" s="192" t="str">
        <f>INDEX(resources!F:F,MATCH(B973,resources!B:B,0))</f>
        <v>new_resolve</v>
      </c>
      <c r="W973" s="197">
        <f t="shared" si="350"/>
        <v>0</v>
      </c>
      <c r="X973" s="197">
        <f t="shared" si="351"/>
        <v>1</v>
      </c>
      <c r="Y973" s="214" t="str">
        <f t="shared" si="352"/>
        <v>New_Li_Battery_D.19-11-016 Resource 2_Resource 2. 75 MW, 300 MWh battery.</v>
      </c>
      <c r="Z973" s="197">
        <f>IF(COUNTIFS($Y$2:Y973,Y973)=1,1,0)</f>
        <v>0</v>
      </c>
      <c r="AA973" s="197">
        <f>SUM($Z$2:Z973)*Z973</f>
        <v>0</v>
      </c>
      <c r="AB973" s="197">
        <f>COUNTIFS(resources!B:B,B973)</f>
        <v>1</v>
      </c>
      <c r="AC973" s="197">
        <f t="shared" si="353"/>
        <v>1</v>
      </c>
      <c r="AD973" s="197">
        <f t="shared" si="354"/>
        <v>1</v>
      </c>
      <c r="AE973" s="197">
        <f t="shared" si="355"/>
        <v>1</v>
      </c>
      <c r="AF973" s="197">
        <f t="shared" si="356"/>
        <v>1</v>
      </c>
      <c r="AG973" s="197">
        <f t="shared" si="357"/>
        <v>1</v>
      </c>
      <c r="AH973" s="197">
        <f t="shared" si="358"/>
        <v>1</v>
      </c>
      <c r="AI973" s="197">
        <f t="shared" si="359"/>
        <v>1</v>
      </c>
    </row>
    <row r="974" spans="1:35" x14ac:dyDescent="0.3">
      <c r="A974" s="103" t="s">
        <v>3926</v>
      </c>
      <c r="B974" s="214" t="s">
        <v>593</v>
      </c>
      <c r="C974" s="214" t="s">
        <v>6277</v>
      </c>
      <c r="D974" s="164">
        <v>2025</v>
      </c>
      <c r="E974" s="164">
        <v>5</v>
      </c>
      <c r="F974" s="166">
        <v>0</v>
      </c>
      <c r="G974" s="206"/>
      <c r="H974" s="208">
        <v>7.9654829074012612E-3</v>
      </c>
      <c r="I974" s="103" t="s">
        <v>558</v>
      </c>
      <c r="J974" s="85">
        <v>4</v>
      </c>
      <c r="K974" s="211" t="s">
        <v>6278</v>
      </c>
      <c r="L974" s="211">
        <v>75</v>
      </c>
      <c r="M974" s="211" t="str">
        <f>IF(
ISNA(INDEX([1]resources!E:E,MATCH(B974,[1]resources!B:B,0))),"fillme",
INDEX([1]resources!E:E,MATCH(B974,[1]resources!B:B,0)))</f>
        <v>CAISO_Battery</v>
      </c>
      <c r="N974" s="221">
        <f>IF(
ISNA(INDEX([1]resources!J:J,MATCH(B974,[1]resources!B:B,0))),"fillme",
INDEX([1]resources!J:J,MATCH(B974,[1]resources!B:B,0)))</f>
        <v>0</v>
      </c>
      <c r="O974" s="210" t="str">
        <f>IFERROR(INDEX(resources!K:K,MATCH(B974,resources!B:B,0)),"fillme")</f>
        <v>battery</v>
      </c>
      <c r="P974" s="210" t="str">
        <f t="shared" si="345"/>
        <v>battery_2025_5</v>
      </c>
      <c r="Q974" s="194">
        <f>INDEX(elcc!G:G,MATCH(P974,elcc!D:D,0))</f>
        <v>0.98301732361648997</v>
      </c>
      <c r="R974" s="195">
        <f t="shared" si="346"/>
        <v>1</v>
      </c>
      <c r="S974" s="210">
        <f t="shared" si="347"/>
        <v>0.58726557667098633</v>
      </c>
      <c r="T974" s="212">
        <f t="shared" si="348"/>
        <v>0.58726557667098633</v>
      </c>
      <c r="U974" s="196" t="str">
        <f t="shared" si="349"/>
        <v>ok</v>
      </c>
      <c r="V974" s="192" t="str">
        <f>INDEX(resources!F:F,MATCH(B974,resources!B:B,0))</f>
        <v>new_resolve</v>
      </c>
      <c r="W974" s="197">
        <f t="shared" si="350"/>
        <v>0</v>
      </c>
      <c r="X974" s="197">
        <f t="shared" si="351"/>
        <v>1</v>
      </c>
      <c r="Y974" s="214" t="str">
        <f t="shared" si="352"/>
        <v>New_Li_Battery_D.19-11-016 Resource 2_Resource 2. 75 MW, 300 MWh battery.</v>
      </c>
      <c r="Z974" s="197">
        <f>IF(COUNTIFS($Y$2:Y974,Y974)=1,1,0)</f>
        <v>0</v>
      </c>
      <c r="AA974" s="197">
        <f>SUM($Z$2:Z974)*Z974</f>
        <v>0</v>
      </c>
      <c r="AB974" s="197">
        <f>COUNTIFS(resources!B:B,B974)</f>
        <v>1</v>
      </c>
      <c r="AC974" s="197">
        <f t="shared" si="353"/>
        <v>1</v>
      </c>
      <c r="AD974" s="197">
        <f t="shared" si="354"/>
        <v>1</v>
      </c>
      <c r="AE974" s="197">
        <f t="shared" si="355"/>
        <v>1</v>
      </c>
      <c r="AF974" s="197">
        <f t="shared" si="356"/>
        <v>1</v>
      </c>
      <c r="AG974" s="197">
        <f t="shared" si="357"/>
        <v>1</v>
      </c>
      <c r="AH974" s="197">
        <f t="shared" si="358"/>
        <v>1</v>
      </c>
      <c r="AI974" s="197">
        <f t="shared" si="359"/>
        <v>1</v>
      </c>
    </row>
    <row r="975" spans="1:35" x14ac:dyDescent="0.3">
      <c r="A975" s="103" t="s">
        <v>3926</v>
      </c>
      <c r="B975" s="214" t="s">
        <v>593</v>
      </c>
      <c r="C975" s="214" t="s">
        <v>6277</v>
      </c>
      <c r="D975" s="164">
        <v>2025</v>
      </c>
      <c r="E975" s="164">
        <v>6</v>
      </c>
      <c r="F975" s="166">
        <v>0</v>
      </c>
      <c r="G975" s="206"/>
      <c r="H975" s="208">
        <v>7.9654829074012612E-3</v>
      </c>
      <c r="I975" s="103" t="s">
        <v>558</v>
      </c>
      <c r="J975" s="85">
        <v>4</v>
      </c>
      <c r="K975" s="211" t="s">
        <v>6278</v>
      </c>
      <c r="L975" s="211">
        <v>75</v>
      </c>
      <c r="M975" s="211" t="str">
        <f>IF(
ISNA(INDEX([1]resources!E:E,MATCH(B975,[1]resources!B:B,0))),"fillme",
INDEX([1]resources!E:E,MATCH(B975,[1]resources!B:B,0)))</f>
        <v>CAISO_Battery</v>
      </c>
      <c r="N975" s="221">
        <f>IF(
ISNA(INDEX([1]resources!J:J,MATCH(B975,[1]resources!B:B,0))),"fillme",
INDEX([1]resources!J:J,MATCH(B975,[1]resources!B:B,0)))</f>
        <v>0</v>
      </c>
      <c r="O975" s="210" t="str">
        <f>IFERROR(INDEX(resources!K:K,MATCH(B975,resources!B:B,0)),"fillme")</f>
        <v>battery</v>
      </c>
      <c r="P975" s="210" t="str">
        <f t="shared" si="345"/>
        <v>battery_2025_6</v>
      </c>
      <c r="Q975" s="194">
        <f>INDEX(elcc!G:G,MATCH(P975,elcc!D:D,0))</f>
        <v>0.98301732361648997</v>
      </c>
      <c r="R975" s="195">
        <f t="shared" si="346"/>
        <v>1</v>
      </c>
      <c r="S975" s="210">
        <f t="shared" si="347"/>
        <v>0.58726557667098633</v>
      </c>
      <c r="T975" s="212">
        <f t="shared" si="348"/>
        <v>0.58726557667098633</v>
      </c>
      <c r="U975" s="196" t="str">
        <f t="shared" si="349"/>
        <v>ok</v>
      </c>
      <c r="V975" s="192" t="str">
        <f>INDEX(resources!F:F,MATCH(B975,resources!B:B,0))</f>
        <v>new_resolve</v>
      </c>
      <c r="W975" s="197">
        <f t="shared" si="350"/>
        <v>0</v>
      </c>
      <c r="X975" s="197">
        <f t="shared" si="351"/>
        <v>1</v>
      </c>
      <c r="Y975" s="214" t="str">
        <f t="shared" si="352"/>
        <v>New_Li_Battery_D.19-11-016 Resource 2_Resource 2. 75 MW, 300 MWh battery.</v>
      </c>
      <c r="Z975" s="197">
        <f>IF(COUNTIFS($Y$2:Y975,Y975)=1,1,0)</f>
        <v>0</v>
      </c>
      <c r="AA975" s="197">
        <f>SUM($Z$2:Z975)*Z975</f>
        <v>0</v>
      </c>
      <c r="AB975" s="197">
        <f>COUNTIFS(resources!B:B,B975)</f>
        <v>1</v>
      </c>
      <c r="AC975" s="197">
        <f t="shared" si="353"/>
        <v>1</v>
      </c>
      <c r="AD975" s="197">
        <f t="shared" si="354"/>
        <v>1</v>
      </c>
      <c r="AE975" s="197">
        <f t="shared" si="355"/>
        <v>1</v>
      </c>
      <c r="AF975" s="197">
        <f t="shared" si="356"/>
        <v>1</v>
      </c>
      <c r="AG975" s="197">
        <f t="shared" si="357"/>
        <v>1</v>
      </c>
      <c r="AH975" s="197">
        <f t="shared" si="358"/>
        <v>1</v>
      </c>
      <c r="AI975" s="197">
        <f t="shared" si="359"/>
        <v>1</v>
      </c>
    </row>
    <row r="976" spans="1:35" x14ac:dyDescent="0.3">
      <c r="A976" s="103" t="s">
        <v>3926</v>
      </c>
      <c r="B976" s="214" t="s">
        <v>593</v>
      </c>
      <c r="C976" s="214" t="s">
        <v>6277</v>
      </c>
      <c r="D976" s="164">
        <v>2025</v>
      </c>
      <c r="E976" s="164">
        <v>7</v>
      </c>
      <c r="F976" s="166">
        <v>0</v>
      </c>
      <c r="G976" s="206"/>
      <c r="H976" s="208">
        <v>7.9654829074012612E-3</v>
      </c>
      <c r="I976" s="103" t="s">
        <v>558</v>
      </c>
      <c r="J976" s="85">
        <v>4</v>
      </c>
      <c r="K976" s="211" t="s">
        <v>6278</v>
      </c>
      <c r="L976" s="211">
        <v>75</v>
      </c>
      <c r="M976" s="211" t="str">
        <f>IF(
ISNA(INDEX([1]resources!E:E,MATCH(B976,[1]resources!B:B,0))),"fillme",
INDEX([1]resources!E:E,MATCH(B976,[1]resources!B:B,0)))</f>
        <v>CAISO_Battery</v>
      </c>
      <c r="N976" s="221">
        <f>IF(
ISNA(INDEX([1]resources!J:J,MATCH(B976,[1]resources!B:B,0))),"fillme",
INDEX([1]resources!J:J,MATCH(B976,[1]resources!B:B,0)))</f>
        <v>0</v>
      </c>
      <c r="O976" s="210" t="str">
        <f>IFERROR(INDEX(resources!K:K,MATCH(B976,resources!B:B,0)),"fillme")</f>
        <v>battery</v>
      </c>
      <c r="P976" s="210" t="str">
        <f t="shared" si="345"/>
        <v>battery_2025_7</v>
      </c>
      <c r="Q976" s="194">
        <f>INDEX(elcc!G:G,MATCH(P976,elcc!D:D,0))</f>
        <v>0.98301732361648997</v>
      </c>
      <c r="R976" s="195">
        <f t="shared" si="346"/>
        <v>1</v>
      </c>
      <c r="S976" s="210">
        <f t="shared" si="347"/>
        <v>0.58726557667098633</v>
      </c>
      <c r="T976" s="212">
        <f t="shared" si="348"/>
        <v>0.58726557667098633</v>
      </c>
      <c r="U976" s="196" t="str">
        <f t="shared" si="349"/>
        <v>ok</v>
      </c>
      <c r="V976" s="192" t="str">
        <f>INDEX(resources!F:F,MATCH(B976,resources!B:B,0))</f>
        <v>new_resolve</v>
      </c>
      <c r="W976" s="197">
        <f t="shared" si="350"/>
        <v>0</v>
      </c>
      <c r="X976" s="197">
        <f t="shared" si="351"/>
        <v>1</v>
      </c>
      <c r="Y976" s="214" t="str">
        <f t="shared" si="352"/>
        <v>New_Li_Battery_D.19-11-016 Resource 2_Resource 2. 75 MW, 300 MWh battery.</v>
      </c>
      <c r="Z976" s="197">
        <f>IF(COUNTIFS($Y$2:Y976,Y976)=1,1,0)</f>
        <v>0</v>
      </c>
      <c r="AA976" s="197">
        <f>SUM($Z$2:Z976)*Z976</f>
        <v>0</v>
      </c>
      <c r="AB976" s="197">
        <f>COUNTIFS(resources!B:B,B976)</f>
        <v>1</v>
      </c>
      <c r="AC976" s="197">
        <f t="shared" si="353"/>
        <v>1</v>
      </c>
      <c r="AD976" s="197">
        <f t="shared" si="354"/>
        <v>1</v>
      </c>
      <c r="AE976" s="197">
        <f t="shared" si="355"/>
        <v>1</v>
      </c>
      <c r="AF976" s="197">
        <f t="shared" si="356"/>
        <v>1</v>
      </c>
      <c r="AG976" s="197">
        <f t="shared" si="357"/>
        <v>1</v>
      </c>
      <c r="AH976" s="197">
        <f t="shared" si="358"/>
        <v>1</v>
      </c>
      <c r="AI976" s="197">
        <f t="shared" si="359"/>
        <v>1</v>
      </c>
    </row>
    <row r="977" spans="1:35" x14ac:dyDescent="0.3">
      <c r="A977" s="103" t="s">
        <v>3926</v>
      </c>
      <c r="B977" s="214" t="s">
        <v>593</v>
      </c>
      <c r="C977" s="214" t="s">
        <v>6277</v>
      </c>
      <c r="D977" s="164">
        <v>2025</v>
      </c>
      <c r="E977" s="164">
        <v>8</v>
      </c>
      <c r="F977" s="166">
        <v>0</v>
      </c>
      <c r="G977" s="206"/>
      <c r="H977" s="208">
        <v>7.9654829074012612E-3</v>
      </c>
      <c r="I977" s="103" t="s">
        <v>558</v>
      </c>
      <c r="J977" s="85">
        <v>4</v>
      </c>
      <c r="K977" s="211" t="s">
        <v>6278</v>
      </c>
      <c r="L977" s="211">
        <v>75</v>
      </c>
      <c r="M977" s="211" t="str">
        <f>IF(
ISNA(INDEX([1]resources!E:E,MATCH(B977,[1]resources!B:B,0))),"fillme",
INDEX([1]resources!E:E,MATCH(B977,[1]resources!B:B,0)))</f>
        <v>CAISO_Battery</v>
      </c>
      <c r="N977" s="221">
        <f>IF(
ISNA(INDEX([1]resources!J:J,MATCH(B977,[1]resources!B:B,0))),"fillme",
INDEX([1]resources!J:J,MATCH(B977,[1]resources!B:B,0)))</f>
        <v>0</v>
      </c>
      <c r="O977" s="210" t="str">
        <f>IFERROR(INDEX(resources!K:K,MATCH(B977,resources!B:B,0)),"fillme")</f>
        <v>battery</v>
      </c>
      <c r="P977" s="210" t="str">
        <f t="shared" si="345"/>
        <v>battery_2025_8</v>
      </c>
      <c r="Q977" s="194">
        <f>INDEX(elcc!G:G,MATCH(P977,elcc!D:D,0))</f>
        <v>0.98301732361648997</v>
      </c>
      <c r="R977" s="195">
        <f t="shared" si="346"/>
        <v>1</v>
      </c>
      <c r="S977" s="210">
        <f t="shared" si="347"/>
        <v>0.58726557667098633</v>
      </c>
      <c r="T977" s="212">
        <f t="shared" si="348"/>
        <v>0.58726557667098633</v>
      </c>
      <c r="U977" s="196" t="str">
        <f t="shared" si="349"/>
        <v>ok</v>
      </c>
      <c r="V977" s="192" t="str">
        <f>INDEX(resources!F:F,MATCH(B977,resources!B:B,0))</f>
        <v>new_resolve</v>
      </c>
      <c r="W977" s="197">
        <f t="shared" si="350"/>
        <v>0</v>
      </c>
      <c r="X977" s="197">
        <f t="shared" si="351"/>
        <v>1</v>
      </c>
      <c r="Y977" s="214" t="str">
        <f t="shared" si="352"/>
        <v>New_Li_Battery_D.19-11-016 Resource 2_Resource 2. 75 MW, 300 MWh battery.</v>
      </c>
      <c r="Z977" s="197">
        <f>IF(COUNTIFS($Y$2:Y977,Y977)=1,1,0)</f>
        <v>0</v>
      </c>
      <c r="AA977" s="197">
        <f>SUM($Z$2:Z977)*Z977</f>
        <v>0</v>
      </c>
      <c r="AB977" s="197">
        <f>COUNTIFS(resources!B:B,B977)</f>
        <v>1</v>
      </c>
      <c r="AC977" s="197">
        <f t="shared" si="353"/>
        <v>1</v>
      </c>
      <c r="AD977" s="197">
        <f t="shared" si="354"/>
        <v>1</v>
      </c>
      <c r="AE977" s="197">
        <f t="shared" si="355"/>
        <v>1</v>
      </c>
      <c r="AF977" s="197">
        <f t="shared" si="356"/>
        <v>1</v>
      </c>
      <c r="AG977" s="197">
        <f t="shared" si="357"/>
        <v>1</v>
      </c>
      <c r="AH977" s="197">
        <f t="shared" si="358"/>
        <v>1</v>
      </c>
      <c r="AI977" s="197">
        <f t="shared" si="359"/>
        <v>1</v>
      </c>
    </row>
    <row r="978" spans="1:35" x14ac:dyDescent="0.3">
      <c r="A978" s="103" t="s">
        <v>3926</v>
      </c>
      <c r="B978" s="214" t="s">
        <v>593</v>
      </c>
      <c r="C978" s="214" t="s">
        <v>6277</v>
      </c>
      <c r="D978" s="164">
        <v>2025</v>
      </c>
      <c r="E978" s="164">
        <v>9</v>
      </c>
      <c r="F978" s="166">
        <v>0</v>
      </c>
      <c r="G978" s="206"/>
      <c r="H978" s="208">
        <v>7.9654829074012612E-3</v>
      </c>
      <c r="I978" s="103" t="s">
        <v>558</v>
      </c>
      <c r="J978" s="85">
        <v>4</v>
      </c>
      <c r="K978" s="211" t="s">
        <v>6278</v>
      </c>
      <c r="L978" s="211">
        <v>75</v>
      </c>
      <c r="M978" s="211" t="str">
        <f>IF(
ISNA(INDEX([1]resources!E:E,MATCH(B978,[1]resources!B:B,0))),"fillme",
INDEX([1]resources!E:E,MATCH(B978,[1]resources!B:B,0)))</f>
        <v>CAISO_Battery</v>
      </c>
      <c r="N978" s="221">
        <f>IF(
ISNA(INDEX([1]resources!J:J,MATCH(B978,[1]resources!B:B,0))),"fillme",
INDEX([1]resources!J:J,MATCH(B978,[1]resources!B:B,0)))</f>
        <v>0</v>
      </c>
      <c r="O978" s="210" t="str">
        <f>IFERROR(INDEX(resources!K:K,MATCH(B978,resources!B:B,0)),"fillme")</f>
        <v>battery</v>
      </c>
      <c r="P978" s="210" t="str">
        <f t="shared" si="345"/>
        <v>battery_2025_9</v>
      </c>
      <c r="Q978" s="194">
        <f>INDEX(elcc!G:G,MATCH(P978,elcc!D:D,0))</f>
        <v>0.98301732361648997</v>
      </c>
      <c r="R978" s="195">
        <f t="shared" si="346"/>
        <v>1</v>
      </c>
      <c r="S978" s="210">
        <f t="shared" si="347"/>
        <v>0.58726557667098633</v>
      </c>
      <c r="T978" s="212">
        <f t="shared" si="348"/>
        <v>0.58726557667098633</v>
      </c>
      <c r="U978" s="196" t="str">
        <f t="shared" si="349"/>
        <v>ok</v>
      </c>
      <c r="V978" s="192" t="str">
        <f>INDEX(resources!F:F,MATCH(B978,resources!B:B,0))</f>
        <v>new_resolve</v>
      </c>
      <c r="W978" s="197">
        <f t="shared" si="350"/>
        <v>0</v>
      </c>
      <c r="X978" s="197">
        <f t="shared" si="351"/>
        <v>1</v>
      </c>
      <c r="Y978" s="214" t="str">
        <f t="shared" si="352"/>
        <v>New_Li_Battery_D.19-11-016 Resource 2_Resource 2. 75 MW, 300 MWh battery.</v>
      </c>
      <c r="Z978" s="197">
        <f>IF(COUNTIFS($Y$2:Y978,Y978)=1,1,0)</f>
        <v>0</v>
      </c>
      <c r="AA978" s="197">
        <f>SUM($Z$2:Z978)*Z978</f>
        <v>0</v>
      </c>
      <c r="AB978" s="197">
        <f>COUNTIFS(resources!B:B,B978)</f>
        <v>1</v>
      </c>
      <c r="AC978" s="197">
        <f t="shared" si="353"/>
        <v>1</v>
      </c>
      <c r="AD978" s="197">
        <f t="shared" si="354"/>
        <v>1</v>
      </c>
      <c r="AE978" s="197">
        <f t="shared" si="355"/>
        <v>1</v>
      </c>
      <c r="AF978" s="197">
        <f t="shared" si="356"/>
        <v>1</v>
      </c>
      <c r="AG978" s="197">
        <f t="shared" si="357"/>
        <v>1</v>
      </c>
      <c r="AH978" s="197">
        <f t="shared" si="358"/>
        <v>1</v>
      </c>
      <c r="AI978" s="197">
        <f t="shared" si="359"/>
        <v>1</v>
      </c>
    </row>
    <row r="979" spans="1:35" x14ac:dyDescent="0.3">
      <c r="A979" s="103" t="s">
        <v>3926</v>
      </c>
      <c r="B979" s="214" t="s">
        <v>593</v>
      </c>
      <c r="C979" s="214" t="s">
        <v>6277</v>
      </c>
      <c r="D979" s="164">
        <v>2025</v>
      </c>
      <c r="E979" s="164">
        <v>10</v>
      </c>
      <c r="F979" s="166">
        <v>0</v>
      </c>
      <c r="G979" s="206"/>
      <c r="H979" s="208">
        <v>7.9654829074012612E-3</v>
      </c>
      <c r="I979" s="103" t="s">
        <v>558</v>
      </c>
      <c r="J979" s="85">
        <v>4</v>
      </c>
      <c r="K979" s="211" t="s">
        <v>6278</v>
      </c>
      <c r="L979" s="211">
        <v>75</v>
      </c>
      <c r="M979" s="211" t="str">
        <f>IF(
ISNA(INDEX([1]resources!E:E,MATCH(B979,[1]resources!B:B,0))),"fillme",
INDEX([1]resources!E:E,MATCH(B979,[1]resources!B:B,0)))</f>
        <v>CAISO_Battery</v>
      </c>
      <c r="N979" s="221">
        <f>IF(
ISNA(INDEX([1]resources!J:J,MATCH(B979,[1]resources!B:B,0))),"fillme",
INDEX([1]resources!J:J,MATCH(B979,[1]resources!B:B,0)))</f>
        <v>0</v>
      </c>
      <c r="O979" s="210" t="str">
        <f>IFERROR(INDEX(resources!K:K,MATCH(B979,resources!B:B,0)),"fillme")</f>
        <v>battery</v>
      </c>
      <c r="P979" s="210" t="str">
        <f t="shared" si="345"/>
        <v>battery_2025_10</v>
      </c>
      <c r="Q979" s="194">
        <f>INDEX(elcc!G:G,MATCH(P979,elcc!D:D,0))</f>
        <v>0.98301732361648997</v>
      </c>
      <c r="R979" s="195">
        <f t="shared" si="346"/>
        <v>1</v>
      </c>
      <c r="S979" s="210">
        <f t="shared" si="347"/>
        <v>0.58726557667098633</v>
      </c>
      <c r="T979" s="212">
        <f t="shared" si="348"/>
        <v>0.58726557667098633</v>
      </c>
      <c r="U979" s="196" t="str">
        <f t="shared" si="349"/>
        <v>ok</v>
      </c>
      <c r="V979" s="192" t="str">
        <f>INDEX(resources!F:F,MATCH(B979,resources!B:B,0))</f>
        <v>new_resolve</v>
      </c>
      <c r="W979" s="197">
        <f t="shared" si="350"/>
        <v>0</v>
      </c>
      <c r="X979" s="197">
        <f t="shared" si="351"/>
        <v>1</v>
      </c>
      <c r="Y979" s="214" t="str">
        <f t="shared" si="352"/>
        <v>New_Li_Battery_D.19-11-016 Resource 2_Resource 2. 75 MW, 300 MWh battery.</v>
      </c>
      <c r="Z979" s="197">
        <f>IF(COUNTIFS($Y$2:Y979,Y979)=1,1,0)</f>
        <v>0</v>
      </c>
      <c r="AA979" s="197">
        <f>SUM($Z$2:Z979)*Z979</f>
        <v>0</v>
      </c>
      <c r="AB979" s="197">
        <f>COUNTIFS(resources!B:B,B979)</f>
        <v>1</v>
      </c>
      <c r="AC979" s="197">
        <f t="shared" si="353"/>
        <v>1</v>
      </c>
      <c r="AD979" s="197">
        <f t="shared" si="354"/>
        <v>1</v>
      </c>
      <c r="AE979" s="197">
        <f t="shared" si="355"/>
        <v>1</v>
      </c>
      <c r="AF979" s="197">
        <f t="shared" si="356"/>
        <v>1</v>
      </c>
      <c r="AG979" s="197">
        <f t="shared" si="357"/>
        <v>1</v>
      </c>
      <c r="AH979" s="197">
        <f t="shared" si="358"/>
        <v>1</v>
      </c>
      <c r="AI979" s="197">
        <f t="shared" si="359"/>
        <v>1</v>
      </c>
    </row>
    <row r="980" spans="1:35" x14ac:dyDescent="0.3">
      <c r="A980" s="103" t="s">
        <v>3926</v>
      </c>
      <c r="B980" s="214" t="s">
        <v>593</v>
      </c>
      <c r="C980" s="214" t="s">
        <v>6277</v>
      </c>
      <c r="D980" s="164">
        <v>2025</v>
      </c>
      <c r="E980" s="164">
        <v>11</v>
      </c>
      <c r="F980" s="166">
        <v>0</v>
      </c>
      <c r="G980" s="206"/>
      <c r="H980" s="208">
        <v>7.9654829074012612E-3</v>
      </c>
      <c r="I980" s="103" t="s">
        <v>558</v>
      </c>
      <c r="J980" s="85">
        <v>4</v>
      </c>
      <c r="K980" s="211" t="s">
        <v>6278</v>
      </c>
      <c r="L980" s="211">
        <v>75</v>
      </c>
      <c r="M980" s="211" t="str">
        <f>IF(
ISNA(INDEX([1]resources!E:E,MATCH(B980,[1]resources!B:B,0))),"fillme",
INDEX([1]resources!E:E,MATCH(B980,[1]resources!B:B,0)))</f>
        <v>CAISO_Battery</v>
      </c>
      <c r="N980" s="221">
        <f>IF(
ISNA(INDEX([1]resources!J:J,MATCH(B980,[1]resources!B:B,0))),"fillme",
INDEX([1]resources!J:J,MATCH(B980,[1]resources!B:B,0)))</f>
        <v>0</v>
      </c>
      <c r="O980" s="210" t="str">
        <f>IFERROR(INDEX(resources!K:K,MATCH(B980,resources!B:B,0)),"fillme")</f>
        <v>battery</v>
      </c>
      <c r="P980" s="210" t="str">
        <f t="shared" ref="P980:P1043" si="360">O980&amp;"_"&amp;D980&amp;"_"&amp;E980</f>
        <v>battery_2025_11</v>
      </c>
      <c r="Q980" s="194">
        <f>INDEX(elcc!G:G,MATCH(P980,elcc!D:D,0))</f>
        <v>0.98301732361648997</v>
      </c>
      <c r="R980" s="195">
        <f t="shared" ref="R980:R1043" si="361">IF(O980="battery",MIN(1,J980/4),1)</f>
        <v>1</v>
      </c>
      <c r="S980" s="210">
        <f t="shared" ref="S980:S1043" si="362">IF(ISBLANK(H980),NA(),H980*L980*Q980*R980)</f>
        <v>0.58726557667098633</v>
      </c>
      <c r="T980" s="212">
        <f t="shared" ref="T980:T1043" si="363">IF(ISNUMBER(G980),G980,S980)</f>
        <v>0.58726557667098633</v>
      </c>
      <c r="U980" s="196" t="str">
        <f t="shared" ref="U980:U1043" si="364">IF(ISERROR(T980),"error in NQC data entry; please check blue and purple data entered. You need to provide either a contracted NQC value in Column G, or allow the template to calculate one using Columns H,L,Q, and R","ok")</f>
        <v>ok</v>
      </c>
      <c r="V980" s="192" t="str">
        <f>INDEX(resources!F:F,MATCH(B980,resources!B:B,0))</f>
        <v>new_resolve</v>
      </c>
      <c r="W980" s="197">
        <f t="shared" ref="W980:W1043" si="365">(F980&gt;0)*1</f>
        <v>0</v>
      </c>
      <c r="X980" s="197">
        <f t="shared" ref="X980:X1043" si="366">COUNTIFS(G980:H980,"&gt;0")</f>
        <v>1</v>
      </c>
      <c r="Y980" s="214" t="str">
        <f t="shared" ref="Y980:Y1043" si="367">B980&amp;"_"&amp;C980&amp;"_"&amp;K980</f>
        <v>New_Li_Battery_D.19-11-016 Resource 2_Resource 2. 75 MW, 300 MWh battery.</v>
      </c>
      <c r="Z980" s="197">
        <f>IF(COUNTIFS($Y$2:Y980,Y980)=1,1,0)</f>
        <v>0</v>
      </c>
      <c r="AA980" s="197">
        <f>SUM($Z$2:Z980)*Z980</f>
        <v>0</v>
      </c>
      <c r="AB980" s="197">
        <f>COUNTIFS(resources!B:B,B980)</f>
        <v>1</v>
      </c>
      <c r="AC980" s="197">
        <f t="shared" ref="AC980:AC1043" si="368">AND(ISNUMBER(D980),(D980&gt;2019))*1</f>
        <v>1</v>
      </c>
      <c r="AD980" s="197">
        <f t="shared" ref="AD980:AD1043" si="369">AND(ISNUMBER(E980),E980&gt;=1,E980&lt;=12)*1</f>
        <v>1</v>
      </c>
      <c r="AE980" s="197">
        <f t="shared" ref="AE980:AE1043" si="370">AND(COUNT(G980:H980)=1,COUNT(F980)=1)*1</f>
        <v>1</v>
      </c>
      <c r="AF980" s="197">
        <f t="shared" ref="AF980:AF1043" si="371">(COUNTIFS(K980:O980,"fillme")=0)*1</f>
        <v>1</v>
      </c>
      <c r="AG980" s="197">
        <f t="shared" ref="AG980:AG1043" si="372">ISNUMBER(L980)*1</f>
        <v>1</v>
      </c>
      <c r="AH980" s="197">
        <f t="shared" ref="AH980:AH1043" si="373">NOT(AND(G980&gt;0,H980&gt;0))*1</f>
        <v>1</v>
      </c>
      <c r="AI980" s="197">
        <f t="shared" ref="AI980:AI1043" si="374">(U980="ok")*1</f>
        <v>1</v>
      </c>
    </row>
    <row r="981" spans="1:35" x14ac:dyDescent="0.3">
      <c r="A981" s="103" t="s">
        <v>3926</v>
      </c>
      <c r="B981" s="214" t="s">
        <v>593</v>
      </c>
      <c r="C981" s="214" t="s">
        <v>6277</v>
      </c>
      <c r="D981" s="164">
        <v>2025</v>
      </c>
      <c r="E981" s="164">
        <v>12</v>
      </c>
      <c r="F981" s="166">
        <v>0</v>
      </c>
      <c r="G981" s="206"/>
      <c r="H981" s="208">
        <v>7.9654829074012612E-3</v>
      </c>
      <c r="I981" s="103" t="s">
        <v>558</v>
      </c>
      <c r="J981" s="85">
        <v>4</v>
      </c>
      <c r="K981" s="211" t="s">
        <v>6278</v>
      </c>
      <c r="L981" s="211">
        <v>75</v>
      </c>
      <c r="M981" s="211" t="str">
        <f>IF(
ISNA(INDEX([1]resources!E:E,MATCH(B981,[1]resources!B:B,0))),"fillme",
INDEX([1]resources!E:E,MATCH(B981,[1]resources!B:B,0)))</f>
        <v>CAISO_Battery</v>
      </c>
      <c r="N981" s="221">
        <f>IF(
ISNA(INDEX([1]resources!J:J,MATCH(B981,[1]resources!B:B,0))),"fillme",
INDEX([1]resources!J:J,MATCH(B981,[1]resources!B:B,0)))</f>
        <v>0</v>
      </c>
      <c r="O981" s="210" t="str">
        <f>IFERROR(INDEX(resources!K:K,MATCH(B981,resources!B:B,0)),"fillme")</f>
        <v>battery</v>
      </c>
      <c r="P981" s="210" t="str">
        <f t="shared" si="360"/>
        <v>battery_2025_12</v>
      </c>
      <c r="Q981" s="194">
        <f>INDEX(elcc!G:G,MATCH(P981,elcc!D:D,0))</f>
        <v>0.98301732361648997</v>
      </c>
      <c r="R981" s="195">
        <f t="shared" si="361"/>
        <v>1</v>
      </c>
      <c r="S981" s="210">
        <f t="shared" si="362"/>
        <v>0.58726557667098633</v>
      </c>
      <c r="T981" s="212">
        <f t="shared" si="363"/>
        <v>0.58726557667098633</v>
      </c>
      <c r="U981" s="196" t="str">
        <f t="shared" si="364"/>
        <v>ok</v>
      </c>
      <c r="V981" s="192" t="str">
        <f>INDEX(resources!F:F,MATCH(B981,resources!B:B,0))</f>
        <v>new_resolve</v>
      </c>
      <c r="W981" s="197">
        <f t="shared" si="365"/>
        <v>0</v>
      </c>
      <c r="X981" s="197">
        <f t="shared" si="366"/>
        <v>1</v>
      </c>
      <c r="Y981" s="214" t="str">
        <f t="shared" si="367"/>
        <v>New_Li_Battery_D.19-11-016 Resource 2_Resource 2. 75 MW, 300 MWh battery.</v>
      </c>
      <c r="Z981" s="197">
        <f>IF(COUNTIFS($Y$2:Y981,Y981)=1,1,0)</f>
        <v>0</v>
      </c>
      <c r="AA981" s="197">
        <f>SUM($Z$2:Z981)*Z981</f>
        <v>0</v>
      </c>
      <c r="AB981" s="197">
        <f>COUNTIFS(resources!B:B,B981)</f>
        <v>1</v>
      </c>
      <c r="AC981" s="197">
        <f t="shared" si="368"/>
        <v>1</v>
      </c>
      <c r="AD981" s="197">
        <f t="shared" si="369"/>
        <v>1</v>
      </c>
      <c r="AE981" s="197">
        <f t="shared" si="370"/>
        <v>1</v>
      </c>
      <c r="AF981" s="197">
        <f t="shared" si="371"/>
        <v>1</v>
      </c>
      <c r="AG981" s="197">
        <f t="shared" si="372"/>
        <v>1</v>
      </c>
      <c r="AH981" s="197">
        <f t="shared" si="373"/>
        <v>1</v>
      </c>
      <c r="AI981" s="197">
        <f t="shared" si="374"/>
        <v>1</v>
      </c>
    </row>
    <row r="982" spans="1:35" x14ac:dyDescent="0.3">
      <c r="A982" s="103" t="s">
        <v>3926</v>
      </c>
      <c r="B982" s="214" t="s">
        <v>593</v>
      </c>
      <c r="C982" s="214" t="s">
        <v>6277</v>
      </c>
      <c r="D982" s="164">
        <v>2026</v>
      </c>
      <c r="E982" s="164">
        <v>1</v>
      </c>
      <c r="F982" s="166">
        <v>0</v>
      </c>
      <c r="G982" s="206"/>
      <c r="H982" s="208">
        <v>7.9654829074012612E-3</v>
      </c>
      <c r="I982" s="103" t="s">
        <v>558</v>
      </c>
      <c r="J982" s="85">
        <v>4</v>
      </c>
      <c r="K982" s="211" t="s">
        <v>6278</v>
      </c>
      <c r="L982" s="211">
        <v>75</v>
      </c>
      <c r="M982" s="211" t="str">
        <f>IF(
ISNA(INDEX([1]resources!E:E,MATCH(B982,[1]resources!B:B,0))),"fillme",
INDEX([1]resources!E:E,MATCH(B982,[1]resources!B:B,0)))</f>
        <v>CAISO_Battery</v>
      </c>
      <c r="N982" s="221">
        <f>IF(
ISNA(INDEX([1]resources!J:J,MATCH(B982,[1]resources!B:B,0))),"fillme",
INDEX([1]resources!J:J,MATCH(B982,[1]resources!B:B,0)))</f>
        <v>0</v>
      </c>
      <c r="O982" s="210" t="str">
        <f>IFERROR(INDEX(resources!K:K,MATCH(B982,resources!B:B,0)),"fillme")</f>
        <v>battery</v>
      </c>
      <c r="P982" s="210" t="str">
        <f t="shared" si="360"/>
        <v>battery_2026_1</v>
      </c>
      <c r="Q982" s="194">
        <f>INDEX(elcc!G:G,MATCH(P982,elcc!D:D,0))</f>
        <v>0.96603464723299004</v>
      </c>
      <c r="R982" s="195">
        <f t="shared" si="361"/>
        <v>1</v>
      </c>
      <c r="S982" s="210">
        <f t="shared" si="362"/>
        <v>0.57711993528688421</v>
      </c>
      <c r="T982" s="212">
        <f t="shared" si="363"/>
        <v>0.57711993528688421</v>
      </c>
      <c r="U982" s="196" t="str">
        <f t="shared" si="364"/>
        <v>ok</v>
      </c>
      <c r="V982" s="192" t="str">
        <f>INDEX(resources!F:F,MATCH(B982,resources!B:B,0))</f>
        <v>new_resolve</v>
      </c>
      <c r="W982" s="197">
        <f t="shared" si="365"/>
        <v>0</v>
      </c>
      <c r="X982" s="197">
        <f t="shared" si="366"/>
        <v>1</v>
      </c>
      <c r="Y982" s="214" t="str">
        <f t="shared" si="367"/>
        <v>New_Li_Battery_D.19-11-016 Resource 2_Resource 2. 75 MW, 300 MWh battery.</v>
      </c>
      <c r="Z982" s="197">
        <f>IF(COUNTIFS($Y$2:Y982,Y982)=1,1,0)</f>
        <v>0</v>
      </c>
      <c r="AA982" s="197">
        <f>SUM($Z$2:Z982)*Z982</f>
        <v>0</v>
      </c>
      <c r="AB982" s="197">
        <f>COUNTIFS(resources!B:B,B982)</f>
        <v>1</v>
      </c>
      <c r="AC982" s="197">
        <f t="shared" si="368"/>
        <v>1</v>
      </c>
      <c r="AD982" s="197">
        <f t="shared" si="369"/>
        <v>1</v>
      </c>
      <c r="AE982" s="197">
        <f t="shared" si="370"/>
        <v>1</v>
      </c>
      <c r="AF982" s="197">
        <f t="shared" si="371"/>
        <v>1</v>
      </c>
      <c r="AG982" s="197">
        <f t="shared" si="372"/>
        <v>1</v>
      </c>
      <c r="AH982" s="197">
        <f t="shared" si="373"/>
        <v>1</v>
      </c>
      <c r="AI982" s="197">
        <f t="shared" si="374"/>
        <v>1</v>
      </c>
    </row>
    <row r="983" spans="1:35" x14ac:dyDescent="0.3">
      <c r="A983" s="103" t="s">
        <v>3926</v>
      </c>
      <c r="B983" s="214" t="s">
        <v>593</v>
      </c>
      <c r="C983" s="214" t="s">
        <v>6277</v>
      </c>
      <c r="D983" s="164">
        <v>2026</v>
      </c>
      <c r="E983" s="164">
        <v>2</v>
      </c>
      <c r="F983" s="166">
        <v>0</v>
      </c>
      <c r="G983" s="206"/>
      <c r="H983" s="208">
        <v>7.9654829074012612E-3</v>
      </c>
      <c r="I983" s="103" t="s">
        <v>558</v>
      </c>
      <c r="J983" s="85">
        <v>4</v>
      </c>
      <c r="K983" s="211" t="s">
        <v>6278</v>
      </c>
      <c r="L983" s="211">
        <v>75</v>
      </c>
      <c r="M983" s="211" t="str">
        <f>IF(
ISNA(INDEX([1]resources!E:E,MATCH(B983,[1]resources!B:B,0))),"fillme",
INDEX([1]resources!E:E,MATCH(B983,[1]resources!B:B,0)))</f>
        <v>CAISO_Battery</v>
      </c>
      <c r="N983" s="221">
        <f>IF(
ISNA(INDEX([1]resources!J:J,MATCH(B983,[1]resources!B:B,0))),"fillme",
INDEX([1]resources!J:J,MATCH(B983,[1]resources!B:B,0)))</f>
        <v>0</v>
      </c>
      <c r="O983" s="210" t="str">
        <f>IFERROR(INDEX(resources!K:K,MATCH(B983,resources!B:B,0)),"fillme")</f>
        <v>battery</v>
      </c>
      <c r="P983" s="210" t="str">
        <f t="shared" si="360"/>
        <v>battery_2026_2</v>
      </c>
      <c r="Q983" s="194">
        <f>INDEX(elcc!G:G,MATCH(P983,elcc!D:D,0))</f>
        <v>0.96603464723299004</v>
      </c>
      <c r="R983" s="195">
        <f t="shared" si="361"/>
        <v>1</v>
      </c>
      <c r="S983" s="210">
        <f t="shared" si="362"/>
        <v>0.57711993528688421</v>
      </c>
      <c r="T983" s="212">
        <f t="shared" si="363"/>
        <v>0.57711993528688421</v>
      </c>
      <c r="U983" s="196" t="str">
        <f t="shared" si="364"/>
        <v>ok</v>
      </c>
      <c r="V983" s="192" t="str">
        <f>INDEX(resources!F:F,MATCH(B983,resources!B:B,0))</f>
        <v>new_resolve</v>
      </c>
      <c r="W983" s="197">
        <f t="shared" si="365"/>
        <v>0</v>
      </c>
      <c r="X983" s="197">
        <f t="shared" si="366"/>
        <v>1</v>
      </c>
      <c r="Y983" s="214" t="str">
        <f t="shared" si="367"/>
        <v>New_Li_Battery_D.19-11-016 Resource 2_Resource 2. 75 MW, 300 MWh battery.</v>
      </c>
      <c r="Z983" s="197">
        <f>IF(COUNTIFS($Y$2:Y983,Y983)=1,1,0)</f>
        <v>0</v>
      </c>
      <c r="AA983" s="197">
        <f>SUM($Z$2:Z983)*Z983</f>
        <v>0</v>
      </c>
      <c r="AB983" s="197">
        <f>COUNTIFS(resources!B:B,B983)</f>
        <v>1</v>
      </c>
      <c r="AC983" s="197">
        <f t="shared" si="368"/>
        <v>1</v>
      </c>
      <c r="AD983" s="197">
        <f t="shared" si="369"/>
        <v>1</v>
      </c>
      <c r="AE983" s="197">
        <f t="shared" si="370"/>
        <v>1</v>
      </c>
      <c r="AF983" s="197">
        <f t="shared" si="371"/>
        <v>1</v>
      </c>
      <c r="AG983" s="197">
        <f t="shared" si="372"/>
        <v>1</v>
      </c>
      <c r="AH983" s="197">
        <f t="shared" si="373"/>
        <v>1</v>
      </c>
      <c r="AI983" s="197">
        <f t="shared" si="374"/>
        <v>1</v>
      </c>
    </row>
    <row r="984" spans="1:35" x14ac:dyDescent="0.3">
      <c r="A984" s="103" t="s">
        <v>3926</v>
      </c>
      <c r="B984" s="214" t="s">
        <v>593</v>
      </c>
      <c r="C984" s="214" t="s">
        <v>6277</v>
      </c>
      <c r="D984" s="164">
        <v>2026</v>
      </c>
      <c r="E984" s="164">
        <v>3</v>
      </c>
      <c r="F984" s="166">
        <v>0</v>
      </c>
      <c r="G984" s="206"/>
      <c r="H984" s="208">
        <v>7.9654829074012612E-3</v>
      </c>
      <c r="I984" s="103" t="s">
        <v>558</v>
      </c>
      <c r="J984" s="85">
        <v>4</v>
      </c>
      <c r="K984" s="211" t="s">
        <v>6278</v>
      </c>
      <c r="L984" s="211">
        <v>75</v>
      </c>
      <c r="M984" s="211" t="str">
        <f>IF(
ISNA(INDEX([1]resources!E:E,MATCH(B984,[1]resources!B:B,0))),"fillme",
INDEX([1]resources!E:E,MATCH(B984,[1]resources!B:B,0)))</f>
        <v>CAISO_Battery</v>
      </c>
      <c r="N984" s="221">
        <f>IF(
ISNA(INDEX([1]resources!J:J,MATCH(B984,[1]resources!B:B,0))),"fillme",
INDEX([1]resources!J:J,MATCH(B984,[1]resources!B:B,0)))</f>
        <v>0</v>
      </c>
      <c r="O984" s="210" t="str">
        <f>IFERROR(INDEX(resources!K:K,MATCH(B984,resources!B:B,0)),"fillme")</f>
        <v>battery</v>
      </c>
      <c r="P984" s="210" t="str">
        <f t="shared" si="360"/>
        <v>battery_2026_3</v>
      </c>
      <c r="Q984" s="194">
        <f>INDEX(elcc!G:G,MATCH(P984,elcc!D:D,0))</f>
        <v>0.96603464723299004</v>
      </c>
      <c r="R984" s="195">
        <f t="shared" si="361"/>
        <v>1</v>
      </c>
      <c r="S984" s="210">
        <f t="shared" si="362"/>
        <v>0.57711993528688421</v>
      </c>
      <c r="T984" s="212">
        <f t="shared" si="363"/>
        <v>0.57711993528688421</v>
      </c>
      <c r="U984" s="196" t="str">
        <f t="shared" si="364"/>
        <v>ok</v>
      </c>
      <c r="V984" s="192" t="str">
        <f>INDEX(resources!F:F,MATCH(B984,resources!B:B,0))</f>
        <v>new_resolve</v>
      </c>
      <c r="W984" s="197">
        <f t="shared" si="365"/>
        <v>0</v>
      </c>
      <c r="X984" s="197">
        <f t="shared" si="366"/>
        <v>1</v>
      </c>
      <c r="Y984" s="214" t="str">
        <f t="shared" si="367"/>
        <v>New_Li_Battery_D.19-11-016 Resource 2_Resource 2. 75 MW, 300 MWh battery.</v>
      </c>
      <c r="Z984" s="197">
        <f>IF(COUNTIFS($Y$2:Y984,Y984)=1,1,0)</f>
        <v>0</v>
      </c>
      <c r="AA984" s="197">
        <f>SUM($Z$2:Z984)*Z984</f>
        <v>0</v>
      </c>
      <c r="AB984" s="197">
        <f>COUNTIFS(resources!B:B,B984)</f>
        <v>1</v>
      </c>
      <c r="AC984" s="197">
        <f t="shared" si="368"/>
        <v>1</v>
      </c>
      <c r="AD984" s="197">
        <f t="shared" si="369"/>
        <v>1</v>
      </c>
      <c r="AE984" s="197">
        <f t="shared" si="370"/>
        <v>1</v>
      </c>
      <c r="AF984" s="197">
        <f t="shared" si="371"/>
        <v>1</v>
      </c>
      <c r="AG984" s="197">
        <f t="shared" si="372"/>
        <v>1</v>
      </c>
      <c r="AH984" s="197">
        <f t="shared" si="373"/>
        <v>1</v>
      </c>
      <c r="AI984" s="197">
        <f t="shared" si="374"/>
        <v>1</v>
      </c>
    </row>
    <row r="985" spans="1:35" x14ac:dyDescent="0.3">
      <c r="A985" s="103" t="s">
        <v>3926</v>
      </c>
      <c r="B985" s="214" t="s">
        <v>593</v>
      </c>
      <c r="C985" s="214" t="s">
        <v>6277</v>
      </c>
      <c r="D985" s="164">
        <v>2026</v>
      </c>
      <c r="E985" s="164">
        <v>4</v>
      </c>
      <c r="F985" s="166">
        <v>0</v>
      </c>
      <c r="G985" s="206"/>
      <c r="H985" s="208">
        <v>7.9654829074012612E-3</v>
      </c>
      <c r="I985" s="103" t="s">
        <v>558</v>
      </c>
      <c r="J985" s="85">
        <v>4</v>
      </c>
      <c r="K985" s="211" t="s">
        <v>6278</v>
      </c>
      <c r="L985" s="211">
        <v>75</v>
      </c>
      <c r="M985" s="211" t="str">
        <f>IF(
ISNA(INDEX([1]resources!E:E,MATCH(B985,[1]resources!B:B,0))),"fillme",
INDEX([1]resources!E:E,MATCH(B985,[1]resources!B:B,0)))</f>
        <v>CAISO_Battery</v>
      </c>
      <c r="N985" s="221">
        <f>IF(
ISNA(INDEX([1]resources!J:J,MATCH(B985,[1]resources!B:B,0))),"fillme",
INDEX([1]resources!J:J,MATCH(B985,[1]resources!B:B,0)))</f>
        <v>0</v>
      </c>
      <c r="O985" s="210" t="str">
        <f>IFERROR(INDEX(resources!K:K,MATCH(B985,resources!B:B,0)),"fillme")</f>
        <v>battery</v>
      </c>
      <c r="P985" s="210" t="str">
        <f t="shared" si="360"/>
        <v>battery_2026_4</v>
      </c>
      <c r="Q985" s="194">
        <f>INDEX(elcc!G:G,MATCH(P985,elcc!D:D,0))</f>
        <v>0.96603464723299004</v>
      </c>
      <c r="R985" s="195">
        <f t="shared" si="361"/>
        <v>1</v>
      </c>
      <c r="S985" s="210">
        <f t="shared" si="362"/>
        <v>0.57711993528688421</v>
      </c>
      <c r="T985" s="212">
        <f t="shared" si="363"/>
        <v>0.57711993528688421</v>
      </c>
      <c r="U985" s="196" t="str">
        <f t="shared" si="364"/>
        <v>ok</v>
      </c>
      <c r="V985" s="192" t="str">
        <f>INDEX(resources!F:F,MATCH(B985,resources!B:B,0))</f>
        <v>new_resolve</v>
      </c>
      <c r="W985" s="197">
        <f t="shared" si="365"/>
        <v>0</v>
      </c>
      <c r="X985" s="197">
        <f t="shared" si="366"/>
        <v>1</v>
      </c>
      <c r="Y985" s="214" t="str">
        <f t="shared" si="367"/>
        <v>New_Li_Battery_D.19-11-016 Resource 2_Resource 2. 75 MW, 300 MWh battery.</v>
      </c>
      <c r="Z985" s="197">
        <f>IF(COUNTIFS($Y$2:Y985,Y985)=1,1,0)</f>
        <v>0</v>
      </c>
      <c r="AA985" s="197">
        <f>SUM($Z$2:Z985)*Z985</f>
        <v>0</v>
      </c>
      <c r="AB985" s="197">
        <f>COUNTIFS(resources!B:B,B985)</f>
        <v>1</v>
      </c>
      <c r="AC985" s="197">
        <f t="shared" si="368"/>
        <v>1</v>
      </c>
      <c r="AD985" s="197">
        <f t="shared" si="369"/>
        <v>1</v>
      </c>
      <c r="AE985" s="197">
        <f t="shared" si="370"/>
        <v>1</v>
      </c>
      <c r="AF985" s="197">
        <f t="shared" si="371"/>
        <v>1</v>
      </c>
      <c r="AG985" s="197">
        <f t="shared" si="372"/>
        <v>1</v>
      </c>
      <c r="AH985" s="197">
        <f t="shared" si="373"/>
        <v>1</v>
      </c>
      <c r="AI985" s="197">
        <f t="shared" si="374"/>
        <v>1</v>
      </c>
    </row>
    <row r="986" spans="1:35" x14ac:dyDescent="0.3">
      <c r="A986" s="103" t="s">
        <v>3926</v>
      </c>
      <c r="B986" s="214" t="s">
        <v>593</v>
      </c>
      <c r="C986" s="214" t="s">
        <v>6277</v>
      </c>
      <c r="D986" s="164">
        <v>2026</v>
      </c>
      <c r="E986" s="164">
        <v>5</v>
      </c>
      <c r="F986" s="166">
        <v>0</v>
      </c>
      <c r="G986" s="206"/>
      <c r="H986" s="208">
        <v>7.9654829074012612E-3</v>
      </c>
      <c r="I986" s="103" t="s">
        <v>558</v>
      </c>
      <c r="J986" s="85">
        <v>4</v>
      </c>
      <c r="K986" s="211" t="s">
        <v>6278</v>
      </c>
      <c r="L986" s="211">
        <v>75</v>
      </c>
      <c r="M986" s="211" t="str">
        <f>IF(
ISNA(INDEX([1]resources!E:E,MATCH(B986,[1]resources!B:B,0))),"fillme",
INDEX([1]resources!E:E,MATCH(B986,[1]resources!B:B,0)))</f>
        <v>CAISO_Battery</v>
      </c>
      <c r="N986" s="221">
        <f>IF(
ISNA(INDEX([1]resources!J:J,MATCH(B986,[1]resources!B:B,0))),"fillme",
INDEX([1]resources!J:J,MATCH(B986,[1]resources!B:B,0)))</f>
        <v>0</v>
      </c>
      <c r="O986" s="210" t="str">
        <f>IFERROR(INDEX(resources!K:K,MATCH(B986,resources!B:B,0)),"fillme")</f>
        <v>battery</v>
      </c>
      <c r="P986" s="210" t="str">
        <f t="shared" si="360"/>
        <v>battery_2026_5</v>
      </c>
      <c r="Q986" s="194">
        <f>INDEX(elcc!G:G,MATCH(P986,elcc!D:D,0))</f>
        <v>0.96603464723299004</v>
      </c>
      <c r="R986" s="195">
        <f t="shared" si="361"/>
        <v>1</v>
      </c>
      <c r="S986" s="210">
        <f t="shared" si="362"/>
        <v>0.57711993528688421</v>
      </c>
      <c r="T986" s="212">
        <f t="shared" si="363"/>
        <v>0.57711993528688421</v>
      </c>
      <c r="U986" s="196" t="str">
        <f t="shared" si="364"/>
        <v>ok</v>
      </c>
      <c r="V986" s="192" t="str">
        <f>INDEX(resources!F:F,MATCH(B986,resources!B:B,0))</f>
        <v>new_resolve</v>
      </c>
      <c r="W986" s="197">
        <f t="shared" si="365"/>
        <v>0</v>
      </c>
      <c r="X986" s="197">
        <f t="shared" si="366"/>
        <v>1</v>
      </c>
      <c r="Y986" s="214" t="str">
        <f t="shared" si="367"/>
        <v>New_Li_Battery_D.19-11-016 Resource 2_Resource 2. 75 MW, 300 MWh battery.</v>
      </c>
      <c r="Z986" s="197">
        <f>IF(COUNTIFS($Y$2:Y986,Y986)=1,1,0)</f>
        <v>0</v>
      </c>
      <c r="AA986" s="197">
        <f>SUM($Z$2:Z986)*Z986</f>
        <v>0</v>
      </c>
      <c r="AB986" s="197">
        <f>COUNTIFS(resources!B:B,B986)</f>
        <v>1</v>
      </c>
      <c r="AC986" s="197">
        <f t="shared" si="368"/>
        <v>1</v>
      </c>
      <c r="AD986" s="197">
        <f t="shared" si="369"/>
        <v>1</v>
      </c>
      <c r="AE986" s="197">
        <f t="shared" si="370"/>
        <v>1</v>
      </c>
      <c r="AF986" s="197">
        <f t="shared" si="371"/>
        <v>1</v>
      </c>
      <c r="AG986" s="197">
        <f t="shared" si="372"/>
        <v>1</v>
      </c>
      <c r="AH986" s="197">
        <f t="shared" si="373"/>
        <v>1</v>
      </c>
      <c r="AI986" s="197">
        <f t="shared" si="374"/>
        <v>1</v>
      </c>
    </row>
    <row r="987" spans="1:35" x14ac:dyDescent="0.3">
      <c r="A987" s="103" t="s">
        <v>3926</v>
      </c>
      <c r="B987" s="214" t="s">
        <v>593</v>
      </c>
      <c r="C987" s="214" t="s">
        <v>6277</v>
      </c>
      <c r="D987" s="164">
        <v>2026</v>
      </c>
      <c r="E987" s="164">
        <v>6</v>
      </c>
      <c r="F987" s="166">
        <v>0</v>
      </c>
      <c r="G987" s="206"/>
      <c r="H987" s="208">
        <v>7.9654829074012612E-3</v>
      </c>
      <c r="I987" s="103" t="s">
        <v>558</v>
      </c>
      <c r="J987" s="85">
        <v>4</v>
      </c>
      <c r="K987" s="211" t="s">
        <v>6278</v>
      </c>
      <c r="L987" s="211">
        <v>75</v>
      </c>
      <c r="M987" s="211" t="str">
        <f>IF(
ISNA(INDEX([1]resources!E:E,MATCH(B987,[1]resources!B:B,0))),"fillme",
INDEX([1]resources!E:E,MATCH(B987,[1]resources!B:B,0)))</f>
        <v>CAISO_Battery</v>
      </c>
      <c r="N987" s="221">
        <f>IF(
ISNA(INDEX([1]resources!J:J,MATCH(B987,[1]resources!B:B,0))),"fillme",
INDEX([1]resources!J:J,MATCH(B987,[1]resources!B:B,0)))</f>
        <v>0</v>
      </c>
      <c r="O987" s="210" t="str">
        <f>IFERROR(INDEX(resources!K:K,MATCH(B987,resources!B:B,0)),"fillme")</f>
        <v>battery</v>
      </c>
      <c r="P987" s="210" t="str">
        <f t="shared" si="360"/>
        <v>battery_2026_6</v>
      </c>
      <c r="Q987" s="194">
        <f>INDEX(elcc!G:G,MATCH(P987,elcc!D:D,0))</f>
        <v>0.96603464723299004</v>
      </c>
      <c r="R987" s="195">
        <f t="shared" si="361"/>
        <v>1</v>
      </c>
      <c r="S987" s="210">
        <f t="shared" si="362"/>
        <v>0.57711993528688421</v>
      </c>
      <c r="T987" s="212">
        <f t="shared" si="363"/>
        <v>0.57711993528688421</v>
      </c>
      <c r="U987" s="196" t="str">
        <f t="shared" si="364"/>
        <v>ok</v>
      </c>
      <c r="V987" s="192" t="str">
        <f>INDEX(resources!F:F,MATCH(B987,resources!B:B,0))</f>
        <v>new_resolve</v>
      </c>
      <c r="W987" s="197">
        <f t="shared" si="365"/>
        <v>0</v>
      </c>
      <c r="X987" s="197">
        <f t="shared" si="366"/>
        <v>1</v>
      </c>
      <c r="Y987" s="214" t="str">
        <f t="shared" si="367"/>
        <v>New_Li_Battery_D.19-11-016 Resource 2_Resource 2. 75 MW, 300 MWh battery.</v>
      </c>
      <c r="Z987" s="197">
        <f>IF(COUNTIFS($Y$2:Y987,Y987)=1,1,0)</f>
        <v>0</v>
      </c>
      <c r="AA987" s="197">
        <f>SUM($Z$2:Z987)*Z987</f>
        <v>0</v>
      </c>
      <c r="AB987" s="197">
        <f>COUNTIFS(resources!B:B,B987)</f>
        <v>1</v>
      </c>
      <c r="AC987" s="197">
        <f t="shared" si="368"/>
        <v>1</v>
      </c>
      <c r="AD987" s="197">
        <f t="shared" si="369"/>
        <v>1</v>
      </c>
      <c r="AE987" s="197">
        <f t="shared" si="370"/>
        <v>1</v>
      </c>
      <c r="AF987" s="197">
        <f t="shared" si="371"/>
        <v>1</v>
      </c>
      <c r="AG987" s="197">
        <f t="shared" si="372"/>
        <v>1</v>
      </c>
      <c r="AH987" s="197">
        <f t="shared" si="373"/>
        <v>1</v>
      </c>
      <c r="AI987" s="197">
        <f t="shared" si="374"/>
        <v>1</v>
      </c>
    </row>
    <row r="988" spans="1:35" x14ac:dyDescent="0.3">
      <c r="A988" s="103" t="s">
        <v>3926</v>
      </c>
      <c r="B988" s="214" t="s">
        <v>593</v>
      </c>
      <c r="C988" s="214" t="s">
        <v>6277</v>
      </c>
      <c r="D988" s="164">
        <v>2026</v>
      </c>
      <c r="E988" s="164">
        <v>7</v>
      </c>
      <c r="F988" s="166">
        <v>0</v>
      </c>
      <c r="G988" s="206"/>
      <c r="H988" s="208">
        <v>7.9654829074012612E-3</v>
      </c>
      <c r="I988" s="103" t="s">
        <v>558</v>
      </c>
      <c r="J988" s="85">
        <v>4</v>
      </c>
      <c r="K988" s="211" t="s">
        <v>6278</v>
      </c>
      <c r="L988" s="211">
        <v>75</v>
      </c>
      <c r="M988" s="211" t="str">
        <f>IF(
ISNA(INDEX([1]resources!E:E,MATCH(B988,[1]resources!B:B,0))),"fillme",
INDEX([1]resources!E:E,MATCH(B988,[1]resources!B:B,0)))</f>
        <v>CAISO_Battery</v>
      </c>
      <c r="N988" s="221">
        <f>IF(
ISNA(INDEX([1]resources!J:J,MATCH(B988,[1]resources!B:B,0))),"fillme",
INDEX([1]resources!J:J,MATCH(B988,[1]resources!B:B,0)))</f>
        <v>0</v>
      </c>
      <c r="O988" s="210" t="str">
        <f>IFERROR(INDEX(resources!K:K,MATCH(B988,resources!B:B,0)),"fillme")</f>
        <v>battery</v>
      </c>
      <c r="P988" s="210" t="str">
        <f t="shared" si="360"/>
        <v>battery_2026_7</v>
      </c>
      <c r="Q988" s="194">
        <f>INDEX(elcc!G:G,MATCH(P988,elcc!D:D,0))</f>
        <v>0.96603464723299004</v>
      </c>
      <c r="R988" s="195">
        <f t="shared" si="361"/>
        <v>1</v>
      </c>
      <c r="S988" s="210">
        <f t="shared" si="362"/>
        <v>0.57711993528688421</v>
      </c>
      <c r="T988" s="212">
        <f t="shared" si="363"/>
        <v>0.57711993528688421</v>
      </c>
      <c r="U988" s="196" t="str">
        <f t="shared" si="364"/>
        <v>ok</v>
      </c>
      <c r="V988" s="192" t="str">
        <f>INDEX(resources!F:F,MATCH(B988,resources!B:B,0))</f>
        <v>new_resolve</v>
      </c>
      <c r="W988" s="197">
        <f t="shared" si="365"/>
        <v>0</v>
      </c>
      <c r="X988" s="197">
        <f t="shared" si="366"/>
        <v>1</v>
      </c>
      <c r="Y988" s="214" t="str">
        <f t="shared" si="367"/>
        <v>New_Li_Battery_D.19-11-016 Resource 2_Resource 2. 75 MW, 300 MWh battery.</v>
      </c>
      <c r="Z988" s="197">
        <f>IF(COUNTIFS($Y$2:Y988,Y988)=1,1,0)</f>
        <v>0</v>
      </c>
      <c r="AA988" s="197">
        <f>SUM($Z$2:Z988)*Z988</f>
        <v>0</v>
      </c>
      <c r="AB988" s="197">
        <f>COUNTIFS(resources!B:B,B988)</f>
        <v>1</v>
      </c>
      <c r="AC988" s="197">
        <f t="shared" si="368"/>
        <v>1</v>
      </c>
      <c r="AD988" s="197">
        <f t="shared" si="369"/>
        <v>1</v>
      </c>
      <c r="AE988" s="197">
        <f t="shared" si="370"/>
        <v>1</v>
      </c>
      <c r="AF988" s="197">
        <f t="shared" si="371"/>
        <v>1</v>
      </c>
      <c r="AG988" s="197">
        <f t="shared" si="372"/>
        <v>1</v>
      </c>
      <c r="AH988" s="197">
        <f t="shared" si="373"/>
        <v>1</v>
      </c>
      <c r="AI988" s="197">
        <f t="shared" si="374"/>
        <v>1</v>
      </c>
    </row>
    <row r="989" spans="1:35" x14ac:dyDescent="0.3">
      <c r="A989" s="103" t="s">
        <v>3926</v>
      </c>
      <c r="B989" s="214" t="s">
        <v>593</v>
      </c>
      <c r="C989" s="214" t="s">
        <v>6277</v>
      </c>
      <c r="D989" s="164">
        <v>2026</v>
      </c>
      <c r="E989" s="164">
        <v>8</v>
      </c>
      <c r="F989" s="166">
        <v>0</v>
      </c>
      <c r="G989" s="206"/>
      <c r="H989" s="208">
        <v>7.9654829074012612E-3</v>
      </c>
      <c r="I989" s="103" t="s">
        <v>558</v>
      </c>
      <c r="J989" s="85">
        <v>4</v>
      </c>
      <c r="K989" s="211" t="s">
        <v>6278</v>
      </c>
      <c r="L989" s="211">
        <v>75</v>
      </c>
      <c r="M989" s="211" t="str">
        <f>IF(
ISNA(INDEX([1]resources!E:E,MATCH(B989,[1]resources!B:B,0))),"fillme",
INDEX([1]resources!E:E,MATCH(B989,[1]resources!B:B,0)))</f>
        <v>CAISO_Battery</v>
      </c>
      <c r="N989" s="221">
        <f>IF(
ISNA(INDEX([1]resources!J:J,MATCH(B989,[1]resources!B:B,0))),"fillme",
INDEX([1]resources!J:J,MATCH(B989,[1]resources!B:B,0)))</f>
        <v>0</v>
      </c>
      <c r="O989" s="210" t="str">
        <f>IFERROR(INDEX(resources!K:K,MATCH(B989,resources!B:B,0)),"fillme")</f>
        <v>battery</v>
      </c>
      <c r="P989" s="210" t="str">
        <f t="shared" si="360"/>
        <v>battery_2026_8</v>
      </c>
      <c r="Q989" s="194">
        <f>INDEX(elcc!G:G,MATCH(P989,elcc!D:D,0))</f>
        <v>0.96603464723299004</v>
      </c>
      <c r="R989" s="195">
        <f t="shared" si="361"/>
        <v>1</v>
      </c>
      <c r="S989" s="210">
        <f t="shared" si="362"/>
        <v>0.57711993528688421</v>
      </c>
      <c r="T989" s="212">
        <f t="shared" si="363"/>
        <v>0.57711993528688421</v>
      </c>
      <c r="U989" s="196" t="str">
        <f t="shared" si="364"/>
        <v>ok</v>
      </c>
      <c r="V989" s="192" t="str">
        <f>INDEX(resources!F:F,MATCH(B989,resources!B:B,0))</f>
        <v>new_resolve</v>
      </c>
      <c r="W989" s="197">
        <f t="shared" si="365"/>
        <v>0</v>
      </c>
      <c r="X989" s="197">
        <f t="shared" si="366"/>
        <v>1</v>
      </c>
      <c r="Y989" s="214" t="str">
        <f t="shared" si="367"/>
        <v>New_Li_Battery_D.19-11-016 Resource 2_Resource 2. 75 MW, 300 MWh battery.</v>
      </c>
      <c r="Z989" s="197">
        <f>IF(COUNTIFS($Y$2:Y989,Y989)=1,1,0)</f>
        <v>0</v>
      </c>
      <c r="AA989" s="197">
        <f>SUM($Z$2:Z989)*Z989</f>
        <v>0</v>
      </c>
      <c r="AB989" s="197">
        <f>COUNTIFS(resources!B:B,B989)</f>
        <v>1</v>
      </c>
      <c r="AC989" s="197">
        <f t="shared" si="368"/>
        <v>1</v>
      </c>
      <c r="AD989" s="197">
        <f t="shared" si="369"/>
        <v>1</v>
      </c>
      <c r="AE989" s="197">
        <f t="shared" si="370"/>
        <v>1</v>
      </c>
      <c r="AF989" s="197">
        <f t="shared" si="371"/>
        <v>1</v>
      </c>
      <c r="AG989" s="197">
        <f t="shared" si="372"/>
        <v>1</v>
      </c>
      <c r="AH989" s="197">
        <f t="shared" si="373"/>
        <v>1</v>
      </c>
      <c r="AI989" s="197">
        <f t="shared" si="374"/>
        <v>1</v>
      </c>
    </row>
    <row r="990" spans="1:35" x14ac:dyDescent="0.3">
      <c r="A990" s="103" t="s">
        <v>3926</v>
      </c>
      <c r="B990" s="214" t="s">
        <v>593</v>
      </c>
      <c r="C990" s="214" t="s">
        <v>6277</v>
      </c>
      <c r="D990" s="164">
        <v>2026</v>
      </c>
      <c r="E990" s="164">
        <v>9</v>
      </c>
      <c r="F990" s="166">
        <v>0</v>
      </c>
      <c r="G990" s="206"/>
      <c r="H990" s="208">
        <v>7.9654829074012612E-3</v>
      </c>
      <c r="I990" s="103" t="s">
        <v>558</v>
      </c>
      <c r="J990" s="85">
        <v>4</v>
      </c>
      <c r="K990" s="211" t="s">
        <v>6278</v>
      </c>
      <c r="L990" s="211">
        <v>75</v>
      </c>
      <c r="M990" s="211" t="str">
        <f>IF(
ISNA(INDEX([1]resources!E:E,MATCH(B990,[1]resources!B:B,0))),"fillme",
INDEX([1]resources!E:E,MATCH(B990,[1]resources!B:B,0)))</f>
        <v>CAISO_Battery</v>
      </c>
      <c r="N990" s="221">
        <f>IF(
ISNA(INDEX([1]resources!J:J,MATCH(B990,[1]resources!B:B,0))),"fillme",
INDEX([1]resources!J:J,MATCH(B990,[1]resources!B:B,0)))</f>
        <v>0</v>
      </c>
      <c r="O990" s="210" t="str">
        <f>IFERROR(INDEX(resources!K:K,MATCH(B990,resources!B:B,0)),"fillme")</f>
        <v>battery</v>
      </c>
      <c r="P990" s="210" t="str">
        <f t="shared" si="360"/>
        <v>battery_2026_9</v>
      </c>
      <c r="Q990" s="194">
        <f>INDEX(elcc!G:G,MATCH(P990,elcc!D:D,0))</f>
        <v>0.96603464723299004</v>
      </c>
      <c r="R990" s="195">
        <f t="shared" si="361"/>
        <v>1</v>
      </c>
      <c r="S990" s="210">
        <f t="shared" si="362"/>
        <v>0.57711993528688421</v>
      </c>
      <c r="T990" s="212">
        <f t="shared" si="363"/>
        <v>0.57711993528688421</v>
      </c>
      <c r="U990" s="196" t="str">
        <f t="shared" si="364"/>
        <v>ok</v>
      </c>
      <c r="V990" s="192" t="str">
        <f>INDEX(resources!F:F,MATCH(B990,resources!B:B,0))</f>
        <v>new_resolve</v>
      </c>
      <c r="W990" s="197">
        <f t="shared" si="365"/>
        <v>0</v>
      </c>
      <c r="X990" s="197">
        <f t="shared" si="366"/>
        <v>1</v>
      </c>
      <c r="Y990" s="214" t="str">
        <f t="shared" si="367"/>
        <v>New_Li_Battery_D.19-11-016 Resource 2_Resource 2. 75 MW, 300 MWh battery.</v>
      </c>
      <c r="Z990" s="197">
        <f>IF(COUNTIFS($Y$2:Y990,Y990)=1,1,0)</f>
        <v>0</v>
      </c>
      <c r="AA990" s="197">
        <f>SUM($Z$2:Z990)*Z990</f>
        <v>0</v>
      </c>
      <c r="AB990" s="197">
        <f>COUNTIFS(resources!B:B,B990)</f>
        <v>1</v>
      </c>
      <c r="AC990" s="197">
        <f t="shared" si="368"/>
        <v>1</v>
      </c>
      <c r="AD990" s="197">
        <f t="shared" si="369"/>
        <v>1</v>
      </c>
      <c r="AE990" s="197">
        <f t="shared" si="370"/>
        <v>1</v>
      </c>
      <c r="AF990" s="197">
        <f t="shared" si="371"/>
        <v>1</v>
      </c>
      <c r="AG990" s="197">
        <f t="shared" si="372"/>
        <v>1</v>
      </c>
      <c r="AH990" s="197">
        <f t="shared" si="373"/>
        <v>1</v>
      </c>
      <c r="AI990" s="197">
        <f t="shared" si="374"/>
        <v>1</v>
      </c>
    </row>
    <row r="991" spans="1:35" x14ac:dyDescent="0.3">
      <c r="A991" s="103" t="s">
        <v>3926</v>
      </c>
      <c r="B991" s="214" t="s">
        <v>593</v>
      </c>
      <c r="C991" s="214" t="s">
        <v>6277</v>
      </c>
      <c r="D991" s="164">
        <v>2026</v>
      </c>
      <c r="E991" s="164">
        <v>10</v>
      </c>
      <c r="F991" s="166">
        <v>0</v>
      </c>
      <c r="G991" s="206"/>
      <c r="H991" s="208">
        <v>7.9654829074012612E-3</v>
      </c>
      <c r="I991" s="103" t="s">
        <v>558</v>
      </c>
      <c r="J991" s="85">
        <v>4</v>
      </c>
      <c r="K991" s="211" t="s">
        <v>6278</v>
      </c>
      <c r="L991" s="211">
        <v>75</v>
      </c>
      <c r="M991" s="211" t="str">
        <f>IF(
ISNA(INDEX([1]resources!E:E,MATCH(B991,[1]resources!B:B,0))),"fillme",
INDEX([1]resources!E:E,MATCH(B991,[1]resources!B:B,0)))</f>
        <v>CAISO_Battery</v>
      </c>
      <c r="N991" s="221">
        <f>IF(
ISNA(INDEX([1]resources!J:J,MATCH(B991,[1]resources!B:B,0))),"fillme",
INDEX([1]resources!J:J,MATCH(B991,[1]resources!B:B,0)))</f>
        <v>0</v>
      </c>
      <c r="O991" s="210" t="str">
        <f>IFERROR(INDEX(resources!K:K,MATCH(B991,resources!B:B,0)),"fillme")</f>
        <v>battery</v>
      </c>
      <c r="P991" s="210" t="str">
        <f t="shared" si="360"/>
        <v>battery_2026_10</v>
      </c>
      <c r="Q991" s="194">
        <f>INDEX(elcc!G:G,MATCH(P991,elcc!D:D,0))</f>
        <v>0.96603464723299004</v>
      </c>
      <c r="R991" s="195">
        <f t="shared" si="361"/>
        <v>1</v>
      </c>
      <c r="S991" s="210">
        <f t="shared" si="362"/>
        <v>0.57711993528688421</v>
      </c>
      <c r="T991" s="212">
        <f t="shared" si="363"/>
        <v>0.57711993528688421</v>
      </c>
      <c r="U991" s="196" t="str">
        <f t="shared" si="364"/>
        <v>ok</v>
      </c>
      <c r="V991" s="192" t="str">
        <f>INDEX(resources!F:F,MATCH(B991,resources!B:B,0))</f>
        <v>new_resolve</v>
      </c>
      <c r="W991" s="197">
        <f t="shared" si="365"/>
        <v>0</v>
      </c>
      <c r="X991" s="197">
        <f t="shared" si="366"/>
        <v>1</v>
      </c>
      <c r="Y991" s="214" t="str">
        <f t="shared" si="367"/>
        <v>New_Li_Battery_D.19-11-016 Resource 2_Resource 2. 75 MW, 300 MWh battery.</v>
      </c>
      <c r="Z991" s="197">
        <f>IF(COUNTIFS($Y$2:Y991,Y991)=1,1,0)</f>
        <v>0</v>
      </c>
      <c r="AA991" s="197">
        <f>SUM($Z$2:Z991)*Z991</f>
        <v>0</v>
      </c>
      <c r="AB991" s="197">
        <f>COUNTIFS(resources!B:B,B991)</f>
        <v>1</v>
      </c>
      <c r="AC991" s="197">
        <f t="shared" si="368"/>
        <v>1</v>
      </c>
      <c r="AD991" s="197">
        <f t="shared" si="369"/>
        <v>1</v>
      </c>
      <c r="AE991" s="197">
        <f t="shared" si="370"/>
        <v>1</v>
      </c>
      <c r="AF991" s="197">
        <f t="shared" si="371"/>
        <v>1</v>
      </c>
      <c r="AG991" s="197">
        <f t="shared" si="372"/>
        <v>1</v>
      </c>
      <c r="AH991" s="197">
        <f t="shared" si="373"/>
        <v>1</v>
      </c>
      <c r="AI991" s="197">
        <f t="shared" si="374"/>
        <v>1</v>
      </c>
    </row>
    <row r="992" spans="1:35" x14ac:dyDescent="0.3">
      <c r="A992" s="103" t="s">
        <v>3926</v>
      </c>
      <c r="B992" s="214" t="s">
        <v>593</v>
      </c>
      <c r="C992" s="214" t="s">
        <v>6277</v>
      </c>
      <c r="D992" s="164">
        <v>2026</v>
      </c>
      <c r="E992" s="164">
        <v>11</v>
      </c>
      <c r="F992" s="166">
        <v>0</v>
      </c>
      <c r="G992" s="206"/>
      <c r="H992" s="208">
        <v>7.9654829074012612E-3</v>
      </c>
      <c r="I992" s="103" t="s">
        <v>558</v>
      </c>
      <c r="J992" s="85">
        <v>4</v>
      </c>
      <c r="K992" s="211" t="s">
        <v>6278</v>
      </c>
      <c r="L992" s="211">
        <v>75</v>
      </c>
      <c r="M992" s="211" t="str">
        <f>IF(
ISNA(INDEX([1]resources!E:E,MATCH(B992,[1]resources!B:B,0))),"fillme",
INDEX([1]resources!E:E,MATCH(B992,[1]resources!B:B,0)))</f>
        <v>CAISO_Battery</v>
      </c>
      <c r="N992" s="221">
        <f>IF(
ISNA(INDEX([1]resources!J:J,MATCH(B992,[1]resources!B:B,0))),"fillme",
INDEX([1]resources!J:J,MATCH(B992,[1]resources!B:B,0)))</f>
        <v>0</v>
      </c>
      <c r="O992" s="210" t="str">
        <f>IFERROR(INDEX(resources!K:K,MATCH(B992,resources!B:B,0)),"fillme")</f>
        <v>battery</v>
      </c>
      <c r="P992" s="210" t="str">
        <f t="shared" si="360"/>
        <v>battery_2026_11</v>
      </c>
      <c r="Q992" s="194">
        <f>INDEX(elcc!G:G,MATCH(P992,elcc!D:D,0))</f>
        <v>0.96603464723299004</v>
      </c>
      <c r="R992" s="195">
        <f t="shared" si="361"/>
        <v>1</v>
      </c>
      <c r="S992" s="210">
        <f t="shared" si="362"/>
        <v>0.57711993528688421</v>
      </c>
      <c r="T992" s="212">
        <f t="shared" si="363"/>
        <v>0.57711993528688421</v>
      </c>
      <c r="U992" s="196" t="str">
        <f t="shared" si="364"/>
        <v>ok</v>
      </c>
      <c r="V992" s="192" t="str">
        <f>INDEX(resources!F:F,MATCH(B992,resources!B:B,0))</f>
        <v>new_resolve</v>
      </c>
      <c r="W992" s="197">
        <f t="shared" si="365"/>
        <v>0</v>
      </c>
      <c r="X992" s="197">
        <f t="shared" si="366"/>
        <v>1</v>
      </c>
      <c r="Y992" s="214" t="str">
        <f t="shared" si="367"/>
        <v>New_Li_Battery_D.19-11-016 Resource 2_Resource 2. 75 MW, 300 MWh battery.</v>
      </c>
      <c r="Z992" s="197">
        <f>IF(COUNTIFS($Y$2:Y992,Y992)=1,1,0)</f>
        <v>0</v>
      </c>
      <c r="AA992" s="197">
        <f>SUM($Z$2:Z992)*Z992</f>
        <v>0</v>
      </c>
      <c r="AB992" s="197">
        <f>COUNTIFS(resources!B:B,B992)</f>
        <v>1</v>
      </c>
      <c r="AC992" s="197">
        <f t="shared" si="368"/>
        <v>1</v>
      </c>
      <c r="AD992" s="197">
        <f t="shared" si="369"/>
        <v>1</v>
      </c>
      <c r="AE992" s="197">
        <f t="shared" si="370"/>
        <v>1</v>
      </c>
      <c r="AF992" s="197">
        <f t="shared" si="371"/>
        <v>1</v>
      </c>
      <c r="AG992" s="197">
        <f t="shared" si="372"/>
        <v>1</v>
      </c>
      <c r="AH992" s="197">
        <f t="shared" si="373"/>
        <v>1</v>
      </c>
      <c r="AI992" s="197">
        <f t="shared" si="374"/>
        <v>1</v>
      </c>
    </row>
    <row r="993" spans="1:35" x14ac:dyDescent="0.3">
      <c r="A993" s="103" t="s">
        <v>3926</v>
      </c>
      <c r="B993" s="214" t="s">
        <v>593</v>
      </c>
      <c r="C993" s="214" t="s">
        <v>6277</v>
      </c>
      <c r="D993" s="164">
        <v>2026</v>
      </c>
      <c r="E993" s="164">
        <v>12</v>
      </c>
      <c r="F993" s="166">
        <v>0</v>
      </c>
      <c r="G993" s="206"/>
      <c r="H993" s="208">
        <v>7.9654829074012612E-3</v>
      </c>
      <c r="I993" s="103" t="s">
        <v>558</v>
      </c>
      <c r="J993" s="85">
        <v>4</v>
      </c>
      <c r="K993" s="211" t="s">
        <v>6278</v>
      </c>
      <c r="L993" s="211">
        <v>75</v>
      </c>
      <c r="M993" s="211" t="str">
        <f>IF(
ISNA(INDEX([1]resources!E:E,MATCH(B993,[1]resources!B:B,0))),"fillme",
INDEX([1]resources!E:E,MATCH(B993,[1]resources!B:B,0)))</f>
        <v>CAISO_Battery</v>
      </c>
      <c r="N993" s="221">
        <f>IF(
ISNA(INDEX([1]resources!J:J,MATCH(B993,[1]resources!B:B,0))),"fillme",
INDEX([1]resources!J:J,MATCH(B993,[1]resources!B:B,0)))</f>
        <v>0</v>
      </c>
      <c r="O993" s="210" t="str">
        <f>IFERROR(INDEX(resources!K:K,MATCH(B993,resources!B:B,0)),"fillme")</f>
        <v>battery</v>
      </c>
      <c r="P993" s="210" t="str">
        <f t="shared" si="360"/>
        <v>battery_2026_12</v>
      </c>
      <c r="Q993" s="194">
        <f>INDEX(elcc!G:G,MATCH(P993,elcc!D:D,0))</f>
        <v>0.96603464723299004</v>
      </c>
      <c r="R993" s="195">
        <f t="shared" si="361"/>
        <v>1</v>
      </c>
      <c r="S993" s="210">
        <f t="shared" si="362"/>
        <v>0.57711993528688421</v>
      </c>
      <c r="T993" s="212">
        <f t="shared" si="363"/>
        <v>0.57711993528688421</v>
      </c>
      <c r="U993" s="196" t="str">
        <f t="shared" si="364"/>
        <v>ok</v>
      </c>
      <c r="V993" s="192" t="str">
        <f>INDEX(resources!F:F,MATCH(B993,resources!B:B,0))</f>
        <v>new_resolve</v>
      </c>
      <c r="W993" s="197">
        <f t="shared" si="365"/>
        <v>0</v>
      </c>
      <c r="X993" s="197">
        <f t="shared" si="366"/>
        <v>1</v>
      </c>
      <c r="Y993" s="214" t="str">
        <f t="shared" si="367"/>
        <v>New_Li_Battery_D.19-11-016 Resource 2_Resource 2. 75 MW, 300 MWh battery.</v>
      </c>
      <c r="Z993" s="197">
        <f>IF(COUNTIFS($Y$2:Y993,Y993)=1,1,0)</f>
        <v>0</v>
      </c>
      <c r="AA993" s="197">
        <f>SUM($Z$2:Z993)*Z993</f>
        <v>0</v>
      </c>
      <c r="AB993" s="197">
        <f>COUNTIFS(resources!B:B,B993)</f>
        <v>1</v>
      </c>
      <c r="AC993" s="197">
        <f t="shared" si="368"/>
        <v>1</v>
      </c>
      <c r="AD993" s="197">
        <f t="shared" si="369"/>
        <v>1</v>
      </c>
      <c r="AE993" s="197">
        <f t="shared" si="370"/>
        <v>1</v>
      </c>
      <c r="AF993" s="197">
        <f t="shared" si="371"/>
        <v>1</v>
      </c>
      <c r="AG993" s="197">
        <f t="shared" si="372"/>
        <v>1</v>
      </c>
      <c r="AH993" s="197">
        <f t="shared" si="373"/>
        <v>1</v>
      </c>
      <c r="AI993" s="197">
        <f t="shared" si="374"/>
        <v>1</v>
      </c>
    </row>
    <row r="994" spans="1:35" x14ac:dyDescent="0.3">
      <c r="A994" s="103" t="s">
        <v>3926</v>
      </c>
      <c r="B994" s="214" t="s">
        <v>593</v>
      </c>
      <c r="C994" s="214" t="s">
        <v>6277</v>
      </c>
      <c r="D994" s="164">
        <v>2027</v>
      </c>
      <c r="E994" s="164">
        <v>1</v>
      </c>
      <c r="F994" s="166">
        <v>0</v>
      </c>
      <c r="G994" s="206"/>
      <c r="H994" s="208">
        <v>7.9654829074012612E-3</v>
      </c>
      <c r="I994" s="103" t="s">
        <v>558</v>
      </c>
      <c r="J994" s="85">
        <v>4</v>
      </c>
      <c r="K994" s="211" t="s">
        <v>6278</v>
      </c>
      <c r="L994" s="211">
        <v>75</v>
      </c>
      <c r="M994" s="211" t="str">
        <f>IF(
ISNA(INDEX([1]resources!E:E,MATCH(B994,[1]resources!B:B,0))),"fillme",
INDEX([1]resources!E:E,MATCH(B994,[1]resources!B:B,0)))</f>
        <v>CAISO_Battery</v>
      </c>
      <c r="N994" s="221">
        <f>IF(
ISNA(INDEX([1]resources!J:J,MATCH(B994,[1]resources!B:B,0))),"fillme",
INDEX([1]resources!J:J,MATCH(B994,[1]resources!B:B,0)))</f>
        <v>0</v>
      </c>
      <c r="O994" s="210" t="str">
        <f>IFERROR(INDEX(resources!K:K,MATCH(B994,resources!B:B,0)),"fillme")</f>
        <v>battery</v>
      </c>
      <c r="P994" s="210" t="str">
        <f t="shared" si="360"/>
        <v>battery_2027_1</v>
      </c>
      <c r="Q994" s="194">
        <f>INDEX(elcc!G:G,MATCH(P994,elcc!D:D,0))</f>
        <v>0.96603464723299004</v>
      </c>
      <c r="R994" s="195">
        <f t="shared" si="361"/>
        <v>1</v>
      </c>
      <c r="S994" s="210">
        <f t="shared" si="362"/>
        <v>0.57711993528688421</v>
      </c>
      <c r="T994" s="212">
        <f t="shared" si="363"/>
        <v>0.57711993528688421</v>
      </c>
      <c r="U994" s="196" t="str">
        <f t="shared" si="364"/>
        <v>ok</v>
      </c>
      <c r="V994" s="192" t="str">
        <f>INDEX(resources!F:F,MATCH(B994,resources!B:B,0))</f>
        <v>new_resolve</v>
      </c>
      <c r="W994" s="197">
        <f t="shared" si="365"/>
        <v>0</v>
      </c>
      <c r="X994" s="197">
        <f t="shared" si="366"/>
        <v>1</v>
      </c>
      <c r="Y994" s="214" t="str">
        <f t="shared" si="367"/>
        <v>New_Li_Battery_D.19-11-016 Resource 2_Resource 2. 75 MW, 300 MWh battery.</v>
      </c>
      <c r="Z994" s="197">
        <f>IF(COUNTIFS($Y$2:Y994,Y994)=1,1,0)</f>
        <v>0</v>
      </c>
      <c r="AA994" s="197">
        <f>SUM($Z$2:Z994)*Z994</f>
        <v>0</v>
      </c>
      <c r="AB994" s="197">
        <f>COUNTIFS(resources!B:B,B994)</f>
        <v>1</v>
      </c>
      <c r="AC994" s="197">
        <f t="shared" si="368"/>
        <v>1</v>
      </c>
      <c r="AD994" s="197">
        <f t="shared" si="369"/>
        <v>1</v>
      </c>
      <c r="AE994" s="197">
        <f t="shared" si="370"/>
        <v>1</v>
      </c>
      <c r="AF994" s="197">
        <f t="shared" si="371"/>
        <v>1</v>
      </c>
      <c r="AG994" s="197">
        <f t="shared" si="372"/>
        <v>1</v>
      </c>
      <c r="AH994" s="197">
        <f t="shared" si="373"/>
        <v>1</v>
      </c>
      <c r="AI994" s="197">
        <f t="shared" si="374"/>
        <v>1</v>
      </c>
    </row>
    <row r="995" spans="1:35" x14ac:dyDescent="0.3">
      <c r="A995" s="103" t="s">
        <v>3926</v>
      </c>
      <c r="B995" s="214" t="s">
        <v>593</v>
      </c>
      <c r="C995" s="214" t="s">
        <v>6277</v>
      </c>
      <c r="D995" s="164">
        <v>2027</v>
      </c>
      <c r="E995" s="164">
        <v>2</v>
      </c>
      <c r="F995" s="166">
        <v>0</v>
      </c>
      <c r="G995" s="206"/>
      <c r="H995" s="208">
        <v>7.9654829074012612E-3</v>
      </c>
      <c r="I995" s="103" t="s">
        <v>558</v>
      </c>
      <c r="J995" s="85">
        <v>4</v>
      </c>
      <c r="K995" s="211" t="s">
        <v>6278</v>
      </c>
      <c r="L995" s="211">
        <v>75</v>
      </c>
      <c r="M995" s="211" t="str">
        <f>IF(
ISNA(INDEX([1]resources!E:E,MATCH(B995,[1]resources!B:B,0))),"fillme",
INDEX([1]resources!E:E,MATCH(B995,[1]resources!B:B,0)))</f>
        <v>CAISO_Battery</v>
      </c>
      <c r="N995" s="221">
        <f>IF(
ISNA(INDEX([1]resources!J:J,MATCH(B995,[1]resources!B:B,0))),"fillme",
INDEX([1]resources!J:J,MATCH(B995,[1]resources!B:B,0)))</f>
        <v>0</v>
      </c>
      <c r="O995" s="210" t="str">
        <f>IFERROR(INDEX(resources!K:K,MATCH(B995,resources!B:B,0)),"fillme")</f>
        <v>battery</v>
      </c>
      <c r="P995" s="210" t="str">
        <f t="shared" si="360"/>
        <v>battery_2027_2</v>
      </c>
      <c r="Q995" s="194">
        <f>INDEX(elcc!G:G,MATCH(P995,elcc!D:D,0))</f>
        <v>0.96603464723299004</v>
      </c>
      <c r="R995" s="195">
        <f t="shared" si="361"/>
        <v>1</v>
      </c>
      <c r="S995" s="210">
        <f t="shared" si="362"/>
        <v>0.57711993528688421</v>
      </c>
      <c r="T995" s="212">
        <f t="shared" si="363"/>
        <v>0.57711993528688421</v>
      </c>
      <c r="U995" s="196" t="str">
        <f t="shared" si="364"/>
        <v>ok</v>
      </c>
      <c r="V995" s="192" t="str">
        <f>INDEX(resources!F:F,MATCH(B995,resources!B:B,0))</f>
        <v>new_resolve</v>
      </c>
      <c r="W995" s="197">
        <f t="shared" si="365"/>
        <v>0</v>
      </c>
      <c r="X995" s="197">
        <f t="shared" si="366"/>
        <v>1</v>
      </c>
      <c r="Y995" s="214" t="str">
        <f t="shared" si="367"/>
        <v>New_Li_Battery_D.19-11-016 Resource 2_Resource 2. 75 MW, 300 MWh battery.</v>
      </c>
      <c r="Z995" s="197">
        <f>IF(COUNTIFS($Y$2:Y995,Y995)=1,1,0)</f>
        <v>0</v>
      </c>
      <c r="AA995" s="197">
        <f>SUM($Z$2:Z995)*Z995</f>
        <v>0</v>
      </c>
      <c r="AB995" s="197">
        <f>COUNTIFS(resources!B:B,B995)</f>
        <v>1</v>
      </c>
      <c r="AC995" s="197">
        <f t="shared" si="368"/>
        <v>1</v>
      </c>
      <c r="AD995" s="197">
        <f t="shared" si="369"/>
        <v>1</v>
      </c>
      <c r="AE995" s="197">
        <f t="shared" si="370"/>
        <v>1</v>
      </c>
      <c r="AF995" s="197">
        <f t="shared" si="371"/>
        <v>1</v>
      </c>
      <c r="AG995" s="197">
        <f t="shared" si="372"/>
        <v>1</v>
      </c>
      <c r="AH995" s="197">
        <f t="shared" si="373"/>
        <v>1</v>
      </c>
      <c r="AI995" s="197">
        <f t="shared" si="374"/>
        <v>1</v>
      </c>
    </row>
    <row r="996" spans="1:35" x14ac:dyDescent="0.3">
      <c r="A996" s="103" t="s">
        <v>3926</v>
      </c>
      <c r="B996" s="214" t="s">
        <v>593</v>
      </c>
      <c r="C996" s="214" t="s">
        <v>6277</v>
      </c>
      <c r="D996" s="164">
        <v>2027</v>
      </c>
      <c r="E996" s="164">
        <v>3</v>
      </c>
      <c r="F996" s="166">
        <v>0</v>
      </c>
      <c r="G996" s="206"/>
      <c r="H996" s="208">
        <v>7.9654829074012612E-3</v>
      </c>
      <c r="I996" s="103" t="s">
        <v>558</v>
      </c>
      <c r="J996" s="85">
        <v>4</v>
      </c>
      <c r="K996" s="211" t="s">
        <v>6278</v>
      </c>
      <c r="L996" s="211">
        <v>75</v>
      </c>
      <c r="M996" s="211" t="str">
        <f>IF(
ISNA(INDEX([1]resources!E:E,MATCH(B996,[1]resources!B:B,0))),"fillme",
INDEX([1]resources!E:E,MATCH(B996,[1]resources!B:B,0)))</f>
        <v>CAISO_Battery</v>
      </c>
      <c r="N996" s="221">
        <f>IF(
ISNA(INDEX([1]resources!J:J,MATCH(B996,[1]resources!B:B,0))),"fillme",
INDEX([1]resources!J:J,MATCH(B996,[1]resources!B:B,0)))</f>
        <v>0</v>
      </c>
      <c r="O996" s="210" t="str">
        <f>IFERROR(INDEX(resources!K:K,MATCH(B996,resources!B:B,0)),"fillme")</f>
        <v>battery</v>
      </c>
      <c r="P996" s="210" t="str">
        <f t="shared" si="360"/>
        <v>battery_2027_3</v>
      </c>
      <c r="Q996" s="194">
        <f>INDEX(elcc!G:G,MATCH(P996,elcc!D:D,0))</f>
        <v>0.96603464723299004</v>
      </c>
      <c r="R996" s="195">
        <f t="shared" si="361"/>
        <v>1</v>
      </c>
      <c r="S996" s="210">
        <f t="shared" si="362"/>
        <v>0.57711993528688421</v>
      </c>
      <c r="T996" s="212">
        <f t="shared" si="363"/>
        <v>0.57711993528688421</v>
      </c>
      <c r="U996" s="196" t="str">
        <f t="shared" si="364"/>
        <v>ok</v>
      </c>
      <c r="V996" s="192" t="str">
        <f>INDEX(resources!F:F,MATCH(B996,resources!B:B,0))</f>
        <v>new_resolve</v>
      </c>
      <c r="W996" s="197">
        <f t="shared" si="365"/>
        <v>0</v>
      </c>
      <c r="X996" s="197">
        <f t="shared" si="366"/>
        <v>1</v>
      </c>
      <c r="Y996" s="214" t="str">
        <f t="shared" si="367"/>
        <v>New_Li_Battery_D.19-11-016 Resource 2_Resource 2. 75 MW, 300 MWh battery.</v>
      </c>
      <c r="Z996" s="197">
        <f>IF(COUNTIFS($Y$2:Y996,Y996)=1,1,0)</f>
        <v>0</v>
      </c>
      <c r="AA996" s="197">
        <f>SUM($Z$2:Z996)*Z996</f>
        <v>0</v>
      </c>
      <c r="AB996" s="197">
        <f>COUNTIFS(resources!B:B,B996)</f>
        <v>1</v>
      </c>
      <c r="AC996" s="197">
        <f t="shared" si="368"/>
        <v>1</v>
      </c>
      <c r="AD996" s="197">
        <f t="shared" si="369"/>
        <v>1</v>
      </c>
      <c r="AE996" s="197">
        <f t="shared" si="370"/>
        <v>1</v>
      </c>
      <c r="AF996" s="197">
        <f t="shared" si="371"/>
        <v>1</v>
      </c>
      <c r="AG996" s="197">
        <f t="shared" si="372"/>
        <v>1</v>
      </c>
      <c r="AH996" s="197">
        <f t="shared" si="373"/>
        <v>1</v>
      </c>
      <c r="AI996" s="197">
        <f t="shared" si="374"/>
        <v>1</v>
      </c>
    </row>
    <row r="997" spans="1:35" x14ac:dyDescent="0.3">
      <c r="A997" s="103" t="s">
        <v>3926</v>
      </c>
      <c r="B997" s="214" t="s">
        <v>593</v>
      </c>
      <c r="C997" s="214" t="s">
        <v>6277</v>
      </c>
      <c r="D997" s="164">
        <v>2027</v>
      </c>
      <c r="E997" s="164">
        <v>4</v>
      </c>
      <c r="F997" s="166">
        <v>0</v>
      </c>
      <c r="G997" s="206"/>
      <c r="H997" s="208">
        <v>7.9654829074012612E-3</v>
      </c>
      <c r="I997" s="103" t="s">
        <v>558</v>
      </c>
      <c r="J997" s="85">
        <v>4</v>
      </c>
      <c r="K997" s="211" t="s">
        <v>6278</v>
      </c>
      <c r="L997" s="211">
        <v>75</v>
      </c>
      <c r="M997" s="211" t="str">
        <f>IF(
ISNA(INDEX([1]resources!E:E,MATCH(B997,[1]resources!B:B,0))),"fillme",
INDEX([1]resources!E:E,MATCH(B997,[1]resources!B:B,0)))</f>
        <v>CAISO_Battery</v>
      </c>
      <c r="N997" s="221">
        <f>IF(
ISNA(INDEX([1]resources!J:J,MATCH(B997,[1]resources!B:B,0))),"fillme",
INDEX([1]resources!J:J,MATCH(B997,[1]resources!B:B,0)))</f>
        <v>0</v>
      </c>
      <c r="O997" s="210" t="str">
        <f>IFERROR(INDEX(resources!K:K,MATCH(B997,resources!B:B,0)),"fillme")</f>
        <v>battery</v>
      </c>
      <c r="P997" s="210" t="str">
        <f t="shared" si="360"/>
        <v>battery_2027_4</v>
      </c>
      <c r="Q997" s="194">
        <f>INDEX(elcc!G:G,MATCH(P997,elcc!D:D,0))</f>
        <v>0.96603464723299004</v>
      </c>
      <c r="R997" s="195">
        <f t="shared" si="361"/>
        <v>1</v>
      </c>
      <c r="S997" s="210">
        <f t="shared" si="362"/>
        <v>0.57711993528688421</v>
      </c>
      <c r="T997" s="212">
        <f t="shared" si="363"/>
        <v>0.57711993528688421</v>
      </c>
      <c r="U997" s="196" t="str">
        <f t="shared" si="364"/>
        <v>ok</v>
      </c>
      <c r="V997" s="192" t="str">
        <f>INDEX(resources!F:F,MATCH(B997,resources!B:B,0))</f>
        <v>new_resolve</v>
      </c>
      <c r="W997" s="197">
        <f t="shared" si="365"/>
        <v>0</v>
      </c>
      <c r="X997" s="197">
        <f t="shared" si="366"/>
        <v>1</v>
      </c>
      <c r="Y997" s="214" t="str">
        <f t="shared" si="367"/>
        <v>New_Li_Battery_D.19-11-016 Resource 2_Resource 2. 75 MW, 300 MWh battery.</v>
      </c>
      <c r="Z997" s="197">
        <f>IF(COUNTIFS($Y$2:Y997,Y997)=1,1,0)</f>
        <v>0</v>
      </c>
      <c r="AA997" s="197">
        <f>SUM($Z$2:Z997)*Z997</f>
        <v>0</v>
      </c>
      <c r="AB997" s="197">
        <f>COUNTIFS(resources!B:B,B997)</f>
        <v>1</v>
      </c>
      <c r="AC997" s="197">
        <f t="shared" si="368"/>
        <v>1</v>
      </c>
      <c r="AD997" s="197">
        <f t="shared" si="369"/>
        <v>1</v>
      </c>
      <c r="AE997" s="197">
        <f t="shared" si="370"/>
        <v>1</v>
      </c>
      <c r="AF997" s="197">
        <f t="shared" si="371"/>
        <v>1</v>
      </c>
      <c r="AG997" s="197">
        <f t="shared" si="372"/>
        <v>1</v>
      </c>
      <c r="AH997" s="197">
        <f t="shared" si="373"/>
        <v>1</v>
      </c>
      <c r="AI997" s="197">
        <f t="shared" si="374"/>
        <v>1</v>
      </c>
    </row>
    <row r="998" spans="1:35" x14ac:dyDescent="0.3">
      <c r="A998" s="103" t="s">
        <v>3926</v>
      </c>
      <c r="B998" s="214" t="s">
        <v>593</v>
      </c>
      <c r="C998" s="214" t="s">
        <v>6277</v>
      </c>
      <c r="D998" s="164">
        <v>2027</v>
      </c>
      <c r="E998" s="164">
        <v>5</v>
      </c>
      <c r="F998" s="166">
        <v>0</v>
      </c>
      <c r="G998" s="206"/>
      <c r="H998" s="208">
        <v>7.9654829074012612E-3</v>
      </c>
      <c r="I998" s="103" t="s">
        <v>558</v>
      </c>
      <c r="J998" s="85">
        <v>4</v>
      </c>
      <c r="K998" s="211" t="s">
        <v>6278</v>
      </c>
      <c r="L998" s="211">
        <v>75</v>
      </c>
      <c r="M998" s="211" t="str">
        <f>IF(
ISNA(INDEX([1]resources!E:E,MATCH(B998,[1]resources!B:B,0))),"fillme",
INDEX([1]resources!E:E,MATCH(B998,[1]resources!B:B,0)))</f>
        <v>CAISO_Battery</v>
      </c>
      <c r="N998" s="221">
        <f>IF(
ISNA(INDEX([1]resources!J:J,MATCH(B998,[1]resources!B:B,0))),"fillme",
INDEX([1]resources!J:J,MATCH(B998,[1]resources!B:B,0)))</f>
        <v>0</v>
      </c>
      <c r="O998" s="210" t="str">
        <f>IFERROR(INDEX(resources!K:K,MATCH(B998,resources!B:B,0)),"fillme")</f>
        <v>battery</v>
      </c>
      <c r="P998" s="210" t="str">
        <f t="shared" si="360"/>
        <v>battery_2027_5</v>
      </c>
      <c r="Q998" s="194">
        <f>INDEX(elcc!G:G,MATCH(P998,elcc!D:D,0))</f>
        <v>0.96603464723299004</v>
      </c>
      <c r="R998" s="195">
        <f t="shared" si="361"/>
        <v>1</v>
      </c>
      <c r="S998" s="210">
        <f t="shared" si="362"/>
        <v>0.57711993528688421</v>
      </c>
      <c r="T998" s="212">
        <f t="shared" si="363"/>
        <v>0.57711993528688421</v>
      </c>
      <c r="U998" s="196" t="str">
        <f t="shared" si="364"/>
        <v>ok</v>
      </c>
      <c r="V998" s="192" t="str">
        <f>INDEX(resources!F:F,MATCH(B998,resources!B:B,0))</f>
        <v>new_resolve</v>
      </c>
      <c r="W998" s="197">
        <f t="shared" si="365"/>
        <v>0</v>
      </c>
      <c r="X998" s="197">
        <f t="shared" si="366"/>
        <v>1</v>
      </c>
      <c r="Y998" s="214" t="str">
        <f t="shared" si="367"/>
        <v>New_Li_Battery_D.19-11-016 Resource 2_Resource 2. 75 MW, 300 MWh battery.</v>
      </c>
      <c r="Z998" s="197">
        <f>IF(COUNTIFS($Y$2:Y998,Y998)=1,1,0)</f>
        <v>0</v>
      </c>
      <c r="AA998" s="197">
        <f>SUM($Z$2:Z998)*Z998</f>
        <v>0</v>
      </c>
      <c r="AB998" s="197">
        <f>COUNTIFS(resources!B:B,B998)</f>
        <v>1</v>
      </c>
      <c r="AC998" s="197">
        <f t="shared" si="368"/>
        <v>1</v>
      </c>
      <c r="AD998" s="197">
        <f t="shared" si="369"/>
        <v>1</v>
      </c>
      <c r="AE998" s="197">
        <f t="shared" si="370"/>
        <v>1</v>
      </c>
      <c r="AF998" s="197">
        <f t="shared" si="371"/>
        <v>1</v>
      </c>
      <c r="AG998" s="197">
        <f t="shared" si="372"/>
        <v>1</v>
      </c>
      <c r="AH998" s="197">
        <f t="shared" si="373"/>
        <v>1</v>
      </c>
      <c r="AI998" s="197">
        <f t="shared" si="374"/>
        <v>1</v>
      </c>
    </row>
    <row r="999" spans="1:35" x14ac:dyDescent="0.3">
      <c r="A999" s="103" t="s">
        <v>3926</v>
      </c>
      <c r="B999" s="214" t="s">
        <v>593</v>
      </c>
      <c r="C999" s="214" t="s">
        <v>6277</v>
      </c>
      <c r="D999" s="164">
        <v>2027</v>
      </c>
      <c r="E999" s="164">
        <v>6</v>
      </c>
      <c r="F999" s="166">
        <v>0</v>
      </c>
      <c r="G999" s="206"/>
      <c r="H999" s="208">
        <v>7.9654829074012612E-3</v>
      </c>
      <c r="I999" s="103" t="s">
        <v>558</v>
      </c>
      <c r="J999" s="85">
        <v>4</v>
      </c>
      <c r="K999" s="211" t="s">
        <v>6278</v>
      </c>
      <c r="L999" s="211">
        <v>75</v>
      </c>
      <c r="M999" s="211" t="str">
        <f>IF(
ISNA(INDEX([1]resources!E:E,MATCH(B999,[1]resources!B:B,0))),"fillme",
INDEX([1]resources!E:E,MATCH(B999,[1]resources!B:B,0)))</f>
        <v>CAISO_Battery</v>
      </c>
      <c r="N999" s="221">
        <f>IF(
ISNA(INDEX([1]resources!J:J,MATCH(B999,[1]resources!B:B,0))),"fillme",
INDEX([1]resources!J:J,MATCH(B999,[1]resources!B:B,0)))</f>
        <v>0</v>
      </c>
      <c r="O999" s="210" t="str">
        <f>IFERROR(INDEX(resources!K:K,MATCH(B999,resources!B:B,0)),"fillme")</f>
        <v>battery</v>
      </c>
      <c r="P999" s="210" t="str">
        <f t="shared" si="360"/>
        <v>battery_2027_6</v>
      </c>
      <c r="Q999" s="194">
        <f>INDEX(elcc!G:G,MATCH(P999,elcc!D:D,0))</f>
        <v>0.96603464723299004</v>
      </c>
      <c r="R999" s="195">
        <f t="shared" si="361"/>
        <v>1</v>
      </c>
      <c r="S999" s="210">
        <f t="shared" si="362"/>
        <v>0.57711993528688421</v>
      </c>
      <c r="T999" s="212">
        <f t="shared" si="363"/>
        <v>0.57711993528688421</v>
      </c>
      <c r="U999" s="196" t="str">
        <f t="shared" si="364"/>
        <v>ok</v>
      </c>
      <c r="V999" s="192" t="str">
        <f>INDEX(resources!F:F,MATCH(B999,resources!B:B,0))</f>
        <v>new_resolve</v>
      </c>
      <c r="W999" s="197">
        <f t="shared" si="365"/>
        <v>0</v>
      </c>
      <c r="X999" s="197">
        <f t="shared" si="366"/>
        <v>1</v>
      </c>
      <c r="Y999" s="214" t="str">
        <f t="shared" si="367"/>
        <v>New_Li_Battery_D.19-11-016 Resource 2_Resource 2. 75 MW, 300 MWh battery.</v>
      </c>
      <c r="Z999" s="197">
        <f>IF(COUNTIFS($Y$2:Y999,Y999)=1,1,0)</f>
        <v>0</v>
      </c>
      <c r="AA999" s="197">
        <f>SUM($Z$2:Z999)*Z999</f>
        <v>0</v>
      </c>
      <c r="AB999" s="197">
        <f>COUNTIFS(resources!B:B,B999)</f>
        <v>1</v>
      </c>
      <c r="AC999" s="197">
        <f t="shared" si="368"/>
        <v>1</v>
      </c>
      <c r="AD999" s="197">
        <f t="shared" si="369"/>
        <v>1</v>
      </c>
      <c r="AE999" s="197">
        <f t="shared" si="370"/>
        <v>1</v>
      </c>
      <c r="AF999" s="197">
        <f t="shared" si="371"/>
        <v>1</v>
      </c>
      <c r="AG999" s="197">
        <f t="shared" si="372"/>
        <v>1</v>
      </c>
      <c r="AH999" s="197">
        <f t="shared" si="373"/>
        <v>1</v>
      </c>
      <c r="AI999" s="197">
        <f t="shared" si="374"/>
        <v>1</v>
      </c>
    </row>
    <row r="1000" spans="1:35" x14ac:dyDescent="0.3">
      <c r="A1000" s="103" t="s">
        <v>3926</v>
      </c>
      <c r="B1000" s="214" t="s">
        <v>593</v>
      </c>
      <c r="C1000" s="214" t="s">
        <v>6277</v>
      </c>
      <c r="D1000" s="164">
        <v>2027</v>
      </c>
      <c r="E1000" s="164">
        <v>7</v>
      </c>
      <c r="F1000" s="166">
        <v>0</v>
      </c>
      <c r="G1000" s="206"/>
      <c r="H1000" s="208">
        <v>7.9654829074012612E-3</v>
      </c>
      <c r="I1000" s="103" t="s">
        <v>558</v>
      </c>
      <c r="J1000" s="85">
        <v>4</v>
      </c>
      <c r="K1000" s="211" t="s">
        <v>6278</v>
      </c>
      <c r="L1000" s="211">
        <v>75</v>
      </c>
      <c r="M1000" s="211" t="str">
        <f>IF(
ISNA(INDEX([1]resources!E:E,MATCH(B1000,[1]resources!B:B,0))),"fillme",
INDEX([1]resources!E:E,MATCH(B1000,[1]resources!B:B,0)))</f>
        <v>CAISO_Battery</v>
      </c>
      <c r="N1000" s="221">
        <f>IF(
ISNA(INDEX([1]resources!J:J,MATCH(B1000,[1]resources!B:B,0))),"fillme",
INDEX([1]resources!J:J,MATCH(B1000,[1]resources!B:B,0)))</f>
        <v>0</v>
      </c>
      <c r="O1000" s="210" t="str">
        <f>IFERROR(INDEX(resources!K:K,MATCH(B1000,resources!B:B,0)),"fillme")</f>
        <v>battery</v>
      </c>
      <c r="P1000" s="210" t="str">
        <f t="shared" si="360"/>
        <v>battery_2027_7</v>
      </c>
      <c r="Q1000" s="194">
        <f>INDEX(elcc!G:G,MATCH(P1000,elcc!D:D,0))</f>
        <v>0.96603464723299004</v>
      </c>
      <c r="R1000" s="195">
        <f t="shared" si="361"/>
        <v>1</v>
      </c>
      <c r="S1000" s="210">
        <f t="shared" si="362"/>
        <v>0.57711993528688421</v>
      </c>
      <c r="T1000" s="212">
        <f t="shared" si="363"/>
        <v>0.57711993528688421</v>
      </c>
      <c r="U1000" s="196" t="str">
        <f t="shared" si="364"/>
        <v>ok</v>
      </c>
      <c r="V1000" s="192" t="str">
        <f>INDEX(resources!F:F,MATCH(B1000,resources!B:B,0))</f>
        <v>new_resolve</v>
      </c>
      <c r="W1000" s="197">
        <f t="shared" si="365"/>
        <v>0</v>
      </c>
      <c r="X1000" s="197">
        <f t="shared" si="366"/>
        <v>1</v>
      </c>
      <c r="Y1000" s="214" t="str">
        <f t="shared" si="367"/>
        <v>New_Li_Battery_D.19-11-016 Resource 2_Resource 2. 75 MW, 300 MWh battery.</v>
      </c>
      <c r="Z1000" s="197">
        <f>IF(COUNTIFS($Y$2:Y1000,Y1000)=1,1,0)</f>
        <v>0</v>
      </c>
      <c r="AA1000" s="197">
        <f>SUM($Z$2:Z1000)*Z1000</f>
        <v>0</v>
      </c>
      <c r="AB1000" s="197">
        <f>COUNTIFS(resources!B:B,B1000)</f>
        <v>1</v>
      </c>
      <c r="AC1000" s="197">
        <f t="shared" si="368"/>
        <v>1</v>
      </c>
      <c r="AD1000" s="197">
        <f t="shared" si="369"/>
        <v>1</v>
      </c>
      <c r="AE1000" s="197">
        <f t="shared" si="370"/>
        <v>1</v>
      </c>
      <c r="AF1000" s="197">
        <f t="shared" si="371"/>
        <v>1</v>
      </c>
      <c r="AG1000" s="197">
        <f t="shared" si="372"/>
        <v>1</v>
      </c>
      <c r="AH1000" s="197">
        <f t="shared" si="373"/>
        <v>1</v>
      </c>
      <c r="AI1000" s="197">
        <f t="shared" si="374"/>
        <v>1</v>
      </c>
    </row>
    <row r="1001" spans="1:35" x14ac:dyDescent="0.3">
      <c r="A1001" s="103" t="s">
        <v>3926</v>
      </c>
      <c r="B1001" s="214" t="s">
        <v>593</v>
      </c>
      <c r="C1001" s="214" t="s">
        <v>6277</v>
      </c>
      <c r="D1001" s="164">
        <v>2027</v>
      </c>
      <c r="E1001" s="164">
        <v>8</v>
      </c>
      <c r="F1001" s="166">
        <v>0</v>
      </c>
      <c r="G1001" s="206"/>
      <c r="H1001" s="208">
        <v>7.9654829074012612E-3</v>
      </c>
      <c r="I1001" s="103" t="s">
        <v>558</v>
      </c>
      <c r="J1001" s="85">
        <v>4</v>
      </c>
      <c r="K1001" s="211" t="s">
        <v>6278</v>
      </c>
      <c r="L1001" s="211">
        <v>75</v>
      </c>
      <c r="M1001" s="211" t="str">
        <f>IF(
ISNA(INDEX([1]resources!E:E,MATCH(B1001,[1]resources!B:B,0))),"fillme",
INDEX([1]resources!E:E,MATCH(B1001,[1]resources!B:B,0)))</f>
        <v>CAISO_Battery</v>
      </c>
      <c r="N1001" s="221">
        <f>IF(
ISNA(INDEX([1]resources!J:J,MATCH(B1001,[1]resources!B:B,0))),"fillme",
INDEX([1]resources!J:J,MATCH(B1001,[1]resources!B:B,0)))</f>
        <v>0</v>
      </c>
      <c r="O1001" s="210" t="str">
        <f>IFERROR(INDEX(resources!K:K,MATCH(B1001,resources!B:B,0)),"fillme")</f>
        <v>battery</v>
      </c>
      <c r="P1001" s="210" t="str">
        <f t="shared" si="360"/>
        <v>battery_2027_8</v>
      </c>
      <c r="Q1001" s="194">
        <f>INDEX(elcc!G:G,MATCH(P1001,elcc!D:D,0))</f>
        <v>0.96603464723299004</v>
      </c>
      <c r="R1001" s="195">
        <f t="shared" si="361"/>
        <v>1</v>
      </c>
      <c r="S1001" s="210">
        <f t="shared" si="362"/>
        <v>0.57711993528688421</v>
      </c>
      <c r="T1001" s="212">
        <f t="shared" si="363"/>
        <v>0.57711993528688421</v>
      </c>
      <c r="U1001" s="196" t="str">
        <f t="shared" si="364"/>
        <v>ok</v>
      </c>
      <c r="V1001" s="192" t="str">
        <f>INDEX(resources!F:F,MATCH(B1001,resources!B:B,0))</f>
        <v>new_resolve</v>
      </c>
      <c r="W1001" s="197">
        <f t="shared" si="365"/>
        <v>0</v>
      </c>
      <c r="X1001" s="197">
        <f t="shared" si="366"/>
        <v>1</v>
      </c>
      <c r="Y1001" s="214" t="str">
        <f t="shared" si="367"/>
        <v>New_Li_Battery_D.19-11-016 Resource 2_Resource 2. 75 MW, 300 MWh battery.</v>
      </c>
      <c r="Z1001" s="197">
        <f>IF(COUNTIFS($Y$2:Y1001,Y1001)=1,1,0)</f>
        <v>0</v>
      </c>
      <c r="AA1001" s="197">
        <f>SUM($Z$2:Z1001)*Z1001</f>
        <v>0</v>
      </c>
      <c r="AB1001" s="197">
        <f>COUNTIFS(resources!B:B,B1001)</f>
        <v>1</v>
      </c>
      <c r="AC1001" s="197">
        <f t="shared" si="368"/>
        <v>1</v>
      </c>
      <c r="AD1001" s="197">
        <f t="shared" si="369"/>
        <v>1</v>
      </c>
      <c r="AE1001" s="197">
        <f t="shared" si="370"/>
        <v>1</v>
      </c>
      <c r="AF1001" s="197">
        <f t="shared" si="371"/>
        <v>1</v>
      </c>
      <c r="AG1001" s="197">
        <f t="shared" si="372"/>
        <v>1</v>
      </c>
      <c r="AH1001" s="197">
        <f t="shared" si="373"/>
        <v>1</v>
      </c>
      <c r="AI1001" s="197">
        <f t="shared" si="374"/>
        <v>1</v>
      </c>
    </row>
    <row r="1002" spans="1:35" x14ac:dyDescent="0.3">
      <c r="A1002" s="103" t="s">
        <v>3926</v>
      </c>
      <c r="B1002" s="214" t="s">
        <v>593</v>
      </c>
      <c r="C1002" s="214" t="s">
        <v>6277</v>
      </c>
      <c r="D1002" s="164">
        <v>2027</v>
      </c>
      <c r="E1002" s="164">
        <v>9</v>
      </c>
      <c r="F1002" s="166">
        <v>0</v>
      </c>
      <c r="G1002" s="206"/>
      <c r="H1002" s="208">
        <v>7.9654829074012612E-3</v>
      </c>
      <c r="I1002" s="103" t="s">
        <v>558</v>
      </c>
      <c r="J1002" s="85">
        <v>4</v>
      </c>
      <c r="K1002" s="211" t="s">
        <v>6278</v>
      </c>
      <c r="L1002" s="211">
        <v>75</v>
      </c>
      <c r="M1002" s="211" t="str">
        <f>IF(
ISNA(INDEX([1]resources!E:E,MATCH(B1002,[1]resources!B:B,0))),"fillme",
INDEX([1]resources!E:E,MATCH(B1002,[1]resources!B:B,0)))</f>
        <v>CAISO_Battery</v>
      </c>
      <c r="N1002" s="221">
        <f>IF(
ISNA(INDEX([1]resources!J:J,MATCH(B1002,[1]resources!B:B,0))),"fillme",
INDEX([1]resources!J:J,MATCH(B1002,[1]resources!B:B,0)))</f>
        <v>0</v>
      </c>
      <c r="O1002" s="210" t="str">
        <f>IFERROR(INDEX(resources!K:K,MATCH(B1002,resources!B:B,0)),"fillme")</f>
        <v>battery</v>
      </c>
      <c r="P1002" s="210" t="str">
        <f t="shared" si="360"/>
        <v>battery_2027_9</v>
      </c>
      <c r="Q1002" s="194">
        <f>INDEX(elcc!G:G,MATCH(P1002,elcc!D:D,0))</f>
        <v>0.96603464723299004</v>
      </c>
      <c r="R1002" s="195">
        <f t="shared" si="361"/>
        <v>1</v>
      </c>
      <c r="S1002" s="210">
        <f t="shared" si="362"/>
        <v>0.57711993528688421</v>
      </c>
      <c r="T1002" s="212">
        <f t="shared" si="363"/>
        <v>0.57711993528688421</v>
      </c>
      <c r="U1002" s="196" t="str">
        <f t="shared" si="364"/>
        <v>ok</v>
      </c>
      <c r="V1002" s="192" t="str">
        <f>INDEX(resources!F:F,MATCH(B1002,resources!B:B,0))</f>
        <v>new_resolve</v>
      </c>
      <c r="W1002" s="197">
        <f t="shared" si="365"/>
        <v>0</v>
      </c>
      <c r="X1002" s="197">
        <f t="shared" si="366"/>
        <v>1</v>
      </c>
      <c r="Y1002" s="214" t="str">
        <f t="shared" si="367"/>
        <v>New_Li_Battery_D.19-11-016 Resource 2_Resource 2. 75 MW, 300 MWh battery.</v>
      </c>
      <c r="Z1002" s="197">
        <f>IF(COUNTIFS($Y$2:Y1002,Y1002)=1,1,0)</f>
        <v>0</v>
      </c>
      <c r="AA1002" s="197">
        <f>SUM($Z$2:Z1002)*Z1002</f>
        <v>0</v>
      </c>
      <c r="AB1002" s="197">
        <f>COUNTIFS(resources!B:B,B1002)</f>
        <v>1</v>
      </c>
      <c r="AC1002" s="197">
        <f t="shared" si="368"/>
        <v>1</v>
      </c>
      <c r="AD1002" s="197">
        <f t="shared" si="369"/>
        <v>1</v>
      </c>
      <c r="AE1002" s="197">
        <f t="shared" si="370"/>
        <v>1</v>
      </c>
      <c r="AF1002" s="197">
        <f t="shared" si="371"/>
        <v>1</v>
      </c>
      <c r="AG1002" s="197">
        <f t="shared" si="372"/>
        <v>1</v>
      </c>
      <c r="AH1002" s="197">
        <f t="shared" si="373"/>
        <v>1</v>
      </c>
      <c r="AI1002" s="197">
        <f t="shared" si="374"/>
        <v>1</v>
      </c>
    </row>
    <row r="1003" spans="1:35" x14ac:dyDescent="0.3">
      <c r="A1003" s="103" t="s">
        <v>3926</v>
      </c>
      <c r="B1003" s="214" t="s">
        <v>593</v>
      </c>
      <c r="C1003" s="214" t="s">
        <v>6277</v>
      </c>
      <c r="D1003" s="164">
        <v>2027</v>
      </c>
      <c r="E1003" s="164">
        <v>10</v>
      </c>
      <c r="F1003" s="166">
        <v>0</v>
      </c>
      <c r="G1003" s="206"/>
      <c r="H1003" s="208">
        <v>7.9654829074012612E-3</v>
      </c>
      <c r="I1003" s="103" t="s">
        <v>558</v>
      </c>
      <c r="J1003" s="85">
        <v>4</v>
      </c>
      <c r="K1003" s="211" t="s">
        <v>6278</v>
      </c>
      <c r="L1003" s="211">
        <v>75</v>
      </c>
      <c r="M1003" s="211" t="str">
        <f>IF(
ISNA(INDEX([1]resources!E:E,MATCH(B1003,[1]resources!B:B,0))),"fillme",
INDEX([1]resources!E:E,MATCH(B1003,[1]resources!B:B,0)))</f>
        <v>CAISO_Battery</v>
      </c>
      <c r="N1003" s="221">
        <f>IF(
ISNA(INDEX([1]resources!J:J,MATCH(B1003,[1]resources!B:B,0))),"fillme",
INDEX([1]resources!J:J,MATCH(B1003,[1]resources!B:B,0)))</f>
        <v>0</v>
      </c>
      <c r="O1003" s="210" t="str">
        <f>IFERROR(INDEX(resources!K:K,MATCH(B1003,resources!B:B,0)),"fillme")</f>
        <v>battery</v>
      </c>
      <c r="P1003" s="210" t="str">
        <f t="shared" si="360"/>
        <v>battery_2027_10</v>
      </c>
      <c r="Q1003" s="194">
        <f>INDEX(elcc!G:G,MATCH(P1003,elcc!D:D,0))</f>
        <v>0.96603464723299004</v>
      </c>
      <c r="R1003" s="195">
        <f t="shared" si="361"/>
        <v>1</v>
      </c>
      <c r="S1003" s="210">
        <f t="shared" si="362"/>
        <v>0.57711993528688421</v>
      </c>
      <c r="T1003" s="212">
        <f t="shared" si="363"/>
        <v>0.57711993528688421</v>
      </c>
      <c r="U1003" s="196" t="str">
        <f t="shared" si="364"/>
        <v>ok</v>
      </c>
      <c r="V1003" s="192" t="str">
        <f>INDEX(resources!F:F,MATCH(B1003,resources!B:B,0))</f>
        <v>new_resolve</v>
      </c>
      <c r="W1003" s="197">
        <f t="shared" si="365"/>
        <v>0</v>
      </c>
      <c r="X1003" s="197">
        <f t="shared" si="366"/>
        <v>1</v>
      </c>
      <c r="Y1003" s="214" t="str">
        <f t="shared" si="367"/>
        <v>New_Li_Battery_D.19-11-016 Resource 2_Resource 2. 75 MW, 300 MWh battery.</v>
      </c>
      <c r="Z1003" s="197">
        <f>IF(COUNTIFS($Y$2:Y1003,Y1003)=1,1,0)</f>
        <v>0</v>
      </c>
      <c r="AA1003" s="197">
        <f>SUM($Z$2:Z1003)*Z1003</f>
        <v>0</v>
      </c>
      <c r="AB1003" s="197">
        <f>COUNTIFS(resources!B:B,B1003)</f>
        <v>1</v>
      </c>
      <c r="AC1003" s="197">
        <f t="shared" si="368"/>
        <v>1</v>
      </c>
      <c r="AD1003" s="197">
        <f t="shared" si="369"/>
        <v>1</v>
      </c>
      <c r="AE1003" s="197">
        <f t="shared" si="370"/>
        <v>1</v>
      </c>
      <c r="AF1003" s="197">
        <f t="shared" si="371"/>
        <v>1</v>
      </c>
      <c r="AG1003" s="197">
        <f t="shared" si="372"/>
        <v>1</v>
      </c>
      <c r="AH1003" s="197">
        <f t="shared" si="373"/>
        <v>1</v>
      </c>
      <c r="AI1003" s="197">
        <f t="shared" si="374"/>
        <v>1</v>
      </c>
    </row>
    <row r="1004" spans="1:35" x14ac:dyDescent="0.3">
      <c r="A1004" s="103" t="s">
        <v>3926</v>
      </c>
      <c r="B1004" s="214" t="s">
        <v>593</v>
      </c>
      <c r="C1004" s="214" t="s">
        <v>6277</v>
      </c>
      <c r="D1004" s="164">
        <v>2027</v>
      </c>
      <c r="E1004" s="164">
        <v>11</v>
      </c>
      <c r="F1004" s="166">
        <v>0</v>
      </c>
      <c r="G1004" s="206"/>
      <c r="H1004" s="208">
        <v>7.9654829074012612E-3</v>
      </c>
      <c r="I1004" s="103" t="s">
        <v>558</v>
      </c>
      <c r="J1004" s="85">
        <v>4</v>
      </c>
      <c r="K1004" s="211" t="s">
        <v>6278</v>
      </c>
      <c r="L1004" s="211">
        <v>75</v>
      </c>
      <c r="M1004" s="211" t="str">
        <f>IF(
ISNA(INDEX([1]resources!E:E,MATCH(B1004,[1]resources!B:B,0))),"fillme",
INDEX([1]resources!E:E,MATCH(B1004,[1]resources!B:B,0)))</f>
        <v>CAISO_Battery</v>
      </c>
      <c r="N1004" s="221">
        <f>IF(
ISNA(INDEX([1]resources!J:J,MATCH(B1004,[1]resources!B:B,0))),"fillme",
INDEX([1]resources!J:J,MATCH(B1004,[1]resources!B:B,0)))</f>
        <v>0</v>
      </c>
      <c r="O1004" s="210" t="str">
        <f>IFERROR(INDEX(resources!K:K,MATCH(B1004,resources!B:B,0)),"fillme")</f>
        <v>battery</v>
      </c>
      <c r="P1004" s="210" t="str">
        <f t="shared" si="360"/>
        <v>battery_2027_11</v>
      </c>
      <c r="Q1004" s="194">
        <f>INDEX(elcc!G:G,MATCH(P1004,elcc!D:D,0))</f>
        <v>0.96603464723299004</v>
      </c>
      <c r="R1004" s="195">
        <f t="shared" si="361"/>
        <v>1</v>
      </c>
      <c r="S1004" s="210">
        <f t="shared" si="362"/>
        <v>0.57711993528688421</v>
      </c>
      <c r="T1004" s="212">
        <f t="shared" si="363"/>
        <v>0.57711993528688421</v>
      </c>
      <c r="U1004" s="196" t="str">
        <f t="shared" si="364"/>
        <v>ok</v>
      </c>
      <c r="V1004" s="192" t="str">
        <f>INDEX(resources!F:F,MATCH(B1004,resources!B:B,0))</f>
        <v>new_resolve</v>
      </c>
      <c r="W1004" s="197">
        <f t="shared" si="365"/>
        <v>0</v>
      </c>
      <c r="X1004" s="197">
        <f t="shared" si="366"/>
        <v>1</v>
      </c>
      <c r="Y1004" s="214" t="str">
        <f t="shared" si="367"/>
        <v>New_Li_Battery_D.19-11-016 Resource 2_Resource 2. 75 MW, 300 MWh battery.</v>
      </c>
      <c r="Z1004" s="197">
        <f>IF(COUNTIFS($Y$2:Y1004,Y1004)=1,1,0)</f>
        <v>0</v>
      </c>
      <c r="AA1004" s="197">
        <f>SUM($Z$2:Z1004)*Z1004</f>
        <v>0</v>
      </c>
      <c r="AB1004" s="197">
        <f>COUNTIFS(resources!B:B,B1004)</f>
        <v>1</v>
      </c>
      <c r="AC1004" s="197">
        <f t="shared" si="368"/>
        <v>1</v>
      </c>
      <c r="AD1004" s="197">
        <f t="shared" si="369"/>
        <v>1</v>
      </c>
      <c r="AE1004" s="197">
        <f t="shared" si="370"/>
        <v>1</v>
      </c>
      <c r="AF1004" s="197">
        <f t="shared" si="371"/>
        <v>1</v>
      </c>
      <c r="AG1004" s="197">
        <f t="shared" si="372"/>
        <v>1</v>
      </c>
      <c r="AH1004" s="197">
        <f t="shared" si="373"/>
        <v>1</v>
      </c>
      <c r="AI1004" s="197">
        <f t="shared" si="374"/>
        <v>1</v>
      </c>
    </row>
    <row r="1005" spans="1:35" x14ac:dyDescent="0.3">
      <c r="A1005" s="103" t="s">
        <v>3926</v>
      </c>
      <c r="B1005" s="214" t="s">
        <v>593</v>
      </c>
      <c r="C1005" s="214" t="s">
        <v>6277</v>
      </c>
      <c r="D1005" s="164">
        <v>2027</v>
      </c>
      <c r="E1005" s="164">
        <v>12</v>
      </c>
      <c r="F1005" s="166">
        <v>0</v>
      </c>
      <c r="G1005" s="206"/>
      <c r="H1005" s="208">
        <v>7.9654829074012612E-3</v>
      </c>
      <c r="I1005" s="103" t="s">
        <v>558</v>
      </c>
      <c r="J1005" s="85">
        <v>4</v>
      </c>
      <c r="K1005" s="211" t="s">
        <v>6278</v>
      </c>
      <c r="L1005" s="211">
        <v>75</v>
      </c>
      <c r="M1005" s="211" t="str">
        <f>IF(
ISNA(INDEX([1]resources!E:E,MATCH(B1005,[1]resources!B:B,0))),"fillme",
INDEX([1]resources!E:E,MATCH(B1005,[1]resources!B:B,0)))</f>
        <v>CAISO_Battery</v>
      </c>
      <c r="N1005" s="221">
        <f>IF(
ISNA(INDEX([1]resources!J:J,MATCH(B1005,[1]resources!B:B,0))),"fillme",
INDEX([1]resources!J:J,MATCH(B1005,[1]resources!B:B,0)))</f>
        <v>0</v>
      </c>
      <c r="O1005" s="210" t="str">
        <f>IFERROR(INDEX(resources!K:K,MATCH(B1005,resources!B:B,0)),"fillme")</f>
        <v>battery</v>
      </c>
      <c r="P1005" s="210" t="str">
        <f t="shared" si="360"/>
        <v>battery_2027_12</v>
      </c>
      <c r="Q1005" s="194">
        <f>INDEX(elcc!G:G,MATCH(P1005,elcc!D:D,0))</f>
        <v>0.96603464723299004</v>
      </c>
      <c r="R1005" s="195">
        <f t="shared" si="361"/>
        <v>1</v>
      </c>
      <c r="S1005" s="210">
        <f t="shared" si="362"/>
        <v>0.57711993528688421</v>
      </c>
      <c r="T1005" s="212">
        <f t="shared" si="363"/>
        <v>0.57711993528688421</v>
      </c>
      <c r="U1005" s="196" t="str">
        <f t="shared" si="364"/>
        <v>ok</v>
      </c>
      <c r="V1005" s="192" t="str">
        <f>INDEX(resources!F:F,MATCH(B1005,resources!B:B,0))</f>
        <v>new_resolve</v>
      </c>
      <c r="W1005" s="197">
        <f t="shared" si="365"/>
        <v>0</v>
      </c>
      <c r="X1005" s="197">
        <f t="shared" si="366"/>
        <v>1</v>
      </c>
      <c r="Y1005" s="214" t="str">
        <f t="shared" si="367"/>
        <v>New_Li_Battery_D.19-11-016 Resource 2_Resource 2. 75 MW, 300 MWh battery.</v>
      </c>
      <c r="Z1005" s="197">
        <f>IF(COUNTIFS($Y$2:Y1005,Y1005)=1,1,0)</f>
        <v>0</v>
      </c>
      <c r="AA1005" s="197">
        <f>SUM($Z$2:Z1005)*Z1005</f>
        <v>0</v>
      </c>
      <c r="AB1005" s="197">
        <f>COUNTIFS(resources!B:B,B1005)</f>
        <v>1</v>
      </c>
      <c r="AC1005" s="197">
        <f t="shared" si="368"/>
        <v>1</v>
      </c>
      <c r="AD1005" s="197">
        <f t="shared" si="369"/>
        <v>1</v>
      </c>
      <c r="AE1005" s="197">
        <f t="shared" si="370"/>
        <v>1</v>
      </c>
      <c r="AF1005" s="197">
        <f t="shared" si="371"/>
        <v>1</v>
      </c>
      <c r="AG1005" s="197">
        <f t="shared" si="372"/>
        <v>1</v>
      </c>
      <c r="AH1005" s="197">
        <f t="shared" si="373"/>
        <v>1</v>
      </c>
      <c r="AI1005" s="197">
        <f t="shared" si="374"/>
        <v>1</v>
      </c>
    </row>
    <row r="1006" spans="1:35" x14ac:dyDescent="0.3">
      <c r="A1006" s="103" t="s">
        <v>3926</v>
      </c>
      <c r="B1006" s="214" t="s">
        <v>593</v>
      </c>
      <c r="C1006" s="214" t="s">
        <v>6277</v>
      </c>
      <c r="D1006" s="164">
        <v>2028</v>
      </c>
      <c r="E1006" s="164">
        <v>1</v>
      </c>
      <c r="F1006" s="166">
        <v>0</v>
      </c>
      <c r="G1006" s="206"/>
      <c r="H1006" s="208">
        <v>7.9654829074012612E-3</v>
      </c>
      <c r="I1006" s="103" t="s">
        <v>558</v>
      </c>
      <c r="J1006" s="85">
        <v>4</v>
      </c>
      <c r="K1006" s="211" t="s">
        <v>6278</v>
      </c>
      <c r="L1006" s="211">
        <v>75</v>
      </c>
      <c r="M1006" s="211" t="str">
        <f>IF(
ISNA(INDEX([1]resources!E:E,MATCH(B1006,[1]resources!B:B,0))),"fillme",
INDEX([1]resources!E:E,MATCH(B1006,[1]resources!B:B,0)))</f>
        <v>CAISO_Battery</v>
      </c>
      <c r="N1006" s="221">
        <f>IF(
ISNA(INDEX([1]resources!J:J,MATCH(B1006,[1]resources!B:B,0))),"fillme",
INDEX([1]resources!J:J,MATCH(B1006,[1]resources!B:B,0)))</f>
        <v>0</v>
      </c>
      <c r="O1006" s="210" t="str">
        <f>IFERROR(INDEX(resources!K:K,MATCH(B1006,resources!B:B,0)),"fillme")</f>
        <v>battery</v>
      </c>
      <c r="P1006" s="210" t="str">
        <f t="shared" si="360"/>
        <v>battery_2028_1</v>
      </c>
      <c r="Q1006" s="194">
        <f>INDEX(elcc!G:G,MATCH(P1006,elcc!D:D,0))</f>
        <v>0.96603464723299004</v>
      </c>
      <c r="R1006" s="195">
        <f t="shared" si="361"/>
        <v>1</v>
      </c>
      <c r="S1006" s="210">
        <f t="shared" si="362"/>
        <v>0.57711993528688421</v>
      </c>
      <c r="T1006" s="212">
        <f t="shared" si="363"/>
        <v>0.57711993528688421</v>
      </c>
      <c r="U1006" s="196" t="str">
        <f t="shared" si="364"/>
        <v>ok</v>
      </c>
      <c r="V1006" s="192" t="str">
        <f>INDEX(resources!F:F,MATCH(B1006,resources!B:B,0))</f>
        <v>new_resolve</v>
      </c>
      <c r="W1006" s="197">
        <f t="shared" si="365"/>
        <v>0</v>
      </c>
      <c r="X1006" s="197">
        <f t="shared" si="366"/>
        <v>1</v>
      </c>
      <c r="Y1006" s="214" t="str">
        <f t="shared" si="367"/>
        <v>New_Li_Battery_D.19-11-016 Resource 2_Resource 2. 75 MW, 300 MWh battery.</v>
      </c>
      <c r="Z1006" s="197">
        <f>IF(COUNTIFS($Y$2:Y1006,Y1006)=1,1,0)</f>
        <v>0</v>
      </c>
      <c r="AA1006" s="197">
        <f>SUM($Z$2:Z1006)*Z1006</f>
        <v>0</v>
      </c>
      <c r="AB1006" s="197">
        <f>COUNTIFS(resources!B:B,B1006)</f>
        <v>1</v>
      </c>
      <c r="AC1006" s="197">
        <f t="shared" si="368"/>
        <v>1</v>
      </c>
      <c r="AD1006" s="197">
        <f t="shared" si="369"/>
        <v>1</v>
      </c>
      <c r="AE1006" s="197">
        <f t="shared" si="370"/>
        <v>1</v>
      </c>
      <c r="AF1006" s="197">
        <f t="shared" si="371"/>
        <v>1</v>
      </c>
      <c r="AG1006" s="197">
        <f t="shared" si="372"/>
        <v>1</v>
      </c>
      <c r="AH1006" s="197">
        <f t="shared" si="373"/>
        <v>1</v>
      </c>
      <c r="AI1006" s="197">
        <f t="shared" si="374"/>
        <v>1</v>
      </c>
    </row>
    <row r="1007" spans="1:35" x14ac:dyDescent="0.3">
      <c r="A1007" s="103" t="s">
        <v>3926</v>
      </c>
      <c r="B1007" s="214" t="s">
        <v>593</v>
      </c>
      <c r="C1007" s="214" t="s">
        <v>6277</v>
      </c>
      <c r="D1007" s="164">
        <v>2028</v>
      </c>
      <c r="E1007" s="164">
        <v>2</v>
      </c>
      <c r="F1007" s="166">
        <v>0</v>
      </c>
      <c r="G1007" s="206"/>
      <c r="H1007" s="208">
        <v>7.9654829074012612E-3</v>
      </c>
      <c r="I1007" s="103" t="s">
        <v>558</v>
      </c>
      <c r="J1007" s="85">
        <v>4</v>
      </c>
      <c r="K1007" s="211" t="s">
        <v>6278</v>
      </c>
      <c r="L1007" s="211">
        <v>75</v>
      </c>
      <c r="M1007" s="211" t="str">
        <f>IF(
ISNA(INDEX([1]resources!E:E,MATCH(B1007,[1]resources!B:B,0))),"fillme",
INDEX([1]resources!E:E,MATCH(B1007,[1]resources!B:B,0)))</f>
        <v>CAISO_Battery</v>
      </c>
      <c r="N1007" s="221">
        <f>IF(
ISNA(INDEX([1]resources!J:J,MATCH(B1007,[1]resources!B:B,0))),"fillme",
INDEX([1]resources!J:J,MATCH(B1007,[1]resources!B:B,0)))</f>
        <v>0</v>
      </c>
      <c r="O1007" s="210" t="str">
        <f>IFERROR(INDEX(resources!K:K,MATCH(B1007,resources!B:B,0)),"fillme")</f>
        <v>battery</v>
      </c>
      <c r="P1007" s="210" t="str">
        <f t="shared" si="360"/>
        <v>battery_2028_2</v>
      </c>
      <c r="Q1007" s="194">
        <f>INDEX(elcc!G:G,MATCH(P1007,elcc!D:D,0))</f>
        <v>0.96603464723299004</v>
      </c>
      <c r="R1007" s="195">
        <f t="shared" si="361"/>
        <v>1</v>
      </c>
      <c r="S1007" s="210">
        <f t="shared" si="362"/>
        <v>0.57711993528688421</v>
      </c>
      <c r="T1007" s="212">
        <f t="shared" si="363"/>
        <v>0.57711993528688421</v>
      </c>
      <c r="U1007" s="196" t="str">
        <f t="shared" si="364"/>
        <v>ok</v>
      </c>
      <c r="V1007" s="192" t="str">
        <f>INDEX(resources!F:F,MATCH(B1007,resources!B:B,0))</f>
        <v>new_resolve</v>
      </c>
      <c r="W1007" s="197">
        <f t="shared" si="365"/>
        <v>0</v>
      </c>
      <c r="X1007" s="197">
        <f t="shared" si="366"/>
        <v>1</v>
      </c>
      <c r="Y1007" s="214" t="str">
        <f t="shared" si="367"/>
        <v>New_Li_Battery_D.19-11-016 Resource 2_Resource 2. 75 MW, 300 MWh battery.</v>
      </c>
      <c r="Z1007" s="197">
        <f>IF(COUNTIFS($Y$2:Y1007,Y1007)=1,1,0)</f>
        <v>0</v>
      </c>
      <c r="AA1007" s="197">
        <f>SUM($Z$2:Z1007)*Z1007</f>
        <v>0</v>
      </c>
      <c r="AB1007" s="197">
        <f>COUNTIFS(resources!B:B,B1007)</f>
        <v>1</v>
      </c>
      <c r="AC1007" s="197">
        <f t="shared" si="368"/>
        <v>1</v>
      </c>
      <c r="AD1007" s="197">
        <f t="shared" si="369"/>
        <v>1</v>
      </c>
      <c r="AE1007" s="197">
        <f t="shared" si="370"/>
        <v>1</v>
      </c>
      <c r="AF1007" s="197">
        <f t="shared" si="371"/>
        <v>1</v>
      </c>
      <c r="AG1007" s="197">
        <f t="shared" si="372"/>
        <v>1</v>
      </c>
      <c r="AH1007" s="197">
        <f t="shared" si="373"/>
        <v>1</v>
      </c>
      <c r="AI1007" s="197">
        <f t="shared" si="374"/>
        <v>1</v>
      </c>
    </row>
    <row r="1008" spans="1:35" x14ac:dyDescent="0.3">
      <c r="A1008" s="103" t="s">
        <v>3926</v>
      </c>
      <c r="B1008" s="214" t="s">
        <v>593</v>
      </c>
      <c r="C1008" s="214" t="s">
        <v>6277</v>
      </c>
      <c r="D1008" s="164">
        <v>2028</v>
      </c>
      <c r="E1008" s="164">
        <v>3</v>
      </c>
      <c r="F1008" s="166">
        <v>0</v>
      </c>
      <c r="G1008" s="206"/>
      <c r="H1008" s="208">
        <v>7.9654829074012612E-3</v>
      </c>
      <c r="I1008" s="103" t="s">
        <v>558</v>
      </c>
      <c r="J1008" s="85">
        <v>4</v>
      </c>
      <c r="K1008" s="211" t="s">
        <v>6278</v>
      </c>
      <c r="L1008" s="211">
        <v>75</v>
      </c>
      <c r="M1008" s="211" t="str">
        <f>IF(
ISNA(INDEX([1]resources!E:E,MATCH(B1008,[1]resources!B:B,0))),"fillme",
INDEX([1]resources!E:E,MATCH(B1008,[1]resources!B:B,0)))</f>
        <v>CAISO_Battery</v>
      </c>
      <c r="N1008" s="221">
        <f>IF(
ISNA(INDEX([1]resources!J:J,MATCH(B1008,[1]resources!B:B,0))),"fillme",
INDEX([1]resources!J:J,MATCH(B1008,[1]resources!B:B,0)))</f>
        <v>0</v>
      </c>
      <c r="O1008" s="210" t="str">
        <f>IFERROR(INDEX(resources!K:K,MATCH(B1008,resources!B:B,0)),"fillme")</f>
        <v>battery</v>
      </c>
      <c r="P1008" s="210" t="str">
        <f t="shared" si="360"/>
        <v>battery_2028_3</v>
      </c>
      <c r="Q1008" s="194">
        <f>INDEX(elcc!G:G,MATCH(P1008,elcc!D:D,0))</f>
        <v>0.96603464723299004</v>
      </c>
      <c r="R1008" s="195">
        <f t="shared" si="361"/>
        <v>1</v>
      </c>
      <c r="S1008" s="210">
        <f t="shared" si="362"/>
        <v>0.57711993528688421</v>
      </c>
      <c r="T1008" s="212">
        <f t="shared" si="363"/>
        <v>0.57711993528688421</v>
      </c>
      <c r="U1008" s="196" t="str">
        <f t="shared" si="364"/>
        <v>ok</v>
      </c>
      <c r="V1008" s="192" t="str">
        <f>INDEX(resources!F:F,MATCH(B1008,resources!B:B,0))</f>
        <v>new_resolve</v>
      </c>
      <c r="W1008" s="197">
        <f t="shared" si="365"/>
        <v>0</v>
      </c>
      <c r="X1008" s="197">
        <f t="shared" si="366"/>
        <v>1</v>
      </c>
      <c r="Y1008" s="214" t="str">
        <f t="shared" si="367"/>
        <v>New_Li_Battery_D.19-11-016 Resource 2_Resource 2. 75 MW, 300 MWh battery.</v>
      </c>
      <c r="Z1008" s="197">
        <f>IF(COUNTIFS($Y$2:Y1008,Y1008)=1,1,0)</f>
        <v>0</v>
      </c>
      <c r="AA1008" s="197">
        <f>SUM($Z$2:Z1008)*Z1008</f>
        <v>0</v>
      </c>
      <c r="AB1008" s="197">
        <f>COUNTIFS(resources!B:B,B1008)</f>
        <v>1</v>
      </c>
      <c r="AC1008" s="197">
        <f t="shared" si="368"/>
        <v>1</v>
      </c>
      <c r="AD1008" s="197">
        <f t="shared" si="369"/>
        <v>1</v>
      </c>
      <c r="AE1008" s="197">
        <f t="shared" si="370"/>
        <v>1</v>
      </c>
      <c r="AF1008" s="197">
        <f t="shared" si="371"/>
        <v>1</v>
      </c>
      <c r="AG1008" s="197">
        <f t="shared" si="372"/>
        <v>1</v>
      </c>
      <c r="AH1008" s="197">
        <f t="shared" si="373"/>
        <v>1</v>
      </c>
      <c r="AI1008" s="197">
        <f t="shared" si="374"/>
        <v>1</v>
      </c>
    </row>
    <row r="1009" spans="1:35" x14ac:dyDescent="0.3">
      <c r="A1009" s="103" t="s">
        <v>3926</v>
      </c>
      <c r="B1009" s="214" t="s">
        <v>593</v>
      </c>
      <c r="C1009" s="214" t="s">
        <v>6277</v>
      </c>
      <c r="D1009" s="164">
        <v>2028</v>
      </c>
      <c r="E1009" s="164">
        <v>4</v>
      </c>
      <c r="F1009" s="166">
        <v>0</v>
      </c>
      <c r="G1009" s="206"/>
      <c r="H1009" s="208">
        <v>7.9654829074012612E-3</v>
      </c>
      <c r="I1009" s="103" t="s">
        <v>558</v>
      </c>
      <c r="J1009" s="85">
        <v>4</v>
      </c>
      <c r="K1009" s="211" t="s">
        <v>6278</v>
      </c>
      <c r="L1009" s="211">
        <v>75</v>
      </c>
      <c r="M1009" s="211" t="str">
        <f>IF(
ISNA(INDEX([1]resources!E:E,MATCH(B1009,[1]resources!B:B,0))),"fillme",
INDEX([1]resources!E:E,MATCH(B1009,[1]resources!B:B,0)))</f>
        <v>CAISO_Battery</v>
      </c>
      <c r="N1009" s="221">
        <f>IF(
ISNA(INDEX([1]resources!J:J,MATCH(B1009,[1]resources!B:B,0))),"fillme",
INDEX([1]resources!J:J,MATCH(B1009,[1]resources!B:B,0)))</f>
        <v>0</v>
      </c>
      <c r="O1009" s="210" t="str">
        <f>IFERROR(INDEX(resources!K:K,MATCH(B1009,resources!B:B,0)),"fillme")</f>
        <v>battery</v>
      </c>
      <c r="P1009" s="210" t="str">
        <f t="shared" si="360"/>
        <v>battery_2028_4</v>
      </c>
      <c r="Q1009" s="194">
        <f>INDEX(elcc!G:G,MATCH(P1009,elcc!D:D,0))</f>
        <v>0.96603464723299004</v>
      </c>
      <c r="R1009" s="195">
        <f t="shared" si="361"/>
        <v>1</v>
      </c>
      <c r="S1009" s="210">
        <f t="shared" si="362"/>
        <v>0.57711993528688421</v>
      </c>
      <c r="T1009" s="212">
        <f t="shared" si="363"/>
        <v>0.57711993528688421</v>
      </c>
      <c r="U1009" s="196" t="str">
        <f t="shared" si="364"/>
        <v>ok</v>
      </c>
      <c r="V1009" s="192" t="str">
        <f>INDEX(resources!F:F,MATCH(B1009,resources!B:B,0))</f>
        <v>new_resolve</v>
      </c>
      <c r="W1009" s="197">
        <f t="shared" si="365"/>
        <v>0</v>
      </c>
      <c r="X1009" s="197">
        <f t="shared" si="366"/>
        <v>1</v>
      </c>
      <c r="Y1009" s="214" t="str">
        <f t="shared" si="367"/>
        <v>New_Li_Battery_D.19-11-016 Resource 2_Resource 2. 75 MW, 300 MWh battery.</v>
      </c>
      <c r="Z1009" s="197">
        <f>IF(COUNTIFS($Y$2:Y1009,Y1009)=1,1,0)</f>
        <v>0</v>
      </c>
      <c r="AA1009" s="197">
        <f>SUM($Z$2:Z1009)*Z1009</f>
        <v>0</v>
      </c>
      <c r="AB1009" s="197">
        <f>COUNTIFS(resources!B:B,B1009)</f>
        <v>1</v>
      </c>
      <c r="AC1009" s="197">
        <f t="shared" si="368"/>
        <v>1</v>
      </c>
      <c r="AD1009" s="197">
        <f t="shared" si="369"/>
        <v>1</v>
      </c>
      <c r="AE1009" s="197">
        <f t="shared" si="370"/>
        <v>1</v>
      </c>
      <c r="AF1009" s="197">
        <f t="shared" si="371"/>
        <v>1</v>
      </c>
      <c r="AG1009" s="197">
        <f t="shared" si="372"/>
        <v>1</v>
      </c>
      <c r="AH1009" s="197">
        <f t="shared" si="373"/>
        <v>1</v>
      </c>
      <c r="AI1009" s="197">
        <f t="shared" si="374"/>
        <v>1</v>
      </c>
    </row>
    <row r="1010" spans="1:35" x14ac:dyDescent="0.3">
      <c r="A1010" s="103" t="s">
        <v>3926</v>
      </c>
      <c r="B1010" s="214" t="s">
        <v>593</v>
      </c>
      <c r="C1010" s="214" t="s">
        <v>6277</v>
      </c>
      <c r="D1010" s="164">
        <v>2028</v>
      </c>
      <c r="E1010" s="164">
        <v>5</v>
      </c>
      <c r="F1010" s="166">
        <v>0</v>
      </c>
      <c r="G1010" s="206"/>
      <c r="H1010" s="208">
        <v>7.9654829074012612E-3</v>
      </c>
      <c r="I1010" s="103" t="s">
        <v>558</v>
      </c>
      <c r="J1010" s="85">
        <v>4</v>
      </c>
      <c r="K1010" s="211" t="s">
        <v>6278</v>
      </c>
      <c r="L1010" s="211">
        <v>75</v>
      </c>
      <c r="M1010" s="211" t="str">
        <f>IF(
ISNA(INDEX([1]resources!E:E,MATCH(B1010,[1]resources!B:B,0))),"fillme",
INDEX([1]resources!E:E,MATCH(B1010,[1]resources!B:B,0)))</f>
        <v>CAISO_Battery</v>
      </c>
      <c r="N1010" s="221">
        <f>IF(
ISNA(INDEX([1]resources!J:J,MATCH(B1010,[1]resources!B:B,0))),"fillme",
INDEX([1]resources!J:J,MATCH(B1010,[1]resources!B:B,0)))</f>
        <v>0</v>
      </c>
      <c r="O1010" s="210" t="str">
        <f>IFERROR(INDEX(resources!K:K,MATCH(B1010,resources!B:B,0)),"fillme")</f>
        <v>battery</v>
      </c>
      <c r="P1010" s="210" t="str">
        <f t="shared" si="360"/>
        <v>battery_2028_5</v>
      </c>
      <c r="Q1010" s="194">
        <f>INDEX(elcc!G:G,MATCH(P1010,elcc!D:D,0))</f>
        <v>0.96603464723299004</v>
      </c>
      <c r="R1010" s="195">
        <f t="shared" si="361"/>
        <v>1</v>
      </c>
      <c r="S1010" s="210">
        <f t="shared" si="362"/>
        <v>0.57711993528688421</v>
      </c>
      <c r="T1010" s="212">
        <f t="shared" si="363"/>
        <v>0.57711993528688421</v>
      </c>
      <c r="U1010" s="196" t="str">
        <f t="shared" si="364"/>
        <v>ok</v>
      </c>
      <c r="V1010" s="192" t="str">
        <f>INDEX(resources!F:F,MATCH(B1010,resources!B:B,0))</f>
        <v>new_resolve</v>
      </c>
      <c r="W1010" s="197">
        <f t="shared" si="365"/>
        <v>0</v>
      </c>
      <c r="X1010" s="197">
        <f t="shared" si="366"/>
        <v>1</v>
      </c>
      <c r="Y1010" s="214" t="str">
        <f t="shared" si="367"/>
        <v>New_Li_Battery_D.19-11-016 Resource 2_Resource 2. 75 MW, 300 MWh battery.</v>
      </c>
      <c r="Z1010" s="197">
        <f>IF(COUNTIFS($Y$2:Y1010,Y1010)=1,1,0)</f>
        <v>0</v>
      </c>
      <c r="AA1010" s="197">
        <f>SUM($Z$2:Z1010)*Z1010</f>
        <v>0</v>
      </c>
      <c r="AB1010" s="197">
        <f>COUNTIFS(resources!B:B,B1010)</f>
        <v>1</v>
      </c>
      <c r="AC1010" s="197">
        <f t="shared" si="368"/>
        <v>1</v>
      </c>
      <c r="AD1010" s="197">
        <f t="shared" si="369"/>
        <v>1</v>
      </c>
      <c r="AE1010" s="197">
        <f t="shared" si="370"/>
        <v>1</v>
      </c>
      <c r="AF1010" s="197">
        <f t="shared" si="371"/>
        <v>1</v>
      </c>
      <c r="AG1010" s="197">
        <f t="shared" si="372"/>
        <v>1</v>
      </c>
      <c r="AH1010" s="197">
        <f t="shared" si="373"/>
        <v>1</v>
      </c>
      <c r="AI1010" s="197">
        <f t="shared" si="374"/>
        <v>1</v>
      </c>
    </row>
    <row r="1011" spans="1:35" x14ac:dyDescent="0.3">
      <c r="A1011" s="103" t="s">
        <v>3926</v>
      </c>
      <c r="B1011" s="214" t="s">
        <v>593</v>
      </c>
      <c r="C1011" s="214" t="s">
        <v>6277</v>
      </c>
      <c r="D1011" s="164">
        <v>2028</v>
      </c>
      <c r="E1011" s="164">
        <v>6</v>
      </c>
      <c r="F1011" s="166">
        <v>0</v>
      </c>
      <c r="G1011" s="206"/>
      <c r="H1011" s="208">
        <v>7.9654829074012612E-3</v>
      </c>
      <c r="I1011" s="103" t="s">
        <v>558</v>
      </c>
      <c r="J1011" s="85">
        <v>4</v>
      </c>
      <c r="K1011" s="211" t="s">
        <v>6278</v>
      </c>
      <c r="L1011" s="211">
        <v>75</v>
      </c>
      <c r="M1011" s="211" t="str">
        <f>IF(
ISNA(INDEX([1]resources!E:E,MATCH(B1011,[1]resources!B:B,0))),"fillme",
INDEX([1]resources!E:E,MATCH(B1011,[1]resources!B:B,0)))</f>
        <v>CAISO_Battery</v>
      </c>
      <c r="N1011" s="221">
        <f>IF(
ISNA(INDEX([1]resources!J:J,MATCH(B1011,[1]resources!B:B,0))),"fillme",
INDEX([1]resources!J:J,MATCH(B1011,[1]resources!B:B,0)))</f>
        <v>0</v>
      </c>
      <c r="O1011" s="210" t="str">
        <f>IFERROR(INDEX(resources!K:K,MATCH(B1011,resources!B:B,0)),"fillme")</f>
        <v>battery</v>
      </c>
      <c r="P1011" s="210" t="str">
        <f t="shared" si="360"/>
        <v>battery_2028_6</v>
      </c>
      <c r="Q1011" s="194">
        <f>INDEX(elcc!G:G,MATCH(P1011,elcc!D:D,0))</f>
        <v>0.96603464723299004</v>
      </c>
      <c r="R1011" s="195">
        <f t="shared" si="361"/>
        <v>1</v>
      </c>
      <c r="S1011" s="210">
        <f t="shared" si="362"/>
        <v>0.57711993528688421</v>
      </c>
      <c r="T1011" s="212">
        <f t="shared" si="363"/>
        <v>0.57711993528688421</v>
      </c>
      <c r="U1011" s="196" t="str">
        <f t="shared" si="364"/>
        <v>ok</v>
      </c>
      <c r="V1011" s="192" t="str">
        <f>INDEX(resources!F:F,MATCH(B1011,resources!B:B,0))</f>
        <v>new_resolve</v>
      </c>
      <c r="W1011" s="197">
        <f t="shared" si="365"/>
        <v>0</v>
      </c>
      <c r="X1011" s="197">
        <f t="shared" si="366"/>
        <v>1</v>
      </c>
      <c r="Y1011" s="214" t="str">
        <f t="shared" si="367"/>
        <v>New_Li_Battery_D.19-11-016 Resource 2_Resource 2. 75 MW, 300 MWh battery.</v>
      </c>
      <c r="Z1011" s="197">
        <f>IF(COUNTIFS($Y$2:Y1011,Y1011)=1,1,0)</f>
        <v>0</v>
      </c>
      <c r="AA1011" s="197">
        <f>SUM($Z$2:Z1011)*Z1011</f>
        <v>0</v>
      </c>
      <c r="AB1011" s="197">
        <f>COUNTIFS(resources!B:B,B1011)</f>
        <v>1</v>
      </c>
      <c r="AC1011" s="197">
        <f t="shared" si="368"/>
        <v>1</v>
      </c>
      <c r="AD1011" s="197">
        <f t="shared" si="369"/>
        <v>1</v>
      </c>
      <c r="AE1011" s="197">
        <f t="shared" si="370"/>
        <v>1</v>
      </c>
      <c r="AF1011" s="197">
        <f t="shared" si="371"/>
        <v>1</v>
      </c>
      <c r="AG1011" s="197">
        <f t="shared" si="372"/>
        <v>1</v>
      </c>
      <c r="AH1011" s="197">
        <f t="shared" si="373"/>
        <v>1</v>
      </c>
      <c r="AI1011" s="197">
        <f t="shared" si="374"/>
        <v>1</v>
      </c>
    </row>
    <row r="1012" spans="1:35" x14ac:dyDescent="0.3">
      <c r="A1012" s="103" t="s">
        <v>3926</v>
      </c>
      <c r="B1012" s="214" t="s">
        <v>593</v>
      </c>
      <c r="C1012" s="214" t="s">
        <v>6277</v>
      </c>
      <c r="D1012" s="164">
        <v>2028</v>
      </c>
      <c r="E1012" s="164">
        <v>7</v>
      </c>
      <c r="F1012" s="166">
        <v>0</v>
      </c>
      <c r="G1012" s="206"/>
      <c r="H1012" s="208">
        <v>7.9654829074012612E-3</v>
      </c>
      <c r="I1012" s="103" t="s">
        <v>558</v>
      </c>
      <c r="J1012" s="85">
        <v>4</v>
      </c>
      <c r="K1012" s="211" t="s">
        <v>6278</v>
      </c>
      <c r="L1012" s="211">
        <v>75</v>
      </c>
      <c r="M1012" s="211" t="str">
        <f>IF(
ISNA(INDEX([1]resources!E:E,MATCH(B1012,[1]resources!B:B,0))),"fillme",
INDEX([1]resources!E:E,MATCH(B1012,[1]resources!B:B,0)))</f>
        <v>CAISO_Battery</v>
      </c>
      <c r="N1012" s="221">
        <f>IF(
ISNA(INDEX([1]resources!J:J,MATCH(B1012,[1]resources!B:B,0))),"fillme",
INDEX([1]resources!J:J,MATCH(B1012,[1]resources!B:B,0)))</f>
        <v>0</v>
      </c>
      <c r="O1012" s="210" t="str">
        <f>IFERROR(INDEX(resources!K:K,MATCH(B1012,resources!B:B,0)),"fillme")</f>
        <v>battery</v>
      </c>
      <c r="P1012" s="210" t="str">
        <f t="shared" si="360"/>
        <v>battery_2028_7</v>
      </c>
      <c r="Q1012" s="194">
        <f>INDEX(elcc!G:G,MATCH(P1012,elcc!D:D,0))</f>
        <v>0.96603464723299004</v>
      </c>
      <c r="R1012" s="195">
        <f t="shared" si="361"/>
        <v>1</v>
      </c>
      <c r="S1012" s="210">
        <f t="shared" si="362"/>
        <v>0.57711993528688421</v>
      </c>
      <c r="T1012" s="212">
        <f t="shared" si="363"/>
        <v>0.57711993528688421</v>
      </c>
      <c r="U1012" s="196" t="str">
        <f t="shared" si="364"/>
        <v>ok</v>
      </c>
      <c r="V1012" s="192" t="str">
        <f>INDEX(resources!F:F,MATCH(B1012,resources!B:B,0))</f>
        <v>new_resolve</v>
      </c>
      <c r="W1012" s="197">
        <f t="shared" si="365"/>
        <v>0</v>
      </c>
      <c r="X1012" s="197">
        <f t="shared" si="366"/>
        <v>1</v>
      </c>
      <c r="Y1012" s="214" t="str">
        <f t="shared" si="367"/>
        <v>New_Li_Battery_D.19-11-016 Resource 2_Resource 2. 75 MW, 300 MWh battery.</v>
      </c>
      <c r="Z1012" s="197">
        <f>IF(COUNTIFS($Y$2:Y1012,Y1012)=1,1,0)</f>
        <v>0</v>
      </c>
      <c r="AA1012" s="197">
        <f>SUM($Z$2:Z1012)*Z1012</f>
        <v>0</v>
      </c>
      <c r="AB1012" s="197">
        <f>COUNTIFS(resources!B:B,B1012)</f>
        <v>1</v>
      </c>
      <c r="AC1012" s="197">
        <f t="shared" si="368"/>
        <v>1</v>
      </c>
      <c r="AD1012" s="197">
        <f t="shared" si="369"/>
        <v>1</v>
      </c>
      <c r="AE1012" s="197">
        <f t="shared" si="370"/>
        <v>1</v>
      </c>
      <c r="AF1012" s="197">
        <f t="shared" si="371"/>
        <v>1</v>
      </c>
      <c r="AG1012" s="197">
        <f t="shared" si="372"/>
        <v>1</v>
      </c>
      <c r="AH1012" s="197">
        <f t="shared" si="373"/>
        <v>1</v>
      </c>
      <c r="AI1012" s="197">
        <f t="shared" si="374"/>
        <v>1</v>
      </c>
    </row>
    <row r="1013" spans="1:35" x14ac:dyDescent="0.3">
      <c r="A1013" s="103" t="s">
        <v>3926</v>
      </c>
      <c r="B1013" s="214" t="s">
        <v>593</v>
      </c>
      <c r="C1013" s="214" t="s">
        <v>6277</v>
      </c>
      <c r="D1013" s="164">
        <v>2028</v>
      </c>
      <c r="E1013" s="164">
        <v>8</v>
      </c>
      <c r="F1013" s="166">
        <v>0</v>
      </c>
      <c r="G1013" s="206"/>
      <c r="H1013" s="208">
        <v>7.9654829074012612E-3</v>
      </c>
      <c r="I1013" s="103" t="s">
        <v>558</v>
      </c>
      <c r="J1013" s="85">
        <v>4</v>
      </c>
      <c r="K1013" s="211" t="s">
        <v>6278</v>
      </c>
      <c r="L1013" s="211">
        <v>75</v>
      </c>
      <c r="M1013" s="211" t="str">
        <f>IF(
ISNA(INDEX([1]resources!E:E,MATCH(B1013,[1]resources!B:B,0))),"fillme",
INDEX([1]resources!E:E,MATCH(B1013,[1]resources!B:B,0)))</f>
        <v>CAISO_Battery</v>
      </c>
      <c r="N1013" s="221">
        <f>IF(
ISNA(INDEX([1]resources!J:J,MATCH(B1013,[1]resources!B:B,0))),"fillme",
INDEX([1]resources!J:J,MATCH(B1013,[1]resources!B:B,0)))</f>
        <v>0</v>
      </c>
      <c r="O1013" s="210" t="str">
        <f>IFERROR(INDEX(resources!K:K,MATCH(B1013,resources!B:B,0)),"fillme")</f>
        <v>battery</v>
      </c>
      <c r="P1013" s="210" t="str">
        <f t="shared" si="360"/>
        <v>battery_2028_8</v>
      </c>
      <c r="Q1013" s="194">
        <f>INDEX(elcc!G:G,MATCH(P1013,elcc!D:D,0))</f>
        <v>0.96603464723299004</v>
      </c>
      <c r="R1013" s="195">
        <f t="shared" si="361"/>
        <v>1</v>
      </c>
      <c r="S1013" s="210">
        <f t="shared" si="362"/>
        <v>0.57711993528688421</v>
      </c>
      <c r="T1013" s="212">
        <f t="shared" si="363"/>
        <v>0.57711993528688421</v>
      </c>
      <c r="U1013" s="196" t="str">
        <f t="shared" si="364"/>
        <v>ok</v>
      </c>
      <c r="V1013" s="192" t="str">
        <f>INDEX(resources!F:F,MATCH(B1013,resources!B:B,0))</f>
        <v>new_resolve</v>
      </c>
      <c r="W1013" s="197">
        <f t="shared" si="365"/>
        <v>0</v>
      </c>
      <c r="X1013" s="197">
        <f t="shared" si="366"/>
        <v>1</v>
      </c>
      <c r="Y1013" s="214" t="str">
        <f t="shared" si="367"/>
        <v>New_Li_Battery_D.19-11-016 Resource 2_Resource 2. 75 MW, 300 MWh battery.</v>
      </c>
      <c r="Z1013" s="197">
        <f>IF(COUNTIFS($Y$2:Y1013,Y1013)=1,1,0)</f>
        <v>0</v>
      </c>
      <c r="AA1013" s="197">
        <f>SUM($Z$2:Z1013)*Z1013</f>
        <v>0</v>
      </c>
      <c r="AB1013" s="197">
        <f>COUNTIFS(resources!B:B,B1013)</f>
        <v>1</v>
      </c>
      <c r="AC1013" s="197">
        <f t="shared" si="368"/>
        <v>1</v>
      </c>
      <c r="AD1013" s="197">
        <f t="shared" si="369"/>
        <v>1</v>
      </c>
      <c r="AE1013" s="197">
        <f t="shared" si="370"/>
        <v>1</v>
      </c>
      <c r="AF1013" s="197">
        <f t="shared" si="371"/>
        <v>1</v>
      </c>
      <c r="AG1013" s="197">
        <f t="shared" si="372"/>
        <v>1</v>
      </c>
      <c r="AH1013" s="197">
        <f t="shared" si="373"/>
        <v>1</v>
      </c>
      <c r="AI1013" s="197">
        <f t="shared" si="374"/>
        <v>1</v>
      </c>
    </row>
    <row r="1014" spans="1:35" x14ac:dyDescent="0.3">
      <c r="A1014" s="103" t="s">
        <v>3926</v>
      </c>
      <c r="B1014" s="214" t="s">
        <v>593</v>
      </c>
      <c r="C1014" s="214" t="s">
        <v>6277</v>
      </c>
      <c r="D1014" s="164">
        <v>2028</v>
      </c>
      <c r="E1014" s="164">
        <v>9</v>
      </c>
      <c r="F1014" s="166">
        <v>0</v>
      </c>
      <c r="G1014" s="206"/>
      <c r="H1014" s="208">
        <v>7.9654829074012612E-3</v>
      </c>
      <c r="I1014" s="103" t="s">
        <v>558</v>
      </c>
      <c r="J1014" s="85">
        <v>4</v>
      </c>
      <c r="K1014" s="211" t="s">
        <v>6278</v>
      </c>
      <c r="L1014" s="211">
        <v>75</v>
      </c>
      <c r="M1014" s="211" t="str">
        <f>IF(
ISNA(INDEX([1]resources!E:E,MATCH(B1014,[1]resources!B:B,0))),"fillme",
INDEX([1]resources!E:E,MATCH(B1014,[1]resources!B:B,0)))</f>
        <v>CAISO_Battery</v>
      </c>
      <c r="N1014" s="221">
        <f>IF(
ISNA(INDEX([1]resources!J:J,MATCH(B1014,[1]resources!B:B,0))),"fillme",
INDEX([1]resources!J:J,MATCH(B1014,[1]resources!B:B,0)))</f>
        <v>0</v>
      </c>
      <c r="O1014" s="210" t="str">
        <f>IFERROR(INDEX(resources!K:K,MATCH(B1014,resources!B:B,0)),"fillme")</f>
        <v>battery</v>
      </c>
      <c r="P1014" s="210" t="str">
        <f t="shared" si="360"/>
        <v>battery_2028_9</v>
      </c>
      <c r="Q1014" s="194">
        <f>INDEX(elcc!G:G,MATCH(P1014,elcc!D:D,0))</f>
        <v>0.96603464723299004</v>
      </c>
      <c r="R1014" s="195">
        <f t="shared" si="361"/>
        <v>1</v>
      </c>
      <c r="S1014" s="210">
        <f t="shared" si="362"/>
        <v>0.57711993528688421</v>
      </c>
      <c r="T1014" s="212">
        <f t="shared" si="363"/>
        <v>0.57711993528688421</v>
      </c>
      <c r="U1014" s="196" t="str">
        <f t="shared" si="364"/>
        <v>ok</v>
      </c>
      <c r="V1014" s="192" t="str">
        <f>INDEX(resources!F:F,MATCH(B1014,resources!B:B,0))</f>
        <v>new_resolve</v>
      </c>
      <c r="W1014" s="197">
        <f t="shared" si="365"/>
        <v>0</v>
      </c>
      <c r="X1014" s="197">
        <f t="shared" si="366"/>
        <v>1</v>
      </c>
      <c r="Y1014" s="214" t="str">
        <f t="shared" si="367"/>
        <v>New_Li_Battery_D.19-11-016 Resource 2_Resource 2. 75 MW, 300 MWh battery.</v>
      </c>
      <c r="Z1014" s="197">
        <f>IF(COUNTIFS($Y$2:Y1014,Y1014)=1,1,0)</f>
        <v>0</v>
      </c>
      <c r="AA1014" s="197">
        <f>SUM($Z$2:Z1014)*Z1014</f>
        <v>0</v>
      </c>
      <c r="AB1014" s="197">
        <f>COUNTIFS(resources!B:B,B1014)</f>
        <v>1</v>
      </c>
      <c r="AC1014" s="197">
        <f t="shared" si="368"/>
        <v>1</v>
      </c>
      <c r="AD1014" s="197">
        <f t="shared" si="369"/>
        <v>1</v>
      </c>
      <c r="AE1014" s="197">
        <f t="shared" si="370"/>
        <v>1</v>
      </c>
      <c r="AF1014" s="197">
        <f t="shared" si="371"/>
        <v>1</v>
      </c>
      <c r="AG1014" s="197">
        <f t="shared" si="372"/>
        <v>1</v>
      </c>
      <c r="AH1014" s="197">
        <f t="shared" si="373"/>
        <v>1</v>
      </c>
      <c r="AI1014" s="197">
        <f t="shared" si="374"/>
        <v>1</v>
      </c>
    </row>
    <row r="1015" spans="1:35" x14ac:dyDescent="0.3">
      <c r="A1015" s="103" t="s">
        <v>3926</v>
      </c>
      <c r="B1015" s="214" t="s">
        <v>593</v>
      </c>
      <c r="C1015" s="214" t="s">
        <v>6277</v>
      </c>
      <c r="D1015" s="164">
        <v>2028</v>
      </c>
      <c r="E1015" s="164">
        <v>10</v>
      </c>
      <c r="F1015" s="166">
        <v>0</v>
      </c>
      <c r="G1015" s="206"/>
      <c r="H1015" s="208">
        <v>7.9654829074012612E-3</v>
      </c>
      <c r="I1015" s="103" t="s">
        <v>558</v>
      </c>
      <c r="J1015" s="85">
        <v>4</v>
      </c>
      <c r="K1015" s="211" t="s">
        <v>6278</v>
      </c>
      <c r="L1015" s="211">
        <v>75</v>
      </c>
      <c r="M1015" s="211" t="str">
        <f>IF(
ISNA(INDEX([1]resources!E:E,MATCH(B1015,[1]resources!B:B,0))),"fillme",
INDEX([1]resources!E:E,MATCH(B1015,[1]resources!B:B,0)))</f>
        <v>CAISO_Battery</v>
      </c>
      <c r="N1015" s="221">
        <f>IF(
ISNA(INDEX([1]resources!J:J,MATCH(B1015,[1]resources!B:B,0))),"fillme",
INDEX([1]resources!J:J,MATCH(B1015,[1]resources!B:B,0)))</f>
        <v>0</v>
      </c>
      <c r="O1015" s="210" t="str">
        <f>IFERROR(INDEX(resources!K:K,MATCH(B1015,resources!B:B,0)),"fillme")</f>
        <v>battery</v>
      </c>
      <c r="P1015" s="210" t="str">
        <f t="shared" si="360"/>
        <v>battery_2028_10</v>
      </c>
      <c r="Q1015" s="194">
        <f>INDEX(elcc!G:G,MATCH(P1015,elcc!D:D,0))</f>
        <v>0.96603464723299004</v>
      </c>
      <c r="R1015" s="195">
        <f t="shared" si="361"/>
        <v>1</v>
      </c>
      <c r="S1015" s="210">
        <f t="shared" si="362"/>
        <v>0.57711993528688421</v>
      </c>
      <c r="T1015" s="212">
        <f t="shared" si="363"/>
        <v>0.57711993528688421</v>
      </c>
      <c r="U1015" s="196" t="str">
        <f t="shared" si="364"/>
        <v>ok</v>
      </c>
      <c r="V1015" s="192" t="str">
        <f>INDEX(resources!F:F,MATCH(B1015,resources!B:B,0))</f>
        <v>new_resolve</v>
      </c>
      <c r="W1015" s="197">
        <f t="shared" si="365"/>
        <v>0</v>
      </c>
      <c r="X1015" s="197">
        <f t="shared" si="366"/>
        <v>1</v>
      </c>
      <c r="Y1015" s="214" t="str">
        <f t="shared" si="367"/>
        <v>New_Li_Battery_D.19-11-016 Resource 2_Resource 2. 75 MW, 300 MWh battery.</v>
      </c>
      <c r="Z1015" s="197">
        <f>IF(COUNTIFS($Y$2:Y1015,Y1015)=1,1,0)</f>
        <v>0</v>
      </c>
      <c r="AA1015" s="197">
        <f>SUM($Z$2:Z1015)*Z1015</f>
        <v>0</v>
      </c>
      <c r="AB1015" s="197">
        <f>COUNTIFS(resources!B:B,B1015)</f>
        <v>1</v>
      </c>
      <c r="AC1015" s="197">
        <f t="shared" si="368"/>
        <v>1</v>
      </c>
      <c r="AD1015" s="197">
        <f t="shared" si="369"/>
        <v>1</v>
      </c>
      <c r="AE1015" s="197">
        <f t="shared" si="370"/>
        <v>1</v>
      </c>
      <c r="AF1015" s="197">
        <f t="shared" si="371"/>
        <v>1</v>
      </c>
      <c r="AG1015" s="197">
        <f t="shared" si="372"/>
        <v>1</v>
      </c>
      <c r="AH1015" s="197">
        <f t="shared" si="373"/>
        <v>1</v>
      </c>
      <c r="AI1015" s="197">
        <f t="shared" si="374"/>
        <v>1</v>
      </c>
    </row>
    <row r="1016" spans="1:35" x14ac:dyDescent="0.3">
      <c r="A1016" s="103" t="s">
        <v>3926</v>
      </c>
      <c r="B1016" s="214" t="s">
        <v>593</v>
      </c>
      <c r="C1016" s="214" t="s">
        <v>6277</v>
      </c>
      <c r="D1016" s="164">
        <v>2028</v>
      </c>
      <c r="E1016" s="164">
        <v>11</v>
      </c>
      <c r="F1016" s="166">
        <v>0</v>
      </c>
      <c r="G1016" s="206"/>
      <c r="H1016" s="208">
        <v>7.9654829074012612E-3</v>
      </c>
      <c r="I1016" s="103" t="s">
        <v>558</v>
      </c>
      <c r="J1016" s="85">
        <v>4</v>
      </c>
      <c r="K1016" s="211" t="s">
        <v>6278</v>
      </c>
      <c r="L1016" s="211">
        <v>75</v>
      </c>
      <c r="M1016" s="211" t="str">
        <f>IF(
ISNA(INDEX([1]resources!E:E,MATCH(B1016,[1]resources!B:B,0))),"fillme",
INDEX([1]resources!E:E,MATCH(B1016,[1]resources!B:B,0)))</f>
        <v>CAISO_Battery</v>
      </c>
      <c r="N1016" s="221">
        <f>IF(
ISNA(INDEX([1]resources!J:J,MATCH(B1016,[1]resources!B:B,0))),"fillme",
INDEX([1]resources!J:J,MATCH(B1016,[1]resources!B:B,0)))</f>
        <v>0</v>
      </c>
      <c r="O1016" s="210" t="str">
        <f>IFERROR(INDEX(resources!K:K,MATCH(B1016,resources!B:B,0)),"fillme")</f>
        <v>battery</v>
      </c>
      <c r="P1016" s="210" t="str">
        <f t="shared" si="360"/>
        <v>battery_2028_11</v>
      </c>
      <c r="Q1016" s="194">
        <f>INDEX(elcc!G:G,MATCH(P1016,elcc!D:D,0))</f>
        <v>0.96603464723299004</v>
      </c>
      <c r="R1016" s="195">
        <f t="shared" si="361"/>
        <v>1</v>
      </c>
      <c r="S1016" s="210">
        <f t="shared" si="362"/>
        <v>0.57711993528688421</v>
      </c>
      <c r="T1016" s="212">
        <f t="shared" si="363"/>
        <v>0.57711993528688421</v>
      </c>
      <c r="U1016" s="196" t="str">
        <f t="shared" si="364"/>
        <v>ok</v>
      </c>
      <c r="V1016" s="192" t="str">
        <f>INDEX(resources!F:F,MATCH(B1016,resources!B:B,0))</f>
        <v>new_resolve</v>
      </c>
      <c r="W1016" s="197">
        <f t="shared" si="365"/>
        <v>0</v>
      </c>
      <c r="X1016" s="197">
        <f t="shared" si="366"/>
        <v>1</v>
      </c>
      <c r="Y1016" s="214" t="str">
        <f t="shared" si="367"/>
        <v>New_Li_Battery_D.19-11-016 Resource 2_Resource 2. 75 MW, 300 MWh battery.</v>
      </c>
      <c r="Z1016" s="197">
        <f>IF(COUNTIFS($Y$2:Y1016,Y1016)=1,1,0)</f>
        <v>0</v>
      </c>
      <c r="AA1016" s="197">
        <f>SUM($Z$2:Z1016)*Z1016</f>
        <v>0</v>
      </c>
      <c r="AB1016" s="197">
        <f>COUNTIFS(resources!B:B,B1016)</f>
        <v>1</v>
      </c>
      <c r="AC1016" s="197">
        <f t="shared" si="368"/>
        <v>1</v>
      </c>
      <c r="AD1016" s="197">
        <f t="shared" si="369"/>
        <v>1</v>
      </c>
      <c r="AE1016" s="197">
        <f t="shared" si="370"/>
        <v>1</v>
      </c>
      <c r="AF1016" s="197">
        <f t="shared" si="371"/>
        <v>1</v>
      </c>
      <c r="AG1016" s="197">
        <f t="shared" si="372"/>
        <v>1</v>
      </c>
      <c r="AH1016" s="197">
        <f t="shared" si="373"/>
        <v>1</v>
      </c>
      <c r="AI1016" s="197">
        <f t="shared" si="374"/>
        <v>1</v>
      </c>
    </row>
    <row r="1017" spans="1:35" x14ac:dyDescent="0.3">
      <c r="A1017" s="103" t="s">
        <v>3926</v>
      </c>
      <c r="B1017" s="214" t="s">
        <v>593</v>
      </c>
      <c r="C1017" s="214" t="s">
        <v>6277</v>
      </c>
      <c r="D1017" s="164">
        <v>2028</v>
      </c>
      <c r="E1017" s="164">
        <v>12</v>
      </c>
      <c r="F1017" s="166">
        <v>0</v>
      </c>
      <c r="G1017" s="206"/>
      <c r="H1017" s="208">
        <v>7.9654829074012612E-3</v>
      </c>
      <c r="I1017" s="103" t="s">
        <v>558</v>
      </c>
      <c r="J1017" s="85">
        <v>4</v>
      </c>
      <c r="K1017" s="211" t="s">
        <v>6278</v>
      </c>
      <c r="L1017" s="211">
        <v>75</v>
      </c>
      <c r="M1017" s="211" t="str">
        <f>IF(
ISNA(INDEX([1]resources!E:E,MATCH(B1017,[1]resources!B:B,0))),"fillme",
INDEX([1]resources!E:E,MATCH(B1017,[1]resources!B:B,0)))</f>
        <v>CAISO_Battery</v>
      </c>
      <c r="N1017" s="221">
        <f>IF(
ISNA(INDEX([1]resources!J:J,MATCH(B1017,[1]resources!B:B,0))),"fillme",
INDEX([1]resources!J:J,MATCH(B1017,[1]resources!B:B,0)))</f>
        <v>0</v>
      </c>
      <c r="O1017" s="210" t="str">
        <f>IFERROR(INDEX(resources!K:K,MATCH(B1017,resources!B:B,0)),"fillme")</f>
        <v>battery</v>
      </c>
      <c r="P1017" s="210" t="str">
        <f t="shared" si="360"/>
        <v>battery_2028_12</v>
      </c>
      <c r="Q1017" s="194">
        <f>INDEX(elcc!G:G,MATCH(P1017,elcc!D:D,0))</f>
        <v>0.96603464723299004</v>
      </c>
      <c r="R1017" s="195">
        <f t="shared" si="361"/>
        <v>1</v>
      </c>
      <c r="S1017" s="210">
        <f t="shared" si="362"/>
        <v>0.57711993528688421</v>
      </c>
      <c r="T1017" s="212">
        <f t="shared" si="363"/>
        <v>0.57711993528688421</v>
      </c>
      <c r="U1017" s="196" t="str">
        <f t="shared" si="364"/>
        <v>ok</v>
      </c>
      <c r="V1017" s="192" t="str">
        <f>INDEX(resources!F:F,MATCH(B1017,resources!B:B,0))</f>
        <v>new_resolve</v>
      </c>
      <c r="W1017" s="197">
        <f t="shared" si="365"/>
        <v>0</v>
      </c>
      <c r="X1017" s="197">
        <f t="shared" si="366"/>
        <v>1</v>
      </c>
      <c r="Y1017" s="214" t="str">
        <f t="shared" si="367"/>
        <v>New_Li_Battery_D.19-11-016 Resource 2_Resource 2. 75 MW, 300 MWh battery.</v>
      </c>
      <c r="Z1017" s="197">
        <f>IF(COUNTIFS($Y$2:Y1017,Y1017)=1,1,0)</f>
        <v>0</v>
      </c>
      <c r="AA1017" s="197">
        <f>SUM($Z$2:Z1017)*Z1017</f>
        <v>0</v>
      </c>
      <c r="AB1017" s="197">
        <f>COUNTIFS(resources!B:B,B1017)</f>
        <v>1</v>
      </c>
      <c r="AC1017" s="197">
        <f t="shared" si="368"/>
        <v>1</v>
      </c>
      <c r="AD1017" s="197">
        <f t="shared" si="369"/>
        <v>1</v>
      </c>
      <c r="AE1017" s="197">
        <f t="shared" si="370"/>
        <v>1</v>
      </c>
      <c r="AF1017" s="197">
        <f t="shared" si="371"/>
        <v>1</v>
      </c>
      <c r="AG1017" s="197">
        <f t="shared" si="372"/>
        <v>1</v>
      </c>
      <c r="AH1017" s="197">
        <f t="shared" si="373"/>
        <v>1</v>
      </c>
      <c r="AI1017" s="197">
        <f t="shared" si="374"/>
        <v>1</v>
      </c>
    </row>
    <row r="1018" spans="1:35" x14ac:dyDescent="0.3">
      <c r="A1018" s="103" t="s">
        <v>3926</v>
      </c>
      <c r="B1018" s="214" t="s">
        <v>593</v>
      </c>
      <c r="C1018" s="214" t="s">
        <v>6277</v>
      </c>
      <c r="D1018" s="164">
        <v>2029</v>
      </c>
      <c r="E1018" s="164">
        <v>1</v>
      </c>
      <c r="F1018" s="166">
        <v>0</v>
      </c>
      <c r="G1018" s="206"/>
      <c r="H1018" s="208">
        <v>7.9654829074012612E-3</v>
      </c>
      <c r="I1018" s="103" t="s">
        <v>558</v>
      </c>
      <c r="J1018" s="85">
        <v>4</v>
      </c>
      <c r="K1018" s="211" t="s">
        <v>6278</v>
      </c>
      <c r="L1018" s="211">
        <v>75</v>
      </c>
      <c r="M1018" s="211" t="str">
        <f>IF(
ISNA(INDEX([1]resources!E:E,MATCH(B1018,[1]resources!B:B,0))),"fillme",
INDEX([1]resources!E:E,MATCH(B1018,[1]resources!B:B,0)))</f>
        <v>CAISO_Battery</v>
      </c>
      <c r="N1018" s="221">
        <f>IF(
ISNA(INDEX([1]resources!J:J,MATCH(B1018,[1]resources!B:B,0))),"fillme",
INDEX([1]resources!J:J,MATCH(B1018,[1]resources!B:B,0)))</f>
        <v>0</v>
      </c>
      <c r="O1018" s="210" t="str">
        <f>IFERROR(INDEX(resources!K:K,MATCH(B1018,resources!B:B,0)),"fillme")</f>
        <v>battery</v>
      </c>
      <c r="P1018" s="210" t="str">
        <f t="shared" si="360"/>
        <v>battery_2029_1</v>
      </c>
      <c r="Q1018" s="194">
        <f>INDEX(elcc!G:G,MATCH(P1018,elcc!D:D,0))</f>
        <v>0.96603464723299004</v>
      </c>
      <c r="R1018" s="195">
        <f t="shared" si="361"/>
        <v>1</v>
      </c>
      <c r="S1018" s="210">
        <f t="shared" si="362"/>
        <v>0.57711993528688421</v>
      </c>
      <c r="T1018" s="212">
        <f t="shared" si="363"/>
        <v>0.57711993528688421</v>
      </c>
      <c r="U1018" s="196" t="str">
        <f t="shared" si="364"/>
        <v>ok</v>
      </c>
      <c r="V1018" s="192" t="str">
        <f>INDEX(resources!F:F,MATCH(B1018,resources!B:B,0))</f>
        <v>new_resolve</v>
      </c>
      <c r="W1018" s="197">
        <f t="shared" si="365"/>
        <v>0</v>
      </c>
      <c r="X1018" s="197">
        <f t="shared" si="366"/>
        <v>1</v>
      </c>
      <c r="Y1018" s="214" t="str">
        <f t="shared" si="367"/>
        <v>New_Li_Battery_D.19-11-016 Resource 2_Resource 2. 75 MW, 300 MWh battery.</v>
      </c>
      <c r="Z1018" s="197">
        <f>IF(COUNTIFS($Y$2:Y1018,Y1018)=1,1,0)</f>
        <v>0</v>
      </c>
      <c r="AA1018" s="197">
        <f>SUM($Z$2:Z1018)*Z1018</f>
        <v>0</v>
      </c>
      <c r="AB1018" s="197">
        <f>COUNTIFS(resources!B:B,B1018)</f>
        <v>1</v>
      </c>
      <c r="AC1018" s="197">
        <f t="shared" si="368"/>
        <v>1</v>
      </c>
      <c r="AD1018" s="197">
        <f t="shared" si="369"/>
        <v>1</v>
      </c>
      <c r="AE1018" s="197">
        <f t="shared" si="370"/>
        <v>1</v>
      </c>
      <c r="AF1018" s="197">
        <f t="shared" si="371"/>
        <v>1</v>
      </c>
      <c r="AG1018" s="197">
        <f t="shared" si="372"/>
        <v>1</v>
      </c>
      <c r="AH1018" s="197">
        <f t="shared" si="373"/>
        <v>1</v>
      </c>
      <c r="AI1018" s="197">
        <f t="shared" si="374"/>
        <v>1</v>
      </c>
    </row>
    <row r="1019" spans="1:35" x14ac:dyDescent="0.3">
      <c r="A1019" s="103" t="s">
        <v>3926</v>
      </c>
      <c r="B1019" s="214" t="s">
        <v>593</v>
      </c>
      <c r="C1019" s="214" t="s">
        <v>6277</v>
      </c>
      <c r="D1019" s="164">
        <v>2029</v>
      </c>
      <c r="E1019" s="164">
        <v>2</v>
      </c>
      <c r="F1019" s="166">
        <v>0</v>
      </c>
      <c r="G1019" s="206"/>
      <c r="H1019" s="208">
        <v>7.9654829074012612E-3</v>
      </c>
      <c r="I1019" s="103" t="s">
        <v>558</v>
      </c>
      <c r="J1019" s="85">
        <v>4</v>
      </c>
      <c r="K1019" s="211" t="s">
        <v>6278</v>
      </c>
      <c r="L1019" s="211">
        <v>75</v>
      </c>
      <c r="M1019" s="211" t="str">
        <f>IF(
ISNA(INDEX([1]resources!E:E,MATCH(B1019,[1]resources!B:B,0))),"fillme",
INDEX([1]resources!E:E,MATCH(B1019,[1]resources!B:B,0)))</f>
        <v>CAISO_Battery</v>
      </c>
      <c r="N1019" s="221">
        <f>IF(
ISNA(INDEX([1]resources!J:J,MATCH(B1019,[1]resources!B:B,0))),"fillme",
INDEX([1]resources!J:J,MATCH(B1019,[1]resources!B:B,0)))</f>
        <v>0</v>
      </c>
      <c r="O1019" s="210" t="str">
        <f>IFERROR(INDEX(resources!K:K,MATCH(B1019,resources!B:B,0)),"fillme")</f>
        <v>battery</v>
      </c>
      <c r="P1019" s="210" t="str">
        <f t="shared" si="360"/>
        <v>battery_2029_2</v>
      </c>
      <c r="Q1019" s="194">
        <f>INDEX(elcc!G:G,MATCH(P1019,elcc!D:D,0))</f>
        <v>0.96603464723299004</v>
      </c>
      <c r="R1019" s="195">
        <f t="shared" si="361"/>
        <v>1</v>
      </c>
      <c r="S1019" s="210">
        <f t="shared" si="362"/>
        <v>0.57711993528688421</v>
      </c>
      <c r="T1019" s="212">
        <f t="shared" si="363"/>
        <v>0.57711993528688421</v>
      </c>
      <c r="U1019" s="196" t="str">
        <f t="shared" si="364"/>
        <v>ok</v>
      </c>
      <c r="V1019" s="192" t="str">
        <f>INDEX(resources!F:F,MATCH(B1019,resources!B:B,0))</f>
        <v>new_resolve</v>
      </c>
      <c r="W1019" s="197">
        <f t="shared" si="365"/>
        <v>0</v>
      </c>
      <c r="X1019" s="197">
        <f t="shared" si="366"/>
        <v>1</v>
      </c>
      <c r="Y1019" s="214" t="str">
        <f t="shared" si="367"/>
        <v>New_Li_Battery_D.19-11-016 Resource 2_Resource 2. 75 MW, 300 MWh battery.</v>
      </c>
      <c r="Z1019" s="197">
        <f>IF(COUNTIFS($Y$2:Y1019,Y1019)=1,1,0)</f>
        <v>0</v>
      </c>
      <c r="AA1019" s="197">
        <f>SUM($Z$2:Z1019)*Z1019</f>
        <v>0</v>
      </c>
      <c r="AB1019" s="197">
        <f>COUNTIFS(resources!B:B,B1019)</f>
        <v>1</v>
      </c>
      <c r="AC1019" s="197">
        <f t="shared" si="368"/>
        <v>1</v>
      </c>
      <c r="AD1019" s="197">
        <f t="shared" si="369"/>
        <v>1</v>
      </c>
      <c r="AE1019" s="197">
        <f t="shared" si="370"/>
        <v>1</v>
      </c>
      <c r="AF1019" s="197">
        <f t="shared" si="371"/>
        <v>1</v>
      </c>
      <c r="AG1019" s="197">
        <f t="shared" si="372"/>
        <v>1</v>
      </c>
      <c r="AH1019" s="197">
        <f t="shared" si="373"/>
        <v>1</v>
      </c>
      <c r="AI1019" s="197">
        <f t="shared" si="374"/>
        <v>1</v>
      </c>
    </row>
    <row r="1020" spans="1:35" x14ac:dyDescent="0.3">
      <c r="A1020" s="103" t="s">
        <v>3926</v>
      </c>
      <c r="B1020" s="214" t="s">
        <v>593</v>
      </c>
      <c r="C1020" s="214" t="s">
        <v>6277</v>
      </c>
      <c r="D1020" s="164">
        <v>2029</v>
      </c>
      <c r="E1020" s="164">
        <v>3</v>
      </c>
      <c r="F1020" s="166">
        <v>0</v>
      </c>
      <c r="G1020" s="206"/>
      <c r="H1020" s="208">
        <v>7.9654829074012612E-3</v>
      </c>
      <c r="I1020" s="103" t="s">
        <v>558</v>
      </c>
      <c r="J1020" s="85">
        <v>4</v>
      </c>
      <c r="K1020" s="211" t="s">
        <v>6278</v>
      </c>
      <c r="L1020" s="211">
        <v>75</v>
      </c>
      <c r="M1020" s="211" t="str">
        <f>IF(
ISNA(INDEX([1]resources!E:E,MATCH(B1020,[1]resources!B:B,0))),"fillme",
INDEX([1]resources!E:E,MATCH(B1020,[1]resources!B:B,0)))</f>
        <v>CAISO_Battery</v>
      </c>
      <c r="N1020" s="221">
        <f>IF(
ISNA(INDEX([1]resources!J:J,MATCH(B1020,[1]resources!B:B,0))),"fillme",
INDEX([1]resources!J:J,MATCH(B1020,[1]resources!B:B,0)))</f>
        <v>0</v>
      </c>
      <c r="O1020" s="210" t="str">
        <f>IFERROR(INDEX(resources!K:K,MATCH(B1020,resources!B:B,0)),"fillme")</f>
        <v>battery</v>
      </c>
      <c r="P1020" s="210" t="str">
        <f t="shared" si="360"/>
        <v>battery_2029_3</v>
      </c>
      <c r="Q1020" s="194">
        <f>INDEX(elcc!G:G,MATCH(P1020,elcc!D:D,0))</f>
        <v>0.96603464723299004</v>
      </c>
      <c r="R1020" s="195">
        <f t="shared" si="361"/>
        <v>1</v>
      </c>
      <c r="S1020" s="210">
        <f t="shared" si="362"/>
        <v>0.57711993528688421</v>
      </c>
      <c r="T1020" s="212">
        <f t="shared" si="363"/>
        <v>0.57711993528688421</v>
      </c>
      <c r="U1020" s="196" t="str">
        <f t="shared" si="364"/>
        <v>ok</v>
      </c>
      <c r="V1020" s="192" t="str">
        <f>INDEX(resources!F:F,MATCH(B1020,resources!B:B,0))</f>
        <v>new_resolve</v>
      </c>
      <c r="W1020" s="197">
        <f t="shared" si="365"/>
        <v>0</v>
      </c>
      <c r="X1020" s="197">
        <f t="shared" si="366"/>
        <v>1</v>
      </c>
      <c r="Y1020" s="214" t="str">
        <f t="shared" si="367"/>
        <v>New_Li_Battery_D.19-11-016 Resource 2_Resource 2. 75 MW, 300 MWh battery.</v>
      </c>
      <c r="Z1020" s="197">
        <f>IF(COUNTIFS($Y$2:Y1020,Y1020)=1,1,0)</f>
        <v>0</v>
      </c>
      <c r="AA1020" s="197">
        <f>SUM($Z$2:Z1020)*Z1020</f>
        <v>0</v>
      </c>
      <c r="AB1020" s="197">
        <f>COUNTIFS(resources!B:B,B1020)</f>
        <v>1</v>
      </c>
      <c r="AC1020" s="197">
        <f t="shared" si="368"/>
        <v>1</v>
      </c>
      <c r="AD1020" s="197">
        <f t="shared" si="369"/>
        <v>1</v>
      </c>
      <c r="AE1020" s="197">
        <f t="shared" si="370"/>
        <v>1</v>
      </c>
      <c r="AF1020" s="197">
        <f t="shared" si="371"/>
        <v>1</v>
      </c>
      <c r="AG1020" s="197">
        <f t="shared" si="372"/>
        <v>1</v>
      </c>
      <c r="AH1020" s="197">
        <f t="shared" si="373"/>
        <v>1</v>
      </c>
      <c r="AI1020" s="197">
        <f t="shared" si="374"/>
        <v>1</v>
      </c>
    </row>
    <row r="1021" spans="1:35" x14ac:dyDescent="0.3">
      <c r="A1021" s="103" t="s">
        <v>3926</v>
      </c>
      <c r="B1021" s="214" t="s">
        <v>593</v>
      </c>
      <c r="C1021" s="214" t="s">
        <v>6277</v>
      </c>
      <c r="D1021" s="164">
        <v>2029</v>
      </c>
      <c r="E1021" s="164">
        <v>4</v>
      </c>
      <c r="F1021" s="166">
        <v>0</v>
      </c>
      <c r="G1021" s="206"/>
      <c r="H1021" s="208">
        <v>7.9654829074012612E-3</v>
      </c>
      <c r="I1021" s="103" t="s">
        <v>558</v>
      </c>
      <c r="J1021" s="85">
        <v>4</v>
      </c>
      <c r="K1021" s="211" t="s">
        <v>6278</v>
      </c>
      <c r="L1021" s="211">
        <v>75</v>
      </c>
      <c r="M1021" s="211" t="str">
        <f>IF(
ISNA(INDEX([1]resources!E:E,MATCH(B1021,[1]resources!B:B,0))),"fillme",
INDEX([1]resources!E:E,MATCH(B1021,[1]resources!B:B,0)))</f>
        <v>CAISO_Battery</v>
      </c>
      <c r="N1021" s="221">
        <f>IF(
ISNA(INDEX([1]resources!J:J,MATCH(B1021,[1]resources!B:B,0))),"fillme",
INDEX([1]resources!J:J,MATCH(B1021,[1]resources!B:B,0)))</f>
        <v>0</v>
      </c>
      <c r="O1021" s="210" t="str">
        <f>IFERROR(INDEX(resources!K:K,MATCH(B1021,resources!B:B,0)),"fillme")</f>
        <v>battery</v>
      </c>
      <c r="P1021" s="210" t="str">
        <f t="shared" si="360"/>
        <v>battery_2029_4</v>
      </c>
      <c r="Q1021" s="194">
        <f>INDEX(elcc!G:G,MATCH(P1021,elcc!D:D,0))</f>
        <v>0.96603464723299004</v>
      </c>
      <c r="R1021" s="195">
        <f t="shared" si="361"/>
        <v>1</v>
      </c>
      <c r="S1021" s="210">
        <f t="shared" si="362"/>
        <v>0.57711993528688421</v>
      </c>
      <c r="T1021" s="212">
        <f t="shared" si="363"/>
        <v>0.57711993528688421</v>
      </c>
      <c r="U1021" s="196" t="str">
        <f t="shared" si="364"/>
        <v>ok</v>
      </c>
      <c r="V1021" s="192" t="str">
        <f>INDEX(resources!F:F,MATCH(B1021,resources!B:B,0))</f>
        <v>new_resolve</v>
      </c>
      <c r="W1021" s="197">
        <f t="shared" si="365"/>
        <v>0</v>
      </c>
      <c r="X1021" s="197">
        <f t="shared" si="366"/>
        <v>1</v>
      </c>
      <c r="Y1021" s="214" t="str">
        <f t="shared" si="367"/>
        <v>New_Li_Battery_D.19-11-016 Resource 2_Resource 2. 75 MW, 300 MWh battery.</v>
      </c>
      <c r="Z1021" s="197">
        <f>IF(COUNTIFS($Y$2:Y1021,Y1021)=1,1,0)</f>
        <v>0</v>
      </c>
      <c r="AA1021" s="197">
        <f>SUM($Z$2:Z1021)*Z1021</f>
        <v>0</v>
      </c>
      <c r="AB1021" s="197">
        <f>COUNTIFS(resources!B:B,B1021)</f>
        <v>1</v>
      </c>
      <c r="AC1021" s="197">
        <f t="shared" si="368"/>
        <v>1</v>
      </c>
      <c r="AD1021" s="197">
        <f t="shared" si="369"/>
        <v>1</v>
      </c>
      <c r="AE1021" s="197">
        <f t="shared" si="370"/>
        <v>1</v>
      </c>
      <c r="AF1021" s="197">
        <f t="shared" si="371"/>
        <v>1</v>
      </c>
      <c r="AG1021" s="197">
        <f t="shared" si="372"/>
        <v>1</v>
      </c>
      <c r="AH1021" s="197">
        <f t="shared" si="373"/>
        <v>1</v>
      </c>
      <c r="AI1021" s="197">
        <f t="shared" si="374"/>
        <v>1</v>
      </c>
    </row>
    <row r="1022" spans="1:35" x14ac:dyDescent="0.3">
      <c r="A1022" s="103" t="s">
        <v>3926</v>
      </c>
      <c r="B1022" s="214" t="s">
        <v>593</v>
      </c>
      <c r="C1022" s="214" t="s">
        <v>6277</v>
      </c>
      <c r="D1022" s="164">
        <v>2029</v>
      </c>
      <c r="E1022" s="164">
        <v>5</v>
      </c>
      <c r="F1022" s="166">
        <v>0</v>
      </c>
      <c r="G1022" s="206"/>
      <c r="H1022" s="208">
        <v>7.9654829074012612E-3</v>
      </c>
      <c r="I1022" s="103" t="s">
        <v>558</v>
      </c>
      <c r="J1022" s="85">
        <v>4</v>
      </c>
      <c r="K1022" s="211" t="s">
        <v>6278</v>
      </c>
      <c r="L1022" s="211">
        <v>75</v>
      </c>
      <c r="M1022" s="211" t="str">
        <f>IF(
ISNA(INDEX([1]resources!E:E,MATCH(B1022,[1]resources!B:B,0))),"fillme",
INDEX([1]resources!E:E,MATCH(B1022,[1]resources!B:B,0)))</f>
        <v>CAISO_Battery</v>
      </c>
      <c r="N1022" s="221">
        <f>IF(
ISNA(INDEX([1]resources!J:J,MATCH(B1022,[1]resources!B:B,0))),"fillme",
INDEX([1]resources!J:J,MATCH(B1022,[1]resources!B:B,0)))</f>
        <v>0</v>
      </c>
      <c r="O1022" s="210" t="str">
        <f>IFERROR(INDEX(resources!K:K,MATCH(B1022,resources!B:B,0)),"fillme")</f>
        <v>battery</v>
      </c>
      <c r="P1022" s="210" t="str">
        <f t="shared" si="360"/>
        <v>battery_2029_5</v>
      </c>
      <c r="Q1022" s="194">
        <f>INDEX(elcc!G:G,MATCH(P1022,elcc!D:D,0))</f>
        <v>0.96603464723299004</v>
      </c>
      <c r="R1022" s="195">
        <f t="shared" si="361"/>
        <v>1</v>
      </c>
      <c r="S1022" s="210">
        <f t="shared" si="362"/>
        <v>0.57711993528688421</v>
      </c>
      <c r="T1022" s="212">
        <f t="shared" si="363"/>
        <v>0.57711993528688421</v>
      </c>
      <c r="U1022" s="196" t="str">
        <f t="shared" si="364"/>
        <v>ok</v>
      </c>
      <c r="V1022" s="192" t="str">
        <f>INDEX(resources!F:F,MATCH(B1022,resources!B:B,0))</f>
        <v>new_resolve</v>
      </c>
      <c r="W1022" s="197">
        <f t="shared" si="365"/>
        <v>0</v>
      </c>
      <c r="X1022" s="197">
        <f t="shared" si="366"/>
        <v>1</v>
      </c>
      <c r="Y1022" s="214" t="str">
        <f t="shared" si="367"/>
        <v>New_Li_Battery_D.19-11-016 Resource 2_Resource 2. 75 MW, 300 MWh battery.</v>
      </c>
      <c r="Z1022" s="197">
        <f>IF(COUNTIFS($Y$2:Y1022,Y1022)=1,1,0)</f>
        <v>0</v>
      </c>
      <c r="AA1022" s="197">
        <f>SUM($Z$2:Z1022)*Z1022</f>
        <v>0</v>
      </c>
      <c r="AB1022" s="197">
        <f>COUNTIFS(resources!B:B,B1022)</f>
        <v>1</v>
      </c>
      <c r="AC1022" s="197">
        <f t="shared" si="368"/>
        <v>1</v>
      </c>
      <c r="AD1022" s="197">
        <f t="shared" si="369"/>
        <v>1</v>
      </c>
      <c r="AE1022" s="197">
        <f t="shared" si="370"/>
        <v>1</v>
      </c>
      <c r="AF1022" s="197">
        <f t="shared" si="371"/>
        <v>1</v>
      </c>
      <c r="AG1022" s="197">
        <f t="shared" si="372"/>
        <v>1</v>
      </c>
      <c r="AH1022" s="197">
        <f t="shared" si="373"/>
        <v>1</v>
      </c>
      <c r="AI1022" s="197">
        <f t="shared" si="374"/>
        <v>1</v>
      </c>
    </row>
    <row r="1023" spans="1:35" x14ac:dyDescent="0.3">
      <c r="A1023" s="103" t="s">
        <v>3926</v>
      </c>
      <c r="B1023" s="214" t="s">
        <v>593</v>
      </c>
      <c r="C1023" s="214" t="s">
        <v>6277</v>
      </c>
      <c r="D1023" s="164">
        <v>2029</v>
      </c>
      <c r="E1023" s="164">
        <v>6</v>
      </c>
      <c r="F1023" s="166">
        <v>0</v>
      </c>
      <c r="G1023" s="206"/>
      <c r="H1023" s="208">
        <v>7.9654829074012612E-3</v>
      </c>
      <c r="I1023" s="103" t="s">
        <v>558</v>
      </c>
      <c r="J1023" s="85">
        <v>4</v>
      </c>
      <c r="K1023" s="211" t="s">
        <v>6278</v>
      </c>
      <c r="L1023" s="211">
        <v>75</v>
      </c>
      <c r="M1023" s="211" t="str">
        <f>IF(
ISNA(INDEX([1]resources!E:E,MATCH(B1023,[1]resources!B:B,0))),"fillme",
INDEX([1]resources!E:E,MATCH(B1023,[1]resources!B:B,0)))</f>
        <v>CAISO_Battery</v>
      </c>
      <c r="N1023" s="221">
        <f>IF(
ISNA(INDEX([1]resources!J:J,MATCH(B1023,[1]resources!B:B,0))),"fillme",
INDEX([1]resources!J:J,MATCH(B1023,[1]resources!B:B,0)))</f>
        <v>0</v>
      </c>
      <c r="O1023" s="210" t="str">
        <f>IFERROR(INDEX(resources!K:K,MATCH(B1023,resources!B:B,0)),"fillme")</f>
        <v>battery</v>
      </c>
      <c r="P1023" s="210" t="str">
        <f t="shared" si="360"/>
        <v>battery_2029_6</v>
      </c>
      <c r="Q1023" s="194">
        <f>INDEX(elcc!G:G,MATCH(P1023,elcc!D:D,0))</f>
        <v>0.96603464723299004</v>
      </c>
      <c r="R1023" s="195">
        <f t="shared" si="361"/>
        <v>1</v>
      </c>
      <c r="S1023" s="210">
        <f t="shared" si="362"/>
        <v>0.57711993528688421</v>
      </c>
      <c r="T1023" s="212">
        <f t="shared" si="363"/>
        <v>0.57711993528688421</v>
      </c>
      <c r="U1023" s="196" t="str">
        <f t="shared" si="364"/>
        <v>ok</v>
      </c>
      <c r="V1023" s="192" t="str">
        <f>INDEX(resources!F:F,MATCH(B1023,resources!B:B,0))</f>
        <v>new_resolve</v>
      </c>
      <c r="W1023" s="197">
        <f t="shared" si="365"/>
        <v>0</v>
      </c>
      <c r="X1023" s="197">
        <f t="shared" si="366"/>
        <v>1</v>
      </c>
      <c r="Y1023" s="214" t="str">
        <f t="shared" si="367"/>
        <v>New_Li_Battery_D.19-11-016 Resource 2_Resource 2. 75 MW, 300 MWh battery.</v>
      </c>
      <c r="Z1023" s="197">
        <f>IF(COUNTIFS($Y$2:Y1023,Y1023)=1,1,0)</f>
        <v>0</v>
      </c>
      <c r="AA1023" s="197">
        <f>SUM($Z$2:Z1023)*Z1023</f>
        <v>0</v>
      </c>
      <c r="AB1023" s="197">
        <f>COUNTIFS(resources!B:B,B1023)</f>
        <v>1</v>
      </c>
      <c r="AC1023" s="197">
        <f t="shared" si="368"/>
        <v>1</v>
      </c>
      <c r="AD1023" s="197">
        <f t="shared" si="369"/>
        <v>1</v>
      </c>
      <c r="AE1023" s="197">
        <f t="shared" si="370"/>
        <v>1</v>
      </c>
      <c r="AF1023" s="197">
        <f t="shared" si="371"/>
        <v>1</v>
      </c>
      <c r="AG1023" s="197">
        <f t="shared" si="372"/>
        <v>1</v>
      </c>
      <c r="AH1023" s="197">
        <f t="shared" si="373"/>
        <v>1</v>
      </c>
      <c r="AI1023" s="197">
        <f t="shared" si="374"/>
        <v>1</v>
      </c>
    </row>
    <row r="1024" spans="1:35" x14ac:dyDescent="0.3">
      <c r="A1024" s="103" t="s">
        <v>3926</v>
      </c>
      <c r="B1024" s="214" t="s">
        <v>593</v>
      </c>
      <c r="C1024" s="214" t="s">
        <v>6277</v>
      </c>
      <c r="D1024" s="164">
        <v>2029</v>
      </c>
      <c r="E1024" s="164">
        <v>7</v>
      </c>
      <c r="F1024" s="166">
        <v>0</v>
      </c>
      <c r="G1024" s="206"/>
      <c r="H1024" s="208">
        <v>7.9654829074012612E-3</v>
      </c>
      <c r="I1024" s="103" t="s">
        <v>558</v>
      </c>
      <c r="J1024" s="85">
        <v>4</v>
      </c>
      <c r="K1024" s="211" t="s">
        <v>6278</v>
      </c>
      <c r="L1024" s="211">
        <v>75</v>
      </c>
      <c r="M1024" s="211" t="str">
        <f>IF(
ISNA(INDEX([1]resources!E:E,MATCH(B1024,[1]resources!B:B,0))),"fillme",
INDEX([1]resources!E:E,MATCH(B1024,[1]resources!B:B,0)))</f>
        <v>CAISO_Battery</v>
      </c>
      <c r="N1024" s="221">
        <f>IF(
ISNA(INDEX([1]resources!J:J,MATCH(B1024,[1]resources!B:B,0))),"fillme",
INDEX([1]resources!J:J,MATCH(B1024,[1]resources!B:B,0)))</f>
        <v>0</v>
      </c>
      <c r="O1024" s="210" t="str">
        <f>IFERROR(INDEX(resources!K:K,MATCH(B1024,resources!B:B,0)),"fillme")</f>
        <v>battery</v>
      </c>
      <c r="P1024" s="210" t="str">
        <f t="shared" si="360"/>
        <v>battery_2029_7</v>
      </c>
      <c r="Q1024" s="194">
        <f>INDEX(elcc!G:G,MATCH(P1024,elcc!D:D,0))</f>
        <v>0.96603464723299004</v>
      </c>
      <c r="R1024" s="195">
        <f t="shared" si="361"/>
        <v>1</v>
      </c>
      <c r="S1024" s="210">
        <f t="shared" si="362"/>
        <v>0.57711993528688421</v>
      </c>
      <c r="T1024" s="212">
        <f t="shared" si="363"/>
        <v>0.57711993528688421</v>
      </c>
      <c r="U1024" s="196" t="str">
        <f t="shared" si="364"/>
        <v>ok</v>
      </c>
      <c r="V1024" s="192" t="str">
        <f>INDEX(resources!F:F,MATCH(B1024,resources!B:B,0))</f>
        <v>new_resolve</v>
      </c>
      <c r="W1024" s="197">
        <f t="shared" si="365"/>
        <v>0</v>
      </c>
      <c r="X1024" s="197">
        <f t="shared" si="366"/>
        <v>1</v>
      </c>
      <c r="Y1024" s="214" t="str">
        <f t="shared" si="367"/>
        <v>New_Li_Battery_D.19-11-016 Resource 2_Resource 2. 75 MW, 300 MWh battery.</v>
      </c>
      <c r="Z1024" s="197">
        <f>IF(COUNTIFS($Y$2:Y1024,Y1024)=1,1,0)</f>
        <v>0</v>
      </c>
      <c r="AA1024" s="197">
        <f>SUM($Z$2:Z1024)*Z1024</f>
        <v>0</v>
      </c>
      <c r="AB1024" s="197">
        <f>COUNTIFS(resources!B:B,B1024)</f>
        <v>1</v>
      </c>
      <c r="AC1024" s="197">
        <f t="shared" si="368"/>
        <v>1</v>
      </c>
      <c r="AD1024" s="197">
        <f t="shared" si="369"/>
        <v>1</v>
      </c>
      <c r="AE1024" s="197">
        <f t="shared" si="370"/>
        <v>1</v>
      </c>
      <c r="AF1024" s="197">
        <f t="shared" si="371"/>
        <v>1</v>
      </c>
      <c r="AG1024" s="197">
        <f t="shared" si="372"/>
        <v>1</v>
      </c>
      <c r="AH1024" s="197">
        <f t="shared" si="373"/>
        <v>1</v>
      </c>
      <c r="AI1024" s="197">
        <f t="shared" si="374"/>
        <v>1</v>
      </c>
    </row>
    <row r="1025" spans="1:35" x14ac:dyDescent="0.3">
      <c r="A1025" s="103" t="s">
        <v>3926</v>
      </c>
      <c r="B1025" s="214" t="s">
        <v>593</v>
      </c>
      <c r="C1025" s="214" t="s">
        <v>6277</v>
      </c>
      <c r="D1025" s="164">
        <v>2029</v>
      </c>
      <c r="E1025" s="164">
        <v>8</v>
      </c>
      <c r="F1025" s="166">
        <v>0</v>
      </c>
      <c r="G1025" s="206"/>
      <c r="H1025" s="208">
        <v>7.9654829074012612E-3</v>
      </c>
      <c r="I1025" s="103" t="s">
        <v>558</v>
      </c>
      <c r="J1025" s="85">
        <v>4</v>
      </c>
      <c r="K1025" s="211" t="s">
        <v>6278</v>
      </c>
      <c r="L1025" s="211">
        <v>75</v>
      </c>
      <c r="M1025" s="211" t="str">
        <f>IF(
ISNA(INDEX([1]resources!E:E,MATCH(B1025,[1]resources!B:B,0))),"fillme",
INDEX([1]resources!E:E,MATCH(B1025,[1]resources!B:B,0)))</f>
        <v>CAISO_Battery</v>
      </c>
      <c r="N1025" s="221">
        <f>IF(
ISNA(INDEX([1]resources!J:J,MATCH(B1025,[1]resources!B:B,0))),"fillme",
INDEX([1]resources!J:J,MATCH(B1025,[1]resources!B:B,0)))</f>
        <v>0</v>
      </c>
      <c r="O1025" s="210" t="str">
        <f>IFERROR(INDEX(resources!K:K,MATCH(B1025,resources!B:B,0)),"fillme")</f>
        <v>battery</v>
      </c>
      <c r="P1025" s="210" t="str">
        <f t="shared" si="360"/>
        <v>battery_2029_8</v>
      </c>
      <c r="Q1025" s="194">
        <f>INDEX(elcc!G:G,MATCH(P1025,elcc!D:D,0))</f>
        <v>0.96603464723299004</v>
      </c>
      <c r="R1025" s="195">
        <f t="shared" si="361"/>
        <v>1</v>
      </c>
      <c r="S1025" s="210">
        <f t="shared" si="362"/>
        <v>0.57711993528688421</v>
      </c>
      <c r="T1025" s="212">
        <f t="shared" si="363"/>
        <v>0.57711993528688421</v>
      </c>
      <c r="U1025" s="196" t="str">
        <f t="shared" si="364"/>
        <v>ok</v>
      </c>
      <c r="V1025" s="192" t="str">
        <f>INDEX(resources!F:F,MATCH(B1025,resources!B:B,0))</f>
        <v>new_resolve</v>
      </c>
      <c r="W1025" s="197">
        <f t="shared" si="365"/>
        <v>0</v>
      </c>
      <c r="X1025" s="197">
        <f t="shared" si="366"/>
        <v>1</v>
      </c>
      <c r="Y1025" s="214" t="str">
        <f t="shared" si="367"/>
        <v>New_Li_Battery_D.19-11-016 Resource 2_Resource 2. 75 MW, 300 MWh battery.</v>
      </c>
      <c r="Z1025" s="197">
        <f>IF(COUNTIFS($Y$2:Y1025,Y1025)=1,1,0)</f>
        <v>0</v>
      </c>
      <c r="AA1025" s="197">
        <f>SUM($Z$2:Z1025)*Z1025</f>
        <v>0</v>
      </c>
      <c r="AB1025" s="197">
        <f>COUNTIFS(resources!B:B,B1025)</f>
        <v>1</v>
      </c>
      <c r="AC1025" s="197">
        <f t="shared" si="368"/>
        <v>1</v>
      </c>
      <c r="AD1025" s="197">
        <f t="shared" si="369"/>
        <v>1</v>
      </c>
      <c r="AE1025" s="197">
        <f t="shared" si="370"/>
        <v>1</v>
      </c>
      <c r="AF1025" s="197">
        <f t="shared" si="371"/>
        <v>1</v>
      </c>
      <c r="AG1025" s="197">
        <f t="shared" si="372"/>
        <v>1</v>
      </c>
      <c r="AH1025" s="197">
        <f t="shared" si="373"/>
        <v>1</v>
      </c>
      <c r="AI1025" s="197">
        <f t="shared" si="374"/>
        <v>1</v>
      </c>
    </row>
    <row r="1026" spans="1:35" x14ac:dyDescent="0.3">
      <c r="A1026" s="103" t="s">
        <v>3926</v>
      </c>
      <c r="B1026" s="214" t="s">
        <v>593</v>
      </c>
      <c r="C1026" s="214" t="s">
        <v>6277</v>
      </c>
      <c r="D1026" s="164">
        <v>2029</v>
      </c>
      <c r="E1026" s="164">
        <v>9</v>
      </c>
      <c r="F1026" s="166">
        <v>0</v>
      </c>
      <c r="G1026" s="206"/>
      <c r="H1026" s="208">
        <v>7.9654829074012612E-3</v>
      </c>
      <c r="I1026" s="103" t="s">
        <v>558</v>
      </c>
      <c r="J1026" s="85">
        <v>4</v>
      </c>
      <c r="K1026" s="211" t="s">
        <v>6278</v>
      </c>
      <c r="L1026" s="211">
        <v>75</v>
      </c>
      <c r="M1026" s="211" t="str">
        <f>IF(
ISNA(INDEX([1]resources!E:E,MATCH(B1026,[1]resources!B:B,0))),"fillme",
INDEX([1]resources!E:E,MATCH(B1026,[1]resources!B:B,0)))</f>
        <v>CAISO_Battery</v>
      </c>
      <c r="N1026" s="221">
        <f>IF(
ISNA(INDEX([1]resources!J:J,MATCH(B1026,[1]resources!B:B,0))),"fillme",
INDEX([1]resources!J:J,MATCH(B1026,[1]resources!B:B,0)))</f>
        <v>0</v>
      </c>
      <c r="O1026" s="210" t="str">
        <f>IFERROR(INDEX(resources!K:K,MATCH(B1026,resources!B:B,0)),"fillme")</f>
        <v>battery</v>
      </c>
      <c r="P1026" s="210" t="str">
        <f t="shared" si="360"/>
        <v>battery_2029_9</v>
      </c>
      <c r="Q1026" s="194">
        <f>INDEX(elcc!G:G,MATCH(P1026,elcc!D:D,0))</f>
        <v>0.96603464723299004</v>
      </c>
      <c r="R1026" s="195">
        <f t="shared" si="361"/>
        <v>1</v>
      </c>
      <c r="S1026" s="210">
        <f t="shared" si="362"/>
        <v>0.57711993528688421</v>
      </c>
      <c r="T1026" s="212">
        <f t="shared" si="363"/>
        <v>0.57711993528688421</v>
      </c>
      <c r="U1026" s="196" t="str">
        <f t="shared" si="364"/>
        <v>ok</v>
      </c>
      <c r="V1026" s="192" t="str">
        <f>INDEX(resources!F:F,MATCH(B1026,resources!B:B,0))</f>
        <v>new_resolve</v>
      </c>
      <c r="W1026" s="197">
        <f t="shared" si="365"/>
        <v>0</v>
      </c>
      <c r="X1026" s="197">
        <f t="shared" si="366"/>
        <v>1</v>
      </c>
      <c r="Y1026" s="214" t="str">
        <f t="shared" si="367"/>
        <v>New_Li_Battery_D.19-11-016 Resource 2_Resource 2. 75 MW, 300 MWh battery.</v>
      </c>
      <c r="Z1026" s="197">
        <f>IF(COUNTIFS($Y$2:Y1026,Y1026)=1,1,0)</f>
        <v>0</v>
      </c>
      <c r="AA1026" s="197">
        <f>SUM($Z$2:Z1026)*Z1026</f>
        <v>0</v>
      </c>
      <c r="AB1026" s="197">
        <f>COUNTIFS(resources!B:B,B1026)</f>
        <v>1</v>
      </c>
      <c r="AC1026" s="197">
        <f t="shared" si="368"/>
        <v>1</v>
      </c>
      <c r="AD1026" s="197">
        <f t="shared" si="369"/>
        <v>1</v>
      </c>
      <c r="AE1026" s="197">
        <f t="shared" si="370"/>
        <v>1</v>
      </c>
      <c r="AF1026" s="197">
        <f t="shared" si="371"/>
        <v>1</v>
      </c>
      <c r="AG1026" s="197">
        <f t="shared" si="372"/>
        <v>1</v>
      </c>
      <c r="AH1026" s="197">
        <f t="shared" si="373"/>
        <v>1</v>
      </c>
      <c r="AI1026" s="197">
        <f t="shared" si="374"/>
        <v>1</v>
      </c>
    </row>
    <row r="1027" spans="1:35" x14ac:dyDescent="0.3">
      <c r="A1027" s="103" t="s">
        <v>3926</v>
      </c>
      <c r="B1027" s="214" t="s">
        <v>593</v>
      </c>
      <c r="C1027" s="214" t="s">
        <v>6277</v>
      </c>
      <c r="D1027" s="164">
        <v>2029</v>
      </c>
      <c r="E1027" s="164">
        <v>10</v>
      </c>
      <c r="F1027" s="166">
        <v>0</v>
      </c>
      <c r="G1027" s="206"/>
      <c r="H1027" s="208">
        <v>7.9654829074012612E-3</v>
      </c>
      <c r="I1027" s="103" t="s">
        <v>558</v>
      </c>
      <c r="J1027" s="85">
        <v>4</v>
      </c>
      <c r="K1027" s="211" t="s">
        <v>6278</v>
      </c>
      <c r="L1027" s="211">
        <v>75</v>
      </c>
      <c r="M1027" s="211" t="str">
        <f>IF(
ISNA(INDEX([1]resources!E:E,MATCH(B1027,[1]resources!B:B,0))),"fillme",
INDEX([1]resources!E:E,MATCH(B1027,[1]resources!B:B,0)))</f>
        <v>CAISO_Battery</v>
      </c>
      <c r="N1027" s="221">
        <f>IF(
ISNA(INDEX([1]resources!J:J,MATCH(B1027,[1]resources!B:B,0))),"fillme",
INDEX([1]resources!J:J,MATCH(B1027,[1]resources!B:B,0)))</f>
        <v>0</v>
      </c>
      <c r="O1027" s="210" t="str">
        <f>IFERROR(INDEX(resources!K:K,MATCH(B1027,resources!B:B,0)),"fillme")</f>
        <v>battery</v>
      </c>
      <c r="P1027" s="210" t="str">
        <f t="shared" si="360"/>
        <v>battery_2029_10</v>
      </c>
      <c r="Q1027" s="194">
        <f>INDEX(elcc!G:G,MATCH(P1027,elcc!D:D,0))</f>
        <v>0.96603464723299004</v>
      </c>
      <c r="R1027" s="195">
        <f t="shared" si="361"/>
        <v>1</v>
      </c>
      <c r="S1027" s="210">
        <f t="shared" si="362"/>
        <v>0.57711993528688421</v>
      </c>
      <c r="T1027" s="212">
        <f t="shared" si="363"/>
        <v>0.57711993528688421</v>
      </c>
      <c r="U1027" s="196" t="str">
        <f t="shared" si="364"/>
        <v>ok</v>
      </c>
      <c r="V1027" s="192" t="str">
        <f>INDEX(resources!F:F,MATCH(B1027,resources!B:B,0))</f>
        <v>new_resolve</v>
      </c>
      <c r="W1027" s="197">
        <f t="shared" si="365"/>
        <v>0</v>
      </c>
      <c r="X1027" s="197">
        <f t="shared" si="366"/>
        <v>1</v>
      </c>
      <c r="Y1027" s="214" t="str">
        <f t="shared" si="367"/>
        <v>New_Li_Battery_D.19-11-016 Resource 2_Resource 2. 75 MW, 300 MWh battery.</v>
      </c>
      <c r="Z1027" s="197">
        <f>IF(COUNTIFS($Y$2:Y1027,Y1027)=1,1,0)</f>
        <v>0</v>
      </c>
      <c r="AA1027" s="197">
        <f>SUM($Z$2:Z1027)*Z1027</f>
        <v>0</v>
      </c>
      <c r="AB1027" s="197">
        <f>COUNTIFS(resources!B:B,B1027)</f>
        <v>1</v>
      </c>
      <c r="AC1027" s="197">
        <f t="shared" si="368"/>
        <v>1</v>
      </c>
      <c r="AD1027" s="197">
        <f t="shared" si="369"/>
        <v>1</v>
      </c>
      <c r="AE1027" s="197">
        <f t="shared" si="370"/>
        <v>1</v>
      </c>
      <c r="AF1027" s="197">
        <f t="shared" si="371"/>
        <v>1</v>
      </c>
      <c r="AG1027" s="197">
        <f t="shared" si="372"/>
        <v>1</v>
      </c>
      <c r="AH1027" s="197">
        <f t="shared" si="373"/>
        <v>1</v>
      </c>
      <c r="AI1027" s="197">
        <f t="shared" si="374"/>
        <v>1</v>
      </c>
    </row>
    <row r="1028" spans="1:35" x14ac:dyDescent="0.3">
      <c r="A1028" s="103" t="s">
        <v>3926</v>
      </c>
      <c r="B1028" s="214" t="s">
        <v>593</v>
      </c>
      <c r="C1028" s="214" t="s">
        <v>6277</v>
      </c>
      <c r="D1028" s="164">
        <v>2029</v>
      </c>
      <c r="E1028" s="164">
        <v>11</v>
      </c>
      <c r="F1028" s="166">
        <v>0</v>
      </c>
      <c r="G1028" s="206"/>
      <c r="H1028" s="208">
        <v>7.9654829074012612E-3</v>
      </c>
      <c r="I1028" s="103" t="s">
        <v>558</v>
      </c>
      <c r="J1028" s="85">
        <v>4</v>
      </c>
      <c r="K1028" s="211" t="s">
        <v>6278</v>
      </c>
      <c r="L1028" s="211">
        <v>75</v>
      </c>
      <c r="M1028" s="211" t="str">
        <f>IF(
ISNA(INDEX([1]resources!E:E,MATCH(B1028,[1]resources!B:B,0))),"fillme",
INDEX([1]resources!E:E,MATCH(B1028,[1]resources!B:B,0)))</f>
        <v>CAISO_Battery</v>
      </c>
      <c r="N1028" s="221">
        <f>IF(
ISNA(INDEX([1]resources!J:J,MATCH(B1028,[1]resources!B:B,0))),"fillme",
INDEX([1]resources!J:J,MATCH(B1028,[1]resources!B:B,0)))</f>
        <v>0</v>
      </c>
      <c r="O1028" s="210" t="str">
        <f>IFERROR(INDEX(resources!K:K,MATCH(B1028,resources!B:B,0)),"fillme")</f>
        <v>battery</v>
      </c>
      <c r="P1028" s="210" t="str">
        <f t="shared" si="360"/>
        <v>battery_2029_11</v>
      </c>
      <c r="Q1028" s="194">
        <f>INDEX(elcc!G:G,MATCH(P1028,elcc!D:D,0))</f>
        <v>0.96603464723299004</v>
      </c>
      <c r="R1028" s="195">
        <f t="shared" si="361"/>
        <v>1</v>
      </c>
      <c r="S1028" s="210">
        <f t="shared" si="362"/>
        <v>0.57711993528688421</v>
      </c>
      <c r="T1028" s="212">
        <f t="shared" si="363"/>
        <v>0.57711993528688421</v>
      </c>
      <c r="U1028" s="196" t="str">
        <f t="shared" si="364"/>
        <v>ok</v>
      </c>
      <c r="V1028" s="192" t="str">
        <f>INDEX(resources!F:F,MATCH(B1028,resources!B:B,0))</f>
        <v>new_resolve</v>
      </c>
      <c r="W1028" s="197">
        <f t="shared" si="365"/>
        <v>0</v>
      </c>
      <c r="X1028" s="197">
        <f t="shared" si="366"/>
        <v>1</v>
      </c>
      <c r="Y1028" s="214" t="str">
        <f t="shared" si="367"/>
        <v>New_Li_Battery_D.19-11-016 Resource 2_Resource 2. 75 MW, 300 MWh battery.</v>
      </c>
      <c r="Z1028" s="197">
        <f>IF(COUNTIFS($Y$2:Y1028,Y1028)=1,1,0)</f>
        <v>0</v>
      </c>
      <c r="AA1028" s="197">
        <f>SUM($Z$2:Z1028)*Z1028</f>
        <v>0</v>
      </c>
      <c r="AB1028" s="197">
        <f>COUNTIFS(resources!B:B,B1028)</f>
        <v>1</v>
      </c>
      <c r="AC1028" s="197">
        <f t="shared" si="368"/>
        <v>1</v>
      </c>
      <c r="AD1028" s="197">
        <f t="shared" si="369"/>
        <v>1</v>
      </c>
      <c r="AE1028" s="197">
        <f t="shared" si="370"/>
        <v>1</v>
      </c>
      <c r="AF1028" s="197">
        <f t="shared" si="371"/>
        <v>1</v>
      </c>
      <c r="AG1028" s="197">
        <f t="shared" si="372"/>
        <v>1</v>
      </c>
      <c r="AH1028" s="197">
        <f t="shared" si="373"/>
        <v>1</v>
      </c>
      <c r="AI1028" s="197">
        <f t="shared" si="374"/>
        <v>1</v>
      </c>
    </row>
    <row r="1029" spans="1:35" x14ac:dyDescent="0.3">
      <c r="A1029" s="103" t="s">
        <v>3926</v>
      </c>
      <c r="B1029" s="214" t="s">
        <v>593</v>
      </c>
      <c r="C1029" s="214" t="s">
        <v>6277</v>
      </c>
      <c r="D1029" s="164">
        <v>2029</v>
      </c>
      <c r="E1029" s="164">
        <v>12</v>
      </c>
      <c r="F1029" s="166">
        <v>0</v>
      </c>
      <c r="G1029" s="206"/>
      <c r="H1029" s="208">
        <v>7.9654829074012612E-3</v>
      </c>
      <c r="I1029" s="103" t="s">
        <v>558</v>
      </c>
      <c r="J1029" s="85">
        <v>4</v>
      </c>
      <c r="K1029" s="211" t="s">
        <v>6278</v>
      </c>
      <c r="L1029" s="211">
        <v>75</v>
      </c>
      <c r="M1029" s="211" t="str">
        <f>IF(
ISNA(INDEX([1]resources!E:E,MATCH(B1029,[1]resources!B:B,0))),"fillme",
INDEX([1]resources!E:E,MATCH(B1029,[1]resources!B:B,0)))</f>
        <v>CAISO_Battery</v>
      </c>
      <c r="N1029" s="221">
        <f>IF(
ISNA(INDEX([1]resources!J:J,MATCH(B1029,[1]resources!B:B,0))),"fillme",
INDEX([1]resources!J:J,MATCH(B1029,[1]resources!B:B,0)))</f>
        <v>0</v>
      </c>
      <c r="O1029" s="210" t="str">
        <f>IFERROR(INDEX(resources!K:K,MATCH(B1029,resources!B:B,0)),"fillme")</f>
        <v>battery</v>
      </c>
      <c r="P1029" s="210" t="str">
        <f t="shared" si="360"/>
        <v>battery_2029_12</v>
      </c>
      <c r="Q1029" s="194">
        <f>INDEX(elcc!G:G,MATCH(P1029,elcc!D:D,0))</f>
        <v>0.96603464723299004</v>
      </c>
      <c r="R1029" s="195">
        <f t="shared" si="361"/>
        <v>1</v>
      </c>
      <c r="S1029" s="210">
        <f t="shared" si="362"/>
        <v>0.57711993528688421</v>
      </c>
      <c r="T1029" s="212">
        <f t="shared" si="363"/>
        <v>0.57711993528688421</v>
      </c>
      <c r="U1029" s="196" t="str">
        <f t="shared" si="364"/>
        <v>ok</v>
      </c>
      <c r="V1029" s="192" t="str">
        <f>INDEX(resources!F:F,MATCH(B1029,resources!B:B,0))</f>
        <v>new_resolve</v>
      </c>
      <c r="W1029" s="197">
        <f t="shared" si="365"/>
        <v>0</v>
      </c>
      <c r="X1029" s="197">
        <f t="shared" si="366"/>
        <v>1</v>
      </c>
      <c r="Y1029" s="214" t="str">
        <f t="shared" si="367"/>
        <v>New_Li_Battery_D.19-11-016 Resource 2_Resource 2. 75 MW, 300 MWh battery.</v>
      </c>
      <c r="Z1029" s="197">
        <f>IF(COUNTIFS($Y$2:Y1029,Y1029)=1,1,0)</f>
        <v>0</v>
      </c>
      <c r="AA1029" s="197">
        <f>SUM($Z$2:Z1029)*Z1029</f>
        <v>0</v>
      </c>
      <c r="AB1029" s="197">
        <f>COUNTIFS(resources!B:B,B1029)</f>
        <v>1</v>
      </c>
      <c r="AC1029" s="197">
        <f t="shared" si="368"/>
        <v>1</v>
      </c>
      <c r="AD1029" s="197">
        <f t="shared" si="369"/>
        <v>1</v>
      </c>
      <c r="AE1029" s="197">
        <f t="shared" si="370"/>
        <v>1</v>
      </c>
      <c r="AF1029" s="197">
        <f t="shared" si="371"/>
        <v>1</v>
      </c>
      <c r="AG1029" s="197">
        <f t="shared" si="372"/>
        <v>1</v>
      </c>
      <c r="AH1029" s="197">
        <f t="shared" si="373"/>
        <v>1</v>
      </c>
      <c r="AI1029" s="197">
        <f t="shared" si="374"/>
        <v>1</v>
      </c>
    </row>
    <row r="1030" spans="1:35" x14ac:dyDescent="0.3">
      <c r="A1030" s="103" t="s">
        <v>3926</v>
      </c>
      <c r="B1030" s="214" t="s">
        <v>593</v>
      </c>
      <c r="C1030" s="214" t="s">
        <v>6277</v>
      </c>
      <c r="D1030" s="164">
        <v>2030</v>
      </c>
      <c r="E1030" s="164">
        <v>1</v>
      </c>
      <c r="F1030" s="166">
        <v>0</v>
      </c>
      <c r="G1030" s="206"/>
      <c r="H1030" s="208">
        <v>7.9654829074012612E-3</v>
      </c>
      <c r="I1030" s="103" t="s">
        <v>558</v>
      </c>
      <c r="J1030" s="85">
        <v>4</v>
      </c>
      <c r="K1030" s="211" t="s">
        <v>6278</v>
      </c>
      <c r="L1030" s="211">
        <v>75</v>
      </c>
      <c r="M1030" s="211" t="str">
        <f>IF(
ISNA(INDEX([1]resources!E:E,MATCH(B1030,[1]resources!B:B,0))),"fillme",
INDEX([1]resources!E:E,MATCH(B1030,[1]resources!B:B,0)))</f>
        <v>CAISO_Battery</v>
      </c>
      <c r="N1030" s="221">
        <f>IF(
ISNA(INDEX([1]resources!J:J,MATCH(B1030,[1]resources!B:B,0))),"fillme",
INDEX([1]resources!J:J,MATCH(B1030,[1]resources!B:B,0)))</f>
        <v>0</v>
      </c>
      <c r="O1030" s="210" t="str">
        <f>IFERROR(INDEX(resources!K:K,MATCH(B1030,resources!B:B,0)),"fillme")</f>
        <v>battery</v>
      </c>
      <c r="P1030" s="210" t="str">
        <f t="shared" si="360"/>
        <v>battery_2030_1</v>
      </c>
      <c r="Q1030" s="194">
        <f>INDEX(elcc!G:G,MATCH(P1030,elcc!D:D,0))</f>
        <v>0.96603464723299004</v>
      </c>
      <c r="R1030" s="195">
        <f t="shared" si="361"/>
        <v>1</v>
      </c>
      <c r="S1030" s="210">
        <f t="shared" si="362"/>
        <v>0.57711993528688421</v>
      </c>
      <c r="T1030" s="212">
        <f t="shared" si="363"/>
        <v>0.57711993528688421</v>
      </c>
      <c r="U1030" s="196" t="str">
        <f t="shared" si="364"/>
        <v>ok</v>
      </c>
      <c r="V1030" s="192" t="str">
        <f>INDEX(resources!F:F,MATCH(B1030,resources!B:B,0))</f>
        <v>new_resolve</v>
      </c>
      <c r="W1030" s="197">
        <f t="shared" si="365"/>
        <v>0</v>
      </c>
      <c r="X1030" s="197">
        <f t="shared" si="366"/>
        <v>1</v>
      </c>
      <c r="Y1030" s="214" t="str">
        <f t="shared" si="367"/>
        <v>New_Li_Battery_D.19-11-016 Resource 2_Resource 2. 75 MW, 300 MWh battery.</v>
      </c>
      <c r="Z1030" s="197">
        <f>IF(COUNTIFS($Y$2:Y1030,Y1030)=1,1,0)</f>
        <v>0</v>
      </c>
      <c r="AA1030" s="197">
        <f>SUM($Z$2:Z1030)*Z1030</f>
        <v>0</v>
      </c>
      <c r="AB1030" s="197">
        <f>COUNTIFS(resources!B:B,B1030)</f>
        <v>1</v>
      </c>
      <c r="AC1030" s="197">
        <f t="shared" si="368"/>
        <v>1</v>
      </c>
      <c r="AD1030" s="197">
        <f t="shared" si="369"/>
        <v>1</v>
      </c>
      <c r="AE1030" s="197">
        <f t="shared" si="370"/>
        <v>1</v>
      </c>
      <c r="AF1030" s="197">
        <f t="shared" si="371"/>
        <v>1</v>
      </c>
      <c r="AG1030" s="197">
        <f t="shared" si="372"/>
        <v>1</v>
      </c>
      <c r="AH1030" s="197">
        <f t="shared" si="373"/>
        <v>1</v>
      </c>
      <c r="AI1030" s="197">
        <f t="shared" si="374"/>
        <v>1</v>
      </c>
    </row>
    <row r="1031" spans="1:35" x14ac:dyDescent="0.3">
      <c r="A1031" s="103" t="s">
        <v>3926</v>
      </c>
      <c r="B1031" s="214" t="s">
        <v>593</v>
      </c>
      <c r="C1031" s="214" t="s">
        <v>6277</v>
      </c>
      <c r="D1031" s="164">
        <v>2030</v>
      </c>
      <c r="E1031" s="164">
        <v>2</v>
      </c>
      <c r="F1031" s="166">
        <v>0</v>
      </c>
      <c r="G1031" s="206"/>
      <c r="H1031" s="208">
        <v>7.9654829074012612E-3</v>
      </c>
      <c r="I1031" s="103" t="s">
        <v>558</v>
      </c>
      <c r="J1031" s="85">
        <v>4</v>
      </c>
      <c r="K1031" s="211" t="s">
        <v>6278</v>
      </c>
      <c r="L1031" s="211">
        <v>75</v>
      </c>
      <c r="M1031" s="211" t="str">
        <f>IF(
ISNA(INDEX([1]resources!E:E,MATCH(B1031,[1]resources!B:B,0))),"fillme",
INDEX([1]resources!E:E,MATCH(B1031,[1]resources!B:B,0)))</f>
        <v>CAISO_Battery</v>
      </c>
      <c r="N1031" s="221">
        <f>IF(
ISNA(INDEX([1]resources!J:J,MATCH(B1031,[1]resources!B:B,0))),"fillme",
INDEX([1]resources!J:J,MATCH(B1031,[1]resources!B:B,0)))</f>
        <v>0</v>
      </c>
      <c r="O1031" s="210" t="str">
        <f>IFERROR(INDEX(resources!K:K,MATCH(B1031,resources!B:B,0)),"fillme")</f>
        <v>battery</v>
      </c>
      <c r="P1031" s="210" t="str">
        <f t="shared" si="360"/>
        <v>battery_2030_2</v>
      </c>
      <c r="Q1031" s="194">
        <f>INDEX(elcc!G:G,MATCH(P1031,elcc!D:D,0))</f>
        <v>0.96603464723299004</v>
      </c>
      <c r="R1031" s="195">
        <f t="shared" si="361"/>
        <v>1</v>
      </c>
      <c r="S1031" s="210">
        <f t="shared" si="362"/>
        <v>0.57711993528688421</v>
      </c>
      <c r="T1031" s="212">
        <f t="shared" si="363"/>
        <v>0.57711993528688421</v>
      </c>
      <c r="U1031" s="196" t="str">
        <f t="shared" si="364"/>
        <v>ok</v>
      </c>
      <c r="V1031" s="192" t="str">
        <f>INDEX(resources!F:F,MATCH(B1031,resources!B:B,0))</f>
        <v>new_resolve</v>
      </c>
      <c r="W1031" s="197">
        <f t="shared" si="365"/>
        <v>0</v>
      </c>
      <c r="X1031" s="197">
        <f t="shared" si="366"/>
        <v>1</v>
      </c>
      <c r="Y1031" s="214" t="str">
        <f t="shared" si="367"/>
        <v>New_Li_Battery_D.19-11-016 Resource 2_Resource 2. 75 MW, 300 MWh battery.</v>
      </c>
      <c r="Z1031" s="197">
        <f>IF(COUNTIFS($Y$2:Y1031,Y1031)=1,1,0)</f>
        <v>0</v>
      </c>
      <c r="AA1031" s="197">
        <f>SUM($Z$2:Z1031)*Z1031</f>
        <v>0</v>
      </c>
      <c r="AB1031" s="197">
        <f>COUNTIFS(resources!B:B,B1031)</f>
        <v>1</v>
      </c>
      <c r="AC1031" s="197">
        <f t="shared" si="368"/>
        <v>1</v>
      </c>
      <c r="AD1031" s="197">
        <f t="shared" si="369"/>
        <v>1</v>
      </c>
      <c r="AE1031" s="197">
        <f t="shared" si="370"/>
        <v>1</v>
      </c>
      <c r="AF1031" s="197">
        <f t="shared" si="371"/>
        <v>1</v>
      </c>
      <c r="AG1031" s="197">
        <f t="shared" si="372"/>
        <v>1</v>
      </c>
      <c r="AH1031" s="197">
        <f t="shared" si="373"/>
        <v>1</v>
      </c>
      <c r="AI1031" s="197">
        <f t="shared" si="374"/>
        <v>1</v>
      </c>
    </row>
    <row r="1032" spans="1:35" x14ac:dyDescent="0.3">
      <c r="A1032" s="103" t="s">
        <v>3926</v>
      </c>
      <c r="B1032" s="214" t="s">
        <v>593</v>
      </c>
      <c r="C1032" s="214" t="s">
        <v>6277</v>
      </c>
      <c r="D1032" s="164">
        <v>2030</v>
      </c>
      <c r="E1032" s="164">
        <v>3</v>
      </c>
      <c r="F1032" s="166">
        <v>0</v>
      </c>
      <c r="G1032" s="206"/>
      <c r="H1032" s="208">
        <v>7.9654829074012612E-3</v>
      </c>
      <c r="I1032" s="103" t="s">
        <v>558</v>
      </c>
      <c r="J1032" s="85">
        <v>4</v>
      </c>
      <c r="K1032" s="211" t="s">
        <v>6278</v>
      </c>
      <c r="L1032" s="211">
        <v>75</v>
      </c>
      <c r="M1032" s="211" t="str">
        <f>IF(
ISNA(INDEX([1]resources!E:E,MATCH(B1032,[1]resources!B:B,0))),"fillme",
INDEX([1]resources!E:E,MATCH(B1032,[1]resources!B:B,0)))</f>
        <v>CAISO_Battery</v>
      </c>
      <c r="N1032" s="221">
        <f>IF(
ISNA(INDEX([1]resources!J:J,MATCH(B1032,[1]resources!B:B,0))),"fillme",
INDEX([1]resources!J:J,MATCH(B1032,[1]resources!B:B,0)))</f>
        <v>0</v>
      </c>
      <c r="O1032" s="210" t="str">
        <f>IFERROR(INDEX(resources!K:K,MATCH(B1032,resources!B:B,0)),"fillme")</f>
        <v>battery</v>
      </c>
      <c r="P1032" s="210" t="str">
        <f t="shared" si="360"/>
        <v>battery_2030_3</v>
      </c>
      <c r="Q1032" s="194">
        <f>INDEX(elcc!G:G,MATCH(P1032,elcc!D:D,0))</f>
        <v>0.96603464723299004</v>
      </c>
      <c r="R1032" s="195">
        <f t="shared" si="361"/>
        <v>1</v>
      </c>
      <c r="S1032" s="210">
        <f t="shared" si="362"/>
        <v>0.57711993528688421</v>
      </c>
      <c r="T1032" s="212">
        <f t="shared" si="363"/>
        <v>0.57711993528688421</v>
      </c>
      <c r="U1032" s="196" t="str">
        <f t="shared" si="364"/>
        <v>ok</v>
      </c>
      <c r="V1032" s="192" t="str">
        <f>INDEX(resources!F:F,MATCH(B1032,resources!B:B,0))</f>
        <v>new_resolve</v>
      </c>
      <c r="W1032" s="197">
        <f t="shared" si="365"/>
        <v>0</v>
      </c>
      <c r="X1032" s="197">
        <f t="shared" si="366"/>
        <v>1</v>
      </c>
      <c r="Y1032" s="214" t="str">
        <f t="shared" si="367"/>
        <v>New_Li_Battery_D.19-11-016 Resource 2_Resource 2. 75 MW, 300 MWh battery.</v>
      </c>
      <c r="Z1032" s="197">
        <f>IF(COUNTIFS($Y$2:Y1032,Y1032)=1,1,0)</f>
        <v>0</v>
      </c>
      <c r="AA1032" s="197">
        <f>SUM($Z$2:Z1032)*Z1032</f>
        <v>0</v>
      </c>
      <c r="AB1032" s="197">
        <f>COUNTIFS(resources!B:B,B1032)</f>
        <v>1</v>
      </c>
      <c r="AC1032" s="197">
        <f t="shared" si="368"/>
        <v>1</v>
      </c>
      <c r="AD1032" s="197">
        <f t="shared" si="369"/>
        <v>1</v>
      </c>
      <c r="AE1032" s="197">
        <f t="shared" si="370"/>
        <v>1</v>
      </c>
      <c r="AF1032" s="197">
        <f t="shared" si="371"/>
        <v>1</v>
      </c>
      <c r="AG1032" s="197">
        <f t="shared" si="372"/>
        <v>1</v>
      </c>
      <c r="AH1032" s="197">
        <f t="shared" si="373"/>
        <v>1</v>
      </c>
      <c r="AI1032" s="197">
        <f t="shared" si="374"/>
        <v>1</v>
      </c>
    </row>
    <row r="1033" spans="1:35" x14ac:dyDescent="0.3">
      <c r="A1033" s="103" t="s">
        <v>3926</v>
      </c>
      <c r="B1033" s="214" t="s">
        <v>593</v>
      </c>
      <c r="C1033" s="214" t="s">
        <v>6277</v>
      </c>
      <c r="D1033" s="164">
        <v>2030</v>
      </c>
      <c r="E1033" s="164">
        <v>4</v>
      </c>
      <c r="F1033" s="166">
        <v>0</v>
      </c>
      <c r="G1033" s="206"/>
      <c r="H1033" s="208">
        <v>7.9654829074012612E-3</v>
      </c>
      <c r="I1033" s="103" t="s">
        <v>558</v>
      </c>
      <c r="J1033" s="85">
        <v>4</v>
      </c>
      <c r="K1033" s="211" t="s">
        <v>6278</v>
      </c>
      <c r="L1033" s="211">
        <v>75</v>
      </c>
      <c r="M1033" s="211" t="str">
        <f>IF(
ISNA(INDEX([1]resources!E:E,MATCH(B1033,[1]resources!B:B,0))),"fillme",
INDEX([1]resources!E:E,MATCH(B1033,[1]resources!B:B,0)))</f>
        <v>CAISO_Battery</v>
      </c>
      <c r="N1033" s="221">
        <f>IF(
ISNA(INDEX([1]resources!J:J,MATCH(B1033,[1]resources!B:B,0))),"fillme",
INDEX([1]resources!J:J,MATCH(B1033,[1]resources!B:B,0)))</f>
        <v>0</v>
      </c>
      <c r="O1033" s="210" t="str">
        <f>IFERROR(INDEX(resources!K:K,MATCH(B1033,resources!B:B,0)),"fillme")</f>
        <v>battery</v>
      </c>
      <c r="P1033" s="210" t="str">
        <f t="shared" si="360"/>
        <v>battery_2030_4</v>
      </c>
      <c r="Q1033" s="194">
        <f>INDEX(elcc!G:G,MATCH(P1033,elcc!D:D,0))</f>
        <v>0.96603464723299004</v>
      </c>
      <c r="R1033" s="195">
        <f t="shared" si="361"/>
        <v>1</v>
      </c>
      <c r="S1033" s="210">
        <f t="shared" si="362"/>
        <v>0.57711993528688421</v>
      </c>
      <c r="T1033" s="212">
        <f t="shared" si="363"/>
        <v>0.57711993528688421</v>
      </c>
      <c r="U1033" s="196" t="str">
        <f t="shared" si="364"/>
        <v>ok</v>
      </c>
      <c r="V1033" s="192" t="str">
        <f>INDEX(resources!F:F,MATCH(B1033,resources!B:B,0))</f>
        <v>new_resolve</v>
      </c>
      <c r="W1033" s="197">
        <f t="shared" si="365"/>
        <v>0</v>
      </c>
      <c r="X1033" s="197">
        <f t="shared" si="366"/>
        <v>1</v>
      </c>
      <c r="Y1033" s="214" t="str">
        <f t="shared" si="367"/>
        <v>New_Li_Battery_D.19-11-016 Resource 2_Resource 2. 75 MW, 300 MWh battery.</v>
      </c>
      <c r="Z1033" s="197">
        <f>IF(COUNTIFS($Y$2:Y1033,Y1033)=1,1,0)</f>
        <v>0</v>
      </c>
      <c r="AA1033" s="197">
        <f>SUM($Z$2:Z1033)*Z1033</f>
        <v>0</v>
      </c>
      <c r="AB1033" s="197">
        <f>COUNTIFS(resources!B:B,B1033)</f>
        <v>1</v>
      </c>
      <c r="AC1033" s="197">
        <f t="shared" si="368"/>
        <v>1</v>
      </c>
      <c r="AD1033" s="197">
        <f t="shared" si="369"/>
        <v>1</v>
      </c>
      <c r="AE1033" s="197">
        <f t="shared" si="370"/>
        <v>1</v>
      </c>
      <c r="AF1033" s="197">
        <f t="shared" si="371"/>
        <v>1</v>
      </c>
      <c r="AG1033" s="197">
        <f t="shared" si="372"/>
        <v>1</v>
      </c>
      <c r="AH1033" s="197">
        <f t="shared" si="373"/>
        <v>1</v>
      </c>
      <c r="AI1033" s="197">
        <f t="shared" si="374"/>
        <v>1</v>
      </c>
    </row>
    <row r="1034" spans="1:35" x14ac:dyDescent="0.3">
      <c r="A1034" s="103" t="s">
        <v>3926</v>
      </c>
      <c r="B1034" s="214" t="s">
        <v>593</v>
      </c>
      <c r="C1034" s="214" t="s">
        <v>6277</v>
      </c>
      <c r="D1034" s="164">
        <v>2030</v>
      </c>
      <c r="E1034" s="164">
        <v>5</v>
      </c>
      <c r="F1034" s="166">
        <v>0</v>
      </c>
      <c r="G1034" s="206"/>
      <c r="H1034" s="208">
        <v>7.9654829074012612E-3</v>
      </c>
      <c r="I1034" s="103" t="s">
        <v>558</v>
      </c>
      <c r="J1034" s="85">
        <v>4</v>
      </c>
      <c r="K1034" s="211" t="s">
        <v>6278</v>
      </c>
      <c r="L1034" s="211">
        <v>75</v>
      </c>
      <c r="M1034" s="211" t="str">
        <f>IF(
ISNA(INDEX([1]resources!E:E,MATCH(B1034,[1]resources!B:B,0))),"fillme",
INDEX([1]resources!E:E,MATCH(B1034,[1]resources!B:B,0)))</f>
        <v>CAISO_Battery</v>
      </c>
      <c r="N1034" s="221">
        <f>IF(
ISNA(INDEX([1]resources!J:J,MATCH(B1034,[1]resources!B:B,0))),"fillme",
INDEX([1]resources!J:J,MATCH(B1034,[1]resources!B:B,0)))</f>
        <v>0</v>
      </c>
      <c r="O1034" s="210" t="str">
        <f>IFERROR(INDEX(resources!K:K,MATCH(B1034,resources!B:B,0)),"fillme")</f>
        <v>battery</v>
      </c>
      <c r="P1034" s="210" t="str">
        <f t="shared" si="360"/>
        <v>battery_2030_5</v>
      </c>
      <c r="Q1034" s="194">
        <f>INDEX(elcc!G:G,MATCH(P1034,elcc!D:D,0))</f>
        <v>0.96603464723299004</v>
      </c>
      <c r="R1034" s="195">
        <f t="shared" si="361"/>
        <v>1</v>
      </c>
      <c r="S1034" s="210">
        <f t="shared" si="362"/>
        <v>0.57711993528688421</v>
      </c>
      <c r="T1034" s="212">
        <f t="shared" si="363"/>
        <v>0.57711993528688421</v>
      </c>
      <c r="U1034" s="196" t="str">
        <f t="shared" si="364"/>
        <v>ok</v>
      </c>
      <c r="V1034" s="192" t="str">
        <f>INDEX(resources!F:F,MATCH(B1034,resources!B:B,0))</f>
        <v>new_resolve</v>
      </c>
      <c r="W1034" s="197">
        <f t="shared" si="365"/>
        <v>0</v>
      </c>
      <c r="X1034" s="197">
        <f t="shared" si="366"/>
        <v>1</v>
      </c>
      <c r="Y1034" s="214" t="str">
        <f t="shared" si="367"/>
        <v>New_Li_Battery_D.19-11-016 Resource 2_Resource 2. 75 MW, 300 MWh battery.</v>
      </c>
      <c r="Z1034" s="197">
        <f>IF(COUNTIFS($Y$2:Y1034,Y1034)=1,1,0)</f>
        <v>0</v>
      </c>
      <c r="AA1034" s="197">
        <f>SUM($Z$2:Z1034)*Z1034</f>
        <v>0</v>
      </c>
      <c r="AB1034" s="197">
        <f>COUNTIFS(resources!B:B,B1034)</f>
        <v>1</v>
      </c>
      <c r="AC1034" s="197">
        <f t="shared" si="368"/>
        <v>1</v>
      </c>
      <c r="AD1034" s="197">
        <f t="shared" si="369"/>
        <v>1</v>
      </c>
      <c r="AE1034" s="197">
        <f t="shared" si="370"/>
        <v>1</v>
      </c>
      <c r="AF1034" s="197">
        <f t="shared" si="371"/>
        <v>1</v>
      </c>
      <c r="AG1034" s="197">
        <f t="shared" si="372"/>
        <v>1</v>
      </c>
      <c r="AH1034" s="197">
        <f t="shared" si="373"/>
        <v>1</v>
      </c>
      <c r="AI1034" s="197">
        <f t="shared" si="374"/>
        <v>1</v>
      </c>
    </row>
    <row r="1035" spans="1:35" x14ac:dyDescent="0.3">
      <c r="A1035" s="103" t="s">
        <v>3926</v>
      </c>
      <c r="B1035" s="214" t="s">
        <v>593</v>
      </c>
      <c r="C1035" s="214" t="s">
        <v>6277</v>
      </c>
      <c r="D1035" s="164">
        <v>2030</v>
      </c>
      <c r="E1035" s="164">
        <v>6</v>
      </c>
      <c r="F1035" s="166">
        <v>0</v>
      </c>
      <c r="G1035" s="206"/>
      <c r="H1035" s="208">
        <v>7.9654829074012612E-3</v>
      </c>
      <c r="I1035" s="103" t="s">
        <v>558</v>
      </c>
      <c r="J1035" s="85">
        <v>4</v>
      </c>
      <c r="K1035" s="211" t="s">
        <v>6278</v>
      </c>
      <c r="L1035" s="211">
        <v>75</v>
      </c>
      <c r="M1035" s="211" t="str">
        <f>IF(
ISNA(INDEX([1]resources!E:E,MATCH(B1035,[1]resources!B:B,0))),"fillme",
INDEX([1]resources!E:E,MATCH(B1035,[1]resources!B:B,0)))</f>
        <v>CAISO_Battery</v>
      </c>
      <c r="N1035" s="221">
        <f>IF(
ISNA(INDEX([1]resources!J:J,MATCH(B1035,[1]resources!B:B,0))),"fillme",
INDEX([1]resources!J:J,MATCH(B1035,[1]resources!B:B,0)))</f>
        <v>0</v>
      </c>
      <c r="O1035" s="210" t="str">
        <f>IFERROR(INDEX(resources!K:K,MATCH(B1035,resources!B:B,0)),"fillme")</f>
        <v>battery</v>
      </c>
      <c r="P1035" s="210" t="str">
        <f t="shared" si="360"/>
        <v>battery_2030_6</v>
      </c>
      <c r="Q1035" s="194">
        <f>INDEX(elcc!G:G,MATCH(P1035,elcc!D:D,0))</f>
        <v>0.96603464723299004</v>
      </c>
      <c r="R1035" s="195">
        <f t="shared" si="361"/>
        <v>1</v>
      </c>
      <c r="S1035" s="210">
        <f t="shared" si="362"/>
        <v>0.57711993528688421</v>
      </c>
      <c r="T1035" s="212">
        <f t="shared" si="363"/>
        <v>0.57711993528688421</v>
      </c>
      <c r="U1035" s="196" t="str">
        <f t="shared" si="364"/>
        <v>ok</v>
      </c>
      <c r="V1035" s="192" t="str">
        <f>INDEX(resources!F:F,MATCH(B1035,resources!B:B,0))</f>
        <v>new_resolve</v>
      </c>
      <c r="W1035" s="197">
        <f t="shared" si="365"/>
        <v>0</v>
      </c>
      <c r="X1035" s="197">
        <f t="shared" si="366"/>
        <v>1</v>
      </c>
      <c r="Y1035" s="214" t="str">
        <f t="shared" si="367"/>
        <v>New_Li_Battery_D.19-11-016 Resource 2_Resource 2. 75 MW, 300 MWh battery.</v>
      </c>
      <c r="Z1035" s="197">
        <f>IF(COUNTIFS($Y$2:Y1035,Y1035)=1,1,0)</f>
        <v>0</v>
      </c>
      <c r="AA1035" s="197">
        <f>SUM($Z$2:Z1035)*Z1035</f>
        <v>0</v>
      </c>
      <c r="AB1035" s="197">
        <f>COUNTIFS(resources!B:B,B1035)</f>
        <v>1</v>
      </c>
      <c r="AC1035" s="197">
        <f t="shared" si="368"/>
        <v>1</v>
      </c>
      <c r="AD1035" s="197">
        <f t="shared" si="369"/>
        <v>1</v>
      </c>
      <c r="AE1035" s="197">
        <f t="shared" si="370"/>
        <v>1</v>
      </c>
      <c r="AF1035" s="197">
        <f t="shared" si="371"/>
        <v>1</v>
      </c>
      <c r="AG1035" s="197">
        <f t="shared" si="372"/>
        <v>1</v>
      </c>
      <c r="AH1035" s="197">
        <f t="shared" si="373"/>
        <v>1</v>
      </c>
      <c r="AI1035" s="197">
        <f t="shared" si="374"/>
        <v>1</v>
      </c>
    </row>
    <row r="1036" spans="1:35" x14ac:dyDescent="0.3">
      <c r="A1036" s="103" t="s">
        <v>3926</v>
      </c>
      <c r="B1036" s="214" t="s">
        <v>593</v>
      </c>
      <c r="C1036" s="214" t="s">
        <v>6277</v>
      </c>
      <c r="D1036" s="164">
        <v>2030</v>
      </c>
      <c r="E1036" s="164">
        <v>7</v>
      </c>
      <c r="F1036" s="166">
        <v>0</v>
      </c>
      <c r="G1036" s="206"/>
      <c r="H1036" s="208">
        <v>7.9654829074012612E-3</v>
      </c>
      <c r="I1036" s="103" t="s">
        <v>558</v>
      </c>
      <c r="J1036" s="85">
        <v>4</v>
      </c>
      <c r="K1036" s="211" t="s">
        <v>6278</v>
      </c>
      <c r="L1036" s="211">
        <v>75</v>
      </c>
      <c r="M1036" s="211" t="str">
        <f>IF(
ISNA(INDEX([1]resources!E:E,MATCH(B1036,[1]resources!B:B,0))),"fillme",
INDEX([1]resources!E:E,MATCH(B1036,[1]resources!B:B,0)))</f>
        <v>CAISO_Battery</v>
      </c>
      <c r="N1036" s="221">
        <f>IF(
ISNA(INDEX([1]resources!J:J,MATCH(B1036,[1]resources!B:B,0))),"fillme",
INDEX([1]resources!J:J,MATCH(B1036,[1]resources!B:B,0)))</f>
        <v>0</v>
      </c>
      <c r="O1036" s="210" t="str">
        <f>IFERROR(INDEX(resources!K:K,MATCH(B1036,resources!B:B,0)),"fillme")</f>
        <v>battery</v>
      </c>
      <c r="P1036" s="210" t="str">
        <f t="shared" si="360"/>
        <v>battery_2030_7</v>
      </c>
      <c r="Q1036" s="194">
        <f>INDEX(elcc!G:G,MATCH(P1036,elcc!D:D,0))</f>
        <v>0.96603464723299004</v>
      </c>
      <c r="R1036" s="195">
        <f t="shared" si="361"/>
        <v>1</v>
      </c>
      <c r="S1036" s="210">
        <f t="shared" si="362"/>
        <v>0.57711993528688421</v>
      </c>
      <c r="T1036" s="212">
        <f t="shared" si="363"/>
        <v>0.57711993528688421</v>
      </c>
      <c r="U1036" s="196" t="str">
        <f t="shared" si="364"/>
        <v>ok</v>
      </c>
      <c r="V1036" s="192" t="str">
        <f>INDEX(resources!F:F,MATCH(B1036,resources!B:B,0))</f>
        <v>new_resolve</v>
      </c>
      <c r="W1036" s="197">
        <f t="shared" si="365"/>
        <v>0</v>
      </c>
      <c r="X1036" s="197">
        <f t="shared" si="366"/>
        <v>1</v>
      </c>
      <c r="Y1036" s="214" t="str">
        <f t="shared" si="367"/>
        <v>New_Li_Battery_D.19-11-016 Resource 2_Resource 2. 75 MW, 300 MWh battery.</v>
      </c>
      <c r="Z1036" s="197">
        <f>IF(COUNTIFS($Y$2:Y1036,Y1036)=1,1,0)</f>
        <v>0</v>
      </c>
      <c r="AA1036" s="197">
        <f>SUM($Z$2:Z1036)*Z1036</f>
        <v>0</v>
      </c>
      <c r="AB1036" s="197">
        <f>COUNTIFS(resources!B:B,B1036)</f>
        <v>1</v>
      </c>
      <c r="AC1036" s="197">
        <f t="shared" si="368"/>
        <v>1</v>
      </c>
      <c r="AD1036" s="197">
        <f t="shared" si="369"/>
        <v>1</v>
      </c>
      <c r="AE1036" s="197">
        <f t="shared" si="370"/>
        <v>1</v>
      </c>
      <c r="AF1036" s="197">
        <f t="shared" si="371"/>
        <v>1</v>
      </c>
      <c r="AG1036" s="197">
        <f t="shared" si="372"/>
        <v>1</v>
      </c>
      <c r="AH1036" s="197">
        <f t="shared" si="373"/>
        <v>1</v>
      </c>
      <c r="AI1036" s="197">
        <f t="shared" si="374"/>
        <v>1</v>
      </c>
    </row>
    <row r="1037" spans="1:35" x14ac:dyDescent="0.3">
      <c r="A1037" s="103" t="s">
        <v>3926</v>
      </c>
      <c r="B1037" s="214" t="s">
        <v>593</v>
      </c>
      <c r="C1037" s="214" t="s">
        <v>6277</v>
      </c>
      <c r="D1037" s="164">
        <v>2030</v>
      </c>
      <c r="E1037" s="164">
        <v>8</v>
      </c>
      <c r="F1037" s="166">
        <v>0</v>
      </c>
      <c r="G1037" s="206"/>
      <c r="H1037" s="208">
        <v>7.9654829074012612E-3</v>
      </c>
      <c r="I1037" s="103" t="s">
        <v>558</v>
      </c>
      <c r="J1037" s="85">
        <v>4</v>
      </c>
      <c r="K1037" s="211" t="s">
        <v>6278</v>
      </c>
      <c r="L1037" s="211">
        <v>75</v>
      </c>
      <c r="M1037" s="211" t="str">
        <f>IF(
ISNA(INDEX([1]resources!E:E,MATCH(B1037,[1]resources!B:B,0))),"fillme",
INDEX([1]resources!E:E,MATCH(B1037,[1]resources!B:B,0)))</f>
        <v>CAISO_Battery</v>
      </c>
      <c r="N1037" s="221">
        <f>IF(
ISNA(INDEX([1]resources!J:J,MATCH(B1037,[1]resources!B:B,0))),"fillme",
INDEX([1]resources!J:J,MATCH(B1037,[1]resources!B:B,0)))</f>
        <v>0</v>
      </c>
      <c r="O1037" s="210" t="str">
        <f>IFERROR(INDEX(resources!K:K,MATCH(B1037,resources!B:B,0)),"fillme")</f>
        <v>battery</v>
      </c>
      <c r="P1037" s="210" t="str">
        <f t="shared" si="360"/>
        <v>battery_2030_8</v>
      </c>
      <c r="Q1037" s="194">
        <f>INDEX(elcc!G:G,MATCH(P1037,elcc!D:D,0))</f>
        <v>0.96603464723299004</v>
      </c>
      <c r="R1037" s="195">
        <f t="shared" si="361"/>
        <v>1</v>
      </c>
      <c r="S1037" s="210">
        <f t="shared" si="362"/>
        <v>0.57711993528688421</v>
      </c>
      <c r="T1037" s="212">
        <f t="shared" si="363"/>
        <v>0.57711993528688421</v>
      </c>
      <c r="U1037" s="196" t="str">
        <f t="shared" si="364"/>
        <v>ok</v>
      </c>
      <c r="V1037" s="192" t="str">
        <f>INDEX(resources!F:F,MATCH(B1037,resources!B:B,0))</f>
        <v>new_resolve</v>
      </c>
      <c r="W1037" s="197">
        <f t="shared" si="365"/>
        <v>0</v>
      </c>
      <c r="X1037" s="197">
        <f t="shared" si="366"/>
        <v>1</v>
      </c>
      <c r="Y1037" s="214" t="str">
        <f t="shared" si="367"/>
        <v>New_Li_Battery_D.19-11-016 Resource 2_Resource 2. 75 MW, 300 MWh battery.</v>
      </c>
      <c r="Z1037" s="197">
        <f>IF(COUNTIFS($Y$2:Y1037,Y1037)=1,1,0)</f>
        <v>0</v>
      </c>
      <c r="AA1037" s="197">
        <f>SUM($Z$2:Z1037)*Z1037</f>
        <v>0</v>
      </c>
      <c r="AB1037" s="197">
        <f>COUNTIFS(resources!B:B,B1037)</f>
        <v>1</v>
      </c>
      <c r="AC1037" s="197">
        <f t="shared" si="368"/>
        <v>1</v>
      </c>
      <c r="AD1037" s="197">
        <f t="shared" si="369"/>
        <v>1</v>
      </c>
      <c r="AE1037" s="197">
        <f t="shared" si="370"/>
        <v>1</v>
      </c>
      <c r="AF1037" s="197">
        <f t="shared" si="371"/>
        <v>1</v>
      </c>
      <c r="AG1037" s="197">
        <f t="shared" si="372"/>
        <v>1</v>
      </c>
      <c r="AH1037" s="197">
        <f t="shared" si="373"/>
        <v>1</v>
      </c>
      <c r="AI1037" s="197">
        <f t="shared" si="374"/>
        <v>1</v>
      </c>
    </row>
    <row r="1038" spans="1:35" x14ac:dyDescent="0.3">
      <c r="A1038" s="103" t="s">
        <v>3926</v>
      </c>
      <c r="B1038" s="214" t="s">
        <v>593</v>
      </c>
      <c r="C1038" s="214" t="s">
        <v>6277</v>
      </c>
      <c r="D1038" s="164">
        <v>2030</v>
      </c>
      <c r="E1038" s="164">
        <v>9</v>
      </c>
      <c r="F1038" s="166">
        <v>0</v>
      </c>
      <c r="G1038" s="206"/>
      <c r="H1038" s="208">
        <v>7.9654829074012612E-3</v>
      </c>
      <c r="I1038" s="103" t="s">
        <v>558</v>
      </c>
      <c r="J1038" s="85">
        <v>4</v>
      </c>
      <c r="K1038" s="211" t="s">
        <v>6278</v>
      </c>
      <c r="L1038" s="211">
        <v>75</v>
      </c>
      <c r="M1038" s="211" t="str">
        <f>IF(
ISNA(INDEX([1]resources!E:E,MATCH(B1038,[1]resources!B:B,0))),"fillme",
INDEX([1]resources!E:E,MATCH(B1038,[1]resources!B:B,0)))</f>
        <v>CAISO_Battery</v>
      </c>
      <c r="N1038" s="221">
        <f>IF(
ISNA(INDEX([1]resources!J:J,MATCH(B1038,[1]resources!B:B,0))),"fillme",
INDEX([1]resources!J:J,MATCH(B1038,[1]resources!B:B,0)))</f>
        <v>0</v>
      </c>
      <c r="O1038" s="210" t="str">
        <f>IFERROR(INDEX(resources!K:K,MATCH(B1038,resources!B:B,0)),"fillme")</f>
        <v>battery</v>
      </c>
      <c r="P1038" s="210" t="str">
        <f t="shared" si="360"/>
        <v>battery_2030_9</v>
      </c>
      <c r="Q1038" s="194">
        <f>INDEX(elcc!G:G,MATCH(P1038,elcc!D:D,0))</f>
        <v>0.96603464723299004</v>
      </c>
      <c r="R1038" s="195">
        <f t="shared" si="361"/>
        <v>1</v>
      </c>
      <c r="S1038" s="210">
        <f t="shared" si="362"/>
        <v>0.57711993528688421</v>
      </c>
      <c r="T1038" s="212">
        <f t="shared" si="363"/>
        <v>0.57711993528688421</v>
      </c>
      <c r="U1038" s="196" t="str">
        <f t="shared" si="364"/>
        <v>ok</v>
      </c>
      <c r="V1038" s="192" t="str">
        <f>INDEX(resources!F:F,MATCH(B1038,resources!B:B,0))</f>
        <v>new_resolve</v>
      </c>
      <c r="W1038" s="197">
        <f t="shared" si="365"/>
        <v>0</v>
      </c>
      <c r="X1038" s="197">
        <f t="shared" si="366"/>
        <v>1</v>
      </c>
      <c r="Y1038" s="214" t="str">
        <f t="shared" si="367"/>
        <v>New_Li_Battery_D.19-11-016 Resource 2_Resource 2. 75 MW, 300 MWh battery.</v>
      </c>
      <c r="Z1038" s="197">
        <f>IF(COUNTIFS($Y$2:Y1038,Y1038)=1,1,0)</f>
        <v>0</v>
      </c>
      <c r="AA1038" s="197">
        <f>SUM($Z$2:Z1038)*Z1038</f>
        <v>0</v>
      </c>
      <c r="AB1038" s="197">
        <f>COUNTIFS(resources!B:B,B1038)</f>
        <v>1</v>
      </c>
      <c r="AC1038" s="197">
        <f t="shared" si="368"/>
        <v>1</v>
      </c>
      <c r="AD1038" s="197">
        <f t="shared" si="369"/>
        <v>1</v>
      </c>
      <c r="AE1038" s="197">
        <f t="shared" si="370"/>
        <v>1</v>
      </c>
      <c r="AF1038" s="197">
        <f t="shared" si="371"/>
        <v>1</v>
      </c>
      <c r="AG1038" s="197">
        <f t="shared" si="372"/>
        <v>1</v>
      </c>
      <c r="AH1038" s="197">
        <f t="shared" si="373"/>
        <v>1</v>
      </c>
      <c r="AI1038" s="197">
        <f t="shared" si="374"/>
        <v>1</v>
      </c>
    </row>
    <row r="1039" spans="1:35" x14ac:dyDescent="0.3">
      <c r="A1039" s="103" t="s">
        <v>3926</v>
      </c>
      <c r="B1039" s="214" t="s">
        <v>593</v>
      </c>
      <c r="C1039" s="214" t="s">
        <v>6277</v>
      </c>
      <c r="D1039" s="164">
        <v>2030</v>
      </c>
      <c r="E1039" s="164">
        <v>10</v>
      </c>
      <c r="F1039" s="166">
        <v>0</v>
      </c>
      <c r="G1039" s="206"/>
      <c r="H1039" s="208">
        <v>7.9654829074012612E-3</v>
      </c>
      <c r="I1039" s="103" t="s">
        <v>558</v>
      </c>
      <c r="J1039" s="85">
        <v>4</v>
      </c>
      <c r="K1039" s="211" t="s">
        <v>6278</v>
      </c>
      <c r="L1039" s="211">
        <v>75</v>
      </c>
      <c r="M1039" s="211" t="str">
        <f>IF(
ISNA(INDEX([1]resources!E:E,MATCH(B1039,[1]resources!B:B,0))),"fillme",
INDEX([1]resources!E:E,MATCH(B1039,[1]resources!B:B,0)))</f>
        <v>CAISO_Battery</v>
      </c>
      <c r="N1039" s="221">
        <f>IF(
ISNA(INDEX([1]resources!J:J,MATCH(B1039,[1]resources!B:B,0))),"fillme",
INDEX([1]resources!J:J,MATCH(B1039,[1]resources!B:B,0)))</f>
        <v>0</v>
      </c>
      <c r="O1039" s="210" t="str">
        <f>IFERROR(INDEX(resources!K:K,MATCH(B1039,resources!B:B,0)),"fillme")</f>
        <v>battery</v>
      </c>
      <c r="P1039" s="210" t="str">
        <f t="shared" si="360"/>
        <v>battery_2030_10</v>
      </c>
      <c r="Q1039" s="194">
        <f>INDEX(elcc!G:G,MATCH(P1039,elcc!D:D,0))</f>
        <v>0.96603464723299004</v>
      </c>
      <c r="R1039" s="195">
        <f t="shared" si="361"/>
        <v>1</v>
      </c>
      <c r="S1039" s="210">
        <f t="shared" si="362"/>
        <v>0.57711993528688421</v>
      </c>
      <c r="T1039" s="212">
        <f t="shared" si="363"/>
        <v>0.57711993528688421</v>
      </c>
      <c r="U1039" s="196" t="str">
        <f t="shared" si="364"/>
        <v>ok</v>
      </c>
      <c r="V1039" s="192" t="str">
        <f>INDEX(resources!F:F,MATCH(B1039,resources!B:B,0))</f>
        <v>new_resolve</v>
      </c>
      <c r="W1039" s="197">
        <f t="shared" si="365"/>
        <v>0</v>
      </c>
      <c r="X1039" s="197">
        <f t="shared" si="366"/>
        <v>1</v>
      </c>
      <c r="Y1039" s="214" t="str">
        <f t="shared" si="367"/>
        <v>New_Li_Battery_D.19-11-016 Resource 2_Resource 2. 75 MW, 300 MWh battery.</v>
      </c>
      <c r="Z1039" s="197">
        <f>IF(COUNTIFS($Y$2:Y1039,Y1039)=1,1,0)</f>
        <v>0</v>
      </c>
      <c r="AA1039" s="197">
        <f>SUM($Z$2:Z1039)*Z1039</f>
        <v>0</v>
      </c>
      <c r="AB1039" s="197">
        <f>COUNTIFS(resources!B:B,B1039)</f>
        <v>1</v>
      </c>
      <c r="AC1039" s="197">
        <f t="shared" si="368"/>
        <v>1</v>
      </c>
      <c r="AD1039" s="197">
        <f t="shared" si="369"/>
        <v>1</v>
      </c>
      <c r="AE1039" s="197">
        <f t="shared" si="370"/>
        <v>1</v>
      </c>
      <c r="AF1039" s="197">
        <f t="shared" si="371"/>
        <v>1</v>
      </c>
      <c r="AG1039" s="197">
        <f t="shared" si="372"/>
        <v>1</v>
      </c>
      <c r="AH1039" s="197">
        <f t="shared" si="373"/>
        <v>1</v>
      </c>
      <c r="AI1039" s="197">
        <f t="shared" si="374"/>
        <v>1</v>
      </c>
    </row>
    <row r="1040" spans="1:35" x14ac:dyDescent="0.3">
      <c r="A1040" s="103" t="s">
        <v>3926</v>
      </c>
      <c r="B1040" s="214" t="s">
        <v>593</v>
      </c>
      <c r="C1040" s="214" t="s">
        <v>6277</v>
      </c>
      <c r="D1040" s="164">
        <v>2030</v>
      </c>
      <c r="E1040" s="164">
        <v>11</v>
      </c>
      <c r="F1040" s="166">
        <v>0</v>
      </c>
      <c r="G1040" s="206"/>
      <c r="H1040" s="208">
        <v>7.9654829074012612E-3</v>
      </c>
      <c r="I1040" s="103" t="s">
        <v>558</v>
      </c>
      <c r="J1040" s="85">
        <v>4</v>
      </c>
      <c r="K1040" s="211" t="s">
        <v>6278</v>
      </c>
      <c r="L1040" s="211">
        <v>75</v>
      </c>
      <c r="M1040" s="211" t="str">
        <f>IF(
ISNA(INDEX([1]resources!E:E,MATCH(B1040,[1]resources!B:B,0))),"fillme",
INDEX([1]resources!E:E,MATCH(B1040,[1]resources!B:B,0)))</f>
        <v>CAISO_Battery</v>
      </c>
      <c r="N1040" s="221">
        <f>IF(
ISNA(INDEX([1]resources!J:J,MATCH(B1040,[1]resources!B:B,0))),"fillme",
INDEX([1]resources!J:J,MATCH(B1040,[1]resources!B:B,0)))</f>
        <v>0</v>
      </c>
      <c r="O1040" s="210" t="str">
        <f>IFERROR(INDEX(resources!K:K,MATCH(B1040,resources!B:B,0)),"fillme")</f>
        <v>battery</v>
      </c>
      <c r="P1040" s="210" t="str">
        <f t="shared" si="360"/>
        <v>battery_2030_11</v>
      </c>
      <c r="Q1040" s="194">
        <f>INDEX(elcc!G:G,MATCH(P1040,elcc!D:D,0))</f>
        <v>0.96603464723299004</v>
      </c>
      <c r="R1040" s="195">
        <f t="shared" si="361"/>
        <v>1</v>
      </c>
      <c r="S1040" s="210">
        <f t="shared" si="362"/>
        <v>0.57711993528688421</v>
      </c>
      <c r="T1040" s="212">
        <f t="shared" si="363"/>
        <v>0.57711993528688421</v>
      </c>
      <c r="U1040" s="196" t="str">
        <f t="shared" si="364"/>
        <v>ok</v>
      </c>
      <c r="V1040" s="192" t="str">
        <f>INDEX(resources!F:F,MATCH(B1040,resources!B:B,0))</f>
        <v>new_resolve</v>
      </c>
      <c r="W1040" s="197">
        <f t="shared" si="365"/>
        <v>0</v>
      </c>
      <c r="X1040" s="197">
        <f t="shared" si="366"/>
        <v>1</v>
      </c>
      <c r="Y1040" s="214" t="str">
        <f t="shared" si="367"/>
        <v>New_Li_Battery_D.19-11-016 Resource 2_Resource 2. 75 MW, 300 MWh battery.</v>
      </c>
      <c r="Z1040" s="197">
        <f>IF(COUNTIFS($Y$2:Y1040,Y1040)=1,1,0)</f>
        <v>0</v>
      </c>
      <c r="AA1040" s="197">
        <f>SUM($Z$2:Z1040)*Z1040</f>
        <v>0</v>
      </c>
      <c r="AB1040" s="197">
        <f>COUNTIFS(resources!B:B,B1040)</f>
        <v>1</v>
      </c>
      <c r="AC1040" s="197">
        <f t="shared" si="368"/>
        <v>1</v>
      </c>
      <c r="AD1040" s="197">
        <f t="shared" si="369"/>
        <v>1</v>
      </c>
      <c r="AE1040" s="197">
        <f t="shared" si="370"/>
        <v>1</v>
      </c>
      <c r="AF1040" s="197">
        <f t="shared" si="371"/>
        <v>1</v>
      </c>
      <c r="AG1040" s="197">
        <f t="shared" si="372"/>
        <v>1</v>
      </c>
      <c r="AH1040" s="197">
        <f t="shared" si="373"/>
        <v>1</v>
      </c>
      <c r="AI1040" s="197">
        <f t="shared" si="374"/>
        <v>1</v>
      </c>
    </row>
    <row r="1041" spans="1:35" x14ac:dyDescent="0.3">
      <c r="A1041" s="103" t="s">
        <v>3926</v>
      </c>
      <c r="B1041" s="214" t="s">
        <v>593</v>
      </c>
      <c r="C1041" s="214" t="s">
        <v>6277</v>
      </c>
      <c r="D1041" s="164">
        <v>2030</v>
      </c>
      <c r="E1041" s="164">
        <v>12</v>
      </c>
      <c r="F1041" s="166">
        <v>0</v>
      </c>
      <c r="G1041" s="206"/>
      <c r="H1041" s="208">
        <v>7.9654829074012612E-3</v>
      </c>
      <c r="I1041" s="103" t="s">
        <v>558</v>
      </c>
      <c r="J1041" s="85">
        <v>4</v>
      </c>
      <c r="K1041" s="211" t="s">
        <v>6278</v>
      </c>
      <c r="L1041" s="211">
        <v>75</v>
      </c>
      <c r="M1041" s="211" t="str">
        <f>IF(
ISNA(INDEX([1]resources!E:E,MATCH(B1041,[1]resources!B:B,0))),"fillme",
INDEX([1]resources!E:E,MATCH(B1041,[1]resources!B:B,0)))</f>
        <v>CAISO_Battery</v>
      </c>
      <c r="N1041" s="221">
        <f>IF(
ISNA(INDEX([1]resources!J:J,MATCH(B1041,[1]resources!B:B,0))),"fillme",
INDEX([1]resources!J:J,MATCH(B1041,[1]resources!B:B,0)))</f>
        <v>0</v>
      </c>
      <c r="O1041" s="210" t="str">
        <f>IFERROR(INDEX(resources!K:K,MATCH(B1041,resources!B:B,0)),"fillme")</f>
        <v>battery</v>
      </c>
      <c r="P1041" s="210" t="str">
        <f t="shared" si="360"/>
        <v>battery_2030_12</v>
      </c>
      <c r="Q1041" s="194">
        <f>INDEX(elcc!G:G,MATCH(P1041,elcc!D:D,0))</f>
        <v>0.96603464723299004</v>
      </c>
      <c r="R1041" s="195">
        <f t="shared" si="361"/>
        <v>1</v>
      </c>
      <c r="S1041" s="210">
        <f t="shared" si="362"/>
        <v>0.57711993528688421</v>
      </c>
      <c r="T1041" s="212">
        <f t="shared" si="363"/>
        <v>0.57711993528688421</v>
      </c>
      <c r="U1041" s="196" t="str">
        <f t="shared" si="364"/>
        <v>ok</v>
      </c>
      <c r="V1041" s="192" t="str">
        <f>INDEX(resources!F:F,MATCH(B1041,resources!B:B,0))</f>
        <v>new_resolve</v>
      </c>
      <c r="W1041" s="197">
        <f t="shared" si="365"/>
        <v>0</v>
      </c>
      <c r="X1041" s="197">
        <f t="shared" si="366"/>
        <v>1</v>
      </c>
      <c r="Y1041" s="214" t="str">
        <f t="shared" si="367"/>
        <v>New_Li_Battery_D.19-11-016 Resource 2_Resource 2. 75 MW, 300 MWh battery.</v>
      </c>
      <c r="Z1041" s="197">
        <f>IF(COUNTIFS($Y$2:Y1041,Y1041)=1,1,0)</f>
        <v>0</v>
      </c>
      <c r="AA1041" s="197">
        <f>SUM($Z$2:Z1041)*Z1041</f>
        <v>0</v>
      </c>
      <c r="AB1041" s="197">
        <f>COUNTIFS(resources!B:B,B1041)</f>
        <v>1</v>
      </c>
      <c r="AC1041" s="197">
        <f t="shared" si="368"/>
        <v>1</v>
      </c>
      <c r="AD1041" s="197">
        <f t="shared" si="369"/>
        <v>1</v>
      </c>
      <c r="AE1041" s="197">
        <f t="shared" si="370"/>
        <v>1</v>
      </c>
      <c r="AF1041" s="197">
        <f t="shared" si="371"/>
        <v>1</v>
      </c>
      <c r="AG1041" s="197">
        <f t="shared" si="372"/>
        <v>1</v>
      </c>
      <c r="AH1041" s="197">
        <f t="shared" si="373"/>
        <v>1</v>
      </c>
      <c r="AI1041" s="197">
        <f t="shared" si="374"/>
        <v>1</v>
      </c>
    </row>
    <row r="1042" spans="1:35" x14ac:dyDescent="0.3">
      <c r="A1042" s="103" t="s">
        <v>3926</v>
      </c>
      <c r="B1042" s="214" t="s">
        <v>593</v>
      </c>
      <c r="C1042" s="214" t="s">
        <v>6279</v>
      </c>
      <c r="D1042" s="164">
        <v>2022</v>
      </c>
      <c r="E1042" s="164">
        <v>8</v>
      </c>
      <c r="F1042" s="166">
        <v>0</v>
      </c>
      <c r="G1042" s="206"/>
      <c r="H1042" s="208">
        <v>7.9654829074012612E-3</v>
      </c>
      <c r="I1042" s="103" t="s">
        <v>558</v>
      </c>
      <c r="J1042" s="85">
        <v>4</v>
      </c>
      <c r="K1042" s="211" t="s">
        <v>6280</v>
      </c>
      <c r="L1042" s="211">
        <v>20</v>
      </c>
      <c r="M1042" s="211" t="str">
        <f>IF(
ISNA(INDEX([1]resources!E:E,MATCH(B1042,[1]resources!B:B,0))),"fillme",
INDEX([1]resources!E:E,MATCH(B1042,[1]resources!B:B,0)))</f>
        <v>CAISO_Battery</v>
      </c>
      <c r="N1042" s="221">
        <f>IF(
ISNA(INDEX([1]resources!J:J,MATCH(B1042,[1]resources!B:B,0))),"fillme",
INDEX([1]resources!J:J,MATCH(B1042,[1]resources!B:B,0)))</f>
        <v>0</v>
      </c>
      <c r="O1042" s="210" t="str">
        <f>IFERROR(INDEX(resources!K:K,MATCH(B1042,resources!B:B,0)),"fillme")</f>
        <v>battery</v>
      </c>
      <c r="P1042" s="210" t="str">
        <f t="shared" si="360"/>
        <v>battery_2022_8</v>
      </c>
      <c r="Q1042" s="194">
        <f>INDEX(elcc!G:G,MATCH(P1042,elcc!D:D,0))</f>
        <v>1</v>
      </c>
      <c r="R1042" s="195">
        <f t="shared" si="361"/>
        <v>1</v>
      </c>
      <c r="S1042" s="210">
        <f t="shared" si="362"/>
        <v>0.15930965814802522</v>
      </c>
      <c r="T1042" s="212">
        <f t="shared" si="363"/>
        <v>0.15930965814802522</v>
      </c>
      <c r="U1042" s="196" t="str">
        <f t="shared" si="364"/>
        <v>ok</v>
      </c>
      <c r="V1042" s="192" t="str">
        <f>INDEX(resources!F:F,MATCH(B1042,resources!B:B,0))</f>
        <v>new_resolve</v>
      </c>
      <c r="W1042" s="197">
        <f t="shared" si="365"/>
        <v>0</v>
      </c>
      <c r="X1042" s="197">
        <f t="shared" si="366"/>
        <v>1</v>
      </c>
      <c r="Y1042" s="214" t="str">
        <f t="shared" si="367"/>
        <v>New_Li_Battery_D.19-11-016 Resource 3_Resource 3. 20 MW, 80 MWh battery.</v>
      </c>
      <c r="Z1042" s="197">
        <f>IF(COUNTIFS($Y$2:Y1042,Y1042)=1,1,0)</f>
        <v>1</v>
      </c>
      <c r="AA1042" s="197">
        <f>SUM($Z$2:Z1042)*Z1042</f>
        <v>19</v>
      </c>
      <c r="AB1042" s="197">
        <f>COUNTIFS(resources!B:B,B1042)</f>
        <v>1</v>
      </c>
      <c r="AC1042" s="197">
        <f t="shared" si="368"/>
        <v>1</v>
      </c>
      <c r="AD1042" s="197">
        <f t="shared" si="369"/>
        <v>1</v>
      </c>
      <c r="AE1042" s="197">
        <f t="shared" si="370"/>
        <v>1</v>
      </c>
      <c r="AF1042" s="197">
        <f t="shared" si="371"/>
        <v>1</v>
      </c>
      <c r="AG1042" s="197">
        <f t="shared" si="372"/>
        <v>1</v>
      </c>
      <c r="AH1042" s="197">
        <f t="shared" si="373"/>
        <v>1</v>
      </c>
      <c r="AI1042" s="197">
        <f t="shared" si="374"/>
        <v>1</v>
      </c>
    </row>
    <row r="1043" spans="1:35" x14ac:dyDescent="0.3">
      <c r="A1043" s="103" t="s">
        <v>3926</v>
      </c>
      <c r="B1043" s="214" t="s">
        <v>593</v>
      </c>
      <c r="C1043" s="214" t="s">
        <v>6279</v>
      </c>
      <c r="D1043" s="164">
        <v>2022</v>
      </c>
      <c r="E1043" s="164">
        <v>9</v>
      </c>
      <c r="F1043" s="166">
        <v>0</v>
      </c>
      <c r="G1043" s="206"/>
      <c r="H1043" s="208">
        <v>7.9654829074012612E-3</v>
      </c>
      <c r="I1043" s="103" t="s">
        <v>558</v>
      </c>
      <c r="J1043" s="85">
        <v>4</v>
      </c>
      <c r="K1043" s="211" t="s">
        <v>6280</v>
      </c>
      <c r="L1043" s="211">
        <v>20</v>
      </c>
      <c r="M1043" s="211" t="str">
        <f>IF(
ISNA(INDEX([1]resources!E:E,MATCH(B1043,[1]resources!B:B,0))),"fillme",
INDEX([1]resources!E:E,MATCH(B1043,[1]resources!B:B,0)))</f>
        <v>CAISO_Battery</v>
      </c>
      <c r="N1043" s="221">
        <f>IF(
ISNA(INDEX([1]resources!J:J,MATCH(B1043,[1]resources!B:B,0))),"fillme",
INDEX([1]resources!J:J,MATCH(B1043,[1]resources!B:B,0)))</f>
        <v>0</v>
      </c>
      <c r="O1043" s="210" t="str">
        <f>IFERROR(INDEX(resources!K:K,MATCH(B1043,resources!B:B,0)),"fillme")</f>
        <v>battery</v>
      </c>
      <c r="P1043" s="210" t="str">
        <f t="shared" si="360"/>
        <v>battery_2022_9</v>
      </c>
      <c r="Q1043" s="194">
        <f>INDEX(elcc!G:G,MATCH(P1043,elcc!D:D,0))</f>
        <v>1</v>
      </c>
      <c r="R1043" s="195">
        <f t="shared" si="361"/>
        <v>1</v>
      </c>
      <c r="S1043" s="210">
        <f t="shared" si="362"/>
        <v>0.15930965814802522</v>
      </c>
      <c r="T1043" s="212">
        <f t="shared" si="363"/>
        <v>0.15930965814802522</v>
      </c>
      <c r="U1043" s="196" t="str">
        <f t="shared" si="364"/>
        <v>ok</v>
      </c>
      <c r="V1043" s="192" t="str">
        <f>INDEX(resources!F:F,MATCH(B1043,resources!B:B,0))</f>
        <v>new_resolve</v>
      </c>
      <c r="W1043" s="197">
        <f t="shared" si="365"/>
        <v>0</v>
      </c>
      <c r="X1043" s="197">
        <f t="shared" si="366"/>
        <v>1</v>
      </c>
      <c r="Y1043" s="214" t="str">
        <f t="shared" si="367"/>
        <v>New_Li_Battery_D.19-11-016 Resource 3_Resource 3. 20 MW, 80 MWh battery.</v>
      </c>
      <c r="Z1043" s="197">
        <f>IF(COUNTIFS($Y$2:Y1043,Y1043)=1,1,0)</f>
        <v>0</v>
      </c>
      <c r="AA1043" s="197">
        <f>SUM($Z$2:Z1043)*Z1043</f>
        <v>0</v>
      </c>
      <c r="AB1043" s="197">
        <f>COUNTIFS(resources!B:B,B1043)</f>
        <v>1</v>
      </c>
      <c r="AC1043" s="197">
        <f t="shared" si="368"/>
        <v>1</v>
      </c>
      <c r="AD1043" s="197">
        <f t="shared" si="369"/>
        <v>1</v>
      </c>
      <c r="AE1043" s="197">
        <f t="shared" si="370"/>
        <v>1</v>
      </c>
      <c r="AF1043" s="197">
        <f t="shared" si="371"/>
        <v>1</v>
      </c>
      <c r="AG1043" s="197">
        <f t="shared" si="372"/>
        <v>1</v>
      </c>
      <c r="AH1043" s="197">
        <f t="shared" si="373"/>
        <v>1</v>
      </c>
      <c r="AI1043" s="197">
        <f t="shared" si="374"/>
        <v>1</v>
      </c>
    </row>
    <row r="1044" spans="1:35" x14ac:dyDescent="0.3">
      <c r="A1044" s="103" t="s">
        <v>3926</v>
      </c>
      <c r="B1044" s="214" t="s">
        <v>593</v>
      </c>
      <c r="C1044" s="214" t="s">
        <v>6279</v>
      </c>
      <c r="D1044" s="164">
        <v>2022</v>
      </c>
      <c r="E1044" s="164">
        <v>10</v>
      </c>
      <c r="F1044" s="166">
        <v>0</v>
      </c>
      <c r="G1044" s="209"/>
      <c r="H1044" s="208">
        <v>7.9654829074012612E-3</v>
      </c>
      <c r="I1044" s="103" t="s">
        <v>558</v>
      </c>
      <c r="J1044" s="85">
        <v>4</v>
      </c>
      <c r="K1044" s="211" t="s">
        <v>6280</v>
      </c>
      <c r="L1044" s="211">
        <v>20</v>
      </c>
      <c r="M1044" s="211" t="str">
        <f>IF(
ISNA(INDEX([1]resources!E:E,MATCH(B1044,[1]resources!B:B,0))),"fillme",
INDEX([1]resources!E:E,MATCH(B1044,[1]resources!B:B,0)))</f>
        <v>CAISO_Battery</v>
      </c>
      <c r="N1044" s="221">
        <f>IF(
ISNA(INDEX([1]resources!J:J,MATCH(B1044,[1]resources!B:B,0))),"fillme",
INDEX([1]resources!J:J,MATCH(B1044,[1]resources!B:B,0)))</f>
        <v>0</v>
      </c>
      <c r="O1044" s="210" t="str">
        <f>IFERROR(INDEX(resources!K:K,MATCH(B1044,resources!B:B,0)),"fillme")</f>
        <v>battery</v>
      </c>
      <c r="P1044" s="210" t="str">
        <f t="shared" ref="P1044:P1107" si="375">O1044&amp;"_"&amp;D1044&amp;"_"&amp;E1044</f>
        <v>battery_2022_10</v>
      </c>
      <c r="Q1044" s="194">
        <f>INDEX(elcc!G:G,MATCH(P1044,elcc!D:D,0))</f>
        <v>1</v>
      </c>
      <c r="R1044" s="195">
        <f t="shared" ref="R1044:R1107" si="376">IF(O1044="battery",MIN(1,J1044/4),1)</f>
        <v>1</v>
      </c>
      <c r="S1044" s="210">
        <f t="shared" ref="S1044:S1107" si="377">IF(ISBLANK(H1044),NA(),H1044*L1044*Q1044*R1044)</f>
        <v>0.15930965814802522</v>
      </c>
      <c r="T1044" s="212">
        <f t="shared" ref="T1044:T1107" si="378">IF(ISNUMBER(G1044),G1044,S1044)</f>
        <v>0.15930965814802522</v>
      </c>
      <c r="U1044" s="196" t="str">
        <f t="shared" ref="U1044:U1107" si="379">IF(ISERROR(T1044),"error in NQC data entry; please check blue and purple data entered. You need to provide either a contracted NQC value in Column G, or allow the template to calculate one using Columns H,L,Q, and R","ok")</f>
        <v>ok</v>
      </c>
      <c r="V1044" s="192" t="str">
        <f>INDEX(resources!F:F,MATCH(B1044,resources!B:B,0))</f>
        <v>new_resolve</v>
      </c>
      <c r="W1044" s="197">
        <f t="shared" ref="W1044:W1107" si="380">(F1044&gt;0)*1</f>
        <v>0</v>
      </c>
      <c r="X1044" s="197">
        <f t="shared" ref="X1044:X1107" si="381">COUNTIFS(G1044:H1044,"&gt;0")</f>
        <v>1</v>
      </c>
      <c r="Y1044" s="214" t="str">
        <f t="shared" ref="Y1044:Y1107" si="382">B1044&amp;"_"&amp;C1044&amp;"_"&amp;K1044</f>
        <v>New_Li_Battery_D.19-11-016 Resource 3_Resource 3. 20 MW, 80 MWh battery.</v>
      </c>
      <c r="Z1044" s="197">
        <f>IF(COUNTIFS($Y$2:Y1044,Y1044)=1,1,0)</f>
        <v>0</v>
      </c>
      <c r="AA1044" s="197">
        <f>SUM($Z$2:Z1044)*Z1044</f>
        <v>0</v>
      </c>
      <c r="AB1044" s="197">
        <f>COUNTIFS(resources!B:B,B1044)</f>
        <v>1</v>
      </c>
      <c r="AC1044" s="197">
        <f t="shared" ref="AC1044:AC1107" si="383">AND(ISNUMBER(D1044),(D1044&gt;2019))*1</f>
        <v>1</v>
      </c>
      <c r="AD1044" s="197">
        <f t="shared" ref="AD1044:AD1107" si="384">AND(ISNUMBER(E1044),E1044&gt;=1,E1044&lt;=12)*1</f>
        <v>1</v>
      </c>
      <c r="AE1044" s="197">
        <f t="shared" ref="AE1044:AE1107" si="385">AND(COUNT(G1044:H1044)=1,COUNT(F1044)=1)*1</f>
        <v>1</v>
      </c>
      <c r="AF1044" s="197">
        <f t="shared" ref="AF1044:AF1107" si="386">(COUNTIFS(K1044:O1044,"fillme")=0)*1</f>
        <v>1</v>
      </c>
      <c r="AG1044" s="197">
        <f t="shared" ref="AG1044:AG1107" si="387">ISNUMBER(L1044)*1</f>
        <v>1</v>
      </c>
      <c r="AH1044" s="197">
        <f t="shared" ref="AH1044:AH1107" si="388">NOT(AND(G1044&gt;0,H1044&gt;0))*1</f>
        <v>1</v>
      </c>
      <c r="AI1044" s="197">
        <f t="shared" ref="AI1044:AI1107" si="389">(U1044="ok")*1</f>
        <v>1</v>
      </c>
    </row>
    <row r="1045" spans="1:35" x14ac:dyDescent="0.3">
      <c r="A1045" s="103" t="s">
        <v>3926</v>
      </c>
      <c r="B1045" s="214" t="s">
        <v>593</v>
      </c>
      <c r="C1045" s="214" t="s">
        <v>6279</v>
      </c>
      <c r="D1045" s="164">
        <v>2022</v>
      </c>
      <c r="E1045" s="164">
        <v>11</v>
      </c>
      <c r="F1045" s="166">
        <v>0</v>
      </c>
      <c r="G1045" s="206"/>
      <c r="H1045" s="208">
        <v>7.9654829074012612E-3</v>
      </c>
      <c r="I1045" s="103" t="s">
        <v>558</v>
      </c>
      <c r="J1045" s="85">
        <v>4</v>
      </c>
      <c r="K1045" s="211" t="s">
        <v>6280</v>
      </c>
      <c r="L1045" s="211">
        <v>20</v>
      </c>
      <c r="M1045" s="211" t="str">
        <f>IF(
ISNA(INDEX([1]resources!E:E,MATCH(B1045,[1]resources!B:B,0))),"fillme",
INDEX([1]resources!E:E,MATCH(B1045,[1]resources!B:B,0)))</f>
        <v>CAISO_Battery</v>
      </c>
      <c r="N1045" s="221">
        <f>IF(
ISNA(INDEX([1]resources!J:J,MATCH(B1045,[1]resources!B:B,0))),"fillme",
INDEX([1]resources!J:J,MATCH(B1045,[1]resources!B:B,0)))</f>
        <v>0</v>
      </c>
      <c r="O1045" s="210" t="str">
        <f>IFERROR(INDEX(resources!K:K,MATCH(B1045,resources!B:B,0)),"fillme")</f>
        <v>battery</v>
      </c>
      <c r="P1045" s="210" t="str">
        <f t="shared" si="375"/>
        <v>battery_2022_11</v>
      </c>
      <c r="Q1045" s="194">
        <f>INDEX(elcc!G:G,MATCH(P1045,elcc!D:D,0))</f>
        <v>1</v>
      </c>
      <c r="R1045" s="195">
        <f t="shared" si="376"/>
        <v>1</v>
      </c>
      <c r="S1045" s="210">
        <f t="shared" si="377"/>
        <v>0.15930965814802522</v>
      </c>
      <c r="T1045" s="212">
        <f t="shared" si="378"/>
        <v>0.15930965814802522</v>
      </c>
      <c r="U1045" s="196" t="str">
        <f t="shared" si="379"/>
        <v>ok</v>
      </c>
      <c r="V1045" s="192" t="str">
        <f>INDEX(resources!F:F,MATCH(B1045,resources!B:B,0))</f>
        <v>new_resolve</v>
      </c>
      <c r="W1045" s="197">
        <f t="shared" si="380"/>
        <v>0</v>
      </c>
      <c r="X1045" s="197">
        <f t="shared" si="381"/>
        <v>1</v>
      </c>
      <c r="Y1045" s="214" t="str">
        <f t="shared" si="382"/>
        <v>New_Li_Battery_D.19-11-016 Resource 3_Resource 3. 20 MW, 80 MWh battery.</v>
      </c>
      <c r="Z1045" s="197">
        <f>IF(COUNTIFS($Y$2:Y1045,Y1045)=1,1,0)</f>
        <v>0</v>
      </c>
      <c r="AA1045" s="197">
        <f>SUM($Z$2:Z1045)*Z1045</f>
        <v>0</v>
      </c>
      <c r="AB1045" s="197">
        <f>COUNTIFS(resources!B:B,B1045)</f>
        <v>1</v>
      </c>
      <c r="AC1045" s="197">
        <f t="shared" si="383"/>
        <v>1</v>
      </c>
      <c r="AD1045" s="197">
        <f t="shared" si="384"/>
        <v>1</v>
      </c>
      <c r="AE1045" s="197">
        <f t="shared" si="385"/>
        <v>1</v>
      </c>
      <c r="AF1045" s="197">
        <f t="shared" si="386"/>
        <v>1</v>
      </c>
      <c r="AG1045" s="197">
        <f t="shared" si="387"/>
        <v>1</v>
      </c>
      <c r="AH1045" s="197">
        <f t="shared" si="388"/>
        <v>1</v>
      </c>
      <c r="AI1045" s="197">
        <f t="shared" si="389"/>
        <v>1</v>
      </c>
    </row>
    <row r="1046" spans="1:35" x14ac:dyDescent="0.3">
      <c r="A1046" s="103" t="s">
        <v>3926</v>
      </c>
      <c r="B1046" s="214" t="s">
        <v>593</v>
      </c>
      <c r="C1046" s="214" t="s">
        <v>6279</v>
      </c>
      <c r="D1046" s="164">
        <v>2022</v>
      </c>
      <c r="E1046" s="164">
        <v>12</v>
      </c>
      <c r="F1046" s="166">
        <v>0</v>
      </c>
      <c r="G1046" s="206"/>
      <c r="H1046" s="208">
        <v>7.9654829074012612E-3</v>
      </c>
      <c r="I1046" s="103" t="s">
        <v>558</v>
      </c>
      <c r="J1046" s="85">
        <v>4</v>
      </c>
      <c r="K1046" s="211" t="s">
        <v>6280</v>
      </c>
      <c r="L1046" s="211">
        <v>20</v>
      </c>
      <c r="M1046" s="211" t="str">
        <f>IF(
ISNA(INDEX([1]resources!E:E,MATCH(B1046,[1]resources!B:B,0))),"fillme",
INDEX([1]resources!E:E,MATCH(B1046,[1]resources!B:B,0)))</f>
        <v>CAISO_Battery</v>
      </c>
      <c r="N1046" s="221">
        <f>IF(
ISNA(INDEX([1]resources!J:J,MATCH(B1046,[1]resources!B:B,0))),"fillme",
INDEX([1]resources!J:J,MATCH(B1046,[1]resources!B:B,0)))</f>
        <v>0</v>
      </c>
      <c r="O1046" s="210" t="str">
        <f>IFERROR(INDEX(resources!K:K,MATCH(B1046,resources!B:B,0)),"fillme")</f>
        <v>battery</v>
      </c>
      <c r="P1046" s="210" t="str">
        <f t="shared" si="375"/>
        <v>battery_2022_12</v>
      </c>
      <c r="Q1046" s="194">
        <f>INDEX(elcc!G:G,MATCH(P1046,elcc!D:D,0))</f>
        <v>1</v>
      </c>
      <c r="R1046" s="195">
        <f t="shared" si="376"/>
        <v>1</v>
      </c>
      <c r="S1046" s="210">
        <f t="shared" si="377"/>
        <v>0.15930965814802522</v>
      </c>
      <c r="T1046" s="212">
        <f t="shared" si="378"/>
        <v>0.15930965814802522</v>
      </c>
      <c r="U1046" s="196" t="str">
        <f t="shared" si="379"/>
        <v>ok</v>
      </c>
      <c r="V1046" s="192" t="str">
        <f>INDEX(resources!F:F,MATCH(B1046,resources!B:B,0))</f>
        <v>new_resolve</v>
      </c>
      <c r="W1046" s="197">
        <f t="shared" si="380"/>
        <v>0</v>
      </c>
      <c r="X1046" s="197">
        <f t="shared" si="381"/>
        <v>1</v>
      </c>
      <c r="Y1046" s="214" t="str">
        <f t="shared" si="382"/>
        <v>New_Li_Battery_D.19-11-016 Resource 3_Resource 3. 20 MW, 80 MWh battery.</v>
      </c>
      <c r="Z1046" s="197">
        <f>IF(COUNTIFS($Y$2:Y1046,Y1046)=1,1,0)</f>
        <v>0</v>
      </c>
      <c r="AA1046" s="197">
        <f>SUM($Z$2:Z1046)*Z1046</f>
        <v>0</v>
      </c>
      <c r="AB1046" s="197">
        <f>COUNTIFS(resources!B:B,B1046)</f>
        <v>1</v>
      </c>
      <c r="AC1046" s="197">
        <f t="shared" si="383"/>
        <v>1</v>
      </c>
      <c r="AD1046" s="197">
        <f t="shared" si="384"/>
        <v>1</v>
      </c>
      <c r="AE1046" s="197">
        <f t="shared" si="385"/>
        <v>1</v>
      </c>
      <c r="AF1046" s="197">
        <f t="shared" si="386"/>
        <v>1</v>
      </c>
      <c r="AG1046" s="197">
        <f t="shared" si="387"/>
        <v>1</v>
      </c>
      <c r="AH1046" s="197">
        <f t="shared" si="388"/>
        <v>1</v>
      </c>
      <c r="AI1046" s="197">
        <f t="shared" si="389"/>
        <v>1</v>
      </c>
    </row>
    <row r="1047" spans="1:35" x14ac:dyDescent="0.3">
      <c r="A1047" s="103" t="s">
        <v>3926</v>
      </c>
      <c r="B1047" s="214" t="s">
        <v>593</v>
      </c>
      <c r="C1047" s="214" t="s">
        <v>6279</v>
      </c>
      <c r="D1047" s="164">
        <v>2023</v>
      </c>
      <c r="E1047" s="164">
        <v>1</v>
      </c>
      <c r="F1047" s="166">
        <v>0</v>
      </c>
      <c r="G1047" s="209"/>
      <c r="H1047" s="208">
        <v>7.9654829074012612E-3</v>
      </c>
      <c r="I1047" s="103" t="s">
        <v>558</v>
      </c>
      <c r="J1047" s="85">
        <v>4</v>
      </c>
      <c r="K1047" s="211" t="s">
        <v>6280</v>
      </c>
      <c r="L1047" s="211">
        <v>20</v>
      </c>
      <c r="M1047" s="211" t="str">
        <f>IF(
ISNA(INDEX([1]resources!E:E,MATCH(B1047,[1]resources!B:B,0))),"fillme",
INDEX([1]resources!E:E,MATCH(B1047,[1]resources!B:B,0)))</f>
        <v>CAISO_Battery</v>
      </c>
      <c r="N1047" s="221">
        <f>IF(
ISNA(INDEX([1]resources!J:J,MATCH(B1047,[1]resources!B:B,0))),"fillme",
INDEX([1]resources!J:J,MATCH(B1047,[1]resources!B:B,0)))</f>
        <v>0</v>
      </c>
      <c r="O1047" s="210" t="str">
        <f>IFERROR(INDEX(resources!K:K,MATCH(B1047,resources!B:B,0)),"fillme")</f>
        <v>battery</v>
      </c>
      <c r="P1047" s="210" t="str">
        <f t="shared" si="375"/>
        <v>battery_2023_1</v>
      </c>
      <c r="Q1047" s="194">
        <f>INDEX(elcc!G:G,MATCH(P1047,elcc!D:D,0))</f>
        <v>1</v>
      </c>
      <c r="R1047" s="195">
        <f t="shared" si="376"/>
        <v>1</v>
      </c>
      <c r="S1047" s="210">
        <f t="shared" si="377"/>
        <v>0.15930965814802522</v>
      </c>
      <c r="T1047" s="212">
        <f t="shared" si="378"/>
        <v>0.15930965814802522</v>
      </c>
      <c r="U1047" s="196" t="str">
        <f t="shared" si="379"/>
        <v>ok</v>
      </c>
      <c r="V1047" s="192" t="str">
        <f>INDEX(resources!F:F,MATCH(B1047,resources!B:B,0))</f>
        <v>new_resolve</v>
      </c>
      <c r="W1047" s="197">
        <f t="shared" si="380"/>
        <v>0</v>
      </c>
      <c r="X1047" s="197">
        <f t="shared" si="381"/>
        <v>1</v>
      </c>
      <c r="Y1047" s="214" t="str">
        <f t="shared" si="382"/>
        <v>New_Li_Battery_D.19-11-016 Resource 3_Resource 3. 20 MW, 80 MWh battery.</v>
      </c>
      <c r="Z1047" s="197">
        <f>IF(COUNTIFS($Y$2:Y1047,Y1047)=1,1,0)</f>
        <v>0</v>
      </c>
      <c r="AA1047" s="197">
        <f>SUM($Z$2:Z1047)*Z1047</f>
        <v>0</v>
      </c>
      <c r="AB1047" s="197">
        <f>COUNTIFS(resources!B:B,B1047)</f>
        <v>1</v>
      </c>
      <c r="AC1047" s="197">
        <f t="shared" si="383"/>
        <v>1</v>
      </c>
      <c r="AD1047" s="197">
        <f t="shared" si="384"/>
        <v>1</v>
      </c>
      <c r="AE1047" s="197">
        <f t="shared" si="385"/>
        <v>1</v>
      </c>
      <c r="AF1047" s="197">
        <f t="shared" si="386"/>
        <v>1</v>
      </c>
      <c r="AG1047" s="197">
        <f t="shared" si="387"/>
        <v>1</v>
      </c>
      <c r="AH1047" s="197">
        <f t="shared" si="388"/>
        <v>1</v>
      </c>
      <c r="AI1047" s="197">
        <f t="shared" si="389"/>
        <v>1</v>
      </c>
    </row>
    <row r="1048" spans="1:35" x14ac:dyDescent="0.3">
      <c r="A1048" s="103" t="s">
        <v>3926</v>
      </c>
      <c r="B1048" s="214" t="s">
        <v>593</v>
      </c>
      <c r="C1048" s="214" t="s">
        <v>6279</v>
      </c>
      <c r="D1048" s="164">
        <v>2023</v>
      </c>
      <c r="E1048" s="164">
        <v>2</v>
      </c>
      <c r="F1048" s="166">
        <v>0</v>
      </c>
      <c r="G1048" s="206"/>
      <c r="H1048" s="208">
        <v>7.9654829074012612E-3</v>
      </c>
      <c r="I1048" s="103" t="s">
        <v>558</v>
      </c>
      <c r="J1048" s="85">
        <v>4</v>
      </c>
      <c r="K1048" s="211" t="s">
        <v>6280</v>
      </c>
      <c r="L1048" s="211">
        <v>20</v>
      </c>
      <c r="M1048" s="211" t="str">
        <f>IF(
ISNA(INDEX([1]resources!E:E,MATCH(B1048,[1]resources!B:B,0))),"fillme",
INDEX([1]resources!E:E,MATCH(B1048,[1]resources!B:B,0)))</f>
        <v>CAISO_Battery</v>
      </c>
      <c r="N1048" s="221">
        <f>IF(
ISNA(INDEX([1]resources!J:J,MATCH(B1048,[1]resources!B:B,0))),"fillme",
INDEX([1]resources!J:J,MATCH(B1048,[1]resources!B:B,0)))</f>
        <v>0</v>
      </c>
      <c r="O1048" s="210" t="str">
        <f>IFERROR(INDEX(resources!K:K,MATCH(B1048,resources!B:B,0)),"fillme")</f>
        <v>battery</v>
      </c>
      <c r="P1048" s="210" t="str">
        <f t="shared" si="375"/>
        <v>battery_2023_2</v>
      </c>
      <c r="Q1048" s="194">
        <f>INDEX(elcc!G:G,MATCH(P1048,elcc!D:D,0))</f>
        <v>1</v>
      </c>
      <c r="R1048" s="195">
        <f t="shared" si="376"/>
        <v>1</v>
      </c>
      <c r="S1048" s="210">
        <f t="shared" si="377"/>
        <v>0.15930965814802522</v>
      </c>
      <c r="T1048" s="212">
        <f t="shared" si="378"/>
        <v>0.15930965814802522</v>
      </c>
      <c r="U1048" s="196" t="str">
        <f t="shared" si="379"/>
        <v>ok</v>
      </c>
      <c r="V1048" s="192" t="str">
        <f>INDEX(resources!F:F,MATCH(B1048,resources!B:B,0))</f>
        <v>new_resolve</v>
      </c>
      <c r="W1048" s="197">
        <f t="shared" si="380"/>
        <v>0</v>
      </c>
      <c r="X1048" s="197">
        <f t="shared" si="381"/>
        <v>1</v>
      </c>
      <c r="Y1048" s="214" t="str">
        <f t="shared" si="382"/>
        <v>New_Li_Battery_D.19-11-016 Resource 3_Resource 3. 20 MW, 80 MWh battery.</v>
      </c>
      <c r="Z1048" s="197">
        <f>IF(COUNTIFS($Y$2:Y1048,Y1048)=1,1,0)</f>
        <v>0</v>
      </c>
      <c r="AA1048" s="197">
        <f>SUM($Z$2:Z1048)*Z1048</f>
        <v>0</v>
      </c>
      <c r="AB1048" s="197">
        <f>COUNTIFS(resources!B:B,B1048)</f>
        <v>1</v>
      </c>
      <c r="AC1048" s="197">
        <f t="shared" si="383"/>
        <v>1</v>
      </c>
      <c r="AD1048" s="197">
        <f t="shared" si="384"/>
        <v>1</v>
      </c>
      <c r="AE1048" s="197">
        <f t="shared" si="385"/>
        <v>1</v>
      </c>
      <c r="AF1048" s="197">
        <f t="shared" si="386"/>
        <v>1</v>
      </c>
      <c r="AG1048" s="197">
        <f t="shared" si="387"/>
        <v>1</v>
      </c>
      <c r="AH1048" s="197">
        <f t="shared" si="388"/>
        <v>1</v>
      </c>
      <c r="AI1048" s="197">
        <f t="shared" si="389"/>
        <v>1</v>
      </c>
    </row>
    <row r="1049" spans="1:35" x14ac:dyDescent="0.3">
      <c r="A1049" s="103" t="s">
        <v>3926</v>
      </c>
      <c r="B1049" s="214" t="s">
        <v>593</v>
      </c>
      <c r="C1049" s="214" t="s">
        <v>6279</v>
      </c>
      <c r="D1049" s="164">
        <v>2023</v>
      </c>
      <c r="E1049" s="164">
        <v>3</v>
      </c>
      <c r="F1049" s="166">
        <v>0</v>
      </c>
      <c r="G1049" s="206"/>
      <c r="H1049" s="208">
        <v>7.9654829074012612E-3</v>
      </c>
      <c r="I1049" s="103" t="s">
        <v>558</v>
      </c>
      <c r="J1049" s="85">
        <v>4</v>
      </c>
      <c r="K1049" s="211" t="s">
        <v>6280</v>
      </c>
      <c r="L1049" s="211">
        <v>20</v>
      </c>
      <c r="M1049" s="211" t="str">
        <f>IF(
ISNA(INDEX([1]resources!E:E,MATCH(B1049,[1]resources!B:B,0))),"fillme",
INDEX([1]resources!E:E,MATCH(B1049,[1]resources!B:B,0)))</f>
        <v>CAISO_Battery</v>
      </c>
      <c r="N1049" s="221">
        <f>IF(
ISNA(INDEX([1]resources!J:J,MATCH(B1049,[1]resources!B:B,0))),"fillme",
INDEX([1]resources!J:J,MATCH(B1049,[1]resources!B:B,0)))</f>
        <v>0</v>
      </c>
      <c r="O1049" s="210" t="str">
        <f>IFERROR(INDEX(resources!K:K,MATCH(B1049,resources!B:B,0)),"fillme")</f>
        <v>battery</v>
      </c>
      <c r="P1049" s="210" t="str">
        <f t="shared" si="375"/>
        <v>battery_2023_3</v>
      </c>
      <c r="Q1049" s="194">
        <f>INDEX(elcc!G:G,MATCH(P1049,elcc!D:D,0))</f>
        <v>1</v>
      </c>
      <c r="R1049" s="195">
        <f t="shared" si="376"/>
        <v>1</v>
      </c>
      <c r="S1049" s="210">
        <f t="shared" si="377"/>
        <v>0.15930965814802522</v>
      </c>
      <c r="T1049" s="212">
        <f t="shared" si="378"/>
        <v>0.15930965814802522</v>
      </c>
      <c r="U1049" s="196" t="str">
        <f t="shared" si="379"/>
        <v>ok</v>
      </c>
      <c r="V1049" s="192" t="str">
        <f>INDEX(resources!F:F,MATCH(B1049,resources!B:B,0))</f>
        <v>new_resolve</v>
      </c>
      <c r="W1049" s="197">
        <f t="shared" si="380"/>
        <v>0</v>
      </c>
      <c r="X1049" s="197">
        <f t="shared" si="381"/>
        <v>1</v>
      </c>
      <c r="Y1049" s="214" t="str">
        <f t="shared" si="382"/>
        <v>New_Li_Battery_D.19-11-016 Resource 3_Resource 3. 20 MW, 80 MWh battery.</v>
      </c>
      <c r="Z1049" s="197">
        <f>IF(COUNTIFS($Y$2:Y1049,Y1049)=1,1,0)</f>
        <v>0</v>
      </c>
      <c r="AA1049" s="197">
        <f>SUM($Z$2:Z1049)*Z1049</f>
        <v>0</v>
      </c>
      <c r="AB1049" s="197">
        <f>COUNTIFS(resources!B:B,B1049)</f>
        <v>1</v>
      </c>
      <c r="AC1049" s="197">
        <f t="shared" si="383"/>
        <v>1</v>
      </c>
      <c r="AD1049" s="197">
        <f t="shared" si="384"/>
        <v>1</v>
      </c>
      <c r="AE1049" s="197">
        <f t="shared" si="385"/>
        <v>1</v>
      </c>
      <c r="AF1049" s="197">
        <f t="shared" si="386"/>
        <v>1</v>
      </c>
      <c r="AG1049" s="197">
        <f t="shared" si="387"/>
        <v>1</v>
      </c>
      <c r="AH1049" s="197">
        <f t="shared" si="388"/>
        <v>1</v>
      </c>
      <c r="AI1049" s="197">
        <f t="shared" si="389"/>
        <v>1</v>
      </c>
    </row>
    <row r="1050" spans="1:35" x14ac:dyDescent="0.3">
      <c r="A1050" s="103" t="s">
        <v>3926</v>
      </c>
      <c r="B1050" s="214" t="s">
        <v>593</v>
      </c>
      <c r="C1050" s="214" t="s">
        <v>6279</v>
      </c>
      <c r="D1050" s="164">
        <v>2023</v>
      </c>
      <c r="E1050" s="164">
        <v>4</v>
      </c>
      <c r="F1050" s="166">
        <v>0</v>
      </c>
      <c r="G1050" s="209"/>
      <c r="H1050" s="208">
        <v>7.9654829074012612E-3</v>
      </c>
      <c r="I1050" s="103" t="s">
        <v>558</v>
      </c>
      <c r="J1050" s="85">
        <v>4</v>
      </c>
      <c r="K1050" s="211" t="s">
        <v>6280</v>
      </c>
      <c r="L1050" s="211">
        <v>20</v>
      </c>
      <c r="M1050" s="211" t="str">
        <f>IF(
ISNA(INDEX([1]resources!E:E,MATCH(B1050,[1]resources!B:B,0))),"fillme",
INDEX([1]resources!E:E,MATCH(B1050,[1]resources!B:B,0)))</f>
        <v>CAISO_Battery</v>
      </c>
      <c r="N1050" s="221">
        <f>IF(
ISNA(INDEX([1]resources!J:J,MATCH(B1050,[1]resources!B:B,0))),"fillme",
INDEX([1]resources!J:J,MATCH(B1050,[1]resources!B:B,0)))</f>
        <v>0</v>
      </c>
      <c r="O1050" s="210" t="str">
        <f>IFERROR(INDEX(resources!K:K,MATCH(B1050,resources!B:B,0)),"fillme")</f>
        <v>battery</v>
      </c>
      <c r="P1050" s="210" t="str">
        <f t="shared" si="375"/>
        <v>battery_2023_4</v>
      </c>
      <c r="Q1050" s="194">
        <f>INDEX(elcc!G:G,MATCH(P1050,elcc!D:D,0))</f>
        <v>1</v>
      </c>
      <c r="R1050" s="195">
        <f t="shared" si="376"/>
        <v>1</v>
      </c>
      <c r="S1050" s="210">
        <f t="shared" si="377"/>
        <v>0.15930965814802522</v>
      </c>
      <c r="T1050" s="212">
        <f t="shared" si="378"/>
        <v>0.15930965814802522</v>
      </c>
      <c r="U1050" s="196" t="str">
        <f t="shared" si="379"/>
        <v>ok</v>
      </c>
      <c r="V1050" s="192" t="str">
        <f>INDEX(resources!F:F,MATCH(B1050,resources!B:B,0))</f>
        <v>new_resolve</v>
      </c>
      <c r="W1050" s="197">
        <f t="shared" si="380"/>
        <v>0</v>
      </c>
      <c r="X1050" s="197">
        <f t="shared" si="381"/>
        <v>1</v>
      </c>
      <c r="Y1050" s="214" t="str">
        <f t="shared" si="382"/>
        <v>New_Li_Battery_D.19-11-016 Resource 3_Resource 3. 20 MW, 80 MWh battery.</v>
      </c>
      <c r="Z1050" s="197">
        <f>IF(COUNTIFS($Y$2:Y1050,Y1050)=1,1,0)</f>
        <v>0</v>
      </c>
      <c r="AA1050" s="197">
        <f>SUM($Z$2:Z1050)*Z1050</f>
        <v>0</v>
      </c>
      <c r="AB1050" s="197">
        <f>COUNTIFS(resources!B:B,B1050)</f>
        <v>1</v>
      </c>
      <c r="AC1050" s="197">
        <f t="shared" si="383"/>
        <v>1</v>
      </c>
      <c r="AD1050" s="197">
        <f t="shared" si="384"/>
        <v>1</v>
      </c>
      <c r="AE1050" s="197">
        <f t="shared" si="385"/>
        <v>1</v>
      </c>
      <c r="AF1050" s="197">
        <f t="shared" si="386"/>
        <v>1</v>
      </c>
      <c r="AG1050" s="197">
        <f t="shared" si="387"/>
        <v>1</v>
      </c>
      <c r="AH1050" s="197">
        <f t="shared" si="388"/>
        <v>1</v>
      </c>
      <c r="AI1050" s="197">
        <f t="shared" si="389"/>
        <v>1</v>
      </c>
    </row>
    <row r="1051" spans="1:35" x14ac:dyDescent="0.3">
      <c r="A1051" s="103" t="s">
        <v>3926</v>
      </c>
      <c r="B1051" s="214" t="s">
        <v>593</v>
      </c>
      <c r="C1051" s="214" t="s">
        <v>6279</v>
      </c>
      <c r="D1051" s="164">
        <v>2023</v>
      </c>
      <c r="E1051" s="164">
        <v>5</v>
      </c>
      <c r="F1051" s="166">
        <v>0</v>
      </c>
      <c r="G1051" s="206"/>
      <c r="H1051" s="208">
        <v>7.9654829074012612E-3</v>
      </c>
      <c r="I1051" s="103" t="s">
        <v>558</v>
      </c>
      <c r="J1051" s="85">
        <v>4</v>
      </c>
      <c r="K1051" s="211" t="s">
        <v>6280</v>
      </c>
      <c r="L1051" s="211">
        <v>20</v>
      </c>
      <c r="M1051" s="211" t="str">
        <f>IF(
ISNA(INDEX([1]resources!E:E,MATCH(B1051,[1]resources!B:B,0))),"fillme",
INDEX([1]resources!E:E,MATCH(B1051,[1]resources!B:B,0)))</f>
        <v>CAISO_Battery</v>
      </c>
      <c r="N1051" s="221">
        <f>IF(
ISNA(INDEX([1]resources!J:J,MATCH(B1051,[1]resources!B:B,0))),"fillme",
INDEX([1]resources!J:J,MATCH(B1051,[1]resources!B:B,0)))</f>
        <v>0</v>
      </c>
      <c r="O1051" s="210" t="str">
        <f>IFERROR(INDEX(resources!K:K,MATCH(B1051,resources!B:B,0)),"fillme")</f>
        <v>battery</v>
      </c>
      <c r="P1051" s="210" t="str">
        <f t="shared" si="375"/>
        <v>battery_2023_5</v>
      </c>
      <c r="Q1051" s="194">
        <f>INDEX(elcc!G:G,MATCH(P1051,elcc!D:D,0))</f>
        <v>1</v>
      </c>
      <c r="R1051" s="195">
        <f t="shared" si="376"/>
        <v>1</v>
      </c>
      <c r="S1051" s="210">
        <f t="shared" si="377"/>
        <v>0.15930965814802522</v>
      </c>
      <c r="T1051" s="212">
        <f t="shared" si="378"/>
        <v>0.15930965814802522</v>
      </c>
      <c r="U1051" s="196" t="str">
        <f t="shared" si="379"/>
        <v>ok</v>
      </c>
      <c r="V1051" s="192" t="str">
        <f>INDEX(resources!F:F,MATCH(B1051,resources!B:B,0))</f>
        <v>new_resolve</v>
      </c>
      <c r="W1051" s="197">
        <f t="shared" si="380"/>
        <v>0</v>
      </c>
      <c r="X1051" s="197">
        <f t="shared" si="381"/>
        <v>1</v>
      </c>
      <c r="Y1051" s="214" t="str">
        <f t="shared" si="382"/>
        <v>New_Li_Battery_D.19-11-016 Resource 3_Resource 3. 20 MW, 80 MWh battery.</v>
      </c>
      <c r="Z1051" s="197">
        <f>IF(COUNTIFS($Y$2:Y1051,Y1051)=1,1,0)</f>
        <v>0</v>
      </c>
      <c r="AA1051" s="197">
        <f>SUM($Z$2:Z1051)*Z1051</f>
        <v>0</v>
      </c>
      <c r="AB1051" s="197">
        <f>COUNTIFS(resources!B:B,B1051)</f>
        <v>1</v>
      </c>
      <c r="AC1051" s="197">
        <f t="shared" si="383"/>
        <v>1</v>
      </c>
      <c r="AD1051" s="197">
        <f t="shared" si="384"/>
        <v>1</v>
      </c>
      <c r="AE1051" s="197">
        <f t="shared" si="385"/>
        <v>1</v>
      </c>
      <c r="AF1051" s="197">
        <f t="shared" si="386"/>
        <v>1</v>
      </c>
      <c r="AG1051" s="197">
        <f t="shared" si="387"/>
        <v>1</v>
      </c>
      <c r="AH1051" s="197">
        <f t="shared" si="388"/>
        <v>1</v>
      </c>
      <c r="AI1051" s="197">
        <f t="shared" si="389"/>
        <v>1</v>
      </c>
    </row>
    <row r="1052" spans="1:35" x14ac:dyDescent="0.3">
      <c r="A1052" s="103" t="s">
        <v>3926</v>
      </c>
      <c r="B1052" s="214" t="s">
        <v>593</v>
      </c>
      <c r="C1052" s="214" t="s">
        <v>6279</v>
      </c>
      <c r="D1052" s="164">
        <v>2023</v>
      </c>
      <c r="E1052" s="164">
        <v>6</v>
      </c>
      <c r="F1052" s="166">
        <v>0</v>
      </c>
      <c r="G1052" s="206"/>
      <c r="H1052" s="208">
        <v>7.9654829074012612E-3</v>
      </c>
      <c r="I1052" s="103" t="s">
        <v>558</v>
      </c>
      <c r="J1052" s="85">
        <v>4</v>
      </c>
      <c r="K1052" s="211" t="s">
        <v>6280</v>
      </c>
      <c r="L1052" s="211">
        <v>20</v>
      </c>
      <c r="M1052" s="211" t="str">
        <f>IF(
ISNA(INDEX([1]resources!E:E,MATCH(B1052,[1]resources!B:B,0))),"fillme",
INDEX([1]resources!E:E,MATCH(B1052,[1]resources!B:B,0)))</f>
        <v>CAISO_Battery</v>
      </c>
      <c r="N1052" s="221">
        <f>IF(
ISNA(INDEX([1]resources!J:J,MATCH(B1052,[1]resources!B:B,0))),"fillme",
INDEX([1]resources!J:J,MATCH(B1052,[1]resources!B:B,0)))</f>
        <v>0</v>
      </c>
      <c r="O1052" s="210" t="str">
        <f>IFERROR(INDEX(resources!K:K,MATCH(B1052,resources!B:B,0)),"fillme")</f>
        <v>battery</v>
      </c>
      <c r="P1052" s="210" t="str">
        <f t="shared" si="375"/>
        <v>battery_2023_6</v>
      </c>
      <c r="Q1052" s="194">
        <f>INDEX(elcc!G:G,MATCH(P1052,elcc!D:D,0))</f>
        <v>1</v>
      </c>
      <c r="R1052" s="195">
        <f t="shared" si="376"/>
        <v>1</v>
      </c>
      <c r="S1052" s="210">
        <f t="shared" si="377"/>
        <v>0.15930965814802522</v>
      </c>
      <c r="T1052" s="212">
        <f t="shared" si="378"/>
        <v>0.15930965814802522</v>
      </c>
      <c r="U1052" s="196" t="str">
        <f t="shared" si="379"/>
        <v>ok</v>
      </c>
      <c r="V1052" s="192" t="str">
        <f>INDEX(resources!F:F,MATCH(B1052,resources!B:B,0))</f>
        <v>new_resolve</v>
      </c>
      <c r="W1052" s="197">
        <f t="shared" si="380"/>
        <v>0</v>
      </c>
      <c r="X1052" s="197">
        <f t="shared" si="381"/>
        <v>1</v>
      </c>
      <c r="Y1052" s="214" t="str">
        <f t="shared" si="382"/>
        <v>New_Li_Battery_D.19-11-016 Resource 3_Resource 3. 20 MW, 80 MWh battery.</v>
      </c>
      <c r="Z1052" s="197">
        <f>IF(COUNTIFS($Y$2:Y1052,Y1052)=1,1,0)</f>
        <v>0</v>
      </c>
      <c r="AA1052" s="197">
        <f>SUM($Z$2:Z1052)*Z1052</f>
        <v>0</v>
      </c>
      <c r="AB1052" s="197">
        <f>COUNTIFS(resources!B:B,B1052)</f>
        <v>1</v>
      </c>
      <c r="AC1052" s="197">
        <f t="shared" si="383"/>
        <v>1</v>
      </c>
      <c r="AD1052" s="197">
        <f t="shared" si="384"/>
        <v>1</v>
      </c>
      <c r="AE1052" s="197">
        <f t="shared" si="385"/>
        <v>1</v>
      </c>
      <c r="AF1052" s="197">
        <f t="shared" si="386"/>
        <v>1</v>
      </c>
      <c r="AG1052" s="197">
        <f t="shared" si="387"/>
        <v>1</v>
      </c>
      <c r="AH1052" s="197">
        <f t="shared" si="388"/>
        <v>1</v>
      </c>
      <c r="AI1052" s="197">
        <f t="shared" si="389"/>
        <v>1</v>
      </c>
    </row>
    <row r="1053" spans="1:35" x14ac:dyDescent="0.3">
      <c r="A1053" s="103" t="s">
        <v>3926</v>
      </c>
      <c r="B1053" s="214" t="s">
        <v>593</v>
      </c>
      <c r="C1053" s="214" t="s">
        <v>6279</v>
      </c>
      <c r="D1053" s="164">
        <v>2023</v>
      </c>
      <c r="E1053" s="164">
        <v>7</v>
      </c>
      <c r="F1053" s="166">
        <v>0</v>
      </c>
      <c r="G1053" s="209"/>
      <c r="H1053" s="208">
        <v>7.9654829074012612E-3</v>
      </c>
      <c r="I1053" s="103" t="s">
        <v>558</v>
      </c>
      <c r="J1053" s="85">
        <v>4</v>
      </c>
      <c r="K1053" s="211" t="s">
        <v>6280</v>
      </c>
      <c r="L1053" s="211">
        <v>20</v>
      </c>
      <c r="M1053" s="211" t="str">
        <f>IF(
ISNA(INDEX([1]resources!E:E,MATCH(B1053,[1]resources!B:B,0))),"fillme",
INDEX([1]resources!E:E,MATCH(B1053,[1]resources!B:B,0)))</f>
        <v>CAISO_Battery</v>
      </c>
      <c r="N1053" s="221">
        <f>IF(
ISNA(INDEX([1]resources!J:J,MATCH(B1053,[1]resources!B:B,0))),"fillme",
INDEX([1]resources!J:J,MATCH(B1053,[1]resources!B:B,0)))</f>
        <v>0</v>
      </c>
      <c r="O1053" s="210" t="str">
        <f>IFERROR(INDEX(resources!K:K,MATCH(B1053,resources!B:B,0)),"fillme")</f>
        <v>battery</v>
      </c>
      <c r="P1053" s="210" t="str">
        <f t="shared" si="375"/>
        <v>battery_2023_7</v>
      </c>
      <c r="Q1053" s="194">
        <f>INDEX(elcc!G:G,MATCH(P1053,elcc!D:D,0))</f>
        <v>1</v>
      </c>
      <c r="R1053" s="195">
        <f t="shared" si="376"/>
        <v>1</v>
      </c>
      <c r="S1053" s="210">
        <f t="shared" si="377"/>
        <v>0.15930965814802522</v>
      </c>
      <c r="T1053" s="212">
        <f t="shared" si="378"/>
        <v>0.15930965814802522</v>
      </c>
      <c r="U1053" s="196" t="str">
        <f t="shared" si="379"/>
        <v>ok</v>
      </c>
      <c r="V1053" s="192" t="str">
        <f>INDEX(resources!F:F,MATCH(B1053,resources!B:B,0))</f>
        <v>new_resolve</v>
      </c>
      <c r="W1053" s="197">
        <f t="shared" si="380"/>
        <v>0</v>
      </c>
      <c r="X1053" s="197">
        <f t="shared" si="381"/>
        <v>1</v>
      </c>
      <c r="Y1053" s="214" t="str">
        <f t="shared" si="382"/>
        <v>New_Li_Battery_D.19-11-016 Resource 3_Resource 3. 20 MW, 80 MWh battery.</v>
      </c>
      <c r="Z1053" s="197">
        <f>IF(COUNTIFS($Y$2:Y1053,Y1053)=1,1,0)</f>
        <v>0</v>
      </c>
      <c r="AA1053" s="197">
        <f>SUM($Z$2:Z1053)*Z1053</f>
        <v>0</v>
      </c>
      <c r="AB1053" s="197">
        <f>COUNTIFS(resources!B:B,B1053)</f>
        <v>1</v>
      </c>
      <c r="AC1053" s="197">
        <f t="shared" si="383"/>
        <v>1</v>
      </c>
      <c r="AD1053" s="197">
        <f t="shared" si="384"/>
        <v>1</v>
      </c>
      <c r="AE1053" s="197">
        <f t="shared" si="385"/>
        <v>1</v>
      </c>
      <c r="AF1053" s="197">
        <f t="shared" si="386"/>
        <v>1</v>
      </c>
      <c r="AG1053" s="197">
        <f t="shared" si="387"/>
        <v>1</v>
      </c>
      <c r="AH1053" s="197">
        <f t="shared" si="388"/>
        <v>1</v>
      </c>
      <c r="AI1053" s="197">
        <f t="shared" si="389"/>
        <v>1</v>
      </c>
    </row>
    <row r="1054" spans="1:35" x14ac:dyDescent="0.3">
      <c r="A1054" s="103" t="s">
        <v>3926</v>
      </c>
      <c r="B1054" s="214" t="s">
        <v>593</v>
      </c>
      <c r="C1054" s="214" t="s">
        <v>6279</v>
      </c>
      <c r="D1054" s="164">
        <v>2023</v>
      </c>
      <c r="E1054" s="164">
        <v>8</v>
      </c>
      <c r="F1054" s="166">
        <v>0</v>
      </c>
      <c r="G1054" s="206"/>
      <c r="H1054" s="208">
        <v>7.9654829074012612E-3</v>
      </c>
      <c r="I1054" s="103" t="s">
        <v>558</v>
      </c>
      <c r="J1054" s="85">
        <v>4</v>
      </c>
      <c r="K1054" s="211" t="s">
        <v>6280</v>
      </c>
      <c r="L1054" s="211">
        <v>20</v>
      </c>
      <c r="M1054" s="211" t="str">
        <f>IF(
ISNA(INDEX([1]resources!E:E,MATCH(B1054,[1]resources!B:B,0))),"fillme",
INDEX([1]resources!E:E,MATCH(B1054,[1]resources!B:B,0)))</f>
        <v>CAISO_Battery</v>
      </c>
      <c r="N1054" s="221">
        <f>IF(
ISNA(INDEX([1]resources!J:J,MATCH(B1054,[1]resources!B:B,0))),"fillme",
INDEX([1]resources!J:J,MATCH(B1054,[1]resources!B:B,0)))</f>
        <v>0</v>
      </c>
      <c r="O1054" s="210" t="str">
        <f>IFERROR(INDEX(resources!K:K,MATCH(B1054,resources!B:B,0)),"fillme")</f>
        <v>battery</v>
      </c>
      <c r="P1054" s="210" t="str">
        <f t="shared" si="375"/>
        <v>battery_2023_8</v>
      </c>
      <c r="Q1054" s="194">
        <f>INDEX(elcc!G:G,MATCH(P1054,elcc!D:D,0))</f>
        <v>1</v>
      </c>
      <c r="R1054" s="195">
        <f t="shared" si="376"/>
        <v>1</v>
      </c>
      <c r="S1054" s="210">
        <f t="shared" si="377"/>
        <v>0.15930965814802522</v>
      </c>
      <c r="T1054" s="212">
        <f t="shared" si="378"/>
        <v>0.15930965814802522</v>
      </c>
      <c r="U1054" s="196" t="str">
        <f t="shared" si="379"/>
        <v>ok</v>
      </c>
      <c r="V1054" s="192" t="str">
        <f>INDEX(resources!F:F,MATCH(B1054,resources!B:B,0))</f>
        <v>new_resolve</v>
      </c>
      <c r="W1054" s="197">
        <f t="shared" si="380"/>
        <v>0</v>
      </c>
      <c r="X1054" s="197">
        <f t="shared" si="381"/>
        <v>1</v>
      </c>
      <c r="Y1054" s="214" t="str">
        <f t="shared" si="382"/>
        <v>New_Li_Battery_D.19-11-016 Resource 3_Resource 3. 20 MW, 80 MWh battery.</v>
      </c>
      <c r="Z1054" s="197">
        <f>IF(COUNTIFS($Y$2:Y1054,Y1054)=1,1,0)</f>
        <v>0</v>
      </c>
      <c r="AA1054" s="197">
        <f>SUM($Z$2:Z1054)*Z1054</f>
        <v>0</v>
      </c>
      <c r="AB1054" s="197">
        <f>COUNTIFS(resources!B:B,B1054)</f>
        <v>1</v>
      </c>
      <c r="AC1054" s="197">
        <f t="shared" si="383"/>
        <v>1</v>
      </c>
      <c r="AD1054" s="197">
        <f t="shared" si="384"/>
        <v>1</v>
      </c>
      <c r="AE1054" s="197">
        <f t="shared" si="385"/>
        <v>1</v>
      </c>
      <c r="AF1054" s="197">
        <f t="shared" si="386"/>
        <v>1</v>
      </c>
      <c r="AG1054" s="197">
        <f t="shared" si="387"/>
        <v>1</v>
      </c>
      <c r="AH1054" s="197">
        <f t="shared" si="388"/>
        <v>1</v>
      </c>
      <c r="AI1054" s="197">
        <f t="shared" si="389"/>
        <v>1</v>
      </c>
    </row>
    <row r="1055" spans="1:35" x14ac:dyDescent="0.3">
      <c r="A1055" s="103" t="s">
        <v>3926</v>
      </c>
      <c r="B1055" s="214" t="s">
        <v>593</v>
      </c>
      <c r="C1055" s="214" t="s">
        <v>6279</v>
      </c>
      <c r="D1055" s="164">
        <v>2023</v>
      </c>
      <c r="E1055" s="164">
        <v>9</v>
      </c>
      <c r="F1055" s="166">
        <v>0</v>
      </c>
      <c r="G1055" s="206"/>
      <c r="H1055" s="208">
        <v>7.9654829074012612E-3</v>
      </c>
      <c r="I1055" s="103" t="s">
        <v>558</v>
      </c>
      <c r="J1055" s="85">
        <v>4</v>
      </c>
      <c r="K1055" s="211" t="s">
        <v>6280</v>
      </c>
      <c r="L1055" s="211">
        <v>20</v>
      </c>
      <c r="M1055" s="211" t="str">
        <f>IF(
ISNA(INDEX([1]resources!E:E,MATCH(B1055,[1]resources!B:B,0))),"fillme",
INDEX([1]resources!E:E,MATCH(B1055,[1]resources!B:B,0)))</f>
        <v>CAISO_Battery</v>
      </c>
      <c r="N1055" s="221">
        <f>IF(
ISNA(INDEX([1]resources!J:J,MATCH(B1055,[1]resources!B:B,0))),"fillme",
INDEX([1]resources!J:J,MATCH(B1055,[1]resources!B:B,0)))</f>
        <v>0</v>
      </c>
      <c r="O1055" s="210" t="str">
        <f>IFERROR(INDEX(resources!K:K,MATCH(B1055,resources!B:B,0)),"fillme")</f>
        <v>battery</v>
      </c>
      <c r="P1055" s="210" t="str">
        <f t="shared" si="375"/>
        <v>battery_2023_9</v>
      </c>
      <c r="Q1055" s="194">
        <f>INDEX(elcc!G:G,MATCH(P1055,elcc!D:D,0))</f>
        <v>1</v>
      </c>
      <c r="R1055" s="195">
        <f t="shared" si="376"/>
        <v>1</v>
      </c>
      <c r="S1055" s="210">
        <f t="shared" si="377"/>
        <v>0.15930965814802522</v>
      </c>
      <c r="T1055" s="212">
        <f t="shared" si="378"/>
        <v>0.15930965814802522</v>
      </c>
      <c r="U1055" s="196" t="str">
        <f t="shared" si="379"/>
        <v>ok</v>
      </c>
      <c r="V1055" s="192" t="str">
        <f>INDEX(resources!F:F,MATCH(B1055,resources!B:B,0))</f>
        <v>new_resolve</v>
      </c>
      <c r="W1055" s="197">
        <f t="shared" si="380"/>
        <v>0</v>
      </c>
      <c r="X1055" s="197">
        <f t="shared" si="381"/>
        <v>1</v>
      </c>
      <c r="Y1055" s="214" t="str">
        <f t="shared" si="382"/>
        <v>New_Li_Battery_D.19-11-016 Resource 3_Resource 3. 20 MW, 80 MWh battery.</v>
      </c>
      <c r="Z1055" s="197">
        <f>IF(COUNTIFS($Y$2:Y1055,Y1055)=1,1,0)</f>
        <v>0</v>
      </c>
      <c r="AA1055" s="197">
        <f>SUM($Z$2:Z1055)*Z1055</f>
        <v>0</v>
      </c>
      <c r="AB1055" s="197">
        <f>COUNTIFS(resources!B:B,B1055)</f>
        <v>1</v>
      </c>
      <c r="AC1055" s="197">
        <f t="shared" si="383"/>
        <v>1</v>
      </c>
      <c r="AD1055" s="197">
        <f t="shared" si="384"/>
        <v>1</v>
      </c>
      <c r="AE1055" s="197">
        <f t="shared" si="385"/>
        <v>1</v>
      </c>
      <c r="AF1055" s="197">
        <f t="shared" si="386"/>
        <v>1</v>
      </c>
      <c r="AG1055" s="197">
        <f t="shared" si="387"/>
        <v>1</v>
      </c>
      <c r="AH1055" s="197">
        <f t="shared" si="388"/>
        <v>1</v>
      </c>
      <c r="AI1055" s="197">
        <f t="shared" si="389"/>
        <v>1</v>
      </c>
    </row>
    <row r="1056" spans="1:35" x14ac:dyDescent="0.3">
      <c r="A1056" s="103" t="s">
        <v>3926</v>
      </c>
      <c r="B1056" s="214" t="s">
        <v>593</v>
      </c>
      <c r="C1056" s="214" t="s">
        <v>6279</v>
      </c>
      <c r="D1056" s="164">
        <v>2023</v>
      </c>
      <c r="E1056" s="164">
        <v>10</v>
      </c>
      <c r="F1056" s="166">
        <v>0</v>
      </c>
      <c r="G1056" s="209"/>
      <c r="H1056" s="208">
        <v>7.9654829074012612E-3</v>
      </c>
      <c r="I1056" s="103" t="s">
        <v>558</v>
      </c>
      <c r="J1056" s="85">
        <v>4</v>
      </c>
      <c r="K1056" s="211" t="s">
        <v>6280</v>
      </c>
      <c r="L1056" s="211">
        <v>20</v>
      </c>
      <c r="M1056" s="211" t="str">
        <f>IF(
ISNA(INDEX([1]resources!E:E,MATCH(B1056,[1]resources!B:B,0))),"fillme",
INDEX([1]resources!E:E,MATCH(B1056,[1]resources!B:B,0)))</f>
        <v>CAISO_Battery</v>
      </c>
      <c r="N1056" s="221">
        <f>IF(
ISNA(INDEX([1]resources!J:J,MATCH(B1056,[1]resources!B:B,0))),"fillme",
INDEX([1]resources!J:J,MATCH(B1056,[1]resources!B:B,0)))</f>
        <v>0</v>
      </c>
      <c r="O1056" s="210" t="str">
        <f>IFERROR(INDEX(resources!K:K,MATCH(B1056,resources!B:B,0)),"fillme")</f>
        <v>battery</v>
      </c>
      <c r="P1056" s="210" t="str">
        <f t="shared" si="375"/>
        <v>battery_2023_10</v>
      </c>
      <c r="Q1056" s="194">
        <f>INDEX(elcc!G:G,MATCH(P1056,elcc!D:D,0))</f>
        <v>1</v>
      </c>
      <c r="R1056" s="195">
        <f t="shared" si="376"/>
        <v>1</v>
      </c>
      <c r="S1056" s="210">
        <f t="shared" si="377"/>
        <v>0.15930965814802522</v>
      </c>
      <c r="T1056" s="212">
        <f t="shared" si="378"/>
        <v>0.15930965814802522</v>
      </c>
      <c r="U1056" s="196" t="str">
        <f t="shared" si="379"/>
        <v>ok</v>
      </c>
      <c r="V1056" s="192" t="str">
        <f>INDEX(resources!F:F,MATCH(B1056,resources!B:B,0))</f>
        <v>new_resolve</v>
      </c>
      <c r="W1056" s="197">
        <f t="shared" si="380"/>
        <v>0</v>
      </c>
      <c r="X1056" s="197">
        <f t="shared" si="381"/>
        <v>1</v>
      </c>
      <c r="Y1056" s="214" t="str">
        <f t="shared" si="382"/>
        <v>New_Li_Battery_D.19-11-016 Resource 3_Resource 3. 20 MW, 80 MWh battery.</v>
      </c>
      <c r="Z1056" s="197">
        <f>IF(COUNTIFS($Y$2:Y1056,Y1056)=1,1,0)</f>
        <v>0</v>
      </c>
      <c r="AA1056" s="197">
        <f>SUM($Z$2:Z1056)*Z1056</f>
        <v>0</v>
      </c>
      <c r="AB1056" s="197">
        <f>COUNTIFS(resources!B:B,B1056)</f>
        <v>1</v>
      </c>
      <c r="AC1056" s="197">
        <f t="shared" si="383"/>
        <v>1</v>
      </c>
      <c r="AD1056" s="197">
        <f t="shared" si="384"/>
        <v>1</v>
      </c>
      <c r="AE1056" s="197">
        <f t="shared" si="385"/>
        <v>1</v>
      </c>
      <c r="AF1056" s="197">
        <f t="shared" si="386"/>
        <v>1</v>
      </c>
      <c r="AG1056" s="197">
        <f t="shared" si="387"/>
        <v>1</v>
      </c>
      <c r="AH1056" s="197">
        <f t="shared" si="388"/>
        <v>1</v>
      </c>
      <c r="AI1056" s="197">
        <f t="shared" si="389"/>
        <v>1</v>
      </c>
    </row>
    <row r="1057" spans="1:35" x14ac:dyDescent="0.3">
      <c r="A1057" s="103" t="s">
        <v>3926</v>
      </c>
      <c r="B1057" s="214" t="s">
        <v>593</v>
      </c>
      <c r="C1057" s="214" t="s">
        <v>6279</v>
      </c>
      <c r="D1057" s="164">
        <v>2023</v>
      </c>
      <c r="E1057" s="164">
        <v>11</v>
      </c>
      <c r="F1057" s="166">
        <v>0</v>
      </c>
      <c r="G1057" s="206"/>
      <c r="H1057" s="208">
        <v>7.9654829074012612E-3</v>
      </c>
      <c r="I1057" s="103" t="s">
        <v>558</v>
      </c>
      <c r="J1057" s="85">
        <v>4</v>
      </c>
      <c r="K1057" s="211" t="s">
        <v>6280</v>
      </c>
      <c r="L1057" s="211">
        <v>20</v>
      </c>
      <c r="M1057" s="211" t="str">
        <f>IF(
ISNA(INDEX([1]resources!E:E,MATCH(B1057,[1]resources!B:B,0))),"fillme",
INDEX([1]resources!E:E,MATCH(B1057,[1]resources!B:B,0)))</f>
        <v>CAISO_Battery</v>
      </c>
      <c r="N1057" s="221">
        <f>IF(
ISNA(INDEX([1]resources!J:J,MATCH(B1057,[1]resources!B:B,0))),"fillme",
INDEX([1]resources!J:J,MATCH(B1057,[1]resources!B:B,0)))</f>
        <v>0</v>
      </c>
      <c r="O1057" s="210" t="str">
        <f>IFERROR(INDEX(resources!K:K,MATCH(B1057,resources!B:B,0)),"fillme")</f>
        <v>battery</v>
      </c>
      <c r="P1057" s="210" t="str">
        <f t="shared" si="375"/>
        <v>battery_2023_11</v>
      </c>
      <c r="Q1057" s="194">
        <f>INDEX(elcc!G:G,MATCH(P1057,elcc!D:D,0))</f>
        <v>1</v>
      </c>
      <c r="R1057" s="195">
        <f t="shared" si="376"/>
        <v>1</v>
      </c>
      <c r="S1057" s="210">
        <f t="shared" si="377"/>
        <v>0.15930965814802522</v>
      </c>
      <c r="T1057" s="212">
        <f t="shared" si="378"/>
        <v>0.15930965814802522</v>
      </c>
      <c r="U1057" s="196" t="str">
        <f t="shared" si="379"/>
        <v>ok</v>
      </c>
      <c r="V1057" s="192" t="str">
        <f>INDEX(resources!F:F,MATCH(B1057,resources!B:B,0))</f>
        <v>new_resolve</v>
      </c>
      <c r="W1057" s="197">
        <f t="shared" si="380"/>
        <v>0</v>
      </c>
      <c r="X1057" s="197">
        <f t="shared" si="381"/>
        <v>1</v>
      </c>
      <c r="Y1057" s="214" t="str">
        <f t="shared" si="382"/>
        <v>New_Li_Battery_D.19-11-016 Resource 3_Resource 3. 20 MW, 80 MWh battery.</v>
      </c>
      <c r="Z1057" s="197">
        <f>IF(COUNTIFS($Y$2:Y1057,Y1057)=1,1,0)</f>
        <v>0</v>
      </c>
      <c r="AA1057" s="197">
        <f>SUM($Z$2:Z1057)*Z1057</f>
        <v>0</v>
      </c>
      <c r="AB1057" s="197">
        <f>COUNTIFS(resources!B:B,B1057)</f>
        <v>1</v>
      </c>
      <c r="AC1057" s="197">
        <f t="shared" si="383"/>
        <v>1</v>
      </c>
      <c r="AD1057" s="197">
        <f t="shared" si="384"/>
        <v>1</v>
      </c>
      <c r="AE1057" s="197">
        <f t="shared" si="385"/>
        <v>1</v>
      </c>
      <c r="AF1057" s="197">
        <f t="shared" si="386"/>
        <v>1</v>
      </c>
      <c r="AG1057" s="197">
        <f t="shared" si="387"/>
        <v>1</v>
      </c>
      <c r="AH1057" s="197">
        <f t="shared" si="388"/>
        <v>1</v>
      </c>
      <c r="AI1057" s="197">
        <f t="shared" si="389"/>
        <v>1</v>
      </c>
    </row>
    <row r="1058" spans="1:35" x14ac:dyDescent="0.3">
      <c r="A1058" s="103" t="s">
        <v>3926</v>
      </c>
      <c r="B1058" s="214" t="s">
        <v>593</v>
      </c>
      <c r="C1058" s="214" t="s">
        <v>6279</v>
      </c>
      <c r="D1058" s="164">
        <v>2023</v>
      </c>
      <c r="E1058" s="164">
        <v>12</v>
      </c>
      <c r="F1058" s="166">
        <v>0</v>
      </c>
      <c r="G1058" s="206"/>
      <c r="H1058" s="208">
        <v>7.9654829074012612E-3</v>
      </c>
      <c r="I1058" s="103" t="s">
        <v>558</v>
      </c>
      <c r="J1058" s="85">
        <v>4</v>
      </c>
      <c r="K1058" s="211" t="s">
        <v>6280</v>
      </c>
      <c r="L1058" s="211">
        <v>20</v>
      </c>
      <c r="M1058" s="211" t="str">
        <f>IF(
ISNA(INDEX([1]resources!E:E,MATCH(B1058,[1]resources!B:B,0))),"fillme",
INDEX([1]resources!E:E,MATCH(B1058,[1]resources!B:B,0)))</f>
        <v>CAISO_Battery</v>
      </c>
      <c r="N1058" s="221">
        <f>IF(
ISNA(INDEX([1]resources!J:J,MATCH(B1058,[1]resources!B:B,0))),"fillme",
INDEX([1]resources!J:J,MATCH(B1058,[1]resources!B:B,0)))</f>
        <v>0</v>
      </c>
      <c r="O1058" s="210" t="str">
        <f>IFERROR(INDEX(resources!K:K,MATCH(B1058,resources!B:B,0)),"fillme")</f>
        <v>battery</v>
      </c>
      <c r="P1058" s="210" t="str">
        <f t="shared" si="375"/>
        <v>battery_2023_12</v>
      </c>
      <c r="Q1058" s="194">
        <f>INDEX(elcc!G:G,MATCH(P1058,elcc!D:D,0))</f>
        <v>1</v>
      </c>
      <c r="R1058" s="195">
        <f t="shared" si="376"/>
        <v>1</v>
      </c>
      <c r="S1058" s="210">
        <f t="shared" si="377"/>
        <v>0.15930965814802522</v>
      </c>
      <c r="T1058" s="212">
        <f t="shared" si="378"/>
        <v>0.15930965814802522</v>
      </c>
      <c r="U1058" s="196" t="str">
        <f t="shared" si="379"/>
        <v>ok</v>
      </c>
      <c r="V1058" s="192" t="str">
        <f>INDEX(resources!F:F,MATCH(B1058,resources!B:B,0))</f>
        <v>new_resolve</v>
      </c>
      <c r="W1058" s="197">
        <f t="shared" si="380"/>
        <v>0</v>
      </c>
      <c r="X1058" s="197">
        <f t="shared" si="381"/>
        <v>1</v>
      </c>
      <c r="Y1058" s="214" t="str">
        <f t="shared" si="382"/>
        <v>New_Li_Battery_D.19-11-016 Resource 3_Resource 3. 20 MW, 80 MWh battery.</v>
      </c>
      <c r="Z1058" s="197">
        <f>IF(COUNTIFS($Y$2:Y1058,Y1058)=1,1,0)</f>
        <v>0</v>
      </c>
      <c r="AA1058" s="197">
        <f>SUM($Z$2:Z1058)*Z1058</f>
        <v>0</v>
      </c>
      <c r="AB1058" s="197">
        <f>COUNTIFS(resources!B:B,B1058)</f>
        <v>1</v>
      </c>
      <c r="AC1058" s="197">
        <f t="shared" si="383"/>
        <v>1</v>
      </c>
      <c r="AD1058" s="197">
        <f t="shared" si="384"/>
        <v>1</v>
      </c>
      <c r="AE1058" s="197">
        <f t="shared" si="385"/>
        <v>1</v>
      </c>
      <c r="AF1058" s="197">
        <f t="shared" si="386"/>
        <v>1</v>
      </c>
      <c r="AG1058" s="197">
        <f t="shared" si="387"/>
        <v>1</v>
      </c>
      <c r="AH1058" s="197">
        <f t="shared" si="388"/>
        <v>1</v>
      </c>
      <c r="AI1058" s="197">
        <f t="shared" si="389"/>
        <v>1</v>
      </c>
    </row>
    <row r="1059" spans="1:35" x14ac:dyDescent="0.3">
      <c r="A1059" s="103" t="s">
        <v>3926</v>
      </c>
      <c r="B1059" s="214" t="s">
        <v>593</v>
      </c>
      <c r="C1059" s="214" t="s">
        <v>6279</v>
      </c>
      <c r="D1059" s="164">
        <v>2024</v>
      </c>
      <c r="E1059" s="164">
        <v>1</v>
      </c>
      <c r="F1059" s="166">
        <v>0</v>
      </c>
      <c r="G1059" s="209"/>
      <c r="H1059" s="208">
        <v>7.9654829074012612E-3</v>
      </c>
      <c r="I1059" s="103" t="s">
        <v>558</v>
      </c>
      <c r="J1059" s="85">
        <v>4</v>
      </c>
      <c r="K1059" s="211" t="s">
        <v>6280</v>
      </c>
      <c r="L1059" s="211">
        <v>20</v>
      </c>
      <c r="M1059" s="211" t="str">
        <f>IF(
ISNA(INDEX([1]resources!E:E,MATCH(B1059,[1]resources!B:B,0))),"fillme",
INDEX([1]resources!E:E,MATCH(B1059,[1]resources!B:B,0)))</f>
        <v>CAISO_Battery</v>
      </c>
      <c r="N1059" s="221">
        <f>IF(
ISNA(INDEX([1]resources!J:J,MATCH(B1059,[1]resources!B:B,0))),"fillme",
INDEX([1]resources!J:J,MATCH(B1059,[1]resources!B:B,0)))</f>
        <v>0</v>
      </c>
      <c r="O1059" s="210" t="str">
        <f>IFERROR(INDEX(resources!K:K,MATCH(B1059,resources!B:B,0)),"fillme")</f>
        <v>battery</v>
      </c>
      <c r="P1059" s="210" t="str">
        <f t="shared" si="375"/>
        <v>battery_2024_1</v>
      </c>
      <c r="Q1059" s="194">
        <f>INDEX(elcc!G:G,MATCH(P1059,elcc!D:D,0))</f>
        <v>1</v>
      </c>
      <c r="R1059" s="195">
        <f t="shared" si="376"/>
        <v>1</v>
      </c>
      <c r="S1059" s="210">
        <f t="shared" si="377"/>
        <v>0.15930965814802522</v>
      </c>
      <c r="T1059" s="212">
        <f t="shared" si="378"/>
        <v>0.15930965814802522</v>
      </c>
      <c r="U1059" s="196" t="str">
        <f t="shared" si="379"/>
        <v>ok</v>
      </c>
      <c r="V1059" s="192" t="str">
        <f>INDEX(resources!F:F,MATCH(B1059,resources!B:B,0))</f>
        <v>new_resolve</v>
      </c>
      <c r="W1059" s="197">
        <f t="shared" si="380"/>
        <v>0</v>
      </c>
      <c r="X1059" s="197">
        <f t="shared" si="381"/>
        <v>1</v>
      </c>
      <c r="Y1059" s="214" t="str">
        <f t="shared" si="382"/>
        <v>New_Li_Battery_D.19-11-016 Resource 3_Resource 3. 20 MW, 80 MWh battery.</v>
      </c>
      <c r="Z1059" s="197">
        <f>IF(COUNTIFS($Y$2:Y1059,Y1059)=1,1,0)</f>
        <v>0</v>
      </c>
      <c r="AA1059" s="197">
        <f>SUM($Z$2:Z1059)*Z1059</f>
        <v>0</v>
      </c>
      <c r="AB1059" s="197">
        <f>COUNTIFS(resources!B:B,B1059)</f>
        <v>1</v>
      </c>
      <c r="AC1059" s="197">
        <f t="shared" si="383"/>
        <v>1</v>
      </c>
      <c r="AD1059" s="197">
        <f t="shared" si="384"/>
        <v>1</v>
      </c>
      <c r="AE1059" s="197">
        <f t="shared" si="385"/>
        <v>1</v>
      </c>
      <c r="AF1059" s="197">
        <f t="shared" si="386"/>
        <v>1</v>
      </c>
      <c r="AG1059" s="197">
        <f t="shared" si="387"/>
        <v>1</v>
      </c>
      <c r="AH1059" s="197">
        <f t="shared" si="388"/>
        <v>1</v>
      </c>
      <c r="AI1059" s="197">
        <f t="shared" si="389"/>
        <v>1</v>
      </c>
    </row>
    <row r="1060" spans="1:35" x14ac:dyDescent="0.3">
      <c r="A1060" s="103" t="s">
        <v>3926</v>
      </c>
      <c r="B1060" s="214" t="s">
        <v>593</v>
      </c>
      <c r="C1060" s="214" t="s">
        <v>6279</v>
      </c>
      <c r="D1060" s="164">
        <v>2024</v>
      </c>
      <c r="E1060" s="164">
        <v>2</v>
      </c>
      <c r="F1060" s="166">
        <v>0</v>
      </c>
      <c r="G1060" s="206"/>
      <c r="H1060" s="208">
        <v>7.9654829074012612E-3</v>
      </c>
      <c r="I1060" s="103" t="s">
        <v>558</v>
      </c>
      <c r="J1060" s="85">
        <v>4</v>
      </c>
      <c r="K1060" s="211" t="s">
        <v>6280</v>
      </c>
      <c r="L1060" s="211">
        <v>20</v>
      </c>
      <c r="M1060" s="211" t="str">
        <f>IF(
ISNA(INDEX([1]resources!E:E,MATCH(B1060,[1]resources!B:B,0))),"fillme",
INDEX([1]resources!E:E,MATCH(B1060,[1]resources!B:B,0)))</f>
        <v>CAISO_Battery</v>
      </c>
      <c r="N1060" s="221">
        <f>IF(
ISNA(INDEX([1]resources!J:J,MATCH(B1060,[1]resources!B:B,0))),"fillme",
INDEX([1]resources!J:J,MATCH(B1060,[1]resources!B:B,0)))</f>
        <v>0</v>
      </c>
      <c r="O1060" s="210" t="str">
        <f>IFERROR(INDEX(resources!K:K,MATCH(B1060,resources!B:B,0)),"fillme")</f>
        <v>battery</v>
      </c>
      <c r="P1060" s="210" t="str">
        <f t="shared" si="375"/>
        <v>battery_2024_2</v>
      </c>
      <c r="Q1060" s="194">
        <f>INDEX(elcc!G:G,MATCH(P1060,elcc!D:D,0))</f>
        <v>1</v>
      </c>
      <c r="R1060" s="195">
        <f t="shared" si="376"/>
        <v>1</v>
      </c>
      <c r="S1060" s="210">
        <f t="shared" si="377"/>
        <v>0.15930965814802522</v>
      </c>
      <c r="T1060" s="212">
        <f t="shared" si="378"/>
        <v>0.15930965814802522</v>
      </c>
      <c r="U1060" s="196" t="str">
        <f t="shared" si="379"/>
        <v>ok</v>
      </c>
      <c r="V1060" s="192" t="str">
        <f>INDEX(resources!F:F,MATCH(B1060,resources!B:B,0))</f>
        <v>new_resolve</v>
      </c>
      <c r="W1060" s="197">
        <f t="shared" si="380"/>
        <v>0</v>
      </c>
      <c r="X1060" s="197">
        <f t="shared" si="381"/>
        <v>1</v>
      </c>
      <c r="Y1060" s="214" t="str">
        <f t="shared" si="382"/>
        <v>New_Li_Battery_D.19-11-016 Resource 3_Resource 3. 20 MW, 80 MWh battery.</v>
      </c>
      <c r="Z1060" s="197">
        <f>IF(COUNTIFS($Y$2:Y1060,Y1060)=1,1,0)</f>
        <v>0</v>
      </c>
      <c r="AA1060" s="197">
        <f>SUM($Z$2:Z1060)*Z1060</f>
        <v>0</v>
      </c>
      <c r="AB1060" s="197">
        <f>COUNTIFS(resources!B:B,B1060)</f>
        <v>1</v>
      </c>
      <c r="AC1060" s="197">
        <f t="shared" si="383"/>
        <v>1</v>
      </c>
      <c r="AD1060" s="197">
        <f t="shared" si="384"/>
        <v>1</v>
      </c>
      <c r="AE1060" s="197">
        <f t="shared" si="385"/>
        <v>1</v>
      </c>
      <c r="AF1060" s="197">
        <f t="shared" si="386"/>
        <v>1</v>
      </c>
      <c r="AG1060" s="197">
        <f t="shared" si="387"/>
        <v>1</v>
      </c>
      <c r="AH1060" s="197">
        <f t="shared" si="388"/>
        <v>1</v>
      </c>
      <c r="AI1060" s="197">
        <f t="shared" si="389"/>
        <v>1</v>
      </c>
    </row>
    <row r="1061" spans="1:35" x14ac:dyDescent="0.3">
      <c r="A1061" s="103" t="s">
        <v>3926</v>
      </c>
      <c r="B1061" s="214" t="s">
        <v>593</v>
      </c>
      <c r="C1061" s="214" t="s">
        <v>6279</v>
      </c>
      <c r="D1061" s="164">
        <v>2024</v>
      </c>
      <c r="E1061" s="164">
        <v>3</v>
      </c>
      <c r="F1061" s="166">
        <v>0</v>
      </c>
      <c r="G1061" s="206"/>
      <c r="H1061" s="208">
        <v>7.9654829074012612E-3</v>
      </c>
      <c r="I1061" s="103" t="s">
        <v>558</v>
      </c>
      <c r="J1061" s="85">
        <v>4</v>
      </c>
      <c r="K1061" s="211" t="s">
        <v>6280</v>
      </c>
      <c r="L1061" s="211">
        <v>20</v>
      </c>
      <c r="M1061" s="211" t="str">
        <f>IF(
ISNA(INDEX([1]resources!E:E,MATCH(B1061,[1]resources!B:B,0))),"fillme",
INDEX([1]resources!E:E,MATCH(B1061,[1]resources!B:B,0)))</f>
        <v>CAISO_Battery</v>
      </c>
      <c r="N1061" s="221">
        <f>IF(
ISNA(INDEX([1]resources!J:J,MATCH(B1061,[1]resources!B:B,0))),"fillme",
INDEX([1]resources!J:J,MATCH(B1061,[1]resources!B:B,0)))</f>
        <v>0</v>
      </c>
      <c r="O1061" s="210" t="str">
        <f>IFERROR(INDEX(resources!K:K,MATCH(B1061,resources!B:B,0)),"fillme")</f>
        <v>battery</v>
      </c>
      <c r="P1061" s="210" t="str">
        <f t="shared" si="375"/>
        <v>battery_2024_3</v>
      </c>
      <c r="Q1061" s="194">
        <f>INDEX(elcc!G:G,MATCH(P1061,elcc!D:D,0))</f>
        <v>1</v>
      </c>
      <c r="R1061" s="195">
        <f t="shared" si="376"/>
        <v>1</v>
      </c>
      <c r="S1061" s="210">
        <f t="shared" si="377"/>
        <v>0.15930965814802522</v>
      </c>
      <c r="T1061" s="212">
        <f t="shared" si="378"/>
        <v>0.15930965814802522</v>
      </c>
      <c r="U1061" s="196" t="str">
        <f t="shared" si="379"/>
        <v>ok</v>
      </c>
      <c r="V1061" s="192" t="str">
        <f>INDEX(resources!F:F,MATCH(B1061,resources!B:B,0))</f>
        <v>new_resolve</v>
      </c>
      <c r="W1061" s="197">
        <f t="shared" si="380"/>
        <v>0</v>
      </c>
      <c r="X1061" s="197">
        <f t="shared" si="381"/>
        <v>1</v>
      </c>
      <c r="Y1061" s="214" t="str">
        <f t="shared" si="382"/>
        <v>New_Li_Battery_D.19-11-016 Resource 3_Resource 3. 20 MW, 80 MWh battery.</v>
      </c>
      <c r="Z1061" s="197">
        <f>IF(COUNTIFS($Y$2:Y1061,Y1061)=1,1,0)</f>
        <v>0</v>
      </c>
      <c r="AA1061" s="197">
        <f>SUM($Z$2:Z1061)*Z1061</f>
        <v>0</v>
      </c>
      <c r="AB1061" s="197">
        <f>COUNTIFS(resources!B:B,B1061)</f>
        <v>1</v>
      </c>
      <c r="AC1061" s="197">
        <f t="shared" si="383"/>
        <v>1</v>
      </c>
      <c r="AD1061" s="197">
        <f t="shared" si="384"/>
        <v>1</v>
      </c>
      <c r="AE1061" s="197">
        <f t="shared" si="385"/>
        <v>1</v>
      </c>
      <c r="AF1061" s="197">
        <f t="shared" si="386"/>
        <v>1</v>
      </c>
      <c r="AG1061" s="197">
        <f t="shared" si="387"/>
        <v>1</v>
      </c>
      <c r="AH1061" s="197">
        <f t="shared" si="388"/>
        <v>1</v>
      </c>
      <c r="AI1061" s="197">
        <f t="shared" si="389"/>
        <v>1</v>
      </c>
    </row>
    <row r="1062" spans="1:35" x14ac:dyDescent="0.3">
      <c r="A1062" s="103" t="s">
        <v>3926</v>
      </c>
      <c r="B1062" s="214" t="s">
        <v>593</v>
      </c>
      <c r="C1062" s="214" t="s">
        <v>6279</v>
      </c>
      <c r="D1062" s="164">
        <v>2024</v>
      </c>
      <c r="E1062" s="164">
        <v>4</v>
      </c>
      <c r="F1062" s="166">
        <v>0</v>
      </c>
      <c r="G1062" s="209"/>
      <c r="H1062" s="208">
        <v>7.9654829074012612E-3</v>
      </c>
      <c r="I1062" s="103" t="s">
        <v>558</v>
      </c>
      <c r="J1062" s="85">
        <v>4</v>
      </c>
      <c r="K1062" s="211" t="s">
        <v>6280</v>
      </c>
      <c r="L1062" s="211">
        <v>20</v>
      </c>
      <c r="M1062" s="211" t="str">
        <f>IF(
ISNA(INDEX([1]resources!E:E,MATCH(B1062,[1]resources!B:B,0))),"fillme",
INDEX([1]resources!E:E,MATCH(B1062,[1]resources!B:B,0)))</f>
        <v>CAISO_Battery</v>
      </c>
      <c r="N1062" s="221">
        <f>IF(
ISNA(INDEX([1]resources!J:J,MATCH(B1062,[1]resources!B:B,0))),"fillme",
INDEX([1]resources!J:J,MATCH(B1062,[1]resources!B:B,0)))</f>
        <v>0</v>
      </c>
      <c r="O1062" s="210" t="str">
        <f>IFERROR(INDEX(resources!K:K,MATCH(B1062,resources!B:B,0)),"fillme")</f>
        <v>battery</v>
      </c>
      <c r="P1062" s="210" t="str">
        <f t="shared" si="375"/>
        <v>battery_2024_4</v>
      </c>
      <c r="Q1062" s="194">
        <f>INDEX(elcc!G:G,MATCH(P1062,elcc!D:D,0))</f>
        <v>1</v>
      </c>
      <c r="R1062" s="195">
        <f t="shared" si="376"/>
        <v>1</v>
      </c>
      <c r="S1062" s="210">
        <f t="shared" si="377"/>
        <v>0.15930965814802522</v>
      </c>
      <c r="T1062" s="212">
        <f t="shared" si="378"/>
        <v>0.15930965814802522</v>
      </c>
      <c r="U1062" s="196" t="str">
        <f t="shared" si="379"/>
        <v>ok</v>
      </c>
      <c r="V1062" s="192" t="str">
        <f>INDEX(resources!F:F,MATCH(B1062,resources!B:B,0))</f>
        <v>new_resolve</v>
      </c>
      <c r="W1062" s="197">
        <f t="shared" si="380"/>
        <v>0</v>
      </c>
      <c r="X1062" s="197">
        <f t="shared" si="381"/>
        <v>1</v>
      </c>
      <c r="Y1062" s="214" t="str">
        <f t="shared" si="382"/>
        <v>New_Li_Battery_D.19-11-016 Resource 3_Resource 3. 20 MW, 80 MWh battery.</v>
      </c>
      <c r="Z1062" s="197">
        <f>IF(COUNTIFS($Y$2:Y1062,Y1062)=1,1,0)</f>
        <v>0</v>
      </c>
      <c r="AA1062" s="197">
        <f>SUM($Z$2:Z1062)*Z1062</f>
        <v>0</v>
      </c>
      <c r="AB1062" s="197">
        <f>COUNTIFS(resources!B:B,B1062)</f>
        <v>1</v>
      </c>
      <c r="AC1062" s="197">
        <f t="shared" si="383"/>
        <v>1</v>
      </c>
      <c r="AD1062" s="197">
        <f t="shared" si="384"/>
        <v>1</v>
      </c>
      <c r="AE1062" s="197">
        <f t="shared" si="385"/>
        <v>1</v>
      </c>
      <c r="AF1062" s="197">
        <f t="shared" si="386"/>
        <v>1</v>
      </c>
      <c r="AG1062" s="197">
        <f t="shared" si="387"/>
        <v>1</v>
      </c>
      <c r="AH1062" s="197">
        <f t="shared" si="388"/>
        <v>1</v>
      </c>
      <c r="AI1062" s="197">
        <f t="shared" si="389"/>
        <v>1</v>
      </c>
    </row>
    <row r="1063" spans="1:35" x14ac:dyDescent="0.3">
      <c r="A1063" s="103" t="s">
        <v>3926</v>
      </c>
      <c r="B1063" s="214" t="s">
        <v>593</v>
      </c>
      <c r="C1063" s="214" t="s">
        <v>6279</v>
      </c>
      <c r="D1063" s="164">
        <v>2024</v>
      </c>
      <c r="E1063" s="164">
        <v>5</v>
      </c>
      <c r="F1063" s="166">
        <v>0</v>
      </c>
      <c r="G1063" s="206"/>
      <c r="H1063" s="208">
        <v>7.9654829074012612E-3</v>
      </c>
      <c r="I1063" s="103" t="s">
        <v>558</v>
      </c>
      <c r="J1063" s="85">
        <v>4</v>
      </c>
      <c r="K1063" s="211" t="s">
        <v>6280</v>
      </c>
      <c r="L1063" s="211">
        <v>20</v>
      </c>
      <c r="M1063" s="211" t="str">
        <f>IF(
ISNA(INDEX([1]resources!E:E,MATCH(B1063,[1]resources!B:B,0))),"fillme",
INDEX([1]resources!E:E,MATCH(B1063,[1]resources!B:B,0)))</f>
        <v>CAISO_Battery</v>
      </c>
      <c r="N1063" s="221">
        <f>IF(
ISNA(INDEX([1]resources!J:J,MATCH(B1063,[1]resources!B:B,0))),"fillme",
INDEX([1]resources!J:J,MATCH(B1063,[1]resources!B:B,0)))</f>
        <v>0</v>
      </c>
      <c r="O1063" s="210" t="str">
        <f>IFERROR(INDEX(resources!K:K,MATCH(B1063,resources!B:B,0)),"fillme")</f>
        <v>battery</v>
      </c>
      <c r="P1063" s="210" t="str">
        <f t="shared" si="375"/>
        <v>battery_2024_5</v>
      </c>
      <c r="Q1063" s="194">
        <f>INDEX(elcc!G:G,MATCH(P1063,elcc!D:D,0))</f>
        <v>1</v>
      </c>
      <c r="R1063" s="195">
        <f t="shared" si="376"/>
        <v>1</v>
      </c>
      <c r="S1063" s="210">
        <f t="shared" si="377"/>
        <v>0.15930965814802522</v>
      </c>
      <c r="T1063" s="212">
        <f t="shared" si="378"/>
        <v>0.15930965814802522</v>
      </c>
      <c r="U1063" s="196" t="str">
        <f t="shared" si="379"/>
        <v>ok</v>
      </c>
      <c r="V1063" s="192" t="str">
        <f>INDEX(resources!F:F,MATCH(B1063,resources!B:B,0))</f>
        <v>new_resolve</v>
      </c>
      <c r="W1063" s="197">
        <f t="shared" si="380"/>
        <v>0</v>
      </c>
      <c r="X1063" s="197">
        <f t="shared" si="381"/>
        <v>1</v>
      </c>
      <c r="Y1063" s="214" t="str">
        <f t="shared" si="382"/>
        <v>New_Li_Battery_D.19-11-016 Resource 3_Resource 3. 20 MW, 80 MWh battery.</v>
      </c>
      <c r="Z1063" s="197">
        <f>IF(COUNTIFS($Y$2:Y1063,Y1063)=1,1,0)</f>
        <v>0</v>
      </c>
      <c r="AA1063" s="197">
        <f>SUM($Z$2:Z1063)*Z1063</f>
        <v>0</v>
      </c>
      <c r="AB1063" s="197">
        <f>COUNTIFS(resources!B:B,B1063)</f>
        <v>1</v>
      </c>
      <c r="AC1063" s="197">
        <f t="shared" si="383"/>
        <v>1</v>
      </c>
      <c r="AD1063" s="197">
        <f t="shared" si="384"/>
        <v>1</v>
      </c>
      <c r="AE1063" s="197">
        <f t="shared" si="385"/>
        <v>1</v>
      </c>
      <c r="AF1063" s="197">
        <f t="shared" si="386"/>
        <v>1</v>
      </c>
      <c r="AG1063" s="197">
        <f t="shared" si="387"/>
        <v>1</v>
      </c>
      <c r="AH1063" s="197">
        <f t="shared" si="388"/>
        <v>1</v>
      </c>
      <c r="AI1063" s="197">
        <f t="shared" si="389"/>
        <v>1</v>
      </c>
    </row>
    <row r="1064" spans="1:35" x14ac:dyDescent="0.3">
      <c r="A1064" s="103" t="s">
        <v>3926</v>
      </c>
      <c r="B1064" s="214" t="s">
        <v>593</v>
      </c>
      <c r="C1064" s="214" t="s">
        <v>6279</v>
      </c>
      <c r="D1064" s="164">
        <v>2024</v>
      </c>
      <c r="E1064" s="164">
        <v>6</v>
      </c>
      <c r="F1064" s="166">
        <v>0</v>
      </c>
      <c r="G1064" s="206"/>
      <c r="H1064" s="208">
        <v>7.9654829074012612E-3</v>
      </c>
      <c r="I1064" s="103" t="s">
        <v>558</v>
      </c>
      <c r="J1064" s="85">
        <v>4</v>
      </c>
      <c r="K1064" s="211" t="s">
        <v>6280</v>
      </c>
      <c r="L1064" s="211">
        <v>20</v>
      </c>
      <c r="M1064" s="211" t="str">
        <f>IF(
ISNA(INDEX([1]resources!E:E,MATCH(B1064,[1]resources!B:B,0))),"fillme",
INDEX([1]resources!E:E,MATCH(B1064,[1]resources!B:B,0)))</f>
        <v>CAISO_Battery</v>
      </c>
      <c r="N1064" s="221">
        <f>IF(
ISNA(INDEX([1]resources!J:J,MATCH(B1064,[1]resources!B:B,0))),"fillme",
INDEX([1]resources!J:J,MATCH(B1064,[1]resources!B:B,0)))</f>
        <v>0</v>
      </c>
      <c r="O1064" s="210" t="str">
        <f>IFERROR(INDEX(resources!K:K,MATCH(B1064,resources!B:B,0)),"fillme")</f>
        <v>battery</v>
      </c>
      <c r="P1064" s="210" t="str">
        <f t="shared" si="375"/>
        <v>battery_2024_6</v>
      </c>
      <c r="Q1064" s="194">
        <f>INDEX(elcc!G:G,MATCH(P1064,elcc!D:D,0))</f>
        <v>1</v>
      </c>
      <c r="R1064" s="195">
        <f t="shared" si="376"/>
        <v>1</v>
      </c>
      <c r="S1064" s="210">
        <f t="shared" si="377"/>
        <v>0.15930965814802522</v>
      </c>
      <c r="T1064" s="212">
        <f t="shared" si="378"/>
        <v>0.15930965814802522</v>
      </c>
      <c r="U1064" s="196" t="str">
        <f t="shared" si="379"/>
        <v>ok</v>
      </c>
      <c r="V1064" s="192" t="str">
        <f>INDEX(resources!F:F,MATCH(B1064,resources!B:B,0))</f>
        <v>new_resolve</v>
      </c>
      <c r="W1064" s="197">
        <f t="shared" si="380"/>
        <v>0</v>
      </c>
      <c r="X1064" s="197">
        <f t="shared" si="381"/>
        <v>1</v>
      </c>
      <c r="Y1064" s="214" t="str">
        <f t="shared" si="382"/>
        <v>New_Li_Battery_D.19-11-016 Resource 3_Resource 3. 20 MW, 80 MWh battery.</v>
      </c>
      <c r="Z1064" s="197">
        <f>IF(COUNTIFS($Y$2:Y1064,Y1064)=1,1,0)</f>
        <v>0</v>
      </c>
      <c r="AA1064" s="197">
        <f>SUM($Z$2:Z1064)*Z1064</f>
        <v>0</v>
      </c>
      <c r="AB1064" s="197">
        <f>COUNTIFS(resources!B:B,B1064)</f>
        <v>1</v>
      </c>
      <c r="AC1064" s="197">
        <f t="shared" si="383"/>
        <v>1</v>
      </c>
      <c r="AD1064" s="197">
        <f t="shared" si="384"/>
        <v>1</v>
      </c>
      <c r="AE1064" s="197">
        <f t="shared" si="385"/>
        <v>1</v>
      </c>
      <c r="AF1064" s="197">
        <f t="shared" si="386"/>
        <v>1</v>
      </c>
      <c r="AG1064" s="197">
        <f t="shared" si="387"/>
        <v>1</v>
      </c>
      <c r="AH1064" s="197">
        <f t="shared" si="388"/>
        <v>1</v>
      </c>
      <c r="AI1064" s="197">
        <f t="shared" si="389"/>
        <v>1</v>
      </c>
    </row>
    <row r="1065" spans="1:35" x14ac:dyDescent="0.3">
      <c r="A1065" s="103" t="s">
        <v>3926</v>
      </c>
      <c r="B1065" s="214" t="s">
        <v>593</v>
      </c>
      <c r="C1065" s="214" t="s">
        <v>6279</v>
      </c>
      <c r="D1065" s="164">
        <v>2024</v>
      </c>
      <c r="E1065" s="164">
        <v>7</v>
      </c>
      <c r="F1065" s="166">
        <v>0</v>
      </c>
      <c r="G1065" s="209"/>
      <c r="H1065" s="208">
        <v>7.9654829074012612E-3</v>
      </c>
      <c r="I1065" s="103" t="s">
        <v>558</v>
      </c>
      <c r="J1065" s="85">
        <v>4</v>
      </c>
      <c r="K1065" s="211" t="s">
        <v>6280</v>
      </c>
      <c r="L1065" s="211">
        <v>20</v>
      </c>
      <c r="M1065" s="211" t="str">
        <f>IF(
ISNA(INDEX([1]resources!E:E,MATCH(B1065,[1]resources!B:B,0))),"fillme",
INDEX([1]resources!E:E,MATCH(B1065,[1]resources!B:B,0)))</f>
        <v>CAISO_Battery</v>
      </c>
      <c r="N1065" s="221">
        <f>IF(
ISNA(INDEX([1]resources!J:J,MATCH(B1065,[1]resources!B:B,0))),"fillme",
INDEX([1]resources!J:J,MATCH(B1065,[1]resources!B:B,0)))</f>
        <v>0</v>
      </c>
      <c r="O1065" s="210" t="str">
        <f>IFERROR(INDEX(resources!K:K,MATCH(B1065,resources!B:B,0)),"fillme")</f>
        <v>battery</v>
      </c>
      <c r="P1065" s="210" t="str">
        <f t="shared" si="375"/>
        <v>battery_2024_7</v>
      </c>
      <c r="Q1065" s="194">
        <f>INDEX(elcc!G:G,MATCH(P1065,elcc!D:D,0))</f>
        <v>1</v>
      </c>
      <c r="R1065" s="195">
        <f t="shared" si="376"/>
        <v>1</v>
      </c>
      <c r="S1065" s="210">
        <f t="shared" si="377"/>
        <v>0.15930965814802522</v>
      </c>
      <c r="T1065" s="212">
        <f t="shared" si="378"/>
        <v>0.15930965814802522</v>
      </c>
      <c r="U1065" s="196" t="str">
        <f t="shared" si="379"/>
        <v>ok</v>
      </c>
      <c r="V1065" s="192" t="str">
        <f>INDEX(resources!F:F,MATCH(B1065,resources!B:B,0))</f>
        <v>new_resolve</v>
      </c>
      <c r="W1065" s="197">
        <f t="shared" si="380"/>
        <v>0</v>
      </c>
      <c r="X1065" s="197">
        <f t="shared" si="381"/>
        <v>1</v>
      </c>
      <c r="Y1065" s="214" t="str">
        <f t="shared" si="382"/>
        <v>New_Li_Battery_D.19-11-016 Resource 3_Resource 3. 20 MW, 80 MWh battery.</v>
      </c>
      <c r="Z1065" s="197">
        <f>IF(COUNTIFS($Y$2:Y1065,Y1065)=1,1,0)</f>
        <v>0</v>
      </c>
      <c r="AA1065" s="197">
        <f>SUM($Z$2:Z1065)*Z1065</f>
        <v>0</v>
      </c>
      <c r="AB1065" s="197">
        <f>COUNTIFS(resources!B:B,B1065)</f>
        <v>1</v>
      </c>
      <c r="AC1065" s="197">
        <f t="shared" si="383"/>
        <v>1</v>
      </c>
      <c r="AD1065" s="197">
        <f t="shared" si="384"/>
        <v>1</v>
      </c>
      <c r="AE1065" s="197">
        <f t="shared" si="385"/>
        <v>1</v>
      </c>
      <c r="AF1065" s="197">
        <f t="shared" si="386"/>
        <v>1</v>
      </c>
      <c r="AG1065" s="197">
        <f t="shared" si="387"/>
        <v>1</v>
      </c>
      <c r="AH1065" s="197">
        <f t="shared" si="388"/>
        <v>1</v>
      </c>
      <c r="AI1065" s="197">
        <f t="shared" si="389"/>
        <v>1</v>
      </c>
    </row>
    <row r="1066" spans="1:35" x14ac:dyDescent="0.3">
      <c r="A1066" s="103" t="s">
        <v>3926</v>
      </c>
      <c r="B1066" s="214" t="s">
        <v>593</v>
      </c>
      <c r="C1066" s="214" t="s">
        <v>6279</v>
      </c>
      <c r="D1066" s="164">
        <v>2024</v>
      </c>
      <c r="E1066" s="164">
        <v>8</v>
      </c>
      <c r="F1066" s="166">
        <v>0</v>
      </c>
      <c r="G1066" s="206"/>
      <c r="H1066" s="208">
        <v>7.9654829074012612E-3</v>
      </c>
      <c r="I1066" s="103" t="s">
        <v>558</v>
      </c>
      <c r="J1066" s="85">
        <v>4</v>
      </c>
      <c r="K1066" s="211" t="s">
        <v>6280</v>
      </c>
      <c r="L1066" s="211">
        <v>20</v>
      </c>
      <c r="M1066" s="211" t="str">
        <f>IF(
ISNA(INDEX([1]resources!E:E,MATCH(B1066,[1]resources!B:B,0))),"fillme",
INDEX([1]resources!E:E,MATCH(B1066,[1]resources!B:B,0)))</f>
        <v>CAISO_Battery</v>
      </c>
      <c r="N1066" s="221">
        <f>IF(
ISNA(INDEX([1]resources!J:J,MATCH(B1066,[1]resources!B:B,0))),"fillme",
INDEX([1]resources!J:J,MATCH(B1066,[1]resources!B:B,0)))</f>
        <v>0</v>
      </c>
      <c r="O1066" s="210" t="str">
        <f>IFERROR(INDEX(resources!K:K,MATCH(B1066,resources!B:B,0)),"fillme")</f>
        <v>battery</v>
      </c>
      <c r="P1066" s="210" t="str">
        <f t="shared" si="375"/>
        <v>battery_2024_8</v>
      </c>
      <c r="Q1066" s="194">
        <f>INDEX(elcc!G:G,MATCH(P1066,elcc!D:D,0))</f>
        <v>1</v>
      </c>
      <c r="R1066" s="195">
        <f t="shared" si="376"/>
        <v>1</v>
      </c>
      <c r="S1066" s="210">
        <f t="shared" si="377"/>
        <v>0.15930965814802522</v>
      </c>
      <c r="T1066" s="212">
        <f t="shared" si="378"/>
        <v>0.15930965814802522</v>
      </c>
      <c r="U1066" s="196" t="str">
        <f t="shared" si="379"/>
        <v>ok</v>
      </c>
      <c r="V1066" s="192" t="str">
        <f>INDEX(resources!F:F,MATCH(B1066,resources!B:B,0))</f>
        <v>new_resolve</v>
      </c>
      <c r="W1066" s="197">
        <f t="shared" si="380"/>
        <v>0</v>
      </c>
      <c r="X1066" s="197">
        <f t="shared" si="381"/>
        <v>1</v>
      </c>
      <c r="Y1066" s="214" t="str">
        <f t="shared" si="382"/>
        <v>New_Li_Battery_D.19-11-016 Resource 3_Resource 3. 20 MW, 80 MWh battery.</v>
      </c>
      <c r="Z1066" s="197">
        <f>IF(COUNTIFS($Y$2:Y1066,Y1066)=1,1,0)</f>
        <v>0</v>
      </c>
      <c r="AA1066" s="197">
        <f>SUM($Z$2:Z1066)*Z1066</f>
        <v>0</v>
      </c>
      <c r="AB1066" s="197">
        <f>COUNTIFS(resources!B:B,B1066)</f>
        <v>1</v>
      </c>
      <c r="AC1066" s="197">
        <f t="shared" si="383"/>
        <v>1</v>
      </c>
      <c r="AD1066" s="197">
        <f t="shared" si="384"/>
        <v>1</v>
      </c>
      <c r="AE1066" s="197">
        <f t="shared" si="385"/>
        <v>1</v>
      </c>
      <c r="AF1066" s="197">
        <f t="shared" si="386"/>
        <v>1</v>
      </c>
      <c r="AG1066" s="197">
        <f t="shared" si="387"/>
        <v>1</v>
      </c>
      <c r="AH1066" s="197">
        <f t="shared" si="388"/>
        <v>1</v>
      </c>
      <c r="AI1066" s="197">
        <f t="shared" si="389"/>
        <v>1</v>
      </c>
    </row>
    <row r="1067" spans="1:35" x14ac:dyDescent="0.3">
      <c r="A1067" s="103" t="s">
        <v>3926</v>
      </c>
      <c r="B1067" s="214" t="s">
        <v>593</v>
      </c>
      <c r="C1067" s="214" t="s">
        <v>6279</v>
      </c>
      <c r="D1067" s="164">
        <v>2024</v>
      </c>
      <c r="E1067" s="164">
        <v>9</v>
      </c>
      <c r="F1067" s="166">
        <v>0</v>
      </c>
      <c r="G1067" s="206"/>
      <c r="H1067" s="208">
        <v>7.9654829074012612E-3</v>
      </c>
      <c r="I1067" s="103" t="s">
        <v>558</v>
      </c>
      <c r="J1067" s="85">
        <v>4</v>
      </c>
      <c r="K1067" s="211" t="s">
        <v>6280</v>
      </c>
      <c r="L1067" s="211">
        <v>20</v>
      </c>
      <c r="M1067" s="211" t="str">
        <f>IF(
ISNA(INDEX([1]resources!E:E,MATCH(B1067,[1]resources!B:B,0))),"fillme",
INDEX([1]resources!E:E,MATCH(B1067,[1]resources!B:B,0)))</f>
        <v>CAISO_Battery</v>
      </c>
      <c r="N1067" s="221">
        <f>IF(
ISNA(INDEX([1]resources!J:J,MATCH(B1067,[1]resources!B:B,0))),"fillme",
INDEX([1]resources!J:J,MATCH(B1067,[1]resources!B:B,0)))</f>
        <v>0</v>
      </c>
      <c r="O1067" s="210" t="str">
        <f>IFERROR(INDEX(resources!K:K,MATCH(B1067,resources!B:B,0)),"fillme")</f>
        <v>battery</v>
      </c>
      <c r="P1067" s="210" t="str">
        <f t="shared" si="375"/>
        <v>battery_2024_9</v>
      </c>
      <c r="Q1067" s="194">
        <f>INDEX(elcc!G:G,MATCH(P1067,elcc!D:D,0))</f>
        <v>1</v>
      </c>
      <c r="R1067" s="195">
        <f t="shared" si="376"/>
        <v>1</v>
      </c>
      <c r="S1067" s="210">
        <f t="shared" si="377"/>
        <v>0.15930965814802522</v>
      </c>
      <c r="T1067" s="212">
        <f t="shared" si="378"/>
        <v>0.15930965814802522</v>
      </c>
      <c r="U1067" s="196" t="str">
        <f t="shared" si="379"/>
        <v>ok</v>
      </c>
      <c r="V1067" s="192" t="str">
        <f>INDEX(resources!F:F,MATCH(B1067,resources!B:B,0))</f>
        <v>new_resolve</v>
      </c>
      <c r="W1067" s="197">
        <f t="shared" si="380"/>
        <v>0</v>
      </c>
      <c r="X1067" s="197">
        <f t="shared" si="381"/>
        <v>1</v>
      </c>
      <c r="Y1067" s="214" t="str">
        <f t="shared" si="382"/>
        <v>New_Li_Battery_D.19-11-016 Resource 3_Resource 3. 20 MW, 80 MWh battery.</v>
      </c>
      <c r="Z1067" s="197">
        <f>IF(COUNTIFS($Y$2:Y1067,Y1067)=1,1,0)</f>
        <v>0</v>
      </c>
      <c r="AA1067" s="197">
        <f>SUM($Z$2:Z1067)*Z1067</f>
        <v>0</v>
      </c>
      <c r="AB1067" s="197">
        <f>COUNTIFS(resources!B:B,B1067)</f>
        <v>1</v>
      </c>
      <c r="AC1067" s="197">
        <f t="shared" si="383"/>
        <v>1</v>
      </c>
      <c r="AD1067" s="197">
        <f t="shared" si="384"/>
        <v>1</v>
      </c>
      <c r="AE1067" s="197">
        <f t="shared" si="385"/>
        <v>1</v>
      </c>
      <c r="AF1067" s="197">
        <f t="shared" si="386"/>
        <v>1</v>
      </c>
      <c r="AG1067" s="197">
        <f t="shared" si="387"/>
        <v>1</v>
      </c>
      <c r="AH1067" s="197">
        <f t="shared" si="388"/>
        <v>1</v>
      </c>
      <c r="AI1067" s="197">
        <f t="shared" si="389"/>
        <v>1</v>
      </c>
    </row>
    <row r="1068" spans="1:35" x14ac:dyDescent="0.3">
      <c r="A1068" s="103" t="s">
        <v>3926</v>
      </c>
      <c r="B1068" s="214" t="s">
        <v>593</v>
      </c>
      <c r="C1068" s="214" t="s">
        <v>6279</v>
      </c>
      <c r="D1068" s="164">
        <v>2024</v>
      </c>
      <c r="E1068" s="164">
        <v>10</v>
      </c>
      <c r="F1068" s="166">
        <v>0</v>
      </c>
      <c r="G1068" s="209"/>
      <c r="H1068" s="208">
        <v>7.9654829074012612E-3</v>
      </c>
      <c r="I1068" s="103" t="s">
        <v>558</v>
      </c>
      <c r="J1068" s="85">
        <v>4</v>
      </c>
      <c r="K1068" s="211" t="s">
        <v>6280</v>
      </c>
      <c r="L1068" s="211">
        <v>20</v>
      </c>
      <c r="M1068" s="211" t="str">
        <f>IF(
ISNA(INDEX([1]resources!E:E,MATCH(B1068,[1]resources!B:B,0))),"fillme",
INDEX([1]resources!E:E,MATCH(B1068,[1]resources!B:B,0)))</f>
        <v>CAISO_Battery</v>
      </c>
      <c r="N1068" s="221">
        <f>IF(
ISNA(INDEX([1]resources!J:J,MATCH(B1068,[1]resources!B:B,0))),"fillme",
INDEX([1]resources!J:J,MATCH(B1068,[1]resources!B:B,0)))</f>
        <v>0</v>
      </c>
      <c r="O1068" s="210" t="str">
        <f>IFERROR(INDEX(resources!K:K,MATCH(B1068,resources!B:B,0)),"fillme")</f>
        <v>battery</v>
      </c>
      <c r="P1068" s="210" t="str">
        <f t="shared" si="375"/>
        <v>battery_2024_10</v>
      </c>
      <c r="Q1068" s="194">
        <f>INDEX(elcc!G:G,MATCH(P1068,elcc!D:D,0))</f>
        <v>1</v>
      </c>
      <c r="R1068" s="195">
        <f t="shared" si="376"/>
        <v>1</v>
      </c>
      <c r="S1068" s="210">
        <f t="shared" si="377"/>
        <v>0.15930965814802522</v>
      </c>
      <c r="T1068" s="212">
        <f t="shared" si="378"/>
        <v>0.15930965814802522</v>
      </c>
      <c r="U1068" s="196" t="str">
        <f t="shared" si="379"/>
        <v>ok</v>
      </c>
      <c r="V1068" s="192" t="str">
        <f>INDEX(resources!F:F,MATCH(B1068,resources!B:B,0))</f>
        <v>new_resolve</v>
      </c>
      <c r="W1068" s="197">
        <f t="shared" si="380"/>
        <v>0</v>
      </c>
      <c r="X1068" s="197">
        <f t="shared" si="381"/>
        <v>1</v>
      </c>
      <c r="Y1068" s="214" t="str">
        <f t="shared" si="382"/>
        <v>New_Li_Battery_D.19-11-016 Resource 3_Resource 3. 20 MW, 80 MWh battery.</v>
      </c>
      <c r="Z1068" s="197">
        <f>IF(COUNTIFS($Y$2:Y1068,Y1068)=1,1,0)</f>
        <v>0</v>
      </c>
      <c r="AA1068" s="197">
        <f>SUM($Z$2:Z1068)*Z1068</f>
        <v>0</v>
      </c>
      <c r="AB1068" s="197">
        <f>COUNTIFS(resources!B:B,B1068)</f>
        <v>1</v>
      </c>
      <c r="AC1068" s="197">
        <f t="shared" si="383"/>
        <v>1</v>
      </c>
      <c r="AD1068" s="197">
        <f t="shared" si="384"/>
        <v>1</v>
      </c>
      <c r="AE1068" s="197">
        <f t="shared" si="385"/>
        <v>1</v>
      </c>
      <c r="AF1068" s="197">
        <f t="shared" si="386"/>
        <v>1</v>
      </c>
      <c r="AG1068" s="197">
        <f t="shared" si="387"/>
        <v>1</v>
      </c>
      <c r="AH1068" s="197">
        <f t="shared" si="388"/>
        <v>1</v>
      </c>
      <c r="AI1068" s="197">
        <f t="shared" si="389"/>
        <v>1</v>
      </c>
    </row>
    <row r="1069" spans="1:35" x14ac:dyDescent="0.3">
      <c r="A1069" s="103" t="s">
        <v>3926</v>
      </c>
      <c r="B1069" s="214" t="s">
        <v>593</v>
      </c>
      <c r="C1069" s="214" t="s">
        <v>6279</v>
      </c>
      <c r="D1069" s="164">
        <v>2024</v>
      </c>
      <c r="E1069" s="164">
        <v>11</v>
      </c>
      <c r="F1069" s="166">
        <v>0</v>
      </c>
      <c r="G1069" s="206"/>
      <c r="H1069" s="208">
        <v>7.9654829074012612E-3</v>
      </c>
      <c r="I1069" s="103" t="s">
        <v>558</v>
      </c>
      <c r="J1069" s="85">
        <v>4</v>
      </c>
      <c r="K1069" s="211" t="s">
        <v>6280</v>
      </c>
      <c r="L1069" s="211">
        <v>20</v>
      </c>
      <c r="M1069" s="211" t="str">
        <f>IF(
ISNA(INDEX([1]resources!E:E,MATCH(B1069,[1]resources!B:B,0))),"fillme",
INDEX([1]resources!E:E,MATCH(B1069,[1]resources!B:B,0)))</f>
        <v>CAISO_Battery</v>
      </c>
      <c r="N1069" s="221">
        <f>IF(
ISNA(INDEX([1]resources!J:J,MATCH(B1069,[1]resources!B:B,0))),"fillme",
INDEX([1]resources!J:J,MATCH(B1069,[1]resources!B:B,0)))</f>
        <v>0</v>
      </c>
      <c r="O1069" s="210" t="str">
        <f>IFERROR(INDEX(resources!K:K,MATCH(B1069,resources!B:B,0)),"fillme")</f>
        <v>battery</v>
      </c>
      <c r="P1069" s="210" t="str">
        <f t="shared" si="375"/>
        <v>battery_2024_11</v>
      </c>
      <c r="Q1069" s="194">
        <f>INDEX(elcc!G:G,MATCH(P1069,elcc!D:D,0))</f>
        <v>1</v>
      </c>
      <c r="R1069" s="195">
        <f t="shared" si="376"/>
        <v>1</v>
      </c>
      <c r="S1069" s="210">
        <f t="shared" si="377"/>
        <v>0.15930965814802522</v>
      </c>
      <c r="T1069" s="212">
        <f t="shared" si="378"/>
        <v>0.15930965814802522</v>
      </c>
      <c r="U1069" s="196" t="str">
        <f t="shared" si="379"/>
        <v>ok</v>
      </c>
      <c r="V1069" s="192" t="str">
        <f>INDEX(resources!F:F,MATCH(B1069,resources!B:B,0))</f>
        <v>new_resolve</v>
      </c>
      <c r="W1069" s="197">
        <f t="shared" si="380"/>
        <v>0</v>
      </c>
      <c r="X1069" s="197">
        <f t="shared" si="381"/>
        <v>1</v>
      </c>
      <c r="Y1069" s="214" t="str">
        <f t="shared" si="382"/>
        <v>New_Li_Battery_D.19-11-016 Resource 3_Resource 3. 20 MW, 80 MWh battery.</v>
      </c>
      <c r="Z1069" s="197">
        <f>IF(COUNTIFS($Y$2:Y1069,Y1069)=1,1,0)</f>
        <v>0</v>
      </c>
      <c r="AA1069" s="197">
        <f>SUM($Z$2:Z1069)*Z1069</f>
        <v>0</v>
      </c>
      <c r="AB1069" s="197">
        <f>COUNTIFS(resources!B:B,B1069)</f>
        <v>1</v>
      </c>
      <c r="AC1069" s="197">
        <f t="shared" si="383"/>
        <v>1</v>
      </c>
      <c r="AD1069" s="197">
        <f t="shared" si="384"/>
        <v>1</v>
      </c>
      <c r="AE1069" s="197">
        <f t="shared" si="385"/>
        <v>1</v>
      </c>
      <c r="AF1069" s="197">
        <f t="shared" si="386"/>
        <v>1</v>
      </c>
      <c r="AG1069" s="197">
        <f t="shared" si="387"/>
        <v>1</v>
      </c>
      <c r="AH1069" s="197">
        <f t="shared" si="388"/>
        <v>1</v>
      </c>
      <c r="AI1069" s="197">
        <f t="shared" si="389"/>
        <v>1</v>
      </c>
    </row>
    <row r="1070" spans="1:35" x14ac:dyDescent="0.3">
      <c r="A1070" s="103" t="s">
        <v>3926</v>
      </c>
      <c r="B1070" s="214" t="s">
        <v>593</v>
      </c>
      <c r="C1070" s="214" t="s">
        <v>6279</v>
      </c>
      <c r="D1070" s="164">
        <v>2024</v>
      </c>
      <c r="E1070" s="164">
        <v>12</v>
      </c>
      <c r="F1070" s="166">
        <v>0</v>
      </c>
      <c r="G1070" s="206"/>
      <c r="H1070" s="208">
        <v>7.9654829074012612E-3</v>
      </c>
      <c r="I1070" s="103" t="s">
        <v>558</v>
      </c>
      <c r="J1070" s="85">
        <v>4</v>
      </c>
      <c r="K1070" s="211" t="s">
        <v>6280</v>
      </c>
      <c r="L1070" s="211">
        <v>20</v>
      </c>
      <c r="M1070" s="211" t="str">
        <f>IF(
ISNA(INDEX([1]resources!E:E,MATCH(B1070,[1]resources!B:B,0))),"fillme",
INDEX([1]resources!E:E,MATCH(B1070,[1]resources!B:B,0)))</f>
        <v>CAISO_Battery</v>
      </c>
      <c r="N1070" s="221">
        <f>IF(
ISNA(INDEX([1]resources!J:J,MATCH(B1070,[1]resources!B:B,0))),"fillme",
INDEX([1]resources!J:J,MATCH(B1070,[1]resources!B:B,0)))</f>
        <v>0</v>
      </c>
      <c r="O1070" s="210" t="str">
        <f>IFERROR(INDEX(resources!K:K,MATCH(B1070,resources!B:B,0)),"fillme")</f>
        <v>battery</v>
      </c>
      <c r="P1070" s="210" t="str">
        <f t="shared" si="375"/>
        <v>battery_2024_12</v>
      </c>
      <c r="Q1070" s="194">
        <f>INDEX(elcc!G:G,MATCH(P1070,elcc!D:D,0))</f>
        <v>1</v>
      </c>
      <c r="R1070" s="195">
        <f t="shared" si="376"/>
        <v>1</v>
      </c>
      <c r="S1070" s="210">
        <f t="shared" si="377"/>
        <v>0.15930965814802522</v>
      </c>
      <c r="T1070" s="212">
        <f t="shared" si="378"/>
        <v>0.15930965814802522</v>
      </c>
      <c r="U1070" s="196" t="str">
        <f t="shared" si="379"/>
        <v>ok</v>
      </c>
      <c r="V1070" s="192" t="str">
        <f>INDEX(resources!F:F,MATCH(B1070,resources!B:B,0))</f>
        <v>new_resolve</v>
      </c>
      <c r="W1070" s="197">
        <f t="shared" si="380"/>
        <v>0</v>
      </c>
      <c r="X1070" s="197">
        <f t="shared" si="381"/>
        <v>1</v>
      </c>
      <c r="Y1070" s="214" t="str">
        <f t="shared" si="382"/>
        <v>New_Li_Battery_D.19-11-016 Resource 3_Resource 3. 20 MW, 80 MWh battery.</v>
      </c>
      <c r="Z1070" s="197">
        <f>IF(COUNTIFS($Y$2:Y1070,Y1070)=1,1,0)</f>
        <v>0</v>
      </c>
      <c r="AA1070" s="197">
        <f>SUM($Z$2:Z1070)*Z1070</f>
        <v>0</v>
      </c>
      <c r="AB1070" s="197">
        <f>COUNTIFS(resources!B:B,B1070)</f>
        <v>1</v>
      </c>
      <c r="AC1070" s="197">
        <f t="shared" si="383"/>
        <v>1</v>
      </c>
      <c r="AD1070" s="197">
        <f t="shared" si="384"/>
        <v>1</v>
      </c>
      <c r="AE1070" s="197">
        <f t="shared" si="385"/>
        <v>1</v>
      </c>
      <c r="AF1070" s="197">
        <f t="shared" si="386"/>
        <v>1</v>
      </c>
      <c r="AG1070" s="197">
        <f t="shared" si="387"/>
        <v>1</v>
      </c>
      <c r="AH1070" s="197">
        <f t="shared" si="388"/>
        <v>1</v>
      </c>
      <c r="AI1070" s="197">
        <f t="shared" si="389"/>
        <v>1</v>
      </c>
    </row>
    <row r="1071" spans="1:35" x14ac:dyDescent="0.3">
      <c r="A1071" s="103" t="s">
        <v>3926</v>
      </c>
      <c r="B1071" s="214" t="s">
        <v>593</v>
      </c>
      <c r="C1071" s="214" t="s">
        <v>6279</v>
      </c>
      <c r="D1071" s="164">
        <v>2025</v>
      </c>
      <c r="E1071" s="164">
        <v>1</v>
      </c>
      <c r="F1071" s="166">
        <v>0</v>
      </c>
      <c r="G1071" s="209"/>
      <c r="H1071" s="208">
        <v>7.9654829074012612E-3</v>
      </c>
      <c r="I1071" s="103" t="s">
        <v>558</v>
      </c>
      <c r="J1071" s="85">
        <v>4</v>
      </c>
      <c r="K1071" s="211" t="s">
        <v>6280</v>
      </c>
      <c r="L1071" s="211">
        <v>20</v>
      </c>
      <c r="M1071" s="211" t="str">
        <f>IF(
ISNA(INDEX([1]resources!E:E,MATCH(B1071,[1]resources!B:B,0))),"fillme",
INDEX([1]resources!E:E,MATCH(B1071,[1]resources!B:B,0)))</f>
        <v>CAISO_Battery</v>
      </c>
      <c r="N1071" s="221">
        <f>IF(
ISNA(INDEX([1]resources!J:J,MATCH(B1071,[1]resources!B:B,0))),"fillme",
INDEX([1]resources!J:J,MATCH(B1071,[1]resources!B:B,0)))</f>
        <v>0</v>
      </c>
      <c r="O1071" s="210" t="str">
        <f>IFERROR(INDEX(resources!K:K,MATCH(B1071,resources!B:B,0)),"fillme")</f>
        <v>battery</v>
      </c>
      <c r="P1071" s="210" t="str">
        <f t="shared" si="375"/>
        <v>battery_2025_1</v>
      </c>
      <c r="Q1071" s="194">
        <f>INDEX(elcc!G:G,MATCH(P1071,elcc!D:D,0))</f>
        <v>0.98301732361648997</v>
      </c>
      <c r="R1071" s="195">
        <f t="shared" si="376"/>
        <v>1</v>
      </c>
      <c r="S1071" s="210">
        <f t="shared" si="377"/>
        <v>0.15660415377892969</v>
      </c>
      <c r="T1071" s="212">
        <f t="shared" si="378"/>
        <v>0.15660415377892969</v>
      </c>
      <c r="U1071" s="196" t="str">
        <f t="shared" si="379"/>
        <v>ok</v>
      </c>
      <c r="V1071" s="192" t="str">
        <f>INDEX(resources!F:F,MATCH(B1071,resources!B:B,0))</f>
        <v>new_resolve</v>
      </c>
      <c r="W1071" s="197">
        <f t="shared" si="380"/>
        <v>0</v>
      </c>
      <c r="X1071" s="197">
        <f t="shared" si="381"/>
        <v>1</v>
      </c>
      <c r="Y1071" s="214" t="str">
        <f t="shared" si="382"/>
        <v>New_Li_Battery_D.19-11-016 Resource 3_Resource 3. 20 MW, 80 MWh battery.</v>
      </c>
      <c r="Z1071" s="197">
        <f>IF(COUNTIFS($Y$2:Y1071,Y1071)=1,1,0)</f>
        <v>0</v>
      </c>
      <c r="AA1071" s="197">
        <f>SUM($Z$2:Z1071)*Z1071</f>
        <v>0</v>
      </c>
      <c r="AB1071" s="197">
        <f>COUNTIFS(resources!B:B,B1071)</f>
        <v>1</v>
      </c>
      <c r="AC1071" s="197">
        <f t="shared" si="383"/>
        <v>1</v>
      </c>
      <c r="AD1071" s="197">
        <f t="shared" si="384"/>
        <v>1</v>
      </c>
      <c r="AE1071" s="197">
        <f t="shared" si="385"/>
        <v>1</v>
      </c>
      <c r="AF1071" s="197">
        <f t="shared" si="386"/>
        <v>1</v>
      </c>
      <c r="AG1071" s="197">
        <f t="shared" si="387"/>
        <v>1</v>
      </c>
      <c r="AH1071" s="197">
        <f t="shared" si="388"/>
        <v>1</v>
      </c>
      <c r="AI1071" s="197">
        <f t="shared" si="389"/>
        <v>1</v>
      </c>
    </row>
    <row r="1072" spans="1:35" x14ac:dyDescent="0.3">
      <c r="A1072" s="103" t="s">
        <v>3926</v>
      </c>
      <c r="B1072" s="214" t="s">
        <v>593</v>
      </c>
      <c r="C1072" s="214" t="s">
        <v>6279</v>
      </c>
      <c r="D1072" s="164">
        <v>2025</v>
      </c>
      <c r="E1072" s="164">
        <v>2</v>
      </c>
      <c r="F1072" s="166">
        <v>0</v>
      </c>
      <c r="G1072" s="206"/>
      <c r="H1072" s="208">
        <v>7.9654829074012612E-3</v>
      </c>
      <c r="I1072" s="103" t="s">
        <v>558</v>
      </c>
      <c r="J1072" s="85">
        <v>4</v>
      </c>
      <c r="K1072" s="211" t="s">
        <v>6280</v>
      </c>
      <c r="L1072" s="211">
        <v>20</v>
      </c>
      <c r="M1072" s="211" t="str">
        <f>IF(
ISNA(INDEX([1]resources!E:E,MATCH(B1072,[1]resources!B:B,0))),"fillme",
INDEX([1]resources!E:E,MATCH(B1072,[1]resources!B:B,0)))</f>
        <v>CAISO_Battery</v>
      </c>
      <c r="N1072" s="221">
        <f>IF(
ISNA(INDEX([1]resources!J:J,MATCH(B1072,[1]resources!B:B,0))),"fillme",
INDEX([1]resources!J:J,MATCH(B1072,[1]resources!B:B,0)))</f>
        <v>0</v>
      </c>
      <c r="O1072" s="210" t="str">
        <f>IFERROR(INDEX(resources!K:K,MATCH(B1072,resources!B:B,0)),"fillme")</f>
        <v>battery</v>
      </c>
      <c r="P1072" s="210" t="str">
        <f t="shared" si="375"/>
        <v>battery_2025_2</v>
      </c>
      <c r="Q1072" s="194">
        <f>INDEX(elcc!G:G,MATCH(P1072,elcc!D:D,0))</f>
        <v>0.98301732361648997</v>
      </c>
      <c r="R1072" s="195">
        <f t="shared" si="376"/>
        <v>1</v>
      </c>
      <c r="S1072" s="210">
        <f t="shared" si="377"/>
        <v>0.15660415377892969</v>
      </c>
      <c r="T1072" s="212">
        <f t="shared" si="378"/>
        <v>0.15660415377892969</v>
      </c>
      <c r="U1072" s="196" t="str">
        <f t="shared" si="379"/>
        <v>ok</v>
      </c>
      <c r="V1072" s="192" t="str">
        <f>INDEX(resources!F:F,MATCH(B1072,resources!B:B,0))</f>
        <v>new_resolve</v>
      </c>
      <c r="W1072" s="197">
        <f t="shared" si="380"/>
        <v>0</v>
      </c>
      <c r="X1072" s="197">
        <f t="shared" si="381"/>
        <v>1</v>
      </c>
      <c r="Y1072" s="214" t="str">
        <f t="shared" si="382"/>
        <v>New_Li_Battery_D.19-11-016 Resource 3_Resource 3. 20 MW, 80 MWh battery.</v>
      </c>
      <c r="Z1072" s="197">
        <f>IF(COUNTIFS($Y$2:Y1072,Y1072)=1,1,0)</f>
        <v>0</v>
      </c>
      <c r="AA1072" s="197">
        <f>SUM($Z$2:Z1072)*Z1072</f>
        <v>0</v>
      </c>
      <c r="AB1072" s="197">
        <f>COUNTIFS(resources!B:B,B1072)</f>
        <v>1</v>
      </c>
      <c r="AC1072" s="197">
        <f t="shared" si="383"/>
        <v>1</v>
      </c>
      <c r="AD1072" s="197">
        <f t="shared" si="384"/>
        <v>1</v>
      </c>
      <c r="AE1072" s="197">
        <f t="shared" si="385"/>
        <v>1</v>
      </c>
      <c r="AF1072" s="197">
        <f t="shared" si="386"/>
        <v>1</v>
      </c>
      <c r="AG1072" s="197">
        <f t="shared" si="387"/>
        <v>1</v>
      </c>
      <c r="AH1072" s="197">
        <f t="shared" si="388"/>
        <v>1</v>
      </c>
      <c r="AI1072" s="197">
        <f t="shared" si="389"/>
        <v>1</v>
      </c>
    </row>
    <row r="1073" spans="1:35" x14ac:dyDescent="0.3">
      <c r="A1073" s="103" t="s">
        <v>3926</v>
      </c>
      <c r="B1073" s="214" t="s">
        <v>593</v>
      </c>
      <c r="C1073" s="214" t="s">
        <v>6279</v>
      </c>
      <c r="D1073" s="164">
        <v>2025</v>
      </c>
      <c r="E1073" s="164">
        <v>3</v>
      </c>
      <c r="F1073" s="166">
        <v>0</v>
      </c>
      <c r="G1073" s="206"/>
      <c r="H1073" s="208">
        <v>7.9654829074012612E-3</v>
      </c>
      <c r="I1073" s="103" t="s">
        <v>558</v>
      </c>
      <c r="J1073" s="85">
        <v>4</v>
      </c>
      <c r="K1073" s="211" t="s">
        <v>6280</v>
      </c>
      <c r="L1073" s="211">
        <v>20</v>
      </c>
      <c r="M1073" s="211" t="str">
        <f>IF(
ISNA(INDEX([1]resources!E:E,MATCH(B1073,[1]resources!B:B,0))),"fillme",
INDEX([1]resources!E:E,MATCH(B1073,[1]resources!B:B,0)))</f>
        <v>CAISO_Battery</v>
      </c>
      <c r="N1073" s="221">
        <f>IF(
ISNA(INDEX([1]resources!J:J,MATCH(B1073,[1]resources!B:B,0))),"fillme",
INDEX([1]resources!J:J,MATCH(B1073,[1]resources!B:B,0)))</f>
        <v>0</v>
      </c>
      <c r="O1073" s="210" t="str">
        <f>IFERROR(INDEX(resources!K:K,MATCH(B1073,resources!B:B,0)),"fillme")</f>
        <v>battery</v>
      </c>
      <c r="P1073" s="210" t="str">
        <f t="shared" si="375"/>
        <v>battery_2025_3</v>
      </c>
      <c r="Q1073" s="194">
        <f>INDEX(elcc!G:G,MATCH(P1073,elcc!D:D,0))</f>
        <v>0.98301732361648997</v>
      </c>
      <c r="R1073" s="195">
        <f t="shared" si="376"/>
        <v>1</v>
      </c>
      <c r="S1073" s="210">
        <f t="shared" si="377"/>
        <v>0.15660415377892969</v>
      </c>
      <c r="T1073" s="212">
        <f t="shared" si="378"/>
        <v>0.15660415377892969</v>
      </c>
      <c r="U1073" s="196" t="str">
        <f t="shared" si="379"/>
        <v>ok</v>
      </c>
      <c r="V1073" s="192" t="str">
        <f>INDEX(resources!F:F,MATCH(B1073,resources!B:B,0))</f>
        <v>new_resolve</v>
      </c>
      <c r="W1073" s="197">
        <f t="shared" si="380"/>
        <v>0</v>
      </c>
      <c r="X1073" s="197">
        <f t="shared" si="381"/>
        <v>1</v>
      </c>
      <c r="Y1073" s="214" t="str">
        <f t="shared" si="382"/>
        <v>New_Li_Battery_D.19-11-016 Resource 3_Resource 3. 20 MW, 80 MWh battery.</v>
      </c>
      <c r="Z1073" s="197">
        <f>IF(COUNTIFS($Y$2:Y1073,Y1073)=1,1,0)</f>
        <v>0</v>
      </c>
      <c r="AA1073" s="197">
        <f>SUM($Z$2:Z1073)*Z1073</f>
        <v>0</v>
      </c>
      <c r="AB1073" s="197">
        <f>COUNTIFS(resources!B:B,B1073)</f>
        <v>1</v>
      </c>
      <c r="AC1073" s="197">
        <f t="shared" si="383"/>
        <v>1</v>
      </c>
      <c r="AD1073" s="197">
        <f t="shared" si="384"/>
        <v>1</v>
      </c>
      <c r="AE1073" s="197">
        <f t="shared" si="385"/>
        <v>1</v>
      </c>
      <c r="AF1073" s="197">
        <f t="shared" si="386"/>
        <v>1</v>
      </c>
      <c r="AG1073" s="197">
        <f t="shared" si="387"/>
        <v>1</v>
      </c>
      <c r="AH1073" s="197">
        <f t="shared" si="388"/>
        <v>1</v>
      </c>
      <c r="AI1073" s="197">
        <f t="shared" si="389"/>
        <v>1</v>
      </c>
    </row>
    <row r="1074" spans="1:35" x14ac:dyDescent="0.3">
      <c r="A1074" s="103" t="s">
        <v>3926</v>
      </c>
      <c r="B1074" s="214" t="s">
        <v>593</v>
      </c>
      <c r="C1074" s="214" t="s">
        <v>6279</v>
      </c>
      <c r="D1074" s="164">
        <v>2025</v>
      </c>
      <c r="E1074" s="164">
        <v>4</v>
      </c>
      <c r="F1074" s="166">
        <v>0</v>
      </c>
      <c r="G1074" s="209"/>
      <c r="H1074" s="208">
        <v>7.9654829074012612E-3</v>
      </c>
      <c r="I1074" s="103" t="s">
        <v>558</v>
      </c>
      <c r="J1074" s="85">
        <v>4</v>
      </c>
      <c r="K1074" s="211" t="s">
        <v>6280</v>
      </c>
      <c r="L1074" s="211">
        <v>20</v>
      </c>
      <c r="M1074" s="211" t="str">
        <f>IF(
ISNA(INDEX([1]resources!E:E,MATCH(B1074,[1]resources!B:B,0))),"fillme",
INDEX([1]resources!E:E,MATCH(B1074,[1]resources!B:B,0)))</f>
        <v>CAISO_Battery</v>
      </c>
      <c r="N1074" s="221">
        <f>IF(
ISNA(INDEX([1]resources!J:J,MATCH(B1074,[1]resources!B:B,0))),"fillme",
INDEX([1]resources!J:J,MATCH(B1074,[1]resources!B:B,0)))</f>
        <v>0</v>
      </c>
      <c r="O1074" s="210" t="str">
        <f>IFERROR(INDEX(resources!K:K,MATCH(B1074,resources!B:B,0)),"fillme")</f>
        <v>battery</v>
      </c>
      <c r="P1074" s="210" t="str">
        <f t="shared" si="375"/>
        <v>battery_2025_4</v>
      </c>
      <c r="Q1074" s="194">
        <f>INDEX(elcc!G:G,MATCH(P1074,elcc!D:D,0))</f>
        <v>0.98301732361648997</v>
      </c>
      <c r="R1074" s="195">
        <f t="shared" si="376"/>
        <v>1</v>
      </c>
      <c r="S1074" s="210">
        <f t="shared" si="377"/>
        <v>0.15660415377892969</v>
      </c>
      <c r="T1074" s="212">
        <f t="shared" si="378"/>
        <v>0.15660415377892969</v>
      </c>
      <c r="U1074" s="196" t="str">
        <f t="shared" si="379"/>
        <v>ok</v>
      </c>
      <c r="V1074" s="192" t="str">
        <f>INDEX(resources!F:F,MATCH(B1074,resources!B:B,0))</f>
        <v>new_resolve</v>
      </c>
      <c r="W1074" s="197">
        <f t="shared" si="380"/>
        <v>0</v>
      </c>
      <c r="X1074" s="197">
        <f t="shared" si="381"/>
        <v>1</v>
      </c>
      <c r="Y1074" s="214" t="str">
        <f t="shared" si="382"/>
        <v>New_Li_Battery_D.19-11-016 Resource 3_Resource 3. 20 MW, 80 MWh battery.</v>
      </c>
      <c r="Z1074" s="197">
        <f>IF(COUNTIFS($Y$2:Y1074,Y1074)=1,1,0)</f>
        <v>0</v>
      </c>
      <c r="AA1074" s="197">
        <f>SUM($Z$2:Z1074)*Z1074</f>
        <v>0</v>
      </c>
      <c r="AB1074" s="197">
        <f>COUNTIFS(resources!B:B,B1074)</f>
        <v>1</v>
      </c>
      <c r="AC1074" s="197">
        <f t="shared" si="383"/>
        <v>1</v>
      </c>
      <c r="AD1074" s="197">
        <f t="shared" si="384"/>
        <v>1</v>
      </c>
      <c r="AE1074" s="197">
        <f t="shared" si="385"/>
        <v>1</v>
      </c>
      <c r="AF1074" s="197">
        <f t="shared" si="386"/>
        <v>1</v>
      </c>
      <c r="AG1074" s="197">
        <f t="shared" si="387"/>
        <v>1</v>
      </c>
      <c r="AH1074" s="197">
        <f t="shared" si="388"/>
        <v>1</v>
      </c>
      <c r="AI1074" s="197">
        <f t="shared" si="389"/>
        <v>1</v>
      </c>
    </row>
    <row r="1075" spans="1:35" x14ac:dyDescent="0.3">
      <c r="A1075" s="103" t="s">
        <v>3926</v>
      </c>
      <c r="B1075" s="214" t="s">
        <v>593</v>
      </c>
      <c r="C1075" s="214" t="s">
        <v>6279</v>
      </c>
      <c r="D1075" s="164">
        <v>2025</v>
      </c>
      <c r="E1075" s="164">
        <v>5</v>
      </c>
      <c r="F1075" s="166">
        <v>0</v>
      </c>
      <c r="G1075" s="206"/>
      <c r="H1075" s="208">
        <v>7.9654829074012612E-3</v>
      </c>
      <c r="I1075" s="103" t="s">
        <v>558</v>
      </c>
      <c r="J1075" s="85">
        <v>4</v>
      </c>
      <c r="K1075" s="211" t="s">
        <v>6280</v>
      </c>
      <c r="L1075" s="211">
        <v>20</v>
      </c>
      <c r="M1075" s="211" t="str">
        <f>IF(
ISNA(INDEX([1]resources!E:E,MATCH(B1075,[1]resources!B:B,0))),"fillme",
INDEX([1]resources!E:E,MATCH(B1075,[1]resources!B:B,0)))</f>
        <v>CAISO_Battery</v>
      </c>
      <c r="N1075" s="221">
        <f>IF(
ISNA(INDEX([1]resources!J:J,MATCH(B1075,[1]resources!B:B,0))),"fillme",
INDEX([1]resources!J:J,MATCH(B1075,[1]resources!B:B,0)))</f>
        <v>0</v>
      </c>
      <c r="O1075" s="210" t="str">
        <f>IFERROR(INDEX(resources!K:K,MATCH(B1075,resources!B:B,0)),"fillme")</f>
        <v>battery</v>
      </c>
      <c r="P1075" s="210" t="str">
        <f t="shared" si="375"/>
        <v>battery_2025_5</v>
      </c>
      <c r="Q1075" s="194">
        <f>INDEX(elcc!G:G,MATCH(P1075,elcc!D:D,0))</f>
        <v>0.98301732361648997</v>
      </c>
      <c r="R1075" s="195">
        <f t="shared" si="376"/>
        <v>1</v>
      </c>
      <c r="S1075" s="210">
        <f t="shared" si="377"/>
        <v>0.15660415377892969</v>
      </c>
      <c r="T1075" s="212">
        <f t="shared" si="378"/>
        <v>0.15660415377892969</v>
      </c>
      <c r="U1075" s="196" t="str">
        <f t="shared" si="379"/>
        <v>ok</v>
      </c>
      <c r="V1075" s="192" t="str">
        <f>INDEX(resources!F:F,MATCH(B1075,resources!B:B,0))</f>
        <v>new_resolve</v>
      </c>
      <c r="W1075" s="197">
        <f t="shared" si="380"/>
        <v>0</v>
      </c>
      <c r="X1075" s="197">
        <f t="shared" si="381"/>
        <v>1</v>
      </c>
      <c r="Y1075" s="214" t="str">
        <f t="shared" si="382"/>
        <v>New_Li_Battery_D.19-11-016 Resource 3_Resource 3. 20 MW, 80 MWh battery.</v>
      </c>
      <c r="Z1075" s="197">
        <f>IF(COUNTIFS($Y$2:Y1075,Y1075)=1,1,0)</f>
        <v>0</v>
      </c>
      <c r="AA1075" s="197">
        <f>SUM($Z$2:Z1075)*Z1075</f>
        <v>0</v>
      </c>
      <c r="AB1075" s="197">
        <f>COUNTIFS(resources!B:B,B1075)</f>
        <v>1</v>
      </c>
      <c r="AC1075" s="197">
        <f t="shared" si="383"/>
        <v>1</v>
      </c>
      <c r="AD1075" s="197">
        <f t="shared" si="384"/>
        <v>1</v>
      </c>
      <c r="AE1075" s="197">
        <f t="shared" si="385"/>
        <v>1</v>
      </c>
      <c r="AF1075" s="197">
        <f t="shared" si="386"/>
        <v>1</v>
      </c>
      <c r="AG1075" s="197">
        <f t="shared" si="387"/>
        <v>1</v>
      </c>
      <c r="AH1075" s="197">
        <f t="shared" si="388"/>
        <v>1</v>
      </c>
      <c r="AI1075" s="197">
        <f t="shared" si="389"/>
        <v>1</v>
      </c>
    </row>
    <row r="1076" spans="1:35" x14ac:dyDescent="0.3">
      <c r="A1076" s="103" t="s">
        <v>3926</v>
      </c>
      <c r="B1076" s="214" t="s">
        <v>593</v>
      </c>
      <c r="C1076" s="214" t="s">
        <v>6279</v>
      </c>
      <c r="D1076" s="164">
        <v>2025</v>
      </c>
      <c r="E1076" s="164">
        <v>6</v>
      </c>
      <c r="F1076" s="166">
        <v>0</v>
      </c>
      <c r="G1076" s="206"/>
      <c r="H1076" s="208">
        <v>7.9654829074012612E-3</v>
      </c>
      <c r="I1076" s="103" t="s">
        <v>558</v>
      </c>
      <c r="J1076" s="85">
        <v>4</v>
      </c>
      <c r="K1076" s="211" t="s">
        <v>6280</v>
      </c>
      <c r="L1076" s="211">
        <v>20</v>
      </c>
      <c r="M1076" s="211" t="str">
        <f>IF(
ISNA(INDEX([1]resources!E:E,MATCH(B1076,[1]resources!B:B,0))),"fillme",
INDEX([1]resources!E:E,MATCH(B1076,[1]resources!B:B,0)))</f>
        <v>CAISO_Battery</v>
      </c>
      <c r="N1076" s="221">
        <f>IF(
ISNA(INDEX([1]resources!J:J,MATCH(B1076,[1]resources!B:B,0))),"fillme",
INDEX([1]resources!J:J,MATCH(B1076,[1]resources!B:B,0)))</f>
        <v>0</v>
      </c>
      <c r="O1076" s="210" t="str">
        <f>IFERROR(INDEX(resources!K:K,MATCH(B1076,resources!B:B,0)),"fillme")</f>
        <v>battery</v>
      </c>
      <c r="P1076" s="210" t="str">
        <f t="shared" si="375"/>
        <v>battery_2025_6</v>
      </c>
      <c r="Q1076" s="194">
        <f>INDEX(elcc!G:G,MATCH(P1076,elcc!D:D,0))</f>
        <v>0.98301732361648997</v>
      </c>
      <c r="R1076" s="195">
        <f t="shared" si="376"/>
        <v>1</v>
      </c>
      <c r="S1076" s="210">
        <f t="shared" si="377"/>
        <v>0.15660415377892969</v>
      </c>
      <c r="T1076" s="212">
        <f t="shared" si="378"/>
        <v>0.15660415377892969</v>
      </c>
      <c r="U1076" s="196" t="str">
        <f t="shared" si="379"/>
        <v>ok</v>
      </c>
      <c r="V1076" s="192" t="str">
        <f>INDEX(resources!F:F,MATCH(B1076,resources!B:B,0))</f>
        <v>new_resolve</v>
      </c>
      <c r="W1076" s="197">
        <f t="shared" si="380"/>
        <v>0</v>
      </c>
      <c r="X1076" s="197">
        <f t="shared" si="381"/>
        <v>1</v>
      </c>
      <c r="Y1076" s="214" t="str">
        <f t="shared" si="382"/>
        <v>New_Li_Battery_D.19-11-016 Resource 3_Resource 3. 20 MW, 80 MWh battery.</v>
      </c>
      <c r="Z1076" s="197">
        <f>IF(COUNTIFS($Y$2:Y1076,Y1076)=1,1,0)</f>
        <v>0</v>
      </c>
      <c r="AA1076" s="197">
        <f>SUM($Z$2:Z1076)*Z1076</f>
        <v>0</v>
      </c>
      <c r="AB1076" s="197">
        <f>COUNTIFS(resources!B:B,B1076)</f>
        <v>1</v>
      </c>
      <c r="AC1076" s="197">
        <f t="shared" si="383"/>
        <v>1</v>
      </c>
      <c r="AD1076" s="197">
        <f t="shared" si="384"/>
        <v>1</v>
      </c>
      <c r="AE1076" s="197">
        <f t="shared" si="385"/>
        <v>1</v>
      </c>
      <c r="AF1076" s="197">
        <f t="shared" si="386"/>
        <v>1</v>
      </c>
      <c r="AG1076" s="197">
        <f t="shared" si="387"/>
        <v>1</v>
      </c>
      <c r="AH1076" s="197">
        <f t="shared" si="388"/>
        <v>1</v>
      </c>
      <c r="AI1076" s="197">
        <f t="shared" si="389"/>
        <v>1</v>
      </c>
    </row>
    <row r="1077" spans="1:35" x14ac:dyDescent="0.3">
      <c r="A1077" s="103" t="s">
        <v>3926</v>
      </c>
      <c r="B1077" s="214" t="s">
        <v>593</v>
      </c>
      <c r="C1077" s="214" t="s">
        <v>6279</v>
      </c>
      <c r="D1077" s="164">
        <v>2025</v>
      </c>
      <c r="E1077" s="164">
        <v>7</v>
      </c>
      <c r="F1077" s="166">
        <v>0</v>
      </c>
      <c r="G1077" s="209"/>
      <c r="H1077" s="208">
        <v>7.9654829074012612E-3</v>
      </c>
      <c r="I1077" s="103" t="s">
        <v>558</v>
      </c>
      <c r="J1077" s="85">
        <v>4</v>
      </c>
      <c r="K1077" s="211" t="s">
        <v>6280</v>
      </c>
      <c r="L1077" s="211">
        <v>20</v>
      </c>
      <c r="M1077" s="211" t="str">
        <f>IF(
ISNA(INDEX([1]resources!E:E,MATCH(B1077,[1]resources!B:B,0))),"fillme",
INDEX([1]resources!E:E,MATCH(B1077,[1]resources!B:B,0)))</f>
        <v>CAISO_Battery</v>
      </c>
      <c r="N1077" s="221">
        <f>IF(
ISNA(INDEX([1]resources!J:J,MATCH(B1077,[1]resources!B:B,0))),"fillme",
INDEX([1]resources!J:J,MATCH(B1077,[1]resources!B:B,0)))</f>
        <v>0</v>
      </c>
      <c r="O1077" s="210" t="str">
        <f>IFERROR(INDEX(resources!K:K,MATCH(B1077,resources!B:B,0)),"fillme")</f>
        <v>battery</v>
      </c>
      <c r="P1077" s="210" t="str">
        <f t="shared" si="375"/>
        <v>battery_2025_7</v>
      </c>
      <c r="Q1077" s="194">
        <f>INDEX(elcc!G:G,MATCH(P1077,elcc!D:D,0))</f>
        <v>0.98301732361648997</v>
      </c>
      <c r="R1077" s="195">
        <f t="shared" si="376"/>
        <v>1</v>
      </c>
      <c r="S1077" s="210">
        <f t="shared" si="377"/>
        <v>0.15660415377892969</v>
      </c>
      <c r="T1077" s="212">
        <f t="shared" si="378"/>
        <v>0.15660415377892969</v>
      </c>
      <c r="U1077" s="196" t="str">
        <f t="shared" si="379"/>
        <v>ok</v>
      </c>
      <c r="V1077" s="192" t="str">
        <f>INDEX(resources!F:F,MATCH(B1077,resources!B:B,0))</f>
        <v>new_resolve</v>
      </c>
      <c r="W1077" s="197">
        <f t="shared" si="380"/>
        <v>0</v>
      </c>
      <c r="X1077" s="197">
        <f t="shared" si="381"/>
        <v>1</v>
      </c>
      <c r="Y1077" s="214" t="str">
        <f t="shared" si="382"/>
        <v>New_Li_Battery_D.19-11-016 Resource 3_Resource 3. 20 MW, 80 MWh battery.</v>
      </c>
      <c r="Z1077" s="197">
        <f>IF(COUNTIFS($Y$2:Y1077,Y1077)=1,1,0)</f>
        <v>0</v>
      </c>
      <c r="AA1077" s="197">
        <f>SUM($Z$2:Z1077)*Z1077</f>
        <v>0</v>
      </c>
      <c r="AB1077" s="197">
        <f>COUNTIFS(resources!B:B,B1077)</f>
        <v>1</v>
      </c>
      <c r="AC1077" s="197">
        <f t="shared" si="383"/>
        <v>1</v>
      </c>
      <c r="AD1077" s="197">
        <f t="shared" si="384"/>
        <v>1</v>
      </c>
      <c r="AE1077" s="197">
        <f t="shared" si="385"/>
        <v>1</v>
      </c>
      <c r="AF1077" s="197">
        <f t="shared" si="386"/>
        <v>1</v>
      </c>
      <c r="AG1077" s="197">
        <f t="shared" si="387"/>
        <v>1</v>
      </c>
      <c r="AH1077" s="197">
        <f t="shared" si="388"/>
        <v>1</v>
      </c>
      <c r="AI1077" s="197">
        <f t="shared" si="389"/>
        <v>1</v>
      </c>
    </row>
    <row r="1078" spans="1:35" x14ac:dyDescent="0.3">
      <c r="A1078" s="103" t="s">
        <v>3926</v>
      </c>
      <c r="B1078" s="214" t="s">
        <v>593</v>
      </c>
      <c r="C1078" s="214" t="s">
        <v>6279</v>
      </c>
      <c r="D1078" s="164">
        <v>2025</v>
      </c>
      <c r="E1078" s="164">
        <v>8</v>
      </c>
      <c r="F1078" s="166">
        <v>0</v>
      </c>
      <c r="G1078" s="206"/>
      <c r="H1078" s="208">
        <v>7.9654829074012612E-3</v>
      </c>
      <c r="I1078" s="103" t="s">
        <v>558</v>
      </c>
      <c r="J1078" s="85">
        <v>4</v>
      </c>
      <c r="K1078" s="211" t="s">
        <v>6280</v>
      </c>
      <c r="L1078" s="211">
        <v>20</v>
      </c>
      <c r="M1078" s="211" t="str">
        <f>IF(
ISNA(INDEX([1]resources!E:E,MATCH(B1078,[1]resources!B:B,0))),"fillme",
INDEX([1]resources!E:E,MATCH(B1078,[1]resources!B:B,0)))</f>
        <v>CAISO_Battery</v>
      </c>
      <c r="N1078" s="221">
        <f>IF(
ISNA(INDEX([1]resources!J:J,MATCH(B1078,[1]resources!B:B,0))),"fillme",
INDEX([1]resources!J:J,MATCH(B1078,[1]resources!B:B,0)))</f>
        <v>0</v>
      </c>
      <c r="O1078" s="210" t="str">
        <f>IFERROR(INDEX(resources!K:K,MATCH(B1078,resources!B:B,0)),"fillme")</f>
        <v>battery</v>
      </c>
      <c r="P1078" s="210" t="str">
        <f t="shared" si="375"/>
        <v>battery_2025_8</v>
      </c>
      <c r="Q1078" s="194">
        <f>INDEX(elcc!G:G,MATCH(P1078,elcc!D:D,0))</f>
        <v>0.98301732361648997</v>
      </c>
      <c r="R1078" s="195">
        <f t="shared" si="376"/>
        <v>1</v>
      </c>
      <c r="S1078" s="210">
        <f t="shared" si="377"/>
        <v>0.15660415377892969</v>
      </c>
      <c r="T1078" s="212">
        <f t="shared" si="378"/>
        <v>0.15660415377892969</v>
      </c>
      <c r="U1078" s="196" t="str">
        <f t="shared" si="379"/>
        <v>ok</v>
      </c>
      <c r="V1078" s="192" t="str">
        <f>INDEX(resources!F:F,MATCH(B1078,resources!B:B,0))</f>
        <v>new_resolve</v>
      </c>
      <c r="W1078" s="197">
        <f t="shared" si="380"/>
        <v>0</v>
      </c>
      <c r="X1078" s="197">
        <f t="shared" si="381"/>
        <v>1</v>
      </c>
      <c r="Y1078" s="214" t="str">
        <f t="shared" si="382"/>
        <v>New_Li_Battery_D.19-11-016 Resource 3_Resource 3. 20 MW, 80 MWh battery.</v>
      </c>
      <c r="Z1078" s="197">
        <f>IF(COUNTIFS($Y$2:Y1078,Y1078)=1,1,0)</f>
        <v>0</v>
      </c>
      <c r="AA1078" s="197">
        <f>SUM($Z$2:Z1078)*Z1078</f>
        <v>0</v>
      </c>
      <c r="AB1078" s="197">
        <f>COUNTIFS(resources!B:B,B1078)</f>
        <v>1</v>
      </c>
      <c r="AC1078" s="197">
        <f t="shared" si="383"/>
        <v>1</v>
      </c>
      <c r="AD1078" s="197">
        <f t="shared" si="384"/>
        <v>1</v>
      </c>
      <c r="AE1078" s="197">
        <f t="shared" si="385"/>
        <v>1</v>
      </c>
      <c r="AF1078" s="197">
        <f t="shared" si="386"/>
        <v>1</v>
      </c>
      <c r="AG1078" s="197">
        <f t="shared" si="387"/>
        <v>1</v>
      </c>
      <c r="AH1078" s="197">
        <f t="shared" si="388"/>
        <v>1</v>
      </c>
      <c r="AI1078" s="197">
        <f t="shared" si="389"/>
        <v>1</v>
      </c>
    </row>
    <row r="1079" spans="1:35" x14ac:dyDescent="0.3">
      <c r="A1079" s="103" t="s">
        <v>3926</v>
      </c>
      <c r="B1079" s="214" t="s">
        <v>593</v>
      </c>
      <c r="C1079" s="214" t="s">
        <v>6279</v>
      </c>
      <c r="D1079" s="164">
        <v>2025</v>
      </c>
      <c r="E1079" s="164">
        <v>9</v>
      </c>
      <c r="F1079" s="166">
        <v>0</v>
      </c>
      <c r="G1079" s="206"/>
      <c r="H1079" s="208">
        <v>7.9654829074012612E-3</v>
      </c>
      <c r="I1079" s="103" t="s">
        <v>558</v>
      </c>
      <c r="J1079" s="85">
        <v>4</v>
      </c>
      <c r="K1079" s="211" t="s">
        <v>6280</v>
      </c>
      <c r="L1079" s="211">
        <v>20</v>
      </c>
      <c r="M1079" s="211" t="str">
        <f>IF(
ISNA(INDEX([1]resources!E:E,MATCH(B1079,[1]resources!B:B,0))),"fillme",
INDEX([1]resources!E:E,MATCH(B1079,[1]resources!B:B,0)))</f>
        <v>CAISO_Battery</v>
      </c>
      <c r="N1079" s="221">
        <f>IF(
ISNA(INDEX([1]resources!J:J,MATCH(B1079,[1]resources!B:B,0))),"fillme",
INDEX([1]resources!J:J,MATCH(B1079,[1]resources!B:B,0)))</f>
        <v>0</v>
      </c>
      <c r="O1079" s="210" t="str">
        <f>IFERROR(INDEX(resources!K:K,MATCH(B1079,resources!B:B,0)),"fillme")</f>
        <v>battery</v>
      </c>
      <c r="P1079" s="210" t="str">
        <f t="shared" si="375"/>
        <v>battery_2025_9</v>
      </c>
      <c r="Q1079" s="194">
        <f>INDEX(elcc!G:G,MATCH(P1079,elcc!D:D,0))</f>
        <v>0.98301732361648997</v>
      </c>
      <c r="R1079" s="195">
        <f t="shared" si="376"/>
        <v>1</v>
      </c>
      <c r="S1079" s="210">
        <f t="shared" si="377"/>
        <v>0.15660415377892969</v>
      </c>
      <c r="T1079" s="212">
        <f t="shared" si="378"/>
        <v>0.15660415377892969</v>
      </c>
      <c r="U1079" s="196" t="str">
        <f t="shared" si="379"/>
        <v>ok</v>
      </c>
      <c r="V1079" s="192" t="str">
        <f>INDEX(resources!F:F,MATCH(B1079,resources!B:B,0))</f>
        <v>new_resolve</v>
      </c>
      <c r="W1079" s="197">
        <f t="shared" si="380"/>
        <v>0</v>
      </c>
      <c r="X1079" s="197">
        <f t="shared" si="381"/>
        <v>1</v>
      </c>
      <c r="Y1079" s="214" t="str">
        <f t="shared" si="382"/>
        <v>New_Li_Battery_D.19-11-016 Resource 3_Resource 3. 20 MW, 80 MWh battery.</v>
      </c>
      <c r="Z1079" s="197">
        <f>IF(COUNTIFS($Y$2:Y1079,Y1079)=1,1,0)</f>
        <v>0</v>
      </c>
      <c r="AA1079" s="197">
        <f>SUM($Z$2:Z1079)*Z1079</f>
        <v>0</v>
      </c>
      <c r="AB1079" s="197">
        <f>COUNTIFS(resources!B:B,B1079)</f>
        <v>1</v>
      </c>
      <c r="AC1079" s="197">
        <f t="shared" si="383"/>
        <v>1</v>
      </c>
      <c r="AD1079" s="197">
        <f t="shared" si="384"/>
        <v>1</v>
      </c>
      <c r="AE1079" s="197">
        <f t="shared" si="385"/>
        <v>1</v>
      </c>
      <c r="AF1079" s="197">
        <f t="shared" si="386"/>
        <v>1</v>
      </c>
      <c r="AG1079" s="197">
        <f t="shared" si="387"/>
        <v>1</v>
      </c>
      <c r="AH1079" s="197">
        <f t="shared" si="388"/>
        <v>1</v>
      </c>
      <c r="AI1079" s="197">
        <f t="shared" si="389"/>
        <v>1</v>
      </c>
    </row>
    <row r="1080" spans="1:35" x14ac:dyDescent="0.3">
      <c r="A1080" s="103" t="s">
        <v>3926</v>
      </c>
      <c r="B1080" s="214" t="s">
        <v>593</v>
      </c>
      <c r="C1080" s="214" t="s">
        <v>6279</v>
      </c>
      <c r="D1080" s="164">
        <v>2025</v>
      </c>
      <c r="E1080" s="164">
        <v>10</v>
      </c>
      <c r="F1080" s="166">
        <v>0</v>
      </c>
      <c r="G1080" s="209"/>
      <c r="H1080" s="208">
        <v>7.9654829074012612E-3</v>
      </c>
      <c r="I1080" s="103" t="s">
        <v>558</v>
      </c>
      <c r="J1080" s="85">
        <v>4</v>
      </c>
      <c r="K1080" s="211" t="s">
        <v>6280</v>
      </c>
      <c r="L1080" s="211">
        <v>20</v>
      </c>
      <c r="M1080" s="211" t="str">
        <f>IF(
ISNA(INDEX([1]resources!E:E,MATCH(B1080,[1]resources!B:B,0))),"fillme",
INDEX([1]resources!E:E,MATCH(B1080,[1]resources!B:B,0)))</f>
        <v>CAISO_Battery</v>
      </c>
      <c r="N1080" s="221">
        <f>IF(
ISNA(INDEX([1]resources!J:J,MATCH(B1080,[1]resources!B:B,0))),"fillme",
INDEX([1]resources!J:J,MATCH(B1080,[1]resources!B:B,0)))</f>
        <v>0</v>
      </c>
      <c r="O1080" s="210" t="str">
        <f>IFERROR(INDEX(resources!K:K,MATCH(B1080,resources!B:B,0)),"fillme")</f>
        <v>battery</v>
      </c>
      <c r="P1080" s="210" t="str">
        <f t="shared" si="375"/>
        <v>battery_2025_10</v>
      </c>
      <c r="Q1080" s="194">
        <f>INDEX(elcc!G:G,MATCH(P1080,elcc!D:D,0))</f>
        <v>0.98301732361648997</v>
      </c>
      <c r="R1080" s="195">
        <f t="shared" si="376"/>
        <v>1</v>
      </c>
      <c r="S1080" s="210">
        <f t="shared" si="377"/>
        <v>0.15660415377892969</v>
      </c>
      <c r="T1080" s="212">
        <f t="shared" si="378"/>
        <v>0.15660415377892969</v>
      </c>
      <c r="U1080" s="196" t="str">
        <f t="shared" si="379"/>
        <v>ok</v>
      </c>
      <c r="V1080" s="192" t="str">
        <f>INDEX(resources!F:F,MATCH(B1080,resources!B:B,0))</f>
        <v>new_resolve</v>
      </c>
      <c r="W1080" s="197">
        <f t="shared" si="380"/>
        <v>0</v>
      </c>
      <c r="X1080" s="197">
        <f t="shared" si="381"/>
        <v>1</v>
      </c>
      <c r="Y1080" s="214" t="str">
        <f t="shared" si="382"/>
        <v>New_Li_Battery_D.19-11-016 Resource 3_Resource 3. 20 MW, 80 MWh battery.</v>
      </c>
      <c r="Z1080" s="197">
        <f>IF(COUNTIFS($Y$2:Y1080,Y1080)=1,1,0)</f>
        <v>0</v>
      </c>
      <c r="AA1080" s="197">
        <f>SUM($Z$2:Z1080)*Z1080</f>
        <v>0</v>
      </c>
      <c r="AB1080" s="197">
        <f>COUNTIFS(resources!B:B,B1080)</f>
        <v>1</v>
      </c>
      <c r="AC1080" s="197">
        <f t="shared" si="383"/>
        <v>1</v>
      </c>
      <c r="AD1080" s="197">
        <f t="shared" si="384"/>
        <v>1</v>
      </c>
      <c r="AE1080" s="197">
        <f t="shared" si="385"/>
        <v>1</v>
      </c>
      <c r="AF1080" s="197">
        <f t="shared" si="386"/>
        <v>1</v>
      </c>
      <c r="AG1080" s="197">
        <f t="shared" si="387"/>
        <v>1</v>
      </c>
      <c r="AH1080" s="197">
        <f t="shared" si="388"/>
        <v>1</v>
      </c>
      <c r="AI1080" s="197">
        <f t="shared" si="389"/>
        <v>1</v>
      </c>
    </row>
    <row r="1081" spans="1:35" x14ac:dyDescent="0.3">
      <c r="A1081" s="103" t="s">
        <v>3926</v>
      </c>
      <c r="B1081" s="214" t="s">
        <v>593</v>
      </c>
      <c r="C1081" s="214" t="s">
        <v>6279</v>
      </c>
      <c r="D1081" s="164">
        <v>2025</v>
      </c>
      <c r="E1081" s="164">
        <v>11</v>
      </c>
      <c r="F1081" s="166">
        <v>0</v>
      </c>
      <c r="G1081" s="206"/>
      <c r="H1081" s="208">
        <v>7.9654829074012612E-3</v>
      </c>
      <c r="I1081" s="103" t="s">
        <v>558</v>
      </c>
      <c r="J1081" s="85">
        <v>4</v>
      </c>
      <c r="K1081" s="211" t="s">
        <v>6280</v>
      </c>
      <c r="L1081" s="211">
        <v>20</v>
      </c>
      <c r="M1081" s="211" t="str">
        <f>IF(
ISNA(INDEX([1]resources!E:E,MATCH(B1081,[1]resources!B:B,0))),"fillme",
INDEX([1]resources!E:E,MATCH(B1081,[1]resources!B:B,0)))</f>
        <v>CAISO_Battery</v>
      </c>
      <c r="N1081" s="221">
        <f>IF(
ISNA(INDEX([1]resources!J:J,MATCH(B1081,[1]resources!B:B,0))),"fillme",
INDEX([1]resources!J:J,MATCH(B1081,[1]resources!B:B,0)))</f>
        <v>0</v>
      </c>
      <c r="O1081" s="210" t="str">
        <f>IFERROR(INDEX(resources!K:K,MATCH(B1081,resources!B:B,0)),"fillme")</f>
        <v>battery</v>
      </c>
      <c r="P1081" s="210" t="str">
        <f t="shared" si="375"/>
        <v>battery_2025_11</v>
      </c>
      <c r="Q1081" s="194">
        <f>INDEX(elcc!G:G,MATCH(P1081,elcc!D:D,0))</f>
        <v>0.98301732361648997</v>
      </c>
      <c r="R1081" s="195">
        <f t="shared" si="376"/>
        <v>1</v>
      </c>
      <c r="S1081" s="210">
        <f t="shared" si="377"/>
        <v>0.15660415377892969</v>
      </c>
      <c r="T1081" s="212">
        <f t="shared" si="378"/>
        <v>0.15660415377892969</v>
      </c>
      <c r="U1081" s="196" t="str">
        <f t="shared" si="379"/>
        <v>ok</v>
      </c>
      <c r="V1081" s="192" t="str">
        <f>INDEX(resources!F:F,MATCH(B1081,resources!B:B,0))</f>
        <v>new_resolve</v>
      </c>
      <c r="W1081" s="197">
        <f t="shared" si="380"/>
        <v>0</v>
      </c>
      <c r="X1081" s="197">
        <f t="shared" si="381"/>
        <v>1</v>
      </c>
      <c r="Y1081" s="214" t="str">
        <f t="shared" si="382"/>
        <v>New_Li_Battery_D.19-11-016 Resource 3_Resource 3. 20 MW, 80 MWh battery.</v>
      </c>
      <c r="Z1081" s="197">
        <f>IF(COUNTIFS($Y$2:Y1081,Y1081)=1,1,0)</f>
        <v>0</v>
      </c>
      <c r="AA1081" s="197">
        <f>SUM($Z$2:Z1081)*Z1081</f>
        <v>0</v>
      </c>
      <c r="AB1081" s="197">
        <f>COUNTIFS(resources!B:B,B1081)</f>
        <v>1</v>
      </c>
      <c r="AC1081" s="197">
        <f t="shared" si="383"/>
        <v>1</v>
      </c>
      <c r="AD1081" s="197">
        <f t="shared" si="384"/>
        <v>1</v>
      </c>
      <c r="AE1081" s="197">
        <f t="shared" si="385"/>
        <v>1</v>
      </c>
      <c r="AF1081" s="197">
        <f t="shared" si="386"/>
        <v>1</v>
      </c>
      <c r="AG1081" s="197">
        <f t="shared" si="387"/>
        <v>1</v>
      </c>
      <c r="AH1081" s="197">
        <f t="shared" si="388"/>
        <v>1</v>
      </c>
      <c r="AI1081" s="197">
        <f t="shared" si="389"/>
        <v>1</v>
      </c>
    </row>
    <row r="1082" spans="1:35" x14ac:dyDescent="0.3">
      <c r="A1082" s="103" t="s">
        <v>3926</v>
      </c>
      <c r="B1082" s="214" t="s">
        <v>593</v>
      </c>
      <c r="C1082" s="214" t="s">
        <v>6279</v>
      </c>
      <c r="D1082" s="164">
        <v>2025</v>
      </c>
      <c r="E1082" s="164">
        <v>12</v>
      </c>
      <c r="F1082" s="166">
        <v>0</v>
      </c>
      <c r="G1082" s="206"/>
      <c r="H1082" s="208">
        <v>7.9654829074012612E-3</v>
      </c>
      <c r="I1082" s="103" t="s">
        <v>558</v>
      </c>
      <c r="J1082" s="85">
        <v>4</v>
      </c>
      <c r="K1082" s="211" t="s">
        <v>6280</v>
      </c>
      <c r="L1082" s="211">
        <v>20</v>
      </c>
      <c r="M1082" s="211" t="str">
        <f>IF(
ISNA(INDEX([1]resources!E:E,MATCH(B1082,[1]resources!B:B,0))),"fillme",
INDEX([1]resources!E:E,MATCH(B1082,[1]resources!B:B,0)))</f>
        <v>CAISO_Battery</v>
      </c>
      <c r="N1082" s="221">
        <f>IF(
ISNA(INDEX([1]resources!J:J,MATCH(B1082,[1]resources!B:B,0))),"fillme",
INDEX([1]resources!J:J,MATCH(B1082,[1]resources!B:B,0)))</f>
        <v>0</v>
      </c>
      <c r="O1082" s="210" t="str">
        <f>IFERROR(INDEX(resources!K:K,MATCH(B1082,resources!B:B,0)),"fillme")</f>
        <v>battery</v>
      </c>
      <c r="P1082" s="210" t="str">
        <f t="shared" si="375"/>
        <v>battery_2025_12</v>
      </c>
      <c r="Q1082" s="194">
        <f>INDEX(elcc!G:G,MATCH(P1082,elcc!D:D,0))</f>
        <v>0.98301732361648997</v>
      </c>
      <c r="R1082" s="195">
        <f t="shared" si="376"/>
        <v>1</v>
      </c>
      <c r="S1082" s="210">
        <f t="shared" si="377"/>
        <v>0.15660415377892969</v>
      </c>
      <c r="T1082" s="212">
        <f t="shared" si="378"/>
        <v>0.15660415377892969</v>
      </c>
      <c r="U1082" s="196" t="str">
        <f t="shared" si="379"/>
        <v>ok</v>
      </c>
      <c r="V1082" s="192" t="str">
        <f>INDEX(resources!F:F,MATCH(B1082,resources!B:B,0))</f>
        <v>new_resolve</v>
      </c>
      <c r="W1082" s="197">
        <f t="shared" si="380"/>
        <v>0</v>
      </c>
      <c r="X1082" s="197">
        <f t="shared" si="381"/>
        <v>1</v>
      </c>
      <c r="Y1082" s="214" t="str">
        <f t="shared" si="382"/>
        <v>New_Li_Battery_D.19-11-016 Resource 3_Resource 3. 20 MW, 80 MWh battery.</v>
      </c>
      <c r="Z1082" s="197">
        <f>IF(COUNTIFS($Y$2:Y1082,Y1082)=1,1,0)</f>
        <v>0</v>
      </c>
      <c r="AA1082" s="197">
        <f>SUM($Z$2:Z1082)*Z1082</f>
        <v>0</v>
      </c>
      <c r="AB1082" s="197">
        <f>COUNTIFS(resources!B:B,B1082)</f>
        <v>1</v>
      </c>
      <c r="AC1082" s="197">
        <f t="shared" si="383"/>
        <v>1</v>
      </c>
      <c r="AD1082" s="197">
        <f t="shared" si="384"/>
        <v>1</v>
      </c>
      <c r="AE1082" s="197">
        <f t="shared" si="385"/>
        <v>1</v>
      </c>
      <c r="AF1082" s="197">
        <f t="shared" si="386"/>
        <v>1</v>
      </c>
      <c r="AG1082" s="197">
        <f t="shared" si="387"/>
        <v>1</v>
      </c>
      <c r="AH1082" s="197">
        <f t="shared" si="388"/>
        <v>1</v>
      </c>
      <c r="AI1082" s="197">
        <f t="shared" si="389"/>
        <v>1</v>
      </c>
    </row>
    <row r="1083" spans="1:35" x14ac:dyDescent="0.3">
      <c r="A1083" s="103" t="s">
        <v>3926</v>
      </c>
      <c r="B1083" s="214" t="s">
        <v>593</v>
      </c>
      <c r="C1083" s="214" t="s">
        <v>6279</v>
      </c>
      <c r="D1083" s="164">
        <v>2026</v>
      </c>
      <c r="E1083" s="164">
        <v>1</v>
      </c>
      <c r="F1083" s="166">
        <v>0</v>
      </c>
      <c r="G1083" s="209"/>
      <c r="H1083" s="208">
        <v>7.9654829074012612E-3</v>
      </c>
      <c r="I1083" s="103" t="s">
        <v>558</v>
      </c>
      <c r="J1083" s="85">
        <v>4</v>
      </c>
      <c r="K1083" s="211" t="s">
        <v>6280</v>
      </c>
      <c r="L1083" s="211">
        <v>20</v>
      </c>
      <c r="M1083" s="211" t="str">
        <f>IF(
ISNA(INDEX([1]resources!E:E,MATCH(B1083,[1]resources!B:B,0))),"fillme",
INDEX([1]resources!E:E,MATCH(B1083,[1]resources!B:B,0)))</f>
        <v>CAISO_Battery</v>
      </c>
      <c r="N1083" s="221">
        <f>IF(
ISNA(INDEX([1]resources!J:J,MATCH(B1083,[1]resources!B:B,0))),"fillme",
INDEX([1]resources!J:J,MATCH(B1083,[1]resources!B:B,0)))</f>
        <v>0</v>
      </c>
      <c r="O1083" s="210" t="str">
        <f>IFERROR(INDEX(resources!K:K,MATCH(B1083,resources!B:B,0)),"fillme")</f>
        <v>battery</v>
      </c>
      <c r="P1083" s="210" t="str">
        <f t="shared" si="375"/>
        <v>battery_2026_1</v>
      </c>
      <c r="Q1083" s="194">
        <f>INDEX(elcc!G:G,MATCH(P1083,elcc!D:D,0))</f>
        <v>0.96603464723299004</v>
      </c>
      <c r="R1083" s="195">
        <f t="shared" si="376"/>
        <v>1</v>
      </c>
      <c r="S1083" s="210">
        <f t="shared" si="377"/>
        <v>0.15389864940983577</v>
      </c>
      <c r="T1083" s="212">
        <f t="shared" si="378"/>
        <v>0.15389864940983577</v>
      </c>
      <c r="U1083" s="196" t="str">
        <f t="shared" si="379"/>
        <v>ok</v>
      </c>
      <c r="V1083" s="192" t="str">
        <f>INDEX(resources!F:F,MATCH(B1083,resources!B:B,0))</f>
        <v>new_resolve</v>
      </c>
      <c r="W1083" s="197">
        <f t="shared" si="380"/>
        <v>0</v>
      </c>
      <c r="X1083" s="197">
        <f t="shared" si="381"/>
        <v>1</v>
      </c>
      <c r="Y1083" s="214" t="str">
        <f t="shared" si="382"/>
        <v>New_Li_Battery_D.19-11-016 Resource 3_Resource 3. 20 MW, 80 MWh battery.</v>
      </c>
      <c r="Z1083" s="197">
        <f>IF(COUNTIFS($Y$2:Y1083,Y1083)=1,1,0)</f>
        <v>0</v>
      </c>
      <c r="AA1083" s="197">
        <f>SUM($Z$2:Z1083)*Z1083</f>
        <v>0</v>
      </c>
      <c r="AB1083" s="197">
        <f>COUNTIFS(resources!B:B,B1083)</f>
        <v>1</v>
      </c>
      <c r="AC1083" s="197">
        <f t="shared" si="383"/>
        <v>1</v>
      </c>
      <c r="AD1083" s="197">
        <f t="shared" si="384"/>
        <v>1</v>
      </c>
      <c r="AE1083" s="197">
        <f t="shared" si="385"/>
        <v>1</v>
      </c>
      <c r="AF1083" s="197">
        <f t="shared" si="386"/>
        <v>1</v>
      </c>
      <c r="AG1083" s="197">
        <f t="shared" si="387"/>
        <v>1</v>
      </c>
      <c r="AH1083" s="197">
        <f t="shared" si="388"/>
        <v>1</v>
      </c>
      <c r="AI1083" s="197">
        <f t="shared" si="389"/>
        <v>1</v>
      </c>
    </row>
    <row r="1084" spans="1:35" x14ac:dyDescent="0.3">
      <c r="A1084" s="103" t="s">
        <v>3926</v>
      </c>
      <c r="B1084" s="214" t="s">
        <v>593</v>
      </c>
      <c r="C1084" s="214" t="s">
        <v>6279</v>
      </c>
      <c r="D1084" s="164">
        <v>2026</v>
      </c>
      <c r="E1084" s="164">
        <v>2</v>
      </c>
      <c r="F1084" s="166">
        <v>0</v>
      </c>
      <c r="G1084" s="206"/>
      <c r="H1084" s="208">
        <v>7.9654829074012612E-3</v>
      </c>
      <c r="I1084" s="103" t="s">
        <v>558</v>
      </c>
      <c r="J1084" s="85">
        <v>4</v>
      </c>
      <c r="K1084" s="211" t="s">
        <v>6280</v>
      </c>
      <c r="L1084" s="211">
        <v>20</v>
      </c>
      <c r="M1084" s="211" t="str">
        <f>IF(
ISNA(INDEX([1]resources!E:E,MATCH(B1084,[1]resources!B:B,0))),"fillme",
INDEX([1]resources!E:E,MATCH(B1084,[1]resources!B:B,0)))</f>
        <v>CAISO_Battery</v>
      </c>
      <c r="N1084" s="221">
        <f>IF(
ISNA(INDEX([1]resources!J:J,MATCH(B1084,[1]resources!B:B,0))),"fillme",
INDEX([1]resources!J:J,MATCH(B1084,[1]resources!B:B,0)))</f>
        <v>0</v>
      </c>
      <c r="O1084" s="210" t="str">
        <f>IFERROR(INDEX(resources!K:K,MATCH(B1084,resources!B:B,0)),"fillme")</f>
        <v>battery</v>
      </c>
      <c r="P1084" s="210" t="str">
        <f t="shared" si="375"/>
        <v>battery_2026_2</v>
      </c>
      <c r="Q1084" s="194">
        <f>INDEX(elcc!G:G,MATCH(P1084,elcc!D:D,0))</f>
        <v>0.96603464723299004</v>
      </c>
      <c r="R1084" s="195">
        <f t="shared" si="376"/>
        <v>1</v>
      </c>
      <c r="S1084" s="210">
        <f t="shared" si="377"/>
        <v>0.15389864940983577</v>
      </c>
      <c r="T1084" s="212">
        <f t="shared" si="378"/>
        <v>0.15389864940983577</v>
      </c>
      <c r="U1084" s="196" t="str">
        <f t="shared" si="379"/>
        <v>ok</v>
      </c>
      <c r="V1084" s="192" t="str">
        <f>INDEX(resources!F:F,MATCH(B1084,resources!B:B,0))</f>
        <v>new_resolve</v>
      </c>
      <c r="W1084" s="197">
        <f t="shared" si="380"/>
        <v>0</v>
      </c>
      <c r="X1084" s="197">
        <f t="shared" si="381"/>
        <v>1</v>
      </c>
      <c r="Y1084" s="214" t="str">
        <f t="shared" si="382"/>
        <v>New_Li_Battery_D.19-11-016 Resource 3_Resource 3. 20 MW, 80 MWh battery.</v>
      </c>
      <c r="Z1084" s="197">
        <f>IF(COUNTIFS($Y$2:Y1084,Y1084)=1,1,0)</f>
        <v>0</v>
      </c>
      <c r="AA1084" s="197">
        <f>SUM($Z$2:Z1084)*Z1084</f>
        <v>0</v>
      </c>
      <c r="AB1084" s="197">
        <f>COUNTIFS(resources!B:B,B1084)</f>
        <v>1</v>
      </c>
      <c r="AC1084" s="197">
        <f t="shared" si="383"/>
        <v>1</v>
      </c>
      <c r="AD1084" s="197">
        <f t="shared" si="384"/>
        <v>1</v>
      </c>
      <c r="AE1084" s="197">
        <f t="shared" si="385"/>
        <v>1</v>
      </c>
      <c r="AF1084" s="197">
        <f t="shared" si="386"/>
        <v>1</v>
      </c>
      <c r="AG1084" s="197">
        <f t="shared" si="387"/>
        <v>1</v>
      </c>
      <c r="AH1084" s="197">
        <f t="shared" si="388"/>
        <v>1</v>
      </c>
      <c r="AI1084" s="197">
        <f t="shared" si="389"/>
        <v>1</v>
      </c>
    </row>
    <row r="1085" spans="1:35" x14ac:dyDescent="0.3">
      <c r="A1085" s="103" t="s">
        <v>3926</v>
      </c>
      <c r="B1085" s="214" t="s">
        <v>593</v>
      </c>
      <c r="C1085" s="214" t="s">
        <v>6279</v>
      </c>
      <c r="D1085" s="164">
        <v>2026</v>
      </c>
      <c r="E1085" s="164">
        <v>3</v>
      </c>
      <c r="F1085" s="166">
        <v>0</v>
      </c>
      <c r="G1085" s="206"/>
      <c r="H1085" s="208">
        <v>7.9654829074012612E-3</v>
      </c>
      <c r="I1085" s="103" t="s">
        <v>558</v>
      </c>
      <c r="J1085" s="85">
        <v>4</v>
      </c>
      <c r="K1085" s="211" t="s">
        <v>6280</v>
      </c>
      <c r="L1085" s="211">
        <v>20</v>
      </c>
      <c r="M1085" s="211" t="str">
        <f>IF(
ISNA(INDEX([1]resources!E:E,MATCH(B1085,[1]resources!B:B,0))),"fillme",
INDEX([1]resources!E:E,MATCH(B1085,[1]resources!B:B,0)))</f>
        <v>CAISO_Battery</v>
      </c>
      <c r="N1085" s="221">
        <f>IF(
ISNA(INDEX([1]resources!J:J,MATCH(B1085,[1]resources!B:B,0))),"fillme",
INDEX([1]resources!J:J,MATCH(B1085,[1]resources!B:B,0)))</f>
        <v>0</v>
      </c>
      <c r="O1085" s="210" t="str">
        <f>IFERROR(INDEX(resources!K:K,MATCH(B1085,resources!B:B,0)),"fillme")</f>
        <v>battery</v>
      </c>
      <c r="P1085" s="210" t="str">
        <f t="shared" si="375"/>
        <v>battery_2026_3</v>
      </c>
      <c r="Q1085" s="194">
        <f>INDEX(elcc!G:G,MATCH(P1085,elcc!D:D,0))</f>
        <v>0.96603464723299004</v>
      </c>
      <c r="R1085" s="195">
        <f t="shared" si="376"/>
        <v>1</v>
      </c>
      <c r="S1085" s="210">
        <f t="shared" si="377"/>
        <v>0.15389864940983577</v>
      </c>
      <c r="T1085" s="212">
        <f t="shared" si="378"/>
        <v>0.15389864940983577</v>
      </c>
      <c r="U1085" s="196" t="str">
        <f t="shared" si="379"/>
        <v>ok</v>
      </c>
      <c r="V1085" s="192" t="str">
        <f>INDEX(resources!F:F,MATCH(B1085,resources!B:B,0))</f>
        <v>new_resolve</v>
      </c>
      <c r="W1085" s="197">
        <f t="shared" si="380"/>
        <v>0</v>
      </c>
      <c r="X1085" s="197">
        <f t="shared" si="381"/>
        <v>1</v>
      </c>
      <c r="Y1085" s="214" t="str">
        <f t="shared" si="382"/>
        <v>New_Li_Battery_D.19-11-016 Resource 3_Resource 3. 20 MW, 80 MWh battery.</v>
      </c>
      <c r="Z1085" s="197">
        <f>IF(COUNTIFS($Y$2:Y1085,Y1085)=1,1,0)</f>
        <v>0</v>
      </c>
      <c r="AA1085" s="197">
        <f>SUM($Z$2:Z1085)*Z1085</f>
        <v>0</v>
      </c>
      <c r="AB1085" s="197">
        <f>COUNTIFS(resources!B:B,B1085)</f>
        <v>1</v>
      </c>
      <c r="AC1085" s="197">
        <f t="shared" si="383"/>
        <v>1</v>
      </c>
      <c r="AD1085" s="197">
        <f t="shared" si="384"/>
        <v>1</v>
      </c>
      <c r="AE1085" s="197">
        <f t="shared" si="385"/>
        <v>1</v>
      </c>
      <c r="AF1085" s="197">
        <f t="shared" si="386"/>
        <v>1</v>
      </c>
      <c r="AG1085" s="197">
        <f t="shared" si="387"/>
        <v>1</v>
      </c>
      <c r="AH1085" s="197">
        <f t="shared" si="388"/>
        <v>1</v>
      </c>
      <c r="AI1085" s="197">
        <f t="shared" si="389"/>
        <v>1</v>
      </c>
    </row>
    <row r="1086" spans="1:35" x14ac:dyDescent="0.3">
      <c r="A1086" s="103" t="s">
        <v>3926</v>
      </c>
      <c r="B1086" s="214" t="s">
        <v>593</v>
      </c>
      <c r="C1086" s="214" t="s">
        <v>6279</v>
      </c>
      <c r="D1086" s="164">
        <v>2026</v>
      </c>
      <c r="E1086" s="164">
        <v>4</v>
      </c>
      <c r="F1086" s="166">
        <v>0</v>
      </c>
      <c r="G1086" s="209"/>
      <c r="H1086" s="208">
        <v>7.9654829074012612E-3</v>
      </c>
      <c r="I1086" s="103" t="s">
        <v>558</v>
      </c>
      <c r="J1086" s="85">
        <v>4</v>
      </c>
      <c r="K1086" s="211" t="s">
        <v>6280</v>
      </c>
      <c r="L1086" s="211">
        <v>20</v>
      </c>
      <c r="M1086" s="211" t="str">
        <f>IF(
ISNA(INDEX([1]resources!E:E,MATCH(B1086,[1]resources!B:B,0))),"fillme",
INDEX([1]resources!E:E,MATCH(B1086,[1]resources!B:B,0)))</f>
        <v>CAISO_Battery</v>
      </c>
      <c r="N1086" s="221">
        <f>IF(
ISNA(INDEX([1]resources!J:J,MATCH(B1086,[1]resources!B:B,0))),"fillme",
INDEX([1]resources!J:J,MATCH(B1086,[1]resources!B:B,0)))</f>
        <v>0</v>
      </c>
      <c r="O1086" s="210" t="str">
        <f>IFERROR(INDEX(resources!K:K,MATCH(B1086,resources!B:B,0)),"fillme")</f>
        <v>battery</v>
      </c>
      <c r="P1086" s="210" t="str">
        <f t="shared" si="375"/>
        <v>battery_2026_4</v>
      </c>
      <c r="Q1086" s="194">
        <f>INDEX(elcc!G:G,MATCH(P1086,elcc!D:D,0))</f>
        <v>0.96603464723299004</v>
      </c>
      <c r="R1086" s="195">
        <f t="shared" si="376"/>
        <v>1</v>
      </c>
      <c r="S1086" s="210">
        <f t="shared" si="377"/>
        <v>0.15389864940983577</v>
      </c>
      <c r="T1086" s="212">
        <f t="shared" si="378"/>
        <v>0.15389864940983577</v>
      </c>
      <c r="U1086" s="196" t="str">
        <f t="shared" si="379"/>
        <v>ok</v>
      </c>
      <c r="V1086" s="192" t="str">
        <f>INDEX(resources!F:F,MATCH(B1086,resources!B:B,0))</f>
        <v>new_resolve</v>
      </c>
      <c r="W1086" s="197">
        <f t="shared" si="380"/>
        <v>0</v>
      </c>
      <c r="X1086" s="197">
        <f t="shared" si="381"/>
        <v>1</v>
      </c>
      <c r="Y1086" s="214" t="str">
        <f t="shared" si="382"/>
        <v>New_Li_Battery_D.19-11-016 Resource 3_Resource 3. 20 MW, 80 MWh battery.</v>
      </c>
      <c r="Z1086" s="197">
        <f>IF(COUNTIFS($Y$2:Y1086,Y1086)=1,1,0)</f>
        <v>0</v>
      </c>
      <c r="AA1086" s="197">
        <f>SUM($Z$2:Z1086)*Z1086</f>
        <v>0</v>
      </c>
      <c r="AB1086" s="197">
        <f>COUNTIFS(resources!B:B,B1086)</f>
        <v>1</v>
      </c>
      <c r="AC1086" s="197">
        <f t="shared" si="383"/>
        <v>1</v>
      </c>
      <c r="AD1086" s="197">
        <f t="shared" si="384"/>
        <v>1</v>
      </c>
      <c r="AE1086" s="197">
        <f t="shared" si="385"/>
        <v>1</v>
      </c>
      <c r="AF1086" s="197">
        <f t="shared" si="386"/>
        <v>1</v>
      </c>
      <c r="AG1086" s="197">
        <f t="shared" si="387"/>
        <v>1</v>
      </c>
      <c r="AH1086" s="197">
        <f t="shared" si="388"/>
        <v>1</v>
      </c>
      <c r="AI1086" s="197">
        <f t="shared" si="389"/>
        <v>1</v>
      </c>
    </row>
    <row r="1087" spans="1:35" x14ac:dyDescent="0.3">
      <c r="A1087" s="103" t="s">
        <v>3926</v>
      </c>
      <c r="B1087" s="214" t="s">
        <v>593</v>
      </c>
      <c r="C1087" s="214" t="s">
        <v>6279</v>
      </c>
      <c r="D1087" s="164">
        <v>2026</v>
      </c>
      <c r="E1087" s="164">
        <v>5</v>
      </c>
      <c r="F1087" s="166">
        <v>0</v>
      </c>
      <c r="G1087" s="206"/>
      <c r="H1087" s="208">
        <v>7.9654829074012612E-3</v>
      </c>
      <c r="I1087" s="103" t="s">
        <v>558</v>
      </c>
      <c r="J1087" s="85">
        <v>4</v>
      </c>
      <c r="K1087" s="211" t="s">
        <v>6280</v>
      </c>
      <c r="L1087" s="211">
        <v>20</v>
      </c>
      <c r="M1087" s="211" t="str">
        <f>IF(
ISNA(INDEX([1]resources!E:E,MATCH(B1087,[1]resources!B:B,0))),"fillme",
INDEX([1]resources!E:E,MATCH(B1087,[1]resources!B:B,0)))</f>
        <v>CAISO_Battery</v>
      </c>
      <c r="N1087" s="221">
        <f>IF(
ISNA(INDEX([1]resources!J:J,MATCH(B1087,[1]resources!B:B,0))),"fillme",
INDEX([1]resources!J:J,MATCH(B1087,[1]resources!B:B,0)))</f>
        <v>0</v>
      </c>
      <c r="O1087" s="210" t="str">
        <f>IFERROR(INDEX(resources!K:K,MATCH(B1087,resources!B:B,0)),"fillme")</f>
        <v>battery</v>
      </c>
      <c r="P1087" s="210" t="str">
        <f t="shared" si="375"/>
        <v>battery_2026_5</v>
      </c>
      <c r="Q1087" s="194">
        <f>INDEX(elcc!G:G,MATCH(P1087,elcc!D:D,0))</f>
        <v>0.96603464723299004</v>
      </c>
      <c r="R1087" s="195">
        <f t="shared" si="376"/>
        <v>1</v>
      </c>
      <c r="S1087" s="210">
        <f t="shared" si="377"/>
        <v>0.15389864940983577</v>
      </c>
      <c r="T1087" s="212">
        <f t="shared" si="378"/>
        <v>0.15389864940983577</v>
      </c>
      <c r="U1087" s="196" t="str">
        <f t="shared" si="379"/>
        <v>ok</v>
      </c>
      <c r="V1087" s="192" t="str">
        <f>INDEX(resources!F:F,MATCH(B1087,resources!B:B,0))</f>
        <v>new_resolve</v>
      </c>
      <c r="W1087" s="197">
        <f t="shared" si="380"/>
        <v>0</v>
      </c>
      <c r="X1087" s="197">
        <f t="shared" si="381"/>
        <v>1</v>
      </c>
      <c r="Y1087" s="214" t="str">
        <f t="shared" si="382"/>
        <v>New_Li_Battery_D.19-11-016 Resource 3_Resource 3. 20 MW, 80 MWh battery.</v>
      </c>
      <c r="Z1087" s="197">
        <f>IF(COUNTIFS($Y$2:Y1087,Y1087)=1,1,0)</f>
        <v>0</v>
      </c>
      <c r="AA1087" s="197">
        <f>SUM($Z$2:Z1087)*Z1087</f>
        <v>0</v>
      </c>
      <c r="AB1087" s="197">
        <f>COUNTIFS(resources!B:B,B1087)</f>
        <v>1</v>
      </c>
      <c r="AC1087" s="197">
        <f t="shared" si="383"/>
        <v>1</v>
      </c>
      <c r="AD1087" s="197">
        <f t="shared" si="384"/>
        <v>1</v>
      </c>
      <c r="AE1087" s="197">
        <f t="shared" si="385"/>
        <v>1</v>
      </c>
      <c r="AF1087" s="197">
        <f t="shared" si="386"/>
        <v>1</v>
      </c>
      <c r="AG1087" s="197">
        <f t="shared" si="387"/>
        <v>1</v>
      </c>
      <c r="AH1087" s="197">
        <f t="shared" si="388"/>
        <v>1</v>
      </c>
      <c r="AI1087" s="197">
        <f t="shared" si="389"/>
        <v>1</v>
      </c>
    </row>
    <row r="1088" spans="1:35" x14ac:dyDescent="0.3">
      <c r="A1088" s="103" t="s">
        <v>3926</v>
      </c>
      <c r="B1088" s="214" t="s">
        <v>593</v>
      </c>
      <c r="C1088" s="214" t="s">
        <v>6279</v>
      </c>
      <c r="D1088" s="164">
        <v>2026</v>
      </c>
      <c r="E1088" s="164">
        <v>6</v>
      </c>
      <c r="F1088" s="166">
        <v>0</v>
      </c>
      <c r="G1088" s="206"/>
      <c r="H1088" s="208">
        <v>7.9654829074012612E-3</v>
      </c>
      <c r="I1088" s="103" t="s">
        <v>558</v>
      </c>
      <c r="J1088" s="85">
        <v>4</v>
      </c>
      <c r="K1088" s="211" t="s">
        <v>6280</v>
      </c>
      <c r="L1088" s="211">
        <v>20</v>
      </c>
      <c r="M1088" s="211" t="str">
        <f>IF(
ISNA(INDEX([1]resources!E:E,MATCH(B1088,[1]resources!B:B,0))),"fillme",
INDEX([1]resources!E:E,MATCH(B1088,[1]resources!B:B,0)))</f>
        <v>CAISO_Battery</v>
      </c>
      <c r="N1088" s="221">
        <f>IF(
ISNA(INDEX([1]resources!J:J,MATCH(B1088,[1]resources!B:B,0))),"fillme",
INDEX([1]resources!J:J,MATCH(B1088,[1]resources!B:B,0)))</f>
        <v>0</v>
      </c>
      <c r="O1088" s="210" t="str">
        <f>IFERROR(INDEX(resources!K:K,MATCH(B1088,resources!B:B,0)),"fillme")</f>
        <v>battery</v>
      </c>
      <c r="P1088" s="210" t="str">
        <f t="shared" si="375"/>
        <v>battery_2026_6</v>
      </c>
      <c r="Q1088" s="194">
        <f>INDEX(elcc!G:G,MATCH(P1088,elcc!D:D,0))</f>
        <v>0.96603464723299004</v>
      </c>
      <c r="R1088" s="195">
        <f t="shared" si="376"/>
        <v>1</v>
      </c>
      <c r="S1088" s="210">
        <f t="shared" si="377"/>
        <v>0.15389864940983577</v>
      </c>
      <c r="T1088" s="212">
        <f t="shared" si="378"/>
        <v>0.15389864940983577</v>
      </c>
      <c r="U1088" s="196" t="str">
        <f t="shared" si="379"/>
        <v>ok</v>
      </c>
      <c r="V1088" s="192" t="str">
        <f>INDEX(resources!F:F,MATCH(B1088,resources!B:B,0))</f>
        <v>new_resolve</v>
      </c>
      <c r="W1088" s="197">
        <f t="shared" si="380"/>
        <v>0</v>
      </c>
      <c r="X1088" s="197">
        <f t="shared" si="381"/>
        <v>1</v>
      </c>
      <c r="Y1088" s="214" t="str">
        <f t="shared" si="382"/>
        <v>New_Li_Battery_D.19-11-016 Resource 3_Resource 3. 20 MW, 80 MWh battery.</v>
      </c>
      <c r="Z1088" s="197">
        <f>IF(COUNTIFS($Y$2:Y1088,Y1088)=1,1,0)</f>
        <v>0</v>
      </c>
      <c r="AA1088" s="197">
        <f>SUM($Z$2:Z1088)*Z1088</f>
        <v>0</v>
      </c>
      <c r="AB1088" s="197">
        <f>COUNTIFS(resources!B:B,B1088)</f>
        <v>1</v>
      </c>
      <c r="AC1088" s="197">
        <f t="shared" si="383"/>
        <v>1</v>
      </c>
      <c r="AD1088" s="197">
        <f t="shared" si="384"/>
        <v>1</v>
      </c>
      <c r="AE1088" s="197">
        <f t="shared" si="385"/>
        <v>1</v>
      </c>
      <c r="AF1088" s="197">
        <f t="shared" si="386"/>
        <v>1</v>
      </c>
      <c r="AG1088" s="197">
        <f t="shared" si="387"/>
        <v>1</v>
      </c>
      <c r="AH1088" s="197">
        <f t="shared" si="388"/>
        <v>1</v>
      </c>
      <c r="AI1088" s="197">
        <f t="shared" si="389"/>
        <v>1</v>
      </c>
    </row>
    <row r="1089" spans="1:35" x14ac:dyDescent="0.3">
      <c r="A1089" s="103" t="s">
        <v>3926</v>
      </c>
      <c r="B1089" s="214" t="s">
        <v>593</v>
      </c>
      <c r="C1089" s="214" t="s">
        <v>6279</v>
      </c>
      <c r="D1089" s="164">
        <v>2026</v>
      </c>
      <c r="E1089" s="164">
        <v>7</v>
      </c>
      <c r="F1089" s="166">
        <v>0</v>
      </c>
      <c r="G1089" s="209"/>
      <c r="H1089" s="208">
        <v>7.9654829074012612E-3</v>
      </c>
      <c r="I1089" s="103" t="s">
        <v>558</v>
      </c>
      <c r="J1089" s="85">
        <v>4</v>
      </c>
      <c r="K1089" s="211" t="s">
        <v>6280</v>
      </c>
      <c r="L1089" s="211">
        <v>20</v>
      </c>
      <c r="M1089" s="211" t="str">
        <f>IF(
ISNA(INDEX([1]resources!E:E,MATCH(B1089,[1]resources!B:B,0))),"fillme",
INDEX([1]resources!E:E,MATCH(B1089,[1]resources!B:B,0)))</f>
        <v>CAISO_Battery</v>
      </c>
      <c r="N1089" s="221">
        <f>IF(
ISNA(INDEX([1]resources!J:J,MATCH(B1089,[1]resources!B:B,0))),"fillme",
INDEX([1]resources!J:J,MATCH(B1089,[1]resources!B:B,0)))</f>
        <v>0</v>
      </c>
      <c r="O1089" s="210" t="str">
        <f>IFERROR(INDEX(resources!K:K,MATCH(B1089,resources!B:B,0)),"fillme")</f>
        <v>battery</v>
      </c>
      <c r="P1089" s="210" t="str">
        <f t="shared" si="375"/>
        <v>battery_2026_7</v>
      </c>
      <c r="Q1089" s="194">
        <f>INDEX(elcc!G:G,MATCH(P1089,elcc!D:D,0))</f>
        <v>0.96603464723299004</v>
      </c>
      <c r="R1089" s="195">
        <f t="shared" si="376"/>
        <v>1</v>
      </c>
      <c r="S1089" s="210">
        <f t="shared" si="377"/>
        <v>0.15389864940983577</v>
      </c>
      <c r="T1089" s="212">
        <f t="shared" si="378"/>
        <v>0.15389864940983577</v>
      </c>
      <c r="U1089" s="196" t="str">
        <f t="shared" si="379"/>
        <v>ok</v>
      </c>
      <c r="V1089" s="192" t="str">
        <f>INDEX(resources!F:F,MATCH(B1089,resources!B:B,0))</f>
        <v>new_resolve</v>
      </c>
      <c r="W1089" s="197">
        <f t="shared" si="380"/>
        <v>0</v>
      </c>
      <c r="X1089" s="197">
        <f t="shared" si="381"/>
        <v>1</v>
      </c>
      <c r="Y1089" s="214" t="str">
        <f t="shared" si="382"/>
        <v>New_Li_Battery_D.19-11-016 Resource 3_Resource 3. 20 MW, 80 MWh battery.</v>
      </c>
      <c r="Z1089" s="197">
        <f>IF(COUNTIFS($Y$2:Y1089,Y1089)=1,1,0)</f>
        <v>0</v>
      </c>
      <c r="AA1089" s="197">
        <f>SUM($Z$2:Z1089)*Z1089</f>
        <v>0</v>
      </c>
      <c r="AB1089" s="197">
        <f>COUNTIFS(resources!B:B,B1089)</f>
        <v>1</v>
      </c>
      <c r="AC1089" s="197">
        <f t="shared" si="383"/>
        <v>1</v>
      </c>
      <c r="AD1089" s="197">
        <f t="shared" si="384"/>
        <v>1</v>
      </c>
      <c r="AE1089" s="197">
        <f t="shared" si="385"/>
        <v>1</v>
      </c>
      <c r="AF1089" s="197">
        <f t="shared" si="386"/>
        <v>1</v>
      </c>
      <c r="AG1089" s="197">
        <f t="shared" si="387"/>
        <v>1</v>
      </c>
      <c r="AH1089" s="197">
        <f t="shared" si="388"/>
        <v>1</v>
      </c>
      <c r="AI1089" s="197">
        <f t="shared" si="389"/>
        <v>1</v>
      </c>
    </row>
    <row r="1090" spans="1:35" x14ac:dyDescent="0.3">
      <c r="A1090" s="103" t="s">
        <v>3926</v>
      </c>
      <c r="B1090" s="214" t="s">
        <v>593</v>
      </c>
      <c r="C1090" s="214" t="s">
        <v>6279</v>
      </c>
      <c r="D1090" s="164">
        <v>2026</v>
      </c>
      <c r="E1090" s="164">
        <v>8</v>
      </c>
      <c r="F1090" s="166">
        <v>0</v>
      </c>
      <c r="G1090" s="206"/>
      <c r="H1090" s="208">
        <v>7.9654829074012612E-3</v>
      </c>
      <c r="I1090" s="103" t="s">
        <v>558</v>
      </c>
      <c r="J1090" s="85">
        <v>4</v>
      </c>
      <c r="K1090" s="211" t="s">
        <v>6280</v>
      </c>
      <c r="L1090" s="211">
        <v>20</v>
      </c>
      <c r="M1090" s="211" t="str">
        <f>IF(
ISNA(INDEX([1]resources!E:E,MATCH(B1090,[1]resources!B:B,0))),"fillme",
INDEX([1]resources!E:E,MATCH(B1090,[1]resources!B:B,0)))</f>
        <v>CAISO_Battery</v>
      </c>
      <c r="N1090" s="221">
        <f>IF(
ISNA(INDEX([1]resources!J:J,MATCH(B1090,[1]resources!B:B,0))),"fillme",
INDEX([1]resources!J:J,MATCH(B1090,[1]resources!B:B,0)))</f>
        <v>0</v>
      </c>
      <c r="O1090" s="210" t="str">
        <f>IFERROR(INDEX(resources!K:K,MATCH(B1090,resources!B:B,0)),"fillme")</f>
        <v>battery</v>
      </c>
      <c r="P1090" s="210" t="str">
        <f t="shared" si="375"/>
        <v>battery_2026_8</v>
      </c>
      <c r="Q1090" s="194">
        <f>INDEX(elcc!G:G,MATCH(P1090,elcc!D:D,0))</f>
        <v>0.96603464723299004</v>
      </c>
      <c r="R1090" s="195">
        <f t="shared" si="376"/>
        <v>1</v>
      </c>
      <c r="S1090" s="210">
        <f t="shared" si="377"/>
        <v>0.15389864940983577</v>
      </c>
      <c r="T1090" s="212">
        <f t="shared" si="378"/>
        <v>0.15389864940983577</v>
      </c>
      <c r="U1090" s="196" t="str">
        <f t="shared" si="379"/>
        <v>ok</v>
      </c>
      <c r="V1090" s="192" t="str">
        <f>INDEX(resources!F:F,MATCH(B1090,resources!B:B,0))</f>
        <v>new_resolve</v>
      </c>
      <c r="W1090" s="197">
        <f t="shared" si="380"/>
        <v>0</v>
      </c>
      <c r="X1090" s="197">
        <f t="shared" si="381"/>
        <v>1</v>
      </c>
      <c r="Y1090" s="214" t="str">
        <f t="shared" si="382"/>
        <v>New_Li_Battery_D.19-11-016 Resource 3_Resource 3. 20 MW, 80 MWh battery.</v>
      </c>
      <c r="Z1090" s="197">
        <f>IF(COUNTIFS($Y$2:Y1090,Y1090)=1,1,0)</f>
        <v>0</v>
      </c>
      <c r="AA1090" s="197">
        <f>SUM($Z$2:Z1090)*Z1090</f>
        <v>0</v>
      </c>
      <c r="AB1090" s="197">
        <f>COUNTIFS(resources!B:B,B1090)</f>
        <v>1</v>
      </c>
      <c r="AC1090" s="197">
        <f t="shared" si="383"/>
        <v>1</v>
      </c>
      <c r="AD1090" s="197">
        <f t="shared" si="384"/>
        <v>1</v>
      </c>
      <c r="AE1090" s="197">
        <f t="shared" si="385"/>
        <v>1</v>
      </c>
      <c r="AF1090" s="197">
        <f t="shared" si="386"/>
        <v>1</v>
      </c>
      <c r="AG1090" s="197">
        <f t="shared" si="387"/>
        <v>1</v>
      </c>
      <c r="AH1090" s="197">
        <f t="shared" si="388"/>
        <v>1</v>
      </c>
      <c r="AI1090" s="197">
        <f t="shared" si="389"/>
        <v>1</v>
      </c>
    </row>
    <row r="1091" spans="1:35" x14ac:dyDescent="0.3">
      <c r="A1091" s="103" t="s">
        <v>3926</v>
      </c>
      <c r="B1091" s="214" t="s">
        <v>593</v>
      </c>
      <c r="C1091" s="214" t="s">
        <v>6279</v>
      </c>
      <c r="D1091" s="164">
        <v>2026</v>
      </c>
      <c r="E1091" s="164">
        <v>9</v>
      </c>
      <c r="F1091" s="166">
        <v>0</v>
      </c>
      <c r="G1091" s="206"/>
      <c r="H1091" s="208">
        <v>7.9654829074012612E-3</v>
      </c>
      <c r="I1091" s="103" t="s">
        <v>558</v>
      </c>
      <c r="J1091" s="85">
        <v>4</v>
      </c>
      <c r="K1091" s="211" t="s">
        <v>6280</v>
      </c>
      <c r="L1091" s="211">
        <v>20</v>
      </c>
      <c r="M1091" s="211" t="str">
        <f>IF(
ISNA(INDEX([1]resources!E:E,MATCH(B1091,[1]resources!B:B,0))),"fillme",
INDEX([1]resources!E:E,MATCH(B1091,[1]resources!B:B,0)))</f>
        <v>CAISO_Battery</v>
      </c>
      <c r="N1091" s="221">
        <f>IF(
ISNA(INDEX([1]resources!J:J,MATCH(B1091,[1]resources!B:B,0))),"fillme",
INDEX([1]resources!J:J,MATCH(B1091,[1]resources!B:B,0)))</f>
        <v>0</v>
      </c>
      <c r="O1091" s="210" t="str">
        <f>IFERROR(INDEX(resources!K:K,MATCH(B1091,resources!B:B,0)),"fillme")</f>
        <v>battery</v>
      </c>
      <c r="P1091" s="210" t="str">
        <f t="shared" si="375"/>
        <v>battery_2026_9</v>
      </c>
      <c r="Q1091" s="194">
        <f>INDEX(elcc!G:G,MATCH(P1091,elcc!D:D,0))</f>
        <v>0.96603464723299004</v>
      </c>
      <c r="R1091" s="195">
        <f t="shared" si="376"/>
        <v>1</v>
      </c>
      <c r="S1091" s="210">
        <f t="shared" si="377"/>
        <v>0.15389864940983577</v>
      </c>
      <c r="T1091" s="212">
        <f t="shared" si="378"/>
        <v>0.15389864940983577</v>
      </c>
      <c r="U1091" s="196" t="str">
        <f t="shared" si="379"/>
        <v>ok</v>
      </c>
      <c r="V1091" s="192" t="str">
        <f>INDEX(resources!F:F,MATCH(B1091,resources!B:B,0))</f>
        <v>new_resolve</v>
      </c>
      <c r="W1091" s="197">
        <f t="shared" si="380"/>
        <v>0</v>
      </c>
      <c r="X1091" s="197">
        <f t="shared" si="381"/>
        <v>1</v>
      </c>
      <c r="Y1091" s="214" t="str">
        <f t="shared" si="382"/>
        <v>New_Li_Battery_D.19-11-016 Resource 3_Resource 3. 20 MW, 80 MWh battery.</v>
      </c>
      <c r="Z1091" s="197">
        <f>IF(COUNTIFS($Y$2:Y1091,Y1091)=1,1,0)</f>
        <v>0</v>
      </c>
      <c r="AA1091" s="197">
        <f>SUM($Z$2:Z1091)*Z1091</f>
        <v>0</v>
      </c>
      <c r="AB1091" s="197">
        <f>COUNTIFS(resources!B:B,B1091)</f>
        <v>1</v>
      </c>
      <c r="AC1091" s="197">
        <f t="shared" si="383"/>
        <v>1</v>
      </c>
      <c r="AD1091" s="197">
        <f t="shared" si="384"/>
        <v>1</v>
      </c>
      <c r="AE1091" s="197">
        <f t="shared" si="385"/>
        <v>1</v>
      </c>
      <c r="AF1091" s="197">
        <f t="shared" si="386"/>
        <v>1</v>
      </c>
      <c r="AG1091" s="197">
        <f t="shared" si="387"/>
        <v>1</v>
      </c>
      <c r="AH1091" s="197">
        <f t="shared" si="388"/>
        <v>1</v>
      </c>
      <c r="AI1091" s="197">
        <f t="shared" si="389"/>
        <v>1</v>
      </c>
    </row>
    <row r="1092" spans="1:35" x14ac:dyDescent="0.3">
      <c r="A1092" s="103" t="s">
        <v>3926</v>
      </c>
      <c r="B1092" s="214" t="s">
        <v>593</v>
      </c>
      <c r="C1092" s="214" t="s">
        <v>6279</v>
      </c>
      <c r="D1092" s="164">
        <v>2026</v>
      </c>
      <c r="E1092" s="164">
        <v>10</v>
      </c>
      <c r="F1092" s="166">
        <v>0</v>
      </c>
      <c r="G1092" s="209"/>
      <c r="H1092" s="208">
        <v>7.9654829074012612E-3</v>
      </c>
      <c r="I1092" s="103" t="s">
        <v>558</v>
      </c>
      <c r="J1092" s="85">
        <v>4</v>
      </c>
      <c r="K1092" s="211" t="s">
        <v>6280</v>
      </c>
      <c r="L1092" s="211">
        <v>20</v>
      </c>
      <c r="M1092" s="211" t="str">
        <f>IF(
ISNA(INDEX([1]resources!E:E,MATCH(B1092,[1]resources!B:B,0))),"fillme",
INDEX([1]resources!E:E,MATCH(B1092,[1]resources!B:B,0)))</f>
        <v>CAISO_Battery</v>
      </c>
      <c r="N1092" s="221">
        <f>IF(
ISNA(INDEX([1]resources!J:J,MATCH(B1092,[1]resources!B:B,0))),"fillme",
INDEX([1]resources!J:J,MATCH(B1092,[1]resources!B:B,0)))</f>
        <v>0</v>
      </c>
      <c r="O1092" s="210" t="str">
        <f>IFERROR(INDEX(resources!K:K,MATCH(B1092,resources!B:B,0)),"fillme")</f>
        <v>battery</v>
      </c>
      <c r="P1092" s="210" t="str">
        <f t="shared" si="375"/>
        <v>battery_2026_10</v>
      </c>
      <c r="Q1092" s="194">
        <f>INDEX(elcc!G:G,MATCH(P1092,elcc!D:D,0))</f>
        <v>0.96603464723299004</v>
      </c>
      <c r="R1092" s="195">
        <f t="shared" si="376"/>
        <v>1</v>
      </c>
      <c r="S1092" s="210">
        <f t="shared" si="377"/>
        <v>0.15389864940983577</v>
      </c>
      <c r="T1092" s="212">
        <f t="shared" si="378"/>
        <v>0.15389864940983577</v>
      </c>
      <c r="U1092" s="196" t="str">
        <f t="shared" si="379"/>
        <v>ok</v>
      </c>
      <c r="V1092" s="192" t="str">
        <f>INDEX(resources!F:F,MATCH(B1092,resources!B:B,0))</f>
        <v>new_resolve</v>
      </c>
      <c r="W1092" s="197">
        <f t="shared" si="380"/>
        <v>0</v>
      </c>
      <c r="X1092" s="197">
        <f t="shared" si="381"/>
        <v>1</v>
      </c>
      <c r="Y1092" s="214" t="str">
        <f t="shared" si="382"/>
        <v>New_Li_Battery_D.19-11-016 Resource 3_Resource 3. 20 MW, 80 MWh battery.</v>
      </c>
      <c r="Z1092" s="197">
        <f>IF(COUNTIFS($Y$2:Y1092,Y1092)=1,1,0)</f>
        <v>0</v>
      </c>
      <c r="AA1092" s="197">
        <f>SUM($Z$2:Z1092)*Z1092</f>
        <v>0</v>
      </c>
      <c r="AB1092" s="197">
        <f>COUNTIFS(resources!B:B,B1092)</f>
        <v>1</v>
      </c>
      <c r="AC1092" s="197">
        <f t="shared" si="383"/>
        <v>1</v>
      </c>
      <c r="AD1092" s="197">
        <f t="shared" si="384"/>
        <v>1</v>
      </c>
      <c r="AE1092" s="197">
        <f t="shared" si="385"/>
        <v>1</v>
      </c>
      <c r="AF1092" s="197">
        <f t="shared" si="386"/>
        <v>1</v>
      </c>
      <c r="AG1092" s="197">
        <f t="shared" si="387"/>
        <v>1</v>
      </c>
      <c r="AH1092" s="197">
        <f t="shared" si="388"/>
        <v>1</v>
      </c>
      <c r="AI1092" s="197">
        <f t="shared" si="389"/>
        <v>1</v>
      </c>
    </row>
    <row r="1093" spans="1:35" x14ac:dyDescent="0.3">
      <c r="A1093" s="103" t="s">
        <v>3926</v>
      </c>
      <c r="B1093" s="214" t="s">
        <v>593</v>
      </c>
      <c r="C1093" s="214" t="s">
        <v>6279</v>
      </c>
      <c r="D1093" s="164">
        <v>2026</v>
      </c>
      <c r="E1093" s="164">
        <v>11</v>
      </c>
      <c r="F1093" s="166">
        <v>0</v>
      </c>
      <c r="G1093" s="206"/>
      <c r="H1093" s="208">
        <v>7.9654829074012612E-3</v>
      </c>
      <c r="I1093" s="103" t="s">
        <v>558</v>
      </c>
      <c r="J1093" s="85">
        <v>4</v>
      </c>
      <c r="K1093" s="211" t="s">
        <v>6280</v>
      </c>
      <c r="L1093" s="211">
        <v>20</v>
      </c>
      <c r="M1093" s="211" t="str">
        <f>IF(
ISNA(INDEX([1]resources!E:E,MATCH(B1093,[1]resources!B:B,0))),"fillme",
INDEX([1]resources!E:E,MATCH(B1093,[1]resources!B:B,0)))</f>
        <v>CAISO_Battery</v>
      </c>
      <c r="N1093" s="221">
        <f>IF(
ISNA(INDEX([1]resources!J:J,MATCH(B1093,[1]resources!B:B,0))),"fillme",
INDEX([1]resources!J:J,MATCH(B1093,[1]resources!B:B,0)))</f>
        <v>0</v>
      </c>
      <c r="O1093" s="210" t="str">
        <f>IFERROR(INDEX(resources!K:K,MATCH(B1093,resources!B:B,0)),"fillme")</f>
        <v>battery</v>
      </c>
      <c r="P1093" s="210" t="str">
        <f t="shared" si="375"/>
        <v>battery_2026_11</v>
      </c>
      <c r="Q1093" s="194">
        <f>INDEX(elcc!G:G,MATCH(P1093,elcc!D:D,0))</f>
        <v>0.96603464723299004</v>
      </c>
      <c r="R1093" s="195">
        <f t="shared" si="376"/>
        <v>1</v>
      </c>
      <c r="S1093" s="210">
        <f t="shared" si="377"/>
        <v>0.15389864940983577</v>
      </c>
      <c r="T1093" s="212">
        <f t="shared" si="378"/>
        <v>0.15389864940983577</v>
      </c>
      <c r="U1093" s="196" t="str">
        <f t="shared" si="379"/>
        <v>ok</v>
      </c>
      <c r="V1093" s="192" t="str">
        <f>INDEX(resources!F:F,MATCH(B1093,resources!B:B,0))</f>
        <v>new_resolve</v>
      </c>
      <c r="W1093" s="197">
        <f t="shared" si="380"/>
        <v>0</v>
      </c>
      <c r="X1093" s="197">
        <f t="shared" si="381"/>
        <v>1</v>
      </c>
      <c r="Y1093" s="214" t="str">
        <f t="shared" si="382"/>
        <v>New_Li_Battery_D.19-11-016 Resource 3_Resource 3. 20 MW, 80 MWh battery.</v>
      </c>
      <c r="Z1093" s="197">
        <f>IF(COUNTIFS($Y$2:Y1093,Y1093)=1,1,0)</f>
        <v>0</v>
      </c>
      <c r="AA1093" s="197">
        <f>SUM($Z$2:Z1093)*Z1093</f>
        <v>0</v>
      </c>
      <c r="AB1093" s="197">
        <f>COUNTIFS(resources!B:B,B1093)</f>
        <v>1</v>
      </c>
      <c r="AC1093" s="197">
        <f t="shared" si="383"/>
        <v>1</v>
      </c>
      <c r="AD1093" s="197">
        <f t="shared" si="384"/>
        <v>1</v>
      </c>
      <c r="AE1093" s="197">
        <f t="shared" si="385"/>
        <v>1</v>
      </c>
      <c r="AF1093" s="197">
        <f t="shared" si="386"/>
        <v>1</v>
      </c>
      <c r="AG1093" s="197">
        <f t="shared" si="387"/>
        <v>1</v>
      </c>
      <c r="AH1093" s="197">
        <f t="shared" si="388"/>
        <v>1</v>
      </c>
      <c r="AI1093" s="197">
        <f t="shared" si="389"/>
        <v>1</v>
      </c>
    </row>
    <row r="1094" spans="1:35" x14ac:dyDescent="0.3">
      <c r="A1094" s="103" t="s">
        <v>3926</v>
      </c>
      <c r="B1094" s="214" t="s">
        <v>593</v>
      </c>
      <c r="C1094" s="214" t="s">
        <v>6279</v>
      </c>
      <c r="D1094" s="164">
        <v>2026</v>
      </c>
      <c r="E1094" s="164">
        <v>12</v>
      </c>
      <c r="F1094" s="166">
        <v>0</v>
      </c>
      <c r="G1094" s="206"/>
      <c r="H1094" s="208">
        <v>7.9654829074012612E-3</v>
      </c>
      <c r="I1094" s="103" t="s">
        <v>558</v>
      </c>
      <c r="J1094" s="85">
        <v>4</v>
      </c>
      <c r="K1094" s="211" t="s">
        <v>6280</v>
      </c>
      <c r="L1094" s="211">
        <v>20</v>
      </c>
      <c r="M1094" s="211" t="str">
        <f>IF(
ISNA(INDEX([1]resources!E:E,MATCH(B1094,[1]resources!B:B,0))),"fillme",
INDEX([1]resources!E:E,MATCH(B1094,[1]resources!B:B,0)))</f>
        <v>CAISO_Battery</v>
      </c>
      <c r="N1094" s="221">
        <f>IF(
ISNA(INDEX([1]resources!J:J,MATCH(B1094,[1]resources!B:B,0))),"fillme",
INDEX([1]resources!J:J,MATCH(B1094,[1]resources!B:B,0)))</f>
        <v>0</v>
      </c>
      <c r="O1094" s="210" t="str">
        <f>IFERROR(INDEX(resources!K:K,MATCH(B1094,resources!B:B,0)),"fillme")</f>
        <v>battery</v>
      </c>
      <c r="P1094" s="210" t="str">
        <f t="shared" si="375"/>
        <v>battery_2026_12</v>
      </c>
      <c r="Q1094" s="194">
        <f>INDEX(elcc!G:G,MATCH(P1094,elcc!D:D,0))</f>
        <v>0.96603464723299004</v>
      </c>
      <c r="R1094" s="195">
        <f t="shared" si="376"/>
        <v>1</v>
      </c>
      <c r="S1094" s="210">
        <f t="shared" si="377"/>
        <v>0.15389864940983577</v>
      </c>
      <c r="T1094" s="212">
        <f t="shared" si="378"/>
        <v>0.15389864940983577</v>
      </c>
      <c r="U1094" s="196" t="str">
        <f t="shared" si="379"/>
        <v>ok</v>
      </c>
      <c r="V1094" s="192" t="str">
        <f>INDEX(resources!F:F,MATCH(B1094,resources!B:B,0))</f>
        <v>new_resolve</v>
      </c>
      <c r="W1094" s="197">
        <f t="shared" si="380"/>
        <v>0</v>
      </c>
      <c r="X1094" s="197">
        <f t="shared" si="381"/>
        <v>1</v>
      </c>
      <c r="Y1094" s="214" t="str">
        <f t="shared" si="382"/>
        <v>New_Li_Battery_D.19-11-016 Resource 3_Resource 3. 20 MW, 80 MWh battery.</v>
      </c>
      <c r="Z1094" s="197">
        <f>IF(COUNTIFS($Y$2:Y1094,Y1094)=1,1,0)</f>
        <v>0</v>
      </c>
      <c r="AA1094" s="197">
        <f>SUM($Z$2:Z1094)*Z1094</f>
        <v>0</v>
      </c>
      <c r="AB1094" s="197">
        <f>COUNTIFS(resources!B:B,B1094)</f>
        <v>1</v>
      </c>
      <c r="AC1094" s="197">
        <f t="shared" si="383"/>
        <v>1</v>
      </c>
      <c r="AD1094" s="197">
        <f t="shared" si="384"/>
        <v>1</v>
      </c>
      <c r="AE1094" s="197">
        <f t="shared" si="385"/>
        <v>1</v>
      </c>
      <c r="AF1094" s="197">
        <f t="shared" si="386"/>
        <v>1</v>
      </c>
      <c r="AG1094" s="197">
        <f t="shared" si="387"/>
        <v>1</v>
      </c>
      <c r="AH1094" s="197">
        <f t="shared" si="388"/>
        <v>1</v>
      </c>
      <c r="AI1094" s="197">
        <f t="shared" si="389"/>
        <v>1</v>
      </c>
    </row>
    <row r="1095" spans="1:35" x14ac:dyDescent="0.3">
      <c r="A1095" s="103" t="s">
        <v>3926</v>
      </c>
      <c r="B1095" s="214" t="s">
        <v>593</v>
      </c>
      <c r="C1095" s="214" t="s">
        <v>6279</v>
      </c>
      <c r="D1095" s="164">
        <v>2027</v>
      </c>
      <c r="E1095" s="164">
        <v>1</v>
      </c>
      <c r="F1095" s="166">
        <v>0</v>
      </c>
      <c r="G1095" s="209"/>
      <c r="H1095" s="208">
        <v>7.9654829074012612E-3</v>
      </c>
      <c r="I1095" s="103" t="s">
        <v>558</v>
      </c>
      <c r="J1095" s="85">
        <v>4</v>
      </c>
      <c r="K1095" s="211" t="s">
        <v>6280</v>
      </c>
      <c r="L1095" s="211">
        <v>20</v>
      </c>
      <c r="M1095" s="211" t="str">
        <f>IF(
ISNA(INDEX([1]resources!E:E,MATCH(B1095,[1]resources!B:B,0))),"fillme",
INDEX([1]resources!E:E,MATCH(B1095,[1]resources!B:B,0)))</f>
        <v>CAISO_Battery</v>
      </c>
      <c r="N1095" s="221">
        <f>IF(
ISNA(INDEX([1]resources!J:J,MATCH(B1095,[1]resources!B:B,0))),"fillme",
INDEX([1]resources!J:J,MATCH(B1095,[1]resources!B:B,0)))</f>
        <v>0</v>
      </c>
      <c r="O1095" s="210" t="str">
        <f>IFERROR(INDEX(resources!K:K,MATCH(B1095,resources!B:B,0)),"fillme")</f>
        <v>battery</v>
      </c>
      <c r="P1095" s="210" t="str">
        <f t="shared" si="375"/>
        <v>battery_2027_1</v>
      </c>
      <c r="Q1095" s="194">
        <f>INDEX(elcc!G:G,MATCH(P1095,elcc!D:D,0))</f>
        <v>0.96603464723299004</v>
      </c>
      <c r="R1095" s="195">
        <f t="shared" si="376"/>
        <v>1</v>
      </c>
      <c r="S1095" s="210">
        <f t="shared" si="377"/>
        <v>0.15389864940983577</v>
      </c>
      <c r="T1095" s="212">
        <f t="shared" si="378"/>
        <v>0.15389864940983577</v>
      </c>
      <c r="U1095" s="196" t="str">
        <f t="shared" si="379"/>
        <v>ok</v>
      </c>
      <c r="V1095" s="192" t="str">
        <f>INDEX(resources!F:F,MATCH(B1095,resources!B:B,0))</f>
        <v>new_resolve</v>
      </c>
      <c r="W1095" s="197">
        <f t="shared" si="380"/>
        <v>0</v>
      </c>
      <c r="X1095" s="197">
        <f t="shared" si="381"/>
        <v>1</v>
      </c>
      <c r="Y1095" s="214" t="str">
        <f t="shared" si="382"/>
        <v>New_Li_Battery_D.19-11-016 Resource 3_Resource 3. 20 MW, 80 MWh battery.</v>
      </c>
      <c r="Z1095" s="197">
        <f>IF(COUNTIFS($Y$2:Y1095,Y1095)=1,1,0)</f>
        <v>0</v>
      </c>
      <c r="AA1095" s="197">
        <f>SUM($Z$2:Z1095)*Z1095</f>
        <v>0</v>
      </c>
      <c r="AB1095" s="197">
        <f>COUNTIFS(resources!B:B,B1095)</f>
        <v>1</v>
      </c>
      <c r="AC1095" s="197">
        <f t="shared" si="383"/>
        <v>1</v>
      </c>
      <c r="AD1095" s="197">
        <f t="shared" si="384"/>
        <v>1</v>
      </c>
      <c r="AE1095" s="197">
        <f t="shared" si="385"/>
        <v>1</v>
      </c>
      <c r="AF1095" s="197">
        <f t="shared" si="386"/>
        <v>1</v>
      </c>
      <c r="AG1095" s="197">
        <f t="shared" si="387"/>
        <v>1</v>
      </c>
      <c r="AH1095" s="197">
        <f t="shared" si="388"/>
        <v>1</v>
      </c>
      <c r="AI1095" s="197">
        <f t="shared" si="389"/>
        <v>1</v>
      </c>
    </row>
    <row r="1096" spans="1:35" x14ac:dyDescent="0.3">
      <c r="A1096" s="103" t="s">
        <v>3926</v>
      </c>
      <c r="B1096" s="214" t="s">
        <v>593</v>
      </c>
      <c r="C1096" s="214" t="s">
        <v>6279</v>
      </c>
      <c r="D1096" s="164">
        <v>2027</v>
      </c>
      <c r="E1096" s="164">
        <v>2</v>
      </c>
      <c r="F1096" s="166">
        <v>0</v>
      </c>
      <c r="G1096" s="206"/>
      <c r="H1096" s="208">
        <v>7.9654829074012612E-3</v>
      </c>
      <c r="I1096" s="103" t="s">
        <v>558</v>
      </c>
      <c r="J1096" s="85">
        <v>4</v>
      </c>
      <c r="K1096" s="211" t="s">
        <v>6280</v>
      </c>
      <c r="L1096" s="211">
        <v>20</v>
      </c>
      <c r="M1096" s="211" t="str">
        <f>IF(
ISNA(INDEX([1]resources!E:E,MATCH(B1096,[1]resources!B:B,0))),"fillme",
INDEX([1]resources!E:E,MATCH(B1096,[1]resources!B:B,0)))</f>
        <v>CAISO_Battery</v>
      </c>
      <c r="N1096" s="221">
        <f>IF(
ISNA(INDEX([1]resources!J:J,MATCH(B1096,[1]resources!B:B,0))),"fillme",
INDEX([1]resources!J:J,MATCH(B1096,[1]resources!B:B,0)))</f>
        <v>0</v>
      </c>
      <c r="O1096" s="210" t="str">
        <f>IFERROR(INDEX(resources!K:K,MATCH(B1096,resources!B:B,0)),"fillme")</f>
        <v>battery</v>
      </c>
      <c r="P1096" s="210" t="str">
        <f t="shared" si="375"/>
        <v>battery_2027_2</v>
      </c>
      <c r="Q1096" s="194">
        <f>INDEX(elcc!G:G,MATCH(P1096,elcc!D:D,0))</f>
        <v>0.96603464723299004</v>
      </c>
      <c r="R1096" s="195">
        <f t="shared" si="376"/>
        <v>1</v>
      </c>
      <c r="S1096" s="210">
        <f t="shared" si="377"/>
        <v>0.15389864940983577</v>
      </c>
      <c r="T1096" s="212">
        <f t="shared" si="378"/>
        <v>0.15389864940983577</v>
      </c>
      <c r="U1096" s="196" t="str">
        <f t="shared" si="379"/>
        <v>ok</v>
      </c>
      <c r="V1096" s="192" t="str">
        <f>INDEX(resources!F:F,MATCH(B1096,resources!B:B,0))</f>
        <v>new_resolve</v>
      </c>
      <c r="W1096" s="197">
        <f t="shared" si="380"/>
        <v>0</v>
      </c>
      <c r="X1096" s="197">
        <f t="shared" si="381"/>
        <v>1</v>
      </c>
      <c r="Y1096" s="214" t="str">
        <f t="shared" si="382"/>
        <v>New_Li_Battery_D.19-11-016 Resource 3_Resource 3. 20 MW, 80 MWh battery.</v>
      </c>
      <c r="Z1096" s="197">
        <f>IF(COUNTIFS($Y$2:Y1096,Y1096)=1,1,0)</f>
        <v>0</v>
      </c>
      <c r="AA1096" s="197">
        <f>SUM($Z$2:Z1096)*Z1096</f>
        <v>0</v>
      </c>
      <c r="AB1096" s="197">
        <f>COUNTIFS(resources!B:B,B1096)</f>
        <v>1</v>
      </c>
      <c r="AC1096" s="197">
        <f t="shared" si="383"/>
        <v>1</v>
      </c>
      <c r="AD1096" s="197">
        <f t="shared" si="384"/>
        <v>1</v>
      </c>
      <c r="AE1096" s="197">
        <f t="shared" si="385"/>
        <v>1</v>
      </c>
      <c r="AF1096" s="197">
        <f t="shared" si="386"/>
        <v>1</v>
      </c>
      <c r="AG1096" s="197">
        <f t="shared" si="387"/>
        <v>1</v>
      </c>
      <c r="AH1096" s="197">
        <f t="shared" si="388"/>
        <v>1</v>
      </c>
      <c r="AI1096" s="197">
        <f t="shared" si="389"/>
        <v>1</v>
      </c>
    </row>
    <row r="1097" spans="1:35" x14ac:dyDescent="0.3">
      <c r="A1097" s="103" t="s">
        <v>3926</v>
      </c>
      <c r="B1097" s="214" t="s">
        <v>593</v>
      </c>
      <c r="C1097" s="214" t="s">
        <v>6279</v>
      </c>
      <c r="D1097" s="164">
        <v>2027</v>
      </c>
      <c r="E1097" s="164">
        <v>3</v>
      </c>
      <c r="F1097" s="166">
        <v>0</v>
      </c>
      <c r="G1097" s="206"/>
      <c r="H1097" s="208">
        <v>7.9654829074012612E-3</v>
      </c>
      <c r="I1097" s="103" t="s">
        <v>558</v>
      </c>
      <c r="J1097" s="85">
        <v>4</v>
      </c>
      <c r="K1097" s="211" t="s">
        <v>6280</v>
      </c>
      <c r="L1097" s="211">
        <v>20</v>
      </c>
      <c r="M1097" s="211" t="str">
        <f>IF(
ISNA(INDEX([1]resources!E:E,MATCH(B1097,[1]resources!B:B,0))),"fillme",
INDEX([1]resources!E:E,MATCH(B1097,[1]resources!B:B,0)))</f>
        <v>CAISO_Battery</v>
      </c>
      <c r="N1097" s="221">
        <f>IF(
ISNA(INDEX([1]resources!J:J,MATCH(B1097,[1]resources!B:B,0))),"fillme",
INDEX([1]resources!J:J,MATCH(B1097,[1]resources!B:B,0)))</f>
        <v>0</v>
      </c>
      <c r="O1097" s="210" t="str">
        <f>IFERROR(INDEX(resources!K:K,MATCH(B1097,resources!B:B,0)),"fillme")</f>
        <v>battery</v>
      </c>
      <c r="P1097" s="210" t="str">
        <f t="shared" si="375"/>
        <v>battery_2027_3</v>
      </c>
      <c r="Q1097" s="194">
        <f>INDEX(elcc!G:G,MATCH(P1097,elcc!D:D,0))</f>
        <v>0.96603464723299004</v>
      </c>
      <c r="R1097" s="195">
        <f t="shared" si="376"/>
        <v>1</v>
      </c>
      <c r="S1097" s="210">
        <f t="shared" si="377"/>
        <v>0.15389864940983577</v>
      </c>
      <c r="T1097" s="212">
        <f t="shared" si="378"/>
        <v>0.15389864940983577</v>
      </c>
      <c r="U1097" s="196" t="str">
        <f t="shared" si="379"/>
        <v>ok</v>
      </c>
      <c r="V1097" s="192" t="str">
        <f>INDEX(resources!F:F,MATCH(B1097,resources!B:B,0))</f>
        <v>new_resolve</v>
      </c>
      <c r="W1097" s="197">
        <f t="shared" si="380"/>
        <v>0</v>
      </c>
      <c r="X1097" s="197">
        <f t="shared" si="381"/>
        <v>1</v>
      </c>
      <c r="Y1097" s="214" t="str">
        <f t="shared" si="382"/>
        <v>New_Li_Battery_D.19-11-016 Resource 3_Resource 3. 20 MW, 80 MWh battery.</v>
      </c>
      <c r="Z1097" s="197">
        <f>IF(COUNTIFS($Y$2:Y1097,Y1097)=1,1,0)</f>
        <v>0</v>
      </c>
      <c r="AA1097" s="197">
        <f>SUM($Z$2:Z1097)*Z1097</f>
        <v>0</v>
      </c>
      <c r="AB1097" s="197">
        <f>COUNTIFS(resources!B:B,B1097)</f>
        <v>1</v>
      </c>
      <c r="AC1097" s="197">
        <f t="shared" si="383"/>
        <v>1</v>
      </c>
      <c r="AD1097" s="197">
        <f t="shared" si="384"/>
        <v>1</v>
      </c>
      <c r="AE1097" s="197">
        <f t="shared" si="385"/>
        <v>1</v>
      </c>
      <c r="AF1097" s="197">
        <f t="shared" si="386"/>
        <v>1</v>
      </c>
      <c r="AG1097" s="197">
        <f t="shared" si="387"/>
        <v>1</v>
      </c>
      <c r="AH1097" s="197">
        <f t="shared" si="388"/>
        <v>1</v>
      </c>
      <c r="AI1097" s="197">
        <f t="shared" si="389"/>
        <v>1</v>
      </c>
    </row>
    <row r="1098" spans="1:35" x14ac:dyDescent="0.3">
      <c r="A1098" s="103" t="s">
        <v>3926</v>
      </c>
      <c r="B1098" s="214" t="s">
        <v>593</v>
      </c>
      <c r="C1098" s="214" t="s">
        <v>6279</v>
      </c>
      <c r="D1098" s="164">
        <v>2027</v>
      </c>
      <c r="E1098" s="164">
        <v>4</v>
      </c>
      <c r="F1098" s="166">
        <v>0</v>
      </c>
      <c r="G1098" s="209"/>
      <c r="H1098" s="208">
        <v>7.9654829074012612E-3</v>
      </c>
      <c r="I1098" s="103" t="s">
        <v>558</v>
      </c>
      <c r="J1098" s="85">
        <v>4</v>
      </c>
      <c r="K1098" s="211" t="s">
        <v>6280</v>
      </c>
      <c r="L1098" s="211">
        <v>20</v>
      </c>
      <c r="M1098" s="211" t="str">
        <f>IF(
ISNA(INDEX([1]resources!E:E,MATCH(B1098,[1]resources!B:B,0))),"fillme",
INDEX([1]resources!E:E,MATCH(B1098,[1]resources!B:B,0)))</f>
        <v>CAISO_Battery</v>
      </c>
      <c r="N1098" s="221">
        <f>IF(
ISNA(INDEX([1]resources!J:J,MATCH(B1098,[1]resources!B:B,0))),"fillme",
INDEX([1]resources!J:J,MATCH(B1098,[1]resources!B:B,0)))</f>
        <v>0</v>
      </c>
      <c r="O1098" s="210" t="str">
        <f>IFERROR(INDEX(resources!K:K,MATCH(B1098,resources!B:B,0)),"fillme")</f>
        <v>battery</v>
      </c>
      <c r="P1098" s="210" t="str">
        <f t="shared" si="375"/>
        <v>battery_2027_4</v>
      </c>
      <c r="Q1098" s="194">
        <f>INDEX(elcc!G:G,MATCH(P1098,elcc!D:D,0))</f>
        <v>0.96603464723299004</v>
      </c>
      <c r="R1098" s="195">
        <f t="shared" si="376"/>
        <v>1</v>
      </c>
      <c r="S1098" s="210">
        <f t="shared" si="377"/>
        <v>0.15389864940983577</v>
      </c>
      <c r="T1098" s="212">
        <f t="shared" si="378"/>
        <v>0.15389864940983577</v>
      </c>
      <c r="U1098" s="196" t="str">
        <f t="shared" si="379"/>
        <v>ok</v>
      </c>
      <c r="V1098" s="192" t="str">
        <f>INDEX(resources!F:F,MATCH(B1098,resources!B:B,0))</f>
        <v>new_resolve</v>
      </c>
      <c r="W1098" s="197">
        <f t="shared" si="380"/>
        <v>0</v>
      </c>
      <c r="X1098" s="197">
        <f t="shared" si="381"/>
        <v>1</v>
      </c>
      <c r="Y1098" s="214" t="str">
        <f t="shared" si="382"/>
        <v>New_Li_Battery_D.19-11-016 Resource 3_Resource 3. 20 MW, 80 MWh battery.</v>
      </c>
      <c r="Z1098" s="197">
        <f>IF(COUNTIFS($Y$2:Y1098,Y1098)=1,1,0)</f>
        <v>0</v>
      </c>
      <c r="AA1098" s="197">
        <f>SUM($Z$2:Z1098)*Z1098</f>
        <v>0</v>
      </c>
      <c r="AB1098" s="197">
        <f>COUNTIFS(resources!B:B,B1098)</f>
        <v>1</v>
      </c>
      <c r="AC1098" s="197">
        <f t="shared" si="383"/>
        <v>1</v>
      </c>
      <c r="AD1098" s="197">
        <f t="shared" si="384"/>
        <v>1</v>
      </c>
      <c r="AE1098" s="197">
        <f t="shared" si="385"/>
        <v>1</v>
      </c>
      <c r="AF1098" s="197">
        <f t="shared" si="386"/>
        <v>1</v>
      </c>
      <c r="AG1098" s="197">
        <f t="shared" si="387"/>
        <v>1</v>
      </c>
      <c r="AH1098" s="197">
        <f t="shared" si="388"/>
        <v>1</v>
      </c>
      <c r="AI1098" s="197">
        <f t="shared" si="389"/>
        <v>1</v>
      </c>
    </row>
    <row r="1099" spans="1:35" x14ac:dyDescent="0.3">
      <c r="A1099" s="103" t="s">
        <v>3926</v>
      </c>
      <c r="B1099" s="214" t="s">
        <v>593</v>
      </c>
      <c r="C1099" s="214" t="s">
        <v>6279</v>
      </c>
      <c r="D1099" s="164">
        <v>2027</v>
      </c>
      <c r="E1099" s="164">
        <v>5</v>
      </c>
      <c r="F1099" s="166">
        <v>0</v>
      </c>
      <c r="G1099" s="206"/>
      <c r="H1099" s="208">
        <v>7.9654829074012612E-3</v>
      </c>
      <c r="I1099" s="103" t="s">
        <v>558</v>
      </c>
      <c r="J1099" s="85">
        <v>4</v>
      </c>
      <c r="K1099" s="211" t="s">
        <v>6280</v>
      </c>
      <c r="L1099" s="211">
        <v>20</v>
      </c>
      <c r="M1099" s="211" t="str">
        <f>IF(
ISNA(INDEX([1]resources!E:E,MATCH(B1099,[1]resources!B:B,0))),"fillme",
INDEX([1]resources!E:E,MATCH(B1099,[1]resources!B:B,0)))</f>
        <v>CAISO_Battery</v>
      </c>
      <c r="N1099" s="221">
        <f>IF(
ISNA(INDEX([1]resources!J:J,MATCH(B1099,[1]resources!B:B,0))),"fillme",
INDEX([1]resources!J:J,MATCH(B1099,[1]resources!B:B,0)))</f>
        <v>0</v>
      </c>
      <c r="O1099" s="210" t="str">
        <f>IFERROR(INDEX(resources!K:K,MATCH(B1099,resources!B:B,0)),"fillme")</f>
        <v>battery</v>
      </c>
      <c r="P1099" s="210" t="str">
        <f t="shared" si="375"/>
        <v>battery_2027_5</v>
      </c>
      <c r="Q1099" s="194">
        <f>INDEX(elcc!G:G,MATCH(P1099,elcc!D:D,0))</f>
        <v>0.96603464723299004</v>
      </c>
      <c r="R1099" s="195">
        <f t="shared" si="376"/>
        <v>1</v>
      </c>
      <c r="S1099" s="210">
        <f t="shared" si="377"/>
        <v>0.15389864940983577</v>
      </c>
      <c r="T1099" s="212">
        <f t="shared" si="378"/>
        <v>0.15389864940983577</v>
      </c>
      <c r="U1099" s="196" t="str">
        <f t="shared" si="379"/>
        <v>ok</v>
      </c>
      <c r="V1099" s="192" t="str">
        <f>INDEX(resources!F:F,MATCH(B1099,resources!B:B,0))</f>
        <v>new_resolve</v>
      </c>
      <c r="W1099" s="197">
        <f t="shared" si="380"/>
        <v>0</v>
      </c>
      <c r="X1099" s="197">
        <f t="shared" si="381"/>
        <v>1</v>
      </c>
      <c r="Y1099" s="214" t="str">
        <f t="shared" si="382"/>
        <v>New_Li_Battery_D.19-11-016 Resource 3_Resource 3. 20 MW, 80 MWh battery.</v>
      </c>
      <c r="Z1099" s="197">
        <f>IF(COUNTIFS($Y$2:Y1099,Y1099)=1,1,0)</f>
        <v>0</v>
      </c>
      <c r="AA1099" s="197">
        <f>SUM($Z$2:Z1099)*Z1099</f>
        <v>0</v>
      </c>
      <c r="AB1099" s="197">
        <f>COUNTIFS(resources!B:B,B1099)</f>
        <v>1</v>
      </c>
      <c r="AC1099" s="197">
        <f t="shared" si="383"/>
        <v>1</v>
      </c>
      <c r="AD1099" s="197">
        <f t="shared" si="384"/>
        <v>1</v>
      </c>
      <c r="AE1099" s="197">
        <f t="shared" si="385"/>
        <v>1</v>
      </c>
      <c r="AF1099" s="197">
        <f t="shared" si="386"/>
        <v>1</v>
      </c>
      <c r="AG1099" s="197">
        <f t="shared" si="387"/>
        <v>1</v>
      </c>
      <c r="AH1099" s="197">
        <f t="shared" si="388"/>
        <v>1</v>
      </c>
      <c r="AI1099" s="197">
        <f t="shared" si="389"/>
        <v>1</v>
      </c>
    </row>
    <row r="1100" spans="1:35" x14ac:dyDescent="0.3">
      <c r="A1100" s="103" t="s">
        <v>3926</v>
      </c>
      <c r="B1100" s="214" t="s">
        <v>593</v>
      </c>
      <c r="C1100" s="214" t="s">
        <v>6279</v>
      </c>
      <c r="D1100" s="164">
        <v>2027</v>
      </c>
      <c r="E1100" s="164">
        <v>6</v>
      </c>
      <c r="F1100" s="166">
        <v>0</v>
      </c>
      <c r="G1100" s="206"/>
      <c r="H1100" s="208">
        <v>7.9654829074012612E-3</v>
      </c>
      <c r="I1100" s="103" t="s">
        <v>558</v>
      </c>
      <c r="J1100" s="85">
        <v>4</v>
      </c>
      <c r="K1100" s="211" t="s">
        <v>6280</v>
      </c>
      <c r="L1100" s="211">
        <v>20</v>
      </c>
      <c r="M1100" s="211" t="str">
        <f>IF(
ISNA(INDEX([1]resources!E:E,MATCH(B1100,[1]resources!B:B,0))),"fillme",
INDEX([1]resources!E:E,MATCH(B1100,[1]resources!B:B,0)))</f>
        <v>CAISO_Battery</v>
      </c>
      <c r="N1100" s="221">
        <f>IF(
ISNA(INDEX([1]resources!J:J,MATCH(B1100,[1]resources!B:B,0))),"fillme",
INDEX([1]resources!J:J,MATCH(B1100,[1]resources!B:B,0)))</f>
        <v>0</v>
      </c>
      <c r="O1100" s="210" t="str">
        <f>IFERROR(INDEX(resources!K:K,MATCH(B1100,resources!B:B,0)),"fillme")</f>
        <v>battery</v>
      </c>
      <c r="P1100" s="210" t="str">
        <f t="shared" si="375"/>
        <v>battery_2027_6</v>
      </c>
      <c r="Q1100" s="194">
        <f>INDEX(elcc!G:G,MATCH(P1100,elcc!D:D,0))</f>
        <v>0.96603464723299004</v>
      </c>
      <c r="R1100" s="195">
        <f t="shared" si="376"/>
        <v>1</v>
      </c>
      <c r="S1100" s="210">
        <f t="shared" si="377"/>
        <v>0.15389864940983577</v>
      </c>
      <c r="T1100" s="212">
        <f t="shared" si="378"/>
        <v>0.15389864940983577</v>
      </c>
      <c r="U1100" s="196" t="str">
        <f t="shared" si="379"/>
        <v>ok</v>
      </c>
      <c r="V1100" s="192" t="str">
        <f>INDEX(resources!F:F,MATCH(B1100,resources!B:B,0))</f>
        <v>new_resolve</v>
      </c>
      <c r="W1100" s="197">
        <f t="shared" si="380"/>
        <v>0</v>
      </c>
      <c r="X1100" s="197">
        <f t="shared" si="381"/>
        <v>1</v>
      </c>
      <c r="Y1100" s="214" t="str">
        <f t="shared" si="382"/>
        <v>New_Li_Battery_D.19-11-016 Resource 3_Resource 3. 20 MW, 80 MWh battery.</v>
      </c>
      <c r="Z1100" s="197">
        <f>IF(COUNTIFS($Y$2:Y1100,Y1100)=1,1,0)</f>
        <v>0</v>
      </c>
      <c r="AA1100" s="197">
        <f>SUM($Z$2:Z1100)*Z1100</f>
        <v>0</v>
      </c>
      <c r="AB1100" s="197">
        <f>COUNTIFS(resources!B:B,B1100)</f>
        <v>1</v>
      </c>
      <c r="AC1100" s="197">
        <f t="shared" si="383"/>
        <v>1</v>
      </c>
      <c r="AD1100" s="197">
        <f t="shared" si="384"/>
        <v>1</v>
      </c>
      <c r="AE1100" s="197">
        <f t="shared" si="385"/>
        <v>1</v>
      </c>
      <c r="AF1100" s="197">
        <f t="shared" si="386"/>
        <v>1</v>
      </c>
      <c r="AG1100" s="197">
        <f t="shared" si="387"/>
        <v>1</v>
      </c>
      <c r="AH1100" s="197">
        <f t="shared" si="388"/>
        <v>1</v>
      </c>
      <c r="AI1100" s="197">
        <f t="shared" si="389"/>
        <v>1</v>
      </c>
    </row>
    <row r="1101" spans="1:35" x14ac:dyDescent="0.3">
      <c r="A1101" s="103" t="s">
        <v>3926</v>
      </c>
      <c r="B1101" s="214" t="s">
        <v>593</v>
      </c>
      <c r="C1101" s="214" t="s">
        <v>6279</v>
      </c>
      <c r="D1101" s="164">
        <v>2027</v>
      </c>
      <c r="E1101" s="164">
        <v>7</v>
      </c>
      <c r="F1101" s="166">
        <v>0</v>
      </c>
      <c r="G1101" s="209"/>
      <c r="H1101" s="208">
        <v>7.9654829074012612E-3</v>
      </c>
      <c r="I1101" s="103" t="s">
        <v>558</v>
      </c>
      <c r="J1101" s="85">
        <v>4</v>
      </c>
      <c r="K1101" s="211" t="s">
        <v>6280</v>
      </c>
      <c r="L1101" s="211">
        <v>20</v>
      </c>
      <c r="M1101" s="211" t="str">
        <f>IF(
ISNA(INDEX([1]resources!E:E,MATCH(B1101,[1]resources!B:B,0))),"fillme",
INDEX([1]resources!E:E,MATCH(B1101,[1]resources!B:B,0)))</f>
        <v>CAISO_Battery</v>
      </c>
      <c r="N1101" s="221">
        <f>IF(
ISNA(INDEX([1]resources!J:J,MATCH(B1101,[1]resources!B:B,0))),"fillme",
INDEX([1]resources!J:J,MATCH(B1101,[1]resources!B:B,0)))</f>
        <v>0</v>
      </c>
      <c r="O1101" s="210" t="str">
        <f>IFERROR(INDEX(resources!K:K,MATCH(B1101,resources!B:B,0)),"fillme")</f>
        <v>battery</v>
      </c>
      <c r="P1101" s="210" t="str">
        <f t="shared" si="375"/>
        <v>battery_2027_7</v>
      </c>
      <c r="Q1101" s="194">
        <f>INDEX(elcc!G:G,MATCH(P1101,elcc!D:D,0))</f>
        <v>0.96603464723299004</v>
      </c>
      <c r="R1101" s="195">
        <f t="shared" si="376"/>
        <v>1</v>
      </c>
      <c r="S1101" s="210">
        <f t="shared" si="377"/>
        <v>0.15389864940983577</v>
      </c>
      <c r="T1101" s="212">
        <f t="shared" si="378"/>
        <v>0.15389864940983577</v>
      </c>
      <c r="U1101" s="196" t="str">
        <f t="shared" si="379"/>
        <v>ok</v>
      </c>
      <c r="V1101" s="192" t="str">
        <f>INDEX(resources!F:F,MATCH(B1101,resources!B:B,0))</f>
        <v>new_resolve</v>
      </c>
      <c r="W1101" s="197">
        <f t="shared" si="380"/>
        <v>0</v>
      </c>
      <c r="X1101" s="197">
        <f t="shared" si="381"/>
        <v>1</v>
      </c>
      <c r="Y1101" s="214" t="str">
        <f t="shared" si="382"/>
        <v>New_Li_Battery_D.19-11-016 Resource 3_Resource 3. 20 MW, 80 MWh battery.</v>
      </c>
      <c r="Z1101" s="197">
        <f>IF(COUNTIFS($Y$2:Y1101,Y1101)=1,1,0)</f>
        <v>0</v>
      </c>
      <c r="AA1101" s="197">
        <f>SUM($Z$2:Z1101)*Z1101</f>
        <v>0</v>
      </c>
      <c r="AB1101" s="197">
        <f>COUNTIFS(resources!B:B,B1101)</f>
        <v>1</v>
      </c>
      <c r="AC1101" s="197">
        <f t="shared" si="383"/>
        <v>1</v>
      </c>
      <c r="AD1101" s="197">
        <f t="shared" si="384"/>
        <v>1</v>
      </c>
      <c r="AE1101" s="197">
        <f t="shared" si="385"/>
        <v>1</v>
      </c>
      <c r="AF1101" s="197">
        <f t="shared" si="386"/>
        <v>1</v>
      </c>
      <c r="AG1101" s="197">
        <f t="shared" si="387"/>
        <v>1</v>
      </c>
      <c r="AH1101" s="197">
        <f t="shared" si="388"/>
        <v>1</v>
      </c>
      <c r="AI1101" s="197">
        <f t="shared" si="389"/>
        <v>1</v>
      </c>
    </row>
    <row r="1102" spans="1:35" x14ac:dyDescent="0.3">
      <c r="A1102" s="103" t="s">
        <v>3926</v>
      </c>
      <c r="B1102" s="214" t="s">
        <v>593</v>
      </c>
      <c r="C1102" s="214" t="s">
        <v>6279</v>
      </c>
      <c r="D1102" s="164">
        <v>2027</v>
      </c>
      <c r="E1102" s="164">
        <v>8</v>
      </c>
      <c r="F1102" s="166">
        <v>0</v>
      </c>
      <c r="G1102" s="206"/>
      <c r="H1102" s="208">
        <v>7.9654829074012612E-3</v>
      </c>
      <c r="I1102" s="103" t="s">
        <v>558</v>
      </c>
      <c r="J1102" s="85">
        <v>4</v>
      </c>
      <c r="K1102" s="211" t="s">
        <v>6280</v>
      </c>
      <c r="L1102" s="211">
        <v>20</v>
      </c>
      <c r="M1102" s="211" t="str">
        <f>IF(
ISNA(INDEX([1]resources!E:E,MATCH(B1102,[1]resources!B:B,0))),"fillme",
INDEX([1]resources!E:E,MATCH(B1102,[1]resources!B:B,0)))</f>
        <v>CAISO_Battery</v>
      </c>
      <c r="N1102" s="221">
        <f>IF(
ISNA(INDEX([1]resources!J:J,MATCH(B1102,[1]resources!B:B,0))),"fillme",
INDEX([1]resources!J:J,MATCH(B1102,[1]resources!B:B,0)))</f>
        <v>0</v>
      </c>
      <c r="O1102" s="210" t="str">
        <f>IFERROR(INDEX(resources!K:K,MATCH(B1102,resources!B:B,0)),"fillme")</f>
        <v>battery</v>
      </c>
      <c r="P1102" s="210" t="str">
        <f t="shared" si="375"/>
        <v>battery_2027_8</v>
      </c>
      <c r="Q1102" s="194">
        <f>INDEX(elcc!G:G,MATCH(P1102,elcc!D:D,0))</f>
        <v>0.96603464723299004</v>
      </c>
      <c r="R1102" s="195">
        <f t="shared" si="376"/>
        <v>1</v>
      </c>
      <c r="S1102" s="210">
        <f t="shared" si="377"/>
        <v>0.15389864940983577</v>
      </c>
      <c r="T1102" s="212">
        <f t="shared" si="378"/>
        <v>0.15389864940983577</v>
      </c>
      <c r="U1102" s="196" t="str">
        <f t="shared" si="379"/>
        <v>ok</v>
      </c>
      <c r="V1102" s="192" t="str">
        <f>INDEX(resources!F:F,MATCH(B1102,resources!B:B,0))</f>
        <v>new_resolve</v>
      </c>
      <c r="W1102" s="197">
        <f t="shared" si="380"/>
        <v>0</v>
      </c>
      <c r="X1102" s="197">
        <f t="shared" si="381"/>
        <v>1</v>
      </c>
      <c r="Y1102" s="214" t="str">
        <f t="shared" si="382"/>
        <v>New_Li_Battery_D.19-11-016 Resource 3_Resource 3. 20 MW, 80 MWh battery.</v>
      </c>
      <c r="Z1102" s="197">
        <f>IF(COUNTIFS($Y$2:Y1102,Y1102)=1,1,0)</f>
        <v>0</v>
      </c>
      <c r="AA1102" s="197">
        <f>SUM($Z$2:Z1102)*Z1102</f>
        <v>0</v>
      </c>
      <c r="AB1102" s="197">
        <f>COUNTIFS(resources!B:B,B1102)</f>
        <v>1</v>
      </c>
      <c r="AC1102" s="197">
        <f t="shared" si="383"/>
        <v>1</v>
      </c>
      <c r="AD1102" s="197">
        <f t="shared" si="384"/>
        <v>1</v>
      </c>
      <c r="AE1102" s="197">
        <f t="shared" si="385"/>
        <v>1</v>
      </c>
      <c r="AF1102" s="197">
        <f t="shared" si="386"/>
        <v>1</v>
      </c>
      <c r="AG1102" s="197">
        <f t="shared" si="387"/>
        <v>1</v>
      </c>
      <c r="AH1102" s="197">
        <f t="shared" si="388"/>
        <v>1</v>
      </c>
      <c r="AI1102" s="197">
        <f t="shared" si="389"/>
        <v>1</v>
      </c>
    </row>
    <row r="1103" spans="1:35" x14ac:dyDescent="0.3">
      <c r="A1103" s="103" t="s">
        <v>3926</v>
      </c>
      <c r="B1103" s="214" t="s">
        <v>593</v>
      </c>
      <c r="C1103" s="214" t="s">
        <v>6279</v>
      </c>
      <c r="D1103" s="164">
        <v>2027</v>
      </c>
      <c r="E1103" s="164">
        <v>9</v>
      </c>
      <c r="F1103" s="166">
        <v>0</v>
      </c>
      <c r="G1103" s="206"/>
      <c r="H1103" s="208">
        <v>7.9654829074012612E-3</v>
      </c>
      <c r="I1103" s="103" t="s">
        <v>558</v>
      </c>
      <c r="J1103" s="85">
        <v>4</v>
      </c>
      <c r="K1103" s="211" t="s">
        <v>6280</v>
      </c>
      <c r="L1103" s="211">
        <v>20</v>
      </c>
      <c r="M1103" s="211" t="str">
        <f>IF(
ISNA(INDEX([1]resources!E:E,MATCH(B1103,[1]resources!B:B,0))),"fillme",
INDEX([1]resources!E:E,MATCH(B1103,[1]resources!B:B,0)))</f>
        <v>CAISO_Battery</v>
      </c>
      <c r="N1103" s="221">
        <f>IF(
ISNA(INDEX([1]resources!J:J,MATCH(B1103,[1]resources!B:B,0))),"fillme",
INDEX([1]resources!J:J,MATCH(B1103,[1]resources!B:B,0)))</f>
        <v>0</v>
      </c>
      <c r="O1103" s="210" t="str">
        <f>IFERROR(INDEX(resources!K:K,MATCH(B1103,resources!B:B,0)),"fillme")</f>
        <v>battery</v>
      </c>
      <c r="P1103" s="210" t="str">
        <f t="shared" si="375"/>
        <v>battery_2027_9</v>
      </c>
      <c r="Q1103" s="194">
        <f>INDEX(elcc!G:G,MATCH(P1103,elcc!D:D,0))</f>
        <v>0.96603464723299004</v>
      </c>
      <c r="R1103" s="195">
        <f t="shared" si="376"/>
        <v>1</v>
      </c>
      <c r="S1103" s="210">
        <f t="shared" si="377"/>
        <v>0.15389864940983577</v>
      </c>
      <c r="T1103" s="212">
        <f t="shared" si="378"/>
        <v>0.15389864940983577</v>
      </c>
      <c r="U1103" s="196" t="str">
        <f t="shared" si="379"/>
        <v>ok</v>
      </c>
      <c r="V1103" s="192" t="str">
        <f>INDEX(resources!F:F,MATCH(B1103,resources!B:B,0))</f>
        <v>new_resolve</v>
      </c>
      <c r="W1103" s="197">
        <f t="shared" si="380"/>
        <v>0</v>
      </c>
      <c r="X1103" s="197">
        <f t="shared" si="381"/>
        <v>1</v>
      </c>
      <c r="Y1103" s="214" t="str">
        <f t="shared" si="382"/>
        <v>New_Li_Battery_D.19-11-016 Resource 3_Resource 3. 20 MW, 80 MWh battery.</v>
      </c>
      <c r="Z1103" s="197">
        <f>IF(COUNTIFS($Y$2:Y1103,Y1103)=1,1,0)</f>
        <v>0</v>
      </c>
      <c r="AA1103" s="197">
        <f>SUM($Z$2:Z1103)*Z1103</f>
        <v>0</v>
      </c>
      <c r="AB1103" s="197">
        <f>COUNTIFS(resources!B:B,B1103)</f>
        <v>1</v>
      </c>
      <c r="AC1103" s="197">
        <f t="shared" si="383"/>
        <v>1</v>
      </c>
      <c r="AD1103" s="197">
        <f t="shared" si="384"/>
        <v>1</v>
      </c>
      <c r="AE1103" s="197">
        <f t="shared" si="385"/>
        <v>1</v>
      </c>
      <c r="AF1103" s="197">
        <f t="shared" si="386"/>
        <v>1</v>
      </c>
      <c r="AG1103" s="197">
        <f t="shared" si="387"/>
        <v>1</v>
      </c>
      <c r="AH1103" s="197">
        <f t="shared" si="388"/>
        <v>1</v>
      </c>
      <c r="AI1103" s="197">
        <f t="shared" si="389"/>
        <v>1</v>
      </c>
    </row>
    <row r="1104" spans="1:35" x14ac:dyDescent="0.3">
      <c r="A1104" s="103" t="s">
        <v>3926</v>
      </c>
      <c r="B1104" s="214" t="s">
        <v>593</v>
      </c>
      <c r="C1104" s="214" t="s">
        <v>6279</v>
      </c>
      <c r="D1104" s="164">
        <v>2027</v>
      </c>
      <c r="E1104" s="164">
        <v>10</v>
      </c>
      <c r="F1104" s="166">
        <v>0</v>
      </c>
      <c r="G1104" s="209"/>
      <c r="H1104" s="208">
        <v>7.9654829074012612E-3</v>
      </c>
      <c r="I1104" s="103" t="s">
        <v>558</v>
      </c>
      <c r="J1104" s="85">
        <v>4</v>
      </c>
      <c r="K1104" s="211" t="s">
        <v>6280</v>
      </c>
      <c r="L1104" s="211">
        <v>20</v>
      </c>
      <c r="M1104" s="211" t="str">
        <f>IF(
ISNA(INDEX([1]resources!E:E,MATCH(B1104,[1]resources!B:B,0))),"fillme",
INDEX([1]resources!E:E,MATCH(B1104,[1]resources!B:B,0)))</f>
        <v>CAISO_Battery</v>
      </c>
      <c r="N1104" s="221">
        <f>IF(
ISNA(INDEX([1]resources!J:J,MATCH(B1104,[1]resources!B:B,0))),"fillme",
INDEX([1]resources!J:J,MATCH(B1104,[1]resources!B:B,0)))</f>
        <v>0</v>
      </c>
      <c r="O1104" s="210" t="str">
        <f>IFERROR(INDEX(resources!K:K,MATCH(B1104,resources!B:B,0)),"fillme")</f>
        <v>battery</v>
      </c>
      <c r="P1104" s="210" t="str">
        <f t="shared" si="375"/>
        <v>battery_2027_10</v>
      </c>
      <c r="Q1104" s="194">
        <f>INDEX(elcc!G:G,MATCH(P1104,elcc!D:D,0))</f>
        <v>0.96603464723299004</v>
      </c>
      <c r="R1104" s="195">
        <f t="shared" si="376"/>
        <v>1</v>
      </c>
      <c r="S1104" s="210">
        <f t="shared" si="377"/>
        <v>0.15389864940983577</v>
      </c>
      <c r="T1104" s="212">
        <f t="shared" si="378"/>
        <v>0.15389864940983577</v>
      </c>
      <c r="U1104" s="196" t="str">
        <f t="shared" si="379"/>
        <v>ok</v>
      </c>
      <c r="V1104" s="192" t="str">
        <f>INDEX(resources!F:F,MATCH(B1104,resources!B:B,0))</f>
        <v>new_resolve</v>
      </c>
      <c r="W1104" s="197">
        <f t="shared" si="380"/>
        <v>0</v>
      </c>
      <c r="X1104" s="197">
        <f t="shared" si="381"/>
        <v>1</v>
      </c>
      <c r="Y1104" s="214" t="str">
        <f t="shared" si="382"/>
        <v>New_Li_Battery_D.19-11-016 Resource 3_Resource 3. 20 MW, 80 MWh battery.</v>
      </c>
      <c r="Z1104" s="197">
        <f>IF(COUNTIFS($Y$2:Y1104,Y1104)=1,1,0)</f>
        <v>0</v>
      </c>
      <c r="AA1104" s="197">
        <f>SUM($Z$2:Z1104)*Z1104</f>
        <v>0</v>
      </c>
      <c r="AB1104" s="197">
        <f>COUNTIFS(resources!B:B,B1104)</f>
        <v>1</v>
      </c>
      <c r="AC1104" s="197">
        <f t="shared" si="383"/>
        <v>1</v>
      </c>
      <c r="AD1104" s="197">
        <f t="shared" si="384"/>
        <v>1</v>
      </c>
      <c r="AE1104" s="197">
        <f t="shared" si="385"/>
        <v>1</v>
      </c>
      <c r="AF1104" s="197">
        <f t="shared" si="386"/>
        <v>1</v>
      </c>
      <c r="AG1104" s="197">
        <f t="shared" si="387"/>
        <v>1</v>
      </c>
      <c r="AH1104" s="197">
        <f t="shared" si="388"/>
        <v>1</v>
      </c>
      <c r="AI1104" s="197">
        <f t="shared" si="389"/>
        <v>1</v>
      </c>
    </row>
    <row r="1105" spans="1:35" x14ac:dyDescent="0.3">
      <c r="A1105" s="103" t="s">
        <v>3926</v>
      </c>
      <c r="B1105" s="214" t="s">
        <v>593</v>
      </c>
      <c r="C1105" s="214" t="s">
        <v>6279</v>
      </c>
      <c r="D1105" s="164">
        <v>2027</v>
      </c>
      <c r="E1105" s="164">
        <v>11</v>
      </c>
      <c r="F1105" s="166">
        <v>0</v>
      </c>
      <c r="G1105" s="206"/>
      <c r="H1105" s="208">
        <v>7.9654829074012612E-3</v>
      </c>
      <c r="I1105" s="103" t="s">
        <v>558</v>
      </c>
      <c r="J1105" s="85">
        <v>4</v>
      </c>
      <c r="K1105" s="211" t="s">
        <v>6280</v>
      </c>
      <c r="L1105" s="211">
        <v>20</v>
      </c>
      <c r="M1105" s="211" t="str">
        <f>IF(
ISNA(INDEX([1]resources!E:E,MATCH(B1105,[1]resources!B:B,0))),"fillme",
INDEX([1]resources!E:E,MATCH(B1105,[1]resources!B:B,0)))</f>
        <v>CAISO_Battery</v>
      </c>
      <c r="N1105" s="221">
        <f>IF(
ISNA(INDEX([1]resources!J:J,MATCH(B1105,[1]resources!B:B,0))),"fillme",
INDEX([1]resources!J:J,MATCH(B1105,[1]resources!B:B,0)))</f>
        <v>0</v>
      </c>
      <c r="O1105" s="210" t="str">
        <f>IFERROR(INDEX(resources!K:K,MATCH(B1105,resources!B:B,0)),"fillme")</f>
        <v>battery</v>
      </c>
      <c r="P1105" s="210" t="str">
        <f t="shared" si="375"/>
        <v>battery_2027_11</v>
      </c>
      <c r="Q1105" s="194">
        <f>INDEX(elcc!G:G,MATCH(P1105,elcc!D:D,0))</f>
        <v>0.96603464723299004</v>
      </c>
      <c r="R1105" s="195">
        <f t="shared" si="376"/>
        <v>1</v>
      </c>
      <c r="S1105" s="210">
        <f t="shared" si="377"/>
        <v>0.15389864940983577</v>
      </c>
      <c r="T1105" s="212">
        <f t="shared" si="378"/>
        <v>0.15389864940983577</v>
      </c>
      <c r="U1105" s="196" t="str">
        <f t="shared" si="379"/>
        <v>ok</v>
      </c>
      <c r="V1105" s="192" t="str">
        <f>INDEX(resources!F:F,MATCH(B1105,resources!B:B,0))</f>
        <v>new_resolve</v>
      </c>
      <c r="W1105" s="197">
        <f t="shared" si="380"/>
        <v>0</v>
      </c>
      <c r="X1105" s="197">
        <f t="shared" si="381"/>
        <v>1</v>
      </c>
      <c r="Y1105" s="214" t="str">
        <f t="shared" si="382"/>
        <v>New_Li_Battery_D.19-11-016 Resource 3_Resource 3. 20 MW, 80 MWh battery.</v>
      </c>
      <c r="Z1105" s="197">
        <f>IF(COUNTIFS($Y$2:Y1105,Y1105)=1,1,0)</f>
        <v>0</v>
      </c>
      <c r="AA1105" s="197">
        <f>SUM($Z$2:Z1105)*Z1105</f>
        <v>0</v>
      </c>
      <c r="AB1105" s="197">
        <f>COUNTIFS(resources!B:B,B1105)</f>
        <v>1</v>
      </c>
      <c r="AC1105" s="197">
        <f t="shared" si="383"/>
        <v>1</v>
      </c>
      <c r="AD1105" s="197">
        <f t="shared" si="384"/>
        <v>1</v>
      </c>
      <c r="AE1105" s="197">
        <f t="shared" si="385"/>
        <v>1</v>
      </c>
      <c r="AF1105" s="197">
        <f t="shared" si="386"/>
        <v>1</v>
      </c>
      <c r="AG1105" s="197">
        <f t="shared" si="387"/>
        <v>1</v>
      </c>
      <c r="AH1105" s="197">
        <f t="shared" si="388"/>
        <v>1</v>
      </c>
      <c r="AI1105" s="197">
        <f t="shared" si="389"/>
        <v>1</v>
      </c>
    </row>
    <row r="1106" spans="1:35" x14ac:dyDescent="0.3">
      <c r="A1106" s="103" t="s">
        <v>3926</v>
      </c>
      <c r="B1106" s="214" t="s">
        <v>593</v>
      </c>
      <c r="C1106" s="214" t="s">
        <v>6279</v>
      </c>
      <c r="D1106" s="164">
        <v>2027</v>
      </c>
      <c r="E1106" s="164">
        <v>12</v>
      </c>
      <c r="F1106" s="166">
        <v>0</v>
      </c>
      <c r="G1106" s="206"/>
      <c r="H1106" s="208">
        <v>7.9654829074012612E-3</v>
      </c>
      <c r="I1106" s="103" t="s">
        <v>558</v>
      </c>
      <c r="J1106" s="85">
        <v>4</v>
      </c>
      <c r="K1106" s="211" t="s">
        <v>6280</v>
      </c>
      <c r="L1106" s="211">
        <v>20</v>
      </c>
      <c r="M1106" s="211" t="str">
        <f>IF(
ISNA(INDEX([1]resources!E:E,MATCH(B1106,[1]resources!B:B,0))),"fillme",
INDEX([1]resources!E:E,MATCH(B1106,[1]resources!B:B,0)))</f>
        <v>CAISO_Battery</v>
      </c>
      <c r="N1106" s="221">
        <f>IF(
ISNA(INDEX([1]resources!J:J,MATCH(B1106,[1]resources!B:B,0))),"fillme",
INDEX([1]resources!J:J,MATCH(B1106,[1]resources!B:B,0)))</f>
        <v>0</v>
      </c>
      <c r="O1106" s="210" t="str">
        <f>IFERROR(INDEX(resources!K:K,MATCH(B1106,resources!B:B,0)),"fillme")</f>
        <v>battery</v>
      </c>
      <c r="P1106" s="210" t="str">
        <f t="shared" si="375"/>
        <v>battery_2027_12</v>
      </c>
      <c r="Q1106" s="194">
        <f>INDEX(elcc!G:G,MATCH(P1106,elcc!D:D,0))</f>
        <v>0.96603464723299004</v>
      </c>
      <c r="R1106" s="195">
        <f t="shared" si="376"/>
        <v>1</v>
      </c>
      <c r="S1106" s="210">
        <f t="shared" si="377"/>
        <v>0.15389864940983577</v>
      </c>
      <c r="T1106" s="212">
        <f t="shared" si="378"/>
        <v>0.15389864940983577</v>
      </c>
      <c r="U1106" s="196" t="str">
        <f t="shared" si="379"/>
        <v>ok</v>
      </c>
      <c r="V1106" s="192" t="str">
        <f>INDEX(resources!F:F,MATCH(B1106,resources!B:B,0))</f>
        <v>new_resolve</v>
      </c>
      <c r="W1106" s="197">
        <f t="shared" si="380"/>
        <v>0</v>
      </c>
      <c r="X1106" s="197">
        <f t="shared" si="381"/>
        <v>1</v>
      </c>
      <c r="Y1106" s="214" t="str">
        <f t="shared" si="382"/>
        <v>New_Li_Battery_D.19-11-016 Resource 3_Resource 3. 20 MW, 80 MWh battery.</v>
      </c>
      <c r="Z1106" s="197">
        <f>IF(COUNTIFS($Y$2:Y1106,Y1106)=1,1,0)</f>
        <v>0</v>
      </c>
      <c r="AA1106" s="197">
        <f>SUM($Z$2:Z1106)*Z1106</f>
        <v>0</v>
      </c>
      <c r="AB1106" s="197">
        <f>COUNTIFS(resources!B:B,B1106)</f>
        <v>1</v>
      </c>
      <c r="AC1106" s="197">
        <f t="shared" si="383"/>
        <v>1</v>
      </c>
      <c r="AD1106" s="197">
        <f t="shared" si="384"/>
        <v>1</v>
      </c>
      <c r="AE1106" s="197">
        <f t="shared" si="385"/>
        <v>1</v>
      </c>
      <c r="AF1106" s="197">
        <f t="shared" si="386"/>
        <v>1</v>
      </c>
      <c r="AG1106" s="197">
        <f t="shared" si="387"/>
        <v>1</v>
      </c>
      <c r="AH1106" s="197">
        <f t="shared" si="388"/>
        <v>1</v>
      </c>
      <c r="AI1106" s="197">
        <f t="shared" si="389"/>
        <v>1</v>
      </c>
    </row>
    <row r="1107" spans="1:35" x14ac:dyDescent="0.3">
      <c r="A1107" s="103" t="s">
        <v>3926</v>
      </c>
      <c r="B1107" s="214" t="s">
        <v>593</v>
      </c>
      <c r="C1107" s="214" t="s">
        <v>6279</v>
      </c>
      <c r="D1107" s="164">
        <v>2028</v>
      </c>
      <c r="E1107" s="164">
        <v>1</v>
      </c>
      <c r="F1107" s="166">
        <v>0</v>
      </c>
      <c r="G1107" s="209"/>
      <c r="H1107" s="208">
        <v>7.9654829074012612E-3</v>
      </c>
      <c r="I1107" s="103" t="s">
        <v>558</v>
      </c>
      <c r="J1107" s="85">
        <v>4</v>
      </c>
      <c r="K1107" s="211" t="s">
        <v>6280</v>
      </c>
      <c r="L1107" s="211">
        <v>20</v>
      </c>
      <c r="M1107" s="211" t="str">
        <f>IF(
ISNA(INDEX([1]resources!E:E,MATCH(B1107,[1]resources!B:B,0))),"fillme",
INDEX([1]resources!E:E,MATCH(B1107,[1]resources!B:B,0)))</f>
        <v>CAISO_Battery</v>
      </c>
      <c r="N1107" s="221">
        <f>IF(
ISNA(INDEX([1]resources!J:J,MATCH(B1107,[1]resources!B:B,0))),"fillme",
INDEX([1]resources!J:J,MATCH(B1107,[1]resources!B:B,0)))</f>
        <v>0</v>
      </c>
      <c r="O1107" s="210" t="str">
        <f>IFERROR(INDEX(resources!K:K,MATCH(B1107,resources!B:B,0)),"fillme")</f>
        <v>battery</v>
      </c>
      <c r="P1107" s="210" t="str">
        <f t="shared" si="375"/>
        <v>battery_2028_1</v>
      </c>
      <c r="Q1107" s="194">
        <f>INDEX(elcc!G:G,MATCH(P1107,elcc!D:D,0))</f>
        <v>0.96603464723299004</v>
      </c>
      <c r="R1107" s="195">
        <f t="shared" si="376"/>
        <v>1</v>
      </c>
      <c r="S1107" s="210">
        <f t="shared" si="377"/>
        <v>0.15389864940983577</v>
      </c>
      <c r="T1107" s="212">
        <f t="shared" si="378"/>
        <v>0.15389864940983577</v>
      </c>
      <c r="U1107" s="196" t="str">
        <f t="shared" si="379"/>
        <v>ok</v>
      </c>
      <c r="V1107" s="192" t="str">
        <f>INDEX(resources!F:F,MATCH(B1107,resources!B:B,0))</f>
        <v>new_resolve</v>
      </c>
      <c r="W1107" s="197">
        <f t="shared" si="380"/>
        <v>0</v>
      </c>
      <c r="X1107" s="197">
        <f t="shared" si="381"/>
        <v>1</v>
      </c>
      <c r="Y1107" s="214" t="str">
        <f t="shared" si="382"/>
        <v>New_Li_Battery_D.19-11-016 Resource 3_Resource 3. 20 MW, 80 MWh battery.</v>
      </c>
      <c r="Z1107" s="197">
        <f>IF(COUNTIFS($Y$2:Y1107,Y1107)=1,1,0)</f>
        <v>0</v>
      </c>
      <c r="AA1107" s="197">
        <f>SUM($Z$2:Z1107)*Z1107</f>
        <v>0</v>
      </c>
      <c r="AB1107" s="197">
        <f>COUNTIFS(resources!B:B,B1107)</f>
        <v>1</v>
      </c>
      <c r="AC1107" s="197">
        <f t="shared" si="383"/>
        <v>1</v>
      </c>
      <c r="AD1107" s="197">
        <f t="shared" si="384"/>
        <v>1</v>
      </c>
      <c r="AE1107" s="197">
        <f t="shared" si="385"/>
        <v>1</v>
      </c>
      <c r="AF1107" s="197">
        <f t="shared" si="386"/>
        <v>1</v>
      </c>
      <c r="AG1107" s="197">
        <f t="shared" si="387"/>
        <v>1</v>
      </c>
      <c r="AH1107" s="197">
        <f t="shared" si="388"/>
        <v>1</v>
      </c>
      <c r="AI1107" s="197">
        <f t="shared" si="389"/>
        <v>1</v>
      </c>
    </row>
    <row r="1108" spans="1:35" x14ac:dyDescent="0.3">
      <c r="A1108" s="103" t="s">
        <v>3926</v>
      </c>
      <c r="B1108" s="214" t="s">
        <v>593</v>
      </c>
      <c r="C1108" s="214" t="s">
        <v>6279</v>
      </c>
      <c r="D1108" s="164">
        <v>2028</v>
      </c>
      <c r="E1108" s="164">
        <v>2</v>
      </c>
      <c r="F1108" s="166">
        <v>0</v>
      </c>
      <c r="G1108" s="206"/>
      <c r="H1108" s="208">
        <v>7.9654829074012612E-3</v>
      </c>
      <c r="I1108" s="103" t="s">
        <v>558</v>
      </c>
      <c r="J1108" s="85">
        <v>4</v>
      </c>
      <c r="K1108" s="211" t="s">
        <v>6280</v>
      </c>
      <c r="L1108" s="211">
        <v>20</v>
      </c>
      <c r="M1108" s="211" t="str">
        <f>IF(
ISNA(INDEX([1]resources!E:E,MATCH(B1108,[1]resources!B:B,0))),"fillme",
INDEX([1]resources!E:E,MATCH(B1108,[1]resources!B:B,0)))</f>
        <v>CAISO_Battery</v>
      </c>
      <c r="N1108" s="221">
        <f>IF(
ISNA(INDEX([1]resources!J:J,MATCH(B1108,[1]resources!B:B,0))),"fillme",
INDEX([1]resources!J:J,MATCH(B1108,[1]resources!B:B,0)))</f>
        <v>0</v>
      </c>
      <c r="O1108" s="210" t="str">
        <f>IFERROR(INDEX(resources!K:K,MATCH(B1108,resources!B:B,0)),"fillme")</f>
        <v>battery</v>
      </c>
      <c r="P1108" s="210" t="str">
        <f t="shared" ref="P1108:P1171" si="390">O1108&amp;"_"&amp;D1108&amp;"_"&amp;E1108</f>
        <v>battery_2028_2</v>
      </c>
      <c r="Q1108" s="194">
        <f>INDEX(elcc!G:G,MATCH(P1108,elcc!D:D,0))</f>
        <v>0.96603464723299004</v>
      </c>
      <c r="R1108" s="195">
        <f t="shared" ref="R1108:R1171" si="391">IF(O1108="battery",MIN(1,J1108/4),1)</f>
        <v>1</v>
      </c>
      <c r="S1108" s="210">
        <f t="shared" ref="S1108:S1171" si="392">IF(ISBLANK(H1108),NA(),H1108*L1108*Q1108*R1108)</f>
        <v>0.15389864940983577</v>
      </c>
      <c r="T1108" s="212">
        <f t="shared" ref="T1108:T1171" si="393">IF(ISNUMBER(G1108),G1108,S1108)</f>
        <v>0.15389864940983577</v>
      </c>
      <c r="U1108" s="196" t="str">
        <f t="shared" ref="U1108:U1171" si="394">IF(ISERROR(T1108),"error in NQC data entry; please check blue and purple data entered. You need to provide either a contracted NQC value in Column G, or allow the template to calculate one using Columns H,L,Q, and R","ok")</f>
        <v>ok</v>
      </c>
      <c r="V1108" s="192" t="str">
        <f>INDEX(resources!F:F,MATCH(B1108,resources!B:B,0))</f>
        <v>new_resolve</v>
      </c>
      <c r="W1108" s="197">
        <f t="shared" ref="W1108:W1171" si="395">(F1108&gt;0)*1</f>
        <v>0</v>
      </c>
      <c r="X1108" s="197">
        <f t="shared" ref="X1108:X1171" si="396">COUNTIFS(G1108:H1108,"&gt;0")</f>
        <v>1</v>
      </c>
      <c r="Y1108" s="214" t="str">
        <f t="shared" ref="Y1108:Y1171" si="397">B1108&amp;"_"&amp;C1108&amp;"_"&amp;K1108</f>
        <v>New_Li_Battery_D.19-11-016 Resource 3_Resource 3. 20 MW, 80 MWh battery.</v>
      </c>
      <c r="Z1108" s="197">
        <f>IF(COUNTIFS($Y$2:Y1108,Y1108)=1,1,0)</f>
        <v>0</v>
      </c>
      <c r="AA1108" s="197">
        <f>SUM($Z$2:Z1108)*Z1108</f>
        <v>0</v>
      </c>
      <c r="AB1108" s="197">
        <f>COUNTIFS(resources!B:B,B1108)</f>
        <v>1</v>
      </c>
      <c r="AC1108" s="197">
        <f t="shared" ref="AC1108:AC1171" si="398">AND(ISNUMBER(D1108),(D1108&gt;2019))*1</f>
        <v>1</v>
      </c>
      <c r="AD1108" s="197">
        <f t="shared" ref="AD1108:AD1171" si="399">AND(ISNUMBER(E1108),E1108&gt;=1,E1108&lt;=12)*1</f>
        <v>1</v>
      </c>
      <c r="AE1108" s="197">
        <f t="shared" ref="AE1108:AE1171" si="400">AND(COUNT(G1108:H1108)=1,COUNT(F1108)=1)*1</f>
        <v>1</v>
      </c>
      <c r="AF1108" s="197">
        <f t="shared" ref="AF1108:AF1171" si="401">(COUNTIFS(K1108:O1108,"fillme")=0)*1</f>
        <v>1</v>
      </c>
      <c r="AG1108" s="197">
        <f t="shared" ref="AG1108:AG1171" si="402">ISNUMBER(L1108)*1</f>
        <v>1</v>
      </c>
      <c r="AH1108" s="197">
        <f t="shared" ref="AH1108:AH1171" si="403">NOT(AND(G1108&gt;0,H1108&gt;0))*1</f>
        <v>1</v>
      </c>
      <c r="AI1108" s="197">
        <f t="shared" ref="AI1108:AI1171" si="404">(U1108="ok")*1</f>
        <v>1</v>
      </c>
    </row>
    <row r="1109" spans="1:35" x14ac:dyDescent="0.3">
      <c r="A1109" s="103" t="s">
        <v>3926</v>
      </c>
      <c r="B1109" s="214" t="s">
        <v>593</v>
      </c>
      <c r="C1109" s="214" t="s">
        <v>6279</v>
      </c>
      <c r="D1109" s="164">
        <v>2028</v>
      </c>
      <c r="E1109" s="164">
        <v>3</v>
      </c>
      <c r="F1109" s="166">
        <v>0</v>
      </c>
      <c r="G1109" s="206"/>
      <c r="H1109" s="208">
        <v>7.9654829074012612E-3</v>
      </c>
      <c r="I1109" s="103" t="s">
        <v>558</v>
      </c>
      <c r="J1109" s="85">
        <v>4</v>
      </c>
      <c r="K1109" s="211" t="s">
        <v>6280</v>
      </c>
      <c r="L1109" s="211">
        <v>20</v>
      </c>
      <c r="M1109" s="211" t="str">
        <f>IF(
ISNA(INDEX([1]resources!E:E,MATCH(B1109,[1]resources!B:B,0))),"fillme",
INDEX([1]resources!E:E,MATCH(B1109,[1]resources!B:B,0)))</f>
        <v>CAISO_Battery</v>
      </c>
      <c r="N1109" s="221">
        <f>IF(
ISNA(INDEX([1]resources!J:J,MATCH(B1109,[1]resources!B:B,0))),"fillme",
INDEX([1]resources!J:J,MATCH(B1109,[1]resources!B:B,0)))</f>
        <v>0</v>
      </c>
      <c r="O1109" s="210" t="str">
        <f>IFERROR(INDEX(resources!K:K,MATCH(B1109,resources!B:B,0)),"fillme")</f>
        <v>battery</v>
      </c>
      <c r="P1109" s="210" t="str">
        <f t="shared" si="390"/>
        <v>battery_2028_3</v>
      </c>
      <c r="Q1109" s="194">
        <f>INDEX(elcc!G:G,MATCH(P1109,elcc!D:D,0))</f>
        <v>0.96603464723299004</v>
      </c>
      <c r="R1109" s="195">
        <f t="shared" si="391"/>
        <v>1</v>
      </c>
      <c r="S1109" s="210">
        <f t="shared" si="392"/>
        <v>0.15389864940983577</v>
      </c>
      <c r="T1109" s="212">
        <f t="shared" si="393"/>
        <v>0.15389864940983577</v>
      </c>
      <c r="U1109" s="196" t="str">
        <f t="shared" si="394"/>
        <v>ok</v>
      </c>
      <c r="V1109" s="192" t="str">
        <f>INDEX(resources!F:F,MATCH(B1109,resources!B:B,0))</f>
        <v>new_resolve</v>
      </c>
      <c r="W1109" s="197">
        <f t="shared" si="395"/>
        <v>0</v>
      </c>
      <c r="X1109" s="197">
        <f t="shared" si="396"/>
        <v>1</v>
      </c>
      <c r="Y1109" s="214" t="str">
        <f t="shared" si="397"/>
        <v>New_Li_Battery_D.19-11-016 Resource 3_Resource 3. 20 MW, 80 MWh battery.</v>
      </c>
      <c r="Z1109" s="197">
        <f>IF(COUNTIFS($Y$2:Y1109,Y1109)=1,1,0)</f>
        <v>0</v>
      </c>
      <c r="AA1109" s="197">
        <f>SUM($Z$2:Z1109)*Z1109</f>
        <v>0</v>
      </c>
      <c r="AB1109" s="197">
        <f>COUNTIFS(resources!B:B,B1109)</f>
        <v>1</v>
      </c>
      <c r="AC1109" s="197">
        <f t="shared" si="398"/>
        <v>1</v>
      </c>
      <c r="AD1109" s="197">
        <f t="shared" si="399"/>
        <v>1</v>
      </c>
      <c r="AE1109" s="197">
        <f t="shared" si="400"/>
        <v>1</v>
      </c>
      <c r="AF1109" s="197">
        <f t="shared" si="401"/>
        <v>1</v>
      </c>
      <c r="AG1109" s="197">
        <f t="shared" si="402"/>
        <v>1</v>
      </c>
      <c r="AH1109" s="197">
        <f t="shared" si="403"/>
        <v>1</v>
      </c>
      <c r="AI1109" s="197">
        <f t="shared" si="404"/>
        <v>1</v>
      </c>
    </row>
    <row r="1110" spans="1:35" x14ac:dyDescent="0.3">
      <c r="A1110" s="103" t="s">
        <v>3926</v>
      </c>
      <c r="B1110" s="214" t="s">
        <v>593</v>
      </c>
      <c r="C1110" s="214" t="s">
        <v>6279</v>
      </c>
      <c r="D1110" s="164">
        <v>2028</v>
      </c>
      <c r="E1110" s="164">
        <v>4</v>
      </c>
      <c r="F1110" s="166">
        <v>0</v>
      </c>
      <c r="G1110" s="209"/>
      <c r="H1110" s="208">
        <v>7.9654829074012612E-3</v>
      </c>
      <c r="I1110" s="103" t="s">
        <v>558</v>
      </c>
      <c r="J1110" s="85">
        <v>4</v>
      </c>
      <c r="K1110" s="211" t="s">
        <v>6280</v>
      </c>
      <c r="L1110" s="211">
        <v>20</v>
      </c>
      <c r="M1110" s="211" t="str">
        <f>IF(
ISNA(INDEX([1]resources!E:E,MATCH(B1110,[1]resources!B:B,0))),"fillme",
INDEX([1]resources!E:E,MATCH(B1110,[1]resources!B:B,0)))</f>
        <v>CAISO_Battery</v>
      </c>
      <c r="N1110" s="221">
        <f>IF(
ISNA(INDEX([1]resources!J:J,MATCH(B1110,[1]resources!B:B,0))),"fillme",
INDEX([1]resources!J:J,MATCH(B1110,[1]resources!B:B,0)))</f>
        <v>0</v>
      </c>
      <c r="O1110" s="210" t="str">
        <f>IFERROR(INDEX(resources!K:K,MATCH(B1110,resources!B:B,0)),"fillme")</f>
        <v>battery</v>
      </c>
      <c r="P1110" s="210" t="str">
        <f t="shared" si="390"/>
        <v>battery_2028_4</v>
      </c>
      <c r="Q1110" s="194">
        <f>INDEX(elcc!G:G,MATCH(P1110,elcc!D:D,0))</f>
        <v>0.96603464723299004</v>
      </c>
      <c r="R1110" s="195">
        <f t="shared" si="391"/>
        <v>1</v>
      </c>
      <c r="S1110" s="210">
        <f t="shared" si="392"/>
        <v>0.15389864940983577</v>
      </c>
      <c r="T1110" s="212">
        <f t="shared" si="393"/>
        <v>0.15389864940983577</v>
      </c>
      <c r="U1110" s="196" t="str">
        <f t="shared" si="394"/>
        <v>ok</v>
      </c>
      <c r="V1110" s="192" t="str">
        <f>INDEX(resources!F:F,MATCH(B1110,resources!B:B,0))</f>
        <v>new_resolve</v>
      </c>
      <c r="W1110" s="197">
        <f t="shared" si="395"/>
        <v>0</v>
      </c>
      <c r="X1110" s="197">
        <f t="shared" si="396"/>
        <v>1</v>
      </c>
      <c r="Y1110" s="214" t="str">
        <f t="shared" si="397"/>
        <v>New_Li_Battery_D.19-11-016 Resource 3_Resource 3. 20 MW, 80 MWh battery.</v>
      </c>
      <c r="Z1110" s="197">
        <f>IF(COUNTIFS($Y$2:Y1110,Y1110)=1,1,0)</f>
        <v>0</v>
      </c>
      <c r="AA1110" s="197">
        <f>SUM($Z$2:Z1110)*Z1110</f>
        <v>0</v>
      </c>
      <c r="AB1110" s="197">
        <f>COUNTIFS(resources!B:B,B1110)</f>
        <v>1</v>
      </c>
      <c r="AC1110" s="197">
        <f t="shared" si="398"/>
        <v>1</v>
      </c>
      <c r="AD1110" s="197">
        <f t="shared" si="399"/>
        <v>1</v>
      </c>
      <c r="AE1110" s="197">
        <f t="shared" si="400"/>
        <v>1</v>
      </c>
      <c r="AF1110" s="197">
        <f t="shared" si="401"/>
        <v>1</v>
      </c>
      <c r="AG1110" s="197">
        <f t="shared" si="402"/>
        <v>1</v>
      </c>
      <c r="AH1110" s="197">
        <f t="shared" si="403"/>
        <v>1</v>
      </c>
      <c r="AI1110" s="197">
        <f t="shared" si="404"/>
        <v>1</v>
      </c>
    </row>
    <row r="1111" spans="1:35" x14ac:dyDescent="0.3">
      <c r="A1111" s="103" t="s">
        <v>3926</v>
      </c>
      <c r="B1111" s="214" t="s">
        <v>593</v>
      </c>
      <c r="C1111" s="214" t="s">
        <v>6279</v>
      </c>
      <c r="D1111" s="164">
        <v>2028</v>
      </c>
      <c r="E1111" s="164">
        <v>5</v>
      </c>
      <c r="F1111" s="166">
        <v>0</v>
      </c>
      <c r="G1111" s="206"/>
      <c r="H1111" s="208">
        <v>7.9654829074012612E-3</v>
      </c>
      <c r="I1111" s="103" t="s">
        <v>558</v>
      </c>
      <c r="J1111" s="85">
        <v>4</v>
      </c>
      <c r="K1111" s="211" t="s">
        <v>6280</v>
      </c>
      <c r="L1111" s="211">
        <v>20</v>
      </c>
      <c r="M1111" s="211" t="str">
        <f>IF(
ISNA(INDEX([1]resources!E:E,MATCH(B1111,[1]resources!B:B,0))),"fillme",
INDEX([1]resources!E:E,MATCH(B1111,[1]resources!B:B,0)))</f>
        <v>CAISO_Battery</v>
      </c>
      <c r="N1111" s="221">
        <f>IF(
ISNA(INDEX([1]resources!J:J,MATCH(B1111,[1]resources!B:B,0))),"fillme",
INDEX([1]resources!J:J,MATCH(B1111,[1]resources!B:B,0)))</f>
        <v>0</v>
      </c>
      <c r="O1111" s="210" t="str">
        <f>IFERROR(INDEX(resources!K:K,MATCH(B1111,resources!B:B,0)),"fillme")</f>
        <v>battery</v>
      </c>
      <c r="P1111" s="210" t="str">
        <f t="shared" si="390"/>
        <v>battery_2028_5</v>
      </c>
      <c r="Q1111" s="194">
        <f>INDEX(elcc!G:G,MATCH(P1111,elcc!D:D,0))</f>
        <v>0.96603464723299004</v>
      </c>
      <c r="R1111" s="195">
        <f t="shared" si="391"/>
        <v>1</v>
      </c>
      <c r="S1111" s="210">
        <f t="shared" si="392"/>
        <v>0.15389864940983577</v>
      </c>
      <c r="T1111" s="212">
        <f t="shared" si="393"/>
        <v>0.15389864940983577</v>
      </c>
      <c r="U1111" s="196" t="str">
        <f t="shared" si="394"/>
        <v>ok</v>
      </c>
      <c r="V1111" s="192" t="str">
        <f>INDEX(resources!F:F,MATCH(B1111,resources!B:B,0))</f>
        <v>new_resolve</v>
      </c>
      <c r="W1111" s="197">
        <f t="shared" si="395"/>
        <v>0</v>
      </c>
      <c r="X1111" s="197">
        <f t="shared" si="396"/>
        <v>1</v>
      </c>
      <c r="Y1111" s="214" t="str">
        <f t="shared" si="397"/>
        <v>New_Li_Battery_D.19-11-016 Resource 3_Resource 3. 20 MW, 80 MWh battery.</v>
      </c>
      <c r="Z1111" s="197">
        <f>IF(COUNTIFS($Y$2:Y1111,Y1111)=1,1,0)</f>
        <v>0</v>
      </c>
      <c r="AA1111" s="197">
        <f>SUM($Z$2:Z1111)*Z1111</f>
        <v>0</v>
      </c>
      <c r="AB1111" s="197">
        <f>COUNTIFS(resources!B:B,B1111)</f>
        <v>1</v>
      </c>
      <c r="AC1111" s="197">
        <f t="shared" si="398"/>
        <v>1</v>
      </c>
      <c r="AD1111" s="197">
        <f t="shared" si="399"/>
        <v>1</v>
      </c>
      <c r="AE1111" s="197">
        <f t="shared" si="400"/>
        <v>1</v>
      </c>
      <c r="AF1111" s="197">
        <f t="shared" si="401"/>
        <v>1</v>
      </c>
      <c r="AG1111" s="197">
        <f t="shared" si="402"/>
        <v>1</v>
      </c>
      <c r="AH1111" s="197">
        <f t="shared" si="403"/>
        <v>1</v>
      </c>
      <c r="AI1111" s="197">
        <f t="shared" si="404"/>
        <v>1</v>
      </c>
    </row>
    <row r="1112" spans="1:35" x14ac:dyDescent="0.3">
      <c r="A1112" s="103" t="s">
        <v>3926</v>
      </c>
      <c r="B1112" s="214" t="s">
        <v>593</v>
      </c>
      <c r="C1112" s="214" t="s">
        <v>6279</v>
      </c>
      <c r="D1112" s="164">
        <v>2028</v>
      </c>
      <c r="E1112" s="164">
        <v>6</v>
      </c>
      <c r="F1112" s="166">
        <v>0</v>
      </c>
      <c r="G1112" s="206"/>
      <c r="H1112" s="208">
        <v>7.9654829074012612E-3</v>
      </c>
      <c r="I1112" s="103" t="s">
        <v>558</v>
      </c>
      <c r="J1112" s="85">
        <v>4</v>
      </c>
      <c r="K1112" s="211" t="s">
        <v>6280</v>
      </c>
      <c r="L1112" s="211">
        <v>20</v>
      </c>
      <c r="M1112" s="211" t="str">
        <f>IF(
ISNA(INDEX([1]resources!E:E,MATCH(B1112,[1]resources!B:B,0))),"fillme",
INDEX([1]resources!E:E,MATCH(B1112,[1]resources!B:B,0)))</f>
        <v>CAISO_Battery</v>
      </c>
      <c r="N1112" s="221">
        <f>IF(
ISNA(INDEX([1]resources!J:J,MATCH(B1112,[1]resources!B:B,0))),"fillme",
INDEX([1]resources!J:J,MATCH(B1112,[1]resources!B:B,0)))</f>
        <v>0</v>
      </c>
      <c r="O1112" s="210" t="str">
        <f>IFERROR(INDEX(resources!K:K,MATCH(B1112,resources!B:B,0)),"fillme")</f>
        <v>battery</v>
      </c>
      <c r="P1112" s="210" t="str">
        <f t="shared" si="390"/>
        <v>battery_2028_6</v>
      </c>
      <c r="Q1112" s="194">
        <f>INDEX(elcc!G:G,MATCH(P1112,elcc!D:D,0))</f>
        <v>0.96603464723299004</v>
      </c>
      <c r="R1112" s="195">
        <f t="shared" si="391"/>
        <v>1</v>
      </c>
      <c r="S1112" s="210">
        <f t="shared" si="392"/>
        <v>0.15389864940983577</v>
      </c>
      <c r="T1112" s="212">
        <f t="shared" si="393"/>
        <v>0.15389864940983577</v>
      </c>
      <c r="U1112" s="196" t="str">
        <f t="shared" si="394"/>
        <v>ok</v>
      </c>
      <c r="V1112" s="192" t="str">
        <f>INDEX(resources!F:F,MATCH(B1112,resources!B:B,0))</f>
        <v>new_resolve</v>
      </c>
      <c r="W1112" s="197">
        <f t="shared" si="395"/>
        <v>0</v>
      </c>
      <c r="X1112" s="197">
        <f t="shared" si="396"/>
        <v>1</v>
      </c>
      <c r="Y1112" s="214" t="str">
        <f t="shared" si="397"/>
        <v>New_Li_Battery_D.19-11-016 Resource 3_Resource 3. 20 MW, 80 MWh battery.</v>
      </c>
      <c r="Z1112" s="197">
        <f>IF(COUNTIFS($Y$2:Y1112,Y1112)=1,1,0)</f>
        <v>0</v>
      </c>
      <c r="AA1112" s="197">
        <f>SUM($Z$2:Z1112)*Z1112</f>
        <v>0</v>
      </c>
      <c r="AB1112" s="197">
        <f>COUNTIFS(resources!B:B,B1112)</f>
        <v>1</v>
      </c>
      <c r="AC1112" s="197">
        <f t="shared" si="398"/>
        <v>1</v>
      </c>
      <c r="AD1112" s="197">
        <f t="shared" si="399"/>
        <v>1</v>
      </c>
      <c r="AE1112" s="197">
        <f t="shared" si="400"/>
        <v>1</v>
      </c>
      <c r="AF1112" s="197">
        <f t="shared" si="401"/>
        <v>1</v>
      </c>
      <c r="AG1112" s="197">
        <f t="shared" si="402"/>
        <v>1</v>
      </c>
      <c r="AH1112" s="197">
        <f t="shared" si="403"/>
        <v>1</v>
      </c>
      <c r="AI1112" s="197">
        <f t="shared" si="404"/>
        <v>1</v>
      </c>
    </row>
    <row r="1113" spans="1:35" x14ac:dyDescent="0.3">
      <c r="A1113" s="103" t="s">
        <v>3926</v>
      </c>
      <c r="B1113" s="214" t="s">
        <v>593</v>
      </c>
      <c r="C1113" s="214" t="s">
        <v>6279</v>
      </c>
      <c r="D1113" s="164">
        <v>2028</v>
      </c>
      <c r="E1113" s="164">
        <v>7</v>
      </c>
      <c r="F1113" s="166">
        <v>0</v>
      </c>
      <c r="G1113" s="209"/>
      <c r="H1113" s="208">
        <v>7.9654829074012612E-3</v>
      </c>
      <c r="I1113" s="103" t="s">
        <v>558</v>
      </c>
      <c r="J1113" s="85">
        <v>4</v>
      </c>
      <c r="K1113" s="211" t="s">
        <v>6280</v>
      </c>
      <c r="L1113" s="211">
        <v>20</v>
      </c>
      <c r="M1113" s="211" t="str">
        <f>IF(
ISNA(INDEX([1]resources!E:E,MATCH(B1113,[1]resources!B:B,0))),"fillme",
INDEX([1]resources!E:E,MATCH(B1113,[1]resources!B:B,0)))</f>
        <v>CAISO_Battery</v>
      </c>
      <c r="N1113" s="221">
        <f>IF(
ISNA(INDEX([1]resources!J:J,MATCH(B1113,[1]resources!B:B,0))),"fillme",
INDEX([1]resources!J:J,MATCH(B1113,[1]resources!B:B,0)))</f>
        <v>0</v>
      </c>
      <c r="O1113" s="210" t="str">
        <f>IFERROR(INDEX(resources!K:K,MATCH(B1113,resources!B:B,0)),"fillme")</f>
        <v>battery</v>
      </c>
      <c r="P1113" s="210" t="str">
        <f t="shared" si="390"/>
        <v>battery_2028_7</v>
      </c>
      <c r="Q1113" s="194">
        <f>INDEX(elcc!G:G,MATCH(P1113,elcc!D:D,0))</f>
        <v>0.96603464723299004</v>
      </c>
      <c r="R1113" s="195">
        <f t="shared" si="391"/>
        <v>1</v>
      </c>
      <c r="S1113" s="210">
        <f t="shared" si="392"/>
        <v>0.15389864940983577</v>
      </c>
      <c r="T1113" s="212">
        <f t="shared" si="393"/>
        <v>0.15389864940983577</v>
      </c>
      <c r="U1113" s="196" t="str">
        <f t="shared" si="394"/>
        <v>ok</v>
      </c>
      <c r="V1113" s="192" t="str">
        <f>INDEX(resources!F:F,MATCH(B1113,resources!B:B,0))</f>
        <v>new_resolve</v>
      </c>
      <c r="W1113" s="197">
        <f t="shared" si="395"/>
        <v>0</v>
      </c>
      <c r="X1113" s="197">
        <f t="shared" si="396"/>
        <v>1</v>
      </c>
      <c r="Y1113" s="214" t="str">
        <f t="shared" si="397"/>
        <v>New_Li_Battery_D.19-11-016 Resource 3_Resource 3. 20 MW, 80 MWh battery.</v>
      </c>
      <c r="Z1113" s="197">
        <f>IF(COUNTIFS($Y$2:Y1113,Y1113)=1,1,0)</f>
        <v>0</v>
      </c>
      <c r="AA1113" s="197">
        <f>SUM($Z$2:Z1113)*Z1113</f>
        <v>0</v>
      </c>
      <c r="AB1113" s="197">
        <f>COUNTIFS(resources!B:B,B1113)</f>
        <v>1</v>
      </c>
      <c r="AC1113" s="197">
        <f t="shared" si="398"/>
        <v>1</v>
      </c>
      <c r="AD1113" s="197">
        <f t="shared" si="399"/>
        <v>1</v>
      </c>
      <c r="AE1113" s="197">
        <f t="shared" si="400"/>
        <v>1</v>
      </c>
      <c r="AF1113" s="197">
        <f t="shared" si="401"/>
        <v>1</v>
      </c>
      <c r="AG1113" s="197">
        <f t="shared" si="402"/>
        <v>1</v>
      </c>
      <c r="AH1113" s="197">
        <f t="shared" si="403"/>
        <v>1</v>
      </c>
      <c r="AI1113" s="197">
        <f t="shared" si="404"/>
        <v>1</v>
      </c>
    </row>
    <row r="1114" spans="1:35" x14ac:dyDescent="0.3">
      <c r="A1114" s="103" t="s">
        <v>3926</v>
      </c>
      <c r="B1114" s="214" t="s">
        <v>593</v>
      </c>
      <c r="C1114" s="214" t="s">
        <v>6279</v>
      </c>
      <c r="D1114" s="164">
        <v>2028</v>
      </c>
      <c r="E1114" s="164">
        <v>8</v>
      </c>
      <c r="F1114" s="166">
        <v>0</v>
      </c>
      <c r="G1114" s="206"/>
      <c r="H1114" s="208">
        <v>7.9654829074012612E-3</v>
      </c>
      <c r="I1114" s="103" t="s">
        <v>558</v>
      </c>
      <c r="J1114" s="85">
        <v>4</v>
      </c>
      <c r="K1114" s="211" t="s">
        <v>6280</v>
      </c>
      <c r="L1114" s="211">
        <v>20</v>
      </c>
      <c r="M1114" s="211" t="str">
        <f>IF(
ISNA(INDEX([1]resources!E:E,MATCH(B1114,[1]resources!B:B,0))),"fillme",
INDEX([1]resources!E:E,MATCH(B1114,[1]resources!B:B,0)))</f>
        <v>CAISO_Battery</v>
      </c>
      <c r="N1114" s="221">
        <f>IF(
ISNA(INDEX([1]resources!J:J,MATCH(B1114,[1]resources!B:B,0))),"fillme",
INDEX([1]resources!J:J,MATCH(B1114,[1]resources!B:B,0)))</f>
        <v>0</v>
      </c>
      <c r="O1114" s="210" t="str">
        <f>IFERROR(INDEX(resources!K:K,MATCH(B1114,resources!B:B,0)),"fillme")</f>
        <v>battery</v>
      </c>
      <c r="P1114" s="210" t="str">
        <f t="shared" si="390"/>
        <v>battery_2028_8</v>
      </c>
      <c r="Q1114" s="194">
        <f>INDEX(elcc!G:G,MATCH(P1114,elcc!D:D,0))</f>
        <v>0.96603464723299004</v>
      </c>
      <c r="R1114" s="195">
        <f t="shared" si="391"/>
        <v>1</v>
      </c>
      <c r="S1114" s="210">
        <f t="shared" si="392"/>
        <v>0.15389864940983577</v>
      </c>
      <c r="T1114" s="212">
        <f t="shared" si="393"/>
        <v>0.15389864940983577</v>
      </c>
      <c r="U1114" s="196" t="str">
        <f t="shared" si="394"/>
        <v>ok</v>
      </c>
      <c r="V1114" s="192" t="str">
        <f>INDEX(resources!F:F,MATCH(B1114,resources!B:B,0))</f>
        <v>new_resolve</v>
      </c>
      <c r="W1114" s="197">
        <f t="shared" si="395"/>
        <v>0</v>
      </c>
      <c r="X1114" s="197">
        <f t="shared" si="396"/>
        <v>1</v>
      </c>
      <c r="Y1114" s="214" t="str">
        <f t="shared" si="397"/>
        <v>New_Li_Battery_D.19-11-016 Resource 3_Resource 3. 20 MW, 80 MWh battery.</v>
      </c>
      <c r="Z1114" s="197">
        <f>IF(COUNTIFS($Y$2:Y1114,Y1114)=1,1,0)</f>
        <v>0</v>
      </c>
      <c r="AA1114" s="197">
        <f>SUM($Z$2:Z1114)*Z1114</f>
        <v>0</v>
      </c>
      <c r="AB1114" s="197">
        <f>COUNTIFS(resources!B:B,B1114)</f>
        <v>1</v>
      </c>
      <c r="AC1114" s="197">
        <f t="shared" si="398"/>
        <v>1</v>
      </c>
      <c r="AD1114" s="197">
        <f t="shared" si="399"/>
        <v>1</v>
      </c>
      <c r="AE1114" s="197">
        <f t="shared" si="400"/>
        <v>1</v>
      </c>
      <c r="AF1114" s="197">
        <f t="shared" si="401"/>
        <v>1</v>
      </c>
      <c r="AG1114" s="197">
        <f t="shared" si="402"/>
        <v>1</v>
      </c>
      <c r="AH1114" s="197">
        <f t="shared" si="403"/>
        <v>1</v>
      </c>
      <c r="AI1114" s="197">
        <f t="shared" si="404"/>
        <v>1</v>
      </c>
    </row>
    <row r="1115" spans="1:35" x14ac:dyDescent="0.3">
      <c r="A1115" s="103" t="s">
        <v>3926</v>
      </c>
      <c r="B1115" s="214" t="s">
        <v>593</v>
      </c>
      <c r="C1115" s="214" t="s">
        <v>6279</v>
      </c>
      <c r="D1115" s="164">
        <v>2028</v>
      </c>
      <c r="E1115" s="164">
        <v>9</v>
      </c>
      <c r="F1115" s="166">
        <v>0</v>
      </c>
      <c r="G1115" s="206"/>
      <c r="H1115" s="208">
        <v>7.9654829074012612E-3</v>
      </c>
      <c r="I1115" s="103" t="s">
        <v>558</v>
      </c>
      <c r="J1115" s="85">
        <v>4</v>
      </c>
      <c r="K1115" s="211" t="s">
        <v>6280</v>
      </c>
      <c r="L1115" s="211">
        <v>20</v>
      </c>
      <c r="M1115" s="211" t="str">
        <f>IF(
ISNA(INDEX([1]resources!E:E,MATCH(B1115,[1]resources!B:B,0))),"fillme",
INDEX([1]resources!E:E,MATCH(B1115,[1]resources!B:B,0)))</f>
        <v>CAISO_Battery</v>
      </c>
      <c r="N1115" s="221">
        <f>IF(
ISNA(INDEX([1]resources!J:J,MATCH(B1115,[1]resources!B:B,0))),"fillme",
INDEX([1]resources!J:J,MATCH(B1115,[1]resources!B:B,0)))</f>
        <v>0</v>
      </c>
      <c r="O1115" s="210" t="str">
        <f>IFERROR(INDEX(resources!K:K,MATCH(B1115,resources!B:B,0)),"fillme")</f>
        <v>battery</v>
      </c>
      <c r="P1115" s="210" t="str">
        <f t="shared" si="390"/>
        <v>battery_2028_9</v>
      </c>
      <c r="Q1115" s="194">
        <f>INDEX(elcc!G:G,MATCH(P1115,elcc!D:D,0))</f>
        <v>0.96603464723299004</v>
      </c>
      <c r="R1115" s="195">
        <f t="shared" si="391"/>
        <v>1</v>
      </c>
      <c r="S1115" s="210">
        <f t="shared" si="392"/>
        <v>0.15389864940983577</v>
      </c>
      <c r="T1115" s="212">
        <f t="shared" si="393"/>
        <v>0.15389864940983577</v>
      </c>
      <c r="U1115" s="196" t="str">
        <f t="shared" si="394"/>
        <v>ok</v>
      </c>
      <c r="V1115" s="192" t="str">
        <f>INDEX(resources!F:F,MATCH(B1115,resources!B:B,0))</f>
        <v>new_resolve</v>
      </c>
      <c r="W1115" s="197">
        <f t="shared" si="395"/>
        <v>0</v>
      </c>
      <c r="X1115" s="197">
        <f t="shared" si="396"/>
        <v>1</v>
      </c>
      <c r="Y1115" s="214" t="str">
        <f t="shared" si="397"/>
        <v>New_Li_Battery_D.19-11-016 Resource 3_Resource 3. 20 MW, 80 MWh battery.</v>
      </c>
      <c r="Z1115" s="197">
        <f>IF(COUNTIFS($Y$2:Y1115,Y1115)=1,1,0)</f>
        <v>0</v>
      </c>
      <c r="AA1115" s="197">
        <f>SUM($Z$2:Z1115)*Z1115</f>
        <v>0</v>
      </c>
      <c r="AB1115" s="197">
        <f>COUNTIFS(resources!B:B,B1115)</f>
        <v>1</v>
      </c>
      <c r="AC1115" s="197">
        <f t="shared" si="398"/>
        <v>1</v>
      </c>
      <c r="AD1115" s="197">
        <f t="shared" si="399"/>
        <v>1</v>
      </c>
      <c r="AE1115" s="197">
        <f t="shared" si="400"/>
        <v>1</v>
      </c>
      <c r="AF1115" s="197">
        <f t="shared" si="401"/>
        <v>1</v>
      </c>
      <c r="AG1115" s="197">
        <f t="shared" si="402"/>
        <v>1</v>
      </c>
      <c r="AH1115" s="197">
        <f t="shared" si="403"/>
        <v>1</v>
      </c>
      <c r="AI1115" s="197">
        <f t="shared" si="404"/>
        <v>1</v>
      </c>
    </row>
    <row r="1116" spans="1:35" x14ac:dyDescent="0.3">
      <c r="A1116" s="103" t="s">
        <v>3926</v>
      </c>
      <c r="B1116" s="214" t="s">
        <v>593</v>
      </c>
      <c r="C1116" s="214" t="s">
        <v>6279</v>
      </c>
      <c r="D1116" s="164">
        <v>2028</v>
      </c>
      <c r="E1116" s="164">
        <v>10</v>
      </c>
      <c r="F1116" s="166">
        <v>0</v>
      </c>
      <c r="G1116" s="209"/>
      <c r="H1116" s="208">
        <v>7.9654829074012612E-3</v>
      </c>
      <c r="I1116" s="103" t="s">
        <v>558</v>
      </c>
      <c r="J1116" s="85">
        <v>4</v>
      </c>
      <c r="K1116" s="211" t="s">
        <v>6280</v>
      </c>
      <c r="L1116" s="211">
        <v>20</v>
      </c>
      <c r="M1116" s="211" t="str">
        <f>IF(
ISNA(INDEX([1]resources!E:E,MATCH(B1116,[1]resources!B:B,0))),"fillme",
INDEX([1]resources!E:E,MATCH(B1116,[1]resources!B:B,0)))</f>
        <v>CAISO_Battery</v>
      </c>
      <c r="N1116" s="221">
        <f>IF(
ISNA(INDEX([1]resources!J:J,MATCH(B1116,[1]resources!B:B,0))),"fillme",
INDEX([1]resources!J:J,MATCH(B1116,[1]resources!B:B,0)))</f>
        <v>0</v>
      </c>
      <c r="O1116" s="210" t="str">
        <f>IFERROR(INDEX(resources!K:K,MATCH(B1116,resources!B:B,0)),"fillme")</f>
        <v>battery</v>
      </c>
      <c r="P1116" s="210" t="str">
        <f t="shared" si="390"/>
        <v>battery_2028_10</v>
      </c>
      <c r="Q1116" s="194">
        <f>INDEX(elcc!G:G,MATCH(P1116,elcc!D:D,0))</f>
        <v>0.96603464723299004</v>
      </c>
      <c r="R1116" s="195">
        <f t="shared" si="391"/>
        <v>1</v>
      </c>
      <c r="S1116" s="210">
        <f t="shared" si="392"/>
        <v>0.15389864940983577</v>
      </c>
      <c r="T1116" s="212">
        <f t="shared" si="393"/>
        <v>0.15389864940983577</v>
      </c>
      <c r="U1116" s="196" t="str">
        <f t="shared" si="394"/>
        <v>ok</v>
      </c>
      <c r="V1116" s="192" t="str">
        <f>INDEX(resources!F:F,MATCH(B1116,resources!B:B,0))</f>
        <v>new_resolve</v>
      </c>
      <c r="W1116" s="197">
        <f t="shared" si="395"/>
        <v>0</v>
      </c>
      <c r="X1116" s="197">
        <f t="shared" si="396"/>
        <v>1</v>
      </c>
      <c r="Y1116" s="214" t="str">
        <f t="shared" si="397"/>
        <v>New_Li_Battery_D.19-11-016 Resource 3_Resource 3. 20 MW, 80 MWh battery.</v>
      </c>
      <c r="Z1116" s="197">
        <f>IF(COUNTIFS($Y$2:Y1116,Y1116)=1,1,0)</f>
        <v>0</v>
      </c>
      <c r="AA1116" s="197">
        <f>SUM($Z$2:Z1116)*Z1116</f>
        <v>0</v>
      </c>
      <c r="AB1116" s="197">
        <f>COUNTIFS(resources!B:B,B1116)</f>
        <v>1</v>
      </c>
      <c r="AC1116" s="197">
        <f t="shared" si="398"/>
        <v>1</v>
      </c>
      <c r="AD1116" s="197">
        <f t="shared" si="399"/>
        <v>1</v>
      </c>
      <c r="AE1116" s="197">
        <f t="shared" si="400"/>
        <v>1</v>
      </c>
      <c r="AF1116" s="197">
        <f t="shared" si="401"/>
        <v>1</v>
      </c>
      <c r="AG1116" s="197">
        <f t="shared" si="402"/>
        <v>1</v>
      </c>
      <c r="AH1116" s="197">
        <f t="shared" si="403"/>
        <v>1</v>
      </c>
      <c r="AI1116" s="197">
        <f t="shared" si="404"/>
        <v>1</v>
      </c>
    </row>
    <row r="1117" spans="1:35" x14ac:dyDescent="0.3">
      <c r="A1117" s="103" t="s">
        <v>3926</v>
      </c>
      <c r="B1117" s="214" t="s">
        <v>593</v>
      </c>
      <c r="C1117" s="214" t="s">
        <v>6279</v>
      </c>
      <c r="D1117" s="164">
        <v>2028</v>
      </c>
      <c r="E1117" s="164">
        <v>11</v>
      </c>
      <c r="F1117" s="166">
        <v>0</v>
      </c>
      <c r="G1117" s="206"/>
      <c r="H1117" s="208">
        <v>7.9654829074012612E-3</v>
      </c>
      <c r="I1117" s="103" t="s">
        <v>558</v>
      </c>
      <c r="J1117" s="85">
        <v>4</v>
      </c>
      <c r="K1117" s="211" t="s">
        <v>6280</v>
      </c>
      <c r="L1117" s="211">
        <v>20</v>
      </c>
      <c r="M1117" s="211" t="str">
        <f>IF(
ISNA(INDEX([1]resources!E:E,MATCH(B1117,[1]resources!B:B,0))),"fillme",
INDEX([1]resources!E:E,MATCH(B1117,[1]resources!B:B,0)))</f>
        <v>CAISO_Battery</v>
      </c>
      <c r="N1117" s="221">
        <f>IF(
ISNA(INDEX([1]resources!J:J,MATCH(B1117,[1]resources!B:B,0))),"fillme",
INDEX([1]resources!J:J,MATCH(B1117,[1]resources!B:B,0)))</f>
        <v>0</v>
      </c>
      <c r="O1117" s="210" t="str">
        <f>IFERROR(INDEX(resources!K:K,MATCH(B1117,resources!B:B,0)),"fillme")</f>
        <v>battery</v>
      </c>
      <c r="P1117" s="210" t="str">
        <f t="shared" si="390"/>
        <v>battery_2028_11</v>
      </c>
      <c r="Q1117" s="194">
        <f>INDEX(elcc!G:G,MATCH(P1117,elcc!D:D,0))</f>
        <v>0.96603464723299004</v>
      </c>
      <c r="R1117" s="195">
        <f t="shared" si="391"/>
        <v>1</v>
      </c>
      <c r="S1117" s="210">
        <f t="shared" si="392"/>
        <v>0.15389864940983577</v>
      </c>
      <c r="T1117" s="212">
        <f t="shared" si="393"/>
        <v>0.15389864940983577</v>
      </c>
      <c r="U1117" s="196" t="str">
        <f t="shared" si="394"/>
        <v>ok</v>
      </c>
      <c r="V1117" s="192" t="str">
        <f>INDEX(resources!F:F,MATCH(B1117,resources!B:B,0))</f>
        <v>new_resolve</v>
      </c>
      <c r="W1117" s="197">
        <f t="shared" si="395"/>
        <v>0</v>
      </c>
      <c r="X1117" s="197">
        <f t="shared" si="396"/>
        <v>1</v>
      </c>
      <c r="Y1117" s="214" t="str">
        <f t="shared" si="397"/>
        <v>New_Li_Battery_D.19-11-016 Resource 3_Resource 3. 20 MW, 80 MWh battery.</v>
      </c>
      <c r="Z1117" s="197">
        <f>IF(COUNTIFS($Y$2:Y1117,Y1117)=1,1,0)</f>
        <v>0</v>
      </c>
      <c r="AA1117" s="197">
        <f>SUM($Z$2:Z1117)*Z1117</f>
        <v>0</v>
      </c>
      <c r="AB1117" s="197">
        <f>COUNTIFS(resources!B:B,B1117)</f>
        <v>1</v>
      </c>
      <c r="AC1117" s="197">
        <f t="shared" si="398"/>
        <v>1</v>
      </c>
      <c r="AD1117" s="197">
        <f t="shared" si="399"/>
        <v>1</v>
      </c>
      <c r="AE1117" s="197">
        <f t="shared" si="400"/>
        <v>1</v>
      </c>
      <c r="AF1117" s="197">
        <f t="shared" si="401"/>
        <v>1</v>
      </c>
      <c r="AG1117" s="197">
        <f t="shared" si="402"/>
        <v>1</v>
      </c>
      <c r="AH1117" s="197">
        <f t="shared" si="403"/>
        <v>1</v>
      </c>
      <c r="AI1117" s="197">
        <f t="shared" si="404"/>
        <v>1</v>
      </c>
    </row>
    <row r="1118" spans="1:35" x14ac:dyDescent="0.3">
      <c r="A1118" s="103" t="s">
        <v>3926</v>
      </c>
      <c r="B1118" s="214" t="s">
        <v>593</v>
      </c>
      <c r="C1118" s="214" t="s">
        <v>6279</v>
      </c>
      <c r="D1118" s="164">
        <v>2028</v>
      </c>
      <c r="E1118" s="164">
        <v>12</v>
      </c>
      <c r="F1118" s="166">
        <v>0</v>
      </c>
      <c r="G1118" s="206"/>
      <c r="H1118" s="208">
        <v>7.9654829074012612E-3</v>
      </c>
      <c r="I1118" s="103" t="s">
        <v>558</v>
      </c>
      <c r="J1118" s="85">
        <v>4</v>
      </c>
      <c r="K1118" s="211" t="s">
        <v>6280</v>
      </c>
      <c r="L1118" s="211">
        <v>20</v>
      </c>
      <c r="M1118" s="211" t="str">
        <f>IF(
ISNA(INDEX([1]resources!E:E,MATCH(B1118,[1]resources!B:B,0))),"fillme",
INDEX([1]resources!E:E,MATCH(B1118,[1]resources!B:B,0)))</f>
        <v>CAISO_Battery</v>
      </c>
      <c r="N1118" s="221">
        <f>IF(
ISNA(INDEX([1]resources!J:J,MATCH(B1118,[1]resources!B:B,0))),"fillme",
INDEX([1]resources!J:J,MATCH(B1118,[1]resources!B:B,0)))</f>
        <v>0</v>
      </c>
      <c r="O1118" s="210" t="str">
        <f>IFERROR(INDEX(resources!K:K,MATCH(B1118,resources!B:B,0)),"fillme")</f>
        <v>battery</v>
      </c>
      <c r="P1118" s="210" t="str">
        <f t="shared" si="390"/>
        <v>battery_2028_12</v>
      </c>
      <c r="Q1118" s="194">
        <f>INDEX(elcc!G:G,MATCH(P1118,elcc!D:D,0))</f>
        <v>0.96603464723299004</v>
      </c>
      <c r="R1118" s="195">
        <f t="shared" si="391"/>
        <v>1</v>
      </c>
      <c r="S1118" s="210">
        <f t="shared" si="392"/>
        <v>0.15389864940983577</v>
      </c>
      <c r="T1118" s="212">
        <f t="shared" si="393"/>
        <v>0.15389864940983577</v>
      </c>
      <c r="U1118" s="196" t="str">
        <f t="shared" si="394"/>
        <v>ok</v>
      </c>
      <c r="V1118" s="192" t="str">
        <f>INDEX(resources!F:F,MATCH(B1118,resources!B:B,0))</f>
        <v>new_resolve</v>
      </c>
      <c r="W1118" s="197">
        <f t="shared" si="395"/>
        <v>0</v>
      </c>
      <c r="X1118" s="197">
        <f t="shared" si="396"/>
        <v>1</v>
      </c>
      <c r="Y1118" s="214" t="str">
        <f t="shared" si="397"/>
        <v>New_Li_Battery_D.19-11-016 Resource 3_Resource 3. 20 MW, 80 MWh battery.</v>
      </c>
      <c r="Z1118" s="197">
        <f>IF(COUNTIFS($Y$2:Y1118,Y1118)=1,1,0)</f>
        <v>0</v>
      </c>
      <c r="AA1118" s="197">
        <f>SUM($Z$2:Z1118)*Z1118</f>
        <v>0</v>
      </c>
      <c r="AB1118" s="197">
        <f>COUNTIFS(resources!B:B,B1118)</f>
        <v>1</v>
      </c>
      <c r="AC1118" s="197">
        <f t="shared" si="398"/>
        <v>1</v>
      </c>
      <c r="AD1118" s="197">
        <f t="shared" si="399"/>
        <v>1</v>
      </c>
      <c r="AE1118" s="197">
        <f t="shared" si="400"/>
        <v>1</v>
      </c>
      <c r="AF1118" s="197">
        <f t="shared" si="401"/>
        <v>1</v>
      </c>
      <c r="AG1118" s="197">
        <f t="shared" si="402"/>
        <v>1</v>
      </c>
      <c r="AH1118" s="197">
        <f t="shared" si="403"/>
        <v>1</v>
      </c>
      <c r="AI1118" s="197">
        <f t="shared" si="404"/>
        <v>1</v>
      </c>
    </row>
    <row r="1119" spans="1:35" x14ac:dyDescent="0.3">
      <c r="A1119" s="103" t="s">
        <v>3926</v>
      </c>
      <c r="B1119" s="214" t="s">
        <v>593</v>
      </c>
      <c r="C1119" s="214" t="s">
        <v>6279</v>
      </c>
      <c r="D1119" s="164">
        <v>2029</v>
      </c>
      <c r="E1119" s="164">
        <v>1</v>
      </c>
      <c r="F1119" s="166">
        <v>0</v>
      </c>
      <c r="G1119" s="209"/>
      <c r="H1119" s="208">
        <v>7.9654829074012612E-3</v>
      </c>
      <c r="I1119" s="103" t="s">
        <v>558</v>
      </c>
      <c r="J1119" s="85">
        <v>4</v>
      </c>
      <c r="K1119" s="211" t="s">
        <v>6280</v>
      </c>
      <c r="L1119" s="211">
        <v>20</v>
      </c>
      <c r="M1119" s="211" t="str">
        <f>IF(
ISNA(INDEX([1]resources!E:E,MATCH(B1119,[1]resources!B:B,0))),"fillme",
INDEX([1]resources!E:E,MATCH(B1119,[1]resources!B:B,0)))</f>
        <v>CAISO_Battery</v>
      </c>
      <c r="N1119" s="221">
        <f>IF(
ISNA(INDEX([1]resources!J:J,MATCH(B1119,[1]resources!B:B,0))),"fillme",
INDEX([1]resources!J:J,MATCH(B1119,[1]resources!B:B,0)))</f>
        <v>0</v>
      </c>
      <c r="O1119" s="210" t="str">
        <f>IFERROR(INDEX(resources!K:K,MATCH(B1119,resources!B:B,0)),"fillme")</f>
        <v>battery</v>
      </c>
      <c r="P1119" s="210" t="str">
        <f t="shared" si="390"/>
        <v>battery_2029_1</v>
      </c>
      <c r="Q1119" s="194">
        <f>INDEX(elcc!G:G,MATCH(P1119,elcc!D:D,0))</f>
        <v>0.96603464723299004</v>
      </c>
      <c r="R1119" s="195">
        <f t="shared" si="391"/>
        <v>1</v>
      </c>
      <c r="S1119" s="210">
        <f t="shared" si="392"/>
        <v>0.15389864940983577</v>
      </c>
      <c r="T1119" s="212">
        <f t="shared" si="393"/>
        <v>0.15389864940983577</v>
      </c>
      <c r="U1119" s="196" t="str">
        <f t="shared" si="394"/>
        <v>ok</v>
      </c>
      <c r="V1119" s="192" t="str">
        <f>INDEX(resources!F:F,MATCH(B1119,resources!B:B,0))</f>
        <v>new_resolve</v>
      </c>
      <c r="W1119" s="197">
        <f t="shared" si="395"/>
        <v>0</v>
      </c>
      <c r="X1119" s="197">
        <f t="shared" si="396"/>
        <v>1</v>
      </c>
      <c r="Y1119" s="214" t="str">
        <f t="shared" si="397"/>
        <v>New_Li_Battery_D.19-11-016 Resource 3_Resource 3. 20 MW, 80 MWh battery.</v>
      </c>
      <c r="Z1119" s="197">
        <f>IF(COUNTIFS($Y$2:Y1119,Y1119)=1,1,0)</f>
        <v>0</v>
      </c>
      <c r="AA1119" s="197">
        <f>SUM($Z$2:Z1119)*Z1119</f>
        <v>0</v>
      </c>
      <c r="AB1119" s="197">
        <f>COUNTIFS(resources!B:B,B1119)</f>
        <v>1</v>
      </c>
      <c r="AC1119" s="197">
        <f t="shared" si="398"/>
        <v>1</v>
      </c>
      <c r="AD1119" s="197">
        <f t="shared" si="399"/>
        <v>1</v>
      </c>
      <c r="AE1119" s="197">
        <f t="shared" si="400"/>
        <v>1</v>
      </c>
      <c r="AF1119" s="197">
        <f t="shared" si="401"/>
        <v>1</v>
      </c>
      <c r="AG1119" s="197">
        <f t="shared" si="402"/>
        <v>1</v>
      </c>
      <c r="AH1119" s="197">
        <f t="shared" si="403"/>
        <v>1</v>
      </c>
      <c r="AI1119" s="197">
        <f t="shared" si="404"/>
        <v>1</v>
      </c>
    </row>
    <row r="1120" spans="1:35" x14ac:dyDescent="0.3">
      <c r="A1120" s="103" t="s">
        <v>3926</v>
      </c>
      <c r="B1120" s="214" t="s">
        <v>593</v>
      </c>
      <c r="C1120" s="214" t="s">
        <v>6279</v>
      </c>
      <c r="D1120" s="164">
        <v>2029</v>
      </c>
      <c r="E1120" s="164">
        <v>2</v>
      </c>
      <c r="F1120" s="166">
        <v>0</v>
      </c>
      <c r="G1120" s="206"/>
      <c r="H1120" s="208">
        <v>7.9654829074012612E-3</v>
      </c>
      <c r="I1120" s="103" t="s">
        <v>558</v>
      </c>
      <c r="J1120" s="85">
        <v>4</v>
      </c>
      <c r="K1120" s="211" t="s">
        <v>6280</v>
      </c>
      <c r="L1120" s="211">
        <v>20</v>
      </c>
      <c r="M1120" s="211" t="str">
        <f>IF(
ISNA(INDEX([1]resources!E:E,MATCH(B1120,[1]resources!B:B,0))),"fillme",
INDEX([1]resources!E:E,MATCH(B1120,[1]resources!B:B,0)))</f>
        <v>CAISO_Battery</v>
      </c>
      <c r="N1120" s="221">
        <f>IF(
ISNA(INDEX([1]resources!J:J,MATCH(B1120,[1]resources!B:B,0))),"fillme",
INDEX([1]resources!J:J,MATCH(B1120,[1]resources!B:B,0)))</f>
        <v>0</v>
      </c>
      <c r="O1120" s="210" t="str">
        <f>IFERROR(INDEX(resources!K:K,MATCH(B1120,resources!B:B,0)),"fillme")</f>
        <v>battery</v>
      </c>
      <c r="P1120" s="210" t="str">
        <f t="shared" si="390"/>
        <v>battery_2029_2</v>
      </c>
      <c r="Q1120" s="194">
        <f>INDEX(elcc!G:G,MATCH(P1120,elcc!D:D,0))</f>
        <v>0.96603464723299004</v>
      </c>
      <c r="R1120" s="195">
        <f t="shared" si="391"/>
        <v>1</v>
      </c>
      <c r="S1120" s="210">
        <f t="shared" si="392"/>
        <v>0.15389864940983577</v>
      </c>
      <c r="T1120" s="212">
        <f t="shared" si="393"/>
        <v>0.15389864940983577</v>
      </c>
      <c r="U1120" s="196" t="str">
        <f t="shared" si="394"/>
        <v>ok</v>
      </c>
      <c r="V1120" s="192" t="str">
        <f>INDEX(resources!F:F,MATCH(B1120,resources!B:B,0))</f>
        <v>new_resolve</v>
      </c>
      <c r="W1120" s="197">
        <f t="shared" si="395"/>
        <v>0</v>
      </c>
      <c r="X1120" s="197">
        <f t="shared" si="396"/>
        <v>1</v>
      </c>
      <c r="Y1120" s="214" t="str">
        <f t="shared" si="397"/>
        <v>New_Li_Battery_D.19-11-016 Resource 3_Resource 3. 20 MW, 80 MWh battery.</v>
      </c>
      <c r="Z1120" s="197">
        <f>IF(COUNTIFS($Y$2:Y1120,Y1120)=1,1,0)</f>
        <v>0</v>
      </c>
      <c r="AA1120" s="197">
        <f>SUM($Z$2:Z1120)*Z1120</f>
        <v>0</v>
      </c>
      <c r="AB1120" s="197">
        <f>COUNTIFS(resources!B:B,B1120)</f>
        <v>1</v>
      </c>
      <c r="AC1120" s="197">
        <f t="shared" si="398"/>
        <v>1</v>
      </c>
      <c r="AD1120" s="197">
        <f t="shared" si="399"/>
        <v>1</v>
      </c>
      <c r="AE1120" s="197">
        <f t="shared" si="400"/>
        <v>1</v>
      </c>
      <c r="AF1120" s="197">
        <f t="shared" si="401"/>
        <v>1</v>
      </c>
      <c r="AG1120" s="197">
        <f t="shared" si="402"/>
        <v>1</v>
      </c>
      <c r="AH1120" s="197">
        <f t="shared" si="403"/>
        <v>1</v>
      </c>
      <c r="AI1120" s="197">
        <f t="shared" si="404"/>
        <v>1</v>
      </c>
    </row>
    <row r="1121" spans="1:35" x14ac:dyDescent="0.3">
      <c r="A1121" s="103" t="s">
        <v>3926</v>
      </c>
      <c r="B1121" s="214" t="s">
        <v>593</v>
      </c>
      <c r="C1121" s="214" t="s">
        <v>6279</v>
      </c>
      <c r="D1121" s="164">
        <v>2029</v>
      </c>
      <c r="E1121" s="164">
        <v>3</v>
      </c>
      <c r="F1121" s="166">
        <v>0</v>
      </c>
      <c r="G1121" s="206"/>
      <c r="H1121" s="208">
        <v>7.9654829074012612E-3</v>
      </c>
      <c r="I1121" s="103" t="s">
        <v>558</v>
      </c>
      <c r="J1121" s="85">
        <v>4</v>
      </c>
      <c r="K1121" s="211" t="s">
        <v>6280</v>
      </c>
      <c r="L1121" s="211">
        <v>20</v>
      </c>
      <c r="M1121" s="211" t="str">
        <f>IF(
ISNA(INDEX([1]resources!E:E,MATCH(B1121,[1]resources!B:B,0))),"fillme",
INDEX([1]resources!E:E,MATCH(B1121,[1]resources!B:B,0)))</f>
        <v>CAISO_Battery</v>
      </c>
      <c r="N1121" s="221">
        <f>IF(
ISNA(INDEX([1]resources!J:J,MATCH(B1121,[1]resources!B:B,0))),"fillme",
INDEX([1]resources!J:J,MATCH(B1121,[1]resources!B:B,0)))</f>
        <v>0</v>
      </c>
      <c r="O1121" s="210" t="str">
        <f>IFERROR(INDEX(resources!K:K,MATCH(B1121,resources!B:B,0)),"fillme")</f>
        <v>battery</v>
      </c>
      <c r="P1121" s="210" t="str">
        <f t="shared" si="390"/>
        <v>battery_2029_3</v>
      </c>
      <c r="Q1121" s="194">
        <f>INDEX(elcc!G:G,MATCH(P1121,elcc!D:D,0))</f>
        <v>0.96603464723299004</v>
      </c>
      <c r="R1121" s="195">
        <f t="shared" si="391"/>
        <v>1</v>
      </c>
      <c r="S1121" s="210">
        <f t="shared" si="392"/>
        <v>0.15389864940983577</v>
      </c>
      <c r="T1121" s="212">
        <f t="shared" si="393"/>
        <v>0.15389864940983577</v>
      </c>
      <c r="U1121" s="196" t="str">
        <f t="shared" si="394"/>
        <v>ok</v>
      </c>
      <c r="V1121" s="192" t="str">
        <f>INDEX(resources!F:F,MATCH(B1121,resources!B:B,0))</f>
        <v>new_resolve</v>
      </c>
      <c r="W1121" s="197">
        <f t="shared" si="395"/>
        <v>0</v>
      </c>
      <c r="X1121" s="197">
        <f t="shared" si="396"/>
        <v>1</v>
      </c>
      <c r="Y1121" s="214" t="str">
        <f t="shared" si="397"/>
        <v>New_Li_Battery_D.19-11-016 Resource 3_Resource 3. 20 MW, 80 MWh battery.</v>
      </c>
      <c r="Z1121" s="197">
        <f>IF(COUNTIFS($Y$2:Y1121,Y1121)=1,1,0)</f>
        <v>0</v>
      </c>
      <c r="AA1121" s="197">
        <f>SUM($Z$2:Z1121)*Z1121</f>
        <v>0</v>
      </c>
      <c r="AB1121" s="197">
        <f>COUNTIFS(resources!B:B,B1121)</f>
        <v>1</v>
      </c>
      <c r="AC1121" s="197">
        <f t="shared" si="398"/>
        <v>1</v>
      </c>
      <c r="AD1121" s="197">
        <f t="shared" si="399"/>
        <v>1</v>
      </c>
      <c r="AE1121" s="197">
        <f t="shared" si="400"/>
        <v>1</v>
      </c>
      <c r="AF1121" s="197">
        <f t="shared" si="401"/>
        <v>1</v>
      </c>
      <c r="AG1121" s="197">
        <f t="shared" si="402"/>
        <v>1</v>
      </c>
      <c r="AH1121" s="197">
        <f t="shared" si="403"/>
        <v>1</v>
      </c>
      <c r="AI1121" s="197">
        <f t="shared" si="404"/>
        <v>1</v>
      </c>
    </row>
    <row r="1122" spans="1:35" x14ac:dyDescent="0.3">
      <c r="A1122" s="103" t="s">
        <v>3926</v>
      </c>
      <c r="B1122" s="214" t="s">
        <v>593</v>
      </c>
      <c r="C1122" s="214" t="s">
        <v>6279</v>
      </c>
      <c r="D1122" s="164">
        <v>2029</v>
      </c>
      <c r="E1122" s="164">
        <v>4</v>
      </c>
      <c r="F1122" s="166">
        <v>0</v>
      </c>
      <c r="G1122" s="209"/>
      <c r="H1122" s="208">
        <v>7.9654829074012612E-3</v>
      </c>
      <c r="I1122" s="103" t="s">
        <v>558</v>
      </c>
      <c r="J1122" s="85">
        <v>4</v>
      </c>
      <c r="K1122" s="211" t="s">
        <v>6280</v>
      </c>
      <c r="L1122" s="211">
        <v>20</v>
      </c>
      <c r="M1122" s="211" t="str">
        <f>IF(
ISNA(INDEX([1]resources!E:E,MATCH(B1122,[1]resources!B:B,0))),"fillme",
INDEX([1]resources!E:E,MATCH(B1122,[1]resources!B:B,0)))</f>
        <v>CAISO_Battery</v>
      </c>
      <c r="N1122" s="221">
        <f>IF(
ISNA(INDEX([1]resources!J:J,MATCH(B1122,[1]resources!B:B,0))),"fillme",
INDEX([1]resources!J:J,MATCH(B1122,[1]resources!B:B,0)))</f>
        <v>0</v>
      </c>
      <c r="O1122" s="210" t="str">
        <f>IFERROR(INDEX(resources!K:K,MATCH(B1122,resources!B:B,0)),"fillme")</f>
        <v>battery</v>
      </c>
      <c r="P1122" s="210" t="str">
        <f t="shared" si="390"/>
        <v>battery_2029_4</v>
      </c>
      <c r="Q1122" s="194">
        <f>INDEX(elcc!G:G,MATCH(P1122,elcc!D:D,0))</f>
        <v>0.96603464723299004</v>
      </c>
      <c r="R1122" s="195">
        <f t="shared" si="391"/>
        <v>1</v>
      </c>
      <c r="S1122" s="210">
        <f t="shared" si="392"/>
        <v>0.15389864940983577</v>
      </c>
      <c r="T1122" s="212">
        <f t="shared" si="393"/>
        <v>0.15389864940983577</v>
      </c>
      <c r="U1122" s="196" t="str">
        <f t="shared" si="394"/>
        <v>ok</v>
      </c>
      <c r="V1122" s="192" t="str">
        <f>INDEX(resources!F:F,MATCH(B1122,resources!B:B,0))</f>
        <v>new_resolve</v>
      </c>
      <c r="W1122" s="197">
        <f t="shared" si="395"/>
        <v>0</v>
      </c>
      <c r="X1122" s="197">
        <f t="shared" si="396"/>
        <v>1</v>
      </c>
      <c r="Y1122" s="214" t="str">
        <f t="shared" si="397"/>
        <v>New_Li_Battery_D.19-11-016 Resource 3_Resource 3. 20 MW, 80 MWh battery.</v>
      </c>
      <c r="Z1122" s="197">
        <f>IF(COUNTIFS($Y$2:Y1122,Y1122)=1,1,0)</f>
        <v>0</v>
      </c>
      <c r="AA1122" s="197">
        <f>SUM($Z$2:Z1122)*Z1122</f>
        <v>0</v>
      </c>
      <c r="AB1122" s="197">
        <f>COUNTIFS(resources!B:B,B1122)</f>
        <v>1</v>
      </c>
      <c r="AC1122" s="197">
        <f t="shared" si="398"/>
        <v>1</v>
      </c>
      <c r="AD1122" s="197">
        <f t="shared" si="399"/>
        <v>1</v>
      </c>
      <c r="AE1122" s="197">
        <f t="shared" si="400"/>
        <v>1</v>
      </c>
      <c r="AF1122" s="197">
        <f t="shared" si="401"/>
        <v>1</v>
      </c>
      <c r="AG1122" s="197">
        <f t="shared" si="402"/>
        <v>1</v>
      </c>
      <c r="AH1122" s="197">
        <f t="shared" si="403"/>
        <v>1</v>
      </c>
      <c r="AI1122" s="197">
        <f t="shared" si="404"/>
        <v>1</v>
      </c>
    </row>
    <row r="1123" spans="1:35" x14ac:dyDescent="0.3">
      <c r="A1123" s="103" t="s">
        <v>3926</v>
      </c>
      <c r="B1123" s="214" t="s">
        <v>593</v>
      </c>
      <c r="C1123" s="214" t="s">
        <v>6279</v>
      </c>
      <c r="D1123" s="164">
        <v>2029</v>
      </c>
      <c r="E1123" s="164">
        <v>5</v>
      </c>
      <c r="F1123" s="166">
        <v>0</v>
      </c>
      <c r="G1123" s="206"/>
      <c r="H1123" s="208">
        <v>7.9654829074012612E-3</v>
      </c>
      <c r="I1123" s="103" t="s">
        <v>558</v>
      </c>
      <c r="J1123" s="85">
        <v>4</v>
      </c>
      <c r="K1123" s="211" t="s">
        <v>6280</v>
      </c>
      <c r="L1123" s="211">
        <v>20</v>
      </c>
      <c r="M1123" s="211" t="str">
        <f>IF(
ISNA(INDEX([1]resources!E:E,MATCH(B1123,[1]resources!B:B,0))),"fillme",
INDEX([1]resources!E:E,MATCH(B1123,[1]resources!B:B,0)))</f>
        <v>CAISO_Battery</v>
      </c>
      <c r="N1123" s="221">
        <f>IF(
ISNA(INDEX([1]resources!J:J,MATCH(B1123,[1]resources!B:B,0))),"fillme",
INDEX([1]resources!J:J,MATCH(B1123,[1]resources!B:B,0)))</f>
        <v>0</v>
      </c>
      <c r="O1123" s="210" t="str">
        <f>IFERROR(INDEX(resources!K:K,MATCH(B1123,resources!B:B,0)),"fillme")</f>
        <v>battery</v>
      </c>
      <c r="P1123" s="210" t="str">
        <f t="shared" si="390"/>
        <v>battery_2029_5</v>
      </c>
      <c r="Q1123" s="194">
        <f>INDEX(elcc!G:G,MATCH(P1123,elcc!D:D,0))</f>
        <v>0.96603464723299004</v>
      </c>
      <c r="R1123" s="195">
        <f t="shared" si="391"/>
        <v>1</v>
      </c>
      <c r="S1123" s="210">
        <f t="shared" si="392"/>
        <v>0.15389864940983577</v>
      </c>
      <c r="T1123" s="212">
        <f t="shared" si="393"/>
        <v>0.15389864940983577</v>
      </c>
      <c r="U1123" s="196" t="str">
        <f t="shared" si="394"/>
        <v>ok</v>
      </c>
      <c r="V1123" s="192" t="str">
        <f>INDEX(resources!F:F,MATCH(B1123,resources!B:B,0))</f>
        <v>new_resolve</v>
      </c>
      <c r="W1123" s="197">
        <f t="shared" si="395"/>
        <v>0</v>
      </c>
      <c r="X1123" s="197">
        <f t="shared" si="396"/>
        <v>1</v>
      </c>
      <c r="Y1123" s="214" t="str">
        <f t="shared" si="397"/>
        <v>New_Li_Battery_D.19-11-016 Resource 3_Resource 3. 20 MW, 80 MWh battery.</v>
      </c>
      <c r="Z1123" s="197">
        <f>IF(COUNTIFS($Y$2:Y1123,Y1123)=1,1,0)</f>
        <v>0</v>
      </c>
      <c r="AA1123" s="197">
        <f>SUM($Z$2:Z1123)*Z1123</f>
        <v>0</v>
      </c>
      <c r="AB1123" s="197">
        <f>COUNTIFS(resources!B:B,B1123)</f>
        <v>1</v>
      </c>
      <c r="AC1123" s="197">
        <f t="shared" si="398"/>
        <v>1</v>
      </c>
      <c r="AD1123" s="197">
        <f t="shared" si="399"/>
        <v>1</v>
      </c>
      <c r="AE1123" s="197">
        <f t="shared" si="400"/>
        <v>1</v>
      </c>
      <c r="AF1123" s="197">
        <f t="shared" si="401"/>
        <v>1</v>
      </c>
      <c r="AG1123" s="197">
        <f t="shared" si="402"/>
        <v>1</v>
      </c>
      <c r="AH1123" s="197">
        <f t="shared" si="403"/>
        <v>1</v>
      </c>
      <c r="AI1123" s="197">
        <f t="shared" si="404"/>
        <v>1</v>
      </c>
    </row>
    <row r="1124" spans="1:35" x14ac:dyDescent="0.3">
      <c r="A1124" s="103" t="s">
        <v>3926</v>
      </c>
      <c r="B1124" s="214" t="s">
        <v>593</v>
      </c>
      <c r="C1124" s="214" t="s">
        <v>6279</v>
      </c>
      <c r="D1124" s="164">
        <v>2029</v>
      </c>
      <c r="E1124" s="164">
        <v>6</v>
      </c>
      <c r="F1124" s="166">
        <v>0</v>
      </c>
      <c r="G1124" s="206"/>
      <c r="H1124" s="208">
        <v>7.9654829074012612E-3</v>
      </c>
      <c r="I1124" s="103" t="s">
        <v>558</v>
      </c>
      <c r="J1124" s="85">
        <v>4</v>
      </c>
      <c r="K1124" s="211" t="s">
        <v>6280</v>
      </c>
      <c r="L1124" s="211">
        <v>20</v>
      </c>
      <c r="M1124" s="211" t="str">
        <f>IF(
ISNA(INDEX([1]resources!E:E,MATCH(B1124,[1]resources!B:B,0))),"fillme",
INDEX([1]resources!E:E,MATCH(B1124,[1]resources!B:B,0)))</f>
        <v>CAISO_Battery</v>
      </c>
      <c r="N1124" s="221">
        <f>IF(
ISNA(INDEX([1]resources!J:J,MATCH(B1124,[1]resources!B:B,0))),"fillme",
INDEX([1]resources!J:J,MATCH(B1124,[1]resources!B:B,0)))</f>
        <v>0</v>
      </c>
      <c r="O1124" s="210" t="str">
        <f>IFERROR(INDEX(resources!K:K,MATCH(B1124,resources!B:B,0)),"fillme")</f>
        <v>battery</v>
      </c>
      <c r="P1124" s="210" t="str">
        <f t="shared" si="390"/>
        <v>battery_2029_6</v>
      </c>
      <c r="Q1124" s="194">
        <f>INDEX(elcc!G:G,MATCH(P1124,elcc!D:D,0))</f>
        <v>0.96603464723299004</v>
      </c>
      <c r="R1124" s="195">
        <f t="shared" si="391"/>
        <v>1</v>
      </c>
      <c r="S1124" s="210">
        <f t="shared" si="392"/>
        <v>0.15389864940983577</v>
      </c>
      <c r="T1124" s="212">
        <f t="shared" si="393"/>
        <v>0.15389864940983577</v>
      </c>
      <c r="U1124" s="196" t="str">
        <f t="shared" si="394"/>
        <v>ok</v>
      </c>
      <c r="V1124" s="192" t="str">
        <f>INDEX(resources!F:F,MATCH(B1124,resources!B:B,0))</f>
        <v>new_resolve</v>
      </c>
      <c r="W1124" s="197">
        <f t="shared" si="395"/>
        <v>0</v>
      </c>
      <c r="X1124" s="197">
        <f t="shared" si="396"/>
        <v>1</v>
      </c>
      <c r="Y1124" s="214" t="str">
        <f t="shared" si="397"/>
        <v>New_Li_Battery_D.19-11-016 Resource 3_Resource 3. 20 MW, 80 MWh battery.</v>
      </c>
      <c r="Z1124" s="197">
        <f>IF(COUNTIFS($Y$2:Y1124,Y1124)=1,1,0)</f>
        <v>0</v>
      </c>
      <c r="AA1124" s="197">
        <f>SUM($Z$2:Z1124)*Z1124</f>
        <v>0</v>
      </c>
      <c r="AB1124" s="197">
        <f>COUNTIFS(resources!B:B,B1124)</f>
        <v>1</v>
      </c>
      <c r="AC1124" s="197">
        <f t="shared" si="398"/>
        <v>1</v>
      </c>
      <c r="AD1124" s="197">
        <f t="shared" si="399"/>
        <v>1</v>
      </c>
      <c r="AE1124" s="197">
        <f t="shared" si="400"/>
        <v>1</v>
      </c>
      <c r="AF1124" s="197">
        <f t="shared" si="401"/>
        <v>1</v>
      </c>
      <c r="AG1124" s="197">
        <f t="shared" si="402"/>
        <v>1</v>
      </c>
      <c r="AH1124" s="197">
        <f t="shared" si="403"/>
        <v>1</v>
      </c>
      <c r="AI1124" s="197">
        <f t="shared" si="404"/>
        <v>1</v>
      </c>
    </row>
    <row r="1125" spans="1:35" x14ac:dyDescent="0.3">
      <c r="A1125" s="103" t="s">
        <v>3926</v>
      </c>
      <c r="B1125" s="214" t="s">
        <v>593</v>
      </c>
      <c r="C1125" s="214" t="s">
        <v>6279</v>
      </c>
      <c r="D1125" s="164">
        <v>2029</v>
      </c>
      <c r="E1125" s="164">
        <v>7</v>
      </c>
      <c r="F1125" s="166">
        <v>0</v>
      </c>
      <c r="G1125" s="209"/>
      <c r="H1125" s="208">
        <v>7.9654829074012612E-3</v>
      </c>
      <c r="I1125" s="103" t="s">
        <v>558</v>
      </c>
      <c r="J1125" s="85">
        <v>4</v>
      </c>
      <c r="K1125" s="211" t="s">
        <v>6280</v>
      </c>
      <c r="L1125" s="211">
        <v>20</v>
      </c>
      <c r="M1125" s="211" t="str">
        <f>IF(
ISNA(INDEX([1]resources!E:E,MATCH(B1125,[1]resources!B:B,0))),"fillme",
INDEX([1]resources!E:E,MATCH(B1125,[1]resources!B:B,0)))</f>
        <v>CAISO_Battery</v>
      </c>
      <c r="N1125" s="221">
        <f>IF(
ISNA(INDEX([1]resources!J:J,MATCH(B1125,[1]resources!B:B,0))),"fillme",
INDEX([1]resources!J:J,MATCH(B1125,[1]resources!B:B,0)))</f>
        <v>0</v>
      </c>
      <c r="O1125" s="210" t="str">
        <f>IFERROR(INDEX(resources!K:K,MATCH(B1125,resources!B:B,0)),"fillme")</f>
        <v>battery</v>
      </c>
      <c r="P1125" s="210" t="str">
        <f t="shared" si="390"/>
        <v>battery_2029_7</v>
      </c>
      <c r="Q1125" s="194">
        <f>INDEX(elcc!G:G,MATCH(P1125,elcc!D:D,0))</f>
        <v>0.96603464723299004</v>
      </c>
      <c r="R1125" s="195">
        <f t="shared" si="391"/>
        <v>1</v>
      </c>
      <c r="S1125" s="210">
        <f t="shared" si="392"/>
        <v>0.15389864940983577</v>
      </c>
      <c r="T1125" s="212">
        <f t="shared" si="393"/>
        <v>0.15389864940983577</v>
      </c>
      <c r="U1125" s="196" t="str">
        <f t="shared" si="394"/>
        <v>ok</v>
      </c>
      <c r="V1125" s="192" t="str">
        <f>INDEX(resources!F:F,MATCH(B1125,resources!B:B,0))</f>
        <v>new_resolve</v>
      </c>
      <c r="W1125" s="197">
        <f t="shared" si="395"/>
        <v>0</v>
      </c>
      <c r="X1125" s="197">
        <f t="shared" si="396"/>
        <v>1</v>
      </c>
      <c r="Y1125" s="214" t="str">
        <f t="shared" si="397"/>
        <v>New_Li_Battery_D.19-11-016 Resource 3_Resource 3. 20 MW, 80 MWh battery.</v>
      </c>
      <c r="Z1125" s="197">
        <f>IF(COUNTIFS($Y$2:Y1125,Y1125)=1,1,0)</f>
        <v>0</v>
      </c>
      <c r="AA1125" s="197">
        <f>SUM($Z$2:Z1125)*Z1125</f>
        <v>0</v>
      </c>
      <c r="AB1125" s="197">
        <f>COUNTIFS(resources!B:B,B1125)</f>
        <v>1</v>
      </c>
      <c r="AC1125" s="197">
        <f t="shared" si="398"/>
        <v>1</v>
      </c>
      <c r="AD1125" s="197">
        <f t="shared" si="399"/>
        <v>1</v>
      </c>
      <c r="AE1125" s="197">
        <f t="shared" si="400"/>
        <v>1</v>
      </c>
      <c r="AF1125" s="197">
        <f t="shared" si="401"/>
        <v>1</v>
      </c>
      <c r="AG1125" s="197">
        <f t="shared" si="402"/>
        <v>1</v>
      </c>
      <c r="AH1125" s="197">
        <f t="shared" si="403"/>
        <v>1</v>
      </c>
      <c r="AI1125" s="197">
        <f t="shared" si="404"/>
        <v>1</v>
      </c>
    </row>
    <row r="1126" spans="1:35" x14ac:dyDescent="0.3">
      <c r="A1126" s="103" t="s">
        <v>3926</v>
      </c>
      <c r="B1126" s="214" t="s">
        <v>593</v>
      </c>
      <c r="C1126" s="214" t="s">
        <v>6279</v>
      </c>
      <c r="D1126" s="164">
        <v>2029</v>
      </c>
      <c r="E1126" s="164">
        <v>8</v>
      </c>
      <c r="F1126" s="166">
        <v>0</v>
      </c>
      <c r="G1126" s="206"/>
      <c r="H1126" s="208">
        <v>7.9654829074012612E-3</v>
      </c>
      <c r="I1126" s="103" t="s">
        <v>558</v>
      </c>
      <c r="J1126" s="85">
        <v>4</v>
      </c>
      <c r="K1126" s="211" t="s">
        <v>6280</v>
      </c>
      <c r="L1126" s="211">
        <v>20</v>
      </c>
      <c r="M1126" s="211" t="str">
        <f>IF(
ISNA(INDEX([1]resources!E:E,MATCH(B1126,[1]resources!B:B,0))),"fillme",
INDEX([1]resources!E:E,MATCH(B1126,[1]resources!B:B,0)))</f>
        <v>CAISO_Battery</v>
      </c>
      <c r="N1126" s="221">
        <f>IF(
ISNA(INDEX([1]resources!J:J,MATCH(B1126,[1]resources!B:B,0))),"fillme",
INDEX([1]resources!J:J,MATCH(B1126,[1]resources!B:B,0)))</f>
        <v>0</v>
      </c>
      <c r="O1126" s="210" t="str">
        <f>IFERROR(INDEX(resources!K:K,MATCH(B1126,resources!B:B,0)),"fillme")</f>
        <v>battery</v>
      </c>
      <c r="P1126" s="210" t="str">
        <f t="shared" si="390"/>
        <v>battery_2029_8</v>
      </c>
      <c r="Q1126" s="194">
        <f>INDEX(elcc!G:G,MATCH(P1126,elcc!D:D,0))</f>
        <v>0.96603464723299004</v>
      </c>
      <c r="R1126" s="195">
        <f t="shared" si="391"/>
        <v>1</v>
      </c>
      <c r="S1126" s="210">
        <f t="shared" si="392"/>
        <v>0.15389864940983577</v>
      </c>
      <c r="T1126" s="212">
        <f t="shared" si="393"/>
        <v>0.15389864940983577</v>
      </c>
      <c r="U1126" s="196" t="str">
        <f t="shared" si="394"/>
        <v>ok</v>
      </c>
      <c r="V1126" s="192" t="str">
        <f>INDEX(resources!F:F,MATCH(B1126,resources!B:B,0))</f>
        <v>new_resolve</v>
      </c>
      <c r="W1126" s="197">
        <f t="shared" si="395"/>
        <v>0</v>
      </c>
      <c r="X1126" s="197">
        <f t="shared" si="396"/>
        <v>1</v>
      </c>
      <c r="Y1126" s="214" t="str">
        <f t="shared" si="397"/>
        <v>New_Li_Battery_D.19-11-016 Resource 3_Resource 3. 20 MW, 80 MWh battery.</v>
      </c>
      <c r="Z1126" s="197">
        <f>IF(COUNTIFS($Y$2:Y1126,Y1126)=1,1,0)</f>
        <v>0</v>
      </c>
      <c r="AA1126" s="197">
        <f>SUM($Z$2:Z1126)*Z1126</f>
        <v>0</v>
      </c>
      <c r="AB1126" s="197">
        <f>COUNTIFS(resources!B:B,B1126)</f>
        <v>1</v>
      </c>
      <c r="AC1126" s="197">
        <f t="shared" si="398"/>
        <v>1</v>
      </c>
      <c r="AD1126" s="197">
        <f t="shared" si="399"/>
        <v>1</v>
      </c>
      <c r="AE1126" s="197">
        <f t="shared" si="400"/>
        <v>1</v>
      </c>
      <c r="AF1126" s="197">
        <f t="shared" si="401"/>
        <v>1</v>
      </c>
      <c r="AG1126" s="197">
        <f t="shared" si="402"/>
        <v>1</v>
      </c>
      <c r="AH1126" s="197">
        <f t="shared" si="403"/>
        <v>1</v>
      </c>
      <c r="AI1126" s="197">
        <f t="shared" si="404"/>
        <v>1</v>
      </c>
    </row>
    <row r="1127" spans="1:35" x14ac:dyDescent="0.3">
      <c r="A1127" s="103" t="s">
        <v>3926</v>
      </c>
      <c r="B1127" s="214" t="s">
        <v>593</v>
      </c>
      <c r="C1127" s="214" t="s">
        <v>6279</v>
      </c>
      <c r="D1127" s="164">
        <v>2029</v>
      </c>
      <c r="E1127" s="164">
        <v>9</v>
      </c>
      <c r="F1127" s="166">
        <v>0</v>
      </c>
      <c r="G1127" s="206"/>
      <c r="H1127" s="208">
        <v>7.9654829074012612E-3</v>
      </c>
      <c r="I1127" s="103" t="s">
        <v>558</v>
      </c>
      <c r="J1127" s="85">
        <v>4</v>
      </c>
      <c r="K1127" s="211" t="s">
        <v>6280</v>
      </c>
      <c r="L1127" s="211">
        <v>20</v>
      </c>
      <c r="M1127" s="211" t="str">
        <f>IF(
ISNA(INDEX([1]resources!E:E,MATCH(B1127,[1]resources!B:B,0))),"fillme",
INDEX([1]resources!E:E,MATCH(B1127,[1]resources!B:B,0)))</f>
        <v>CAISO_Battery</v>
      </c>
      <c r="N1127" s="221">
        <f>IF(
ISNA(INDEX([1]resources!J:J,MATCH(B1127,[1]resources!B:B,0))),"fillme",
INDEX([1]resources!J:J,MATCH(B1127,[1]resources!B:B,0)))</f>
        <v>0</v>
      </c>
      <c r="O1127" s="210" t="str">
        <f>IFERROR(INDEX(resources!K:K,MATCH(B1127,resources!B:B,0)),"fillme")</f>
        <v>battery</v>
      </c>
      <c r="P1127" s="210" t="str">
        <f t="shared" si="390"/>
        <v>battery_2029_9</v>
      </c>
      <c r="Q1127" s="194">
        <f>INDEX(elcc!G:G,MATCH(P1127,elcc!D:D,0))</f>
        <v>0.96603464723299004</v>
      </c>
      <c r="R1127" s="195">
        <f t="shared" si="391"/>
        <v>1</v>
      </c>
      <c r="S1127" s="210">
        <f t="shared" si="392"/>
        <v>0.15389864940983577</v>
      </c>
      <c r="T1127" s="212">
        <f t="shared" si="393"/>
        <v>0.15389864940983577</v>
      </c>
      <c r="U1127" s="196" t="str">
        <f t="shared" si="394"/>
        <v>ok</v>
      </c>
      <c r="V1127" s="192" t="str">
        <f>INDEX(resources!F:F,MATCH(B1127,resources!B:B,0))</f>
        <v>new_resolve</v>
      </c>
      <c r="W1127" s="197">
        <f t="shared" si="395"/>
        <v>0</v>
      </c>
      <c r="X1127" s="197">
        <f t="shared" si="396"/>
        <v>1</v>
      </c>
      <c r="Y1127" s="214" t="str">
        <f t="shared" si="397"/>
        <v>New_Li_Battery_D.19-11-016 Resource 3_Resource 3. 20 MW, 80 MWh battery.</v>
      </c>
      <c r="Z1127" s="197">
        <f>IF(COUNTIFS($Y$2:Y1127,Y1127)=1,1,0)</f>
        <v>0</v>
      </c>
      <c r="AA1127" s="197">
        <f>SUM($Z$2:Z1127)*Z1127</f>
        <v>0</v>
      </c>
      <c r="AB1127" s="197">
        <f>COUNTIFS(resources!B:B,B1127)</f>
        <v>1</v>
      </c>
      <c r="AC1127" s="197">
        <f t="shared" si="398"/>
        <v>1</v>
      </c>
      <c r="AD1127" s="197">
        <f t="shared" si="399"/>
        <v>1</v>
      </c>
      <c r="AE1127" s="197">
        <f t="shared" si="400"/>
        <v>1</v>
      </c>
      <c r="AF1127" s="197">
        <f t="shared" si="401"/>
        <v>1</v>
      </c>
      <c r="AG1127" s="197">
        <f t="shared" si="402"/>
        <v>1</v>
      </c>
      <c r="AH1127" s="197">
        <f t="shared" si="403"/>
        <v>1</v>
      </c>
      <c r="AI1127" s="197">
        <f t="shared" si="404"/>
        <v>1</v>
      </c>
    </row>
    <row r="1128" spans="1:35" x14ac:dyDescent="0.3">
      <c r="A1128" s="103" t="s">
        <v>3926</v>
      </c>
      <c r="B1128" s="214" t="s">
        <v>593</v>
      </c>
      <c r="C1128" s="214" t="s">
        <v>6279</v>
      </c>
      <c r="D1128" s="164">
        <v>2029</v>
      </c>
      <c r="E1128" s="164">
        <v>10</v>
      </c>
      <c r="F1128" s="166">
        <v>0</v>
      </c>
      <c r="G1128" s="209"/>
      <c r="H1128" s="208">
        <v>7.9654829074012612E-3</v>
      </c>
      <c r="I1128" s="103" t="s">
        <v>558</v>
      </c>
      <c r="J1128" s="85">
        <v>4</v>
      </c>
      <c r="K1128" s="211" t="s">
        <v>6280</v>
      </c>
      <c r="L1128" s="211">
        <v>20</v>
      </c>
      <c r="M1128" s="211" t="str">
        <f>IF(
ISNA(INDEX([1]resources!E:E,MATCH(B1128,[1]resources!B:B,0))),"fillme",
INDEX([1]resources!E:E,MATCH(B1128,[1]resources!B:B,0)))</f>
        <v>CAISO_Battery</v>
      </c>
      <c r="N1128" s="221">
        <f>IF(
ISNA(INDEX([1]resources!J:J,MATCH(B1128,[1]resources!B:B,0))),"fillme",
INDEX([1]resources!J:J,MATCH(B1128,[1]resources!B:B,0)))</f>
        <v>0</v>
      </c>
      <c r="O1128" s="210" t="str">
        <f>IFERROR(INDEX(resources!K:K,MATCH(B1128,resources!B:B,0)),"fillme")</f>
        <v>battery</v>
      </c>
      <c r="P1128" s="210" t="str">
        <f t="shared" si="390"/>
        <v>battery_2029_10</v>
      </c>
      <c r="Q1128" s="194">
        <f>INDEX(elcc!G:G,MATCH(P1128,elcc!D:D,0))</f>
        <v>0.96603464723299004</v>
      </c>
      <c r="R1128" s="195">
        <f t="shared" si="391"/>
        <v>1</v>
      </c>
      <c r="S1128" s="210">
        <f t="shared" si="392"/>
        <v>0.15389864940983577</v>
      </c>
      <c r="T1128" s="212">
        <f t="shared" si="393"/>
        <v>0.15389864940983577</v>
      </c>
      <c r="U1128" s="196" t="str">
        <f t="shared" si="394"/>
        <v>ok</v>
      </c>
      <c r="V1128" s="192" t="str">
        <f>INDEX(resources!F:F,MATCH(B1128,resources!B:B,0))</f>
        <v>new_resolve</v>
      </c>
      <c r="W1128" s="197">
        <f t="shared" si="395"/>
        <v>0</v>
      </c>
      <c r="X1128" s="197">
        <f t="shared" si="396"/>
        <v>1</v>
      </c>
      <c r="Y1128" s="214" t="str">
        <f t="shared" si="397"/>
        <v>New_Li_Battery_D.19-11-016 Resource 3_Resource 3. 20 MW, 80 MWh battery.</v>
      </c>
      <c r="Z1128" s="197">
        <f>IF(COUNTIFS($Y$2:Y1128,Y1128)=1,1,0)</f>
        <v>0</v>
      </c>
      <c r="AA1128" s="197">
        <f>SUM($Z$2:Z1128)*Z1128</f>
        <v>0</v>
      </c>
      <c r="AB1128" s="197">
        <f>COUNTIFS(resources!B:B,B1128)</f>
        <v>1</v>
      </c>
      <c r="AC1128" s="197">
        <f t="shared" si="398"/>
        <v>1</v>
      </c>
      <c r="AD1128" s="197">
        <f t="shared" si="399"/>
        <v>1</v>
      </c>
      <c r="AE1128" s="197">
        <f t="shared" si="400"/>
        <v>1</v>
      </c>
      <c r="AF1128" s="197">
        <f t="shared" si="401"/>
        <v>1</v>
      </c>
      <c r="AG1128" s="197">
        <f t="shared" si="402"/>
        <v>1</v>
      </c>
      <c r="AH1128" s="197">
        <f t="shared" si="403"/>
        <v>1</v>
      </c>
      <c r="AI1128" s="197">
        <f t="shared" si="404"/>
        <v>1</v>
      </c>
    </row>
    <row r="1129" spans="1:35" x14ac:dyDescent="0.3">
      <c r="A1129" s="103" t="s">
        <v>3926</v>
      </c>
      <c r="B1129" s="214" t="s">
        <v>593</v>
      </c>
      <c r="C1129" s="214" t="s">
        <v>6279</v>
      </c>
      <c r="D1129" s="164">
        <v>2029</v>
      </c>
      <c r="E1129" s="164">
        <v>11</v>
      </c>
      <c r="F1129" s="166">
        <v>0</v>
      </c>
      <c r="G1129" s="206"/>
      <c r="H1129" s="208">
        <v>7.9654829074012612E-3</v>
      </c>
      <c r="I1129" s="103" t="s">
        <v>558</v>
      </c>
      <c r="J1129" s="85">
        <v>4</v>
      </c>
      <c r="K1129" s="211" t="s">
        <v>6280</v>
      </c>
      <c r="L1129" s="211">
        <v>20</v>
      </c>
      <c r="M1129" s="211" t="str">
        <f>IF(
ISNA(INDEX([1]resources!E:E,MATCH(B1129,[1]resources!B:B,0))),"fillme",
INDEX([1]resources!E:E,MATCH(B1129,[1]resources!B:B,0)))</f>
        <v>CAISO_Battery</v>
      </c>
      <c r="N1129" s="221">
        <f>IF(
ISNA(INDEX([1]resources!J:J,MATCH(B1129,[1]resources!B:B,0))),"fillme",
INDEX([1]resources!J:J,MATCH(B1129,[1]resources!B:B,0)))</f>
        <v>0</v>
      </c>
      <c r="O1129" s="210" t="str">
        <f>IFERROR(INDEX(resources!K:K,MATCH(B1129,resources!B:B,0)),"fillme")</f>
        <v>battery</v>
      </c>
      <c r="P1129" s="210" t="str">
        <f t="shared" si="390"/>
        <v>battery_2029_11</v>
      </c>
      <c r="Q1129" s="194">
        <f>INDEX(elcc!G:G,MATCH(P1129,elcc!D:D,0))</f>
        <v>0.96603464723299004</v>
      </c>
      <c r="R1129" s="195">
        <f t="shared" si="391"/>
        <v>1</v>
      </c>
      <c r="S1129" s="210">
        <f t="shared" si="392"/>
        <v>0.15389864940983577</v>
      </c>
      <c r="T1129" s="212">
        <f t="shared" si="393"/>
        <v>0.15389864940983577</v>
      </c>
      <c r="U1129" s="196" t="str">
        <f t="shared" si="394"/>
        <v>ok</v>
      </c>
      <c r="V1129" s="192" t="str">
        <f>INDEX(resources!F:F,MATCH(B1129,resources!B:B,0))</f>
        <v>new_resolve</v>
      </c>
      <c r="W1129" s="197">
        <f t="shared" si="395"/>
        <v>0</v>
      </c>
      <c r="X1129" s="197">
        <f t="shared" si="396"/>
        <v>1</v>
      </c>
      <c r="Y1129" s="214" t="str">
        <f t="shared" si="397"/>
        <v>New_Li_Battery_D.19-11-016 Resource 3_Resource 3. 20 MW, 80 MWh battery.</v>
      </c>
      <c r="Z1129" s="197">
        <f>IF(COUNTIFS($Y$2:Y1129,Y1129)=1,1,0)</f>
        <v>0</v>
      </c>
      <c r="AA1129" s="197">
        <f>SUM($Z$2:Z1129)*Z1129</f>
        <v>0</v>
      </c>
      <c r="AB1129" s="197">
        <f>COUNTIFS(resources!B:B,B1129)</f>
        <v>1</v>
      </c>
      <c r="AC1129" s="197">
        <f t="shared" si="398"/>
        <v>1</v>
      </c>
      <c r="AD1129" s="197">
        <f t="shared" si="399"/>
        <v>1</v>
      </c>
      <c r="AE1129" s="197">
        <f t="shared" si="400"/>
        <v>1</v>
      </c>
      <c r="AF1129" s="197">
        <f t="shared" si="401"/>
        <v>1</v>
      </c>
      <c r="AG1129" s="197">
        <f t="shared" si="402"/>
        <v>1</v>
      </c>
      <c r="AH1129" s="197">
        <f t="shared" si="403"/>
        <v>1</v>
      </c>
      <c r="AI1129" s="197">
        <f t="shared" si="404"/>
        <v>1</v>
      </c>
    </row>
    <row r="1130" spans="1:35" x14ac:dyDescent="0.3">
      <c r="A1130" s="103" t="s">
        <v>3926</v>
      </c>
      <c r="B1130" s="214" t="s">
        <v>593</v>
      </c>
      <c r="C1130" s="214" t="s">
        <v>6279</v>
      </c>
      <c r="D1130" s="164">
        <v>2029</v>
      </c>
      <c r="E1130" s="164">
        <v>12</v>
      </c>
      <c r="F1130" s="166">
        <v>0</v>
      </c>
      <c r="G1130" s="206"/>
      <c r="H1130" s="208">
        <v>7.9654829074012612E-3</v>
      </c>
      <c r="I1130" s="103" t="s">
        <v>558</v>
      </c>
      <c r="J1130" s="85">
        <v>4</v>
      </c>
      <c r="K1130" s="211" t="s">
        <v>6280</v>
      </c>
      <c r="L1130" s="211">
        <v>20</v>
      </c>
      <c r="M1130" s="211" t="str">
        <f>IF(
ISNA(INDEX([1]resources!E:E,MATCH(B1130,[1]resources!B:B,0))),"fillme",
INDEX([1]resources!E:E,MATCH(B1130,[1]resources!B:B,0)))</f>
        <v>CAISO_Battery</v>
      </c>
      <c r="N1130" s="221">
        <f>IF(
ISNA(INDEX([1]resources!J:J,MATCH(B1130,[1]resources!B:B,0))),"fillme",
INDEX([1]resources!J:J,MATCH(B1130,[1]resources!B:B,0)))</f>
        <v>0</v>
      </c>
      <c r="O1130" s="210" t="str">
        <f>IFERROR(INDEX(resources!K:K,MATCH(B1130,resources!B:B,0)),"fillme")</f>
        <v>battery</v>
      </c>
      <c r="P1130" s="210" t="str">
        <f t="shared" si="390"/>
        <v>battery_2029_12</v>
      </c>
      <c r="Q1130" s="194">
        <f>INDEX(elcc!G:G,MATCH(P1130,elcc!D:D,0))</f>
        <v>0.96603464723299004</v>
      </c>
      <c r="R1130" s="195">
        <f t="shared" si="391"/>
        <v>1</v>
      </c>
      <c r="S1130" s="210">
        <f t="shared" si="392"/>
        <v>0.15389864940983577</v>
      </c>
      <c r="T1130" s="212">
        <f t="shared" si="393"/>
        <v>0.15389864940983577</v>
      </c>
      <c r="U1130" s="196" t="str">
        <f t="shared" si="394"/>
        <v>ok</v>
      </c>
      <c r="V1130" s="192" t="str">
        <f>INDEX(resources!F:F,MATCH(B1130,resources!B:B,0))</f>
        <v>new_resolve</v>
      </c>
      <c r="W1130" s="197">
        <f t="shared" si="395"/>
        <v>0</v>
      </c>
      <c r="X1130" s="197">
        <f t="shared" si="396"/>
        <v>1</v>
      </c>
      <c r="Y1130" s="214" t="str">
        <f t="shared" si="397"/>
        <v>New_Li_Battery_D.19-11-016 Resource 3_Resource 3. 20 MW, 80 MWh battery.</v>
      </c>
      <c r="Z1130" s="197">
        <f>IF(COUNTIFS($Y$2:Y1130,Y1130)=1,1,0)</f>
        <v>0</v>
      </c>
      <c r="AA1130" s="197">
        <f>SUM($Z$2:Z1130)*Z1130</f>
        <v>0</v>
      </c>
      <c r="AB1130" s="197">
        <f>COUNTIFS(resources!B:B,B1130)</f>
        <v>1</v>
      </c>
      <c r="AC1130" s="197">
        <f t="shared" si="398"/>
        <v>1</v>
      </c>
      <c r="AD1130" s="197">
        <f t="shared" si="399"/>
        <v>1</v>
      </c>
      <c r="AE1130" s="197">
        <f t="shared" si="400"/>
        <v>1</v>
      </c>
      <c r="AF1130" s="197">
        <f t="shared" si="401"/>
        <v>1</v>
      </c>
      <c r="AG1130" s="197">
        <f t="shared" si="402"/>
        <v>1</v>
      </c>
      <c r="AH1130" s="197">
        <f t="shared" si="403"/>
        <v>1</v>
      </c>
      <c r="AI1130" s="197">
        <f t="shared" si="404"/>
        <v>1</v>
      </c>
    </row>
    <row r="1131" spans="1:35" x14ac:dyDescent="0.3">
      <c r="A1131" s="103" t="s">
        <v>3926</v>
      </c>
      <c r="B1131" s="214" t="s">
        <v>593</v>
      </c>
      <c r="C1131" s="214" t="s">
        <v>6279</v>
      </c>
      <c r="D1131" s="164">
        <v>2030</v>
      </c>
      <c r="E1131" s="164">
        <v>1</v>
      </c>
      <c r="F1131" s="166">
        <v>0</v>
      </c>
      <c r="G1131" s="209"/>
      <c r="H1131" s="208">
        <v>7.9654829074012612E-3</v>
      </c>
      <c r="I1131" s="103" t="s">
        <v>558</v>
      </c>
      <c r="J1131" s="85">
        <v>4</v>
      </c>
      <c r="K1131" s="211" t="s">
        <v>6280</v>
      </c>
      <c r="L1131" s="211">
        <v>20</v>
      </c>
      <c r="M1131" s="211" t="str">
        <f>IF(
ISNA(INDEX([1]resources!E:E,MATCH(B1131,[1]resources!B:B,0))),"fillme",
INDEX([1]resources!E:E,MATCH(B1131,[1]resources!B:B,0)))</f>
        <v>CAISO_Battery</v>
      </c>
      <c r="N1131" s="221">
        <f>IF(
ISNA(INDEX([1]resources!J:J,MATCH(B1131,[1]resources!B:B,0))),"fillme",
INDEX([1]resources!J:J,MATCH(B1131,[1]resources!B:B,0)))</f>
        <v>0</v>
      </c>
      <c r="O1131" s="210" t="str">
        <f>IFERROR(INDEX(resources!K:K,MATCH(B1131,resources!B:B,0)),"fillme")</f>
        <v>battery</v>
      </c>
      <c r="P1131" s="210" t="str">
        <f t="shared" si="390"/>
        <v>battery_2030_1</v>
      </c>
      <c r="Q1131" s="194">
        <f>INDEX(elcc!G:G,MATCH(P1131,elcc!D:D,0))</f>
        <v>0.96603464723299004</v>
      </c>
      <c r="R1131" s="195">
        <f t="shared" si="391"/>
        <v>1</v>
      </c>
      <c r="S1131" s="210">
        <f t="shared" si="392"/>
        <v>0.15389864940983577</v>
      </c>
      <c r="T1131" s="212">
        <f t="shared" si="393"/>
        <v>0.15389864940983577</v>
      </c>
      <c r="U1131" s="196" t="str">
        <f t="shared" si="394"/>
        <v>ok</v>
      </c>
      <c r="V1131" s="192" t="str">
        <f>INDEX(resources!F:F,MATCH(B1131,resources!B:B,0))</f>
        <v>new_resolve</v>
      </c>
      <c r="W1131" s="197">
        <f t="shared" si="395"/>
        <v>0</v>
      </c>
      <c r="X1131" s="197">
        <f t="shared" si="396"/>
        <v>1</v>
      </c>
      <c r="Y1131" s="214" t="str">
        <f t="shared" si="397"/>
        <v>New_Li_Battery_D.19-11-016 Resource 3_Resource 3. 20 MW, 80 MWh battery.</v>
      </c>
      <c r="Z1131" s="197">
        <f>IF(COUNTIFS($Y$2:Y1131,Y1131)=1,1,0)</f>
        <v>0</v>
      </c>
      <c r="AA1131" s="197">
        <f>SUM($Z$2:Z1131)*Z1131</f>
        <v>0</v>
      </c>
      <c r="AB1131" s="197">
        <f>COUNTIFS(resources!B:B,B1131)</f>
        <v>1</v>
      </c>
      <c r="AC1131" s="197">
        <f t="shared" si="398"/>
        <v>1</v>
      </c>
      <c r="AD1131" s="197">
        <f t="shared" si="399"/>
        <v>1</v>
      </c>
      <c r="AE1131" s="197">
        <f t="shared" si="400"/>
        <v>1</v>
      </c>
      <c r="AF1131" s="197">
        <f t="shared" si="401"/>
        <v>1</v>
      </c>
      <c r="AG1131" s="197">
        <f t="shared" si="402"/>
        <v>1</v>
      </c>
      <c r="AH1131" s="197">
        <f t="shared" si="403"/>
        <v>1</v>
      </c>
      <c r="AI1131" s="197">
        <f t="shared" si="404"/>
        <v>1</v>
      </c>
    </row>
    <row r="1132" spans="1:35" x14ac:dyDescent="0.3">
      <c r="A1132" s="103" t="s">
        <v>3926</v>
      </c>
      <c r="B1132" s="214" t="s">
        <v>593</v>
      </c>
      <c r="C1132" s="214" t="s">
        <v>6279</v>
      </c>
      <c r="D1132" s="164">
        <v>2030</v>
      </c>
      <c r="E1132" s="164">
        <v>2</v>
      </c>
      <c r="F1132" s="166">
        <v>0</v>
      </c>
      <c r="G1132" s="206"/>
      <c r="H1132" s="208">
        <v>7.9654829074012612E-3</v>
      </c>
      <c r="I1132" s="103" t="s">
        <v>558</v>
      </c>
      <c r="J1132" s="85">
        <v>4</v>
      </c>
      <c r="K1132" s="211" t="s">
        <v>6280</v>
      </c>
      <c r="L1132" s="211">
        <v>20</v>
      </c>
      <c r="M1132" s="211" t="str">
        <f>IF(
ISNA(INDEX([1]resources!E:E,MATCH(B1132,[1]resources!B:B,0))),"fillme",
INDEX([1]resources!E:E,MATCH(B1132,[1]resources!B:B,0)))</f>
        <v>CAISO_Battery</v>
      </c>
      <c r="N1132" s="221">
        <f>IF(
ISNA(INDEX([1]resources!J:J,MATCH(B1132,[1]resources!B:B,0))),"fillme",
INDEX([1]resources!J:J,MATCH(B1132,[1]resources!B:B,0)))</f>
        <v>0</v>
      </c>
      <c r="O1132" s="210" t="str">
        <f>IFERROR(INDEX(resources!K:K,MATCH(B1132,resources!B:B,0)),"fillme")</f>
        <v>battery</v>
      </c>
      <c r="P1132" s="210" t="str">
        <f t="shared" si="390"/>
        <v>battery_2030_2</v>
      </c>
      <c r="Q1132" s="194">
        <f>INDEX(elcc!G:G,MATCH(P1132,elcc!D:D,0))</f>
        <v>0.96603464723299004</v>
      </c>
      <c r="R1132" s="195">
        <f t="shared" si="391"/>
        <v>1</v>
      </c>
      <c r="S1132" s="210">
        <f t="shared" si="392"/>
        <v>0.15389864940983577</v>
      </c>
      <c r="T1132" s="212">
        <f t="shared" si="393"/>
        <v>0.15389864940983577</v>
      </c>
      <c r="U1132" s="196" t="str">
        <f t="shared" si="394"/>
        <v>ok</v>
      </c>
      <c r="V1132" s="192" t="str">
        <f>INDEX(resources!F:F,MATCH(B1132,resources!B:B,0))</f>
        <v>new_resolve</v>
      </c>
      <c r="W1132" s="197">
        <f t="shared" si="395"/>
        <v>0</v>
      </c>
      <c r="X1132" s="197">
        <f t="shared" si="396"/>
        <v>1</v>
      </c>
      <c r="Y1132" s="214" t="str">
        <f t="shared" si="397"/>
        <v>New_Li_Battery_D.19-11-016 Resource 3_Resource 3. 20 MW, 80 MWh battery.</v>
      </c>
      <c r="Z1132" s="197">
        <f>IF(COUNTIFS($Y$2:Y1132,Y1132)=1,1,0)</f>
        <v>0</v>
      </c>
      <c r="AA1132" s="197">
        <f>SUM($Z$2:Z1132)*Z1132</f>
        <v>0</v>
      </c>
      <c r="AB1132" s="197">
        <f>COUNTIFS(resources!B:B,B1132)</f>
        <v>1</v>
      </c>
      <c r="AC1132" s="197">
        <f t="shared" si="398"/>
        <v>1</v>
      </c>
      <c r="AD1132" s="197">
        <f t="shared" si="399"/>
        <v>1</v>
      </c>
      <c r="AE1132" s="197">
        <f t="shared" si="400"/>
        <v>1</v>
      </c>
      <c r="AF1132" s="197">
        <f t="shared" si="401"/>
        <v>1</v>
      </c>
      <c r="AG1132" s="197">
        <f t="shared" si="402"/>
        <v>1</v>
      </c>
      <c r="AH1132" s="197">
        <f t="shared" si="403"/>
        <v>1</v>
      </c>
      <c r="AI1132" s="197">
        <f t="shared" si="404"/>
        <v>1</v>
      </c>
    </row>
    <row r="1133" spans="1:35" x14ac:dyDescent="0.3">
      <c r="A1133" s="103" t="s">
        <v>3926</v>
      </c>
      <c r="B1133" s="214" t="s">
        <v>593</v>
      </c>
      <c r="C1133" s="214" t="s">
        <v>6279</v>
      </c>
      <c r="D1133" s="164">
        <v>2030</v>
      </c>
      <c r="E1133" s="164">
        <v>3</v>
      </c>
      <c r="F1133" s="166">
        <v>0</v>
      </c>
      <c r="G1133" s="206"/>
      <c r="H1133" s="208">
        <v>7.9654829074012612E-3</v>
      </c>
      <c r="I1133" s="103" t="s">
        <v>558</v>
      </c>
      <c r="J1133" s="85">
        <v>4</v>
      </c>
      <c r="K1133" s="211" t="s">
        <v>6280</v>
      </c>
      <c r="L1133" s="211">
        <v>20</v>
      </c>
      <c r="M1133" s="211" t="str">
        <f>IF(
ISNA(INDEX([1]resources!E:E,MATCH(B1133,[1]resources!B:B,0))),"fillme",
INDEX([1]resources!E:E,MATCH(B1133,[1]resources!B:B,0)))</f>
        <v>CAISO_Battery</v>
      </c>
      <c r="N1133" s="221">
        <f>IF(
ISNA(INDEX([1]resources!J:J,MATCH(B1133,[1]resources!B:B,0))),"fillme",
INDEX([1]resources!J:J,MATCH(B1133,[1]resources!B:B,0)))</f>
        <v>0</v>
      </c>
      <c r="O1133" s="210" t="str">
        <f>IFERROR(INDEX(resources!K:K,MATCH(B1133,resources!B:B,0)),"fillme")</f>
        <v>battery</v>
      </c>
      <c r="P1133" s="210" t="str">
        <f t="shared" si="390"/>
        <v>battery_2030_3</v>
      </c>
      <c r="Q1133" s="194">
        <f>INDEX(elcc!G:G,MATCH(P1133,elcc!D:D,0))</f>
        <v>0.96603464723299004</v>
      </c>
      <c r="R1133" s="195">
        <f t="shared" si="391"/>
        <v>1</v>
      </c>
      <c r="S1133" s="210">
        <f t="shared" si="392"/>
        <v>0.15389864940983577</v>
      </c>
      <c r="T1133" s="212">
        <f t="shared" si="393"/>
        <v>0.15389864940983577</v>
      </c>
      <c r="U1133" s="196" t="str">
        <f t="shared" si="394"/>
        <v>ok</v>
      </c>
      <c r="V1133" s="192" t="str">
        <f>INDEX(resources!F:F,MATCH(B1133,resources!B:B,0))</f>
        <v>new_resolve</v>
      </c>
      <c r="W1133" s="197">
        <f t="shared" si="395"/>
        <v>0</v>
      </c>
      <c r="X1133" s="197">
        <f t="shared" si="396"/>
        <v>1</v>
      </c>
      <c r="Y1133" s="214" t="str">
        <f t="shared" si="397"/>
        <v>New_Li_Battery_D.19-11-016 Resource 3_Resource 3. 20 MW, 80 MWh battery.</v>
      </c>
      <c r="Z1133" s="197">
        <f>IF(COUNTIFS($Y$2:Y1133,Y1133)=1,1,0)</f>
        <v>0</v>
      </c>
      <c r="AA1133" s="197">
        <f>SUM($Z$2:Z1133)*Z1133</f>
        <v>0</v>
      </c>
      <c r="AB1133" s="197">
        <f>COUNTIFS(resources!B:B,B1133)</f>
        <v>1</v>
      </c>
      <c r="AC1133" s="197">
        <f t="shared" si="398"/>
        <v>1</v>
      </c>
      <c r="AD1133" s="197">
        <f t="shared" si="399"/>
        <v>1</v>
      </c>
      <c r="AE1133" s="197">
        <f t="shared" si="400"/>
        <v>1</v>
      </c>
      <c r="AF1133" s="197">
        <f t="shared" si="401"/>
        <v>1</v>
      </c>
      <c r="AG1133" s="197">
        <f t="shared" si="402"/>
        <v>1</v>
      </c>
      <c r="AH1133" s="197">
        <f t="shared" si="403"/>
        <v>1</v>
      </c>
      <c r="AI1133" s="197">
        <f t="shared" si="404"/>
        <v>1</v>
      </c>
    </row>
    <row r="1134" spans="1:35" x14ac:dyDescent="0.3">
      <c r="A1134" s="103" t="s">
        <v>3926</v>
      </c>
      <c r="B1134" s="214" t="s">
        <v>593</v>
      </c>
      <c r="C1134" s="214" t="s">
        <v>6279</v>
      </c>
      <c r="D1134" s="164">
        <v>2030</v>
      </c>
      <c r="E1134" s="164">
        <v>4</v>
      </c>
      <c r="F1134" s="166">
        <v>0</v>
      </c>
      <c r="G1134" s="209"/>
      <c r="H1134" s="208">
        <v>7.9654829074012612E-3</v>
      </c>
      <c r="I1134" s="103" t="s">
        <v>558</v>
      </c>
      <c r="J1134" s="85">
        <v>4</v>
      </c>
      <c r="K1134" s="211" t="s">
        <v>6280</v>
      </c>
      <c r="L1134" s="211">
        <v>20</v>
      </c>
      <c r="M1134" s="211" t="str">
        <f>IF(
ISNA(INDEX([1]resources!E:E,MATCH(B1134,[1]resources!B:B,0))),"fillme",
INDEX([1]resources!E:E,MATCH(B1134,[1]resources!B:B,0)))</f>
        <v>CAISO_Battery</v>
      </c>
      <c r="N1134" s="221">
        <f>IF(
ISNA(INDEX([1]resources!J:J,MATCH(B1134,[1]resources!B:B,0))),"fillme",
INDEX([1]resources!J:J,MATCH(B1134,[1]resources!B:B,0)))</f>
        <v>0</v>
      </c>
      <c r="O1134" s="210" t="str">
        <f>IFERROR(INDEX(resources!K:K,MATCH(B1134,resources!B:B,0)),"fillme")</f>
        <v>battery</v>
      </c>
      <c r="P1134" s="210" t="str">
        <f t="shared" si="390"/>
        <v>battery_2030_4</v>
      </c>
      <c r="Q1134" s="194">
        <f>INDEX(elcc!G:G,MATCH(P1134,elcc!D:D,0))</f>
        <v>0.96603464723299004</v>
      </c>
      <c r="R1134" s="195">
        <f t="shared" si="391"/>
        <v>1</v>
      </c>
      <c r="S1134" s="210">
        <f t="shared" si="392"/>
        <v>0.15389864940983577</v>
      </c>
      <c r="T1134" s="212">
        <f t="shared" si="393"/>
        <v>0.15389864940983577</v>
      </c>
      <c r="U1134" s="196" t="str">
        <f t="shared" si="394"/>
        <v>ok</v>
      </c>
      <c r="V1134" s="192" t="str">
        <f>INDEX(resources!F:F,MATCH(B1134,resources!B:B,0))</f>
        <v>new_resolve</v>
      </c>
      <c r="W1134" s="197">
        <f t="shared" si="395"/>
        <v>0</v>
      </c>
      <c r="X1134" s="197">
        <f t="shared" si="396"/>
        <v>1</v>
      </c>
      <c r="Y1134" s="214" t="str">
        <f t="shared" si="397"/>
        <v>New_Li_Battery_D.19-11-016 Resource 3_Resource 3. 20 MW, 80 MWh battery.</v>
      </c>
      <c r="Z1134" s="197">
        <f>IF(COUNTIFS($Y$2:Y1134,Y1134)=1,1,0)</f>
        <v>0</v>
      </c>
      <c r="AA1134" s="197">
        <f>SUM($Z$2:Z1134)*Z1134</f>
        <v>0</v>
      </c>
      <c r="AB1134" s="197">
        <f>COUNTIFS(resources!B:B,B1134)</f>
        <v>1</v>
      </c>
      <c r="AC1134" s="197">
        <f t="shared" si="398"/>
        <v>1</v>
      </c>
      <c r="AD1134" s="197">
        <f t="shared" si="399"/>
        <v>1</v>
      </c>
      <c r="AE1134" s="197">
        <f t="shared" si="400"/>
        <v>1</v>
      </c>
      <c r="AF1134" s="197">
        <f t="shared" si="401"/>
        <v>1</v>
      </c>
      <c r="AG1134" s="197">
        <f t="shared" si="402"/>
        <v>1</v>
      </c>
      <c r="AH1134" s="197">
        <f t="shared" si="403"/>
        <v>1</v>
      </c>
      <c r="AI1134" s="197">
        <f t="shared" si="404"/>
        <v>1</v>
      </c>
    </row>
    <row r="1135" spans="1:35" x14ac:dyDescent="0.3">
      <c r="A1135" s="103" t="s">
        <v>3926</v>
      </c>
      <c r="B1135" s="214" t="s">
        <v>593</v>
      </c>
      <c r="C1135" s="214" t="s">
        <v>6279</v>
      </c>
      <c r="D1135" s="164">
        <v>2030</v>
      </c>
      <c r="E1135" s="164">
        <v>5</v>
      </c>
      <c r="F1135" s="166">
        <v>0</v>
      </c>
      <c r="G1135" s="206"/>
      <c r="H1135" s="208">
        <v>7.9654829074012612E-3</v>
      </c>
      <c r="I1135" s="103" t="s">
        <v>558</v>
      </c>
      <c r="J1135" s="85">
        <v>4</v>
      </c>
      <c r="K1135" s="211" t="s">
        <v>6280</v>
      </c>
      <c r="L1135" s="211">
        <v>20</v>
      </c>
      <c r="M1135" s="211" t="str">
        <f>IF(
ISNA(INDEX([1]resources!E:E,MATCH(B1135,[1]resources!B:B,0))),"fillme",
INDEX([1]resources!E:E,MATCH(B1135,[1]resources!B:B,0)))</f>
        <v>CAISO_Battery</v>
      </c>
      <c r="N1135" s="221">
        <f>IF(
ISNA(INDEX([1]resources!J:J,MATCH(B1135,[1]resources!B:B,0))),"fillme",
INDEX([1]resources!J:J,MATCH(B1135,[1]resources!B:B,0)))</f>
        <v>0</v>
      </c>
      <c r="O1135" s="210" t="str">
        <f>IFERROR(INDEX(resources!K:K,MATCH(B1135,resources!B:B,0)),"fillme")</f>
        <v>battery</v>
      </c>
      <c r="P1135" s="210" t="str">
        <f t="shared" si="390"/>
        <v>battery_2030_5</v>
      </c>
      <c r="Q1135" s="194">
        <f>INDEX(elcc!G:G,MATCH(P1135,elcc!D:D,0))</f>
        <v>0.96603464723299004</v>
      </c>
      <c r="R1135" s="195">
        <f t="shared" si="391"/>
        <v>1</v>
      </c>
      <c r="S1135" s="210">
        <f t="shared" si="392"/>
        <v>0.15389864940983577</v>
      </c>
      <c r="T1135" s="212">
        <f t="shared" si="393"/>
        <v>0.15389864940983577</v>
      </c>
      <c r="U1135" s="196" t="str">
        <f t="shared" si="394"/>
        <v>ok</v>
      </c>
      <c r="V1135" s="192" t="str">
        <f>INDEX(resources!F:F,MATCH(B1135,resources!B:B,0))</f>
        <v>new_resolve</v>
      </c>
      <c r="W1135" s="197">
        <f t="shared" si="395"/>
        <v>0</v>
      </c>
      <c r="X1135" s="197">
        <f t="shared" si="396"/>
        <v>1</v>
      </c>
      <c r="Y1135" s="214" t="str">
        <f t="shared" si="397"/>
        <v>New_Li_Battery_D.19-11-016 Resource 3_Resource 3. 20 MW, 80 MWh battery.</v>
      </c>
      <c r="Z1135" s="197">
        <f>IF(COUNTIFS($Y$2:Y1135,Y1135)=1,1,0)</f>
        <v>0</v>
      </c>
      <c r="AA1135" s="197">
        <f>SUM($Z$2:Z1135)*Z1135</f>
        <v>0</v>
      </c>
      <c r="AB1135" s="197">
        <f>COUNTIFS(resources!B:B,B1135)</f>
        <v>1</v>
      </c>
      <c r="AC1135" s="197">
        <f t="shared" si="398"/>
        <v>1</v>
      </c>
      <c r="AD1135" s="197">
        <f t="shared" si="399"/>
        <v>1</v>
      </c>
      <c r="AE1135" s="197">
        <f t="shared" si="400"/>
        <v>1</v>
      </c>
      <c r="AF1135" s="197">
        <f t="shared" si="401"/>
        <v>1</v>
      </c>
      <c r="AG1135" s="197">
        <f t="shared" si="402"/>
        <v>1</v>
      </c>
      <c r="AH1135" s="197">
        <f t="shared" si="403"/>
        <v>1</v>
      </c>
      <c r="AI1135" s="197">
        <f t="shared" si="404"/>
        <v>1</v>
      </c>
    </row>
    <row r="1136" spans="1:35" x14ac:dyDescent="0.3">
      <c r="A1136" s="103" t="s">
        <v>3926</v>
      </c>
      <c r="B1136" s="214" t="s">
        <v>593</v>
      </c>
      <c r="C1136" s="214" t="s">
        <v>6279</v>
      </c>
      <c r="D1136" s="164">
        <v>2030</v>
      </c>
      <c r="E1136" s="164">
        <v>6</v>
      </c>
      <c r="F1136" s="166">
        <v>0</v>
      </c>
      <c r="G1136" s="206"/>
      <c r="H1136" s="208">
        <v>7.9654829074012612E-3</v>
      </c>
      <c r="I1136" s="103" t="s">
        <v>558</v>
      </c>
      <c r="J1136" s="85">
        <v>4</v>
      </c>
      <c r="K1136" s="211" t="s">
        <v>6280</v>
      </c>
      <c r="L1136" s="211">
        <v>20</v>
      </c>
      <c r="M1136" s="211" t="str">
        <f>IF(
ISNA(INDEX([1]resources!E:E,MATCH(B1136,[1]resources!B:B,0))),"fillme",
INDEX([1]resources!E:E,MATCH(B1136,[1]resources!B:B,0)))</f>
        <v>CAISO_Battery</v>
      </c>
      <c r="N1136" s="221">
        <f>IF(
ISNA(INDEX([1]resources!J:J,MATCH(B1136,[1]resources!B:B,0))),"fillme",
INDEX([1]resources!J:J,MATCH(B1136,[1]resources!B:B,0)))</f>
        <v>0</v>
      </c>
      <c r="O1136" s="210" t="str">
        <f>IFERROR(INDEX(resources!K:K,MATCH(B1136,resources!B:B,0)),"fillme")</f>
        <v>battery</v>
      </c>
      <c r="P1136" s="210" t="str">
        <f t="shared" si="390"/>
        <v>battery_2030_6</v>
      </c>
      <c r="Q1136" s="194">
        <f>INDEX(elcc!G:G,MATCH(P1136,elcc!D:D,0))</f>
        <v>0.96603464723299004</v>
      </c>
      <c r="R1136" s="195">
        <f t="shared" si="391"/>
        <v>1</v>
      </c>
      <c r="S1136" s="210">
        <f t="shared" si="392"/>
        <v>0.15389864940983577</v>
      </c>
      <c r="T1136" s="212">
        <f t="shared" si="393"/>
        <v>0.15389864940983577</v>
      </c>
      <c r="U1136" s="196" t="str">
        <f t="shared" si="394"/>
        <v>ok</v>
      </c>
      <c r="V1136" s="192" t="str">
        <f>INDEX(resources!F:F,MATCH(B1136,resources!B:B,0))</f>
        <v>new_resolve</v>
      </c>
      <c r="W1136" s="197">
        <f t="shared" si="395"/>
        <v>0</v>
      </c>
      <c r="X1136" s="197">
        <f t="shared" si="396"/>
        <v>1</v>
      </c>
      <c r="Y1136" s="214" t="str">
        <f t="shared" si="397"/>
        <v>New_Li_Battery_D.19-11-016 Resource 3_Resource 3. 20 MW, 80 MWh battery.</v>
      </c>
      <c r="Z1136" s="197">
        <f>IF(COUNTIFS($Y$2:Y1136,Y1136)=1,1,0)</f>
        <v>0</v>
      </c>
      <c r="AA1136" s="197">
        <f>SUM($Z$2:Z1136)*Z1136</f>
        <v>0</v>
      </c>
      <c r="AB1136" s="197">
        <f>COUNTIFS(resources!B:B,B1136)</f>
        <v>1</v>
      </c>
      <c r="AC1136" s="197">
        <f t="shared" si="398"/>
        <v>1</v>
      </c>
      <c r="AD1136" s="197">
        <f t="shared" si="399"/>
        <v>1</v>
      </c>
      <c r="AE1136" s="197">
        <f t="shared" si="400"/>
        <v>1</v>
      </c>
      <c r="AF1136" s="197">
        <f t="shared" si="401"/>
        <v>1</v>
      </c>
      <c r="AG1136" s="197">
        <f t="shared" si="402"/>
        <v>1</v>
      </c>
      <c r="AH1136" s="197">
        <f t="shared" si="403"/>
        <v>1</v>
      </c>
      <c r="AI1136" s="197">
        <f t="shared" si="404"/>
        <v>1</v>
      </c>
    </row>
    <row r="1137" spans="1:35" x14ac:dyDescent="0.3">
      <c r="A1137" s="103" t="s">
        <v>3926</v>
      </c>
      <c r="B1137" s="214" t="s">
        <v>593</v>
      </c>
      <c r="C1137" s="214" t="s">
        <v>6279</v>
      </c>
      <c r="D1137" s="164">
        <v>2030</v>
      </c>
      <c r="E1137" s="164">
        <v>7</v>
      </c>
      <c r="F1137" s="166">
        <v>0</v>
      </c>
      <c r="G1137" s="209"/>
      <c r="H1137" s="208">
        <v>7.9654829074012612E-3</v>
      </c>
      <c r="I1137" s="103" t="s">
        <v>558</v>
      </c>
      <c r="J1137" s="85">
        <v>4</v>
      </c>
      <c r="K1137" s="211" t="s">
        <v>6280</v>
      </c>
      <c r="L1137" s="211">
        <v>20</v>
      </c>
      <c r="M1137" s="211" t="str">
        <f>IF(
ISNA(INDEX([1]resources!E:E,MATCH(B1137,[1]resources!B:B,0))),"fillme",
INDEX([1]resources!E:E,MATCH(B1137,[1]resources!B:B,0)))</f>
        <v>CAISO_Battery</v>
      </c>
      <c r="N1137" s="221">
        <f>IF(
ISNA(INDEX([1]resources!J:J,MATCH(B1137,[1]resources!B:B,0))),"fillme",
INDEX([1]resources!J:J,MATCH(B1137,[1]resources!B:B,0)))</f>
        <v>0</v>
      </c>
      <c r="O1137" s="210" t="str">
        <f>IFERROR(INDEX(resources!K:K,MATCH(B1137,resources!B:B,0)),"fillme")</f>
        <v>battery</v>
      </c>
      <c r="P1137" s="210" t="str">
        <f t="shared" si="390"/>
        <v>battery_2030_7</v>
      </c>
      <c r="Q1137" s="194">
        <f>INDEX(elcc!G:G,MATCH(P1137,elcc!D:D,0))</f>
        <v>0.96603464723299004</v>
      </c>
      <c r="R1137" s="195">
        <f t="shared" si="391"/>
        <v>1</v>
      </c>
      <c r="S1137" s="210">
        <f t="shared" si="392"/>
        <v>0.15389864940983577</v>
      </c>
      <c r="T1137" s="212">
        <f t="shared" si="393"/>
        <v>0.15389864940983577</v>
      </c>
      <c r="U1137" s="196" t="str">
        <f t="shared" si="394"/>
        <v>ok</v>
      </c>
      <c r="V1137" s="192" t="str">
        <f>INDEX(resources!F:F,MATCH(B1137,resources!B:B,0))</f>
        <v>new_resolve</v>
      </c>
      <c r="W1137" s="197">
        <f t="shared" si="395"/>
        <v>0</v>
      </c>
      <c r="X1137" s="197">
        <f t="shared" si="396"/>
        <v>1</v>
      </c>
      <c r="Y1137" s="214" t="str">
        <f t="shared" si="397"/>
        <v>New_Li_Battery_D.19-11-016 Resource 3_Resource 3. 20 MW, 80 MWh battery.</v>
      </c>
      <c r="Z1137" s="197">
        <f>IF(COUNTIFS($Y$2:Y1137,Y1137)=1,1,0)</f>
        <v>0</v>
      </c>
      <c r="AA1137" s="197">
        <f>SUM($Z$2:Z1137)*Z1137</f>
        <v>0</v>
      </c>
      <c r="AB1137" s="197">
        <f>COUNTIFS(resources!B:B,B1137)</f>
        <v>1</v>
      </c>
      <c r="AC1137" s="197">
        <f t="shared" si="398"/>
        <v>1</v>
      </c>
      <c r="AD1137" s="197">
        <f t="shared" si="399"/>
        <v>1</v>
      </c>
      <c r="AE1137" s="197">
        <f t="shared" si="400"/>
        <v>1</v>
      </c>
      <c r="AF1137" s="197">
        <f t="shared" si="401"/>
        <v>1</v>
      </c>
      <c r="AG1137" s="197">
        <f t="shared" si="402"/>
        <v>1</v>
      </c>
      <c r="AH1137" s="197">
        <f t="shared" si="403"/>
        <v>1</v>
      </c>
      <c r="AI1137" s="197">
        <f t="shared" si="404"/>
        <v>1</v>
      </c>
    </row>
    <row r="1138" spans="1:35" x14ac:dyDescent="0.3">
      <c r="A1138" s="103" t="s">
        <v>3926</v>
      </c>
      <c r="B1138" s="214" t="s">
        <v>593</v>
      </c>
      <c r="C1138" s="214" t="s">
        <v>6279</v>
      </c>
      <c r="D1138" s="164">
        <v>2030</v>
      </c>
      <c r="E1138" s="164">
        <v>8</v>
      </c>
      <c r="F1138" s="166">
        <v>0</v>
      </c>
      <c r="G1138" s="206"/>
      <c r="H1138" s="208">
        <v>7.9654829074012612E-3</v>
      </c>
      <c r="I1138" s="103" t="s">
        <v>558</v>
      </c>
      <c r="J1138" s="85">
        <v>4</v>
      </c>
      <c r="K1138" s="211" t="s">
        <v>6280</v>
      </c>
      <c r="L1138" s="211">
        <v>20</v>
      </c>
      <c r="M1138" s="211" t="str">
        <f>IF(
ISNA(INDEX([1]resources!E:E,MATCH(B1138,[1]resources!B:B,0))),"fillme",
INDEX([1]resources!E:E,MATCH(B1138,[1]resources!B:B,0)))</f>
        <v>CAISO_Battery</v>
      </c>
      <c r="N1138" s="221">
        <f>IF(
ISNA(INDEX([1]resources!J:J,MATCH(B1138,[1]resources!B:B,0))),"fillme",
INDEX([1]resources!J:J,MATCH(B1138,[1]resources!B:B,0)))</f>
        <v>0</v>
      </c>
      <c r="O1138" s="210" t="str">
        <f>IFERROR(INDEX(resources!K:K,MATCH(B1138,resources!B:B,0)),"fillme")</f>
        <v>battery</v>
      </c>
      <c r="P1138" s="210" t="str">
        <f t="shared" si="390"/>
        <v>battery_2030_8</v>
      </c>
      <c r="Q1138" s="194">
        <f>INDEX(elcc!G:G,MATCH(P1138,elcc!D:D,0))</f>
        <v>0.96603464723299004</v>
      </c>
      <c r="R1138" s="195">
        <f t="shared" si="391"/>
        <v>1</v>
      </c>
      <c r="S1138" s="210">
        <f t="shared" si="392"/>
        <v>0.15389864940983577</v>
      </c>
      <c r="T1138" s="212">
        <f t="shared" si="393"/>
        <v>0.15389864940983577</v>
      </c>
      <c r="U1138" s="196" t="str">
        <f t="shared" si="394"/>
        <v>ok</v>
      </c>
      <c r="V1138" s="192" t="str">
        <f>INDEX(resources!F:F,MATCH(B1138,resources!B:B,0))</f>
        <v>new_resolve</v>
      </c>
      <c r="W1138" s="197">
        <f t="shared" si="395"/>
        <v>0</v>
      </c>
      <c r="X1138" s="197">
        <f t="shared" si="396"/>
        <v>1</v>
      </c>
      <c r="Y1138" s="214" t="str">
        <f t="shared" si="397"/>
        <v>New_Li_Battery_D.19-11-016 Resource 3_Resource 3. 20 MW, 80 MWh battery.</v>
      </c>
      <c r="Z1138" s="197">
        <f>IF(COUNTIFS($Y$2:Y1138,Y1138)=1,1,0)</f>
        <v>0</v>
      </c>
      <c r="AA1138" s="197">
        <f>SUM($Z$2:Z1138)*Z1138</f>
        <v>0</v>
      </c>
      <c r="AB1138" s="197">
        <f>COUNTIFS(resources!B:B,B1138)</f>
        <v>1</v>
      </c>
      <c r="AC1138" s="197">
        <f t="shared" si="398"/>
        <v>1</v>
      </c>
      <c r="AD1138" s="197">
        <f t="shared" si="399"/>
        <v>1</v>
      </c>
      <c r="AE1138" s="197">
        <f t="shared" si="400"/>
        <v>1</v>
      </c>
      <c r="AF1138" s="197">
        <f t="shared" si="401"/>
        <v>1</v>
      </c>
      <c r="AG1138" s="197">
        <f t="shared" si="402"/>
        <v>1</v>
      </c>
      <c r="AH1138" s="197">
        <f t="shared" si="403"/>
        <v>1</v>
      </c>
      <c r="AI1138" s="197">
        <f t="shared" si="404"/>
        <v>1</v>
      </c>
    </row>
    <row r="1139" spans="1:35" x14ac:dyDescent="0.3">
      <c r="A1139" s="103" t="s">
        <v>3926</v>
      </c>
      <c r="B1139" s="214" t="s">
        <v>593</v>
      </c>
      <c r="C1139" s="214" t="s">
        <v>6279</v>
      </c>
      <c r="D1139" s="164">
        <v>2030</v>
      </c>
      <c r="E1139" s="164">
        <v>9</v>
      </c>
      <c r="F1139" s="166">
        <v>0</v>
      </c>
      <c r="G1139" s="206"/>
      <c r="H1139" s="208">
        <v>7.9654829074012612E-3</v>
      </c>
      <c r="I1139" s="103" t="s">
        <v>558</v>
      </c>
      <c r="J1139" s="85">
        <v>4</v>
      </c>
      <c r="K1139" s="211" t="s">
        <v>6280</v>
      </c>
      <c r="L1139" s="211">
        <v>20</v>
      </c>
      <c r="M1139" s="211" t="str">
        <f>IF(
ISNA(INDEX([1]resources!E:E,MATCH(B1139,[1]resources!B:B,0))),"fillme",
INDEX([1]resources!E:E,MATCH(B1139,[1]resources!B:B,0)))</f>
        <v>CAISO_Battery</v>
      </c>
      <c r="N1139" s="221">
        <f>IF(
ISNA(INDEX([1]resources!J:J,MATCH(B1139,[1]resources!B:B,0))),"fillme",
INDEX([1]resources!J:J,MATCH(B1139,[1]resources!B:B,0)))</f>
        <v>0</v>
      </c>
      <c r="O1139" s="210" t="str">
        <f>IFERROR(INDEX(resources!K:K,MATCH(B1139,resources!B:B,0)),"fillme")</f>
        <v>battery</v>
      </c>
      <c r="P1139" s="210" t="str">
        <f t="shared" si="390"/>
        <v>battery_2030_9</v>
      </c>
      <c r="Q1139" s="194">
        <f>INDEX(elcc!G:G,MATCH(P1139,elcc!D:D,0))</f>
        <v>0.96603464723299004</v>
      </c>
      <c r="R1139" s="195">
        <f t="shared" si="391"/>
        <v>1</v>
      </c>
      <c r="S1139" s="210">
        <f t="shared" si="392"/>
        <v>0.15389864940983577</v>
      </c>
      <c r="T1139" s="212">
        <f t="shared" si="393"/>
        <v>0.15389864940983577</v>
      </c>
      <c r="U1139" s="196" t="str">
        <f t="shared" si="394"/>
        <v>ok</v>
      </c>
      <c r="V1139" s="192" t="str">
        <f>INDEX(resources!F:F,MATCH(B1139,resources!B:B,0))</f>
        <v>new_resolve</v>
      </c>
      <c r="W1139" s="197">
        <f t="shared" si="395"/>
        <v>0</v>
      </c>
      <c r="X1139" s="197">
        <f t="shared" si="396"/>
        <v>1</v>
      </c>
      <c r="Y1139" s="214" t="str">
        <f t="shared" si="397"/>
        <v>New_Li_Battery_D.19-11-016 Resource 3_Resource 3. 20 MW, 80 MWh battery.</v>
      </c>
      <c r="Z1139" s="197">
        <f>IF(COUNTIFS($Y$2:Y1139,Y1139)=1,1,0)</f>
        <v>0</v>
      </c>
      <c r="AA1139" s="197">
        <f>SUM($Z$2:Z1139)*Z1139</f>
        <v>0</v>
      </c>
      <c r="AB1139" s="197">
        <f>COUNTIFS(resources!B:B,B1139)</f>
        <v>1</v>
      </c>
      <c r="AC1139" s="197">
        <f t="shared" si="398"/>
        <v>1</v>
      </c>
      <c r="AD1139" s="197">
        <f t="shared" si="399"/>
        <v>1</v>
      </c>
      <c r="AE1139" s="197">
        <f t="shared" si="400"/>
        <v>1</v>
      </c>
      <c r="AF1139" s="197">
        <f t="shared" si="401"/>
        <v>1</v>
      </c>
      <c r="AG1139" s="197">
        <f t="shared" si="402"/>
        <v>1</v>
      </c>
      <c r="AH1139" s="197">
        <f t="shared" si="403"/>
        <v>1</v>
      </c>
      <c r="AI1139" s="197">
        <f t="shared" si="404"/>
        <v>1</v>
      </c>
    </row>
    <row r="1140" spans="1:35" x14ac:dyDescent="0.3">
      <c r="A1140" s="103" t="s">
        <v>3926</v>
      </c>
      <c r="B1140" s="214" t="s">
        <v>593</v>
      </c>
      <c r="C1140" s="214" t="s">
        <v>6279</v>
      </c>
      <c r="D1140" s="164">
        <v>2030</v>
      </c>
      <c r="E1140" s="164">
        <v>10</v>
      </c>
      <c r="F1140" s="166">
        <v>0</v>
      </c>
      <c r="G1140" s="209"/>
      <c r="H1140" s="208">
        <v>7.9654829074012612E-3</v>
      </c>
      <c r="I1140" s="103" t="s">
        <v>558</v>
      </c>
      <c r="J1140" s="85">
        <v>4</v>
      </c>
      <c r="K1140" s="211" t="s">
        <v>6280</v>
      </c>
      <c r="L1140" s="211">
        <v>20</v>
      </c>
      <c r="M1140" s="211" t="str">
        <f>IF(
ISNA(INDEX([1]resources!E:E,MATCH(B1140,[1]resources!B:B,0))),"fillme",
INDEX([1]resources!E:E,MATCH(B1140,[1]resources!B:B,0)))</f>
        <v>CAISO_Battery</v>
      </c>
      <c r="N1140" s="221">
        <f>IF(
ISNA(INDEX([1]resources!J:J,MATCH(B1140,[1]resources!B:B,0))),"fillme",
INDEX([1]resources!J:J,MATCH(B1140,[1]resources!B:B,0)))</f>
        <v>0</v>
      </c>
      <c r="O1140" s="210" t="str">
        <f>IFERROR(INDEX(resources!K:K,MATCH(B1140,resources!B:B,0)),"fillme")</f>
        <v>battery</v>
      </c>
      <c r="P1140" s="210" t="str">
        <f t="shared" si="390"/>
        <v>battery_2030_10</v>
      </c>
      <c r="Q1140" s="194">
        <f>INDEX(elcc!G:G,MATCH(P1140,elcc!D:D,0))</f>
        <v>0.96603464723299004</v>
      </c>
      <c r="R1140" s="195">
        <f t="shared" si="391"/>
        <v>1</v>
      </c>
      <c r="S1140" s="210">
        <f t="shared" si="392"/>
        <v>0.15389864940983577</v>
      </c>
      <c r="T1140" s="212">
        <f t="shared" si="393"/>
        <v>0.15389864940983577</v>
      </c>
      <c r="U1140" s="196" t="str">
        <f t="shared" si="394"/>
        <v>ok</v>
      </c>
      <c r="V1140" s="192" t="str">
        <f>INDEX(resources!F:F,MATCH(B1140,resources!B:B,0))</f>
        <v>new_resolve</v>
      </c>
      <c r="W1140" s="197">
        <f t="shared" si="395"/>
        <v>0</v>
      </c>
      <c r="X1140" s="197">
        <f t="shared" si="396"/>
        <v>1</v>
      </c>
      <c r="Y1140" s="214" t="str">
        <f t="shared" si="397"/>
        <v>New_Li_Battery_D.19-11-016 Resource 3_Resource 3. 20 MW, 80 MWh battery.</v>
      </c>
      <c r="Z1140" s="197">
        <f>IF(COUNTIFS($Y$2:Y1140,Y1140)=1,1,0)</f>
        <v>0</v>
      </c>
      <c r="AA1140" s="197">
        <f>SUM($Z$2:Z1140)*Z1140</f>
        <v>0</v>
      </c>
      <c r="AB1140" s="197">
        <f>COUNTIFS(resources!B:B,B1140)</f>
        <v>1</v>
      </c>
      <c r="AC1140" s="197">
        <f t="shared" si="398"/>
        <v>1</v>
      </c>
      <c r="AD1140" s="197">
        <f t="shared" si="399"/>
        <v>1</v>
      </c>
      <c r="AE1140" s="197">
        <f t="shared" si="400"/>
        <v>1</v>
      </c>
      <c r="AF1140" s="197">
        <f t="shared" si="401"/>
        <v>1</v>
      </c>
      <c r="AG1140" s="197">
        <f t="shared" si="402"/>
        <v>1</v>
      </c>
      <c r="AH1140" s="197">
        <f t="shared" si="403"/>
        <v>1</v>
      </c>
      <c r="AI1140" s="197">
        <f t="shared" si="404"/>
        <v>1</v>
      </c>
    </row>
    <row r="1141" spans="1:35" x14ac:dyDescent="0.3">
      <c r="A1141" s="103" t="s">
        <v>3926</v>
      </c>
      <c r="B1141" s="214" t="s">
        <v>593</v>
      </c>
      <c r="C1141" s="214" t="s">
        <v>6279</v>
      </c>
      <c r="D1141" s="164">
        <v>2030</v>
      </c>
      <c r="E1141" s="164">
        <v>11</v>
      </c>
      <c r="F1141" s="166">
        <v>0</v>
      </c>
      <c r="G1141" s="206"/>
      <c r="H1141" s="208">
        <v>7.9654829074012612E-3</v>
      </c>
      <c r="I1141" s="103" t="s">
        <v>558</v>
      </c>
      <c r="J1141" s="85">
        <v>4</v>
      </c>
      <c r="K1141" s="211" t="s">
        <v>6280</v>
      </c>
      <c r="L1141" s="211">
        <v>20</v>
      </c>
      <c r="M1141" s="211" t="str">
        <f>IF(
ISNA(INDEX([1]resources!E:E,MATCH(B1141,[1]resources!B:B,0))),"fillme",
INDEX([1]resources!E:E,MATCH(B1141,[1]resources!B:B,0)))</f>
        <v>CAISO_Battery</v>
      </c>
      <c r="N1141" s="221">
        <f>IF(
ISNA(INDEX([1]resources!J:J,MATCH(B1141,[1]resources!B:B,0))),"fillme",
INDEX([1]resources!J:J,MATCH(B1141,[1]resources!B:B,0)))</f>
        <v>0</v>
      </c>
      <c r="O1141" s="210" t="str">
        <f>IFERROR(INDEX(resources!K:K,MATCH(B1141,resources!B:B,0)),"fillme")</f>
        <v>battery</v>
      </c>
      <c r="P1141" s="210" t="str">
        <f t="shared" si="390"/>
        <v>battery_2030_11</v>
      </c>
      <c r="Q1141" s="194">
        <f>INDEX(elcc!G:G,MATCH(P1141,elcc!D:D,0))</f>
        <v>0.96603464723299004</v>
      </c>
      <c r="R1141" s="195">
        <f t="shared" si="391"/>
        <v>1</v>
      </c>
      <c r="S1141" s="210">
        <f t="shared" si="392"/>
        <v>0.15389864940983577</v>
      </c>
      <c r="T1141" s="212">
        <f t="shared" si="393"/>
        <v>0.15389864940983577</v>
      </c>
      <c r="U1141" s="196" t="str">
        <f t="shared" si="394"/>
        <v>ok</v>
      </c>
      <c r="V1141" s="192" t="str">
        <f>INDEX(resources!F:F,MATCH(B1141,resources!B:B,0))</f>
        <v>new_resolve</v>
      </c>
      <c r="W1141" s="197">
        <f t="shared" si="395"/>
        <v>0</v>
      </c>
      <c r="X1141" s="197">
        <f t="shared" si="396"/>
        <v>1</v>
      </c>
      <c r="Y1141" s="214" t="str">
        <f t="shared" si="397"/>
        <v>New_Li_Battery_D.19-11-016 Resource 3_Resource 3. 20 MW, 80 MWh battery.</v>
      </c>
      <c r="Z1141" s="197">
        <f>IF(COUNTIFS($Y$2:Y1141,Y1141)=1,1,0)</f>
        <v>0</v>
      </c>
      <c r="AA1141" s="197">
        <f>SUM($Z$2:Z1141)*Z1141</f>
        <v>0</v>
      </c>
      <c r="AB1141" s="197">
        <f>COUNTIFS(resources!B:B,B1141)</f>
        <v>1</v>
      </c>
      <c r="AC1141" s="197">
        <f t="shared" si="398"/>
        <v>1</v>
      </c>
      <c r="AD1141" s="197">
        <f t="shared" si="399"/>
        <v>1</v>
      </c>
      <c r="AE1141" s="197">
        <f t="shared" si="400"/>
        <v>1</v>
      </c>
      <c r="AF1141" s="197">
        <f t="shared" si="401"/>
        <v>1</v>
      </c>
      <c r="AG1141" s="197">
        <f t="shared" si="402"/>
        <v>1</v>
      </c>
      <c r="AH1141" s="197">
        <f t="shared" si="403"/>
        <v>1</v>
      </c>
      <c r="AI1141" s="197">
        <f t="shared" si="404"/>
        <v>1</v>
      </c>
    </row>
    <row r="1142" spans="1:35" x14ac:dyDescent="0.3">
      <c r="A1142" s="103" t="s">
        <v>3926</v>
      </c>
      <c r="B1142" s="214" t="s">
        <v>593</v>
      </c>
      <c r="C1142" s="214" t="s">
        <v>6279</v>
      </c>
      <c r="D1142" s="164">
        <v>2030</v>
      </c>
      <c r="E1142" s="164">
        <v>12</v>
      </c>
      <c r="F1142" s="166">
        <v>0</v>
      </c>
      <c r="G1142" s="206"/>
      <c r="H1142" s="208">
        <v>7.9654829074012612E-3</v>
      </c>
      <c r="I1142" s="103" t="s">
        <v>558</v>
      </c>
      <c r="J1142" s="85">
        <v>4</v>
      </c>
      <c r="K1142" s="211" t="s">
        <v>6280</v>
      </c>
      <c r="L1142" s="211">
        <v>20</v>
      </c>
      <c r="M1142" s="211" t="str">
        <f>IF(
ISNA(INDEX([1]resources!E:E,MATCH(B1142,[1]resources!B:B,0))),"fillme",
INDEX([1]resources!E:E,MATCH(B1142,[1]resources!B:B,0)))</f>
        <v>CAISO_Battery</v>
      </c>
      <c r="N1142" s="221">
        <f>IF(
ISNA(INDEX([1]resources!J:J,MATCH(B1142,[1]resources!B:B,0))),"fillme",
INDEX([1]resources!J:J,MATCH(B1142,[1]resources!B:B,0)))</f>
        <v>0</v>
      </c>
      <c r="O1142" s="210" t="str">
        <f>IFERROR(INDEX(resources!K:K,MATCH(B1142,resources!B:B,0)),"fillme")</f>
        <v>battery</v>
      </c>
      <c r="P1142" s="210" t="str">
        <f t="shared" si="390"/>
        <v>battery_2030_12</v>
      </c>
      <c r="Q1142" s="194">
        <f>INDEX(elcc!G:G,MATCH(P1142,elcc!D:D,0))</f>
        <v>0.96603464723299004</v>
      </c>
      <c r="R1142" s="195">
        <f t="shared" si="391"/>
        <v>1</v>
      </c>
      <c r="S1142" s="210">
        <f t="shared" si="392"/>
        <v>0.15389864940983577</v>
      </c>
      <c r="T1142" s="212">
        <f t="shared" si="393"/>
        <v>0.15389864940983577</v>
      </c>
      <c r="U1142" s="196" t="str">
        <f t="shared" si="394"/>
        <v>ok</v>
      </c>
      <c r="V1142" s="192" t="str">
        <f>INDEX(resources!F:F,MATCH(B1142,resources!B:B,0))</f>
        <v>new_resolve</v>
      </c>
      <c r="W1142" s="197">
        <f t="shared" si="395"/>
        <v>0</v>
      </c>
      <c r="X1142" s="197">
        <f t="shared" si="396"/>
        <v>1</v>
      </c>
      <c r="Y1142" s="214" t="str">
        <f t="shared" si="397"/>
        <v>New_Li_Battery_D.19-11-016 Resource 3_Resource 3. 20 MW, 80 MWh battery.</v>
      </c>
      <c r="Z1142" s="197">
        <f>IF(COUNTIFS($Y$2:Y1142,Y1142)=1,1,0)</f>
        <v>0</v>
      </c>
      <c r="AA1142" s="197">
        <f>SUM($Z$2:Z1142)*Z1142</f>
        <v>0</v>
      </c>
      <c r="AB1142" s="197">
        <f>COUNTIFS(resources!B:B,B1142)</f>
        <v>1</v>
      </c>
      <c r="AC1142" s="197">
        <f t="shared" si="398"/>
        <v>1</v>
      </c>
      <c r="AD1142" s="197">
        <f t="shared" si="399"/>
        <v>1</v>
      </c>
      <c r="AE1142" s="197">
        <f t="shared" si="400"/>
        <v>1</v>
      </c>
      <c r="AF1142" s="197">
        <f t="shared" si="401"/>
        <v>1</v>
      </c>
      <c r="AG1142" s="197">
        <f t="shared" si="402"/>
        <v>1</v>
      </c>
      <c r="AH1142" s="197">
        <f t="shared" si="403"/>
        <v>1</v>
      </c>
      <c r="AI1142" s="197">
        <f t="shared" si="404"/>
        <v>1</v>
      </c>
    </row>
    <row r="1143" spans="1:35" x14ac:dyDescent="0.3">
      <c r="A1143" s="103" t="s">
        <v>3926</v>
      </c>
      <c r="B1143" s="214" t="s">
        <v>593</v>
      </c>
      <c r="C1143" s="214" t="s">
        <v>6281</v>
      </c>
      <c r="D1143" s="164">
        <v>2021</v>
      </c>
      <c r="E1143" s="164">
        <v>8</v>
      </c>
      <c r="F1143" s="166">
        <v>0</v>
      </c>
      <c r="G1143" s="206"/>
      <c r="H1143" s="208">
        <v>7.9654829074012612E-3</v>
      </c>
      <c r="I1143" s="103" t="s">
        <v>558</v>
      </c>
      <c r="J1143" s="85">
        <v>4</v>
      </c>
      <c r="K1143" s="211" t="s">
        <v>6282</v>
      </c>
      <c r="L1143" s="211">
        <v>20</v>
      </c>
      <c r="M1143" s="211" t="str">
        <f>IF(
ISNA(INDEX([1]resources!E:E,MATCH(B1143,[1]resources!B:B,0))),"fillme",
INDEX([1]resources!E:E,MATCH(B1143,[1]resources!B:B,0)))</f>
        <v>CAISO_Battery</v>
      </c>
      <c r="N1143" s="221">
        <f>IF(
ISNA(INDEX([1]resources!J:J,MATCH(B1143,[1]resources!B:B,0))),"fillme",
INDEX([1]resources!J:J,MATCH(B1143,[1]resources!B:B,0)))</f>
        <v>0</v>
      </c>
      <c r="O1143" s="210" t="str">
        <f>IFERROR(INDEX(resources!K:K,MATCH(B1143,resources!B:B,0)),"fillme")</f>
        <v>battery</v>
      </c>
      <c r="P1143" s="210" t="str">
        <f t="shared" si="390"/>
        <v>battery_2021_8</v>
      </c>
      <c r="Q1143" s="194">
        <f>INDEX(elcc!G:G,MATCH(P1143,elcc!D:D,0))</f>
        <v>1</v>
      </c>
      <c r="R1143" s="195">
        <f t="shared" si="391"/>
        <v>1</v>
      </c>
      <c r="S1143" s="210">
        <f t="shared" si="392"/>
        <v>0.15930965814802522</v>
      </c>
      <c r="T1143" s="212">
        <f t="shared" si="393"/>
        <v>0.15930965814802522</v>
      </c>
      <c r="U1143" s="196" t="str">
        <f t="shared" si="394"/>
        <v>ok</v>
      </c>
      <c r="V1143" s="192" t="str">
        <f>INDEX(resources!F:F,MATCH(B1143,resources!B:B,0))</f>
        <v>new_resolve</v>
      </c>
      <c r="W1143" s="197">
        <f t="shared" si="395"/>
        <v>0</v>
      </c>
      <c r="X1143" s="197">
        <f t="shared" si="396"/>
        <v>1</v>
      </c>
      <c r="Y1143" s="214" t="str">
        <f t="shared" si="397"/>
        <v xml:space="preserve">New_Li_Battery_D.19-11-016 Resource 4_Resource 4. 20 MW, 80 MWh battery. </v>
      </c>
      <c r="Z1143" s="197">
        <f>IF(COUNTIFS($Y$2:Y1143,Y1143)=1,1,0)</f>
        <v>1</v>
      </c>
      <c r="AA1143" s="197">
        <f>SUM($Z$2:Z1143)*Z1143</f>
        <v>20</v>
      </c>
      <c r="AB1143" s="197">
        <f>COUNTIFS(resources!B:B,B1143)</f>
        <v>1</v>
      </c>
      <c r="AC1143" s="197">
        <f t="shared" si="398"/>
        <v>1</v>
      </c>
      <c r="AD1143" s="197">
        <f t="shared" si="399"/>
        <v>1</v>
      </c>
      <c r="AE1143" s="197">
        <f t="shared" si="400"/>
        <v>1</v>
      </c>
      <c r="AF1143" s="197">
        <f t="shared" si="401"/>
        <v>1</v>
      </c>
      <c r="AG1143" s="197">
        <f t="shared" si="402"/>
        <v>1</v>
      </c>
      <c r="AH1143" s="197">
        <f t="shared" si="403"/>
        <v>1</v>
      </c>
      <c r="AI1143" s="197">
        <f t="shared" si="404"/>
        <v>1</v>
      </c>
    </row>
    <row r="1144" spans="1:35" x14ac:dyDescent="0.3">
      <c r="A1144" s="103" t="s">
        <v>3926</v>
      </c>
      <c r="B1144" s="214" t="s">
        <v>593</v>
      </c>
      <c r="C1144" s="214" t="s">
        <v>6281</v>
      </c>
      <c r="D1144" s="164">
        <v>2021</v>
      </c>
      <c r="E1144" s="164">
        <v>9</v>
      </c>
      <c r="F1144" s="166">
        <v>0</v>
      </c>
      <c r="G1144" s="206"/>
      <c r="H1144" s="208">
        <v>7.9654829074012612E-3</v>
      </c>
      <c r="I1144" s="103" t="s">
        <v>558</v>
      </c>
      <c r="J1144" s="85">
        <v>4</v>
      </c>
      <c r="K1144" s="211" t="s">
        <v>6282</v>
      </c>
      <c r="L1144" s="211">
        <v>20</v>
      </c>
      <c r="M1144" s="211" t="str">
        <f>IF(
ISNA(INDEX([1]resources!E:E,MATCH(B1144,[1]resources!B:B,0))),"fillme",
INDEX([1]resources!E:E,MATCH(B1144,[1]resources!B:B,0)))</f>
        <v>CAISO_Battery</v>
      </c>
      <c r="N1144" s="221">
        <f>IF(
ISNA(INDEX([1]resources!J:J,MATCH(B1144,[1]resources!B:B,0))),"fillme",
INDEX([1]resources!J:J,MATCH(B1144,[1]resources!B:B,0)))</f>
        <v>0</v>
      </c>
      <c r="O1144" s="210" t="str">
        <f>IFERROR(INDEX(resources!K:K,MATCH(B1144,resources!B:B,0)),"fillme")</f>
        <v>battery</v>
      </c>
      <c r="P1144" s="210" t="str">
        <f t="shared" si="390"/>
        <v>battery_2021_9</v>
      </c>
      <c r="Q1144" s="194">
        <f>INDEX(elcc!G:G,MATCH(P1144,elcc!D:D,0))</f>
        <v>1</v>
      </c>
      <c r="R1144" s="195">
        <f t="shared" si="391"/>
        <v>1</v>
      </c>
      <c r="S1144" s="210">
        <f t="shared" si="392"/>
        <v>0.15930965814802522</v>
      </c>
      <c r="T1144" s="212">
        <f t="shared" si="393"/>
        <v>0.15930965814802522</v>
      </c>
      <c r="U1144" s="196" t="str">
        <f t="shared" si="394"/>
        <v>ok</v>
      </c>
      <c r="V1144" s="192" t="str">
        <f>INDEX(resources!F:F,MATCH(B1144,resources!B:B,0))</f>
        <v>new_resolve</v>
      </c>
      <c r="W1144" s="197">
        <f t="shared" si="395"/>
        <v>0</v>
      </c>
      <c r="X1144" s="197">
        <f t="shared" si="396"/>
        <v>1</v>
      </c>
      <c r="Y1144" s="214" t="str">
        <f t="shared" si="397"/>
        <v xml:space="preserve">New_Li_Battery_D.19-11-016 Resource 4_Resource 4. 20 MW, 80 MWh battery. </v>
      </c>
      <c r="Z1144" s="197">
        <f>IF(COUNTIFS($Y$2:Y1144,Y1144)=1,1,0)</f>
        <v>0</v>
      </c>
      <c r="AA1144" s="197">
        <f>SUM($Z$2:Z1144)*Z1144</f>
        <v>0</v>
      </c>
      <c r="AB1144" s="197">
        <f>COUNTIFS(resources!B:B,B1144)</f>
        <v>1</v>
      </c>
      <c r="AC1144" s="197">
        <f t="shared" si="398"/>
        <v>1</v>
      </c>
      <c r="AD1144" s="197">
        <f t="shared" si="399"/>
        <v>1</v>
      </c>
      <c r="AE1144" s="197">
        <f t="shared" si="400"/>
        <v>1</v>
      </c>
      <c r="AF1144" s="197">
        <f t="shared" si="401"/>
        <v>1</v>
      </c>
      <c r="AG1144" s="197">
        <f t="shared" si="402"/>
        <v>1</v>
      </c>
      <c r="AH1144" s="197">
        <f t="shared" si="403"/>
        <v>1</v>
      </c>
      <c r="AI1144" s="197">
        <f t="shared" si="404"/>
        <v>1</v>
      </c>
    </row>
    <row r="1145" spans="1:35" x14ac:dyDescent="0.3">
      <c r="A1145" s="103" t="s">
        <v>3926</v>
      </c>
      <c r="B1145" s="214" t="s">
        <v>593</v>
      </c>
      <c r="C1145" s="214" t="s">
        <v>6281</v>
      </c>
      <c r="D1145" s="164">
        <v>2021</v>
      </c>
      <c r="E1145" s="164">
        <v>10</v>
      </c>
      <c r="F1145" s="166">
        <v>0</v>
      </c>
      <c r="G1145" s="206"/>
      <c r="H1145" s="208">
        <v>7.9654829074012612E-3</v>
      </c>
      <c r="I1145" s="103" t="s">
        <v>558</v>
      </c>
      <c r="J1145" s="85">
        <v>4</v>
      </c>
      <c r="K1145" s="211" t="s">
        <v>6282</v>
      </c>
      <c r="L1145" s="211">
        <v>20</v>
      </c>
      <c r="M1145" s="211" t="str">
        <f>IF(
ISNA(INDEX([1]resources!E:E,MATCH(B1145,[1]resources!B:B,0))),"fillme",
INDEX([1]resources!E:E,MATCH(B1145,[1]resources!B:B,0)))</f>
        <v>CAISO_Battery</v>
      </c>
      <c r="N1145" s="221">
        <f>IF(
ISNA(INDEX([1]resources!J:J,MATCH(B1145,[1]resources!B:B,0))),"fillme",
INDEX([1]resources!J:J,MATCH(B1145,[1]resources!B:B,0)))</f>
        <v>0</v>
      </c>
      <c r="O1145" s="210" t="str">
        <f>IFERROR(INDEX(resources!K:K,MATCH(B1145,resources!B:B,0)),"fillme")</f>
        <v>battery</v>
      </c>
      <c r="P1145" s="210" t="str">
        <f t="shared" si="390"/>
        <v>battery_2021_10</v>
      </c>
      <c r="Q1145" s="194">
        <f>INDEX(elcc!G:G,MATCH(P1145,elcc!D:D,0))</f>
        <v>1</v>
      </c>
      <c r="R1145" s="195">
        <f t="shared" si="391"/>
        <v>1</v>
      </c>
      <c r="S1145" s="210">
        <f t="shared" si="392"/>
        <v>0.15930965814802522</v>
      </c>
      <c r="T1145" s="212">
        <f t="shared" si="393"/>
        <v>0.15930965814802522</v>
      </c>
      <c r="U1145" s="196" t="str">
        <f t="shared" si="394"/>
        <v>ok</v>
      </c>
      <c r="V1145" s="192" t="str">
        <f>INDEX(resources!F:F,MATCH(B1145,resources!B:B,0))</f>
        <v>new_resolve</v>
      </c>
      <c r="W1145" s="197">
        <f t="shared" si="395"/>
        <v>0</v>
      </c>
      <c r="X1145" s="197">
        <f t="shared" si="396"/>
        <v>1</v>
      </c>
      <c r="Y1145" s="214" t="str">
        <f t="shared" si="397"/>
        <v xml:space="preserve">New_Li_Battery_D.19-11-016 Resource 4_Resource 4. 20 MW, 80 MWh battery. </v>
      </c>
      <c r="Z1145" s="197">
        <f>IF(COUNTIFS($Y$2:Y1145,Y1145)=1,1,0)</f>
        <v>0</v>
      </c>
      <c r="AA1145" s="197">
        <f>SUM($Z$2:Z1145)*Z1145</f>
        <v>0</v>
      </c>
      <c r="AB1145" s="197">
        <f>COUNTIFS(resources!B:B,B1145)</f>
        <v>1</v>
      </c>
      <c r="AC1145" s="197">
        <f t="shared" si="398"/>
        <v>1</v>
      </c>
      <c r="AD1145" s="197">
        <f t="shared" si="399"/>
        <v>1</v>
      </c>
      <c r="AE1145" s="197">
        <f t="shared" si="400"/>
        <v>1</v>
      </c>
      <c r="AF1145" s="197">
        <f t="shared" si="401"/>
        <v>1</v>
      </c>
      <c r="AG1145" s="197">
        <f t="shared" si="402"/>
        <v>1</v>
      </c>
      <c r="AH1145" s="197">
        <f t="shared" si="403"/>
        <v>1</v>
      </c>
      <c r="AI1145" s="197">
        <f t="shared" si="404"/>
        <v>1</v>
      </c>
    </row>
    <row r="1146" spans="1:35" x14ac:dyDescent="0.3">
      <c r="A1146" s="103" t="s">
        <v>3926</v>
      </c>
      <c r="B1146" s="214" t="s">
        <v>593</v>
      </c>
      <c r="C1146" s="214" t="s">
        <v>6281</v>
      </c>
      <c r="D1146" s="164">
        <v>2021</v>
      </c>
      <c r="E1146" s="164">
        <v>11</v>
      </c>
      <c r="F1146" s="166">
        <v>0</v>
      </c>
      <c r="G1146" s="206"/>
      <c r="H1146" s="208">
        <v>7.9654829074012612E-3</v>
      </c>
      <c r="I1146" s="103" t="s">
        <v>558</v>
      </c>
      <c r="J1146" s="85">
        <v>4</v>
      </c>
      <c r="K1146" s="211" t="s">
        <v>6282</v>
      </c>
      <c r="L1146" s="211">
        <v>20</v>
      </c>
      <c r="M1146" s="211" t="str">
        <f>IF(
ISNA(INDEX([1]resources!E:E,MATCH(B1146,[1]resources!B:B,0))),"fillme",
INDEX([1]resources!E:E,MATCH(B1146,[1]resources!B:B,0)))</f>
        <v>CAISO_Battery</v>
      </c>
      <c r="N1146" s="221">
        <f>IF(
ISNA(INDEX([1]resources!J:J,MATCH(B1146,[1]resources!B:B,0))),"fillme",
INDEX([1]resources!J:J,MATCH(B1146,[1]resources!B:B,0)))</f>
        <v>0</v>
      </c>
      <c r="O1146" s="210" t="str">
        <f>IFERROR(INDEX(resources!K:K,MATCH(B1146,resources!B:B,0)),"fillme")</f>
        <v>battery</v>
      </c>
      <c r="P1146" s="210" t="str">
        <f t="shared" si="390"/>
        <v>battery_2021_11</v>
      </c>
      <c r="Q1146" s="194">
        <f>INDEX(elcc!G:G,MATCH(P1146,elcc!D:D,0))</f>
        <v>1</v>
      </c>
      <c r="R1146" s="195">
        <f t="shared" si="391"/>
        <v>1</v>
      </c>
      <c r="S1146" s="210">
        <f t="shared" si="392"/>
        <v>0.15930965814802522</v>
      </c>
      <c r="T1146" s="212">
        <f t="shared" si="393"/>
        <v>0.15930965814802522</v>
      </c>
      <c r="U1146" s="196" t="str">
        <f t="shared" si="394"/>
        <v>ok</v>
      </c>
      <c r="V1146" s="192" t="str">
        <f>INDEX(resources!F:F,MATCH(B1146,resources!B:B,0))</f>
        <v>new_resolve</v>
      </c>
      <c r="W1146" s="197">
        <f t="shared" si="395"/>
        <v>0</v>
      </c>
      <c r="X1146" s="197">
        <f t="shared" si="396"/>
        <v>1</v>
      </c>
      <c r="Y1146" s="214" t="str">
        <f t="shared" si="397"/>
        <v xml:space="preserve">New_Li_Battery_D.19-11-016 Resource 4_Resource 4. 20 MW, 80 MWh battery. </v>
      </c>
      <c r="Z1146" s="197">
        <f>IF(COUNTIFS($Y$2:Y1146,Y1146)=1,1,0)</f>
        <v>0</v>
      </c>
      <c r="AA1146" s="197">
        <f>SUM($Z$2:Z1146)*Z1146</f>
        <v>0</v>
      </c>
      <c r="AB1146" s="197">
        <f>COUNTIFS(resources!B:B,B1146)</f>
        <v>1</v>
      </c>
      <c r="AC1146" s="197">
        <f t="shared" si="398"/>
        <v>1</v>
      </c>
      <c r="AD1146" s="197">
        <f t="shared" si="399"/>
        <v>1</v>
      </c>
      <c r="AE1146" s="197">
        <f t="shared" si="400"/>
        <v>1</v>
      </c>
      <c r="AF1146" s="197">
        <f t="shared" si="401"/>
        <v>1</v>
      </c>
      <c r="AG1146" s="197">
        <f t="shared" si="402"/>
        <v>1</v>
      </c>
      <c r="AH1146" s="197">
        <f t="shared" si="403"/>
        <v>1</v>
      </c>
      <c r="AI1146" s="197">
        <f t="shared" si="404"/>
        <v>1</v>
      </c>
    </row>
    <row r="1147" spans="1:35" x14ac:dyDescent="0.3">
      <c r="A1147" s="103" t="s">
        <v>3926</v>
      </c>
      <c r="B1147" s="214" t="s">
        <v>593</v>
      </c>
      <c r="C1147" s="214" t="s">
        <v>6281</v>
      </c>
      <c r="D1147" s="164">
        <v>2021</v>
      </c>
      <c r="E1147" s="164">
        <v>12</v>
      </c>
      <c r="F1147" s="166">
        <v>0</v>
      </c>
      <c r="G1147" s="206"/>
      <c r="H1147" s="208">
        <v>7.9654829074012612E-3</v>
      </c>
      <c r="I1147" s="103" t="s">
        <v>558</v>
      </c>
      <c r="J1147" s="85">
        <v>4</v>
      </c>
      <c r="K1147" s="211" t="s">
        <v>6282</v>
      </c>
      <c r="L1147" s="211">
        <v>20</v>
      </c>
      <c r="M1147" s="211" t="str">
        <f>IF(
ISNA(INDEX([1]resources!E:E,MATCH(B1147,[1]resources!B:B,0))),"fillme",
INDEX([1]resources!E:E,MATCH(B1147,[1]resources!B:B,0)))</f>
        <v>CAISO_Battery</v>
      </c>
      <c r="N1147" s="221">
        <f>IF(
ISNA(INDEX([1]resources!J:J,MATCH(B1147,[1]resources!B:B,0))),"fillme",
INDEX([1]resources!J:J,MATCH(B1147,[1]resources!B:B,0)))</f>
        <v>0</v>
      </c>
      <c r="O1147" s="210" t="str">
        <f>IFERROR(INDEX(resources!K:K,MATCH(B1147,resources!B:B,0)),"fillme")</f>
        <v>battery</v>
      </c>
      <c r="P1147" s="210" t="str">
        <f t="shared" si="390"/>
        <v>battery_2021_12</v>
      </c>
      <c r="Q1147" s="194">
        <f>INDEX(elcc!G:G,MATCH(P1147,elcc!D:D,0))</f>
        <v>1</v>
      </c>
      <c r="R1147" s="195">
        <f t="shared" si="391"/>
        <v>1</v>
      </c>
      <c r="S1147" s="210">
        <f t="shared" si="392"/>
        <v>0.15930965814802522</v>
      </c>
      <c r="T1147" s="212">
        <f t="shared" si="393"/>
        <v>0.15930965814802522</v>
      </c>
      <c r="U1147" s="196" t="str">
        <f t="shared" si="394"/>
        <v>ok</v>
      </c>
      <c r="V1147" s="192" t="str">
        <f>INDEX(resources!F:F,MATCH(B1147,resources!B:B,0))</f>
        <v>new_resolve</v>
      </c>
      <c r="W1147" s="197">
        <f t="shared" si="395"/>
        <v>0</v>
      </c>
      <c r="X1147" s="197">
        <f t="shared" si="396"/>
        <v>1</v>
      </c>
      <c r="Y1147" s="214" t="str">
        <f t="shared" si="397"/>
        <v xml:space="preserve">New_Li_Battery_D.19-11-016 Resource 4_Resource 4. 20 MW, 80 MWh battery. </v>
      </c>
      <c r="Z1147" s="197">
        <f>IF(COUNTIFS($Y$2:Y1147,Y1147)=1,1,0)</f>
        <v>0</v>
      </c>
      <c r="AA1147" s="197">
        <f>SUM($Z$2:Z1147)*Z1147</f>
        <v>0</v>
      </c>
      <c r="AB1147" s="197">
        <f>COUNTIFS(resources!B:B,B1147)</f>
        <v>1</v>
      </c>
      <c r="AC1147" s="197">
        <f t="shared" si="398"/>
        <v>1</v>
      </c>
      <c r="AD1147" s="197">
        <f t="shared" si="399"/>
        <v>1</v>
      </c>
      <c r="AE1147" s="197">
        <f t="shared" si="400"/>
        <v>1</v>
      </c>
      <c r="AF1147" s="197">
        <f t="shared" si="401"/>
        <v>1</v>
      </c>
      <c r="AG1147" s="197">
        <f t="shared" si="402"/>
        <v>1</v>
      </c>
      <c r="AH1147" s="197">
        <f t="shared" si="403"/>
        <v>1</v>
      </c>
      <c r="AI1147" s="197">
        <f t="shared" si="404"/>
        <v>1</v>
      </c>
    </row>
    <row r="1148" spans="1:35" x14ac:dyDescent="0.3">
      <c r="A1148" s="103" t="s">
        <v>3926</v>
      </c>
      <c r="B1148" s="214" t="s">
        <v>593</v>
      </c>
      <c r="C1148" s="214" t="s">
        <v>6281</v>
      </c>
      <c r="D1148" s="164">
        <v>2022</v>
      </c>
      <c r="E1148" s="164">
        <v>1</v>
      </c>
      <c r="F1148" s="166">
        <v>0</v>
      </c>
      <c r="G1148" s="206"/>
      <c r="H1148" s="208">
        <v>7.9654829074012612E-3</v>
      </c>
      <c r="I1148" s="103" t="s">
        <v>558</v>
      </c>
      <c r="J1148" s="85">
        <v>4</v>
      </c>
      <c r="K1148" s="211" t="s">
        <v>6282</v>
      </c>
      <c r="L1148" s="211">
        <v>20</v>
      </c>
      <c r="M1148" s="211" t="str">
        <f>IF(
ISNA(INDEX([1]resources!E:E,MATCH(B1148,[1]resources!B:B,0))),"fillme",
INDEX([1]resources!E:E,MATCH(B1148,[1]resources!B:B,0)))</f>
        <v>CAISO_Battery</v>
      </c>
      <c r="N1148" s="221">
        <f>IF(
ISNA(INDEX([1]resources!J:J,MATCH(B1148,[1]resources!B:B,0))),"fillme",
INDEX([1]resources!J:J,MATCH(B1148,[1]resources!B:B,0)))</f>
        <v>0</v>
      </c>
      <c r="O1148" s="210" t="str">
        <f>IFERROR(INDEX(resources!K:K,MATCH(B1148,resources!B:B,0)),"fillme")</f>
        <v>battery</v>
      </c>
      <c r="P1148" s="210" t="str">
        <f t="shared" si="390"/>
        <v>battery_2022_1</v>
      </c>
      <c r="Q1148" s="194">
        <f>INDEX(elcc!G:G,MATCH(P1148,elcc!D:D,0))</f>
        <v>1</v>
      </c>
      <c r="R1148" s="195">
        <f t="shared" si="391"/>
        <v>1</v>
      </c>
      <c r="S1148" s="210">
        <f t="shared" si="392"/>
        <v>0.15930965814802522</v>
      </c>
      <c r="T1148" s="212">
        <f t="shared" si="393"/>
        <v>0.15930965814802522</v>
      </c>
      <c r="U1148" s="196" t="str">
        <f t="shared" si="394"/>
        <v>ok</v>
      </c>
      <c r="V1148" s="192" t="str">
        <f>INDEX(resources!F:F,MATCH(B1148,resources!B:B,0))</f>
        <v>new_resolve</v>
      </c>
      <c r="W1148" s="197">
        <f t="shared" si="395"/>
        <v>0</v>
      </c>
      <c r="X1148" s="197">
        <f t="shared" si="396"/>
        <v>1</v>
      </c>
      <c r="Y1148" s="214" t="str">
        <f t="shared" si="397"/>
        <v xml:space="preserve">New_Li_Battery_D.19-11-016 Resource 4_Resource 4. 20 MW, 80 MWh battery. </v>
      </c>
      <c r="Z1148" s="197">
        <f>IF(COUNTIFS($Y$2:Y1148,Y1148)=1,1,0)</f>
        <v>0</v>
      </c>
      <c r="AA1148" s="197">
        <f>SUM($Z$2:Z1148)*Z1148</f>
        <v>0</v>
      </c>
      <c r="AB1148" s="197">
        <f>COUNTIFS(resources!B:B,B1148)</f>
        <v>1</v>
      </c>
      <c r="AC1148" s="197">
        <f t="shared" si="398"/>
        <v>1</v>
      </c>
      <c r="AD1148" s="197">
        <f t="shared" si="399"/>
        <v>1</v>
      </c>
      <c r="AE1148" s="197">
        <f t="shared" si="400"/>
        <v>1</v>
      </c>
      <c r="AF1148" s="197">
        <f t="shared" si="401"/>
        <v>1</v>
      </c>
      <c r="AG1148" s="197">
        <f t="shared" si="402"/>
        <v>1</v>
      </c>
      <c r="AH1148" s="197">
        <f t="shared" si="403"/>
        <v>1</v>
      </c>
      <c r="AI1148" s="197">
        <f t="shared" si="404"/>
        <v>1</v>
      </c>
    </row>
    <row r="1149" spans="1:35" x14ac:dyDescent="0.3">
      <c r="A1149" s="103" t="s">
        <v>3926</v>
      </c>
      <c r="B1149" s="214" t="s">
        <v>593</v>
      </c>
      <c r="C1149" s="214" t="s">
        <v>6281</v>
      </c>
      <c r="D1149" s="164">
        <v>2022</v>
      </c>
      <c r="E1149" s="164">
        <v>2</v>
      </c>
      <c r="F1149" s="166">
        <v>0</v>
      </c>
      <c r="G1149" s="206"/>
      <c r="H1149" s="208">
        <v>7.9654829074012612E-3</v>
      </c>
      <c r="I1149" s="103" t="s">
        <v>558</v>
      </c>
      <c r="J1149" s="85">
        <v>4</v>
      </c>
      <c r="K1149" s="211" t="s">
        <v>6282</v>
      </c>
      <c r="L1149" s="211">
        <v>20</v>
      </c>
      <c r="M1149" s="211" t="str">
        <f>IF(
ISNA(INDEX([1]resources!E:E,MATCH(B1149,[1]resources!B:B,0))),"fillme",
INDEX([1]resources!E:E,MATCH(B1149,[1]resources!B:B,0)))</f>
        <v>CAISO_Battery</v>
      </c>
      <c r="N1149" s="221">
        <f>IF(
ISNA(INDEX([1]resources!J:J,MATCH(B1149,[1]resources!B:B,0))),"fillme",
INDEX([1]resources!J:J,MATCH(B1149,[1]resources!B:B,0)))</f>
        <v>0</v>
      </c>
      <c r="O1149" s="210" t="str">
        <f>IFERROR(INDEX(resources!K:K,MATCH(B1149,resources!B:B,0)),"fillme")</f>
        <v>battery</v>
      </c>
      <c r="P1149" s="210" t="str">
        <f t="shared" si="390"/>
        <v>battery_2022_2</v>
      </c>
      <c r="Q1149" s="194">
        <f>INDEX(elcc!G:G,MATCH(P1149,elcc!D:D,0))</f>
        <v>1</v>
      </c>
      <c r="R1149" s="195">
        <f t="shared" si="391"/>
        <v>1</v>
      </c>
      <c r="S1149" s="210">
        <f t="shared" si="392"/>
        <v>0.15930965814802522</v>
      </c>
      <c r="T1149" s="212">
        <f t="shared" si="393"/>
        <v>0.15930965814802522</v>
      </c>
      <c r="U1149" s="196" t="str">
        <f t="shared" si="394"/>
        <v>ok</v>
      </c>
      <c r="V1149" s="192" t="str">
        <f>INDEX(resources!F:F,MATCH(B1149,resources!B:B,0))</f>
        <v>new_resolve</v>
      </c>
      <c r="W1149" s="197">
        <f t="shared" si="395"/>
        <v>0</v>
      </c>
      <c r="X1149" s="197">
        <f t="shared" si="396"/>
        <v>1</v>
      </c>
      <c r="Y1149" s="214" t="str">
        <f t="shared" si="397"/>
        <v xml:space="preserve">New_Li_Battery_D.19-11-016 Resource 4_Resource 4. 20 MW, 80 MWh battery. </v>
      </c>
      <c r="Z1149" s="197">
        <f>IF(COUNTIFS($Y$2:Y1149,Y1149)=1,1,0)</f>
        <v>0</v>
      </c>
      <c r="AA1149" s="197">
        <f>SUM($Z$2:Z1149)*Z1149</f>
        <v>0</v>
      </c>
      <c r="AB1149" s="197">
        <f>COUNTIFS(resources!B:B,B1149)</f>
        <v>1</v>
      </c>
      <c r="AC1149" s="197">
        <f t="shared" si="398"/>
        <v>1</v>
      </c>
      <c r="AD1149" s="197">
        <f t="shared" si="399"/>
        <v>1</v>
      </c>
      <c r="AE1149" s="197">
        <f t="shared" si="400"/>
        <v>1</v>
      </c>
      <c r="AF1149" s="197">
        <f t="shared" si="401"/>
        <v>1</v>
      </c>
      <c r="AG1149" s="197">
        <f t="shared" si="402"/>
        <v>1</v>
      </c>
      <c r="AH1149" s="197">
        <f t="shared" si="403"/>
        <v>1</v>
      </c>
      <c r="AI1149" s="197">
        <f t="shared" si="404"/>
        <v>1</v>
      </c>
    </row>
    <row r="1150" spans="1:35" x14ac:dyDescent="0.3">
      <c r="A1150" s="103" t="s">
        <v>3926</v>
      </c>
      <c r="B1150" s="214" t="s">
        <v>593</v>
      </c>
      <c r="C1150" s="214" t="s">
        <v>6281</v>
      </c>
      <c r="D1150" s="164">
        <v>2022</v>
      </c>
      <c r="E1150" s="164">
        <v>3</v>
      </c>
      <c r="F1150" s="166">
        <v>0</v>
      </c>
      <c r="G1150" s="206"/>
      <c r="H1150" s="208">
        <v>7.9654829074012612E-3</v>
      </c>
      <c r="I1150" s="103" t="s">
        <v>558</v>
      </c>
      <c r="J1150" s="85">
        <v>4</v>
      </c>
      <c r="K1150" s="211" t="s">
        <v>6282</v>
      </c>
      <c r="L1150" s="211">
        <v>20</v>
      </c>
      <c r="M1150" s="211" t="str">
        <f>IF(
ISNA(INDEX([1]resources!E:E,MATCH(B1150,[1]resources!B:B,0))),"fillme",
INDEX([1]resources!E:E,MATCH(B1150,[1]resources!B:B,0)))</f>
        <v>CAISO_Battery</v>
      </c>
      <c r="N1150" s="221">
        <f>IF(
ISNA(INDEX([1]resources!J:J,MATCH(B1150,[1]resources!B:B,0))),"fillme",
INDEX([1]resources!J:J,MATCH(B1150,[1]resources!B:B,0)))</f>
        <v>0</v>
      </c>
      <c r="O1150" s="210" t="str">
        <f>IFERROR(INDEX(resources!K:K,MATCH(B1150,resources!B:B,0)),"fillme")</f>
        <v>battery</v>
      </c>
      <c r="P1150" s="210" t="str">
        <f t="shared" si="390"/>
        <v>battery_2022_3</v>
      </c>
      <c r="Q1150" s="194">
        <f>INDEX(elcc!G:G,MATCH(P1150,elcc!D:D,0))</f>
        <v>1</v>
      </c>
      <c r="R1150" s="195">
        <f t="shared" si="391"/>
        <v>1</v>
      </c>
      <c r="S1150" s="210">
        <f t="shared" si="392"/>
        <v>0.15930965814802522</v>
      </c>
      <c r="T1150" s="212">
        <f t="shared" si="393"/>
        <v>0.15930965814802522</v>
      </c>
      <c r="U1150" s="196" t="str">
        <f t="shared" si="394"/>
        <v>ok</v>
      </c>
      <c r="V1150" s="192" t="str">
        <f>INDEX(resources!F:F,MATCH(B1150,resources!B:B,0))</f>
        <v>new_resolve</v>
      </c>
      <c r="W1150" s="197">
        <f t="shared" si="395"/>
        <v>0</v>
      </c>
      <c r="X1150" s="197">
        <f t="shared" si="396"/>
        <v>1</v>
      </c>
      <c r="Y1150" s="214" t="str">
        <f t="shared" si="397"/>
        <v xml:space="preserve">New_Li_Battery_D.19-11-016 Resource 4_Resource 4. 20 MW, 80 MWh battery. </v>
      </c>
      <c r="Z1150" s="197">
        <f>IF(COUNTIFS($Y$2:Y1150,Y1150)=1,1,0)</f>
        <v>0</v>
      </c>
      <c r="AA1150" s="197">
        <f>SUM($Z$2:Z1150)*Z1150</f>
        <v>0</v>
      </c>
      <c r="AB1150" s="197">
        <f>COUNTIFS(resources!B:B,B1150)</f>
        <v>1</v>
      </c>
      <c r="AC1150" s="197">
        <f t="shared" si="398"/>
        <v>1</v>
      </c>
      <c r="AD1150" s="197">
        <f t="shared" si="399"/>
        <v>1</v>
      </c>
      <c r="AE1150" s="197">
        <f t="shared" si="400"/>
        <v>1</v>
      </c>
      <c r="AF1150" s="197">
        <f t="shared" si="401"/>
        <v>1</v>
      </c>
      <c r="AG1150" s="197">
        <f t="shared" si="402"/>
        <v>1</v>
      </c>
      <c r="AH1150" s="197">
        <f t="shared" si="403"/>
        <v>1</v>
      </c>
      <c r="AI1150" s="197">
        <f t="shared" si="404"/>
        <v>1</v>
      </c>
    </row>
    <row r="1151" spans="1:35" x14ac:dyDescent="0.3">
      <c r="A1151" s="103" t="s">
        <v>3926</v>
      </c>
      <c r="B1151" s="214" t="s">
        <v>593</v>
      </c>
      <c r="C1151" s="214" t="s">
        <v>6281</v>
      </c>
      <c r="D1151" s="164">
        <v>2022</v>
      </c>
      <c r="E1151" s="164">
        <v>4</v>
      </c>
      <c r="F1151" s="166">
        <v>0</v>
      </c>
      <c r="G1151" s="206"/>
      <c r="H1151" s="208">
        <v>7.9654829074012612E-3</v>
      </c>
      <c r="I1151" s="103" t="s">
        <v>558</v>
      </c>
      <c r="J1151" s="85">
        <v>4</v>
      </c>
      <c r="K1151" s="211" t="s">
        <v>6282</v>
      </c>
      <c r="L1151" s="211">
        <v>20</v>
      </c>
      <c r="M1151" s="211" t="str">
        <f>IF(
ISNA(INDEX([1]resources!E:E,MATCH(B1151,[1]resources!B:B,0))),"fillme",
INDEX([1]resources!E:E,MATCH(B1151,[1]resources!B:B,0)))</f>
        <v>CAISO_Battery</v>
      </c>
      <c r="N1151" s="221">
        <f>IF(
ISNA(INDEX([1]resources!J:J,MATCH(B1151,[1]resources!B:B,0))),"fillme",
INDEX([1]resources!J:J,MATCH(B1151,[1]resources!B:B,0)))</f>
        <v>0</v>
      </c>
      <c r="O1151" s="210" t="str">
        <f>IFERROR(INDEX(resources!K:K,MATCH(B1151,resources!B:B,0)),"fillme")</f>
        <v>battery</v>
      </c>
      <c r="P1151" s="210" t="str">
        <f t="shared" si="390"/>
        <v>battery_2022_4</v>
      </c>
      <c r="Q1151" s="194">
        <f>INDEX(elcc!G:G,MATCH(P1151,elcc!D:D,0))</f>
        <v>1</v>
      </c>
      <c r="R1151" s="195">
        <f t="shared" si="391"/>
        <v>1</v>
      </c>
      <c r="S1151" s="210">
        <f t="shared" si="392"/>
        <v>0.15930965814802522</v>
      </c>
      <c r="T1151" s="212">
        <f t="shared" si="393"/>
        <v>0.15930965814802522</v>
      </c>
      <c r="U1151" s="196" t="str">
        <f t="shared" si="394"/>
        <v>ok</v>
      </c>
      <c r="V1151" s="192" t="str">
        <f>INDEX(resources!F:F,MATCH(B1151,resources!B:B,0))</f>
        <v>new_resolve</v>
      </c>
      <c r="W1151" s="197">
        <f t="shared" si="395"/>
        <v>0</v>
      </c>
      <c r="X1151" s="197">
        <f t="shared" si="396"/>
        <v>1</v>
      </c>
      <c r="Y1151" s="214" t="str">
        <f t="shared" si="397"/>
        <v xml:space="preserve">New_Li_Battery_D.19-11-016 Resource 4_Resource 4. 20 MW, 80 MWh battery. </v>
      </c>
      <c r="Z1151" s="197">
        <f>IF(COUNTIFS($Y$2:Y1151,Y1151)=1,1,0)</f>
        <v>0</v>
      </c>
      <c r="AA1151" s="197">
        <f>SUM($Z$2:Z1151)*Z1151</f>
        <v>0</v>
      </c>
      <c r="AB1151" s="197">
        <f>COUNTIFS(resources!B:B,B1151)</f>
        <v>1</v>
      </c>
      <c r="AC1151" s="197">
        <f t="shared" si="398"/>
        <v>1</v>
      </c>
      <c r="AD1151" s="197">
        <f t="shared" si="399"/>
        <v>1</v>
      </c>
      <c r="AE1151" s="197">
        <f t="shared" si="400"/>
        <v>1</v>
      </c>
      <c r="AF1151" s="197">
        <f t="shared" si="401"/>
        <v>1</v>
      </c>
      <c r="AG1151" s="197">
        <f t="shared" si="402"/>
        <v>1</v>
      </c>
      <c r="AH1151" s="197">
        <f t="shared" si="403"/>
        <v>1</v>
      </c>
      <c r="AI1151" s="197">
        <f t="shared" si="404"/>
        <v>1</v>
      </c>
    </row>
    <row r="1152" spans="1:35" x14ac:dyDescent="0.3">
      <c r="A1152" s="103" t="s">
        <v>3926</v>
      </c>
      <c r="B1152" s="214" t="s">
        <v>593</v>
      </c>
      <c r="C1152" s="214" t="s">
        <v>6281</v>
      </c>
      <c r="D1152" s="164">
        <v>2022</v>
      </c>
      <c r="E1152" s="164">
        <v>5</v>
      </c>
      <c r="F1152" s="166">
        <v>0</v>
      </c>
      <c r="G1152" s="206"/>
      <c r="H1152" s="208">
        <v>7.9654829074012612E-3</v>
      </c>
      <c r="I1152" s="103" t="s">
        <v>558</v>
      </c>
      <c r="J1152" s="85">
        <v>4</v>
      </c>
      <c r="K1152" s="211" t="s">
        <v>6282</v>
      </c>
      <c r="L1152" s="211">
        <v>20</v>
      </c>
      <c r="M1152" s="211" t="str">
        <f>IF(
ISNA(INDEX([1]resources!E:E,MATCH(B1152,[1]resources!B:B,0))),"fillme",
INDEX([1]resources!E:E,MATCH(B1152,[1]resources!B:B,0)))</f>
        <v>CAISO_Battery</v>
      </c>
      <c r="N1152" s="221">
        <f>IF(
ISNA(INDEX([1]resources!J:J,MATCH(B1152,[1]resources!B:B,0))),"fillme",
INDEX([1]resources!J:J,MATCH(B1152,[1]resources!B:B,0)))</f>
        <v>0</v>
      </c>
      <c r="O1152" s="210" t="str">
        <f>IFERROR(INDEX(resources!K:K,MATCH(B1152,resources!B:B,0)),"fillme")</f>
        <v>battery</v>
      </c>
      <c r="P1152" s="210" t="str">
        <f t="shared" si="390"/>
        <v>battery_2022_5</v>
      </c>
      <c r="Q1152" s="194">
        <f>INDEX(elcc!G:G,MATCH(P1152,elcc!D:D,0))</f>
        <v>1</v>
      </c>
      <c r="R1152" s="195">
        <f t="shared" si="391"/>
        <v>1</v>
      </c>
      <c r="S1152" s="210">
        <f t="shared" si="392"/>
        <v>0.15930965814802522</v>
      </c>
      <c r="T1152" s="212">
        <f t="shared" si="393"/>
        <v>0.15930965814802522</v>
      </c>
      <c r="U1152" s="196" t="str">
        <f t="shared" si="394"/>
        <v>ok</v>
      </c>
      <c r="V1152" s="192" t="str">
        <f>INDEX(resources!F:F,MATCH(B1152,resources!B:B,0))</f>
        <v>new_resolve</v>
      </c>
      <c r="W1152" s="197">
        <f t="shared" si="395"/>
        <v>0</v>
      </c>
      <c r="X1152" s="197">
        <f t="shared" si="396"/>
        <v>1</v>
      </c>
      <c r="Y1152" s="214" t="str">
        <f t="shared" si="397"/>
        <v xml:space="preserve">New_Li_Battery_D.19-11-016 Resource 4_Resource 4. 20 MW, 80 MWh battery. </v>
      </c>
      <c r="Z1152" s="197">
        <f>IF(COUNTIFS($Y$2:Y1152,Y1152)=1,1,0)</f>
        <v>0</v>
      </c>
      <c r="AA1152" s="197">
        <f>SUM($Z$2:Z1152)*Z1152</f>
        <v>0</v>
      </c>
      <c r="AB1152" s="197">
        <f>COUNTIFS(resources!B:B,B1152)</f>
        <v>1</v>
      </c>
      <c r="AC1152" s="197">
        <f t="shared" si="398"/>
        <v>1</v>
      </c>
      <c r="AD1152" s="197">
        <f t="shared" si="399"/>
        <v>1</v>
      </c>
      <c r="AE1152" s="197">
        <f t="shared" si="400"/>
        <v>1</v>
      </c>
      <c r="AF1152" s="197">
        <f t="shared" si="401"/>
        <v>1</v>
      </c>
      <c r="AG1152" s="197">
        <f t="shared" si="402"/>
        <v>1</v>
      </c>
      <c r="AH1152" s="197">
        <f t="shared" si="403"/>
        <v>1</v>
      </c>
      <c r="AI1152" s="197">
        <f t="shared" si="404"/>
        <v>1</v>
      </c>
    </row>
    <row r="1153" spans="1:35" x14ac:dyDescent="0.3">
      <c r="A1153" s="103" t="s">
        <v>3926</v>
      </c>
      <c r="B1153" s="214" t="s">
        <v>593</v>
      </c>
      <c r="C1153" s="214" t="s">
        <v>6281</v>
      </c>
      <c r="D1153" s="164">
        <v>2022</v>
      </c>
      <c r="E1153" s="164">
        <v>6</v>
      </c>
      <c r="F1153" s="166">
        <v>0</v>
      </c>
      <c r="G1153" s="206"/>
      <c r="H1153" s="208">
        <v>7.9654829074012612E-3</v>
      </c>
      <c r="I1153" s="103" t="s">
        <v>558</v>
      </c>
      <c r="J1153" s="85">
        <v>4</v>
      </c>
      <c r="K1153" s="211" t="s">
        <v>6282</v>
      </c>
      <c r="L1153" s="211">
        <v>20</v>
      </c>
      <c r="M1153" s="211" t="str">
        <f>IF(
ISNA(INDEX([1]resources!E:E,MATCH(B1153,[1]resources!B:B,0))),"fillme",
INDEX([1]resources!E:E,MATCH(B1153,[1]resources!B:B,0)))</f>
        <v>CAISO_Battery</v>
      </c>
      <c r="N1153" s="221">
        <f>IF(
ISNA(INDEX([1]resources!J:J,MATCH(B1153,[1]resources!B:B,0))),"fillme",
INDEX([1]resources!J:J,MATCH(B1153,[1]resources!B:B,0)))</f>
        <v>0</v>
      </c>
      <c r="O1153" s="210" t="str">
        <f>IFERROR(INDEX(resources!K:K,MATCH(B1153,resources!B:B,0)),"fillme")</f>
        <v>battery</v>
      </c>
      <c r="P1153" s="210" t="str">
        <f t="shared" si="390"/>
        <v>battery_2022_6</v>
      </c>
      <c r="Q1153" s="194">
        <f>INDEX(elcc!G:G,MATCH(P1153,elcc!D:D,0))</f>
        <v>1</v>
      </c>
      <c r="R1153" s="195">
        <f t="shared" si="391"/>
        <v>1</v>
      </c>
      <c r="S1153" s="210">
        <f t="shared" si="392"/>
        <v>0.15930965814802522</v>
      </c>
      <c r="T1153" s="212">
        <f t="shared" si="393"/>
        <v>0.15930965814802522</v>
      </c>
      <c r="U1153" s="196" t="str">
        <f t="shared" si="394"/>
        <v>ok</v>
      </c>
      <c r="V1153" s="192" t="str">
        <f>INDEX(resources!F:F,MATCH(B1153,resources!B:B,0))</f>
        <v>new_resolve</v>
      </c>
      <c r="W1153" s="197">
        <f t="shared" si="395"/>
        <v>0</v>
      </c>
      <c r="X1153" s="197">
        <f t="shared" si="396"/>
        <v>1</v>
      </c>
      <c r="Y1153" s="214" t="str">
        <f t="shared" si="397"/>
        <v xml:space="preserve">New_Li_Battery_D.19-11-016 Resource 4_Resource 4. 20 MW, 80 MWh battery. </v>
      </c>
      <c r="Z1153" s="197">
        <f>IF(COUNTIFS($Y$2:Y1153,Y1153)=1,1,0)</f>
        <v>0</v>
      </c>
      <c r="AA1153" s="197">
        <f>SUM($Z$2:Z1153)*Z1153</f>
        <v>0</v>
      </c>
      <c r="AB1153" s="197">
        <f>COUNTIFS(resources!B:B,B1153)</f>
        <v>1</v>
      </c>
      <c r="AC1153" s="197">
        <f t="shared" si="398"/>
        <v>1</v>
      </c>
      <c r="AD1153" s="197">
        <f t="shared" si="399"/>
        <v>1</v>
      </c>
      <c r="AE1153" s="197">
        <f t="shared" si="400"/>
        <v>1</v>
      </c>
      <c r="AF1153" s="197">
        <f t="shared" si="401"/>
        <v>1</v>
      </c>
      <c r="AG1153" s="197">
        <f t="shared" si="402"/>
        <v>1</v>
      </c>
      <c r="AH1153" s="197">
        <f t="shared" si="403"/>
        <v>1</v>
      </c>
      <c r="AI1153" s="197">
        <f t="shared" si="404"/>
        <v>1</v>
      </c>
    </row>
    <row r="1154" spans="1:35" x14ac:dyDescent="0.3">
      <c r="A1154" s="103" t="s">
        <v>3926</v>
      </c>
      <c r="B1154" s="214" t="s">
        <v>593</v>
      </c>
      <c r="C1154" s="214" t="s">
        <v>6281</v>
      </c>
      <c r="D1154" s="164">
        <v>2022</v>
      </c>
      <c r="E1154" s="164">
        <v>7</v>
      </c>
      <c r="F1154" s="166">
        <v>0</v>
      </c>
      <c r="G1154" s="206"/>
      <c r="H1154" s="208">
        <v>7.9654829074012612E-3</v>
      </c>
      <c r="I1154" s="103" t="s">
        <v>558</v>
      </c>
      <c r="J1154" s="85">
        <v>4</v>
      </c>
      <c r="K1154" s="211" t="s">
        <v>6282</v>
      </c>
      <c r="L1154" s="211">
        <v>20</v>
      </c>
      <c r="M1154" s="211" t="str">
        <f>IF(
ISNA(INDEX([1]resources!E:E,MATCH(B1154,[1]resources!B:B,0))),"fillme",
INDEX([1]resources!E:E,MATCH(B1154,[1]resources!B:B,0)))</f>
        <v>CAISO_Battery</v>
      </c>
      <c r="N1154" s="221">
        <f>IF(
ISNA(INDEX([1]resources!J:J,MATCH(B1154,[1]resources!B:B,0))),"fillme",
INDEX([1]resources!J:J,MATCH(B1154,[1]resources!B:B,0)))</f>
        <v>0</v>
      </c>
      <c r="O1154" s="210" t="str">
        <f>IFERROR(INDEX(resources!K:K,MATCH(B1154,resources!B:B,0)),"fillme")</f>
        <v>battery</v>
      </c>
      <c r="P1154" s="210" t="str">
        <f t="shared" si="390"/>
        <v>battery_2022_7</v>
      </c>
      <c r="Q1154" s="194">
        <f>INDEX(elcc!G:G,MATCH(P1154,elcc!D:D,0))</f>
        <v>1</v>
      </c>
      <c r="R1154" s="195">
        <f t="shared" si="391"/>
        <v>1</v>
      </c>
      <c r="S1154" s="210">
        <f t="shared" si="392"/>
        <v>0.15930965814802522</v>
      </c>
      <c r="T1154" s="212">
        <f t="shared" si="393"/>
        <v>0.15930965814802522</v>
      </c>
      <c r="U1154" s="196" t="str">
        <f t="shared" si="394"/>
        <v>ok</v>
      </c>
      <c r="V1154" s="192" t="str">
        <f>INDEX(resources!F:F,MATCH(B1154,resources!B:B,0))</f>
        <v>new_resolve</v>
      </c>
      <c r="W1154" s="197">
        <f t="shared" si="395"/>
        <v>0</v>
      </c>
      <c r="X1154" s="197">
        <f t="shared" si="396"/>
        <v>1</v>
      </c>
      <c r="Y1154" s="214" t="str">
        <f t="shared" si="397"/>
        <v xml:space="preserve">New_Li_Battery_D.19-11-016 Resource 4_Resource 4. 20 MW, 80 MWh battery. </v>
      </c>
      <c r="Z1154" s="197">
        <f>IF(COUNTIFS($Y$2:Y1154,Y1154)=1,1,0)</f>
        <v>0</v>
      </c>
      <c r="AA1154" s="197">
        <f>SUM($Z$2:Z1154)*Z1154</f>
        <v>0</v>
      </c>
      <c r="AB1154" s="197">
        <f>COUNTIFS(resources!B:B,B1154)</f>
        <v>1</v>
      </c>
      <c r="AC1154" s="197">
        <f t="shared" si="398"/>
        <v>1</v>
      </c>
      <c r="AD1154" s="197">
        <f t="shared" si="399"/>
        <v>1</v>
      </c>
      <c r="AE1154" s="197">
        <f t="shared" si="400"/>
        <v>1</v>
      </c>
      <c r="AF1154" s="197">
        <f t="shared" si="401"/>
        <v>1</v>
      </c>
      <c r="AG1154" s="197">
        <f t="shared" si="402"/>
        <v>1</v>
      </c>
      <c r="AH1154" s="197">
        <f t="shared" si="403"/>
        <v>1</v>
      </c>
      <c r="AI1154" s="197">
        <f t="shared" si="404"/>
        <v>1</v>
      </c>
    </row>
    <row r="1155" spans="1:35" x14ac:dyDescent="0.3">
      <c r="A1155" s="103" t="s">
        <v>3926</v>
      </c>
      <c r="B1155" s="214" t="s">
        <v>593</v>
      </c>
      <c r="C1155" s="214" t="s">
        <v>6281</v>
      </c>
      <c r="D1155" s="164">
        <v>2022</v>
      </c>
      <c r="E1155" s="164">
        <v>8</v>
      </c>
      <c r="F1155" s="166">
        <v>0</v>
      </c>
      <c r="G1155" s="209"/>
      <c r="H1155" s="208">
        <v>7.9654829074012612E-3</v>
      </c>
      <c r="I1155" s="103" t="s">
        <v>558</v>
      </c>
      <c r="J1155" s="85">
        <v>4</v>
      </c>
      <c r="K1155" s="211" t="s">
        <v>6282</v>
      </c>
      <c r="L1155" s="211">
        <v>20</v>
      </c>
      <c r="M1155" s="211" t="str">
        <f>IF(
ISNA(INDEX([1]resources!E:E,MATCH(B1155,[1]resources!B:B,0))),"fillme",
INDEX([1]resources!E:E,MATCH(B1155,[1]resources!B:B,0)))</f>
        <v>CAISO_Battery</v>
      </c>
      <c r="N1155" s="221">
        <f>IF(
ISNA(INDEX([1]resources!J:J,MATCH(B1155,[1]resources!B:B,0))),"fillme",
INDEX([1]resources!J:J,MATCH(B1155,[1]resources!B:B,0)))</f>
        <v>0</v>
      </c>
      <c r="O1155" s="210" t="str">
        <f>IFERROR(INDEX(resources!K:K,MATCH(B1155,resources!B:B,0)),"fillme")</f>
        <v>battery</v>
      </c>
      <c r="P1155" s="210" t="str">
        <f t="shared" si="390"/>
        <v>battery_2022_8</v>
      </c>
      <c r="Q1155" s="194">
        <f>INDEX(elcc!G:G,MATCH(P1155,elcc!D:D,0))</f>
        <v>1</v>
      </c>
      <c r="R1155" s="195">
        <f t="shared" si="391"/>
        <v>1</v>
      </c>
      <c r="S1155" s="210">
        <f t="shared" si="392"/>
        <v>0.15930965814802522</v>
      </c>
      <c r="T1155" s="212">
        <f t="shared" si="393"/>
        <v>0.15930965814802522</v>
      </c>
      <c r="U1155" s="196" t="str">
        <f t="shared" si="394"/>
        <v>ok</v>
      </c>
      <c r="V1155" s="192" t="str">
        <f>INDEX(resources!F:F,MATCH(B1155,resources!B:B,0))</f>
        <v>new_resolve</v>
      </c>
      <c r="W1155" s="197">
        <f t="shared" si="395"/>
        <v>0</v>
      </c>
      <c r="X1155" s="197">
        <f t="shared" si="396"/>
        <v>1</v>
      </c>
      <c r="Y1155" s="214" t="str">
        <f t="shared" si="397"/>
        <v xml:space="preserve">New_Li_Battery_D.19-11-016 Resource 4_Resource 4. 20 MW, 80 MWh battery. </v>
      </c>
      <c r="Z1155" s="197">
        <f>IF(COUNTIFS($Y$2:Y1155,Y1155)=1,1,0)</f>
        <v>0</v>
      </c>
      <c r="AA1155" s="197">
        <f>SUM($Z$2:Z1155)*Z1155</f>
        <v>0</v>
      </c>
      <c r="AB1155" s="197">
        <f>COUNTIFS(resources!B:B,B1155)</f>
        <v>1</v>
      </c>
      <c r="AC1155" s="197">
        <f t="shared" si="398"/>
        <v>1</v>
      </c>
      <c r="AD1155" s="197">
        <f t="shared" si="399"/>
        <v>1</v>
      </c>
      <c r="AE1155" s="197">
        <f t="shared" si="400"/>
        <v>1</v>
      </c>
      <c r="AF1155" s="197">
        <f t="shared" si="401"/>
        <v>1</v>
      </c>
      <c r="AG1155" s="197">
        <f t="shared" si="402"/>
        <v>1</v>
      </c>
      <c r="AH1155" s="197">
        <f t="shared" si="403"/>
        <v>1</v>
      </c>
      <c r="AI1155" s="197">
        <f t="shared" si="404"/>
        <v>1</v>
      </c>
    </row>
    <row r="1156" spans="1:35" x14ac:dyDescent="0.3">
      <c r="A1156" s="103" t="s">
        <v>3926</v>
      </c>
      <c r="B1156" s="214" t="s">
        <v>593</v>
      </c>
      <c r="C1156" s="214" t="s">
        <v>6281</v>
      </c>
      <c r="D1156" s="164">
        <v>2022</v>
      </c>
      <c r="E1156" s="164">
        <v>9</v>
      </c>
      <c r="F1156" s="166">
        <v>0</v>
      </c>
      <c r="G1156" s="209"/>
      <c r="H1156" s="208">
        <v>7.9654829074012612E-3</v>
      </c>
      <c r="I1156" s="103" t="s">
        <v>558</v>
      </c>
      <c r="J1156" s="85">
        <v>4</v>
      </c>
      <c r="K1156" s="211" t="s">
        <v>6282</v>
      </c>
      <c r="L1156" s="211">
        <v>20</v>
      </c>
      <c r="M1156" s="211" t="str">
        <f>IF(
ISNA(INDEX([1]resources!E:E,MATCH(B1156,[1]resources!B:B,0))),"fillme",
INDEX([1]resources!E:E,MATCH(B1156,[1]resources!B:B,0)))</f>
        <v>CAISO_Battery</v>
      </c>
      <c r="N1156" s="221">
        <f>IF(
ISNA(INDEX([1]resources!J:J,MATCH(B1156,[1]resources!B:B,0))),"fillme",
INDEX([1]resources!J:J,MATCH(B1156,[1]resources!B:B,0)))</f>
        <v>0</v>
      </c>
      <c r="O1156" s="210" t="str">
        <f>IFERROR(INDEX(resources!K:K,MATCH(B1156,resources!B:B,0)),"fillme")</f>
        <v>battery</v>
      </c>
      <c r="P1156" s="210" t="str">
        <f t="shared" si="390"/>
        <v>battery_2022_9</v>
      </c>
      <c r="Q1156" s="194">
        <f>INDEX(elcc!G:G,MATCH(P1156,elcc!D:D,0))</f>
        <v>1</v>
      </c>
      <c r="R1156" s="195">
        <f t="shared" si="391"/>
        <v>1</v>
      </c>
      <c r="S1156" s="210">
        <f t="shared" si="392"/>
        <v>0.15930965814802522</v>
      </c>
      <c r="T1156" s="212">
        <f t="shared" si="393"/>
        <v>0.15930965814802522</v>
      </c>
      <c r="U1156" s="196" t="str">
        <f t="shared" si="394"/>
        <v>ok</v>
      </c>
      <c r="V1156" s="192" t="str">
        <f>INDEX(resources!F:F,MATCH(B1156,resources!B:B,0))</f>
        <v>new_resolve</v>
      </c>
      <c r="W1156" s="197">
        <f t="shared" si="395"/>
        <v>0</v>
      </c>
      <c r="X1156" s="197">
        <f t="shared" si="396"/>
        <v>1</v>
      </c>
      <c r="Y1156" s="214" t="str">
        <f t="shared" si="397"/>
        <v xml:space="preserve">New_Li_Battery_D.19-11-016 Resource 4_Resource 4. 20 MW, 80 MWh battery. </v>
      </c>
      <c r="Z1156" s="197">
        <f>IF(COUNTIFS($Y$2:Y1156,Y1156)=1,1,0)</f>
        <v>0</v>
      </c>
      <c r="AA1156" s="197">
        <f>SUM($Z$2:Z1156)*Z1156</f>
        <v>0</v>
      </c>
      <c r="AB1156" s="197">
        <f>COUNTIFS(resources!B:B,B1156)</f>
        <v>1</v>
      </c>
      <c r="AC1156" s="197">
        <f t="shared" si="398"/>
        <v>1</v>
      </c>
      <c r="AD1156" s="197">
        <f t="shared" si="399"/>
        <v>1</v>
      </c>
      <c r="AE1156" s="197">
        <f t="shared" si="400"/>
        <v>1</v>
      </c>
      <c r="AF1156" s="197">
        <f t="shared" si="401"/>
        <v>1</v>
      </c>
      <c r="AG1156" s="197">
        <f t="shared" si="402"/>
        <v>1</v>
      </c>
      <c r="AH1156" s="197">
        <f t="shared" si="403"/>
        <v>1</v>
      </c>
      <c r="AI1156" s="197">
        <f t="shared" si="404"/>
        <v>1</v>
      </c>
    </row>
    <row r="1157" spans="1:35" x14ac:dyDescent="0.3">
      <c r="A1157" s="103" t="s">
        <v>3926</v>
      </c>
      <c r="B1157" s="214" t="s">
        <v>593</v>
      </c>
      <c r="C1157" s="214" t="s">
        <v>6281</v>
      </c>
      <c r="D1157" s="164">
        <v>2022</v>
      </c>
      <c r="E1157" s="164">
        <v>10</v>
      </c>
      <c r="F1157" s="166">
        <v>0</v>
      </c>
      <c r="G1157" s="209"/>
      <c r="H1157" s="208">
        <v>7.9654829074012612E-3</v>
      </c>
      <c r="I1157" s="103" t="s">
        <v>558</v>
      </c>
      <c r="J1157" s="85">
        <v>4</v>
      </c>
      <c r="K1157" s="211" t="s">
        <v>6282</v>
      </c>
      <c r="L1157" s="211">
        <v>20</v>
      </c>
      <c r="M1157" s="211" t="str">
        <f>IF(
ISNA(INDEX([1]resources!E:E,MATCH(B1157,[1]resources!B:B,0))),"fillme",
INDEX([1]resources!E:E,MATCH(B1157,[1]resources!B:B,0)))</f>
        <v>CAISO_Battery</v>
      </c>
      <c r="N1157" s="221">
        <f>IF(
ISNA(INDEX([1]resources!J:J,MATCH(B1157,[1]resources!B:B,0))),"fillme",
INDEX([1]resources!J:J,MATCH(B1157,[1]resources!B:B,0)))</f>
        <v>0</v>
      </c>
      <c r="O1157" s="210" t="str">
        <f>IFERROR(INDEX(resources!K:K,MATCH(B1157,resources!B:B,0)),"fillme")</f>
        <v>battery</v>
      </c>
      <c r="P1157" s="210" t="str">
        <f t="shared" si="390"/>
        <v>battery_2022_10</v>
      </c>
      <c r="Q1157" s="194">
        <f>INDEX(elcc!G:G,MATCH(P1157,elcc!D:D,0))</f>
        <v>1</v>
      </c>
      <c r="R1157" s="195">
        <f t="shared" si="391"/>
        <v>1</v>
      </c>
      <c r="S1157" s="210">
        <f t="shared" si="392"/>
        <v>0.15930965814802522</v>
      </c>
      <c r="T1157" s="212">
        <f t="shared" si="393"/>
        <v>0.15930965814802522</v>
      </c>
      <c r="U1157" s="196" t="str">
        <f t="shared" si="394"/>
        <v>ok</v>
      </c>
      <c r="V1157" s="192" t="str">
        <f>INDEX(resources!F:F,MATCH(B1157,resources!B:B,0))</f>
        <v>new_resolve</v>
      </c>
      <c r="W1157" s="197">
        <f t="shared" si="395"/>
        <v>0</v>
      </c>
      <c r="X1157" s="197">
        <f t="shared" si="396"/>
        <v>1</v>
      </c>
      <c r="Y1157" s="214" t="str">
        <f t="shared" si="397"/>
        <v xml:space="preserve">New_Li_Battery_D.19-11-016 Resource 4_Resource 4. 20 MW, 80 MWh battery. </v>
      </c>
      <c r="Z1157" s="197">
        <f>IF(COUNTIFS($Y$2:Y1157,Y1157)=1,1,0)</f>
        <v>0</v>
      </c>
      <c r="AA1157" s="197">
        <f>SUM($Z$2:Z1157)*Z1157</f>
        <v>0</v>
      </c>
      <c r="AB1157" s="197">
        <f>COUNTIFS(resources!B:B,B1157)</f>
        <v>1</v>
      </c>
      <c r="AC1157" s="197">
        <f t="shared" si="398"/>
        <v>1</v>
      </c>
      <c r="AD1157" s="197">
        <f t="shared" si="399"/>
        <v>1</v>
      </c>
      <c r="AE1157" s="197">
        <f t="shared" si="400"/>
        <v>1</v>
      </c>
      <c r="AF1157" s="197">
        <f t="shared" si="401"/>
        <v>1</v>
      </c>
      <c r="AG1157" s="197">
        <f t="shared" si="402"/>
        <v>1</v>
      </c>
      <c r="AH1157" s="197">
        <f t="shared" si="403"/>
        <v>1</v>
      </c>
      <c r="AI1157" s="197">
        <f t="shared" si="404"/>
        <v>1</v>
      </c>
    </row>
    <row r="1158" spans="1:35" x14ac:dyDescent="0.3">
      <c r="A1158" s="103" t="s">
        <v>3926</v>
      </c>
      <c r="B1158" s="214" t="s">
        <v>593</v>
      </c>
      <c r="C1158" s="214" t="s">
        <v>6281</v>
      </c>
      <c r="D1158" s="164">
        <v>2022</v>
      </c>
      <c r="E1158" s="164">
        <v>11</v>
      </c>
      <c r="F1158" s="166">
        <v>0</v>
      </c>
      <c r="G1158" s="209"/>
      <c r="H1158" s="208">
        <v>7.9654829074012612E-3</v>
      </c>
      <c r="I1158" s="103" t="s">
        <v>558</v>
      </c>
      <c r="J1158" s="85">
        <v>4</v>
      </c>
      <c r="K1158" s="211" t="s">
        <v>6282</v>
      </c>
      <c r="L1158" s="211">
        <v>20</v>
      </c>
      <c r="M1158" s="211" t="str">
        <f>IF(
ISNA(INDEX([1]resources!E:E,MATCH(B1158,[1]resources!B:B,0))),"fillme",
INDEX([1]resources!E:E,MATCH(B1158,[1]resources!B:B,0)))</f>
        <v>CAISO_Battery</v>
      </c>
      <c r="N1158" s="221">
        <f>IF(
ISNA(INDEX([1]resources!J:J,MATCH(B1158,[1]resources!B:B,0))),"fillme",
INDEX([1]resources!J:J,MATCH(B1158,[1]resources!B:B,0)))</f>
        <v>0</v>
      </c>
      <c r="O1158" s="210" t="str">
        <f>IFERROR(INDEX(resources!K:K,MATCH(B1158,resources!B:B,0)),"fillme")</f>
        <v>battery</v>
      </c>
      <c r="P1158" s="210" t="str">
        <f t="shared" si="390"/>
        <v>battery_2022_11</v>
      </c>
      <c r="Q1158" s="194">
        <f>INDEX(elcc!G:G,MATCH(P1158,elcc!D:D,0))</f>
        <v>1</v>
      </c>
      <c r="R1158" s="195">
        <f t="shared" si="391"/>
        <v>1</v>
      </c>
      <c r="S1158" s="210">
        <f t="shared" si="392"/>
        <v>0.15930965814802522</v>
      </c>
      <c r="T1158" s="212">
        <f t="shared" si="393"/>
        <v>0.15930965814802522</v>
      </c>
      <c r="U1158" s="196" t="str">
        <f t="shared" si="394"/>
        <v>ok</v>
      </c>
      <c r="V1158" s="192" t="str">
        <f>INDEX(resources!F:F,MATCH(B1158,resources!B:B,0))</f>
        <v>new_resolve</v>
      </c>
      <c r="W1158" s="197">
        <f t="shared" si="395"/>
        <v>0</v>
      </c>
      <c r="X1158" s="197">
        <f t="shared" si="396"/>
        <v>1</v>
      </c>
      <c r="Y1158" s="214" t="str">
        <f t="shared" si="397"/>
        <v xml:space="preserve">New_Li_Battery_D.19-11-016 Resource 4_Resource 4. 20 MW, 80 MWh battery. </v>
      </c>
      <c r="Z1158" s="197">
        <f>IF(COUNTIFS($Y$2:Y1158,Y1158)=1,1,0)</f>
        <v>0</v>
      </c>
      <c r="AA1158" s="197">
        <f>SUM($Z$2:Z1158)*Z1158</f>
        <v>0</v>
      </c>
      <c r="AB1158" s="197">
        <f>COUNTIFS(resources!B:B,B1158)</f>
        <v>1</v>
      </c>
      <c r="AC1158" s="197">
        <f t="shared" si="398"/>
        <v>1</v>
      </c>
      <c r="AD1158" s="197">
        <f t="shared" si="399"/>
        <v>1</v>
      </c>
      <c r="AE1158" s="197">
        <f t="shared" si="400"/>
        <v>1</v>
      </c>
      <c r="AF1158" s="197">
        <f t="shared" si="401"/>
        <v>1</v>
      </c>
      <c r="AG1158" s="197">
        <f t="shared" si="402"/>
        <v>1</v>
      </c>
      <c r="AH1158" s="197">
        <f t="shared" si="403"/>
        <v>1</v>
      </c>
      <c r="AI1158" s="197">
        <f t="shared" si="404"/>
        <v>1</v>
      </c>
    </row>
    <row r="1159" spans="1:35" x14ac:dyDescent="0.3">
      <c r="A1159" s="103" t="s">
        <v>3926</v>
      </c>
      <c r="B1159" s="214" t="s">
        <v>593</v>
      </c>
      <c r="C1159" s="214" t="s">
        <v>6281</v>
      </c>
      <c r="D1159" s="164">
        <v>2022</v>
      </c>
      <c r="E1159" s="164">
        <v>12</v>
      </c>
      <c r="F1159" s="166">
        <v>0</v>
      </c>
      <c r="G1159" s="209"/>
      <c r="H1159" s="208">
        <v>7.9654829074012612E-3</v>
      </c>
      <c r="I1159" s="103" t="s">
        <v>558</v>
      </c>
      <c r="J1159" s="85">
        <v>4</v>
      </c>
      <c r="K1159" s="211" t="s">
        <v>6282</v>
      </c>
      <c r="L1159" s="211">
        <v>20</v>
      </c>
      <c r="M1159" s="211" t="str">
        <f>IF(
ISNA(INDEX([1]resources!E:E,MATCH(B1159,[1]resources!B:B,0))),"fillme",
INDEX([1]resources!E:E,MATCH(B1159,[1]resources!B:B,0)))</f>
        <v>CAISO_Battery</v>
      </c>
      <c r="N1159" s="221">
        <f>IF(
ISNA(INDEX([1]resources!J:J,MATCH(B1159,[1]resources!B:B,0))),"fillme",
INDEX([1]resources!J:J,MATCH(B1159,[1]resources!B:B,0)))</f>
        <v>0</v>
      </c>
      <c r="O1159" s="210" t="str">
        <f>IFERROR(INDEX(resources!K:K,MATCH(B1159,resources!B:B,0)),"fillme")</f>
        <v>battery</v>
      </c>
      <c r="P1159" s="210" t="str">
        <f t="shared" si="390"/>
        <v>battery_2022_12</v>
      </c>
      <c r="Q1159" s="194">
        <f>INDEX(elcc!G:G,MATCH(P1159,elcc!D:D,0))</f>
        <v>1</v>
      </c>
      <c r="R1159" s="195">
        <f t="shared" si="391"/>
        <v>1</v>
      </c>
      <c r="S1159" s="210">
        <f t="shared" si="392"/>
        <v>0.15930965814802522</v>
      </c>
      <c r="T1159" s="212">
        <f t="shared" si="393"/>
        <v>0.15930965814802522</v>
      </c>
      <c r="U1159" s="196" t="str">
        <f t="shared" si="394"/>
        <v>ok</v>
      </c>
      <c r="V1159" s="192" t="str">
        <f>INDEX(resources!F:F,MATCH(B1159,resources!B:B,0))</f>
        <v>new_resolve</v>
      </c>
      <c r="W1159" s="197">
        <f t="shared" si="395"/>
        <v>0</v>
      </c>
      <c r="X1159" s="197">
        <f t="shared" si="396"/>
        <v>1</v>
      </c>
      <c r="Y1159" s="214" t="str">
        <f t="shared" si="397"/>
        <v xml:space="preserve">New_Li_Battery_D.19-11-016 Resource 4_Resource 4. 20 MW, 80 MWh battery. </v>
      </c>
      <c r="Z1159" s="197">
        <f>IF(COUNTIFS($Y$2:Y1159,Y1159)=1,1,0)</f>
        <v>0</v>
      </c>
      <c r="AA1159" s="197">
        <f>SUM($Z$2:Z1159)*Z1159</f>
        <v>0</v>
      </c>
      <c r="AB1159" s="197">
        <f>COUNTIFS(resources!B:B,B1159)</f>
        <v>1</v>
      </c>
      <c r="AC1159" s="197">
        <f t="shared" si="398"/>
        <v>1</v>
      </c>
      <c r="AD1159" s="197">
        <f t="shared" si="399"/>
        <v>1</v>
      </c>
      <c r="AE1159" s="197">
        <f t="shared" si="400"/>
        <v>1</v>
      </c>
      <c r="AF1159" s="197">
        <f t="shared" si="401"/>
        <v>1</v>
      </c>
      <c r="AG1159" s="197">
        <f t="shared" si="402"/>
        <v>1</v>
      </c>
      <c r="AH1159" s="197">
        <f t="shared" si="403"/>
        <v>1</v>
      </c>
      <c r="AI1159" s="197">
        <f t="shared" si="404"/>
        <v>1</v>
      </c>
    </row>
    <row r="1160" spans="1:35" x14ac:dyDescent="0.3">
      <c r="A1160" s="103" t="s">
        <v>3926</v>
      </c>
      <c r="B1160" s="214" t="s">
        <v>593</v>
      </c>
      <c r="C1160" s="214" t="s">
        <v>6281</v>
      </c>
      <c r="D1160" s="164">
        <v>2023</v>
      </c>
      <c r="E1160" s="164">
        <v>1</v>
      </c>
      <c r="F1160" s="166">
        <v>0</v>
      </c>
      <c r="G1160" s="209"/>
      <c r="H1160" s="208">
        <v>7.9654829074012612E-3</v>
      </c>
      <c r="I1160" s="103" t="s">
        <v>558</v>
      </c>
      <c r="J1160" s="85">
        <v>4</v>
      </c>
      <c r="K1160" s="211" t="s">
        <v>6282</v>
      </c>
      <c r="L1160" s="211">
        <v>20</v>
      </c>
      <c r="M1160" s="211" t="str">
        <f>IF(
ISNA(INDEX([1]resources!E:E,MATCH(B1160,[1]resources!B:B,0))),"fillme",
INDEX([1]resources!E:E,MATCH(B1160,[1]resources!B:B,0)))</f>
        <v>CAISO_Battery</v>
      </c>
      <c r="N1160" s="221">
        <f>IF(
ISNA(INDEX([1]resources!J:J,MATCH(B1160,[1]resources!B:B,0))),"fillme",
INDEX([1]resources!J:J,MATCH(B1160,[1]resources!B:B,0)))</f>
        <v>0</v>
      </c>
      <c r="O1160" s="210" t="str">
        <f>IFERROR(INDEX(resources!K:K,MATCH(B1160,resources!B:B,0)),"fillme")</f>
        <v>battery</v>
      </c>
      <c r="P1160" s="210" t="str">
        <f t="shared" si="390"/>
        <v>battery_2023_1</v>
      </c>
      <c r="Q1160" s="194">
        <f>INDEX(elcc!G:G,MATCH(P1160,elcc!D:D,0))</f>
        <v>1</v>
      </c>
      <c r="R1160" s="195">
        <f t="shared" si="391"/>
        <v>1</v>
      </c>
      <c r="S1160" s="210">
        <f t="shared" si="392"/>
        <v>0.15930965814802522</v>
      </c>
      <c r="T1160" s="212">
        <f t="shared" si="393"/>
        <v>0.15930965814802522</v>
      </c>
      <c r="U1160" s="196" t="str">
        <f t="shared" si="394"/>
        <v>ok</v>
      </c>
      <c r="V1160" s="192" t="str">
        <f>INDEX(resources!F:F,MATCH(B1160,resources!B:B,0))</f>
        <v>new_resolve</v>
      </c>
      <c r="W1160" s="197">
        <f t="shared" si="395"/>
        <v>0</v>
      </c>
      <c r="X1160" s="197">
        <f t="shared" si="396"/>
        <v>1</v>
      </c>
      <c r="Y1160" s="214" t="str">
        <f t="shared" si="397"/>
        <v xml:space="preserve">New_Li_Battery_D.19-11-016 Resource 4_Resource 4. 20 MW, 80 MWh battery. </v>
      </c>
      <c r="Z1160" s="197">
        <f>IF(COUNTIFS($Y$2:Y1160,Y1160)=1,1,0)</f>
        <v>0</v>
      </c>
      <c r="AA1160" s="197">
        <f>SUM($Z$2:Z1160)*Z1160</f>
        <v>0</v>
      </c>
      <c r="AB1160" s="197">
        <f>COUNTIFS(resources!B:B,B1160)</f>
        <v>1</v>
      </c>
      <c r="AC1160" s="197">
        <f t="shared" si="398"/>
        <v>1</v>
      </c>
      <c r="AD1160" s="197">
        <f t="shared" si="399"/>
        <v>1</v>
      </c>
      <c r="AE1160" s="197">
        <f t="shared" si="400"/>
        <v>1</v>
      </c>
      <c r="AF1160" s="197">
        <f t="shared" si="401"/>
        <v>1</v>
      </c>
      <c r="AG1160" s="197">
        <f t="shared" si="402"/>
        <v>1</v>
      </c>
      <c r="AH1160" s="197">
        <f t="shared" si="403"/>
        <v>1</v>
      </c>
      <c r="AI1160" s="197">
        <f t="shared" si="404"/>
        <v>1</v>
      </c>
    </row>
    <row r="1161" spans="1:35" x14ac:dyDescent="0.3">
      <c r="A1161" s="103" t="s">
        <v>3926</v>
      </c>
      <c r="B1161" s="214" t="s">
        <v>593</v>
      </c>
      <c r="C1161" s="214" t="s">
        <v>6281</v>
      </c>
      <c r="D1161" s="164">
        <v>2023</v>
      </c>
      <c r="E1161" s="164">
        <v>2</v>
      </c>
      <c r="F1161" s="166">
        <v>0</v>
      </c>
      <c r="G1161" s="209"/>
      <c r="H1161" s="208">
        <v>7.9654829074012612E-3</v>
      </c>
      <c r="I1161" s="103" t="s">
        <v>558</v>
      </c>
      <c r="J1161" s="85">
        <v>4</v>
      </c>
      <c r="K1161" s="211" t="s">
        <v>6282</v>
      </c>
      <c r="L1161" s="211">
        <v>20</v>
      </c>
      <c r="M1161" s="211" t="str">
        <f>IF(
ISNA(INDEX([1]resources!E:E,MATCH(B1161,[1]resources!B:B,0))),"fillme",
INDEX([1]resources!E:E,MATCH(B1161,[1]resources!B:B,0)))</f>
        <v>CAISO_Battery</v>
      </c>
      <c r="N1161" s="221">
        <f>IF(
ISNA(INDEX([1]resources!J:J,MATCH(B1161,[1]resources!B:B,0))),"fillme",
INDEX([1]resources!J:J,MATCH(B1161,[1]resources!B:B,0)))</f>
        <v>0</v>
      </c>
      <c r="O1161" s="210" t="str">
        <f>IFERROR(INDEX(resources!K:K,MATCH(B1161,resources!B:B,0)),"fillme")</f>
        <v>battery</v>
      </c>
      <c r="P1161" s="210" t="str">
        <f t="shared" si="390"/>
        <v>battery_2023_2</v>
      </c>
      <c r="Q1161" s="194">
        <f>INDEX(elcc!G:G,MATCH(P1161,elcc!D:D,0))</f>
        <v>1</v>
      </c>
      <c r="R1161" s="195">
        <f t="shared" si="391"/>
        <v>1</v>
      </c>
      <c r="S1161" s="210">
        <f t="shared" si="392"/>
        <v>0.15930965814802522</v>
      </c>
      <c r="T1161" s="212">
        <f t="shared" si="393"/>
        <v>0.15930965814802522</v>
      </c>
      <c r="U1161" s="196" t="str">
        <f t="shared" si="394"/>
        <v>ok</v>
      </c>
      <c r="V1161" s="192" t="str">
        <f>INDEX(resources!F:F,MATCH(B1161,resources!B:B,0))</f>
        <v>new_resolve</v>
      </c>
      <c r="W1161" s="197">
        <f t="shared" si="395"/>
        <v>0</v>
      </c>
      <c r="X1161" s="197">
        <f t="shared" si="396"/>
        <v>1</v>
      </c>
      <c r="Y1161" s="214" t="str">
        <f t="shared" si="397"/>
        <v xml:space="preserve">New_Li_Battery_D.19-11-016 Resource 4_Resource 4. 20 MW, 80 MWh battery. </v>
      </c>
      <c r="Z1161" s="197">
        <f>IF(COUNTIFS($Y$2:Y1161,Y1161)=1,1,0)</f>
        <v>0</v>
      </c>
      <c r="AA1161" s="197">
        <f>SUM($Z$2:Z1161)*Z1161</f>
        <v>0</v>
      </c>
      <c r="AB1161" s="197">
        <f>COUNTIFS(resources!B:B,B1161)</f>
        <v>1</v>
      </c>
      <c r="AC1161" s="197">
        <f t="shared" si="398"/>
        <v>1</v>
      </c>
      <c r="AD1161" s="197">
        <f t="shared" si="399"/>
        <v>1</v>
      </c>
      <c r="AE1161" s="197">
        <f t="shared" si="400"/>
        <v>1</v>
      </c>
      <c r="AF1161" s="197">
        <f t="shared" si="401"/>
        <v>1</v>
      </c>
      <c r="AG1161" s="197">
        <f t="shared" si="402"/>
        <v>1</v>
      </c>
      <c r="AH1161" s="197">
        <f t="shared" si="403"/>
        <v>1</v>
      </c>
      <c r="AI1161" s="197">
        <f t="shared" si="404"/>
        <v>1</v>
      </c>
    </row>
    <row r="1162" spans="1:35" x14ac:dyDescent="0.3">
      <c r="A1162" s="103" t="s">
        <v>3926</v>
      </c>
      <c r="B1162" s="214" t="s">
        <v>593</v>
      </c>
      <c r="C1162" s="214" t="s">
        <v>6281</v>
      </c>
      <c r="D1162" s="164">
        <v>2023</v>
      </c>
      <c r="E1162" s="164">
        <v>3</v>
      </c>
      <c r="F1162" s="166">
        <v>0</v>
      </c>
      <c r="G1162" s="209"/>
      <c r="H1162" s="208">
        <v>7.9654829074012612E-3</v>
      </c>
      <c r="I1162" s="103" t="s">
        <v>558</v>
      </c>
      <c r="J1162" s="85">
        <v>4</v>
      </c>
      <c r="K1162" s="211" t="s">
        <v>6282</v>
      </c>
      <c r="L1162" s="211">
        <v>20</v>
      </c>
      <c r="M1162" s="211" t="str">
        <f>IF(
ISNA(INDEX([1]resources!E:E,MATCH(B1162,[1]resources!B:B,0))),"fillme",
INDEX([1]resources!E:E,MATCH(B1162,[1]resources!B:B,0)))</f>
        <v>CAISO_Battery</v>
      </c>
      <c r="N1162" s="221">
        <f>IF(
ISNA(INDEX([1]resources!J:J,MATCH(B1162,[1]resources!B:B,0))),"fillme",
INDEX([1]resources!J:J,MATCH(B1162,[1]resources!B:B,0)))</f>
        <v>0</v>
      </c>
      <c r="O1162" s="210" t="str">
        <f>IFERROR(INDEX(resources!K:K,MATCH(B1162,resources!B:B,0)),"fillme")</f>
        <v>battery</v>
      </c>
      <c r="P1162" s="210" t="str">
        <f t="shared" si="390"/>
        <v>battery_2023_3</v>
      </c>
      <c r="Q1162" s="194">
        <f>INDEX(elcc!G:G,MATCH(P1162,elcc!D:D,0))</f>
        <v>1</v>
      </c>
      <c r="R1162" s="195">
        <f t="shared" si="391"/>
        <v>1</v>
      </c>
      <c r="S1162" s="210">
        <f t="shared" si="392"/>
        <v>0.15930965814802522</v>
      </c>
      <c r="T1162" s="212">
        <f t="shared" si="393"/>
        <v>0.15930965814802522</v>
      </c>
      <c r="U1162" s="196" t="str">
        <f t="shared" si="394"/>
        <v>ok</v>
      </c>
      <c r="V1162" s="192" t="str">
        <f>INDEX(resources!F:F,MATCH(B1162,resources!B:B,0))</f>
        <v>new_resolve</v>
      </c>
      <c r="W1162" s="197">
        <f t="shared" si="395"/>
        <v>0</v>
      </c>
      <c r="X1162" s="197">
        <f t="shared" si="396"/>
        <v>1</v>
      </c>
      <c r="Y1162" s="214" t="str">
        <f t="shared" si="397"/>
        <v xml:space="preserve">New_Li_Battery_D.19-11-016 Resource 4_Resource 4. 20 MW, 80 MWh battery. </v>
      </c>
      <c r="Z1162" s="197">
        <f>IF(COUNTIFS($Y$2:Y1162,Y1162)=1,1,0)</f>
        <v>0</v>
      </c>
      <c r="AA1162" s="197">
        <f>SUM($Z$2:Z1162)*Z1162</f>
        <v>0</v>
      </c>
      <c r="AB1162" s="197">
        <f>COUNTIFS(resources!B:B,B1162)</f>
        <v>1</v>
      </c>
      <c r="AC1162" s="197">
        <f t="shared" si="398"/>
        <v>1</v>
      </c>
      <c r="AD1162" s="197">
        <f t="shared" si="399"/>
        <v>1</v>
      </c>
      <c r="AE1162" s="197">
        <f t="shared" si="400"/>
        <v>1</v>
      </c>
      <c r="AF1162" s="197">
        <f t="shared" si="401"/>
        <v>1</v>
      </c>
      <c r="AG1162" s="197">
        <f t="shared" si="402"/>
        <v>1</v>
      </c>
      <c r="AH1162" s="197">
        <f t="shared" si="403"/>
        <v>1</v>
      </c>
      <c r="AI1162" s="197">
        <f t="shared" si="404"/>
        <v>1</v>
      </c>
    </row>
    <row r="1163" spans="1:35" x14ac:dyDescent="0.3">
      <c r="A1163" s="103" t="s">
        <v>3926</v>
      </c>
      <c r="B1163" s="214" t="s">
        <v>593</v>
      </c>
      <c r="C1163" s="214" t="s">
        <v>6281</v>
      </c>
      <c r="D1163" s="164">
        <v>2023</v>
      </c>
      <c r="E1163" s="164">
        <v>4</v>
      </c>
      <c r="F1163" s="166">
        <v>0</v>
      </c>
      <c r="G1163" s="209"/>
      <c r="H1163" s="208">
        <v>7.9654829074012612E-3</v>
      </c>
      <c r="I1163" s="103" t="s">
        <v>558</v>
      </c>
      <c r="J1163" s="85">
        <v>4</v>
      </c>
      <c r="K1163" s="211" t="s">
        <v>6282</v>
      </c>
      <c r="L1163" s="211">
        <v>20</v>
      </c>
      <c r="M1163" s="211" t="str">
        <f>IF(
ISNA(INDEX([1]resources!E:E,MATCH(B1163,[1]resources!B:B,0))),"fillme",
INDEX([1]resources!E:E,MATCH(B1163,[1]resources!B:B,0)))</f>
        <v>CAISO_Battery</v>
      </c>
      <c r="N1163" s="221">
        <f>IF(
ISNA(INDEX([1]resources!J:J,MATCH(B1163,[1]resources!B:B,0))),"fillme",
INDEX([1]resources!J:J,MATCH(B1163,[1]resources!B:B,0)))</f>
        <v>0</v>
      </c>
      <c r="O1163" s="210" t="str">
        <f>IFERROR(INDEX(resources!K:K,MATCH(B1163,resources!B:B,0)),"fillme")</f>
        <v>battery</v>
      </c>
      <c r="P1163" s="210" t="str">
        <f t="shared" si="390"/>
        <v>battery_2023_4</v>
      </c>
      <c r="Q1163" s="194">
        <f>INDEX(elcc!G:G,MATCH(P1163,elcc!D:D,0))</f>
        <v>1</v>
      </c>
      <c r="R1163" s="195">
        <f t="shared" si="391"/>
        <v>1</v>
      </c>
      <c r="S1163" s="210">
        <f t="shared" si="392"/>
        <v>0.15930965814802522</v>
      </c>
      <c r="T1163" s="212">
        <f t="shared" si="393"/>
        <v>0.15930965814802522</v>
      </c>
      <c r="U1163" s="196" t="str">
        <f t="shared" si="394"/>
        <v>ok</v>
      </c>
      <c r="V1163" s="192" t="str">
        <f>INDEX(resources!F:F,MATCH(B1163,resources!B:B,0))</f>
        <v>new_resolve</v>
      </c>
      <c r="W1163" s="197">
        <f t="shared" si="395"/>
        <v>0</v>
      </c>
      <c r="X1163" s="197">
        <f t="shared" si="396"/>
        <v>1</v>
      </c>
      <c r="Y1163" s="214" t="str">
        <f t="shared" si="397"/>
        <v xml:space="preserve">New_Li_Battery_D.19-11-016 Resource 4_Resource 4. 20 MW, 80 MWh battery. </v>
      </c>
      <c r="Z1163" s="197">
        <f>IF(COUNTIFS($Y$2:Y1163,Y1163)=1,1,0)</f>
        <v>0</v>
      </c>
      <c r="AA1163" s="197">
        <f>SUM($Z$2:Z1163)*Z1163</f>
        <v>0</v>
      </c>
      <c r="AB1163" s="197">
        <f>COUNTIFS(resources!B:B,B1163)</f>
        <v>1</v>
      </c>
      <c r="AC1163" s="197">
        <f t="shared" si="398"/>
        <v>1</v>
      </c>
      <c r="AD1163" s="197">
        <f t="shared" si="399"/>
        <v>1</v>
      </c>
      <c r="AE1163" s="197">
        <f t="shared" si="400"/>
        <v>1</v>
      </c>
      <c r="AF1163" s="197">
        <f t="shared" si="401"/>
        <v>1</v>
      </c>
      <c r="AG1163" s="197">
        <f t="shared" si="402"/>
        <v>1</v>
      </c>
      <c r="AH1163" s="197">
        <f t="shared" si="403"/>
        <v>1</v>
      </c>
      <c r="AI1163" s="197">
        <f t="shared" si="404"/>
        <v>1</v>
      </c>
    </row>
    <row r="1164" spans="1:35" x14ac:dyDescent="0.3">
      <c r="A1164" s="103" t="s">
        <v>3926</v>
      </c>
      <c r="B1164" s="214" t="s">
        <v>593</v>
      </c>
      <c r="C1164" s="214" t="s">
        <v>6281</v>
      </c>
      <c r="D1164" s="164">
        <v>2023</v>
      </c>
      <c r="E1164" s="164">
        <v>5</v>
      </c>
      <c r="F1164" s="166">
        <v>0</v>
      </c>
      <c r="G1164" s="209"/>
      <c r="H1164" s="208">
        <v>7.9654829074012612E-3</v>
      </c>
      <c r="I1164" s="103" t="s">
        <v>558</v>
      </c>
      <c r="J1164" s="85">
        <v>4</v>
      </c>
      <c r="K1164" s="211" t="s">
        <v>6282</v>
      </c>
      <c r="L1164" s="211">
        <v>20</v>
      </c>
      <c r="M1164" s="211" t="str">
        <f>IF(
ISNA(INDEX([1]resources!E:E,MATCH(B1164,[1]resources!B:B,0))),"fillme",
INDEX([1]resources!E:E,MATCH(B1164,[1]resources!B:B,0)))</f>
        <v>CAISO_Battery</v>
      </c>
      <c r="N1164" s="221">
        <f>IF(
ISNA(INDEX([1]resources!J:J,MATCH(B1164,[1]resources!B:B,0))),"fillme",
INDEX([1]resources!J:J,MATCH(B1164,[1]resources!B:B,0)))</f>
        <v>0</v>
      </c>
      <c r="O1164" s="210" t="str">
        <f>IFERROR(INDEX(resources!K:K,MATCH(B1164,resources!B:B,0)),"fillme")</f>
        <v>battery</v>
      </c>
      <c r="P1164" s="210" t="str">
        <f t="shared" si="390"/>
        <v>battery_2023_5</v>
      </c>
      <c r="Q1164" s="194">
        <f>INDEX(elcc!G:G,MATCH(P1164,elcc!D:D,0))</f>
        <v>1</v>
      </c>
      <c r="R1164" s="195">
        <f t="shared" si="391"/>
        <v>1</v>
      </c>
      <c r="S1164" s="210">
        <f t="shared" si="392"/>
        <v>0.15930965814802522</v>
      </c>
      <c r="T1164" s="212">
        <f t="shared" si="393"/>
        <v>0.15930965814802522</v>
      </c>
      <c r="U1164" s="196" t="str">
        <f t="shared" si="394"/>
        <v>ok</v>
      </c>
      <c r="V1164" s="192" t="str">
        <f>INDEX(resources!F:F,MATCH(B1164,resources!B:B,0))</f>
        <v>new_resolve</v>
      </c>
      <c r="W1164" s="197">
        <f t="shared" si="395"/>
        <v>0</v>
      </c>
      <c r="X1164" s="197">
        <f t="shared" si="396"/>
        <v>1</v>
      </c>
      <c r="Y1164" s="214" t="str">
        <f t="shared" si="397"/>
        <v xml:space="preserve">New_Li_Battery_D.19-11-016 Resource 4_Resource 4. 20 MW, 80 MWh battery. </v>
      </c>
      <c r="Z1164" s="197">
        <f>IF(COUNTIFS($Y$2:Y1164,Y1164)=1,1,0)</f>
        <v>0</v>
      </c>
      <c r="AA1164" s="197">
        <f>SUM($Z$2:Z1164)*Z1164</f>
        <v>0</v>
      </c>
      <c r="AB1164" s="197">
        <f>COUNTIFS(resources!B:B,B1164)</f>
        <v>1</v>
      </c>
      <c r="AC1164" s="197">
        <f t="shared" si="398"/>
        <v>1</v>
      </c>
      <c r="AD1164" s="197">
        <f t="shared" si="399"/>
        <v>1</v>
      </c>
      <c r="AE1164" s="197">
        <f t="shared" si="400"/>
        <v>1</v>
      </c>
      <c r="AF1164" s="197">
        <f t="shared" si="401"/>
        <v>1</v>
      </c>
      <c r="AG1164" s="197">
        <f t="shared" si="402"/>
        <v>1</v>
      </c>
      <c r="AH1164" s="197">
        <f t="shared" si="403"/>
        <v>1</v>
      </c>
      <c r="AI1164" s="197">
        <f t="shared" si="404"/>
        <v>1</v>
      </c>
    </row>
    <row r="1165" spans="1:35" x14ac:dyDescent="0.3">
      <c r="A1165" s="103" t="s">
        <v>3926</v>
      </c>
      <c r="B1165" s="214" t="s">
        <v>593</v>
      </c>
      <c r="C1165" s="214" t="s">
        <v>6281</v>
      </c>
      <c r="D1165" s="164">
        <v>2023</v>
      </c>
      <c r="E1165" s="164">
        <v>6</v>
      </c>
      <c r="F1165" s="166">
        <v>0</v>
      </c>
      <c r="G1165" s="209"/>
      <c r="H1165" s="208">
        <v>7.9654829074012612E-3</v>
      </c>
      <c r="I1165" s="103" t="s">
        <v>558</v>
      </c>
      <c r="J1165" s="85">
        <v>4</v>
      </c>
      <c r="K1165" s="211" t="s">
        <v>6282</v>
      </c>
      <c r="L1165" s="211">
        <v>20</v>
      </c>
      <c r="M1165" s="211" t="str">
        <f>IF(
ISNA(INDEX([1]resources!E:E,MATCH(B1165,[1]resources!B:B,0))),"fillme",
INDEX([1]resources!E:E,MATCH(B1165,[1]resources!B:B,0)))</f>
        <v>CAISO_Battery</v>
      </c>
      <c r="N1165" s="221">
        <f>IF(
ISNA(INDEX([1]resources!J:J,MATCH(B1165,[1]resources!B:B,0))),"fillme",
INDEX([1]resources!J:J,MATCH(B1165,[1]resources!B:B,0)))</f>
        <v>0</v>
      </c>
      <c r="O1165" s="210" t="str">
        <f>IFERROR(INDEX(resources!K:K,MATCH(B1165,resources!B:B,0)),"fillme")</f>
        <v>battery</v>
      </c>
      <c r="P1165" s="210" t="str">
        <f t="shared" si="390"/>
        <v>battery_2023_6</v>
      </c>
      <c r="Q1165" s="194">
        <f>INDEX(elcc!G:G,MATCH(P1165,elcc!D:D,0))</f>
        <v>1</v>
      </c>
      <c r="R1165" s="195">
        <f t="shared" si="391"/>
        <v>1</v>
      </c>
      <c r="S1165" s="210">
        <f t="shared" si="392"/>
        <v>0.15930965814802522</v>
      </c>
      <c r="T1165" s="212">
        <f t="shared" si="393"/>
        <v>0.15930965814802522</v>
      </c>
      <c r="U1165" s="196" t="str">
        <f t="shared" si="394"/>
        <v>ok</v>
      </c>
      <c r="V1165" s="192" t="str">
        <f>INDEX(resources!F:F,MATCH(B1165,resources!B:B,0))</f>
        <v>new_resolve</v>
      </c>
      <c r="W1165" s="197">
        <f t="shared" si="395"/>
        <v>0</v>
      </c>
      <c r="X1165" s="197">
        <f t="shared" si="396"/>
        <v>1</v>
      </c>
      <c r="Y1165" s="214" t="str">
        <f t="shared" si="397"/>
        <v xml:space="preserve">New_Li_Battery_D.19-11-016 Resource 4_Resource 4. 20 MW, 80 MWh battery. </v>
      </c>
      <c r="Z1165" s="197">
        <f>IF(COUNTIFS($Y$2:Y1165,Y1165)=1,1,0)</f>
        <v>0</v>
      </c>
      <c r="AA1165" s="197">
        <f>SUM($Z$2:Z1165)*Z1165</f>
        <v>0</v>
      </c>
      <c r="AB1165" s="197">
        <f>COUNTIFS(resources!B:B,B1165)</f>
        <v>1</v>
      </c>
      <c r="AC1165" s="197">
        <f t="shared" si="398"/>
        <v>1</v>
      </c>
      <c r="AD1165" s="197">
        <f t="shared" si="399"/>
        <v>1</v>
      </c>
      <c r="AE1165" s="197">
        <f t="shared" si="400"/>
        <v>1</v>
      </c>
      <c r="AF1165" s="197">
        <f t="shared" si="401"/>
        <v>1</v>
      </c>
      <c r="AG1165" s="197">
        <f t="shared" si="402"/>
        <v>1</v>
      </c>
      <c r="AH1165" s="197">
        <f t="shared" si="403"/>
        <v>1</v>
      </c>
      <c r="AI1165" s="197">
        <f t="shared" si="404"/>
        <v>1</v>
      </c>
    </row>
    <row r="1166" spans="1:35" x14ac:dyDescent="0.3">
      <c r="A1166" s="103" t="s">
        <v>3926</v>
      </c>
      <c r="B1166" s="214" t="s">
        <v>593</v>
      </c>
      <c r="C1166" s="214" t="s">
        <v>6281</v>
      </c>
      <c r="D1166" s="164">
        <v>2023</v>
      </c>
      <c r="E1166" s="164">
        <v>7</v>
      </c>
      <c r="F1166" s="166">
        <v>0</v>
      </c>
      <c r="G1166" s="209"/>
      <c r="H1166" s="208">
        <v>7.9654829074012612E-3</v>
      </c>
      <c r="I1166" s="103" t="s">
        <v>558</v>
      </c>
      <c r="J1166" s="85">
        <v>4</v>
      </c>
      <c r="K1166" s="211" t="s">
        <v>6282</v>
      </c>
      <c r="L1166" s="211">
        <v>20</v>
      </c>
      <c r="M1166" s="211" t="str">
        <f>IF(
ISNA(INDEX([1]resources!E:E,MATCH(B1166,[1]resources!B:B,0))),"fillme",
INDEX([1]resources!E:E,MATCH(B1166,[1]resources!B:B,0)))</f>
        <v>CAISO_Battery</v>
      </c>
      <c r="N1166" s="221">
        <f>IF(
ISNA(INDEX([1]resources!J:J,MATCH(B1166,[1]resources!B:B,0))),"fillme",
INDEX([1]resources!J:J,MATCH(B1166,[1]resources!B:B,0)))</f>
        <v>0</v>
      </c>
      <c r="O1166" s="210" t="str">
        <f>IFERROR(INDEX(resources!K:K,MATCH(B1166,resources!B:B,0)),"fillme")</f>
        <v>battery</v>
      </c>
      <c r="P1166" s="210" t="str">
        <f t="shared" si="390"/>
        <v>battery_2023_7</v>
      </c>
      <c r="Q1166" s="194">
        <f>INDEX(elcc!G:G,MATCH(P1166,elcc!D:D,0))</f>
        <v>1</v>
      </c>
      <c r="R1166" s="195">
        <f t="shared" si="391"/>
        <v>1</v>
      </c>
      <c r="S1166" s="210">
        <f t="shared" si="392"/>
        <v>0.15930965814802522</v>
      </c>
      <c r="T1166" s="212">
        <f t="shared" si="393"/>
        <v>0.15930965814802522</v>
      </c>
      <c r="U1166" s="196" t="str">
        <f t="shared" si="394"/>
        <v>ok</v>
      </c>
      <c r="V1166" s="192" t="str">
        <f>INDEX(resources!F:F,MATCH(B1166,resources!B:B,0))</f>
        <v>new_resolve</v>
      </c>
      <c r="W1166" s="197">
        <f t="shared" si="395"/>
        <v>0</v>
      </c>
      <c r="X1166" s="197">
        <f t="shared" si="396"/>
        <v>1</v>
      </c>
      <c r="Y1166" s="214" t="str">
        <f t="shared" si="397"/>
        <v xml:space="preserve">New_Li_Battery_D.19-11-016 Resource 4_Resource 4. 20 MW, 80 MWh battery. </v>
      </c>
      <c r="Z1166" s="197">
        <f>IF(COUNTIFS($Y$2:Y1166,Y1166)=1,1,0)</f>
        <v>0</v>
      </c>
      <c r="AA1166" s="197">
        <f>SUM($Z$2:Z1166)*Z1166</f>
        <v>0</v>
      </c>
      <c r="AB1166" s="197">
        <f>COUNTIFS(resources!B:B,B1166)</f>
        <v>1</v>
      </c>
      <c r="AC1166" s="197">
        <f t="shared" si="398"/>
        <v>1</v>
      </c>
      <c r="AD1166" s="197">
        <f t="shared" si="399"/>
        <v>1</v>
      </c>
      <c r="AE1166" s="197">
        <f t="shared" si="400"/>
        <v>1</v>
      </c>
      <c r="AF1166" s="197">
        <f t="shared" si="401"/>
        <v>1</v>
      </c>
      <c r="AG1166" s="197">
        <f t="shared" si="402"/>
        <v>1</v>
      </c>
      <c r="AH1166" s="197">
        <f t="shared" si="403"/>
        <v>1</v>
      </c>
      <c r="AI1166" s="197">
        <f t="shared" si="404"/>
        <v>1</v>
      </c>
    </row>
    <row r="1167" spans="1:35" x14ac:dyDescent="0.3">
      <c r="A1167" s="103" t="s">
        <v>3926</v>
      </c>
      <c r="B1167" s="214" t="s">
        <v>593</v>
      </c>
      <c r="C1167" s="214" t="s">
        <v>6281</v>
      </c>
      <c r="D1167" s="164">
        <v>2023</v>
      </c>
      <c r="E1167" s="164">
        <v>8</v>
      </c>
      <c r="F1167" s="166">
        <v>0</v>
      </c>
      <c r="G1167" s="209"/>
      <c r="H1167" s="208">
        <v>7.9654829074012612E-3</v>
      </c>
      <c r="I1167" s="103" t="s">
        <v>558</v>
      </c>
      <c r="J1167" s="85">
        <v>4</v>
      </c>
      <c r="K1167" s="211" t="s">
        <v>6282</v>
      </c>
      <c r="L1167" s="211">
        <v>20</v>
      </c>
      <c r="M1167" s="211" t="str">
        <f>IF(
ISNA(INDEX([1]resources!E:E,MATCH(B1167,[1]resources!B:B,0))),"fillme",
INDEX([1]resources!E:E,MATCH(B1167,[1]resources!B:B,0)))</f>
        <v>CAISO_Battery</v>
      </c>
      <c r="N1167" s="221">
        <f>IF(
ISNA(INDEX([1]resources!J:J,MATCH(B1167,[1]resources!B:B,0))),"fillme",
INDEX([1]resources!J:J,MATCH(B1167,[1]resources!B:B,0)))</f>
        <v>0</v>
      </c>
      <c r="O1167" s="210" t="str">
        <f>IFERROR(INDEX(resources!K:K,MATCH(B1167,resources!B:B,0)),"fillme")</f>
        <v>battery</v>
      </c>
      <c r="P1167" s="210" t="str">
        <f t="shared" si="390"/>
        <v>battery_2023_8</v>
      </c>
      <c r="Q1167" s="194">
        <f>INDEX(elcc!G:G,MATCH(P1167,elcc!D:D,0))</f>
        <v>1</v>
      </c>
      <c r="R1167" s="195">
        <f t="shared" si="391"/>
        <v>1</v>
      </c>
      <c r="S1167" s="210">
        <f t="shared" si="392"/>
        <v>0.15930965814802522</v>
      </c>
      <c r="T1167" s="212">
        <f t="shared" si="393"/>
        <v>0.15930965814802522</v>
      </c>
      <c r="U1167" s="196" t="str">
        <f t="shared" si="394"/>
        <v>ok</v>
      </c>
      <c r="V1167" s="192" t="str">
        <f>INDEX(resources!F:F,MATCH(B1167,resources!B:B,0))</f>
        <v>new_resolve</v>
      </c>
      <c r="W1167" s="197">
        <f t="shared" si="395"/>
        <v>0</v>
      </c>
      <c r="X1167" s="197">
        <f t="shared" si="396"/>
        <v>1</v>
      </c>
      <c r="Y1167" s="214" t="str">
        <f t="shared" si="397"/>
        <v xml:space="preserve">New_Li_Battery_D.19-11-016 Resource 4_Resource 4. 20 MW, 80 MWh battery. </v>
      </c>
      <c r="Z1167" s="197">
        <f>IF(COUNTIFS($Y$2:Y1167,Y1167)=1,1,0)</f>
        <v>0</v>
      </c>
      <c r="AA1167" s="197">
        <f>SUM($Z$2:Z1167)*Z1167</f>
        <v>0</v>
      </c>
      <c r="AB1167" s="197">
        <f>COUNTIFS(resources!B:B,B1167)</f>
        <v>1</v>
      </c>
      <c r="AC1167" s="197">
        <f t="shared" si="398"/>
        <v>1</v>
      </c>
      <c r="AD1167" s="197">
        <f t="shared" si="399"/>
        <v>1</v>
      </c>
      <c r="AE1167" s="197">
        <f t="shared" si="400"/>
        <v>1</v>
      </c>
      <c r="AF1167" s="197">
        <f t="shared" si="401"/>
        <v>1</v>
      </c>
      <c r="AG1167" s="197">
        <f t="shared" si="402"/>
        <v>1</v>
      </c>
      <c r="AH1167" s="197">
        <f t="shared" si="403"/>
        <v>1</v>
      </c>
      <c r="AI1167" s="197">
        <f t="shared" si="404"/>
        <v>1</v>
      </c>
    </row>
    <row r="1168" spans="1:35" x14ac:dyDescent="0.3">
      <c r="A1168" s="103" t="s">
        <v>3926</v>
      </c>
      <c r="B1168" s="214" t="s">
        <v>593</v>
      </c>
      <c r="C1168" s="214" t="s">
        <v>6281</v>
      </c>
      <c r="D1168" s="164">
        <v>2023</v>
      </c>
      <c r="E1168" s="164">
        <v>9</v>
      </c>
      <c r="F1168" s="166">
        <v>0</v>
      </c>
      <c r="G1168" s="209"/>
      <c r="H1168" s="208">
        <v>7.9654829074012612E-3</v>
      </c>
      <c r="I1168" s="103" t="s">
        <v>558</v>
      </c>
      <c r="J1168" s="85">
        <v>4</v>
      </c>
      <c r="K1168" s="211" t="s">
        <v>6282</v>
      </c>
      <c r="L1168" s="211">
        <v>20</v>
      </c>
      <c r="M1168" s="211" t="str">
        <f>IF(
ISNA(INDEX([1]resources!E:E,MATCH(B1168,[1]resources!B:B,0))),"fillme",
INDEX([1]resources!E:E,MATCH(B1168,[1]resources!B:B,0)))</f>
        <v>CAISO_Battery</v>
      </c>
      <c r="N1168" s="221">
        <f>IF(
ISNA(INDEX([1]resources!J:J,MATCH(B1168,[1]resources!B:B,0))),"fillme",
INDEX([1]resources!J:J,MATCH(B1168,[1]resources!B:B,0)))</f>
        <v>0</v>
      </c>
      <c r="O1168" s="210" t="str">
        <f>IFERROR(INDEX(resources!K:K,MATCH(B1168,resources!B:B,0)),"fillme")</f>
        <v>battery</v>
      </c>
      <c r="P1168" s="210" t="str">
        <f t="shared" si="390"/>
        <v>battery_2023_9</v>
      </c>
      <c r="Q1168" s="194">
        <f>INDEX(elcc!G:G,MATCH(P1168,elcc!D:D,0))</f>
        <v>1</v>
      </c>
      <c r="R1168" s="195">
        <f t="shared" si="391"/>
        <v>1</v>
      </c>
      <c r="S1168" s="210">
        <f t="shared" si="392"/>
        <v>0.15930965814802522</v>
      </c>
      <c r="T1168" s="212">
        <f t="shared" si="393"/>
        <v>0.15930965814802522</v>
      </c>
      <c r="U1168" s="196" t="str">
        <f t="shared" si="394"/>
        <v>ok</v>
      </c>
      <c r="V1168" s="192" t="str">
        <f>INDEX(resources!F:F,MATCH(B1168,resources!B:B,0))</f>
        <v>new_resolve</v>
      </c>
      <c r="W1168" s="197">
        <f t="shared" si="395"/>
        <v>0</v>
      </c>
      <c r="X1168" s="197">
        <f t="shared" si="396"/>
        <v>1</v>
      </c>
      <c r="Y1168" s="214" t="str">
        <f t="shared" si="397"/>
        <v xml:space="preserve">New_Li_Battery_D.19-11-016 Resource 4_Resource 4. 20 MW, 80 MWh battery. </v>
      </c>
      <c r="Z1168" s="197">
        <f>IF(COUNTIFS($Y$2:Y1168,Y1168)=1,1,0)</f>
        <v>0</v>
      </c>
      <c r="AA1168" s="197">
        <f>SUM($Z$2:Z1168)*Z1168</f>
        <v>0</v>
      </c>
      <c r="AB1168" s="197">
        <f>COUNTIFS(resources!B:B,B1168)</f>
        <v>1</v>
      </c>
      <c r="AC1168" s="197">
        <f t="shared" si="398"/>
        <v>1</v>
      </c>
      <c r="AD1168" s="197">
        <f t="shared" si="399"/>
        <v>1</v>
      </c>
      <c r="AE1168" s="197">
        <f t="shared" si="400"/>
        <v>1</v>
      </c>
      <c r="AF1168" s="197">
        <f t="shared" si="401"/>
        <v>1</v>
      </c>
      <c r="AG1168" s="197">
        <f t="shared" si="402"/>
        <v>1</v>
      </c>
      <c r="AH1168" s="197">
        <f t="shared" si="403"/>
        <v>1</v>
      </c>
      <c r="AI1168" s="197">
        <f t="shared" si="404"/>
        <v>1</v>
      </c>
    </row>
    <row r="1169" spans="1:35" x14ac:dyDescent="0.3">
      <c r="A1169" s="103" t="s">
        <v>3926</v>
      </c>
      <c r="B1169" s="214" t="s">
        <v>593</v>
      </c>
      <c r="C1169" s="214" t="s">
        <v>6281</v>
      </c>
      <c r="D1169" s="164">
        <v>2023</v>
      </c>
      <c r="E1169" s="164">
        <v>10</v>
      </c>
      <c r="F1169" s="166">
        <v>0</v>
      </c>
      <c r="G1169" s="209"/>
      <c r="H1169" s="208">
        <v>7.9654829074012612E-3</v>
      </c>
      <c r="I1169" s="103" t="s">
        <v>558</v>
      </c>
      <c r="J1169" s="85">
        <v>4</v>
      </c>
      <c r="K1169" s="211" t="s">
        <v>6282</v>
      </c>
      <c r="L1169" s="211">
        <v>20</v>
      </c>
      <c r="M1169" s="211" t="str">
        <f>IF(
ISNA(INDEX([1]resources!E:E,MATCH(B1169,[1]resources!B:B,0))),"fillme",
INDEX([1]resources!E:E,MATCH(B1169,[1]resources!B:B,0)))</f>
        <v>CAISO_Battery</v>
      </c>
      <c r="N1169" s="221">
        <f>IF(
ISNA(INDEX([1]resources!J:J,MATCH(B1169,[1]resources!B:B,0))),"fillme",
INDEX([1]resources!J:J,MATCH(B1169,[1]resources!B:B,0)))</f>
        <v>0</v>
      </c>
      <c r="O1169" s="210" t="str">
        <f>IFERROR(INDEX(resources!K:K,MATCH(B1169,resources!B:B,0)),"fillme")</f>
        <v>battery</v>
      </c>
      <c r="P1169" s="210" t="str">
        <f t="shared" si="390"/>
        <v>battery_2023_10</v>
      </c>
      <c r="Q1169" s="194">
        <f>INDEX(elcc!G:G,MATCH(P1169,elcc!D:D,0))</f>
        <v>1</v>
      </c>
      <c r="R1169" s="195">
        <f t="shared" si="391"/>
        <v>1</v>
      </c>
      <c r="S1169" s="210">
        <f t="shared" si="392"/>
        <v>0.15930965814802522</v>
      </c>
      <c r="T1169" s="212">
        <f t="shared" si="393"/>
        <v>0.15930965814802522</v>
      </c>
      <c r="U1169" s="196" t="str">
        <f t="shared" si="394"/>
        <v>ok</v>
      </c>
      <c r="V1169" s="192" t="str">
        <f>INDEX(resources!F:F,MATCH(B1169,resources!B:B,0))</f>
        <v>new_resolve</v>
      </c>
      <c r="W1169" s="197">
        <f t="shared" si="395"/>
        <v>0</v>
      </c>
      <c r="X1169" s="197">
        <f t="shared" si="396"/>
        <v>1</v>
      </c>
      <c r="Y1169" s="214" t="str">
        <f t="shared" si="397"/>
        <v xml:space="preserve">New_Li_Battery_D.19-11-016 Resource 4_Resource 4. 20 MW, 80 MWh battery. </v>
      </c>
      <c r="Z1169" s="197">
        <f>IF(COUNTIFS($Y$2:Y1169,Y1169)=1,1,0)</f>
        <v>0</v>
      </c>
      <c r="AA1169" s="197">
        <f>SUM($Z$2:Z1169)*Z1169</f>
        <v>0</v>
      </c>
      <c r="AB1169" s="197">
        <f>COUNTIFS(resources!B:B,B1169)</f>
        <v>1</v>
      </c>
      <c r="AC1169" s="197">
        <f t="shared" si="398"/>
        <v>1</v>
      </c>
      <c r="AD1169" s="197">
        <f t="shared" si="399"/>
        <v>1</v>
      </c>
      <c r="AE1169" s="197">
        <f t="shared" si="400"/>
        <v>1</v>
      </c>
      <c r="AF1169" s="197">
        <f t="shared" si="401"/>
        <v>1</v>
      </c>
      <c r="AG1169" s="197">
        <f t="shared" si="402"/>
        <v>1</v>
      </c>
      <c r="AH1169" s="197">
        <f t="shared" si="403"/>
        <v>1</v>
      </c>
      <c r="AI1169" s="197">
        <f t="shared" si="404"/>
        <v>1</v>
      </c>
    </row>
    <row r="1170" spans="1:35" x14ac:dyDescent="0.3">
      <c r="A1170" s="103" t="s">
        <v>3926</v>
      </c>
      <c r="B1170" s="214" t="s">
        <v>593</v>
      </c>
      <c r="C1170" s="214" t="s">
        <v>6281</v>
      </c>
      <c r="D1170" s="164">
        <v>2023</v>
      </c>
      <c r="E1170" s="164">
        <v>11</v>
      </c>
      <c r="F1170" s="166">
        <v>0</v>
      </c>
      <c r="G1170" s="209"/>
      <c r="H1170" s="208">
        <v>7.9654829074012612E-3</v>
      </c>
      <c r="I1170" s="103" t="s">
        <v>558</v>
      </c>
      <c r="J1170" s="85">
        <v>4</v>
      </c>
      <c r="K1170" s="211" t="s">
        <v>6282</v>
      </c>
      <c r="L1170" s="211">
        <v>20</v>
      </c>
      <c r="M1170" s="211" t="str">
        <f>IF(
ISNA(INDEX([1]resources!E:E,MATCH(B1170,[1]resources!B:B,0))),"fillme",
INDEX([1]resources!E:E,MATCH(B1170,[1]resources!B:B,0)))</f>
        <v>CAISO_Battery</v>
      </c>
      <c r="N1170" s="221">
        <f>IF(
ISNA(INDEX([1]resources!J:J,MATCH(B1170,[1]resources!B:B,0))),"fillme",
INDEX([1]resources!J:J,MATCH(B1170,[1]resources!B:B,0)))</f>
        <v>0</v>
      </c>
      <c r="O1170" s="210" t="str">
        <f>IFERROR(INDEX(resources!K:K,MATCH(B1170,resources!B:B,0)),"fillme")</f>
        <v>battery</v>
      </c>
      <c r="P1170" s="210" t="str">
        <f t="shared" si="390"/>
        <v>battery_2023_11</v>
      </c>
      <c r="Q1170" s="194">
        <f>INDEX(elcc!G:G,MATCH(P1170,elcc!D:D,0))</f>
        <v>1</v>
      </c>
      <c r="R1170" s="195">
        <f t="shared" si="391"/>
        <v>1</v>
      </c>
      <c r="S1170" s="210">
        <f t="shared" si="392"/>
        <v>0.15930965814802522</v>
      </c>
      <c r="T1170" s="212">
        <f t="shared" si="393"/>
        <v>0.15930965814802522</v>
      </c>
      <c r="U1170" s="196" t="str">
        <f t="shared" si="394"/>
        <v>ok</v>
      </c>
      <c r="V1170" s="192" t="str">
        <f>INDEX(resources!F:F,MATCH(B1170,resources!B:B,0))</f>
        <v>new_resolve</v>
      </c>
      <c r="W1170" s="197">
        <f t="shared" si="395"/>
        <v>0</v>
      </c>
      <c r="X1170" s="197">
        <f t="shared" si="396"/>
        <v>1</v>
      </c>
      <c r="Y1170" s="214" t="str">
        <f t="shared" si="397"/>
        <v xml:space="preserve">New_Li_Battery_D.19-11-016 Resource 4_Resource 4. 20 MW, 80 MWh battery. </v>
      </c>
      <c r="Z1170" s="197">
        <f>IF(COUNTIFS($Y$2:Y1170,Y1170)=1,1,0)</f>
        <v>0</v>
      </c>
      <c r="AA1170" s="197">
        <f>SUM($Z$2:Z1170)*Z1170</f>
        <v>0</v>
      </c>
      <c r="AB1170" s="197">
        <f>COUNTIFS(resources!B:B,B1170)</f>
        <v>1</v>
      </c>
      <c r="AC1170" s="197">
        <f t="shared" si="398"/>
        <v>1</v>
      </c>
      <c r="AD1170" s="197">
        <f t="shared" si="399"/>
        <v>1</v>
      </c>
      <c r="AE1170" s="197">
        <f t="shared" si="400"/>
        <v>1</v>
      </c>
      <c r="AF1170" s="197">
        <f t="shared" si="401"/>
        <v>1</v>
      </c>
      <c r="AG1170" s="197">
        <f t="shared" si="402"/>
        <v>1</v>
      </c>
      <c r="AH1170" s="197">
        <f t="shared" si="403"/>
        <v>1</v>
      </c>
      <c r="AI1170" s="197">
        <f t="shared" si="404"/>
        <v>1</v>
      </c>
    </row>
    <row r="1171" spans="1:35" x14ac:dyDescent="0.3">
      <c r="A1171" s="103" t="s">
        <v>3926</v>
      </c>
      <c r="B1171" s="214" t="s">
        <v>593</v>
      </c>
      <c r="C1171" s="214" t="s">
        <v>6281</v>
      </c>
      <c r="D1171" s="164">
        <v>2023</v>
      </c>
      <c r="E1171" s="164">
        <v>12</v>
      </c>
      <c r="F1171" s="166">
        <v>0</v>
      </c>
      <c r="G1171" s="209"/>
      <c r="H1171" s="208">
        <v>7.9654829074012612E-3</v>
      </c>
      <c r="I1171" s="103" t="s">
        <v>558</v>
      </c>
      <c r="J1171" s="85">
        <v>4</v>
      </c>
      <c r="K1171" s="211" t="s">
        <v>6282</v>
      </c>
      <c r="L1171" s="211">
        <v>20</v>
      </c>
      <c r="M1171" s="211" t="str">
        <f>IF(
ISNA(INDEX([1]resources!E:E,MATCH(B1171,[1]resources!B:B,0))),"fillme",
INDEX([1]resources!E:E,MATCH(B1171,[1]resources!B:B,0)))</f>
        <v>CAISO_Battery</v>
      </c>
      <c r="N1171" s="221">
        <f>IF(
ISNA(INDEX([1]resources!J:J,MATCH(B1171,[1]resources!B:B,0))),"fillme",
INDEX([1]resources!J:J,MATCH(B1171,[1]resources!B:B,0)))</f>
        <v>0</v>
      </c>
      <c r="O1171" s="210" t="str">
        <f>IFERROR(INDEX(resources!K:K,MATCH(B1171,resources!B:B,0)),"fillme")</f>
        <v>battery</v>
      </c>
      <c r="P1171" s="210" t="str">
        <f t="shared" si="390"/>
        <v>battery_2023_12</v>
      </c>
      <c r="Q1171" s="194">
        <f>INDEX(elcc!G:G,MATCH(P1171,elcc!D:D,0))</f>
        <v>1</v>
      </c>
      <c r="R1171" s="195">
        <f t="shared" si="391"/>
        <v>1</v>
      </c>
      <c r="S1171" s="210">
        <f t="shared" si="392"/>
        <v>0.15930965814802522</v>
      </c>
      <c r="T1171" s="212">
        <f t="shared" si="393"/>
        <v>0.15930965814802522</v>
      </c>
      <c r="U1171" s="196" t="str">
        <f t="shared" si="394"/>
        <v>ok</v>
      </c>
      <c r="V1171" s="192" t="str">
        <f>INDEX(resources!F:F,MATCH(B1171,resources!B:B,0))</f>
        <v>new_resolve</v>
      </c>
      <c r="W1171" s="197">
        <f t="shared" si="395"/>
        <v>0</v>
      </c>
      <c r="X1171" s="197">
        <f t="shared" si="396"/>
        <v>1</v>
      </c>
      <c r="Y1171" s="214" t="str">
        <f t="shared" si="397"/>
        <v xml:space="preserve">New_Li_Battery_D.19-11-016 Resource 4_Resource 4. 20 MW, 80 MWh battery. </v>
      </c>
      <c r="Z1171" s="197">
        <f>IF(COUNTIFS($Y$2:Y1171,Y1171)=1,1,0)</f>
        <v>0</v>
      </c>
      <c r="AA1171" s="197">
        <f>SUM($Z$2:Z1171)*Z1171</f>
        <v>0</v>
      </c>
      <c r="AB1171" s="197">
        <f>COUNTIFS(resources!B:B,B1171)</f>
        <v>1</v>
      </c>
      <c r="AC1171" s="197">
        <f t="shared" si="398"/>
        <v>1</v>
      </c>
      <c r="AD1171" s="197">
        <f t="shared" si="399"/>
        <v>1</v>
      </c>
      <c r="AE1171" s="197">
        <f t="shared" si="400"/>
        <v>1</v>
      </c>
      <c r="AF1171" s="197">
        <f t="shared" si="401"/>
        <v>1</v>
      </c>
      <c r="AG1171" s="197">
        <f t="shared" si="402"/>
        <v>1</v>
      </c>
      <c r="AH1171" s="197">
        <f t="shared" si="403"/>
        <v>1</v>
      </c>
      <c r="AI1171" s="197">
        <f t="shared" si="404"/>
        <v>1</v>
      </c>
    </row>
    <row r="1172" spans="1:35" x14ac:dyDescent="0.3">
      <c r="A1172" s="103" t="s">
        <v>3926</v>
      </c>
      <c r="B1172" s="214" t="s">
        <v>593</v>
      </c>
      <c r="C1172" s="214" t="s">
        <v>6281</v>
      </c>
      <c r="D1172" s="164">
        <v>2024</v>
      </c>
      <c r="E1172" s="164">
        <v>1</v>
      </c>
      <c r="F1172" s="166">
        <v>0</v>
      </c>
      <c r="G1172" s="209"/>
      <c r="H1172" s="208">
        <v>7.9654829074012612E-3</v>
      </c>
      <c r="I1172" s="103" t="s">
        <v>558</v>
      </c>
      <c r="J1172" s="85">
        <v>4</v>
      </c>
      <c r="K1172" s="211" t="s">
        <v>6282</v>
      </c>
      <c r="L1172" s="211">
        <v>20</v>
      </c>
      <c r="M1172" s="211" t="str">
        <f>IF(
ISNA(INDEX([1]resources!E:E,MATCH(B1172,[1]resources!B:B,0))),"fillme",
INDEX([1]resources!E:E,MATCH(B1172,[1]resources!B:B,0)))</f>
        <v>CAISO_Battery</v>
      </c>
      <c r="N1172" s="221">
        <f>IF(
ISNA(INDEX([1]resources!J:J,MATCH(B1172,[1]resources!B:B,0))),"fillme",
INDEX([1]resources!J:J,MATCH(B1172,[1]resources!B:B,0)))</f>
        <v>0</v>
      </c>
      <c r="O1172" s="210" t="str">
        <f>IFERROR(INDEX(resources!K:K,MATCH(B1172,resources!B:B,0)),"fillme")</f>
        <v>battery</v>
      </c>
      <c r="P1172" s="210" t="str">
        <f t="shared" ref="P1172:P1235" si="405">O1172&amp;"_"&amp;D1172&amp;"_"&amp;E1172</f>
        <v>battery_2024_1</v>
      </c>
      <c r="Q1172" s="194">
        <f>INDEX(elcc!G:G,MATCH(P1172,elcc!D:D,0))</f>
        <v>1</v>
      </c>
      <c r="R1172" s="195">
        <f t="shared" ref="R1172:R1235" si="406">IF(O1172="battery",MIN(1,J1172/4),1)</f>
        <v>1</v>
      </c>
      <c r="S1172" s="210">
        <f t="shared" ref="S1172:S1235" si="407">IF(ISBLANK(H1172),NA(),H1172*L1172*Q1172*R1172)</f>
        <v>0.15930965814802522</v>
      </c>
      <c r="T1172" s="212">
        <f t="shared" ref="T1172:T1235" si="408">IF(ISNUMBER(G1172),G1172,S1172)</f>
        <v>0.15930965814802522</v>
      </c>
      <c r="U1172" s="196" t="str">
        <f t="shared" ref="U1172:U1235" si="409">IF(ISERROR(T1172),"error in NQC data entry; please check blue and purple data entered. You need to provide either a contracted NQC value in Column G, or allow the template to calculate one using Columns H,L,Q, and R","ok")</f>
        <v>ok</v>
      </c>
      <c r="V1172" s="192" t="str">
        <f>INDEX(resources!F:F,MATCH(B1172,resources!B:B,0))</f>
        <v>new_resolve</v>
      </c>
      <c r="W1172" s="197">
        <f t="shared" ref="W1172:W1235" si="410">(F1172&gt;0)*1</f>
        <v>0</v>
      </c>
      <c r="X1172" s="197">
        <f t="shared" ref="X1172:X1235" si="411">COUNTIFS(G1172:H1172,"&gt;0")</f>
        <v>1</v>
      </c>
      <c r="Y1172" s="214" t="str">
        <f t="shared" ref="Y1172:Y1235" si="412">B1172&amp;"_"&amp;C1172&amp;"_"&amp;K1172</f>
        <v xml:space="preserve">New_Li_Battery_D.19-11-016 Resource 4_Resource 4. 20 MW, 80 MWh battery. </v>
      </c>
      <c r="Z1172" s="197">
        <f>IF(COUNTIFS($Y$2:Y1172,Y1172)=1,1,0)</f>
        <v>0</v>
      </c>
      <c r="AA1172" s="197">
        <f>SUM($Z$2:Z1172)*Z1172</f>
        <v>0</v>
      </c>
      <c r="AB1172" s="197">
        <f>COUNTIFS(resources!B:B,B1172)</f>
        <v>1</v>
      </c>
      <c r="AC1172" s="197">
        <f t="shared" ref="AC1172:AC1235" si="413">AND(ISNUMBER(D1172),(D1172&gt;2019))*1</f>
        <v>1</v>
      </c>
      <c r="AD1172" s="197">
        <f t="shared" ref="AD1172:AD1235" si="414">AND(ISNUMBER(E1172),E1172&gt;=1,E1172&lt;=12)*1</f>
        <v>1</v>
      </c>
      <c r="AE1172" s="197">
        <f t="shared" ref="AE1172:AE1235" si="415">AND(COUNT(G1172:H1172)=1,COUNT(F1172)=1)*1</f>
        <v>1</v>
      </c>
      <c r="AF1172" s="197">
        <f t="shared" ref="AF1172:AF1235" si="416">(COUNTIFS(K1172:O1172,"fillme")=0)*1</f>
        <v>1</v>
      </c>
      <c r="AG1172" s="197">
        <f t="shared" ref="AG1172:AG1235" si="417">ISNUMBER(L1172)*1</f>
        <v>1</v>
      </c>
      <c r="AH1172" s="197">
        <f t="shared" ref="AH1172:AH1235" si="418">NOT(AND(G1172&gt;0,H1172&gt;0))*1</f>
        <v>1</v>
      </c>
      <c r="AI1172" s="197">
        <f t="shared" ref="AI1172:AI1235" si="419">(U1172="ok")*1</f>
        <v>1</v>
      </c>
    </row>
    <row r="1173" spans="1:35" x14ac:dyDescent="0.3">
      <c r="A1173" s="103" t="s">
        <v>3926</v>
      </c>
      <c r="B1173" s="214" t="s">
        <v>593</v>
      </c>
      <c r="C1173" s="214" t="s">
        <v>6281</v>
      </c>
      <c r="D1173" s="164">
        <v>2024</v>
      </c>
      <c r="E1173" s="164">
        <v>2</v>
      </c>
      <c r="F1173" s="166">
        <v>0</v>
      </c>
      <c r="G1173" s="209"/>
      <c r="H1173" s="208">
        <v>7.9654829074012612E-3</v>
      </c>
      <c r="I1173" s="103" t="s">
        <v>558</v>
      </c>
      <c r="J1173" s="85">
        <v>4</v>
      </c>
      <c r="K1173" s="211" t="s">
        <v>6282</v>
      </c>
      <c r="L1173" s="211">
        <v>20</v>
      </c>
      <c r="M1173" s="211" t="str">
        <f>IF(
ISNA(INDEX([1]resources!E:E,MATCH(B1173,[1]resources!B:B,0))),"fillme",
INDEX([1]resources!E:E,MATCH(B1173,[1]resources!B:B,0)))</f>
        <v>CAISO_Battery</v>
      </c>
      <c r="N1173" s="221">
        <f>IF(
ISNA(INDEX([1]resources!J:J,MATCH(B1173,[1]resources!B:B,0))),"fillme",
INDEX([1]resources!J:J,MATCH(B1173,[1]resources!B:B,0)))</f>
        <v>0</v>
      </c>
      <c r="O1173" s="210" t="str">
        <f>IFERROR(INDEX(resources!K:K,MATCH(B1173,resources!B:B,0)),"fillme")</f>
        <v>battery</v>
      </c>
      <c r="P1173" s="210" t="str">
        <f t="shared" si="405"/>
        <v>battery_2024_2</v>
      </c>
      <c r="Q1173" s="194">
        <f>INDEX(elcc!G:G,MATCH(P1173,elcc!D:D,0))</f>
        <v>1</v>
      </c>
      <c r="R1173" s="195">
        <f t="shared" si="406"/>
        <v>1</v>
      </c>
      <c r="S1173" s="210">
        <f t="shared" si="407"/>
        <v>0.15930965814802522</v>
      </c>
      <c r="T1173" s="212">
        <f t="shared" si="408"/>
        <v>0.15930965814802522</v>
      </c>
      <c r="U1173" s="196" t="str">
        <f t="shared" si="409"/>
        <v>ok</v>
      </c>
      <c r="V1173" s="192" t="str">
        <f>INDEX(resources!F:F,MATCH(B1173,resources!B:B,0))</f>
        <v>new_resolve</v>
      </c>
      <c r="W1173" s="197">
        <f t="shared" si="410"/>
        <v>0</v>
      </c>
      <c r="X1173" s="197">
        <f t="shared" si="411"/>
        <v>1</v>
      </c>
      <c r="Y1173" s="214" t="str">
        <f t="shared" si="412"/>
        <v xml:space="preserve">New_Li_Battery_D.19-11-016 Resource 4_Resource 4. 20 MW, 80 MWh battery. </v>
      </c>
      <c r="Z1173" s="197">
        <f>IF(COUNTIFS($Y$2:Y1173,Y1173)=1,1,0)</f>
        <v>0</v>
      </c>
      <c r="AA1173" s="197">
        <f>SUM($Z$2:Z1173)*Z1173</f>
        <v>0</v>
      </c>
      <c r="AB1173" s="197">
        <f>COUNTIFS(resources!B:B,B1173)</f>
        <v>1</v>
      </c>
      <c r="AC1173" s="197">
        <f t="shared" si="413"/>
        <v>1</v>
      </c>
      <c r="AD1173" s="197">
        <f t="shared" si="414"/>
        <v>1</v>
      </c>
      <c r="AE1173" s="197">
        <f t="shared" si="415"/>
        <v>1</v>
      </c>
      <c r="AF1173" s="197">
        <f t="shared" si="416"/>
        <v>1</v>
      </c>
      <c r="AG1173" s="197">
        <f t="shared" si="417"/>
        <v>1</v>
      </c>
      <c r="AH1173" s="197">
        <f t="shared" si="418"/>
        <v>1</v>
      </c>
      <c r="AI1173" s="197">
        <f t="shared" si="419"/>
        <v>1</v>
      </c>
    </row>
    <row r="1174" spans="1:35" x14ac:dyDescent="0.3">
      <c r="A1174" s="103" t="s">
        <v>3926</v>
      </c>
      <c r="B1174" s="214" t="s">
        <v>593</v>
      </c>
      <c r="C1174" s="214" t="s">
        <v>6281</v>
      </c>
      <c r="D1174" s="164">
        <v>2024</v>
      </c>
      <c r="E1174" s="164">
        <v>3</v>
      </c>
      <c r="F1174" s="166">
        <v>0</v>
      </c>
      <c r="G1174" s="209"/>
      <c r="H1174" s="208">
        <v>7.9654829074012612E-3</v>
      </c>
      <c r="I1174" s="103" t="s">
        <v>558</v>
      </c>
      <c r="J1174" s="85">
        <v>4</v>
      </c>
      <c r="K1174" s="211" t="s">
        <v>6282</v>
      </c>
      <c r="L1174" s="211">
        <v>20</v>
      </c>
      <c r="M1174" s="211" t="str">
        <f>IF(
ISNA(INDEX([1]resources!E:E,MATCH(B1174,[1]resources!B:B,0))),"fillme",
INDEX([1]resources!E:E,MATCH(B1174,[1]resources!B:B,0)))</f>
        <v>CAISO_Battery</v>
      </c>
      <c r="N1174" s="221">
        <f>IF(
ISNA(INDEX([1]resources!J:J,MATCH(B1174,[1]resources!B:B,0))),"fillme",
INDEX([1]resources!J:J,MATCH(B1174,[1]resources!B:B,0)))</f>
        <v>0</v>
      </c>
      <c r="O1174" s="210" t="str">
        <f>IFERROR(INDEX(resources!K:K,MATCH(B1174,resources!B:B,0)),"fillme")</f>
        <v>battery</v>
      </c>
      <c r="P1174" s="210" t="str">
        <f t="shared" si="405"/>
        <v>battery_2024_3</v>
      </c>
      <c r="Q1174" s="194">
        <f>INDEX(elcc!G:G,MATCH(P1174,elcc!D:D,0))</f>
        <v>1</v>
      </c>
      <c r="R1174" s="195">
        <f t="shared" si="406"/>
        <v>1</v>
      </c>
      <c r="S1174" s="210">
        <f t="shared" si="407"/>
        <v>0.15930965814802522</v>
      </c>
      <c r="T1174" s="212">
        <f t="shared" si="408"/>
        <v>0.15930965814802522</v>
      </c>
      <c r="U1174" s="196" t="str">
        <f t="shared" si="409"/>
        <v>ok</v>
      </c>
      <c r="V1174" s="192" t="str">
        <f>INDEX(resources!F:F,MATCH(B1174,resources!B:B,0))</f>
        <v>new_resolve</v>
      </c>
      <c r="W1174" s="197">
        <f t="shared" si="410"/>
        <v>0</v>
      </c>
      <c r="X1174" s="197">
        <f t="shared" si="411"/>
        <v>1</v>
      </c>
      <c r="Y1174" s="214" t="str">
        <f t="shared" si="412"/>
        <v xml:space="preserve">New_Li_Battery_D.19-11-016 Resource 4_Resource 4. 20 MW, 80 MWh battery. </v>
      </c>
      <c r="Z1174" s="197">
        <f>IF(COUNTIFS($Y$2:Y1174,Y1174)=1,1,0)</f>
        <v>0</v>
      </c>
      <c r="AA1174" s="197">
        <f>SUM($Z$2:Z1174)*Z1174</f>
        <v>0</v>
      </c>
      <c r="AB1174" s="197">
        <f>COUNTIFS(resources!B:B,B1174)</f>
        <v>1</v>
      </c>
      <c r="AC1174" s="197">
        <f t="shared" si="413"/>
        <v>1</v>
      </c>
      <c r="AD1174" s="197">
        <f t="shared" si="414"/>
        <v>1</v>
      </c>
      <c r="AE1174" s="197">
        <f t="shared" si="415"/>
        <v>1</v>
      </c>
      <c r="AF1174" s="197">
        <f t="shared" si="416"/>
        <v>1</v>
      </c>
      <c r="AG1174" s="197">
        <f t="shared" si="417"/>
        <v>1</v>
      </c>
      <c r="AH1174" s="197">
        <f t="shared" si="418"/>
        <v>1</v>
      </c>
      <c r="AI1174" s="197">
        <f t="shared" si="419"/>
        <v>1</v>
      </c>
    </row>
    <row r="1175" spans="1:35" x14ac:dyDescent="0.3">
      <c r="A1175" s="103" t="s">
        <v>3926</v>
      </c>
      <c r="B1175" s="214" t="s">
        <v>593</v>
      </c>
      <c r="C1175" s="214" t="s">
        <v>6281</v>
      </c>
      <c r="D1175" s="164">
        <v>2024</v>
      </c>
      <c r="E1175" s="164">
        <v>4</v>
      </c>
      <c r="F1175" s="166">
        <v>0</v>
      </c>
      <c r="G1175" s="209"/>
      <c r="H1175" s="208">
        <v>7.9654829074012612E-3</v>
      </c>
      <c r="I1175" s="103" t="s">
        <v>558</v>
      </c>
      <c r="J1175" s="85">
        <v>4</v>
      </c>
      <c r="K1175" s="211" t="s">
        <v>6282</v>
      </c>
      <c r="L1175" s="211">
        <v>20</v>
      </c>
      <c r="M1175" s="211" t="str">
        <f>IF(
ISNA(INDEX([1]resources!E:E,MATCH(B1175,[1]resources!B:B,0))),"fillme",
INDEX([1]resources!E:E,MATCH(B1175,[1]resources!B:B,0)))</f>
        <v>CAISO_Battery</v>
      </c>
      <c r="N1175" s="221">
        <f>IF(
ISNA(INDEX([1]resources!J:J,MATCH(B1175,[1]resources!B:B,0))),"fillme",
INDEX([1]resources!J:J,MATCH(B1175,[1]resources!B:B,0)))</f>
        <v>0</v>
      </c>
      <c r="O1175" s="210" t="str">
        <f>IFERROR(INDEX(resources!K:K,MATCH(B1175,resources!B:B,0)),"fillme")</f>
        <v>battery</v>
      </c>
      <c r="P1175" s="210" t="str">
        <f t="shared" si="405"/>
        <v>battery_2024_4</v>
      </c>
      <c r="Q1175" s="194">
        <f>INDEX(elcc!G:G,MATCH(P1175,elcc!D:D,0))</f>
        <v>1</v>
      </c>
      <c r="R1175" s="195">
        <f t="shared" si="406"/>
        <v>1</v>
      </c>
      <c r="S1175" s="210">
        <f t="shared" si="407"/>
        <v>0.15930965814802522</v>
      </c>
      <c r="T1175" s="212">
        <f t="shared" si="408"/>
        <v>0.15930965814802522</v>
      </c>
      <c r="U1175" s="196" t="str">
        <f t="shared" si="409"/>
        <v>ok</v>
      </c>
      <c r="V1175" s="192" t="str">
        <f>INDEX(resources!F:F,MATCH(B1175,resources!B:B,0))</f>
        <v>new_resolve</v>
      </c>
      <c r="W1175" s="197">
        <f t="shared" si="410"/>
        <v>0</v>
      </c>
      <c r="X1175" s="197">
        <f t="shared" si="411"/>
        <v>1</v>
      </c>
      <c r="Y1175" s="214" t="str">
        <f t="shared" si="412"/>
        <v xml:space="preserve">New_Li_Battery_D.19-11-016 Resource 4_Resource 4. 20 MW, 80 MWh battery. </v>
      </c>
      <c r="Z1175" s="197">
        <f>IF(COUNTIFS($Y$2:Y1175,Y1175)=1,1,0)</f>
        <v>0</v>
      </c>
      <c r="AA1175" s="197">
        <f>SUM($Z$2:Z1175)*Z1175</f>
        <v>0</v>
      </c>
      <c r="AB1175" s="197">
        <f>COUNTIFS(resources!B:B,B1175)</f>
        <v>1</v>
      </c>
      <c r="AC1175" s="197">
        <f t="shared" si="413"/>
        <v>1</v>
      </c>
      <c r="AD1175" s="197">
        <f t="shared" si="414"/>
        <v>1</v>
      </c>
      <c r="AE1175" s="197">
        <f t="shared" si="415"/>
        <v>1</v>
      </c>
      <c r="AF1175" s="197">
        <f t="shared" si="416"/>
        <v>1</v>
      </c>
      <c r="AG1175" s="197">
        <f t="shared" si="417"/>
        <v>1</v>
      </c>
      <c r="AH1175" s="197">
        <f t="shared" si="418"/>
        <v>1</v>
      </c>
      <c r="AI1175" s="197">
        <f t="shared" si="419"/>
        <v>1</v>
      </c>
    </row>
    <row r="1176" spans="1:35" x14ac:dyDescent="0.3">
      <c r="A1176" s="103" t="s">
        <v>3926</v>
      </c>
      <c r="B1176" s="214" t="s">
        <v>593</v>
      </c>
      <c r="C1176" s="214" t="s">
        <v>6281</v>
      </c>
      <c r="D1176" s="164">
        <v>2024</v>
      </c>
      <c r="E1176" s="164">
        <v>5</v>
      </c>
      <c r="F1176" s="166">
        <v>0</v>
      </c>
      <c r="G1176" s="209"/>
      <c r="H1176" s="208">
        <v>7.9654829074012612E-3</v>
      </c>
      <c r="I1176" s="103" t="s">
        <v>558</v>
      </c>
      <c r="J1176" s="85">
        <v>4</v>
      </c>
      <c r="K1176" s="211" t="s">
        <v>6282</v>
      </c>
      <c r="L1176" s="211">
        <v>20</v>
      </c>
      <c r="M1176" s="211" t="str">
        <f>IF(
ISNA(INDEX([1]resources!E:E,MATCH(B1176,[1]resources!B:B,0))),"fillme",
INDEX([1]resources!E:E,MATCH(B1176,[1]resources!B:B,0)))</f>
        <v>CAISO_Battery</v>
      </c>
      <c r="N1176" s="221">
        <f>IF(
ISNA(INDEX([1]resources!J:J,MATCH(B1176,[1]resources!B:B,0))),"fillme",
INDEX([1]resources!J:J,MATCH(B1176,[1]resources!B:B,0)))</f>
        <v>0</v>
      </c>
      <c r="O1176" s="210" t="str">
        <f>IFERROR(INDEX(resources!K:K,MATCH(B1176,resources!B:B,0)),"fillme")</f>
        <v>battery</v>
      </c>
      <c r="P1176" s="210" t="str">
        <f t="shared" si="405"/>
        <v>battery_2024_5</v>
      </c>
      <c r="Q1176" s="194">
        <f>INDEX(elcc!G:G,MATCH(P1176,elcc!D:D,0))</f>
        <v>1</v>
      </c>
      <c r="R1176" s="195">
        <f t="shared" si="406"/>
        <v>1</v>
      </c>
      <c r="S1176" s="210">
        <f t="shared" si="407"/>
        <v>0.15930965814802522</v>
      </c>
      <c r="T1176" s="212">
        <f t="shared" si="408"/>
        <v>0.15930965814802522</v>
      </c>
      <c r="U1176" s="196" t="str">
        <f t="shared" si="409"/>
        <v>ok</v>
      </c>
      <c r="V1176" s="192" t="str">
        <f>INDEX(resources!F:F,MATCH(B1176,resources!B:B,0))</f>
        <v>new_resolve</v>
      </c>
      <c r="W1176" s="197">
        <f t="shared" si="410"/>
        <v>0</v>
      </c>
      <c r="X1176" s="197">
        <f t="shared" si="411"/>
        <v>1</v>
      </c>
      <c r="Y1176" s="214" t="str">
        <f t="shared" si="412"/>
        <v xml:space="preserve">New_Li_Battery_D.19-11-016 Resource 4_Resource 4. 20 MW, 80 MWh battery. </v>
      </c>
      <c r="Z1176" s="197">
        <f>IF(COUNTIFS($Y$2:Y1176,Y1176)=1,1,0)</f>
        <v>0</v>
      </c>
      <c r="AA1176" s="197">
        <f>SUM($Z$2:Z1176)*Z1176</f>
        <v>0</v>
      </c>
      <c r="AB1176" s="197">
        <f>COUNTIFS(resources!B:B,B1176)</f>
        <v>1</v>
      </c>
      <c r="AC1176" s="197">
        <f t="shared" si="413"/>
        <v>1</v>
      </c>
      <c r="AD1176" s="197">
        <f t="shared" si="414"/>
        <v>1</v>
      </c>
      <c r="AE1176" s="197">
        <f t="shared" si="415"/>
        <v>1</v>
      </c>
      <c r="AF1176" s="197">
        <f t="shared" si="416"/>
        <v>1</v>
      </c>
      <c r="AG1176" s="197">
        <f t="shared" si="417"/>
        <v>1</v>
      </c>
      <c r="AH1176" s="197">
        <f t="shared" si="418"/>
        <v>1</v>
      </c>
      <c r="AI1176" s="197">
        <f t="shared" si="419"/>
        <v>1</v>
      </c>
    </row>
    <row r="1177" spans="1:35" x14ac:dyDescent="0.3">
      <c r="A1177" s="103" t="s">
        <v>3926</v>
      </c>
      <c r="B1177" s="214" t="s">
        <v>593</v>
      </c>
      <c r="C1177" s="214" t="s">
        <v>6281</v>
      </c>
      <c r="D1177" s="164">
        <v>2024</v>
      </c>
      <c r="E1177" s="164">
        <v>6</v>
      </c>
      <c r="F1177" s="166">
        <v>0</v>
      </c>
      <c r="G1177" s="209"/>
      <c r="H1177" s="208">
        <v>7.9654829074012612E-3</v>
      </c>
      <c r="I1177" s="103" t="s">
        <v>558</v>
      </c>
      <c r="J1177" s="85">
        <v>4</v>
      </c>
      <c r="K1177" s="211" t="s">
        <v>6282</v>
      </c>
      <c r="L1177" s="211">
        <v>20</v>
      </c>
      <c r="M1177" s="211" t="str">
        <f>IF(
ISNA(INDEX([1]resources!E:E,MATCH(B1177,[1]resources!B:B,0))),"fillme",
INDEX([1]resources!E:E,MATCH(B1177,[1]resources!B:B,0)))</f>
        <v>CAISO_Battery</v>
      </c>
      <c r="N1177" s="221">
        <f>IF(
ISNA(INDEX([1]resources!J:J,MATCH(B1177,[1]resources!B:B,0))),"fillme",
INDEX([1]resources!J:J,MATCH(B1177,[1]resources!B:B,0)))</f>
        <v>0</v>
      </c>
      <c r="O1177" s="210" t="str">
        <f>IFERROR(INDEX(resources!K:K,MATCH(B1177,resources!B:B,0)),"fillme")</f>
        <v>battery</v>
      </c>
      <c r="P1177" s="210" t="str">
        <f t="shared" si="405"/>
        <v>battery_2024_6</v>
      </c>
      <c r="Q1177" s="194">
        <f>INDEX(elcc!G:G,MATCH(P1177,elcc!D:D,0))</f>
        <v>1</v>
      </c>
      <c r="R1177" s="195">
        <f t="shared" si="406"/>
        <v>1</v>
      </c>
      <c r="S1177" s="210">
        <f t="shared" si="407"/>
        <v>0.15930965814802522</v>
      </c>
      <c r="T1177" s="212">
        <f t="shared" si="408"/>
        <v>0.15930965814802522</v>
      </c>
      <c r="U1177" s="196" t="str">
        <f t="shared" si="409"/>
        <v>ok</v>
      </c>
      <c r="V1177" s="192" t="str">
        <f>INDEX(resources!F:F,MATCH(B1177,resources!B:B,0))</f>
        <v>new_resolve</v>
      </c>
      <c r="W1177" s="197">
        <f t="shared" si="410"/>
        <v>0</v>
      </c>
      <c r="X1177" s="197">
        <f t="shared" si="411"/>
        <v>1</v>
      </c>
      <c r="Y1177" s="214" t="str">
        <f t="shared" si="412"/>
        <v xml:space="preserve">New_Li_Battery_D.19-11-016 Resource 4_Resource 4. 20 MW, 80 MWh battery. </v>
      </c>
      <c r="Z1177" s="197">
        <f>IF(COUNTIFS($Y$2:Y1177,Y1177)=1,1,0)</f>
        <v>0</v>
      </c>
      <c r="AA1177" s="197">
        <f>SUM($Z$2:Z1177)*Z1177</f>
        <v>0</v>
      </c>
      <c r="AB1177" s="197">
        <f>COUNTIFS(resources!B:B,B1177)</f>
        <v>1</v>
      </c>
      <c r="AC1177" s="197">
        <f t="shared" si="413"/>
        <v>1</v>
      </c>
      <c r="AD1177" s="197">
        <f t="shared" si="414"/>
        <v>1</v>
      </c>
      <c r="AE1177" s="197">
        <f t="shared" si="415"/>
        <v>1</v>
      </c>
      <c r="AF1177" s="197">
        <f t="shared" si="416"/>
        <v>1</v>
      </c>
      <c r="AG1177" s="197">
        <f t="shared" si="417"/>
        <v>1</v>
      </c>
      <c r="AH1177" s="197">
        <f t="shared" si="418"/>
        <v>1</v>
      </c>
      <c r="AI1177" s="197">
        <f t="shared" si="419"/>
        <v>1</v>
      </c>
    </row>
    <row r="1178" spans="1:35" x14ac:dyDescent="0.3">
      <c r="A1178" s="103" t="s">
        <v>3926</v>
      </c>
      <c r="B1178" s="214" t="s">
        <v>593</v>
      </c>
      <c r="C1178" s="214" t="s">
        <v>6281</v>
      </c>
      <c r="D1178" s="164">
        <v>2024</v>
      </c>
      <c r="E1178" s="164">
        <v>7</v>
      </c>
      <c r="F1178" s="166">
        <v>0</v>
      </c>
      <c r="G1178" s="209"/>
      <c r="H1178" s="208">
        <v>7.9654829074012612E-3</v>
      </c>
      <c r="I1178" s="103" t="s">
        <v>558</v>
      </c>
      <c r="J1178" s="85">
        <v>4</v>
      </c>
      <c r="K1178" s="211" t="s">
        <v>6282</v>
      </c>
      <c r="L1178" s="211">
        <v>20</v>
      </c>
      <c r="M1178" s="211" t="str">
        <f>IF(
ISNA(INDEX([1]resources!E:E,MATCH(B1178,[1]resources!B:B,0))),"fillme",
INDEX([1]resources!E:E,MATCH(B1178,[1]resources!B:B,0)))</f>
        <v>CAISO_Battery</v>
      </c>
      <c r="N1178" s="221">
        <f>IF(
ISNA(INDEX([1]resources!J:J,MATCH(B1178,[1]resources!B:B,0))),"fillme",
INDEX([1]resources!J:J,MATCH(B1178,[1]resources!B:B,0)))</f>
        <v>0</v>
      </c>
      <c r="O1178" s="210" t="str">
        <f>IFERROR(INDEX(resources!K:K,MATCH(B1178,resources!B:B,0)),"fillme")</f>
        <v>battery</v>
      </c>
      <c r="P1178" s="210" t="str">
        <f t="shared" si="405"/>
        <v>battery_2024_7</v>
      </c>
      <c r="Q1178" s="194">
        <f>INDEX(elcc!G:G,MATCH(P1178,elcc!D:D,0))</f>
        <v>1</v>
      </c>
      <c r="R1178" s="195">
        <f t="shared" si="406"/>
        <v>1</v>
      </c>
      <c r="S1178" s="210">
        <f t="shared" si="407"/>
        <v>0.15930965814802522</v>
      </c>
      <c r="T1178" s="212">
        <f t="shared" si="408"/>
        <v>0.15930965814802522</v>
      </c>
      <c r="U1178" s="196" t="str">
        <f t="shared" si="409"/>
        <v>ok</v>
      </c>
      <c r="V1178" s="192" t="str">
        <f>INDEX(resources!F:F,MATCH(B1178,resources!B:B,0))</f>
        <v>new_resolve</v>
      </c>
      <c r="W1178" s="197">
        <f t="shared" si="410"/>
        <v>0</v>
      </c>
      <c r="X1178" s="197">
        <f t="shared" si="411"/>
        <v>1</v>
      </c>
      <c r="Y1178" s="214" t="str">
        <f t="shared" si="412"/>
        <v xml:space="preserve">New_Li_Battery_D.19-11-016 Resource 4_Resource 4. 20 MW, 80 MWh battery. </v>
      </c>
      <c r="Z1178" s="197">
        <f>IF(COUNTIFS($Y$2:Y1178,Y1178)=1,1,0)</f>
        <v>0</v>
      </c>
      <c r="AA1178" s="197">
        <f>SUM($Z$2:Z1178)*Z1178</f>
        <v>0</v>
      </c>
      <c r="AB1178" s="197">
        <f>COUNTIFS(resources!B:B,B1178)</f>
        <v>1</v>
      </c>
      <c r="AC1178" s="197">
        <f t="shared" si="413"/>
        <v>1</v>
      </c>
      <c r="AD1178" s="197">
        <f t="shared" si="414"/>
        <v>1</v>
      </c>
      <c r="AE1178" s="197">
        <f t="shared" si="415"/>
        <v>1</v>
      </c>
      <c r="AF1178" s="197">
        <f t="shared" si="416"/>
        <v>1</v>
      </c>
      <c r="AG1178" s="197">
        <f t="shared" si="417"/>
        <v>1</v>
      </c>
      <c r="AH1178" s="197">
        <f t="shared" si="418"/>
        <v>1</v>
      </c>
      <c r="AI1178" s="197">
        <f t="shared" si="419"/>
        <v>1</v>
      </c>
    </row>
    <row r="1179" spans="1:35" x14ac:dyDescent="0.3">
      <c r="A1179" s="103" t="s">
        <v>3926</v>
      </c>
      <c r="B1179" s="214" t="s">
        <v>593</v>
      </c>
      <c r="C1179" s="214" t="s">
        <v>6281</v>
      </c>
      <c r="D1179" s="164">
        <v>2024</v>
      </c>
      <c r="E1179" s="164">
        <v>8</v>
      </c>
      <c r="F1179" s="166">
        <v>0</v>
      </c>
      <c r="G1179" s="209"/>
      <c r="H1179" s="208">
        <v>7.9654829074012612E-3</v>
      </c>
      <c r="I1179" s="103" t="s">
        <v>558</v>
      </c>
      <c r="J1179" s="85">
        <v>4</v>
      </c>
      <c r="K1179" s="211" t="s">
        <v>6282</v>
      </c>
      <c r="L1179" s="211">
        <v>20</v>
      </c>
      <c r="M1179" s="211" t="str">
        <f>IF(
ISNA(INDEX([1]resources!E:E,MATCH(B1179,[1]resources!B:B,0))),"fillme",
INDEX([1]resources!E:E,MATCH(B1179,[1]resources!B:B,0)))</f>
        <v>CAISO_Battery</v>
      </c>
      <c r="N1179" s="221">
        <f>IF(
ISNA(INDEX([1]resources!J:J,MATCH(B1179,[1]resources!B:B,0))),"fillme",
INDEX([1]resources!J:J,MATCH(B1179,[1]resources!B:B,0)))</f>
        <v>0</v>
      </c>
      <c r="O1179" s="210" t="str">
        <f>IFERROR(INDEX(resources!K:K,MATCH(B1179,resources!B:B,0)),"fillme")</f>
        <v>battery</v>
      </c>
      <c r="P1179" s="210" t="str">
        <f t="shared" si="405"/>
        <v>battery_2024_8</v>
      </c>
      <c r="Q1179" s="194">
        <f>INDEX(elcc!G:G,MATCH(P1179,elcc!D:D,0))</f>
        <v>1</v>
      </c>
      <c r="R1179" s="195">
        <f t="shared" si="406"/>
        <v>1</v>
      </c>
      <c r="S1179" s="210">
        <f t="shared" si="407"/>
        <v>0.15930965814802522</v>
      </c>
      <c r="T1179" s="212">
        <f t="shared" si="408"/>
        <v>0.15930965814802522</v>
      </c>
      <c r="U1179" s="196" t="str">
        <f t="shared" si="409"/>
        <v>ok</v>
      </c>
      <c r="V1179" s="192" t="str">
        <f>INDEX(resources!F:F,MATCH(B1179,resources!B:B,0))</f>
        <v>new_resolve</v>
      </c>
      <c r="W1179" s="197">
        <f t="shared" si="410"/>
        <v>0</v>
      </c>
      <c r="X1179" s="197">
        <f t="shared" si="411"/>
        <v>1</v>
      </c>
      <c r="Y1179" s="214" t="str">
        <f t="shared" si="412"/>
        <v xml:space="preserve">New_Li_Battery_D.19-11-016 Resource 4_Resource 4. 20 MW, 80 MWh battery. </v>
      </c>
      <c r="Z1179" s="197">
        <f>IF(COUNTIFS($Y$2:Y1179,Y1179)=1,1,0)</f>
        <v>0</v>
      </c>
      <c r="AA1179" s="197">
        <f>SUM($Z$2:Z1179)*Z1179</f>
        <v>0</v>
      </c>
      <c r="AB1179" s="197">
        <f>COUNTIFS(resources!B:B,B1179)</f>
        <v>1</v>
      </c>
      <c r="AC1179" s="197">
        <f t="shared" si="413"/>
        <v>1</v>
      </c>
      <c r="AD1179" s="197">
        <f t="shared" si="414"/>
        <v>1</v>
      </c>
      <c r="AE1179" s="197">
        <f t="shared" si="415"/>
        <v>1</v>
      </c>
      <c r="AF1179" s="197">
        <f t="shared" si="416"/>
        <v>1</v>
      </c>
      <c r="AG1179" s="197">
        <f t="shared" si="417"/>
        <v>1</v>
      </c>
      <c r="AH1179" s="197">
        <f t="shared" si="418"/>
        <v>1</v>
      </c>
      <c r="AI1179" s="197">
        <f t="shared" si="419"/>
        <v>1</v>
      </c>
    </row>
    <row r="1180" spans="1:35" x14ac:dyDescent="0.3">
      <c r="A1180" s="103" t="s">
        <v>3926</v>
      </c>
      <c r="B1180" s="214" t="s">
        <v>593</v>
      </c>
      <c r="C1180" s="214" t="s">
        <v>6281</v>
      </c>
      <c r="D1180" s="164">
        <v>2024</v>
      </c>
      <c r="E1180" s="164">
        <v>9</v>
      </c>
      <c r="F1180" s="166">
        <v>0</v>
      </c>
      <c r="G1180" s="209"/>
      <c r="H1180" s="208">
        <v>7.9654829074012612E-3</v>
      </c>
      <c r="I1180" s="103" t="s">
        <v>558</v>
      </c>
      <c r="J1180" s="85">
        <v>4</v>
      </c>
      <c r="K1180" s="211" t="s">
        <v>6282</v>
      </c>
      <c r="L1180" s="211">
        <v>20</v>
      </c>
      <c r="M1180" s="211" t="str">
        <f>IF(
ISNA(INDEX([1]resources!E:E,MATCH(B1180,[1]resources!B:B,0))),"fillme",
INDEX([1]resources!E:E,MATCH(B1180,[1]resources!B:B,0)))</f>
        <v>CAISO_Battery</v>
      </c>
      <c r="N1180" s="221">
        <f>IF(
ISNA(INDEX([1]resources!J:J,MATCH(B1180,[1]resources!B:B,0))),"fillme",
INDEX([1]resources!J:J,MATCH(B1180,[1]resources!B:B,0)))</f>
        <v>0</v>
      </c>
      <c r="O1180" s="210" t="str">
        <f>IFERROR(INDEX(resources!K:K,MATCH(B1180,resources!B:B,0)),"fillme")</f>
        <v>battery</v>
      </c>
      <c r="P1180" s="210" t="str">
        <f t="shared" si="405"/>
        <v>battery_2024_9</v>
      </c>
      <c r="Q1180" s="194">
        <f>INDEX(elcc!G:G,MATCH(P1180,elcc!D:D,0))</f>
        <v>1</v>
      </c>
      <c r="R1180" s="195">
        <f t="shared" si="406"/>
        <v>1</v>
      </c>
      <c r="S1180" s="210">
        <f t="shared" si="407"/>
        <v>0.15930965814802522</v>
      </c>
      <c r="T1180" s="212">
        <f t="shared" si="408"/>
        <v>0.15930965814802522</v>
      </c>
      <c r="U1180" s="196" t="str">
        <f t="shared" si="409"/>
        <v>ok</v>
      </c>
      <c r="V1180" s="192" t="str">
        <f>INDEX(resources!F:F,MATCH(B1180,resources!B:B,0))</f>
        <v>new_resolve</v>
      </c>
      <c r="W1180" s="197">
        <f t="shared" si="410"/>
        <v>0</v>
      </c>
      <c r="X1180" s="197">
        <f t="shared" si="411"/>
        <v>1</v>
      </c>
      <c r="Y1180" s="214" t="str">
        <f t="shared" si="412"/>
        <v xml:space="preserve">New_Li_Battery_D.19-11-016 Resource 4_Resource 4. 20 MW, 80 MWh battery. </v>
      </c>
      <c r="Z1180" s="197">
        <f>IF(COUNTIFS($Y$2:Y1180,Y1180)=1,1,0)</f>
        <v>0</v>
      </c>
      <c r="AA1180" s="197">
        <f>SUM($Z$2:Z1180)*Z1180</f>
        <v>0</v>
      </c>
      <c r="AB1180" s="197">
        <f>COUNTIFS(resources!B:B,B1180)</f>
        <v>1</v>
      </c>
      <c r="AC1180" s="197">
        <f t="shared" si="413"/>
        <v>1</v>
      </c>
      <c r="AD1180" s="197">
        <f t="shared" si="414"/>
        <v>1</v>
      </c>
      <c r="AE1180" s="197">
        <f t="shared" si="415"/>
        <v>1</v>
      </c>
      <c r="AF1180" s="197">
        <f t="shared" si="416"/>
        <v>1</v>
      </c>
      <c r="AG1180" s="197">
        <f t="shared" si="417"/>
        <v>1</v>
      </c>
      <c r="AH1180" s="197">
        <f t="shared" si="418"/>
        <v>1</v>
      </c>
      <c r="AI1180" s="197">
        <f t="shared" si="419"/>
        <v>1</v>
      </c>
    </row>
    <row r="1181" spans="1:35" x14ac:dyDescent="0.3">
      <c r="A1181" s="103" t="s">
        <v>3926</v>
      </c>
      <c r="B1181" s="214" t="s">
        <v>593</v>
      </c>
      <c r="C1181" s="214" t="s">
        <v>6281</v>
      </c>
      <c r="D1181" s="164">
        <v>2024</v>
      </c>
      <c r="E1181" s="164">
        <v>10</v>
      </c>
      <c r="F1181" s="166">
        <v>0</v>
      </c>
      <c r="G1181" s="209"/>
      <c r="H1181" s="208">
        <v>7.9654829074012612E-3</v>
      </c>
      <c r="I1181" s="103" t="s">
        <v>558</v>
      </c>
      <c r="J1181" s="85">
        <v>4</v>
      </c>
      <c r="K1181" s="211" t="s">
        <v>6282</v>
      </c>
      <c r="L1181" s="211">
        <v>20</v>
      </c>
      <c r="M1181" s="211" t="str">
        <f>IF(
ISNA(INDEX([1]resources!E:E,MATCH(B1181,[1]resources!B:B,0))),"fillme",
INDEX([1]resources!E:E,MATCH(B1181,[1]resources!B:B,0)))</f>
        <v>CAISO_Battery</v>
      </c>
      <c r="N1181" s="221">
        <f>IF(
ISNA(INDEX([1]resources!J:J,MATCH(B1181,[1]resources!B:B,0))),"fillme",
INDEX([1]resources!J:J,MATCH(B1181,[1]resources!B:B,0)))</f>
        <v>0</v>
      </c>
      <c r="O1181" s="210" t="str">
        <f>IFERROR(INDEX(resources!K:K,MATCH(B1181,resources!B:B,0)),"fillme")</f>
        <v>battery</v>
      </c>
      <c r="P1181" s="210" t="str">
        <f t="shared" si="405"/>
        <v>battery_2024_10</v>
      </c>
      <c r="Q1181" s="194">
        <f>INDEX(elcc!G:G,MATCH(P1181,elcc!D:D,0))</f>
        <v>1</v>
      </c>
      <c r="R1181" s="195">
        <f t="shared" si="406"/>
        <v>1</v>
      </c>
      <c r="S1181" s="210">
        <f t="shared" si="407"/>
        <v>0.15930965814802522</v>
      </c>
      <c r="T1181" s="212">
        <f t="shared" si="408"/>
        <v>0.15930965814802522</v>
      </c>
      <c r="U1181" s="196" t="str">
        <f t="shared" si="409"/>
        <v>ok</v>
      </c>
      <c r="V1181" s="192" t="str">
        <f>INDEX(resources!F:F,MATCH(B1181,resources!B:B,0))</f>
        <v>new_resolve</v>
      </c>
      <c r="W1181" s="197">
        <f t="shared" si="410"/>
        <v>0</v>
      </c>
      <c r="X1181" s="197">
        <f t="shared" si="411"/>
        <v>1</v>
      </c>
      <c r="Y1181" s="214" t="str">
        <f t="shared" si="412"/>
        <v xml:space="preserve">New_Li_Battery_D.19-11-016 Resource 4_Resource 4. 20 MW, 80 MWh battery. </v>
      </c>
      <c r="Z1181" s="197">
        <f>IF(COUNTIFS($Y$2:Y1181,Y1181)=1,1,0)</f>
        <v>0</v>
      </c>
      <c r="AA1181" s="197">
        <f>SUM($Z$2:Z1181)*Z1181</f>
        <v>0</v>
      </c>
      <c r="AB1181" s="197">
        <f>COUNTIFS(resources!B:B,B1181)</f>
        <v>1</v>
      </c>
      <c r="AC1181" s="197">
        <f t="shared" si="413"/>
        <v>1</v>
      </c>
      <c r="AD1181" s="197">
        <f t="shared" si="414"/>
        <v>1</v>
      </c>
      <c r="AE1181" s="197">
        <f t="shared" si="415"/>
        <v>1</v>
      </c>
      <c r="AF1181" s="197">
        <f t="shared" si="416"/>
        <v>1</v>
      </c>
      <c r="AG1181" s="197">
        <f t="shared" si="417"/>
        <v>1</v>
      </c>
      <c r="AH1181" s="197">
        <f t="shared" si="418"/>
        <v>1</v>
      </c>
      <c r="AI1181" s="197">
        <f t="shared" si="419"/>
        <v>1</v>
      </c>
    </row>
    <row r="1182" spans="1:35" x14ac:dyDescent="0.3">
      <c r="A1182" s="103" t="s">
        <v>3926</v>
      </c>
      <c r="B1182" s="214" t="s">
        <v>593</v>
      </c>
      <c r="C1182" s="214" t="s">
        <v>6281</v>
      </c>
      <c r="D1182" s="164">
        <v>2024</v>
      </c>
      <c r="E1182" s="164">
        <v>11</v>
      </c>
      <c r="F1182" s="166">
        <v>0</v>
      </c>
      <c r="G1182" s="209"/>
      <c r="H1182" s="208">
        <v>7.9654829074012612E-3</v>
      </c>
      <c r="I1182" s="103" t="s">
        <v>558</v>
      </c>
      <c r="J1182" s="85">
        <v>4</v>
      </c>
      <c r="K1182" s="211" t="s">
        <v>6282</v>
      </c>
      <c r="L1182" s="211">
        <v>20</v>
      </c>
      <c r="M1182" s="211" t="str">
        <f>IF(
ISNA(INDEX([1]resources!E:E,MATCH(B1182,[1]resources!B:B,0))),"fillme",
INDEX([1]resources!E:E,MATCH(B1182,[1]resources!B:B,0)))</f>
        <v>CAISO_Battery</v>
      </c>
      <c r="N1182" s="221">
        <f>IF(
ISNA(INDEX([1]resources!J:J,MATCH(B1182,[1]resources!B:B,0))),"fillme",
INDEX([1]resources!J:J,MATCH(B1182,[1]resources!B:B,0)))</f>
        <v>0</v>
      </c>
      <c r="O1182" s="210" t="str">
        <f>IFERROR(INDEX(resources!K:K,MATCH(B1182,resources!B:B,0)),"fillme")</f>
        <v>battery</v>
      </c>
      <c r="P1182" s="210" t="str">
        <f t="shared" si="405"/>
        <v>battery_2024_11</v>
      </c>
      <c r="Q1182" s="194">
        <f>INDEX(elcc!G:G,MATCH(P1182,elcc!D:D,0))</f>
        <v>1</v>
      </c>
      <c r="R1182" s="195">
        <f t="shared" si="406"/>
        <v>1</v>
      </c>
      <c r="S1182" s="210">
        <f t="shared" si="407"/>
        <v>0.15930965814802522</v>
      </c>
      <c r="T1182" s="212">
        <f t="shared" si="408"/>
        <v>0.15930965814802522</v>
      </c>
      <c r="U1182" s="196" t="str">
        <f t="shared" si="409"/>
        <v>ok</v>
      </c>
      <c r="V1182" s="192" t="str">
        <f>INDEX(resources!F:F,MATCH(B1182,resources!B:B,0))</f>
        <v>new_resolve</v>
      </c>
      <c r="W1182" s="197">
        <f t="shared" si="410"/>
        <v>0</v>
      </c>
      <c r="X1182" s="197">
        <f t="shared" si="411"/>
        <v>1</v>
      </c>
      <c r="Y1182" s="214" t="str">
        <f t="shared" si="412"/>
        <v xml:space="preserve">New_Li_Battery_D.19-11-016 Resource 4_Resource 4. 20 MW, 80 MWh battery. </v>
      </c>
      <c r="Z1182" s="197">
        <f>IF(COUNTIFS($Y$2:Y1182,Y1182)=1,1,0)</f>
        <v>0</v>
      </c>
      <c r="AA1182" s="197">
        <f>SUM($Z$2:Z1182)*Z1182</f>
        <v>0</v>
      </c>
      <c r="AB1182" s="197">
        <f>COUNTIFS(resources!B:B,B1182)</f>
        <v>1</v>
      </c>
      <c r="AC1182" s="197">
        <f t="shared" si="413"/>
        <v>1</v>
      </c>
      <c r="AD1182" s="197">
        <f t="shared" si="414"/>
        <v>1</v>
      </c>
      <c r="AE1182" s="197">
        <f t="shared" si="415"/>
        <v>1</v>
      </c>
      <c r="AF1182" s="197">
        <f t="shared" si="416"/>
        <v>1</v>
      </c>
      <c r="AG1182" s="197">
        <f t="shared" si="417"/>
        <v>1</v>
      </c>
      <c r="AH1182" s="197">
        <f t="shared" si="418"/>
        <v>1</v>
      </c>
      <c r="AI1182" s="197">
        <f t="shared" si="419"/>
        <v>1</v>
      </c>
    </row>
    <row r="1183" spans="1:35" x14ac:dyDescent="0.3">
      <c r="A1183" s="103" t="s">
        <v>3926</v>
      </c>
      <c r="B1183" s="214" t="s">
        <v>593</v>
      </c>
      <c r="C1183" s="214" t="s">
        <v>6281</v>
      </c>
      <c r="D1183" s="164">
        <v>2024</v>
      </c>
      <c r="E1183" s="164">
        <v>12</v>
      </c>
      <c r="F1183" s="166">
        <v>0</v>
      </c>
      <c r="G1183" s="209"/>
      <c r="H1183" s="208">
        <v>7.9654829074012612E-3</v>
      </c>
      <c r="I1183" s="103" t="s">
        <v>558</v>
      </c>
      <c r="J1183" s="85">
        <v>4</v>
      </c>
      <c r="K1183" s="211" t="s">
        <v>6282</v>
      </c>
      <c r="L1183" s="211">
        <v>20</v>
      </c>
      <c r="M1183" s="211" t="str">
        <f>IF(
ISNA(INDEX([1]resources!E:E,MATCH(B1183,[1]resources!B:B,0))),"fillme",
INDEX([1]resources!E:E,MATCH(B1183,[1]resources!B:B,0)))</f>
        <v>CAISO_Battery</v>
      </c>
      <c r="N1183" s="221">
        <f>IF(
ISNA(INDEX([1]resources!J:J,MATCH(B1183,[1]resources!B:B,0))),"fillme",
INDEX([1]resources!J:J,MATCH(B1183,[1]resources!B:B,0)))</f>
        <v>0</v>
      </c>
      <c r="O1183" s="210" t="str">
        <f>IFERROR(INDEX(resources!K:K,MATCH(B1183,resources!B:B,0)),"fillme")</f>
        <v>battery</v>
      </c>
      <c r="P1183" s="210" t="str">
        <f t="shared" si="405"/>
        <v>battery_2024_12</v>
      </c>
      <c r="Q1183" s="194">
        <f>INDEX(elcc!G:G,MATCH(P1183,elcc!D:D,0))</f>
        <v>1</v>
      </c>
      <c r="R1183" s="195">
        <f t="shared" si="406"/>
        <v>1</v>
      </c>
      <c r="S1183" s="210">
        <f t="shared" si="407"/>
        <v>0.15930965814802522</v>
      </c>
      <c r="T1183" s="212">
        <f t="shared" si="408"/>
        <v>0.15930965814802522</v>
      </c>
      <c r="U1183" s="196" t="str">
        <f t="shared" si="409"/>
        <v>ok</v>
      </c>
      <c r="V1183" s="192" t="str">
        <f>INDEX(resources!F:F,MATCH(B1183,resources!B:B,0))</f>
        <v>new_resolve</v>
      </c>
      <c r="W1183" s="197">
        <f t="shared" si="410"/>
        <v>0</v>
      </c>
      <c r="X1183" s="197">
        <f t="shared" si="411"/>
        <v>1</v>
      </c>
      <c r="Y1183" s="214" t="str">
        <f t="shared" si="412"/>
        <v xml:space="preserve">New_Li_Battery_D.19-11-016 Resource 4_Resource 4. 20 MW, 80 MWh battery. </v>
      </c>
      <c r="Z1183" s="197">
        <f>IF(COUNTIFS($Y$2:Y1183,Y1183)=1,1,0)</f>
        <v>0</v>
      </c>
      <c r="AA1183" s="197">
        <f>SUM($Z$2:Z1183)*Z1183</f>
        <v>0</v>
      </c>
      <c r="AB1183" s="197">
        <f>COUNTIFS(resources!B:B,B1183)</f>
        <v>1</v>
      </c>
      <c r="AC1183" s="197">
        <f t="shared" si="413"/>
        <v>1</v>
      </c>
      <c r="AD1183" s="197">
        <f t="shared" si="414"/>
        <v>1</v>
      </c>
      <c r="AE1183" s="197">
        <f t="shared" si="415"/>
        <v>1</v>
      </c>
      <c r="AF1183" s="197">
        <f t="shared" si="416"/>
        <v>1</v>
      </c>
      <c r="AG1183" s="197">
        <f t="shared" si="417"/>
        <v>1</v>
      </c>
      <c r="AH1183" s="197">
        <f t="shared" si="418"/>
        <v>1</v>
      </c>
      <c r="AI1183" s="197">
        <f t="shared" si="419"/>
        <v>1</v>
      </c>
    </row>
    <row r="1184" spans="1:35" x14ac:dyDescent="0.3">
      <c r="A1184" s="103" t="s">
        <v>3926</v>
      </c>
      <c r="B1184" s="214" t="s">
        <v>593</v>
      </c>
      <c r="C1184" s="214" t="s">
        <v>6281</v>
      </c>
      <c r="D1184" s="164">
        <v>2025</v>
      </c>
      <c r="E1184" s="164">
        <v>1</v>
      </c>
      <c r="F1184" s="166">
        <v>0</v>
      </c>
      <c r="G1184" s="209"/>
      <c r="H1184" s="208">
        <v>7.9654829074012612E-3</v>
      </c>
      <c r="I1184" s="103" t="s">
        <v>558</v>
      </c>
      <c r="J1184" s="85">
        <v>4</v>
      </c>
      <c r="K1184" s="211" t="s">
        <v>6282</v>
      </c>
      <c r="L1184" s="211">
        <v>20</v>
      </c>
      <c r="M1184" s="211" t="str">
        <f>IF(
ISNA(INDEX([1]resources!E:E,MATCH(B1184,[1]resources!B:B,0))),"fillme",
INDEX([1]resources!E:E,MATCH(B1184,[1]resources!B:B,0)))</f>
        <v>CAISO_Battery</v>
      </c>
      <c r="N1184" s="221">
        <f>IF(
ISNA(INDEX([1]resources!J:J,MATCH(B1184,[1]resources!B:B,0))),"fillme",
INDEX([1]resources!J:J,MATCH(B1184,[1]resources!B:B,0)))</f>
        <v>0</v>
      </c>
      <c r="O1184" s="210" t="str">
        <f>IFERROR(INDEX(resources!K:K,MATCH(B1184,resources!B:B,0)),"fillme")</f>
        <v>battery</v>
      </c>
      <c r="P1184" s="210" t="str">
        <f t="shared" si="405"/>
        <v>battery_2025_1</v>
      </c>
      <c r="Q1184" s="194">
        <f>INDEX(elcc!G:G,MATCH(P1184,elcc!D:D,0))</f>
        <v>0.98301732361648997</v>
      </c>
      <c r="R1184" s="195">
        <f t="shared" si="406"/>
        <v>1</v>
      </c>
      <c r="S1184" s="210">
        <f t="shared" si="407"/>
        <v>0.15660415377892969</v>
      </c>
      <c r="T1184" s="212">
        <f t="shared" si="408"/>
        <v>0.15660415377892969</v>
      </c>
      <c r="U1184" s="196" t="str">
        <f t="shared" si="409"/>
        <v>ok</v>
      </c>
      <c r="V1184" s="192" t="str">
        <f>INDEX(resources!F:F,MATCH(B1184,resources!B:B,0))</f>
        <v>new_resolve</v>
      </c>
      <c r="W1184" s="197">
        <f t="shared" si="410"/>
        <v>0</v>
      </c>
      <c r="X1184" s="197">
        <f t="shared" si="411"/>
        <v>1</v>
      </c>
      <c r="Y1184" s="214" t="str">
        <f t="shared" si="412"/>
        <v xml:space="preserve">New_Li_Battery_D.19-11-016 Resource 4_Resource 4. 20 MW, 80 MWh battery. </v>
      </c>
      <c r="Z1184" s="197">
        <f>IF(COUNTIFS($Y$2:Y1184,Y1184)=1,1,0)</f>
        <v>0</v>
      </c>
      <c r="AA1184" s="197">
        <f>SUM($Z$2:Z1184)*Z1184</f>
        <v>0</v>
      </c>
      <c r="AB1184" s="197">
        <f>COUNTIFS(resources!B:B,B1184)</f>
        <v>1</v>
      </c>
      <c r="AC1184" s="197">
        <f t="shared" si="413"/>
        <v>1</v>
      </c>
      <c r="AD1184" s="197">
        <f t="shared" si="414"/>
        <v>1</v>
      </c>
      <c r="AE1184" s="197">
        <f t="shared" si="415"/>
        <v>1</v>
      </c>
      <c r="AF1184" s="197">
        <f t="shared" si="416"/>
        <v>1</v>
      </c>
      <c r="AG1184" s="197">
        <f t="shared" si="417"/>
        <v>1</v>
      </c>
      <c r="AH1184" s="197">
        <f t="shared" si="418"/>
        <v>1</v>
      </c>
      <c r="AI1184" s="197">
        <f t="shared" si="419"/>
        <v>1</v>
      </c>
    </row>
    <row r="1185" spans="1:35" x14ac:dyDescent="0.3">
      <c r="A1185" s="103" t="s">
        <v>3926</v>
      </c>
      <c r="B1185" s="214" t="s">
        <v>593</v>
      </c>
      <c r="C1185" s="214" t="s">
        <v>6281</v>
      </c>
      <c r="D1185" s="164">
        <v>2025</v>
      </c>
      <c r="E1185" s="164">
        <v>2</v>
      </c>
      <c r="F1185" s="166">
        <v>0</v>
      </c>
      <c r="G1185" s="209"/>
      <c r="H1185" s="208">
        <v>7.9654829074012612E-3</v>
      </c>
      <c r="I1185" s="103" t="s">
        <v>558</v>
      </c>
      <c r="J1185" s="85">
        <v>4</v>
      </c>
      <c r="K1185" s="211" t="s">
        <v>6282</v>
      </c>
      <c r="L1185" s="211">
        <v>20</v>
      </c>
      <c r="M1185" s="211" t="str">
        <f>IF(
ISNA(INDEX([1]resources!E:E,MATCH(B1185,[1]resources!B:B,0))),"fillme",
INDEX([1]resources!E:E,MATCH(B1185,[1]resources!B:B,0)))</f>
        <v>CAISO_Battery</v>
      </c>
      <c r="N1185" s="221">
        <f>IF(
ISNA(INDEX([1]resources!J:J,MATCH(B1185,[1]resources!B:B,0))),"fillme",
INDEX([1]resources!J:J,MATCH(B1185,[1]resources!B:B,0)))</f>
        <v>0</v>
      </c>
      <c r="O1185" s="210" t="str">
        <f>IFERROR(INDEX(resources!K:K,MATCH(B1185,resources!B:B,0)),"fillme")</f>
        <v>battery</v>
      </c>
      <c r="P1185" s="210" t="str">
        <f t="shared" si="405"/>
        <v>battery_2025_2</v>
      </c>
      <c r="Q1185" s="194">
        <f>INDEX(elcc!G:G,MATCH(P1185,elcc!D:D,0))</f>
        <v>0.98301732361648997</v>
      </c>
      <c r="R1185" s="195">
        <f t="shared" si="406"/>
        <v>1</v>
      </c>
      <c r="S1185" s="210">
        <f t="shared" si="407"/>
        <v>0.15660415377892969</v>
      </c>
      <c r="T1185" s="212">
        <f t="shared" si="408"/>
        <v>0.15660415377892969</v>
      </c>
      <c r="U1185" s="196" t="str">
        <f t="shared" si="409"/>
        <v>ok</v>
      </c>
      <c r="V1185" s="192" t="str">
        <f>INDEX(resources!F:F,MATCH(B1185,resources!B:B,0))</f>
        <v>new_resolve</v>
      </c>
      <c r="W1185" s="197">
        <f t="shared" si="410"/>
        <v>0</v>
      </c>
      <c r="X1185" s="197">
        <f t="shared" si="411"/>
        <v>1</v>
      </c>
      <c r="Y1185" s="214" t="str">
        <f t="shared" si="412"/>
        <v xml:space="preserve">New_Li_Battery_D.19-11-016 Resource 4_Resource 4. 20 MW, 80 MWh battery. </v>
      </c>
      <c r="Z1185" s="197">
        <f>IF(COUNTIFS($Y$2:Y1185,Y1185)=1,1,0)</f>
        <v>0</v>
      </c>
      <c r="AA1185" s="197">
        <f>SUM($Z$2:Z1185)*Z1185</f>
        <v>0</v>
      </c>
      <c r="AB1185" s="197">
        <f>COUNTIFS(resources!B:B,B1185)</f>
        <v>1</v>
      </c>
      <c r="AC1185" s="197">
        <f t="shared" si="413"/>
        <v>1</v>
      </c>
      <c r="AD1185" s="197">
        <f t="shared" si="414"/>
        <v>1</v>
      </c>
      <c r="AE1185" s="197">
        <f t="shared" si="415"/>
        <v>1</v>
      </c>
      <c r="AF1185" s="197">
        <f t="shared" si="416"/>
        <v>1</v>
      </c>
      <c r="AG1185" s="197">
        <f t="shared" si="417"/>
        <v>1</v>
      </c>
      <c r="AH1185" s="197">
        <f t="shared" si="418"/>
        <v>1</v>
      </c>
      <c r="AI1185" s="197">
        <f t="shared" si="419"/>
        <v>1</v>
      </c>
    </row>
    <row r="1186" spans="1:35" x14ac:dyDescent="0.3">
      <c r="A1186" s="103" t="s">
        <v>3926</v>
      </c>
      <c r="B1186" s="214" t="s">
        <v>593</v>
      </c>
      <c r="C1186" s="214" t="s">
        <v>6281</v>
      </c>
      <c r="D1186" s="164">
        <v>2025</v>
      </c>
      <c r="E1186" s="164">
        <v>3</v>
      </c>
      <c r="F1186" s="166">
        <v>0</v>
      </c>
      <c r="G1186" s="209"/>
      <c r="H1186" s="208">
        <v>7.9654829074012612E-3</v>
      </c>
      <c r="I1186" s="103" t="s">
        <v>558</v>
      </c>
      <c r="J1186" s="85">
        <v>4</v>
      </c>
      <c r="K1186" s="211" t="s">
        <v>6282</v>
      </c>
      <c r="L1186" s="211">
        <v>20</v>
      </c>
      <c r="M1186" s="211" t="str">
        <f>IF(
ISNA(INDEX([1]resources!E:E,MATCH(B1186,[1]resources!B:B,0))),"fillme",
INDEX([1]resources!E:E,MATCH(B1186,[1]resources!B:B,0)))</f>
        <v>CAISO_Battery</v>
      </c>
      <c r="N1186" s="221">
        <f>IF(
ISNA(INDEX([1]resources!J:J,MATCH(B1186,[1]resources!B:B,0))),"fillme",
INDEX([1]resources!J:J,MATCH(B1186,[1]resources!B:B,0)))</f>
        <v>0</v>
      </c>
      <c r="O1186" s="210" t="str">
        <f>IFERROR(INDEX(resources!K:K,MATCH(B1186,resources!B:B,0)),"fillme")</f>
        <v>battery</v>
      </c>
      <c r="P1186" s="210" t="str">
        <f t="shared" si="405"/>
        <v>battery_2025_3</v>
      </c>
      <c r="Q1186" s="194">
        <f>INDEX(elcc!G:G,MATCH(P1186,elcc!D:D,0))</f>
        <v>0.98301732361648997</v>
      </c>
      <c r="R1186" s="195">
        <f t="shared" si="406"/>
        <v>1</v>
      </c>
      <c r="S1186" s="210">
        <f t="shared" si="407"/>
        <v>0.15660415377892969</v>
      </c>
      <c r="T1186" s="212">
        <f t="shared" si="408"/>
        <v>0.15660415377892969</v>
      </c>
      <c r="U1186" s="196" t="str">
        <f t="shared" si="409"/>
        <v>ok</v>
      </c>
      <c r="V1186" s="192" t="str">
        <f>INDEX(resources!F:F,MATCH(B1186,resources!B:B,0))</f>
        <v>new_resolve</v>
      </c>
      <c r="W1186" s="197">
        <f t="shared" si="410"/>
        <v>0</v>
      </c>
      <c r="X1186" s="197">
        <f t="shared" si="411"/>
        <v>1</v>
      </c>
      <c r="Y1186" s="214" t="str">
        <f t="shared" si="412"/>
        <v xml:space="preserve">New_Li_Battery_D.19-11-016 Resource 4_Resource 4. 20 MW, 80 MWh battery. </v>
      </c>
      <c r="Z1186" s="197">
        <f>IF(COUNTIFS($Y$2:Y1186,Y1186)=1,1,0)</f>
        <v>0</v>
      </c>
      <c r="AA1186" s="197">
        <f>SUM($Z$2:Z1186)*Z1186</f>
        <v>0</v>
      </c>
      <c r="AB1186" s="197">
        <f>COUNTIFS(resources!B:B,B1186)</f>
        <v>1</v>
      </c>
      <c r="AC1186" s="197">
        <f t="shared" si="413"/>
        <v>1</v>
      </c>
      <c r="AD1186" s="197">
        <f t="shared" si="414"/>
        <v>1</v>
      </c>
      <c r="AE1186" s="197">
        <f t="shared" si="415"/>
        <v>1</v>
      </c>
      <c r="AF1186" s="197">
        <f t="shared" si="416"/>
        <v>1</v>
      </c>
      <c r="AG1186" s="197">
        <f t="shared" si="417"/>
        <v>1</v>
      </c>
      <c r="AH1186" s="197">
        <f t="shared" si="418"/>
        <v>1</v>
      </c>
      <c r="AI1186" s="197">
        <f t="shared" si="419"/>
        <v>1</v>
      </c>
    </row>
    <row r="1187" spans="1:35" x14ac:dyDescent="0.3">
      <c r="A1187" s="103" t="s">
        <v>3926</v>
      </c>
      <c r="B1187" s="214" t="s">
        <v>593</v>
      </c>
      <c r="C1187" s="214" t="s">
        <v>6281</v>
      </c>
      <c r="D1187" s="164">
        <v>2025</v>
      </c>
      <c r="E1187" s="164">
        <v>4</v>
      </c>
      <c r="F1187" s="166">
        <v>0</v>
      </c>
      <c r="G1187" s="209"/>
      <c r="H1187" s="208">
        <v>7.9654829074012612E-3</v>
      </c>
      <c r="I1187" s="103" t="s">
        <v>558</v>
      </c>
      <c r="J1187" s="85">
        <v>4</v>
      </c>
      <c r="K1187" s="211" t="s">
        <v>6282</v>
      </c>
      <c r="L1187" s="211">
        <v>20</v>
      </c>
      <c r="M1187" s="211" t="str">
        <f>IF(
ISNA(INDEX([1]resources!E:E,MATCH(B1187,[1]resources!B:B,0))),"fillme",
INDEX([1]resources!E:E,MATCH(B1187,[1]resources!B:B,0)))</f>
        <v>CAISO_Battery</v>
      </c>
      <c r="N1187" s="221">
        <f>IF(
ISNA(INDEX([1]resources!J:J,MATCH(B1187,[1]resources!B:B,0))),"fillme",
INDEX([1]resources!J:J,MATCH(B1187,[1]resources!B:B,0)))</f>
        <v>0</v>
      </c>
      <c r="O1187" s="210" t="str">
        <f>IFERROR(INDEX(resources!K:K,MATCH(B1187,resources!B:B,0)),"fillme")</f>
        <v>battery</v>
      </c>
      <c r="P1187" s="210" t="str">
        <f t="shared" si="405"/>
        <v>battery_2025_4</v>
      </c>
      <c r="Q1187" s="194">
        <f>INDEX(elcc!G:G,MATCH(P1187,elcc!D:D,0))</f>
        <v>0.98301732361648997</v>
      </c>
      <c r="R1187" s="195">
        <f t="shared" si="406"/>
        <v>1</v>
      </c>
      <c r="S1187" s="210">
        <f t="shared" si="407"/>
        <v>0.15660415377892969</v>
      </c>
      <c r="T1187" s="212">
        <f t="shared" si="408"/>
        <v>0.15660415377892969</v>
      </c>
      <c r="U1187" s="196" t="str">
        <f t="shared" si="409"/>
        <v>ok</v>
      </c>
      <c r="V1187" s="192" t="str">
        <f>INDEX(resources!F:F,MATCH(B1187,resources!B:B,0))</f>
        <v>new_resolve</v>
      </c>
      <c r="W1187" s="197">
        <f t="shared" si="410"/>
        <v>0</v>
      </c>
      <c r="X1187" s="197">
        <f t="shared" si="411"/>
        <v>1</v>
      </c>
      <c r="Y1187" s="214" t="str">
        <f t="shared" si="412"/>
        <v xml:space="preserve">New_Li_Battery_D.19-11-016 Resource 4_Resource 4. 20 MW, 80 MWh battery. </v>
      </c>
      <c r="Z1187" s="197">
        <f>IF(COUNTIFS($Y$2:Y1187,Y1187)=1,1,0)</f>
        <v>0</v>
      </c>
      <c r="AA1187" s="197">
        <f>SUM($Z$2:Z1187)*Z1187</f>
        <v>0</v>
      </c>
      <c r="AB1187" s="197">
        <f>COUNTIFS(resources!B:B,B1187)</f>
        <v>1</v>
      </c>
      <c r="AC1187" s="197">
        <f t="shared" si="413"/>
        <v>1</v>
      </c>
      <c r="AD1187" s="197">
        <f t="shared" si="414"/>
        <v>1</v>
      </c>
      <c r="AE1187" s="197">
        <f t="shared" si="415"/>
        <v>1</v>
      </c>
      <c r="AF1187" s="197">
        <f t="shared" si="416"/>
        <v>1</v>
      </c>
      <c r="AG1187" s="197">
        <f t="shared" si="417"/>
        <v>1</v>
      </c>
      <c r="AH1187" s="197">
        <f t="shared" si="418"/>
        <v>1</v>
      </c>
      <c r="AI1187" s="197">
        <f t="shared" si="419"/>
        <v>1</v>
      </c>
    </row>
    <row r="1188" spans="1:35" x14ac:dyDescent="0.3">
      <c r="A1188" s="103" t="s">
        <v>3926</v>
      </c>
      <c r="B1188" s="214" t="s">
        <v>593</v>
      </c>
      <c r="C1188" s="214" t="s">
        <v>6281</v>
      </c>
      <c r="D1188" s="164">
        <v>2025</v>
      </c>
      <c r="E1188" s="164">
        <v>5</v>
      </c>
      <c r="F1188" s="166">
        <v>0</v>
      </c>
      <c r="G1188" s="209"/>
      <c r="H1188" s="208">
        <v>7.9654829074012612E-3</v>
      </c>
      <c r="I1188" s="103" t="s">
        <v>558</v>
      </c>
      <c r="J1188" s="85">
        <v>4</v>
      </c>
      <c r="K1188" s="211" t="s">
        <v>6282</v>
      </c>
      <c r="L1188" s="211">
        <v>20</v>
      </c>
      <c r="M1188" s="211" t="str">
        <f>IF(
ISNA(INDEX([1]resources!E:E,MATCH(B1188,[1]resources!B:B,0))),"fillme",
INDEX([1]resources!E:E,MATCH(B1188,[1]resources!B:B,0)))</f>
        <v>CAISO_Battery</v>
      </c>
      <c r="N1188" s="221">
        <f>IF(
ISNA(INDEX([1]resources!J:J,MATCH(B1188,[1]resources!B:B,0))),"fillme",
INDEX([1]resources!J:J,MATCH(B1188,[1]resources!B:B,0)))</f>
        <v>0</v>
      </c>
      <c r="O1188" s="210" t="str">
        <f>IFERROR(INDEX(resources!K:K,MATCH(B1188,resources!B:B,0)),"fillme")</f>
        <v>battery</v>
      </c>
      <c r="P1188" s="210" t="str">
        <f t="shared" si="405"/>
        <v>battery_2025_5</v>
      </c>
      <c r="Q1188" s="194">
        <f>INDEX(elcc!G:G,MATCH(P1188,elcc!D:D,0))</f>
        <v>0.98301732361648997</v>
      </c>
      <c r="R1188" s="195">
        <f t="shared" si="406"/>
        <v>1</v>
      </c>
      <c r="S1188" s="210">
        <f t="shared" si="407"/>
        <v>0.15660415377892969</v>
      </c>
      <c r="T1188" s="212">
        <f t="shared" si="408"/>
        <v>0.15660415377892969</v>
      </c>
      <c r="U1188" s="196" t="str">
        <f t="shared" si="409"/>
        <v>ok</v>
      </c>
      <c r="V1188" s="192" t="str">
        <f>INDEX(resources!F:F,MATCH(B1188,resources!B:B,0))</f>
        <v>new_resolve</v>
      </c>
      <c r="W1188" s="197">
        <f t="shared" si="410"/>
        <v>0</v>
      </c>
      <c r="X1188" s="197">
        <f t="shared" si="411"/>
        <v>1</v>
      </c>
      <c r="Y1188" s="214" t="str">
        <f t="shared" si="412"/>
        <v xml:space="preserve">New_Li_Battery_D.19-11-016 Resource 4_Resource 4. 20 MW, 80 MWh battery. </v>
      </c>
      <c r="Z1188" s="197">
        <f>IF(COUNTIFS($Y$2:Y1188,Y1188)=1,1,0)</f>
        <v>0</v>
      </c>
      <c r="AA1188" s="197">
        <f>SUM($Z$2:Z1188)*Z1188</f>
        <v>0</v>
      </c>
      <c r="AB1188" s="197">
        <f>COUNTIFS(resources!B:B,B1188)</f>
        <v>1</v>
      </c>
      <c r="AC1188" s="197">
        <f t="shared" si="413"/>
        <v>1</v>
      </c>
      <c r="AD1188" s="197">
        <f t="shared" si="414"/>
        <v>1</v>
      </c>
      <c r="AE1188" s="197">
        <f t="shared" si="415"/>
        <v>1</v>
      </c>
      <c r="AF1188" s="197">
        <f t="shared" si="416"/>
        <v>1</v>
      </c>
      <c r="AG1188" s="197">
        <f t="shared" si="417"/>
        <v>1</v>
      </c>
      <c r="AH1188" s="197">
        <f t="shared" si="418"/>
        <v>1</v>
      </c>
      <c r="AI1188" s="197">
        <f t="shared" si="419"/>
        <v>1</v>
      </c>
    </row>
    <row r="1189" spans="1:35" x14ac:dyDescent="0.3">
      <c r="A1189" s="103" t="s">
        <v>3926</v>
      </c>
      <c r="B1189" s="214" t="s">
        <v>593</v>
      </c>
      <c r="C1189" s="214" t="s">
        <v>6281</v>
      </c>
      <c r="D1189" s="164">
        <v>2025</v>
      </c>
      <c r="E1189" s="164">
        <v>6</v>
      </c>
      <c r="F1189" s="166">
        <v>0</v>
      </c>
      <c r="G1189" s="209"/>
      <c r="H1189" s="208">
        <v>7.9654829074012612E-3</v>
      </c>
      <c r="I1189" s="103" t="s">
        <v>558</v>
      </c>
      <c r="J1189" s="85">
        <v>4</v>
      </c>
      <c r="K1189" s="211" t="s">
        <v>6282</v>
      </c>
      <c r="L1189" s="211">
        <v>20</v>
      </c>
      <c r="M1189" s="211" t="str">
        <f>IF(
ISNA(INDEX([1]resources!E:E,MATCH(B1189,[1]resources!B:B,0))),"fillme",
INDEX([1]resources!E:E,MATCH(B1189,[1]resources!B:B,0)))</f>
        <v>CAISO_Battery</v>
      </c>
      <c r="N1189" s="221">
        <f>IF(
ISNA(INDEX([1]resources!J:J,MATCH(B1189,[1]resources!B:B,0))),"fillme",
INDEX([1]resources!J:J,MATCH(B1189,[1]resources!B:B,0)))</f>
        <v>0</v>
      </c>
      <c r="O1189" s="210" t="str">
        <f>IFERROR(INDEX(resources!K:K,MATCH(B1189,resources!B:B,0)),"fillme")</f>
        <v>battery</v>
      </c>
      <c r="P1189" s="210" t="str">
        <f t="shared" si="405"/>
        <v>battery_2025_6</v>
      </c>
      <c r="Q1189" s="194">
        <f>INDEX(elcc!G:G,MATCH(P1189,elcc!D:D,0))</f>
        <v>0.98301732361648997</v>
      </c>
      <c r="R1189" s="195">
        <f t="shared" si="406"/>
        <v>1</v>
      </c>
      <c r="S1189" s="210">
        <f t="shared" si="407"/>
        <v>0.15660415377892969</v>
      </c>
      <c r="T1189" s="212">
        <f t="shared" si="408"/>
        <v>0.15660415377892969</v>
      </c>
      <c r="U1189" s="196" t="str">
        <f t="shared" si="409"/>
        <v>ok</v>
      </c>
      <c r="V1189" s="192" t="str">
        <f>INDEX(resources!F:F,MATCH(B1189,resources!B:B,0))</f>
        <v>new_resolve</v>
      </c>
      <c r="W1189" s="197">
        <f t="shared" si="410"/>
        <v>0</v>
      </c>
      <c r="X1189" s="197">
        <f t="shared" si="411"/>
        <v>1</v>
      </c>
      <c r="Y1189" s="214" t="str">
        <f t="shared" si="412"/>
        <v xml:space="preserve">New_Li_Battery_D.19-11-016 Resource 4_Resource 4. 20 MW, 80 MWh battery. </v>
      </c>
      <c r="Z1189" s="197">
        <f>IF(COUNTIFS($Y$2:Y1189,Y1189)=1,1,0)</f>
        <v>0</v>
      </c>
      <c r="AA1189" s="197">
        <f>SUM($Z$2:Z1189)*Z1189</f>
        <v>0</v>
      </c>
      <c r="AB1189" s="197">
        <f>COUNTIFS(resources!B:B,B1189)</f>
        <v>1</v>
      </c>
      <c r="AC1189" s="197">
        <f t="shared" si="413"/>
        <v>1</v>
      </c>
      <c r="AD1189" s="197">
        <f t="shared" si="414"/>
        <v>1</v>
      </c>
      <c r="AE1189" s="197">
        <f t="shared" si="415"/>
        <v>1</v>
      </c>
      <c r="AF1189" s="197">
        <f t="shared" si="416"/>
        <v>1</v>
      </c>
      <c r="AG1189" s="197">
        <f t="shared" si="417"/>
        <v>1</v>
      </c>
      <c r="AH1189" s="197">
        <f t="shared" si="418"/>
        <v>1</v>
      </c>
      <c r="AI1189" s="197">
        <f t="shared" si="419"/>
        <v>1</v>
      </c>
    </row>
    <row r="1190" spans="1:35" x14ac:dyDescent="0.3">
      <c r="A1190" s="103" t="s">
        <v>3926</v>
      </c>
      <c r="B1190" s="214" t="s">
        <v>593</v>
      </c>
      <c r="C1190" s="214" t="s">
        <v>6281</v>
      </c>
      <c r="D1190" s="164">
        <v>2025</v>
      </c>
      <c r="E1190" s="164">
        <v>7</v>
      </c>
      <c r="F1190" s="166">
        <v>0</v>
      </c>
      <c r="G1190" s="209"/>
      <c r="H1190" s="208">
        <v>7.9654829074012612E-3</v>
      </c>
      <c r="I1190" s="103" t="s">
        <v>558</v>
      </c>
      <c r="J1190" s="85">
        <v>4</v>
      </c>
      <c r="K1190" s="211" t="s">
        <v>6282</v>
      </c>
      <c r="L1190" s="211">
        <v>20</v>
      </c>
      <c r="M1190" s="211" t="str">
        <f>IF(
ISNA(INDEX([1]resources!E:E,MATCH(B1190,[1]resources!B:B,0))),"fillme",
INDEX([1]resources!E:E,MATCH(B1190,[1]resources!B:B,0)))</f>
        <v>CAISO_Battery</v>
      </c>
      <c r="N1190" s="221">
        <f>IF(
ISNA(INDEX([1]resources!J:J,MATCH(B1190,[1]resources!B:B,0))),"fillme",
INDEX([1]resources!J:J,MATCH(B1190,[1]resources!B:B,0)))</f>
        <v>0</v>
      </c>
      <c r="O1190" s="210" t="str">
        <f>IFERROR(INDEX(resources!K:K,MATCH(B1190,resources!B:B,0)),"fillme")</f>
        <v>battery</v>
      </c>
      <c r="P1190" s="210" t="str">
        <f t="shared" si="405"/>
        <v>battery_2025_7</v>
      </c>
      <c r="Q1190" s="194">
        <f>INDEX(elcc!G:G,MATCH(P1190,elcc!D:D,0))</f>
        <v>0.98301732361648997</v>
      </c>
      <c r="R1190" s="195">
        <f t="shared" si="406"/>
        <v>1</v>
      </c>
      <c r="S1190" s="210">
        <f t="shared" si="407"/>
        <v>0.15660415377892969</v>
      </c>
      <c r="T1190" s="212">
        <f t="shared" si="408"/>
        <v>0.15660415377892969</v>
      </c>
      <c r="U1190" s="196" t="str">
        <f t="shared" si="409"/>
        <v>ok</v>
      </c>
      <c r="V1190" s="192" t="str">
        <f>INDEX(resources!F:F,MATCH(B1190,resources!B:B,0))</f>
        <v>new_resolve</v>
      </c>
      <c r="W1190" s="197">
        <f t="shared" si="410"/>
        <v>0</v>
      </c>
      <c r="X1190" s="197">
        <f t="shared" si="411"/>
        <v>1</v>
      </c>
      <c r="Y1190" s="214" t="str">
        <f t="shared" si="412"/>
        <v xml:space="preserve">New_Li_Battery_D.19-11-016 Resource 4_Resource 4. 20 MW, 80 MWh battery. </v>
      </c>
      <c r="Z1190" s="197">
        <f>IF(COUNTIFS($Y$2:Y1190,Y1190)=1,1,0)</f>
        <v>0</v>
      </c>
      <c r="AA1190" s="197">
        <f>SUM($Z$2:Z1190)*Z1190</f>
        <v>0</v>
      </c>
      <c r="AB1190" s="197">
        <f>COUNTIFS(resources!B:B,B1190)</f>
        <v>1</v>
      </c>
      <c r="AC1190" s="197">
        <f t="shared" si="413"/>
        <v>1</v>
      </c>
      <c r="AD1190" s="197">
        <f t="shared" si="414"/>
        <v>1</v>
      </c>
      <c r="AE1190" s="197">
        <f t="shared" si="415"/>
        <v>1</v>
      </c>
      <c r="AF1190" s="197">
        <f t="shared" si="416"/>
        <v>1</v>
      </c>
      <c r="AG1190" s="197">
        <f t="shared" si="417"/>
        <v>1</v>
      </c>
      <c r="AH1190" s="197">
        <f t="shared" si="418"/>
        <v>1</v>
      </c>
      <c r="AI1190" s="197">
        <f t="shared" si="419"/>
        <v>1</v>
      </c>
    </row>
    <row r="1191" spans="1:35" x14ac:dyDescent="0.3">
      <c r="A1191" s="103" t="s">
        <v>3926</v>
      </c>
      <c r="B1191" s="214" t="s">
        <v>593</v>
      </c>
      <c r="C1191" s="214" t="s">
        <v>6281</v>
      </c>
      <c r="D1191" s="164">
        <v>2025</v>
      </c>
      <c r="E1191" s="164">
        <v>8</v>
      </c>
      <c r="F1191" s="166">
        <v>0</v>
      </c>
      <c r="G1191" s="209"/>
      <c r="H1191" s="208">
        <v>7.9654829074012612E-3</v>
      </c>
      <c r="I1191" s="103" t="s">
        <v>558</v>
      </c>
      <c r="J1191" s="85">
        <v>4</v>
      </c>
      <c r="K1191" s="211" t="s">
        <v>6282</v>
      </c>
      <c r="L1191" s="211">
        <v>20</v>
      </c>
      <c r="M1191" s="211" t="str">
        <f>IF(
ISNA(INDEX([1]resources!E:E,MATCH(B1191,[1]resources!B:B,0))),"fillme",
INDEX([1]resources!E:E,MATCH(B1191,[1]resources!B:B,0)))</f>
        <v>CAISO_Battery</v>
      </c>
      <c r="N1191" s="221">
        <f>IF(
ISNA(INDEX([1]resources!J:J,MATCH(B1191,[1]resources!B:B,0))),"fillme",
INDEX([1]resources!J:J,MATCH(B1191,[1]resources!B:B,0)))</f>
        <v>0</v>
      </c>
      <c r="O1191" s="210" t="str">
        <f>IFERROR(INDEX(resources!K:K,MATCH(B1191,resources!B:B,0)),"fillme")</f>
        <v>battery</v>
      </c>
      <c r="P1191" s="210" t="str">
        <f t="shared" si="405"/>
        <v>battery_2025_8</v>
      </c>
      <c r="Q1191" s="194">
        <f>INDEX(elcc!G:G,MATCH(P1191,elcc!D:D,0))</f>
        <v>0.98301732361648997</v>
      </c>
      <c r="R1191" s="195">
        <f t="shared" si="406"/>
        <v>1</v>
      </c>
      <c r="S1191" s="210">
        <f t="shared" si="407"/>
        <v>0.15660415377892969</v>
      </c>
      <c r="T1191" s="212">
        <f t="shared" si="408"/>
        <v>0.15660415377892969</v>
      </c>
      <c r="U1191" s="196" t="str">
        <f t="shared" si="409"/>
        <v>ok</v>
      </c>
      <c r="V1191" s="192" t="str">
        <f>INDEX(resources!F:F,MATCH(B1191,resources!B:B,0))</f>
        <v>new_resolve</v>
      </c>
      <c r="W1191" s="197">
        <f t="shared" si="410"/>
        <v>0</v>
      </c>
      <c r="X1191" s="197">
        <f t="shared" si="411"/>
        <v>1</v>
      </c>
      <c r="Y1191" s="214" t="str">
        <f t="shared" si="412"/>
        <v xml:space="preserve">New_Li_Battery_D.19-11-016 Resource 4_Resource 4. 20 MW, 80 MWh battery. </v>
      </c>
      <c r="Z1191" s="197">
        <f>IF(COUNTIFS($Y$2:Y1191,Y1191)=1,1,0)</f>
        <v>0</v>
      </c>
      <c r="AA1191" s="197">
        <f>SUM($Z$2:Z1191)*Z1191</f>
        <v>0</v>
      </c>
      <c r="AB1191" s="197">
        <f>COUNTIFS(resources!B:B,B1191)</f>
        <v>1</v>
      </c>
      <c r="AC1191" s="197">
        <f t="shared" si="413"/>
        <v>1</v>
      </c>
      <c r="AD1191" s="197">
        <f t="shared" si="414"/>
        <v>1</v>
      </c>
      <c r="AE1191" s="197">
        <f t="shared" si="415"/>
        <v>1</v>
      </c>
      <c r="AF1191" s="197">
        <f t="shared" si="416"/>
        <v>1</v>
      </c>
      <c r="AG1191" s="197">
        <f t="shared" si="417"/>
        <v>1</v>
      </c>
      <c r="AH1191" s="197">
        <f t="shared" si="418"/>
        <v>1</v>
      </c>
      <c r="AI1191" s="197">
        <f t="shared" si="419"/>
        <v>1</v>
      </c>
    </row>
    <row r="1192" spans="1:35" x14ac:dyDescent="0.3">
      <c r="A1192" s="103" t="s">
        <v>3926</v>
      </c>
      <c r="B1192" s="214" t="s">
        <v>593</v>
      </c>
      <c r="C1192" s="214" t="s">
        <v>6281</v>
      </c>
      <c r="D1192" s="164">
        <v>2025</v>
      </c>
      <c r="E1192" s="164">
        <v>9</v>
      </c>
      <c r="F1192" s="166">
        <v>0</v>
      </c>
      <c r="G1192" s="209"/>
      <c r="H1192" s="208">
        <v>7.9654829074012612E-3</v>
      </c>
      <c r="I1192" s="103" t="s">
        <v>558</v>
      </c>
      <c r="J1192" s="85">
        <v>4</v>
      </c>
      <c r="K1192" s="211" t="s">
        <v>6282</v>
      </c>
      <c r="L1192" s="211">
        <v>20</v>
      </c>
      <c r="M1192" s="211" t="str">
        <f>IF(
ISNA(INDEX([1]resources!E:E,MATCH(B1192,[1]resources!B:B,0))),"fillme",
INDEX([1]resources!E:E,MATCH(B1192,[1]resources!B:B,0)))</f>
        <v>CAISO_Battery</v>
      </c>
      <c r="N1192" s="221">
        <f>IF(
ISNA(INDEX([1]resources!J:J,MATCH(B1192,[1]resources!B:B,0))),"fillme",
INDEX([1]resources!J:J,MATCH(B1192,[1]resources!B:B,0)))</f>
        <v>0</v>
      </c>
      <c r="O1192" s="210" t="str">
        <f>IFERROR(INDEX(resources!K:K,MATCH(B1192,resources!B:B,0)),"fillme")</f>
        <v>battery</v>
      </c>
      <c r="P1192" s="210" t="str">
        <f t="shared" si="405"/>
        <v>battery_2025_9</v>
      </c>
      <c r="Q1192" s="194">
        <f>INDEX(elcc!G:G,MATCH(P1192,elcc!D:D,0))</f>
        <v>0.98301732361648997</v>
      </c>
      <c r="R1192" s="195">
        <f t="shared" si="406"/>
        <v>1</v>
      </c>
      <c r="S1192" s="210">
        <f t="shared" si="407"/>
        <v>0.15660415377892969</v>
      </c>
      <c r="T1192" s="212">
        <f t="shared" si="408"/>
        <v>0.15660415377892969</v>
      </c>
      <c r="U1192" s="196" t="str">
        <f t="shared" si="409"/>
        <v>ok</v>
      </c>
      <c r="V1192" s="192" t="str">
        <f>INDEX(resources!F:F,MATCH(B1192,resources!B:B,0))</f>
        <v>new_resolve</v>
      </c>
      <c r="W1192" s="197">
        <f t="shared" si="410"/>
        <v>0</v>
      </c>
      <c r="X1192" s="197">
        <f t="shared" si="411"/>
        <v>1</v>
      </c>
      <c r="Y1192" s="214" t="str">
        <f t="shared" si="412"/>
        <v xml:space="preserve">New_Li_Battery_D.19-11-016 Resource 4_Resource 4. 20 MW, 80 MWh battery. </v>
      </c>
      <c r="Z1192" s="197">
        <f>IF(COUNTIFS($Y$2:Y1192,Y1192)=1,1,0)</f>
        <v>0</v>
      </c>
      <c r="AA1192" s="197">
        <f>SUM($Z$2:Z1192)*Z1192</f>
        <v>0</v>
      </c>
      <c r="AB1192" s="197">
        <f>COUNTIFS(resources!B:B,B1192)</f>
        <v>1</v>
      </c>
      <c r="AC1192" s="197">
        <f t="shared" si="413"/>
        <v>1</v>
      </c>
      <c r="AD1192" s="197">
        <f t="shared" si="414"/>
        <v>1</v>
      </c>
      <c r="AE1192" s="197">
        <f t="shared" si="415"/>
        <v>1</v>
      </c>
      <c r="AF1192" s="197">
        <f t="shared" si="416"/>
        <v>1</v>
      </c>
      <c r="AG1192" s="197">
        <f t="shared" si="417"/>
        <v>1</v>
      </c>
      <c r="AH1192" s="197">
        <f t="shared" si="418"/>
        <v>1</v>
      </c>
      <c r="AI1192" s="197">
        <f t="shared" si="419"/>
        <v>1</v>
      </c>
    </row>
    <row r="1193" spans="1:35" x14ac:dyDescent="0.3">
      <c r="A1193" s="103" t="s">
        <v>3926</v>
      </c>
      <c r="B1193" s="214" t="s">
        <v>593</v>
      </c>
      <c r="C1193" s="214" t="s">
        <v>6281</v>
      </c>
      <c r="D1193" s="164">
        <v>2025</v>
      </c>
      <c r="E1193" s="164">
        <v>10</v>
      </c>
      <c r="F1193" s="166">
        <v>0</v>
      </c>
      <c r="G1193" s="209"/>
      <c r="H1193" s="208">
        <v>7.9654829074012612E-3</v>
      </c>
      <c r="I1193" s="103" t="s">
        <v>558</v>
      </c>
      <c r="J1193" s="85">
        <v>4</v>
      </c>
      <c r="K1193" s="211" t="s">
        <v>6282</v>
      </c>
      <c r="L1193" s="211">
        <v>20</v>
      </c>
      <c r="M1193" s="211" t="str">
        <f>IF(
ISNA(INDEX([1]resources!E:E,MATCH(B1193,[1]resources!B:B,0))),"fillme",
INDEX([1]resources!E:E,MATCH(B1193,[1]resources!B:B,0)))</f>
        <v>CAISO_Battery</v>
      </c>
      <c r="N1193" s="221">
        <f>IF(
ISNA(INDEX([1]resources!J:J,MATCH(B1193,[1]resources!B:B,0))),"fillme",
INDEX([1]resources!J:J,MATCH(B1193,[1]resources!B:B,0)))</f>
        <v>0</v>
      </c>
      <c r="O1193" s="210" t="str">
        <f>IFERROR(INDEX(resources!K:K,MATCH(B1193,resources!B:B,0)),"fillme")</f>
        <v>battery</v>
      </c>
      <c r="P1193" s="210" t="str">
        <f t="shared" si="405"/>
        <v>battery_2025_10</v>
      </c>
      <c r="Q1193" s="194">
        <f>INDEX(elcc!G:G,MATCH(P1193,elcc!D:D,0))</f>
        <v>0.98301732361648997</v>
      </c>
      <c r="R1193" s="195">
        <f t="shared" si="406"/>
        <v>1</v>
      </c>
      <c r="S1193" s="210">
        <f t="shared" si="407"/>
        <v>0.15660415377892969</v>
      </c>
      <c r="T1193" s="212">
        <f t="shared" si="408"/>
        <v>0.15660415377892969</v>
      </c>
      <c r="U1193" s="196" t="str">
        <f t="shared" si="409"/>
        <v>ok</v>
      </c>
      <c r="V1193" s="192" t="str">
        <f>INDEX(resources!F:F,MATCH(B1193,resources!B:B,0))</f>
        <v>new_resolve</v>
      </c>
      <c r="W1193" s="197">
        <f t="shared" si="410"/>
        <v>0</v>
      </c>
      <c r="X1193" s="197">
        <f t="shared" si="411"/>
        <v>1</v>
      </c>
      <c r="Y1193" s="214" t="str">
        <f t="shared" si="412"/>
        <v xml:space="preserve">New_Li_Battery_D.19-11-016 Resource 4_Resource 4. 20 MW, 80 MWh battery. </v>
      </c>
      <c r="Z1193" s="197">
        <f>IF(COUNTIFS($Y$2:Y1193,Y1193)=1,1,0)</f>
        <v>0</v>
      </c>
      <c r="AA1193" s="197">
        <f>SUM($Z$2:Z1193)*Z1193</f>
        <v>0</v>
      </c>
      <c r="AB1193" s="197">
        <f>COUNTIFS(resources!B:B,B1193)</f>
        <v>1</v>
      </c>
      <c r="AC1193" s="197">
        <f t="shared" si="413"/>
        <v>1</v>
      </c>
      <c r="AD1193" s="197">
        <f t="shared" si="414"/>
        <v>1</v>
      </c>
      <c r="AE1193" s="197">
        <f t="shared" si="415"/>
        <v>1</v>
      </c>
      <c r="AF1193" s="197">
        <f t="shared" si="416"/>
        <v>1</v>
      </c>
      <c r="AG1193" s="197">
        <f t="shared" si="417"/>
        <v>1</v>
      </c>
      <c r="AH1193" s="197">
        <f t="shared" si="418"/>
        <v>1</v>
      </c>
      <c r="AI1193" s="197">
        <f t="shared" si="419"/>
        <v>1</v>
      </c>
    </row>
    <row r="1194" spans="1:35" x14ac:dyDescent="0.3">
      <c r="A1194" s="103" t="s">
        <v>3926</v>
      </c>
      <c r="B1194" s="214" t="s">
        <v>593</v>
      </c>
      <c r="C1194" s="214" t="s">
        <v>6281</v>
      </c>
      <c r="D1194" s="164">
        <v>2025</v>
      </c>
      <c r="E1194" s="164">
        <v>11</v>
      </c>
      <c r="F1194" s="166">
        <v>0</v>
      </c>
      <c r="G1194" s="209"/>
      <c r="H1194" s="208">
        <v>7.9654829074012612E-3</v>
      </c>
      <c r="I1194" s="103" t="s">
        <v>558</v>
      </c>
      <c r="J1194" s="85">
        <v>4</v>
      </c>
      <c r="K1194" s="211" t="s">
        <v>6282</v>
      </c>
      <c r="L1194" s="211">
        <v>20</v>
      </c>
      <c r="M1194" s="211" t="str">
        <f>IF(
ISNA(INDEX([1]resources!E:E,MATCH(B1194,[1]resources!B:B,0))),"fillme",
INDEX([1]resources!E:E,MATCH(B1194,[1]resources!B:B,0)))</f>
        <v>CAISO_Battery</v>
      </c>
      <c r="N1194" s="221">
        <f>IF(
ISNA(INDEX([1]resources!J:J,MATCH(B1194,[1]resources!B:B,0))),"fillme",
INDEX([1]resources!J:J,MATCH(B1194,[1]resources!B:B,0)))</f>
        <v>0</v>
      </c>
      <c r="O1194" s="210" t="str">
        <f>IFERROR(INDEX(resources!K:K,MATCH(B1194,resources!B:B,0)),"fillme")</f>
        <v>battery</v>
      </c>
      <c r="P1194" s="210" t="str">
        <f t="shared" si="405"/>
        <v>battery_2025_11</v>
      </c>
      <c r="Q1194" s="194">
        <f>INDEX(elcc!G:G,MATCH(P1194,elcc!D:D,0))</f>
        <v>0.98301732361648997</v>
      </c>
      <c r="R1194" s="195">
        <f t="shared" si="406"/>
        <v>1</v>
      </c>
      <c r="S1194" s="210">
        <f t="shared" si="407"/>
        <v>0.15660415377892969</v>
      </c>
      <c r="T1194" s="212">
        <f t="shared" si="408"/>
        <v>0.15660415377892969</v>
      </c>
      <c r="U1194" s="196" t="str">
        <f t="shared" si="409"/>
        <v>ok</v>
      </c>
      <c r="V1194" s="192" t="str">
        <f>INDEX(resources!F:F,MATCH(B1194,resources!B:B,0))</f>
        <v>new_resolve</v>
      </c>
      <c r="W1194" s="197">
        <f t="shared" si="410"/>
        <v>0</v>
      </c>
      <c r="X1194" s="197">
        <f t="shared" si="411"/>
        <v>1</v>
      </c>
      <c r="Y1194" s="214" t="str">
        <f t="shared" si="412"/>
        <v xml:space="preserve">New_Li_Battery_D.19-11-016 Resource 4_Resource 4. 20 MW, 80 MWh battery. </v>
      </c>
      <c r="Z1194" s="197">
        <f>IF(COUNTIFS($Y$2:Y1194,Y1194)=1,1,0)</f>
        <v>0</v>
      </c>
      <c r="AA1194" s="197">
        <f>SUM($Z$2:Z1194)*Z1194</f>
        <v>0</v>
      </c>
      <c r="AB1194" s="197">
        <f>COUNTIFS(resources!B:B,B1194)</f>
        <v>1</v>
      </c>
      <c r="AC1194" s="197">
        <f t="shared" si="413"/>
        <v>1</v>
      </c>
      <c r="AD1194" s="197">
        <f t="shared" si="414"/>
        <v>1</v>
      </c>
      <c r="AE1194" s="197">
        <f t="shared" si="415"/>
        <v>1</v>
      </c>
      <c r="AF1194" s="197">
        <f t="shared" si="416"/>
        <v>1</v>
      </c>
      <c r="AG1194" s="197">
        <f t="shared" si="417"/>
        <v>1</v>
      </c>
      <c r="AH1194" s="197">
        <f t="shared" si="418"/>
        <v>1</v>
      </c>
      <c r="AI1194" s="197">
        <f t="shared" si="419"/>
        <v>1</v>
      </c>
    </row>
    <row r="1195" spans="1:35" x14ac:dyDescent="0.3">
      <c r="A1195" s="103" t="s">
        <v>3926</v>
      </c>
      <c r="B1195" s="214" t="s">
        <v>593</v>
      </c>
      <c r="C1195" s="214" t="s">
        <v>6281</v>
      </c>
      <c r="D1195" s="164">
        <v>2025</v>
      </c>
      <c r="E1195" s="164">
        <v>12</v>
      </c>
      <c r="F1195" s="166">
        <v>0</v>
      </c>
      <c r="G1195" s="209"/>
      <c r="H1195" s="208">
        <v>7.9654829074012612E-3</v>
      </c>
      <c r="I1195" s="103" t="s">
        <v>558</v>
      </c>
      <c r="J1195" s="85">
        <v>4</v>
      </c>
      <c r="K1195" s="211" t="s">
        <v>6282</v>
      </c>
      <c r="L1195" s="211">
        <v>20</v>
      </c>
      <c r="M1195" s="211" t="str">
        <f>IF(
ISNA(INDEX([1]resources!E:E,MATCH(B1195,[1]resources!B:B,0))),"fillme",
INDEX([1]resources!E:E,MATCH(B1195,[1]resources!B:B,0)))</f>
        <v>CAISO_Battery</v>
      </c>
      <c r="N1195" s="221">
        <f>IF(
ISNA(INDEX([1]resources!J:J,MATCH(B1195,[1]resources!B:B,0))),"fillme",
INDEX([1]resources!J:J,MATCH(B1195,[1]resources!B:B,0)))</f>
        <v>0</v>
      </c>
      <c r="O1195" s="210" t="str">
        <f>IFERROR(INDEX(resources!K:K,MATCH(B1195,resources!B:B,0)),"fillme")</f>
        <v>battery</v>
      </c>
      <c r="P1195" s="210" t="str">
        <f t="shared" si="405"/>
        <v>battery_2025_12</v>
      </c>
      <c r="Q1195" s="194">
        <f>INDEX(elcc!G:G,MATCH(P1195,elcc!D:D,0))</f>
        <v>0.98301732361648997</v>
      </c>
      <c r="R1195" s="195">
        <f t="shared" si="406"/>
        <v>1</v>
      </c>
      <c r="S1195" s="210">
        <f t="shared" si="407"/>
        <v>0.15660415377892969</v>
      </c>
      <c r="T1195" s="212">
        <f t="shared" si="408"/>
        <v>0.15660415377892969</v>
      </c>
      <c r="U1195" s="196" t="str">
        <f t="shared" si="409"/>
        <v>ok</v>
      </c>
      <c r="V1195" s="192" t="str">
        <f>INDEX(resources!F:F,MATCH(B1195,resources!B:B,0))</f>
        <v>new_resolve</v>
      </c>
      <c r="W1195" s="197">
        <f t="shared" si="410"/>
        <v>0</v>
      </c>
      <c r="X1195" s="197">
        <f t="shared" si="411"/>
        <v>1</v>
      </c>
      <c r="Y1195" s="214" t="str">
        <f t="shared" si="412"/>
        <v xml:space="preserve">New_Li_Battery_D.19-11-016 Resource 4_Resource 4. 20 MW, 80 MWh battery. </v>
      </c>
      <c r="Z1195" s="197">
        <f>IF(COUNTIFS($Y$2:Y1195,Y1195)=1,1,0)</f>
        <v>0</v>
      </c>
      <c r="AA1195" s="197">
        <f>SUM($Z$2:Z1195)*Z1195</f>
        <v>0</v>
      </c>
      <c r="AB1195" s="197">
        <f>COUNTIFS(resources!B:B,B1195)</f>
        <v>1</v>
      </c>
      <c r="AC1195" s="197">
        <f t="shared" si="413"/>
        <v>1</v>
      </c>
      <c r="AD1195" s="197">
        <f t="shared" si="414"/>
        <v>1</v>
      </c>
      <c r="AE1195" s="197">
        <f t="shared" si="415"/>
        <v>1</v>
      </c>
      <c r="AF1195" s="197">
        <f t="shared" si="416"/>
        <v>1</v>
      </c>
      <c r="AG1195" s="197">
        <f t="shared" si="417"/>
        <v>1</v>
      </c>
      <c r="AH1195" s="197">
        <f t="shared" si="418"/>
        <v>1</v>
      </c>
      <c r="AI1195" s="197">
        <f t="shared" si="419"/>
        <v>1</v>
      </c>
    </row>
    <row r="1196" spans="1:35" x14ac:dyDescent="0.3">
      <c r="A1196" s="103" t="s">
        <v>3926</v>
      </c>
      <c r="B1196" s="214" t="s">
        <v>593</v>
      </c>
      <c r="C1196" s="214" t="s">
        <v>6281</v>
      </c>
      <c r="D1196" s="164">
        <v>2026</v>
      </c>
      <c r="E1196" s="164">
        <v>1</v>
      </c>
      <c r="F1196" s="166">
        <v>0</v>
      </c>
      <c r="G1196" s="209"/>
      <c r="H1196" s="208">
        <v>7.9654829074012612E-3</v>
      </c>
      <c r="I1196" s="103" t="s">
        <v>558</v>
      </c>
      <c r="J1196" s="85">
        <v>4</v>
      </c>
      <c r="K1196" s="211" t="s">
        <v>6282</v>
      </c>
      <c r="L1196" s="211">
        <v>20</v>
      </c>
      <c r="M1196" s="211" t="str">
        <f>IF(
ISNA(INDEX([1]resources!E:E,MATCH(B1196,[1]resources!B:B,0))),"fillme",
INDEX([1]resources!E:E,MATCH(B1196,[1]resources!B:B,0)))</f>
        <v>CAISO_Battery</v>
      </c>
      <c r="N1196" s="221">
        <f>IF(
ISNA(INDEX([1]resources!J:J,MATCH(B1196,[1]resources!B:B,0))),"fillme",
INDEX([1]resources!J:J,MATCH(B1196,[1]resources!B:B,0)))</f>
        <v>0</v>
      </c>
      <c r="O1196" s="210" t="str">
        <f>IFERROR(INDEX(resources!K:K,MATCH(B1196,resources!B:B,0)),"fillme")</f>
        <v>battery</v>
      </c>
      <c r="P1196" s="210" t="str">
        <f t="shared" si="405"/>
        <v>battery_2026_1</v>
      </c>
      <c r="Q1196" s="194">
        <f>INDEX(elcc!G:G,MATCH(P1196,elcc!D:D,0))</f>
        <v>0.96603464723299004</v>
      </c>
      <c r="R1196" s="195">
        <f t="shared" si="406"/>
        <v>1</v>
      </c>
      <c r="S1196" s="210">
        <f t="shared" si="407"/>
        <v>0.15389864940983577</v>
      </c>
      <c r="T1196" s="212">
        <f t="shared" si="408"/>
        <v>0.15389864940983577</v>
      </c>
      <c r="U1196" s="196" t="str">
        <f t="shared" si="409"/>
        <v>ok</v>
      </c>
      <c r="V1196" s="192" t="str">
        <f>INDEX(resources!F:F,MATCH(B1196,resources!B:B,0))</f>
        <v>new_resolve</v>
      </c>
      <c r="W1196" s="197">
        <f t="shared" si="410"/>
        <v>0</v>
      </c>
      <c r="X1196" s="197">
        <f t="shared" si="411"/>
        <v>1</v>
      </c>
      <c r="Y1196" s="214" t="str">
        <f t="shared" si="412"/>
        <v xml:space="preserve">New_Li_Battery_D.19-11-016 Resource 4_Resource 4. 20 MW, 80 MWh battery. </v>
      </c>
      <c r="Z1196" s="197">
        <f>IF(COUNTIFS($Y$2:Y1196,Y1196)=1,1,0)</f>
        <v>0</v>
      </c>
      <c r="AA1196" s="197">
        <f>SUM($Z$2:Z1196)*Z1196</f>
        <v>0</v>
      </c>
      <c r="AB1196" s="197">
        <f>COUNTIFS(resources!B:B,B1196)</f>
        <v>1</v>
      </c>
      <c r="AC1196" s="197">
        <f t="shared" si="413"/>
        <v>1</v>
      </c>
      <c r="AD1196" s="197">
        <f t="shared" si="414"/>
        <v>1</v>
      </c>
      <c r="AE1196" s="197">
        <f t="shared" si="415"/>
        <v>1</v>
      </c>
      <c r="AF1196" s="197">
        <f t="shared" si="416"/>
        <v>1</v>
      </c>
      <c r="AG1196" s="197">
        <f t="shared" si="417"/>
        <v>1</v>
      </c>
      <c r="AH1196" s="197">
        <f t="shared" si="418"/>
        <v>1</v>
      </c>
      <c r="AI1196" s="197">
        <f t="shared" si="419"/>
        <v>1</v>
      </c>
    </row>
    <row r="1197" spans="1:35" x14ac:dyDescent="0.3">
      <c r="A1197" s="103" t="s">
        <v>3926</v>
      </c>
      <c r="B1197" s="214" t="s">
        <v>593</v>
      </c>
      <c r="C1197" s="214" t="s">
        <v>6281</v>
      </c>
      <c r="D1197" s="164">
        <v>2026</v>
      </c>
      <c r="E1197" s="164">
        <v>2</v>
      </c>
      <c r="F1197" s="166">
        <v>0</v>
      </c>
      <c r="G1197" s="209"/>
      <c r="H1197" s="208">
        <v>7.9654829074012612E-3</v>
      </c>
      <c r="I1197" s="103" t="s">
        <v>558</v>
      </c>
      <c r="J1197" s="85">
        <v>4</v>
      </c>
      <c r="K1197" s="211" t="s">
        <v>6282</v>
      </c>
      <c r="L1197" s="211">
        <v>20</v>
      </c>
      <c r="M1197" s="211" t="str">
        <f>IF(
ISNA(INDEX([1]resources!E:E,MATCH(B1197,[1]resources!B:B,0))),"fillme",
INDEX([1]resources!E:E,MATCH(B1197,[1]resources!B:B,0)))</f>
        <v>CAISO_Battery</v>
      </c>
      <c r="N1197" s="221">
        <f>IF(
ISNA(INDEX([1]resources!J:J,MATCH(B1197,[1]resources!B:B,0))),"fillme",
INDEX([1]resources!J:J,MATCH(B1197,[1]resources!B:B,0)))</f>
        <v>0</v>
      </c>
      <c r="O1197" s="210" t="str">
        <f>IFERROR(INDEX(resources!K:K,MATCH(B1197,resources!B:B,0)),"fillme")</f>
        <v>battery</v>
      </c>
      <c r="P1197" s="210" t="str">
        <f t="shared" si="405"/>
        <v>battery_2026_2</v>
      </c>
      <c r="Q1197" s="194">
        <f>INDEX(elcc!G:G,MATCH(P1197,elcc!D:D,0))</f>
        <v>0.96603464723299004</v>
      </c>
      <c r="R1197" s="195">
        <f t="shared" si="406"/>
        <v>1</v>
      </c>
      <c r="S1197" s="210">
        <f t="shared" si="407"/>
        <v>0.15389864940983577</v>
      </c>
      <c r="T1197" s="212">
        <f t="shared" si="408"/>
        <v>0.15389864940983577</v>
      </c>
      <c r="U1197" s="196" t="str">
        <f t="shared" si="409"/>
        <v>ok</v>
      </c>
      <c r="V1197" s="192" t="str">
        <f>INDEX(resources!F:F,MATCH(B1197,resources!B:B,0))</f>
        <v>new_resolve</v>
      </c>
      <c r="W1197" s="197">
        <f t="shared" si="410"/>
        <v>0</v>
      </c>
      <c r="X1197" s="197">
        <f t="shared" si="411"/>
        <v>1</v>
      </c>
      <c r="Y1197" s="214" t="str">
        <f t="shared" si="412"/>
        <v xml:space="preserve">New_Li_Battery_D.19-11-016 Resource 4_Resource 4. 20 MW, 80 MWh battery. </v>
      </c>
      <c r="Z1197" s="197">
        <f>IF(COUNTIFS($Y$2:Y1197,Y1197)=1,1,0)</f>
        <v>0</v>
      </c>
      <c r="AA1197" s="197">
        <f>SUM($Z$2:Z1197)*Z1197</f>
        <v>0</v>
      </c>
      <c r="AB1197" s="197">
        <f>COUNTIFS(resources!B:B,B1197)</f>
        <v>1</v>
      </c>
      <c r="AC1197" s="197">
        <f t="shared" si="413"/>
        <v>1</v>
      </c>
      <c r="AD1197" s="197">
        <f t="shared" si="414"/>
        <v>1</v>
      </c>
      <c r="AE1197" s="197">
        <f t="shared" si="415"/>
        <v>1</v>
      </c>
      <c r="AF1197" s="197">
        <f t="shared" si="416"/>
        <v>1</v>
      </c>
      <c r="AG1197" s="197">
        <f t="shared" si="417"/>
        <v>1</v>
      </c>
      <c r="AH1197" s="197">
        <f t="shared" si="418"/>
        <v>1</v>
      </c>
      <c r="AI1197" s="197">
        <f t="shared" si="419"/>
        <v>1</v>
      </c>
    </row>
    <row r="1198" spans="1:35" x14ac:dyDescent="0.3">
      <c r="A1198" s="103" t="s">
        <v>3926</v>
      </c>
      <c r="B1198" s="214" t="s">
        <v>593</v>
      </c>
      <c r="C1198" s="214" t="s">
        <v>6281</v>
      </c>
      <c r="D1198" s="164">
        <v>2026</v>
      </c>
      <c r="E1198" s="164">
        <v>3</v>
      </c>
      <c r="F1198" s="166">
        <v>0</v>
      </c>
      <c r="G1198" s="209"/>
      <c r="H1198" s="208">
        <v>7.9654829074012612E-3</v>
      </c>
      <c r="I1198" s="103" t="s">
        <v>558</v>
      </c>
      <c r="J1198" s="85">
        <v>4</v>
      </c>
      <c r="K1198" s="211" t="s">
        <v>6282</v>
      </c>
      <c r="L1198" s="211">
        <v>20</v>
      </c>
      <c r="M1198" s="211" t="str">
        <f>IF(
ISNA(INDEX([1]resources!E:E,MATCH(B1198,[1]resources!B:B,0))),"fillme",
INDEX([1]resources!E:E,MATCH(B1198,[1]resources!B:B,0)))</f>
        <v>CAISO_Battery</v>
      </c>
      <c r="N1198" s="221">
        <f>IF(
ISNA(INDEX([1]resources!J:J,MATCH(B1198,[1]resources!B:B,0))),"fillme",
INDEX([1]resources!J:J,MATCH(B1198,[1]resources!B:B,0)))</f>
        <v>0</v>
      </c>
      <c r="O1198" s="210" t="str">
        <f>IFERROR(INDEX(resources!K:K,MATCH(B1198,resources!B:B,0)),"fillme")</f>
        <v>battery</v>
      </c>
      <c r="P1198" s="210" t="str">
        <f t="shared" si="405"/>
        <v>battery_2026_3</v>
      </c>
      <c r="Q1198" s="194">
        <f>INDEX(elcc!G:G,MATCH(P1198,elcc!D:D,0))</f>
        <v>0.96603464723299004</v>
      </c>
      <c r="R1198" s="195">
        <f t="shared" si="406"/>
        <v>1</v>
      </c>
      <c r="S1198" s="210">
        <f t="shared" si="407"/>
        <v>0.15389864940983577</v>
      </c>
      <c r="T1198" s="212">
        <f t="shared" si="408"/>
        <v>0.15389864940983577</v>
      </c>
      <c r="U1198" s="196" t="str">
        <f t="shared" si="409"/>
        <v>ok</v>
      </c>
      <c r="V1198" s="192" t="str">
        <f>INDEX(resources!F:F,MATCH(B1198,resources!B:B,0))</f>
        <v>new_resolve</v>
      </c>
      <c r="W1198" s="197">
        <f t="shared" si="410"/>
        <v>0</v>
      </c>
      <c r="X1198" s="197">
        <f t="shared" si="411"/>
        <v>1</v>
      </c>
      <c r="Y1198" s="214" t="str">
        <f t="shared" si="412"/>
        <v xml:space="preserve">New_Li_Battery_D.19-11-016 Resource 4_Resource 4. 20 MW, 80 MWh battery. </v>
      </c>
      <c r="Z1198" s="197">
        <f>IF(COUNTIFS($Y$2:Y1198,Y1198)=1,1,0)</f>
        <v>0</v>
      </c>
      <c r="AA1198" s="197">
        <f>SUM($Z$2:Z1198)*Z1198</f>
        <v>0</v>
      </c>
      <c r="AB1198" s="197">
        <f>COUNTIFS(resources!B:B,B1198)</f>
        <v>1</v>
      </c>
      <c r="AC1198" s="197">
        <f t="shared" si="413"/>
        <v>1</v>
      </c>
      <c r="AD1198" s="197">
        <f t="shared" si="414"/>
        <v>1</v>
      </c>
      <c r="AE1198" s="197">
        <f t="shared" si="415"/>
        <v>1</v>
      </c>
      <c r="AF1198" s="197">
        <f t="shared" si="416"/>
        <v>1</v>
      </c>
      <c r="AG1198" s="197">
        <f t="shared" si="417"/>
        <v>1</v>
      </c>
      <c r="AH1198" s="197">
        <f t="shared" si="418"/>
        <v>1</v>
      </c>
      <c r="AI1198" s="197">
        <f t="shared" si="419"/>
        <v>1</v>
      </c>
    </row>
    <row r="1199" spans="1:35" x14ac:dyDescent="0.3">
      <c r="A1199" s="103" t="s">
        <v>3926</v>
      </c>
      <c r="B1199" s="214" t="s">
        <v>593</v>
      </c>
      <c r="C1199" s="214" t="s">
        <v>6281</v>
      </c>
      <c r="D1199" s="164">
        <v>2026</v>
      </c>
      <c r="E1199" s="164">
        <v>4</v>
      </c>
      <c r="F1199" s="166">
        <v>0</v>
      </c>
      <c r="G1199" s="209"/>
      <c r="H1199" s="208">
        <v>7.9654829074012612E-3</v>
      </c>
      <c r="I1199" s="103" t="s">
        <v>558</v>
      </c>
      <c r="J1199" s="85">
        <v>4</v>
      </c>
      <c r="K1199" s="211" t="s">
        <v>6282</v>
      </c>
      <c r="L1199" s="211">
        <v>20</v>
      </c>
      <c r="M1199" s="211" t="str">
        <f>IF(
ISNA(INDEX([1]resources!E:E,MATCH(B1199,[1]resources!B:B,0))),"fillme",
INDEX([1]resources!E:E,MATCH(B1199,[1]resources!B:B,0)))</f>
        <v>CAISO_Battery</v>
      </c>
      <c r="N1199" s="221">
        <f>IF(
ISNA(INDEX([1]resources!J:J,MATCH(B1199,[1]resources!B:B,0))),"fillme",
INDEX([1]resources!J:J,MATCH(B1199,[1]resources!B:B,0)))</f>
        <v>0</v>
      </c>
      <c r="O1199" s="210" t="str">
        <f>IFERROR(INDEX(resources!K:K,MATCH(B1199,resources!B:B,0)),"fillme")</f>
        <v>battery</v>
      </c>
      <c r="P1199" s="210" t="str">
        <f t="shared" si="405"/>
        <v>battery_2026_4</v>
      </c>
      <c r="Q1199" s="194">
        <f>INDEX(elcc!G:G,MATCH(P1199,elcc!D:D,0))</f>
        <v>0.96603464723299004</v>
      </c>
      <c r="R1199" s="195">
        <f t="shared" si="406"/>
        <v>1</v>
      </c>
      <c r="S1199" s="210">
        <f t="shared" si="407"/>
        <v>0.15389864940983577</v>
      </c>
      <c r="T1199" s="212">
        <f t="shared" si="408"/>
        <v>0.15389864940983577</v>
      </c>
      <c r="U1199" s="196" t="str">
        <f t="shared" si="409"/>
        <v>ok</v>
      </c>
      <c r="V1199" s="192" t="str">
        <f>INDEX(resources!F:F,MATCH(B1199,resources!B:B,0))</f>
        <v>new_resolve</v>
      </c>
      <c r="W1199" s="197">
        <f t="shared" si="410"/>
        <v>0</v>
      </c>
      <c r="X1199" s="197">
        <f t="shared" si="411"/>
        <v>1</v>
      </c>
      <c r="Y1199" s="214" t="str">
        <f t="shared" si="412"/>
        <v xml:space="preserve">New_Li_Battery_D.19-11-016 Resource 4_Resource 4. 20 MW, 80 MWh battery. </v>
      </c>
      <c r="Z1199" s="197">
        <f>IF(COUNTIFS($Y$2:Y1199,Y1199)=1,1,0)</f>
        <v>0</v>
      </c>
      <c r="AA1199" s="197">
        <f>SUM($Z$2:Z1199)*Z1199</f>
        <v>0</v>
      </c>
      <c r="AB1199" s="197">
        <f>COUNTIFS(resources!B:B,B1199)</f>
        <v>1</v>
      </c>
      <c r="AC1199" s="197">
        <f t="shared" si="413"/>
        <v>1</v>
      </c>
      <c r="AD1199" s="197">
        <f t="shared" si="414"/>
        <v>1</v>
      </c>
      <c r="AE1199" s="197">
        <f t="shared" si="415"/>
        <v>1</v>
      </c>
      <c r="AF1199" s="197">
        <f t="shared" si="416"/>
        <v>1</v>
      </c>
      <c r="AG1199" s="197">
        <f t="shared" si="417"/>
        <v>1</v>
      </c>
      <c r="AH1199" s="197">
        <f t="shared" si="418"/>
        <v>1</v>
      </c>
      <c r="AI1199" s="197">
        <f t="shared" si="419"/>
        <v>1</v>
      </c>
    </row>
    <row r="1200" spans="1:35" x14ac:dyDescent="0.3">
      <c r="A1200" s="103" t="s">
        <v>3926</v>
      </c>
      <c r="B1200" s="214" t="s">
        <v>593</v>
      </c>
      <c r="C1200" s="214" t="s">
        <v>6281</v>
      </c>
      <c r="D1200" s="164">
        <v>2026</v>
      </c>
      <c r="E1200" s="164">
        <v>5</v>
      </c>
      <c r="F1200" s="166">
        <v>0</v>
      </c>
      <c r="G1200" s="209"/>
      <c r="H1200" s="208">
        <v>7.9654829074012612E-3</v>
      </c>
      <c r="I1200" s="103" t="s">
        <v>558</v>
      </c>
      <c r="J1200" s="85">
        <v>4</v>
      </c>
      <c r="K1200" s="211" t="s">
        <v>6282</v>
      </c>
      <c r="L1200" s="211">
        <v>20</v>
      </c>
      <c r="M1200" s="211" t="str">
        <f>IF(
ISNA(INDEX([1]resources!E:E,MATCH(B1200,[1]resources!B:B,0))),"fillme",
INDEX([1]resources!E:E,MATCH(B1200,[1]resources!B:B,0)))</f>
        <v>CAISO_Battery</v>
      </c>
      <c r="N1200" s="221">
        <f>IF(
ISNA(INDEX([1]resources!J:J,MATCH(B1200,[1]resources!B:B,0))),"fillme",
INDEX([1]resources!J:J,MATCH(B1200,[1]resources!B:B,0)))</f>
        <v>0</v>
      </c>
      <c r="O1200" s="210" t="str">
        <f>IFERROR(INDEX(resources!K:K,MATCH(B1200,resources!B:B,0)),"fillme")</f>
        <v>battery</v>
      </c>
      <c r="P1200" s="210" t="str">
        <f t="shared" si="405"/>
        <v>battery_2026_5</v>
      </c>
      <c r="Q1200" s="194">
        <f>INDEX(elcc!G:G,MATCH(P1200,elcc!D:D,0))</f>
        <v>0.96603464723299004</v>
      </c>
      <c r="R1200" s="195">
        <f t="shared" si="406"/>
        <v>1</v>
      </c>
      <c r="S1200" s="210">
        <f t="shared" si="407"/>
        <v>0.15389864940983577</v>
      </c>
      <c r="T1200" s="212">
        <f t="shared" si="408"/>
        <v>0.15389864940983577</v>
      </c>
      <c r="U1200" s="196" t="str">
        <f t="shared" si="409"/>
        <v>ok</v>
      </c>
      <c r="V1200" s="192" t="str">
        <f>INDEX(resources!F:F,MATCH(B1200,resources!B:B,0))</f>
        <v>new_resolve</v>
      </c>
      <c r="W1200" s="197">
        <f t="shared" si="410"/>
        <v>0</v>
      </c>
      <c r="X1200" s="197">
        <f t="shared" si="411"/>
        <v>1</v>
      </c>
      <c r="Y1200" s="214" t="str">
        <f t="shared" si="412"/>
        <v xml:space="preserve">New_Li_Battery_D.19-11-016 Resource 4_Resource 4. 20 MW, 80 MWh battery. </v>
      </c>
      <c r="Z1200" s="197">
        <f>IF(COUNTIFS($Y$2:Y1200,Y1200)=1,1,0)</f>
        <v>0</v>
      </c>
      <c r="AA1200" s="197">
        <f>SUM($Z$2:Z1200)*Z1200</f>
        <v>0</v>
      </c>
      <c r="AB1200" s="197">
        <f>COUNTIFS(resources!B:B,B1200)</f>
        <v>1</v>
      </c>
      <c r="AC1200" s="197">
        <f t="shared" si="413"/>
        <v>1</v>
      </c>
      <c r="AD1200" s="197">
        <f t="shared" si="414"/>
        <v>1</v>
      </c>
      <c r="AE1200" s="197">
        <f t="shared" si="415"/>
        <v>1</v>
      </c>
      <c r="AF1200" s="197">
        <f t="shared" si="416"/>
        <v>1</v>
      </c>
      <c r="AG1200" s="197">
        <f t="shared" si="417"/>
        <v>1</v>
      </c>
      <c r="AH1200" s="197">
        <f t="shared" si="418"/>
        <v>1</v>
      </c>
      <c r="AI1200" s="197">
        <f t="shared" si="419"/>
        <v>1</v>
      </c>
    </row>
    <row r="1201" spans="1:35" x14ac:dyDescent="0.3">
      <c r="A1201" s="103" t="s">
        <v>3926</v>
      </c>
      <c r="B1201" s="214" t="s">
        <v>593</v>
      </c>
      <c r="C1201" s="214" t="s">
        <v>6281</v>
      </c>
      <c r="D1201" s="164">
        <v>2026</v>
      </c>
      <c r="E1201" s="164">
        <v>6</v>
      </c>
      <c r="F1201" s="166">
        <v>0</v>
      </c>
      <c r="G1201" s="209"/>
      <c r="H1201" s="208">
        <v>7.9654829074012612E-3</v>
      </c>
      <c r="I1201" s="103" t="s">
        <v>558</v>
      </c>
      <c r="J1201" s="85">
        <v>4</v>
      </c>
      <c r="K1201" s="211" t="s">
        <v>6282</v>
      </c>
      <c r="L1201" s="211">
        <v>20</v>
      </c>
      <c r="M1201" s="211" t="str">
        <f>IF(
ISNA(INDEX([1]resources!E:E,MATCH(B1201,[1]resources!B:B,0))),"fillme",
INDEX([1]resources!E:E,MATCH(B1201,[1]resources!B:B,0)))</f>
        <v>CAISO_Battery</v>
      </c>
      <c r="N1201" s="221">
        <f>IF(
ISNA(INDEX([1]resources!J:J,MATCH(B1201,[1]resources!B:B,0))),"fillme",
INDEX([1]resources!J:J,MATCH(B1201,[1]resources!B:B,0)))</f>
        <v>0</v>
      </c>
      <c r="O1201" s="210" t="str">
        <f>IFERROR(INDEX(resources!K:K,MATCH(B1201,resources!B:B,0)),"fillme")</f>
        <v>battery</v>
      </c>
      <c r="P1201" s="210" t="str">
        <f t="shared" si="405"/>
        <v>battery_2026_6</v>
      </c>
      <c r="Q1201" s="194">
        <f>INDEX(elcc!G:G,MATCH(P1201,elcc!D:D,0))</f>
        <v>0.96603464723299004</v>
      </c>
      <c r="R1201" s="195">
        <f t="shared" si="406"/>
        <v>1</v>
      </c>
      <c r="S1201" s="210">
        <f t="shared" si="407"/>
        <v>0.15389864940983577</v>
      </c>
      <c r="T1201" s="212">
        <f t="shared" si="408"/>
        <v>0.15389864940983577</v>
      </c>
      <c r="U1201" s="196" t="str">
        <f t="shared" si="409"/>
        <v>ok</v>
      </c>
      <c r="V1201" s="192" t="str">
        <f>INDEX(resources!F:F,MATCH(B1201,resources!B:B,0))</f>
        <v>new_resolve</v>
      </c>
      <c r="W1201" s="197">
        <f t="shared" si="410"/>
        <v>0</v>
      </c>
      <c r="X1201" s="197">
        <f t="shared" si="411"/>
        <v>1</v>
      </c>
      <c r="Y1201" s="214" t="str">
        <f t="shared" si="412"/>
        <v xml:space="preserve">New_Li_Battery_D.19-11-016 Resource 4_Resource 4. 20 MW, 80 MWh battery. </v>
      </c>
      <c r="Z1201" s="197">
        <f>IF(COUNTIFS($Y$2:Y1201,Y1201)=1,1,0)</f>
        <v>0</v>
      </c>
      <c r="AA1201" s="197">
        <f>SUM($Z$2:Z1201)*Z1201</f>
        <v>0</v>
      </c>
      <c r="AB1201" s="197">
        <f>COUNTIFS(resources!B:B,B1201)</f>
        <v>1</v>
      </c>
      <c r="AC1201" s="197">
        <f t="shared" si="413"/>
        <v>1</v>
      </c>
      <c r="AD1201" s="197">
        <f t="shared" si="414"/>
        <v>1</v>
      </c>
      <c r="AE1201" s="197">
        <f t="shared" si="415"/>
        <v>1</v>
      </c>
      <c r="AF1201" s="197">
        <f t="shared" si="416"/>
        <v>1</v>
      </c>
      <c r="AG1201" s="197">
        <f t="shared" si="417"/>
        <v>1</v>
      </c>
      <c r="AH1201" s="197">
        <f t="shared" si="418"/>
        <v>1</v>
      </c>
      <c r="AI1201" s="197">
        <f t="shared" si="419"/>
        <v>1</v>
      </c>
    </row>
    <row r="1202" spans="1:35" x14ac:dyDescent="0.3">
      <c r="A1202" s="103" t="s">
        <v>3926</v>
      </c>
      <c r="B1202" s="214" t="s">
        <v>593</v>
      </c>
      <c r="C1202" s="214" t="s">
        <v>6281</v>
      </c>
      <c r="D1202" s="164">
        <v>2026</v>
      </c>
      <c r="E1202" s="164">
        <v>7</v>
      </c>
      <c r="F1202" s="166">
        <v>0</v>
      </c>
      <c r="G1202" s="209"/>
      <c r="H1202" s="208">
        <v>7.9654829074012612E-3</v>
      </c>
      <c r="I1202" s="103" t="s">
        <v>558</v>
      </c>
      <c r="J1202" s="85">
        <v>4</v>
      </c>
      <c r="K1202" s="211" t="s">
        <v>6282</v>
      </c>
      <c r="L1202" s="211">
        <v>20</v>
      </c>
      <c r="M1202" s="211" t="str">
        <f>IF(
ISNA(INDEX([1]resources!E:E,MATCH(B1202,[1]resources!B:B,0))),"fillme",
INDEX([1]resources!E:E,MATCH(B1202,[1]resources!B:B,0)))</f>
        <v>CAISO_Battery</v>
      </c>
      <c r="N1202" s="221">
        <f>IF(
ISNA(INDEX([1]resources!J:J,MATCH(B1202,[1]resources!B:B,0))),"fillme",
INDEX([1]resources!J:J,MATCH(B1202,[1]resources!B:B,0)))</f>
        <v>0</v>
      </c>
      <c r="O1202" s="210" t="str">
        <f>IFERROR(INDEX(resources!K:K,MATCH(B1202,resources!B:B,0)),"fillme")</f>
        <v>battery</v>
      </c>
      <c r="P1202" s="210" t="str">
        <f t="shared" si="405"/>
        <v>battery_2026_7</v>
      </c>
      <c r="Q1202" s="194">
        <f>INDEX(elcc!G:G,MATCH(P1202,elcc!D:D,0))</f>
        <v>0.96603464723299004</v>
      </c>
      <c r="R1202" s="195">
        <f t="shared" si="406"/>
        <v>1</v>
      </c>
      <c r="S1202" s="210">
        <f t="shared" si="407"/>
        <v>0.15389864940983577</v>
      </c>
      <c r="T1202" s="212">
        <f t="shared" si="408"/>
        <v>0.15389864940983577</v>
      </c>
      <c r="U1202" s="196" t="str">
        <f t="shared" si="409"/>
        <v>ok</v>
      </c>
      <c r="V1202" s="192" t="str">
        <f>INDEX(resources!F:F,MATCH(B1202,resources!B:B,0))</f>
        <v>new_resolve</v>
      </c>
      <c r="W1202" s="197">
        <f t="shared" si="410"/>
        <v>0</v>
      </c>
      <c r="X1202" s="197">
        <f t="shared" si="411"/>
        <v>1</v>
      </c>
      <c r="Y1202" s="214" t="str">
        <f t="shared" si="412"/>
        <v xml:space="preserve">New_Li_Battery_D.19-11-016 Resource 4_Resource 4. 20 MW, 80 MWh battery. </v>
      </c>
      <c r="Z1202" s="197">
        <f>IF(COUNTIFS($Y$2:Y1202,Y1202)=1,1,0)</f>
        <v>0</v>
      </c>
      <c r="AA1202" s="197">
        <f>SUM($Z$2:Z1202)*Z1202</f>
        <v>0</v>
      </c>
      <c r="AB1202" s="197">
        <f>COUNTIFS(resources!B:B,B1202)</f>
        <v>1</v>
      </c>
      <c r="AC1202" s="197">
        <f t="shared" si="413"/>
        <v>1</v>
      </c>
      <c r="AD1202" s="197">
        <f t="shared" si="414"/>
        <v>1</v>
      </c>
      <c r="AE1202" s="197">
        <f t="shared" si="415"/>
        <v>1</v>
      </c>
      <c r="AF1202" s="197">
        <f t="shared" si="416"/>
        <v>1</v>
      </c>
      <c r="AG1202" s="197">
        <f t="shared" si="417"/>
        <v>1</v>
      </c>
      <c r="AH1202" s="197">
        <f t="shared" si="418"/>
        <v>1</v>
      </c>
      <c r="AI1202" s="197">
        <f t="shared" si="419"/>
        <v>1</v>
      </c>
    </row>
    <row r="1203" spans="1:35" x14ac:dyDescent="0.3">
      <c r="A1203" s="103" t="s">
        <v>3926</v>
      </c>
      <c r="B1203" s="214" t="s">
        <v>593</v>
      </c>
      <c r="C1203" s="214" t="s">
        <v>6281</v>
      </c>
      <c r="D1203" s="164">
        <v>2026</v>
      </c>
      <c r="E1203" s="164">
        <v>8</v>
      </c>
      <c r="F1203" s="166">
        <v>0</v>
      </c>
      <c r="G1203" s="209"/>
      <c r="H1203" s="208">
        <v>7.9654829074012612E-3</v>
      </c>
      <c r="I1203" s="103" t="s">
        <v>558</v>
      </c>
      <c r="J1203" s="85">
        <v>4</v>
      </c>
      <c r="K1203" s="211" t="s">
        <v>6282</v>
      </c>
      <c r="L1203" s="211">
        <v>20</v>
      </c>
      <c r="M1203" s="211" t="str">
        <f>IF(
ISNA(INDEX([1]resources!E:E,MATCH(B1203,[1]resources!B:B,0))),"fillme",
INDEX([1]resources!E:E,MATCH(B1203,[1]resources!B:B,0)))</f>
        <v>CAISO_Battery</v>
      </c>
      <c r="N1203" s="221">
        <f>IF(
ISNA(INDEX([1]resources!J:J,MATCH(B1203,[1]resources!B:B,0))),"fillme",
INDEX([1]resources!J:J,MATCH(B1203,[1]resources!B:B,0)))</f>
        <v>0</v>
      </c>
      <c r="O1203" s="210" t="str">
        <f>IFERROR(INDEX(resources!K:K,MATCH(B1203,resources!B:B,0)),"fillme")</f>
        <v>battery</v>
      </c>
      <c r="P1203" s="210" t="str">
        <f t="shared" si="405"/>
        <v>battery_2026_8</v>
      </c>
      <c r="Q1203" s="194">
        <f>INDEX(elcc!G:G,MATCH(P1203,elcc!D:D,0))</f>
        <v>0.96603464723299004</v>
      </c>
      <c r="R1203" s="195">
        <f t="shared" si="406"/>
        <v>1</v>
      </c>
      <c r="S1203" s="210">
        <f t="shared" si="407"/>
        <v>0.15389864940983577</v>
      </c>
      <c r="T1203" s="212">
        <f t="shared" si="408"/>
        <v>0.15389864940983577</v>
      </c>
      <c r="U1203" s="196" t="str">
        <f t="shared" si="409"/>
        <v>ok</v>
      </c>
      <c r="V1203" s="192" t="str">
        <f>INDEX(resources!F:F,MATCH(B1203,resources!B:B,0))</f>
        <v>new_resolve</v>
      </c>
      <c r="W1203" s="197">
        <f t="shared" si="410"/>
        <v>0</v>
      </c>
      <c r="X1203" s="197">
        <f t="shared" si="411"/>
        <v>1</v>
      </c>
      <c r="Y1203" s="214" t="str">
        <f t="shared" si="412"/>
        <v xml:space="preserve">New_Li_Battery_D.19-11-016 Resource 4_Resource 4. 20 MW, 80 MWh battery. </v>
      </c>
      <c r="Z1203" s="197">
        <f>IF(COUNTIFS($Y$2:Y1203,Y1203)=1,1,0)</f>
        <v>0</v>
      </c>
      <c r="AA1203" s="197">
        <f>SUM($Z$2:Z1203)*Z1203</f>
        <v>0</v>
      </c>
      <c r="AB1203" s="197">
        <f>COUNTIFS(resources!B:B,B1203)</f>
        <v>1</v>
      </c>
      <c r="AC1203" s="197">
        <f t="shared" si="413"/>
        <v>1</v>
      </c>
      <c r="AD1203" s="197">
        <f t="shared" si="414"/>
        <v>1</v>
      </c>
      <c r="AE1203" s="197">
        <f t="shared" si="415"/>
        <v>1</v>
      </c>
      <c r="AF1203" s="197">
        <f t="shared" si="416"/>
        <v>1</v>
      </c>
      <c r="AG1203" s="197">
        <f t="shared" si="417"/>
        <v>1</v>
      </c>
      <c r="AH1203" s="197">
        <f t="shared" si="418"/>
        <v>1</v>
      </c>
      <c r="AI1203" s="197">
        <f t="shared" si="419"/>
        <v>1</v>
      </c>
    </row>
    <row r="1204" spans="1:35" x14ac:dyDescent="0.3">
      <c r="A1204" s="103" t="s">
        <v>3926</v>
      </c>
      <c r="B1204" s="214" t="s">
        <v>593</v>
      </c>
      <c r="C1204" s="214" t="s">
        <v>6281</v>
      </c>
      <c r="D1204" s="164">
        <v>2026</v>
      </c>
      <c r="E1204" s="164">
        <v>9</v>
      </c>
      <c r="F1204" s="166">
        <v>0</v>
      </c>
      <c r="G1204" s="209"/>
      <c r="H1204" s="208">
        <v>7.9654829074012612E-3</v>
      </c>
      <c r="I1204" s="103" t="s">
        <v>558</v>
      </c>
      <c r="J1204" s="85">
        <v>4</v>
      </c>
      <c r="K1204" s="211" t="s">
        <v>6282</v>
      </c>
      <c r="L1204" s="211">
        <v>20</v>
      </c>
      <c r="M1204" s="211" t="str">
        <f>IF(
ISNA(INDEX([1]resources!E:E,MATCH(B1204,[1]resources!B:B,0))),"fillme",
INDEX([1]resources!E:E,MATCH(B1204,[1]resources!B:B,0)))</f>
        <v>CAISO_Battery</v>
      </c>
      <c r="N1204" s="221">
        <f>IF(
ISNA(INDEX([1]resources!J:J,MATCH(B1204,[1]resources!B:B,0))),"fillme",
INDEX([1]resources!J:J,MATCH(B1204,[1]resources!B:B,0)))</f>
        <v>0</v>
      </c>
      <c r="O1204" s="210" t="str">
        <f>IFERROR(INDEX(resources!K:K,MATCH(B1204,resources!B:B,0)),"fillme")</f>
        <v>battery</v>
      </c>
      <c r="P1204" s="210" t="str">
        <f t="shared" si="405"/>
        <v>battery_2026_9</v>
      </c>
      <c r="Q1204" s="194">
        <f>INDEX(elcc!G:G,MATCH(P1204,elcc!D:D,0))</f>
        <v>0.96603464723299004</v>
      </c>
      <c r="R1204" s="195">
        <f t="shared" si="406"/>
        <v>1</v>
      </c>
      <c r="S1204" s="210">
        <f t="shared" si="407"/>
        <v>0.15389864940983577</v>
      </c>
      <c r="T1204" s="212">
        <f t="shared" si="408"/>
        <v>0.15389864940983577</v>
      </c>
      <c r="U1204" s="196" t="str">
        <f t="shared" si="409"/>
        <v>ok</v>
      </c>
      <c r="V1204" s="192" t="str">
        <f>INDEX(resources!F:F,MATCH(B1204,resources!B:B,0))</f>
        <v>new_resolve</v>
      </c>
      <c r="W1204" s="197">
        <f t="shared" si="410"/>
        <v>0</v>
      </c>
      <c r="X1204" s="197">
        <f t="shared" si="411"/>
        <v>1</v>
      </c>
      <c r="Y1204" s="214" t="str">
        <f t="shared" si="412"/>
        <v xml:space="preserve">New_Li_Battery_D.19-11-016 Resource 4_Resource 4. 20 MW, 80 MWh battery. </v>
      </c>
      <c r="Z1204" s="197">
        <f>IF(COUNTIFS($Y$2:Y1204,Y1204)=1,1,0)</f>
        <v>0</v>
      </c>
      <c r="AA1204" s="197">
        <f>SUM($Z$2:Z1204)*Z1204</f>
        <v>0</v>
      </c>
      <c r="AB1204" s="197">
        <f>COUNTIFS(resources!B:B,B1204)</f>
        <v>1</v>
      </c>
      <c r="AC1204" s="197">
        <f t="shared" si="413"/>
        <v>1</v>
      </c>
      <c r="AD1204" s="197">
        <f t="shared" si="414"/>
        <v>1</v>
      </c>
      <c r="AE1204" s="197">
        <f t="shared" si="415"/>
        <v>1</v>
      </c>
      <c r="AF1204" s="197">
        <f t="shared" si="416"/>
        <v>1</v>
      </c>
      <c r="AG1204" s="197">
        <f t="shared" si="417"/>
        <v>1</v>
      </c>
      <c r="AH1204" s="197">
        <f t="shared" si="418"/>
        <v>1</v>
      </c>
      <c r="AI1204" s="197">
        <f t="shared" si="419"/>
        <v>1</v>
      </c>
    </row>
    <row r="1205" spans="1:35" x14ac:dyDescent="0.3">
      <c r="A1205" s="103" t="s">
        <v>3926</v>
      </c>
      <c r="B1205" s="214" t="s">
        <v>593</v>
      </c>
      <c r="C1205" s="214" t="s">
        <v>6281</v>
      </c>
      <c r="D1205" s="164">
        <v>2026</v>
      </c>
      <c r="E1205" s="164">
        <v>10</v>
      </c>
      <c r="F1205" s="166">
        <v>0</v>
      </c>
      <c r="G1205" s="209"/>
      <c r="H1205" s="208">
        <v>7.9654829074012612E-3</v>
      </c>
      <c r="I1205" s="103" t="s">
        <v>558</v>
      </c>
      <c r="J1205" s="85">
        <v>4</v>
      </c>
      <c r="K1205" s="211" t="s">
        <v>6282</v>
      </c>
      <c r="L1205" s="211">
        <v>20</v>
      </c>
      <c r="M1205" s="211" t="str">
        <f>IF(
ISNA(INDEX([1]resources!E:E,MATCH(B1205,[1]resources!B:B,0))),"fillme",
INDEX([1]resources!E:E,MATCH(B1205,[1]resources!B:B,0)))</f>
        <v>CAISO_Battery</v>
      </c>
      <c r="N1205" s="221">
        <f>IF(
ISNA(INDEX([1]resources!J:J,MATCH(B1205,[1]resources!B:B,0))),"fillme",
INDEX([1]resources!J:J,MATCH(B1205,[1]resources!B:B,0)))</f>
        <v>0</v>
      </c>
      <c r="O1205" s="210" t="str">
        <f>IFERROR(INDEX(resources!K:K,MATCH(B1205,resources!B:B,0)),"fillme")</f>
        <v>battery</v>
      </c>
      <c r="P1205" s="210" t="str">
        <f t="shared" si="405"/>
        <v>battery_2026_10</v>
      </c>
      <c r="Q1205" s="194">
        <f>INDEX(elcc!G:G,MATCH(P1205,elcc!D:D,0))</f>
        <v>0.96603464723299004</v>
      </c>
      <c r="R1205" s="195">
        <f t="shared" si="406"/>
        <v>1</v>
      </c>
      <c r="S1205" s="210">
        <f t="shared" si="407"/>
        <v>0.15389864940983577</v>
      </c>
      <c r="T1205" s="212">
        <f t="shared" si="408"/>
        <v>0.15389864940983577</v>
      </c>
      <c r="U1205" s="196" t="str">
        <f t="shared" si="409"/>
        <v>ok</v>
      </c>
      <c r="V1205" s="192" t="str">
        <f>INDEX(resources!F:F,MATCH(B1205,resources!B:B,0))</f>
        <v>new_resolve</v>
      </c>
      <c r="W1205" s="197">
        <f t="shared" si="410"/>
        <v>0</v>
      </c>
      <c r="X1205" s="197">
        <f t="shared" si="411"/>
        <v>1</v>
      </c>
      <c r="Y1205" s="214" t="str">
        <f t="shared" si="412"/>
        <v xml:space="preserve">New_Li_Battery_D.19-11-016 Resource 4_Resource 4. 20 MW, 80 MWh battery. </v>
      </c>
      <c r="Z1205" s="197">
        <f>IF(COUNTIFS($Y$2:Y1205,Y1205)=1,1,0)</f>
        <v>0</v>
      </c>
      <c r="AA1205" s="197">
        <f>SUM($Z$2:Z1205)*Z1205</f>
        <v>0</v>
      </c>
      <c r="AB1205" s="197">
        <f>COUNTIFS(resources!B:B,B1205)</f>
        <v>1</v>
      </c>
      <c r="AC1205" s="197">
        <f t="shared" si="413"/>
        <v>1</v>
      </c>
      <c r="AD1205" s="197">
        <f t="shared" si="414"/>
        <v>1</v>
      </c>
      <c r="AE1205" s="197">
        <f t="shared" si="415"/>
        <v>1</v>
      </c>
      <c r="AF1205" s="197">
        <f t="shared" si="416"/>
        <v>1</v>
      </c>
      <c r="AG1205" s="197">
        <f t="shared" si="417"/>
        <v>1</v>
      </c>
      <c r="AH1205" s="197">
        <f t="shared" si="418"/>
        <v>1</v>
      </c>
      <c r="AI1205" s="197">
        <f t="shared" si="419"/>
        <v>1</v>
      </c>
    </row>
    <row r="1206" spans="1:35" x14ac:dyDescent="0.3">
      <c r="A1206" s="103" t="s">
        <v>3926</v>
      </c>
      <c r="B1206" s="214" t="s">
        <v>593</v>
      </c>
      <c r="C1206" s="214" t="s">
        <v>6281</v>
      </c>
      <c r="D1206" s="164">
        <v>2026</v>
      </c>
      <c r="E1206" s="164">
        <v>11</v>
      </c>
      <c r="F1206" s="166">
        <v>0</v>
      </c>
      <c r="G1206" s="209"/>
      <c r="H1206" s="208">
        <v>7.9654829074012612E-3</v>
      </c>
      <c r="I1206" s="103" t="s">
        <v>558</v>
      </c>
      <c r="J1206" s="85">
        <v>4</v>
      </c>
      <c r="K1206" s="211" t="s">
        <v>6282</v>
      </c>
      <c r="L1206" s="211">
        <v>20</v>
      </c>
      <c r="M1206" s="211" t="str">
        <f>IF(
ISNA(INDEX([1]resources!E:E,MATCH(B1206,[1]resources!B:B,0))),"fillme",
INDEX([1]resources!E:E,MATCH(B1206,[1]resources!B:B,0)))</f>
        <v>CAISO_Battery</v>
      </c>
      <c r="N1206" s="221">
        <f>IF(
ISNA(INDEX([1]resources!J:J,MATCH(B1206,[1]resources!B:B,0))),"fillme",
INDEX([1]resources!J:J,MATCH(B1206,[1]resources!B:B,0)))</f>
        <v>0</v>
      </c>
      <c r="O1206" s="210" t="str">
        <f>IFERROR(INDEX(resources!K:K,MATCH(B1206,resources!B:B,0)),"fillme")</f>
        <v>battery</v>
      </c>
      <c r="P1206" s="210" t="str">
        <f t="shared" si="405"/>
        <v>battery_2026_11</v>
      </c>
      <c r="Q1206" s="194">
        <f>INDEX(elcc!G:G,MATCH(P1206,elcc!D:D,0))</f>
        <v>0.96603464723299004</v>
      </c>
      <c r="R1206" s="195">
        <f t="shared" si="406"/>
        <v>1</v>
      </c>
      <c r="S1206" s="210">
        <f t="shared" si="407"/>
        <v>0.15389864940983577</v>
      </c>
      <c r="T1206" s="212">
        <f t="shared" si="408"/>
        <v>0.15389864940983577</v>
      </c>
      <c r="U1206" s="196" t="str">
        <f t="shared" si="409"/>
        <v>ok</v>
      </c>
      <c r="V1206" s="192" t="str">
        <f>INDEX(resources!F:F,MATCH(B1206,resources!B:B,0))</f>
        <v>new_resolve</v>
      </c>
      <c r="W1206" s="197">
        <f t="shared" si="410"/>
        <v>0</v>
      </c>
      <c r="X1206" s="197">
        <f t="shared" si="411"/>
        <v>1</v>
      </c>
      <c r="Y1206" s="214" t="str">
        <f t="shared" si="412"/>
        <v xml:space="preserve">New_Li_Battery_D.19-11-016 Resource 4_Resource 4. 20 MW, 80 MWh battery. </v>
      </c>
      <c r="Z1206" s="197">
        <f>IF(COUNTIFS($Y$2:Y1206,Y1206)=1,1,0)</f>
        <v>0</v>
      </c>
      <c r="AA1206" s="197">
        <f>SUM($Z$2:Z1206)*Z1206</f>
        <v>0</v>
      </c>
      <c r="AB1206" s="197">
        <f>COUNTIFS(resources!B:B,B1206)</f>
        <v>1</v>
      </c>
      <c r="AC1206" s="197">
        <f t="shared" si="413"/>
        <v>1</v>
      </c>
      <c r="AD1206" s="197">
        <f t="shared" si="414"/>
        <v>1</v>
      </c>
      <c r="AE1206" s="197">
        <f t="shared" si="415"/>
        <v>1</v>
      </c>
      <c r="AF1206" s="197">
        <f t="shared" si="416"/>
        <v>1</v>
      </c>
      <c r="AG1206" s="197">
        <f t="shared" si="417"/>
        <v>1</v>
      </c>
      <c r="AH1206" s="197">
        <f t="shared" si="418"/>
        <v>1</v>
      </c>
      <c r="AI1206" s="197">
        <f t="shared" si="419"/>
        <v>1</v>
      </c>
    </row>
    <row r="1207" spans="1:35" x14ac:dyDescent="0.3">
      <c r="A1207" s="103" t="s">
        <v>3926</v>
      </c>
      <c r="B1207" s="214" t="s">
        <v>593</v>
      </c>
      <c r="C1207" s="214" t="s">
        <v>6281</v>
      </c>
      <c r="D1207" s="164">
        <v>2026</v>
      </c>
      <c r="E1207" s="164">
        <v>12</v>
      </c>
      <c r="F1207" s="166">
        <v>0</v>
      </c>
      <c r="G1207" s="209"/>
      <c r="H1207" s="208">
        <v>7.9654829074012612E-3</v>
      </c>
      <c r="I1207" s="103" t="s">
        <v>558</v>
      </c>
      <c r="J1207" s="85">
        <v>4</v>
      </c>
      <c r="K1207" s="211" t="s">
        <v>6282</v>
      </c>
      <c r="L1207" s="211">
        <v>20</v>
      </c>
      <c r="M1207" s="211" t="str">
        <f>IF(
ISNA(INDEX([1]resources!E:E,MATCH(B1207,[1]resources!B:B,0))),"fillme",
INDEX([1]resources!E:E,MATCH(B1207,[1]resources!B:B,0)))</f>
        <v>CAISO_Battery</v>
      </c>
      <c r="N1207" s="221">
        <f>IF(
ISNA(INDEX([1]resources!J:J,MATCH(B1207,[1]resources!B:B,0))),"fillme",
INDEX([1]resources!J:J,MATCH(B1207,[1]resources!B:B,0)))</f>
        <v>0</v>
      </c>
      <c r="O1207" s="210" t="str">
        <f>IFERROR(INDEX(resources!K:K,MATCH(B1207,resources!B:B,0)),"fillme")</f>
        <v>battery</v>
      </c>
      <c r="P1207" s="210" t="str">
        <f t="shared" si="405"/>
        <v>battery_2026_12</v>
      </c>
      <c r="Q1207" s="194">
        <f>INDEX(elcc!G:G,MATCH(P1207,elcc!D:D,0))</f>
        <v>0.96603464723299004</v>
      </c>
      <c r="R1207" s="195">
        <f t="shared" si="406"/>
        <v>1</v>
      </c>
      <c r="S1207" s="210">
        <f t="shared" si="407"/>
        <v>0.15389864940983577</v>
      </c>
      <c r="T1207" s="212">
        <f t="shared" si="408"/>
        <v>0.15389864940983577</v>
      </c>
      <c r="U1207" s="196" t="str">
        <f t="shared" si="409"/>
        <v>ok</v>
      </c>
      <c r="V1207" s="192" t="str">
        <f>INDEX(resources!F:F,MATCH(B1207,resources!B:B,0))</f>
        <v>new_resolve</v>
      </c>
      <c r="W1207" s="197">
        <f t="shared" si="410"/>
        <v>0</v>
      </c>
      <c r="X1207" s="197">
        <f t="shared" si="411"/>
        <v>1</v>
      </c>
      <c r="Y1207" s="214" t="str">
        <f t="shared" si="412"/>
        <v xml:space="preserve">New_Li_Battery_D.19-11-016 Resource 4_Resource 4. 20 MW, 80 MWh battery. </v>
      </c>
      <c r="Z1207" s="197">
        <f>IF(COUNTIFS($Y$2:Y1207,Y1207)=1,1,0)</f>
        <v>0</v>
      </c>
      <c r="AA1207" s="197">
        <f>SUM($Z$2:Z1207)*Z1207</f>
        <v>0</v>
      </c>
      <c r="AB1207" s="197">
        <f>COUNTIFS(resources!B:B,B1207)</f>
        <v>1</v>
      </c>
      <c r="AC1207" s="197">
        <f t="shared" si="413"/>
        <v>1</v>
      </c>
      <c r="AD1207" s="197">
        <f t="shared" si="414"/>
        <v>1</v>
      </c>
      <c r="AE1207" s="197">
        <f t="shared" si="415"/>
        <v>1</v>
      </c>
      <c r="AF1207" s="197">
        <f t="shared" si="416"/>
        <v>1</v>
      </c>
      <c r="AG1207" s="197">
        <f t="shared" si="417"/>
        <v>1</v>
      </c>
      <c r="AH1207" s="197">
        <f t="shared" si="418"/>
        <v>1</v>
      </c>
      <c r="AI1207" s="197">
        <f t="shared" si="419"/>
        <v>1</v>
      </c>
    </row>
    <row r="1208" spans="1:35" x14ac:dyDescent="0.3">
      <c r="A1208" s="103" t="s">
        <v>3926</v>
      </c>
      <c r="B1208" s="214" t="s">
        <v>593</v>
      </c>
      <c r="C1208" s="214" t="s">
        <v>6281</v>
      </c>
      <c r="D1208" s="164">
        <v>2027</v>
      </c>
      <c r="E1208" s="164">
        <v>1</v>
      </c>
      <c r="F1208" s="166">
        <v>0</v>
      </c>
      <c r="G1208" s="209"/>
      <c r="H1208" s="208">
        <v>7.9654829074012612E-3</v>
      </c>
      <c r="I1208" s="103" t="s">
        <v>558</v>
      </c>
      <c r="J1208" s="85">
        <v>4</v>
      </c>
      <c r="K1208" s="211" t="s">
        <v>6282</v>
      </c>
      <c r="L1208" s="211">
        <v>20</v>
      </c>
      <c r="M1208" s="211" t="str">
        <f>IF(
ISNA(INDEX([1]resources!E:E,MATCH(B1208,[1]resources!B:B,0))),"fillme",
INDEX([1]resources!E:E,MATCH(B1208,[1]resources!B:B,0)))</f>
        <v>CAISO_Battery</v>
      </c>
      <c r="N1208" s="221">
        <f>IF(
ISNA(INDEX([1]resources!J:J,MATCH(B1208,[1]resources!B:B,0))),"fillme",
INDEX([1]resources!J:J,MATCH(B1208,[1]resources!B:B,0)))</f>
        <v>0</v>
      </c>
      <c r="O1208" s="210" t="str">
        <f>IFERROR(INDEX(resources!K:K,MATCH(B1208,resources!B:B,0)),"fillme")</f>
        <v>battery</v>
      </c>
      <c r="P1208" s="210" t="str">
        <f t="shared" si="405"/>
        <v>battery_2027_1</v>
      </c>
      <c r="Q1208" s="194">
        <f>INDEX(elcc!G:G,MATCH(P1208,elcc!D:D,0))</f>
        <v>0.96603464723299004</v>
      </c>
      <c r="R1208" s="195">
        <f t="shared" si="406"/>
        <v>1</v>
      </c>
      <c r="S1208" s="210">
        <f t="shared" si="407"/>
        <v>0.15389864940983577</v>
      </c>
      <c r="T1208" s="212">
        <f t="shared" si="408"/>
        <v>0.15389864940983577</v>
      </c>
      <c r="U1208" s="196" t="str">
        <f t="shared" si="409"/>
        <v>ok</v>
      </c>
      <c r="V1208" s="192" t="str">
        <f>INDEX(resources!F:F,MATCH(B1208,resources!B:B,0))</f>
        <v>new_resolve</v>
      </c>
      <c r="W1208" s="197">
        <f t="shared" si="410"/>
        <v>0</v>
      </c>
      <c r="X1208" s="197">
        <f t="shared" si="411"/>
        <v>1</v>
      </c>
      <c r="Y1208" s="214" t="str">
        <f t="shared" si="412"/>
        <v xml:space="preserve">New_Li_Battery_D.19-11-016 Resource 4_Resource 4. 20 MW, 80 MWh battery. </v>
      </c>
      <c r="Z1208" s="197">
        <f>IF(COUNTIFS($Y$2:Y1208,Y1208)=1,1,0)</f>
        <v>0</v>
      </c>
      <c r="AA1208" s="197">
        <f>SUM($Z$2:Z1208)*Z1208</f>
        <v>0</v>
      </c>
      <c r="AB1208" s="197">
        <f>COUNTIFS(resources!B:B,B1208)</f>
        <v>1</v>
      </c>
      <c r="AC1208" s="197">
        <f t="shared" si="413"/>
        <v>1</v>
      </c>
      <c r="AD1208" s="197">
        <f t="shared" si="414"/>
        <v>1</v>
      </c>
      <c r="AE1208" s="197">
        <f t="shared" si="415"/>
        <v>1</v>
      </c>
      <c r="AF1208" s="197">
        <f t="shared" si="416"/>
        <v>1</v>
      </c>
      <c r="AG1208" s="197">
        <f t="shared" si="417"/>
        <v>1</v>
      </c>
      <c r="AH1208" s="197">
        <f t="shared" si="418"/>
        <v>1</v>
      </c>
      <c r="AI1208" s="197">
        <f t="shared" si="419"/>
        <v>1</v>
      </c>
    </row>
    <row r="1209" spans="1:35" x14ac:dyDescent="0.3">
      <c r="A1209" s="103" t="s">
        <v>3926</v>
      </c>
      <c r="B1209" s="214" t="s">
        <v>593</v>
      </c>
      <c r="C1209" s="214" t="s">
        <v>6281</v>
      </c>
      <c r="D1209" s="164">
        <v>2027</v>
      </c>
      <c r="E1209" s="164">
        <v>2</v>
      </c>
      <c r="F1209" s="166">
        <v>0</v>
      </c>
      <c r="G1209" s="209"/>
      <c r="H1209" s="208">
        <v>7.9654829074012612E-3</v>
      </c>
      <c r="I1209" s="103" t="s">
        <v>558</v>
      </c>
      <c r="J1209" s="85">
        <v>4</v>
      </c>
      <c r="K1209" s="211" t="s">
        <v>6282</v>
      </c>
      <c r="L1209" s="211">
        <v>20</v>
      </c>
      <c r="M1209" s="211" t="str">
        <f>IF(
ISNA(INDEX([1]resources!E:E,MATCH(B1209,[1]resources!B:B,0))),"fillme",
INDEX([1]resources!E:E,MATCH(B1209,[1]resources!B:B,0)))</f>
        <v>CAISO_Battery</v>
      </c>
      <c r="N1209" s="221">
        <f>IF(
ISNA(INDEX([1]resources!J:J,MATCH(B1209,[1]resources!B:B,0))),"fillme",
INDEX([1]resources!J:J,MATCH(B1209,[1]resources!B:B,0)))</f>
        <v>0</v>
      </c>
      <c r="O1209" s="210" t="str">
        <f>IFERROR(INDEX(resources!K:K,MATCH(B1209,resources!B:B,0)),"fillme")</f>
        <v>battery</v>
      </c>
      <c r="P1209" s="210" t="str">
        <f t="shared" si="405"/>
        <v>battery_2027_2</v>
      </c>
      <c r="Q1209" s="194">
        <f>INDEX(elcc!G:G,MATCH(P1209,elcc!D:D,0))</f>
        <v>0.96603464723299004</v>
      </c>
      <c r="R1209" s="195">
        <f t="shared" si="406"/>
        <v>1</v>
      </c>
      <c r="S1209" s="210">
        <f t="shared" si="407"/>
        <v>0.15389864940983577</v>
      </c>
      <c r="T1209" s="212">
        <f t="shared" si="408"/>
        <v>0.15389864940983577</v>
      </c>
      <c r="U1209" s="196" t="str">
        <f t="shared" si="409"/>
        <v>ok</v>
      </c>
      <c r="V1209" s="192" t="str">
        <f>INDEX(resources!F:F,MATCH(B1209,resources!B:B,0))</f>
        <v>new_resolve</v>
      </c>
      <c r="W1209" s="197">
        <f t="shared" si="410"/>
        <v>0</v>
      </c>
      <c r="X1209" s="197">
        <f t="shared" si="411"/>
        <v>1</v>
      </c>
      <c r="Y1209" s="214" t="str">
        <f t="shared" si="412"/>
        <v xml:space="preserve">New_Li_Battery_D.19-11-016 Resource 4_Resource 4. 20 MW, 80 MWh battery. </v>
      </c>
      <c r="Z1209" s="197">
        <f>IF(COUNTIFS($Y$2:Y1209,Y1209)=1,1,0)</f>
        <v>0</v>
      </c>
      <c r="AA1209" s="197">
        <f>SUM($Z$2:Z1209)*Z1209</f>
        <v>0</v>
      </c>
      <c r="AB1209" s="197">
        <f>COUNTIFS(resources!B:B,B1209)</f>
        <v>1</v>
      </c>
      <c r="AC1209" s="197">
        <f t="shared" si="413"/>
        <v>1</v>
      </c>
      <c r="AD1209" s="197">
        <f t="shared" si="414"/>
        <v>1</v>
      </c>
      <c r="AE1209" s="197">
        <f t="shared" si="415"/>
        <v>1</v>
      </c>
      <c r="AF1209" s="197">
        <f t="shared" si="416"/>
        <v>1</v>
      </c>
      <c r="AG1209" s="197">
        <f t="shared" si="417"/>
        <v>1</v>
      </c>
      <c r="AH1209" s="197">
        <f t="shared" si="418"/>
        <v>1</v>
      </c>
      <c r="AI1209" s="197">
        <f t="shared" si="419"/>
        <v>1</v>
      </c>
    </row>
    <row r="1210" spans="1:35" x14ac:dyDescent="0.3">
      <c r="A1210" s="103" t="s">
        <v>3926</v>
      </c>
      <c r="B1210" s="214" t="s">
        <v>593</v>
      </c>
      <c r="C1210" s="214" t="s">
        <v>6281</v>
      </c>
      <c r="D1210" s="164">
        <v>2027</v>
      </c>
      <c r="E1210" s="164">
        <v>3</v>
      </c>
      <c r="F1210" s="166">
        <v>0</v>
      </c>
      <c r="G1210" s="209"/>
      <c r="H1210" s="208">
        <v>7.9654829074012612E-3</v>
      </c>
      <c r="I1210" s="103" t="s">
        <v>558</v>
      </c>
      <c r="J1210" s="85">
        <v>4</v>
      </c>
      <c r="K1210" s="211" t="s">
        <v>6282</v>
      </c>
      <c r="L1210" s="211">
        <v>20</v>
      </c>
      <c r="M1210" s="211" t="str">
        <f>IF(
ISNA(INDEX([1]resources!E:E,MATCH(B1210,[1]resources!B:B,0))),"fillme",
INDEX([1]resources!E:E,MATCH(B1210,[1]resources!B:B,0)))</f>
        <v>CAISO_Battery</v>
      </c>
      <c r="N1210" s="221">
        <f>IF(
ISNA(INDEX([1]resources!J:J,MATCH(B1210,[1]resources!B:B,0))),"fillme",
INDEX([1]resources!J:J,MATCH(B1210,[1]resources!B:B,0)))</f>
        <v>0</v>
      </c>
      <c r="O1210" s="210" t="str">
        <f>IFERROR(INDEX(resources!K:K,MATCH(B1210,resources!B:B,0)),"fillme")</f>
        <v>battery</v>
      </c>
      <c r="P1210" s="210" t="str">
        <f t="shared" si="405"/>
        <v>battery_2027_3</v>
      </c>
      <c r="Q1210" s="194">
        <f>INDEX(elcc!G:G,MATCH(P1210,elcc!D:D,0))</f>
        <v>0.96603464723299004</v>
      </c>
      <c r="R1210" s="195">
        <f t="shared" si="406"/>
        <v>1</v>
      </c>
      <c r="S1210" s="210">
        <f t="shared" si="407"/>
        <v>0.15389864940983577</v>
      </c>
      <c r="T1210" s="212">
        <f t="shared" si="408"/>
        <v>0.15389864940983577</v>
      </c>
      <c r="U1210" s="196" t="str">
        <f t="shared" si="409"/>
        <v>ok</v>
      </c>
      <c r="V1210" s="192" t="str">
        <f>INDEX(resources!F:F,MATCH(B1210,resources!B:B,0))</f>
        <v>new_resolve</v>
      </c>
      <c r="W1210" s="197">
        <f t="shared" si="410"/>
        <v>0</v>
      </c>
      <c r="X1210" s="197">
        <f t="shared" si="411"/>
        <v>1</v>
      </c>
      <c r="Y1210" s="214" t="str">
        <f t="shared" si="412"/>
        <v xml:space="preserve">New_Li_Battery_D.19-11-016 Resource 4_Resource 4. 20 MW, 80 MWh battery. </v>
      </c>
      <c r="Z1210" s="197">
        <f>IF(COUNTIFS($Y$2:Y1210,Y1210)=1,1,0)</f>
        <v>0</v>
      </c>
      <c r="AA1210" s="197">
        <f>SUM($Z$2:Z1210)*Z1210</f>
        <v>0</v>
      </c>
      <c r="AB1210" s="197">
        <f>COUNTIFS(resources!B:B,B1210)</f>
        <v>1</v>
      </c>
      <c r="AC1210" s="197">
        <f t="shared" si="413"/>
        <v>1</v>
      </c>
      <c r="AD1210" s="197">
        <f t="shared" si="414"/>
        <v>1</v>
      </c>
      <c r="AE1210" s="197">
        <f t="shared" si="415"/>
        <v>1</v>
      </c>
      <c r="AF1210" s="197">
        <f t="shared" si="416"/>
        <v>1</v>
      </c>
      <c r="AG1210" s="197">
        <f t="shared" si="417"/>
        <v>1</v>
      </c>
      <c r="AH1210" s="197">
        <f t="shared" si="418"/>
        <v>1</v>
      </c>
      <c r="AI1210" s="197">
        <f t="shared" si="419"/>
        <v>1</v>
      </c>
    </row>
    <row r="1211" spans="1:35" x14ac:dyDescent="0.3">
      <c r="A1211" s="103" t="s">
        <v>3926</v>
      </c>
      <c r="B1211" s="214" t="s">
        <v>593</v>
      </c>
      <c r="C1211" s="214" t="s">
        <v>6281</v>
      </c>
      <c r="D1211" s="164">
        <v>2027</v>
      </c>
      <c r="E1211" s="164">
        <v>4</v>
      </c>
      <c r="F1211" s="166">
        <v>0</v>
      </c>
      <c r="G1211" s="209"/>
      <c r="H1211" s="208">
        <v>7.9654829074012612E-3</v>
      </c>
      <c r="I1211" s="103" t="s">
        <v>558</v>
      </c>
      <c r="J1211" s="85">
        <v>4</v>
      </c>
      <c r="K1211" s="211" t="s">
        <v>6282</v>
      </c>
      <c r="L1211" s="211">
        <v>20</v>
      </c>
      <c r="M1211" s="211" t="str">
        <f>IF(
ISNA(INDEX([1]resources!E:E,MATCH(B1211,[1]resources!B:B,0))),"fillme",
INDEX([1]resources!E:E,MATCH(B1211,[1]resources!B:B,0)))</f>
        <v>CAISO_Battery</v>
      </c>
      <c r="N1211" s="221">
        <f>IF(
ISNA(INDEX([1]resources!J:J,MATCH(B1211,[1]resources!B:B,0))),"fillme",
INDEX([1]resources!J:J,MATCH(B1211,[1]resources!B:B,0)))</f>
        <v>0</v>
      </c>
      <c r="O1211" s="210" t="str">
        <f>IFERROR(INDEX(resources!K:K,MATCH(B1211,resources!B:B,0)),"fillme")</f>
        <v>battery</v>
      </c>
      <c r="P1211" s="210" t="str">
        <f t="shared" si="405"/>
        <v>battery_2027_4</v>
      </c>
      <c r="Q1211" s="194">
        <f>INDEX(elcc!G:G,MATCH(P1211,elcc!D:D,0))</f>
        <v>0.96603464723299004</v>
      </c>
      <c r="R1211" s="195">
        <f t="shared" si="406"/>
        <v>1</v>
      </c>
      <c r="S1211" s="210">
        <f t="shared" si="407"/>
        <v>0.15389864940983577</v>
      </c>
      <c r="T1211" s="212">
        <f t="shared" si="408"/>
        <v>0.15389864940983577</v>
      </c>
      <c r="U1211" s="196" t="str">
        <f t="shared" si="409"/>
        <v>ok</v>
      </c>
      <c r="V1211" s="192" t="str">
        <f>INDEX(resources!F:F,MATCH(B1211,resources!B:B,0))</f>
        <v>new_resolve</v>
      </c>
      <c r="W1211" s="197">
        <f t="shared" si="410"/>
        <v>0</v>
      </c>
      <c r="X1211" s="197">
        <f t="shared" si="411"/>
        <v>1</v>
      </c>
      <c r="Y1211" s="214" t="str">
        <f t="shared" si="412"/>
        <v xml:space="preserve">New_Li_Battery_D.19-11-016 Resource 4_Resource 4. 20 MW, 80 MWh battery. </v>
      </c>
      <c r="Z1211" s="197">
        <f>IF(COUNTIFS($Y$2:Y1211,Y1211)=1,1,0)</f>
        <v>0</v>
      </c>
      <c r="AA1211" s="197">
        <f>SUM($Z$2:Z1211)*Z1211</f>
        <v>0</v>
      </c>
      <c r="AB1211" s="197">
        <f>COUNTIFS(resources!B:B,B1211)</f>
        <v>1</v>
      </c>
      <c r="AC1211" s="197">
        <f t="shared" si="413"/>
        <v>1</v>
      </c>
      <c r="AD1211" s="197">
        <f t="shared" si="414"/>
        <v>1</v>
      </c>
      <c r="AE1211" s="197">
        <f t="shared" si="415"/>
        <v>1</v>
      </c>
      <c r="AF1211" s="197">
        <f t="shared" si="416"/>
        <v>1</v>
      </c>
      <c r="AG1211" s="197">
        <f t="shared" si="417"/>
        <v>1</v>
      </c>
      <c r="AH1211" s="197">
        <f t="shared" si="418"/>
        <v>1</v>
      </c>
      <c r="AI1211" s="197">
        <f t="shared" si="419"/>
        <v>1</v>
      </c>
    </row>
    <row r="1212" spans="1:35" x14ac:dyDescent="0.3">
      <c r="A1212" s="103" t="s">
        <v>3926</v>
      </c>
      <c r="B1212" s="214" t="s">
        <v>593</v>
      </c>
      <c r="C1212" s="214" t="s">
        <v>6281</v>
      </c>
      <c r="D1212" s="164">
        <v>2027</v>
      </c>
      <c r="E1212" s="164">
        <v>5</v>
      </c>
      <c r="F1212" s="166">
        <v>0</v>
      </c>
      <c r="G1212" s="209"/>
      <c r="H1212" s="208">
        <v>7.9654829074012612E-3</v>
      </c>
      <c r="I1212" s="103" t="s">
        <v>558</v>
      </c>
      <c r="J1212" s="85">
        <v>4</v>
      </c>
      <c r="K1212" s="211" t="s">
        <v>6282</v>
      </c>
      <c r="L1212" s="211">
        <v>20</v>
      </c>
      <c r="M1212" s="211" t="str">
        <f>IF(
ISNA(INDEX([1]resources!E:E,MATCH(B1212,[1]resources!B:B,0))),"fillme",
INDEX([1]resources!E:E,MATCH(B1212,[1]resources!B:B,0)))</f>
        <v>CAISO_Battery</v>
      </c>
      <c r="N1212" s="221">
        <f>IF(
ISNA(INDEX([1]resources!J:J,MATCH(B1212,[1]resources!B:B,0))),"fillme",
INDEX([1]resources!J:J,MATCH(B1212,[1]resources!B:B,0)))</f>
        <v>0</v>
      </c>
      <c r="O1212" s="210" t="str">
        <f>IFERROR(INDEX(resources!K:K,MATCH(B1212,resources!B:B,0)),"fillme")</f>
        <v>battery</v>
      </c>
      <c r="P1212" s="210" t="str">
        <f t="shared" si="405"/>
        <v>battery_2027_5</v>
      </c>
      <c r="Q1212" s="194">
        <f>INDEX(elcc!G:G,MATCH(P1212,elcc!D:D,0))</f>
        <v>0.96603464723299004</v>
      </c>
      <c r="R1212" s="195">
        <f t="shared" si="406"/>
        <v>1</v>
      </c>
      <c r="S1212" s="210">
        <f t="shared" si="407"/>
        <v>0.15389864940983577</v>
      </c>
      <c r="T1212" s="212">
        <f t="shared" si="408"/>
        <v>0.15389864940983577</v>
      </c>
      <c r="U1212" s="196" t="str">
        <f t="shared" si="409"/>
        <v>ok</v>
      </c>
      <c r="V1212" s="192" t="str">
        <f>INDEX(resources!F:F,MATCH(B1212,resources!B:B,0))</f>
        <v>new_resolve</v>
      </c>
      <c r="W1212" s="197">
        <f t="shared" si="410"/>
        <v>0</v>
      </c>
      <c r="X1212" s="197">
        <f t="shared" si="411"/>
        <v>1</v>
      </c>
      <c r="Y1212" s="214" t="str">
        <f t="shared" si="412"/>
        <v xml:space="preserve">New_Li_Battery_D.19-11-016 Resource 4_Resource 4. 20 MW, 80 MWh battery. </v>
      </c>
      <c r="Z1212" s="197">
        <f>IF(COUNTIFS($Y$2:Y1212,Y1212)=1,1,0)</f>
        <v>0</v>
      </c>
      <c r="AA1212" s="197">
        <f>SUM($Z$2:Z1212)*Z1212</f>
        <v>0</v>
      </c>
      <c r="AB1212" s="197">
        <f>COUNTIFS(resources!B:B,B1212)</f>
        <v>1</v>
      </c>
      <c r="AC1212" s="197">
        <f t="shared" si="413"/>
        <v>1</v>
      </c>
      <c r="AD1212" s="197">
        <f t="shared" si="414"/>
        <v>1</v>
      </c>
      <c r="AE1212" s="197">
        <f t="shared" si="415"/>
        <v>1</v>
      </c>
      <c r="AF1212" s="197">
        <f t="shared" si="416"/>
        <v>1</v>
      </c>
      <c r="AG1212" s="197">
        <f t="shared" si="417"/>
        <v>1</v>
      </c>
      <c r="AH1212" s="197">
        <f t="shared" si="418"/>
        <v>1</v>
      </c>
      <c r="AI1212" s="197">
        <f t="shared" si="419"/>
        <v>1</v>
      </c>
    </row>
    <row r="1213" spans="1:35" x14ac:dyDescent="0.3">
      <c r="A1213" s="103" t="s">
        <v>3926</v>
      </c>
      <c r="B1213" s="214" t="s">
        <v>593</v>
      </c>
      <c r="C1213" s="214" t="s">
        <v>6281</v>
      </c>
      <c r="D1213" s="164">
        <v>2027</v>
      </c>
      <c r="E1213" s="164">
        <v>6</v>
      </c>
      <c r="F1213" s="166">
        <v>0</v>
      </c>
      <c r="G1213" s="209"/>
      <c r="H1213" s="208">
        <v>7.9654829074012612E-3</v>
      </c>
      <c r="I1213" s="103" t="s">
        <v>558</v>
      </c>
      <c r="J1213" s="85">
        <v>4</v>
      </c>
      <c r="K1213" s="211" t="s">
        <v>6282</v>
      </c>
      <c r="L1213" s="211">
        <v>20</v>
      </c>
      <c r="M1213" s="211" t="str">
        <f>IF(
ISNA(INDEX([1]resources!E:E,MATCH(B1213,[1]resources!B:B,0))),"fillme",
INDEX([1]resources!E:E,MATCH(B1213,[1]resources!B:B,0)))</f>
        <v>CAISO_Battery</v>
      </c>
      <c r="N1213" s="221">
        <f>IF(
ISNA(INDEX([1]resources!J:J,MATCH(B1213,[1]resources!B:B,0))),"fillme",
INDEX([1]resources!J:J,MATCH(B1213,[1]resources!B:B,0)))</f>
        <v>0</v>
      </c>
      <c r="O1213" s="210" t="str">
        <f>IFERROR(INDEX(resources!K:K,MATCH(B1213,resources!B:B,0)),"fillme")</f>
        <v>battery</v>
      </c>
      <c r="P1213" s="210" t="str">
        <f t="shared" si="405"/>
        <v>battery_2027_6</v>
      </c>
      <c r="Q1213" s="194">
        <f>INDEX(elcc!G:G,MATCH(P1213,elcc!D:D,0))</f>
        <v>0.96603464723299004</v>
      </c>
      <c r="R1213" s="195">
        <f t="shared" si="406"/>
        <v>1</v>
      </c>
      <c r="S1213" s="210">
        <f t="shared" si="407"/>
        <v>0.15389864940983577</v>
      </c>
      <c r="T1213" s="212">
        <f t="shared" si="408"/>
        <v>0.15389864940983577</v>
      </c>
      <c r="U1213" s="196" t="str">
        <f t="shared" si="409"/>
        <v>ok</v>
      </c>
      <c r="V1213" s="192" t="str">
        <f>INDEX(resources!F:F,MATCH(B1213,resources!B:B,0))</f>
        <v>new_resolve</v>
      </c>
      <c r="W1213" s="197">
        <f t="shared" si="410"/>
        <v>0</v>
      </c>
      <c r="X1213" s="197">
        <f t="shared" si="411"/>
        <v>1</v>
      </c>
      <c r="Y1213" s="214" t="str">
        <f t="shared" si="412"/>
        <v xml:space="preserve">New_Li_Battery_D.19-11-016 Resource 4_Resource 4. 20 MW, 80 MWh battery. </v>
      </c>
      <c r="Z1213" s="197">
        <f>IF(COUNTIFS($Y$2:Y1213,Y1213)=1,1,0)</f>
        <v>0</v>
      </c>
      <c r="AA1213" s="197">
        <f>SUM($Z$2:Z1213)*Z1213</f>
        <v>0</v>
      </c>
      <c r="AB1213" s="197">
        <f>COUNTIFS(resources!B:B,B1213)</f>
        <v>1</v>
      </c>
      <c r="AC1213" s="197">
        <f t="shared" si="413"/>
        <v>1</v>
      </c>
      <c r="AD1213" s="197">
        <f t="shared" si="414"/>
        <v>1</v>
      </c>
      <c r="AE1213" s="197">
        <f t="shared" si="415"/>
        <v>1</v>
      </c>
      <c r="AF1213" s="197">
        <f t="shared" si="416"/>
        <v>1</v>
      </c>
      <c r="AG1213" s="197">
        <f t="shared" si="417"/>
        <v>1</v>
      </c>
      <c r="AH1213" s="197">
        <f t="shared" si="418"/>
        <v>1</v>
      </c>
      <c r="AI1213" s="197">
        <f t="shared" si="419"/>
        <v>1</v>
      </c>
    </row>
    <row r="1214" spans="1:35" x14ac:dyDescent="0.3">
      <c r="A1214" s="103" t="s">
        <v>3926</v>
      </c>
      <c r="B1214" s="214" t="s">
        <v>593</v>
      </c>
      <c r="C1214" s="214" t="s">
        <v>6281</v>
      </c>
      <c r="D1214" s="164">
        <v>2027</v>
      </c>
      <c r="E1214" s="164">
        <v>7</v>
      </c>
      <c r="F1214" s="166">
        <v>0</v>
      </c>
      <c r="G1214" s="209"/>
      <c r="H1214" s="208">
        <v>7.9654829074012612E-3</v>
      </c>
      <c r="I1214" s="103" t="s">
        <v>558</v>
      </c>
      <c r="J1214" s="85">
        <v>4</v>
      </c>
      <c r="K1214" s="211" t="s">
        <v>6282</v>
      </c>
      <c r="L1214" s="211">
        <v>20</v>
      </c>
      <c r="M1214" s="211" t="str">
        <f>IF(
ISNA(INDEX([1]resources!E:E,MATCH(B1214,[1]resources!B:B,0))),"fillme",
INDEX([1]resources!E:E,MATCH(B1214,[1]resources!B:B,0)))</f>
        <v>CAISO_Battery</v>
      </c>
      <c r="N1214" s="221">
        <f>IF(
ISNA(INDEX([1]resources!J:J,MATCH(B1214,[1]resources!B:B,0))),"fillme",
INDEX([1]resources!J:J,MATCH(B1214,[1]resources!B:B,0)))</f>
        <v>0</v>
      </c>
      <c r="O1214" s="210" t="str">
        <f>IFERROR(INDEX(resources!K:K,MATCH(B1214,resources!B:B,0)),"fillme")</f>
        <v>battery</v>
      </c>
      <c r="P1214" s="210" t="str">
        <f t="shared" si="405"/>
        <v>battery_2027_7</v>
      </c>
      <c r="Q1214" s="194">
        <f>INDEX(elcc!G:G,MATCH(P1214,elcc!D:D,0))</f>
        <v>0.96603464723299004</v>
      </c>
      <c r="R1214" s="195">
        <f t="shared" si="406"/>
        <v>1</v>
      </c>
      <c r="S1214" s="210">
        <f t="shared" si="407"/>
        <v>0.15389864940983577</v>
      </c>
      <c r="T1214" s="212">
        <f t="shared" si="408"/>
        <v>0.15389864940983577</v>
      </c>
      <c r="U1214" s="196" t="str">
        <f t="shared" si="409"/>
        <v>ok</v>
      </c>
      <c r="V1214" s="192" t="str">
        <f>INDEX(resources!F:F,MATCH(B1214,resources!B:B,0))</f>
        <v>new_resolve</v>
      </c>
      <c r="W1214" s="197">
        <f t="shared" si="410"/>
        <v>0</v>
      </c>
      <c r="X1214" s="197">
        <f t="shared" si="411"/>
        <v>1</v>
      </c>
      <c r="Y1214" s="214" t="str">
        <f t="shared" si="412"/>
        <v xml:space="preserve">New_Li_Battery_D.19-11-016 Resource 4_Resource 4. 20 MW, 80 MWh battery. </v>
      </c>
      <c r="Z1214" s="197">
        <f>IF(COUNTIFS($Y$2:Y1214,Y1214)=1,1,0)</f>
        <v>0</v>
      </c>
      <c r="AA1214" s="197">
        <f>SUM($Z$2:Z1214)*Z1214</f>
        <v>0</v>
      </c>
      <c r="AB1214" s="197">
        <f>COUNTIFS(resources!B:B,B1214)</f>
        <v>1</v>
      </c>
      <c r="AC1214" s="197">
        <f t="shared" si="413"/>
        <v>1</v>
      </c>
      <c r="AD1214" s="197">
        <f t="shared" si="414"/>
        <v>1</v>
      </c>
      <c r="AE1214" s="197">
        <f t="shared" si="415"/>
        <v>1</v>
      </c>
      <c r="AF1214" s="197">
        <f t="shared" si="416"/>
        <v>1</v>
      </c>
      <c r="AG1214" s="197">
        <f t="shared" si="417"/>
        <v>1</v>
      </c>
      <c r="AH1214" s="197">
        <f t="shared" si="418"/>
        <v>1</v>
      </c>
      <c r="AI1214" s="197">
        <f t="shared" si="419"/>
        <v>1</v>
      </c>
    </row>
    <row r="1215" spans="1:35" x14ac:dyDescent="0.3">
      <c r="A1215" s="103" t="s">
        <v>3926</v>
      </c>
      <c r="B1215" s="214" t="s">
        <v>593</v>
      </c>
      <c r="C1215" s="214" t="s">
        <v>6281</v>
      </c>
      <c r="D1215" s="164">
        <v>2027</v>
      </c>
      <c r="E1215" s="164">
        <v>8</v>
      </c>
      <c r="F1215" s="166">
        <v>0</v>
      </c>
      <c r="G1215" s="209"/>
      <c r="H1215" s="208">
        <v>7.9654829074012612E-3</v>
      </c>
      <c r="I1215" s="103" t="s">
        <v>558</v>
      </c>
      <c r="J1215" s="85">
        <v>4</v>
      </c>
      <c r="K1215" s="211" t="s">
        <v>6282</v>
      </c>
      <c r="L1215" s="211">
        <v>20</v>
      </c>
      <c r="M1215" s="211" t="str">
        <f>IF(
ISNA(INDEX([1]resources!E:E,MATCH(B1215,[1]resources!B:B,0))),"fillme",
INDEX([1]resources!E:E,MATCH(B1215,[1]resources!B:B,0)))</f>
        <v>CAISO_Battery</v>
      </c>
      <c r="N1215" s="221">
        <f>IF(
ISNA(INDEX([1]resources!J:J,MATCH(B1215,[1]resources!B:B,0))),"fillme",
INDEX([1]resources!J:J,MATCH(B1215,[1]resources!B:B,0)))</f>
        <v>0</v>
      </c>
      <c r="O1215" s="210" t="str">
        <f>IFERROR(INDEX(resources!K:K,MATCH(B1215,resources!B:B,0)),"fillme")</f>
        <v>battery</v>
      </c>
      <c r="P1215" s="210" t="str">
        <f t="shared" si="405"/>
        <v>battery_2027_8</v>
      </c>
      <c r="Q1215" s="194">
        <f>INDEX(elcc!G:G,MATCH(P1215,elcc!D:D,0))</f>
        <v>0.96603464723299004</v>
      </c>
      <c r="R1215" s="195">
        <f t="shared" si="406"/>
        <v>1</v>
      </c>
      <c r="S1215" s="210">
        <f t="shared" si="407"/>
        <v>0.15389864940983577</v>
      </c>
      <c r="T1215" s="212">
        <f t="shared" si="408"/>
        <v>0.15389864940983577</v>
      </c>
      <c r="U1215" s="196" t="str">
        <f t="shared" si="409"/>
        <v>ok</v>
      </c>
      <c r="V1215" s="192" t="str">
        <f>INDEX(resources!F:F,MATCH(B1215,resources!B:B,0))</f>
        <v>new_resolve</v>
      </c>
      <c r="W1215" s="197">
        <f t="shared" si="410"/>
        <v>0</v>
      </c>
      <c r="X1215" s="197">
        <f t="shared" si="411"/>
        <v>1</v>
      </c>
      <c r="Y1215" s="214" t="str">
        <f t="shared" si="412"/>
        <v xml:space="preserve">New_Li_Battery_D.19-11-016 Resource 4_Resource 4. 20 MW, 80 MWh battery. </v>
      </c>
      <c r="Z1215" s="197">
        <f>IF(COUNTIFS($Y$2:Y1215,Y1215)=1,1,0)</f>
        <v>0</v>
      </c>
      <c r="AA1215" s="197">
        <f>SUM($Z$2:Z1215)*Z1215</f>
        <v>0</v>
      </c>
      <c r="AB1215" s="197">
        <f>COUNTIFS(resources!B:B,B1215)</f>
        <v>1</v>
      </c>
      <c r="AC1215" s="197">
        <f t="shared" si="413"/>
        <v>1</v>
      </c>
      <c r="AD1215" s="197">
        <f t="shared" si="414"/>
        <v>1</v>
      </c>
      <c r="AE1215" s="197">
        <f t="shared" si="415"/>
        <v>1</v>
      </c>
      <c r="AF1215" s="197">
        <f t="shared" si="416"/>
        <v>1</v>
      </c>
      <c r="AG1215" s="197">
        <f t="shared" si="417"/>
        <v>1</v>
      </c>
      <c r="AH1215" s="197">
        <f t="shared" si="418"/>
        <v>1</v>
      </c>
      <c r="AI1215" s="197">
        <f t="shared" si="419"/>
        <v>1</v>
      </c>
    </row>
    <row r="1216" spans="1:35" x14ac:dyDescent="0.3">
      <c r="A1216" s="103" t="s">
        <v>3926</v>
      </c>
      <c r="B1216" s="214" t="s">
        <v>593</v>
      </c>
      <c r="C1216" s="214" t="s">
        <v>6281</v>
      </c>
      <c r="D1216" s="164">
        <v>2027</v>
      </c>
      <c r="E1216" s="164">
        <v>9</v>
      </c>
      <c r="F1216" s="166">
        <v>0</v>
      </c>
      <c r="G1216" s="209"/>
      <c r="H1216" s="208">
        <v>7.9654829074012612E-3</v>
      </c>
      <c r="I1216" s="103" t="s">
        <v>558</v>
      </c>
      <c r="J1216" s="85">
        <v>4</v>
      </c>
      <c r="K1216" s="211" t="s">
        <v>6282</v>
      </c>
      <c r="L1216" s="211">
        <v>20</v>
      </c>
      <c r="M1216" s="211" t="str">
        <f>IF(
ISNA(INDEX([1]resources!E:E,MATCH(B1216,[1]resources!B:B,0))),"fillme",
INDEX([1]resources!E:E,MATCH(B1216,[1]resources!B:B,0)))</f>
        <v>CAISO_Battery</v>
      </c>
      <c r="N1216" s="221">
        <f>IF(
ISNA(INDEX([1]resources!J:J,MATCH(B1216,[1]resources!B:B,0))),"fillme",
INDEX([1]resources!J:J,MATCH(B1216,[1]resources!B:B,0)))</f>
        <v>0</v>
      </c>
      <c r="O1216" s="210" t="str">
        <f>IFERROR(INDEX(resources!K:K,MATCH(B1216,resources!B:B,0)),"fillme")</f>
        <v>battery</v>
      </c>
      <c r="P1216" s="210" t="str">
        <f t="shared" si="405"/>
        <v>battery_2027_9</v>
      </c>
      <c r="Q1216" s="194">
        <f>INDEX(elcc!G:G,MATCH(P1216,elcc!D:D,0))</f>
        <v>0.96603464723299004</v>
      </c>
      <c r="R1216" s="195">
        <f t="shared" si="406"/>
        <v>1</v>
      </c>
      <c r="S1216" s="210">
        <f t="shared" si="407"/>
        <v>0.15389864940983577</v>
      </c>
      <c r="T1216" s="212">
        <f t="shared" si="408"/>
        <v>0.15389864940983577</v>
      </c>
      <c r="U1216" s="196" t="str">
        <f t="shared" si="409"/>
        <v>ok</v>
      </c>
      <c r="V1216" s="192" t="str">
        <f>INDEX(resources!F:F,MATCH(B1216,resources!B:B,0))</f>
        <v>new_resolve</v>
      </c>
      <c r="W1216" s="197">
        <f t="shared" si="410"/>
        <v>0</v>
      </c>
      <c r="X1216" s="197">
        <f t="shared" si="411"/>
        <v>1</v>
      </c>
      <c r="Y1216" s="214" t="str">
        <f t="shared" si="412"/>
        <v xml:space="preserve">New_Li_Battery_D.19-11-016 Resource 4_Resource 4. 20 MW, 80 MWh battery. </v>
      </c>
      <c r="Z1216" s="197">
        <f>IF(COUNTIFS($Y$2:Y1216,Y1216)=1,1,0)</f>
        <v>0</v>
      </c>
      <c r="AA1216" s="197">
        <f>SUM($Z$2:Z1216)*Z1216</f>
        <v>0</v>
      </c>
      <c r="AB1216" s="197">
        <f>COUNTIFS(resources!B:B,B1216)</f>
        <v>1</v>
      </c>
      <c r="AC1216" s="197">
        <f t="shared" si="413"/>
        <v>1</v>
      </c>
      <c r="AD1216" s="197">
        <f t="shared" si="414"/>
        <v>1</v>
      </c>
      <c r="AE1216" s="197">
        <f t="shared" si="415"/>
        <v>1</v>
      </c>
      <c r="AF1216" s="197">
        <f t="shared" si="416"/>
        <v>1</v>
      </c>
      <c r="AG1216" s="197">
        <f t="shared" si="417"/>
        <v>1</v>
      </c>
      <c r="AH1216" s="197">
        <f t="shared" si="418"/>
        <v>1</v>
      </c>
      <c r="AI1216" s="197">
        <f t="shared" si="419"/>
        <v>1</v>
      </c>
    </row>
    <row r="1217" spans="1:35" x14ac:dyDescent="0.3">
      <c r="A1217" s="103" t="s">
        <v>3926</v>
      </c>
      <c r="B1217" s="214" t="s">
        <v>593</v>
      </c>
      <c r="C1217" s="214" t="s">
        <v>6281</v>
      </c>
      <c r="D1217" s="164">
        <v>2027</v>
      </c>
      <c r="E1217" s="164">
        <v>10</v>
      </c>
      <c r="F1217" s="166">
        <v>0</v>
      </c>
      <c r="G1217" s="209"/>
      <c r="H1217" s="208">
        <v>7.9654829074012612E-3</v>
      </c>
      <c r="I1217" s="103" t="s">
        <v>558</v>
      </c>
      <c r="J1217" s="85">
        <v>4</v>
      </c>
      <c r="K1217" s="211" t="s">
        <v>6282</v>
      </c>
      <c r="L1217" s="211">
        <v>20</v>
      </c>
      <c r="M1217" s="211" t="str">
        <f>IF(
ISNA(INDEX([1]resources!E:E,MATCH(B1217,[1]resources!B:B,0))),"fillme",
INDEX([1]resources!E:E,MATCH(B1217,[1]resources!B:B,0)))</f>
        <v>CAISO_Battery</v>
      </c>
      <c r="N1217" s="221">
        <f>IF(
ISNA(INDEX([1]resources!J:J,MATCH(B1217,[1]resources!B:B,0))),"fillme",
INDEX([1]resources!J:J,MATCH(B1217,[1]resources!B:B,0)))</f>
        <v>0</v>
      </c>
      <c r="O1217" s="210" t="str">
        <f>IFERROR(INDEX(resources!K:K,MATCH(B1217,resources!B:B,0)),"fillme")</f>
        <v>battery</v>
      </c>
      <c r="P1217" s="210" t="str">
        <f t="shared" si="405"/>
        <v>battery_2027_10</v>
      </c>
      <c r="Q1217" s="194">
        <f>INDEX(elcc!G:G,MATCH(P1217,elcc!D:D,0))</f>
        <v>0.96603464723299004</v>
      </c>
      <c r="R1217" s="195">
        <f t="shared" si="406"/>
        <v>1</v>
      </c>
      <c r="S1217" s="210">
        <f t="shared" si="407"/>
        <v>0.15389864940983577</v>
      </c>
      <c r="T1217" s="212">
        <f t="shared" si="408"/>
        <v>0.15389864940983577</v>
      </c>
      <c r="U1217" s="196" t="str">
        <f t="shared" si="409"/>
        <v>ok</v>
      </c>
      <c r="V1217" s="192" t="str">
        <f>INDEX(resources!F:F,MATCH(B1217,resources!B:B,0))</f>
        <v>new_resolve</v>
      </c>
      <c r="W1217" s="197">
        <f t="shared" si="410"/>
        <v>0</v>
      </c>
      <c r="X1217" s="197">
        <f t="shared" si="411"/>
        <v>1</v>
      </c>
      <c r="Y1217" s="214" t="str">
        <f t="shared" si="412"/>
        <v xml:space="preserve">New_Li_Battery_D.19-11-016 Resource 4_Resource 4. 20 MW, 80 MWh battery. </v>
      </c>
      <c r="Z1217" s="197">
        <f>IF(COUNTIFS($Y$2:Y1217,Y1217)=1,1,0)</f>
        <v>0</v>
      </c>
      <c r="AA1217" s="197">
        <f>SUM($Z$2:Z1217)*Z1217</f>
        <v>0</v>
      </c>
      <c r="AB1217" s="197">
        <f>COUNTIFS(resources!B:B,B1217)</f>
        <v>1</v>
      </c>
      <c r="AC1217" s="197">
        <f t="shared" si="413"/>
        <v>1</v>
      </c>
      <c r="AD1217" s="197">
        <f t="shared" si="414"/>
        <v>1</v>
      </c>
      <c r="AE1217" s="197">
        <f t="shared" si="415"/>
        <v>1</v>
      </c>
      <c r="AF1217" s="197">
        <f t="shared" si="416"/>
        <v>1</v>
      </c>
      <c r="AG1217" s="197">
        <f t="shared" si="417"/>
        <v>1</v>
      </c>
      <c r="AH1217" s="197">
        <f t="shared" si="418"/>
        <v>1</v>
      </c>
      <c r="AI1217" s="197">
        <f t="shared" si="419"/>
        <v>1</v>
      </c>
    </row>
    <row r="1218" spans="1:35" x14ac:dyDescent="0.3">
      <c r="A1218" s="103" t="s">
        <v>3926</v>
      </c>
      <c r="B1218" s="214" t="s">
        <v>593</v>
      </c>
      <c r="C1218" s="214" t="s">
        <v>6281</v>
      </c>
      <c r="D1218" s="164">
        <v>2027</v>
      </c>
      <c r="E1218" s="164">
        <v>11</v>
      </c>
      <c r="F1218" s="166">
        <v>0</v>
      </c>
      <c r="G1218" s="209"/>
      <c r="H1218" s="208">
        <v>7.9654829074012612E-3</v>
      </c>
      <c r="I1218" s="103" t="s">
        <v>558</v>
      </c>
      <c r="J1218" s="85">
        <v>4</v>
      </c>
      <c r="K1218" s="211" t="s">
        <v>6282</v>
      </c>
      <c r="L1218" s="211">
        <v>20</v>
      </c>
      <c r="M1218" s="211" t="str">
        <f>IF(
ISNA(INDEX([1]resources!E:E,MATCH(B1218,[1]resources!B:B,0))),"fillme",
INDEX([1]resources!E:E,MATCH(B1218,[1]resources!B:B,0)))</f>
        <v>CAISO_Battery</v>
      </c>
      <c r="N1218" s="221">
        <f>IF(
ISNA(INDEX([1]resources!J:J,MATCH(B1218,[1]resources!B:B,0))),"fillme",
INDEX([1]resources!J:J,MATCH(B1218,[1]resources!B:B,0)))</f>
        <v>0</v>
      </c>
      <c r="O1218" s="210" t="str">
        <f>IFERROR(INDEX(resources!K:K,MATCH(B1218,resources!B:B,0)),"fillme")</f>
        <v>battery</v>
      </c>
      <c r="P1218" s="210" t="str">
        <f t="shared" si="405"/>
        <v>battery_2027_11</v>
      </c>
      <c r="Q1218" s="194">
        <f>INDEX(elcc!G:G,MATCH(P1218,elcc!D:D,0))</f>
        <v>0.96603464723299004</v>
      </c>
      <c r="R1218" s="195">
        <f t="shared" si="406"/>
        <v>1</v>
      </c>
      <c r="S1218" s="210">
        <f t="shared" si="407"/>
        <v>0.15389864940983577</v>
      </c>
      <c r="T1218" s="212">
        <f t="shared" si="408"/>
        <v>0.15389864940983577</v>
      </c>
      <c r="U1218" s="196" t="str">
        <f t="shared" si="409"/>
        <v>ok</v>
      </c>
      <c r="V1218" s="192" t="str">
        <f>INDEX(resources!F:F,MATCH(B1218,resources!B:B,0))</f>
        <v>new_resolve</v>
      </c>
      <c r="W1218" s="197">
        <f t="shared" si="410"/>
        <v>0</v>
      </c>
      <c r="X1218" s="197">
        <f t="shared" si="411"/>
        <v>1</v>
      </c>
      <c r="Y1218" s="214" t="str">
        <f t="shared" si="412"/>
        <v xml:space="preserve">New_Li_Battery_D.19-11-016 Resource 4_Resource 4. 20 MW, 80 MWh battery. </v>
      </c>
      <c r="Z1218" s="197">
        <f>IF(COUNTIFS($Y$2:Y1218,Y1218)=1,1,0)</f>
        <v>0</v>
      </c>
      <c r="AA1218" s="197">
        <f>SUM($Z$2:Z1218)*Z1218</f>
        <v>0</v>
      </c>
      <c r="AB1218" s="197">
        <f>COUNTIFS(resources!B:B,B1218)</f>
        <v>1</v>
      </c>
      <c r="AC1218" s="197">
        <f t="shared" si="413"/>
        <v>1</v>
      </c>
      <c r="AD1218" s="197">
        <f t="shared" si="414"/>
        <v>1</v>
      </c>
      <c r="AE1218" s="197">
        <f t="shared" si="415"/>
        <v>1</v>
      </c>
      <c r="AF1218" s="197">
        <f t="shared" si="416"/>
        <v>1</v>
      </c>
      <c r="AG1218" s="197">
        <f t="shared" si="417"/>
        <v>1</v>
      </c>
      <c r="AH1218" s="197">
        <f t="shared" si="418"/>
        <v>1</v>
      </c>
      <c r="AI1218" s="197">
        <f t="shared" si="419"/>
        <v>1</v>
      </c>
    </row>
    <row r="1219" spans="1:35" x14ac:dyDescent="0.3">
      <c r="A1219" s="103" t="s">
        <v>3926</v>
      </c>
      <c r="B1219" s="214" t="s">
        <v>593</v>
      </c>
      <c r="C1219" s="214" t="s">
        <v>6281</v>
      </c>
      <c r="D1219" s="164">
        <v>2027</v>
      </c>
      <c r="E1219" s="164">
        <v>12</v>
      </c>
      <c r="F1219" s="166">
        <v>0</v>
      </c>
      <c r="G1219" s="209"/>
      <c r="H1219" s="208">
        <v>7.9654829074012612E-3</v>
      </c>
      <c r="I1219" s="103" t="s">
        <v>558</v>
      </c>
      <c r="J1219" s="85">
        <v>4</v>
      </c>
      <c r="K1219" s="211" t="s">
        <v>6282</v>
      </c>
      <c r="L1219" s="211">
        <v>20</v>
      </c>
      <c r="M1219" s="211" t="str">
        <f>IF(
ISNA(INDEX([1]resources!E:E,MATCH(B1219,[1]resources!B:B,0))),"fillme",
INDEX([1]resources!E:E,MATCH(B1219,[1]resources!B:B,0)))</f>
        <v>CAISO_Battery</v>
      </c>
      <c r="N1219" s="221">
        <f>IF(
ISNA(INDEX([1]resources!J:J,MATCH(B1219,[1]resources!B:B,0))),"fillme",
INDEX([1]resources!J:J,MATCH(B1219,[1]resources!B:B,0)))</f>
        <v>0</v>
      </c>
      <c r="O1219" s="210" t="str">
        <f>IFERROR(INDEX(resources!K:K,MATCH(B1219,resources!B:B,0)),"fillme")</f>
        <v>battery</v>
      </c>
      <c r="P1219" s="210" t="str">
        <f t="shared" si="405"/>
        <v>battery_2027_12</v>
      </c>
      <c r="Q1219" s="194">
        <f>INDEX(elcc!G:G,MATCH(P1219,elcc!D:D,0))</f>
        <v>0.96603464723299004</v>
      </c>
      <c r="R1219" s="195">
        <f t="shared" si="406"/>
        <v>1</v>
      </c>
      <c r="S1219" s="210">
        <f t="shared" si="407"/>
        <v>0.15389864940983577</v>
      </c>
      <c r="T1219" s="212">
        <f t="shared" si="408"/>
        <v>0.15389864940983577</v>
      </c>
      <c r="U1219" s="196" t="str">
        <f t="shared" si="409"/>
        <v>ok</v>
      </c>
      <c r="V1219" s="192" t="str">
        <f>INDEX(resources!F:F,MATCH(B1219,resources!B:B,0))</f>
        <v>new_resolve</v>
      </c>
      <c r="W1219" s="197">
        <f t="shared" si="410"/>
        <v>0</v>
      </c>
      <c r="X1219" s="197">
        <f t="shared" si="411"/>
        <v>1</v>
      </c>
      <c r="Y1219" s="214" t="str">
        <f t="shared" si="412"/>
        <v xml:space="preserve">New_Li_Battery_D.19-11-016 Resource 4_Resource 4. 20 MW, 80 MWh battery. </v>
      </c>
      <c r="Z1219" s="197">
        <f>IF(COUNTIFS($Y$2:Y1219,Y1219)=1,1,0)</f>
        <v>0</v>
      </c>
      <c r="AA1219" s="197">
        <f>SUM($Z$2:Z1219)*Z1219</f>
        <v>0</v>
      </c>
      <c r="AB1219" s="197">
        <f>COUNTIFS(resources!B:B,B1219)</f>
        <v>1</v>
      </c>
      <c r="AC1219" s="197">
        <f t="shared" si="413"/>
        <v>1</v>
      </c>
      <c r="AD1219" s="197">
        <f t="shared" si="414"/>
        <v>1</v>
      </c>
      <c r="AE1219" s="197">
        <f t="shared" si="415"/>
        <v>1</v>
      </c>
      <c r="AF1219" s="197">
        <f t="shared" si="416"/>
        <v>1</v>
      </c>
      <c r="AG1219" s="197">
        <f t="shared" si="417"/>
        <v>1</v>
      </c>
      <c r="AH1219" s="197">
        <f t="shared" si="418"/>
        <v>1</v>
      </c>
      <c r="AI1219" s="197">
        <f t="shared" si="419"/>
        <v>1</v>
      </c>
    </row>
    <row r="1220" spans="1:35" x14ac:dyDescent="0.3">
      <c r="A1220" s="103" t="s">
        <v>3926</v>
      </c>
      <c r="B1220" s="214" t="s">
        <v>593</v>
      </c>
      <c r="C1220" s="214" t="s">
        <v>6281</v>
      </c>
      <c r="D1220" s="164">
        <v>2028</v>
      </c>
      <c r="E1220" s="164">
        <v>1</v>
      </c>
      <c r="F1220" s="166">
        <v>0</v>
      </c>
      <c r="G1220" s="209"/>
      <c r="H1220" s="208">
        <v>7.9654829074012612E-3</v>
      </c>
      <c r="I1220" s="103" t="s">
        <v>558</v>
      </c>
      <c r="J1220" s="85">
        <v>4</v>
      </c>
      <c r="K1220" s="211" t="s">
        <v>6282</v>
      </c>
      <c r="L1220" s="211">
        <v>20</v>
      </c>
      <c r="M1220" s="211" t="str">
        <f>IF(
ISNA(INDEX([1]resources!E:E,MATCH(B1220,[1]resources!B:B,0))),"fillme",
INDEX([1]resources!E:E,MATCH(B1220,[1]resources!B:B,0)))</f>
        <v>CAISO_Battery</v>
      </c>
      <c r="N1220" s="221">
        <f>IF(
ISNA(INDEX([1]resources!J:J,MATCH(B1220,[1]resources!B:B,0))),"fillme",
INDEX([1]resources!J:J,MATCH(B1220,[1]resources!B:B,0)))</f>
        <v>0</v>
      </c>
      <c r="O1220" s="210" t="str">
        <f>IFERROR(INDEX(resources!K:K,MATCH(B1220,resources!B:B,0)),"fillme")</f>
        <v>battery</v>
      </c>
      <c r="P1220" s="210" t="str">
        <f t="shared" si="405"/>
        <v>battery_2028_1</v>
      </c>
      <c r="Q1220" s="194">
        <f>INDEX(elcc!G:G,MATCH(P1220,elcc!D:D,0))</f>
        <v>0.96603464723299004</v>
      </c>
      <c r="R1220" s="195">
        <f t="shared" si="406"/>
        <v>1</v>
      </c>
      <c r="S1220" s="210">
        <f t="shared" si="407"/>
        <v>0.15389864940983577</v>
      </c>
      <c r="T1220" s="212">
        <f t="shared" si="408"/>
        <v>0.15389864940983577</v>
      </c>
      <c r="U1220" s="196" t="str">
        <f t="shared" si="409"/>
        <v>ok</v>
      </c>
      <c r="V1220" s="192" t="str">
        <f>INDEX(resources!F:F,MATCH(B1220,resources!B:B,0))</f>
        <v>new_resolve</v>
      </c>
      <c r="W1220" s="197">
        <f t="shared" si="410"/>
        <v>0</v>
      </c>
      <c r="X1220" s="197">
        <f t="shared" si="411"/>
        <v>1</v>
      </c>
      <c r="Y1220" s="214" t="str">
        <f t="shared" si="412"/>
        <v xml:space="preserve">New_Li_Battery_D.19-11-016 Resource 4_Resource 4. 20 MW, 80 MWh battery. </v>
      </c>
      <c r="Z1220" s="197">
        <f>IF(COUNTIFS($Y$2:Y1220,Y1220)=1,1,0)</f>
        <v>0</v>
      </c>
      <c r="AA1220" s="197">
        <f>SUM($Z$2:Z1220)*Z1220</f>
        <v>0</v>
      </c>
      <c r="AB1220" s="197">
        <f>COUNTIFS(resources!B:B,B1220)</f>
        <v>1</v>
      </c>
      <c r="AC1220" s="197">
        <f t="shared" si="413"/>
        <v>1</v>
      </c>
      <c r="AD1220" s="197">
        <f t="shared" si="414"/>
        <v>1</v>
      </c>
      <c r="AE1220" s="197">
        <f t="shared" si="415"/>
        <v>1</v>
      </c>
      <c r="AF1220" s="197">
        <f t="shared" si="416"/>
        <v>1</v>
      </c>
      <c r="AG1220" s="197">
        <f t="shared" si="417"/>
        <v>1</v>
      </c>
      <c r="AH1220" s="197">
        <f t="shared" si="418"/>
        <v>1</v>
      </c>
      <c r="AI1220" s="197">
        <f t="shared" si="419"/>
        <v>1</v>
      </c>
    </row>
    <row r="1221" spans="1:35" x14ac:dyDescent="0.3">
      <c r="A1221" s="103" t="s">
        <v>3926</v>
      </c>
      <c r="B1221" s="214" t="s">
        <v>593</v>
      </c>
      <c r="C1221" s="214" t="s">
        <v>6281</v>
      </c>
      <c r="D1221" s="164">
        <v>2028</v>
      </c>
      <c r="E1221" s="164">
        <v>2</v>
      </c>
      <c r="F1221" s="166">
        <v>0</v>
      </c>
      <c r="G1221" s="209"/>
      <c r="H1221" s="208">
        <v>7.9654829074012612E-3</v>
      </c>
      <c r="I1221" s="103" t="s">
        <v>558</v>
      </c>
      <c r="J1221" s="85">
        <v>4</v>
      </c>
      <c r="K1221" s="211" t="s">
        <v>6282</v>
      </c>
      <c r="L1221" s="211">
        <v>20</v>
      </c>
      <c r="M1221" s="211" t="str">
        <f>IF(
ISNA(INDEX([1]resources!E:E,MATCH(B1221,[1]resources!B:B,0))),"fillme",
INDEX([1]resources!E:E,MATCH(B1221,[1]resources!B:B,0)))</f>
        <v>CAISO_Battery</v>
      </c>
      <c r="N1221" s="221">
        <f>IF(
ISNA(INDEX([1]resources!J:J,MATCH(B1221,[1]resources!B:B,0))),"fillme",
INDEX([1]resources!J:J,MATCH(B1221,[1]resources!B:B,0)))</f>
        <v>0</v>
      </c>
      <c r="O1221" s="210" t="str">
        <f>IFERROR(INDEX(resources!K:K,MATCH(B1221,resources!B:B,0)),"fillme")</f>
        <v>battery</v>
      </c>
      <c r="P1221" s="210" t="str">
        <f t="shared" si="405"/>
        <v>battery_2028_2</v>
      </c>
      <c r="Q1221" s="194">
        <f>INDEX(elcc!G:G,MATCH(P1221,elcc!D:D,0))</f>
        <v>0.96603464723299004</v>
      </c>
      <c r="R1221" s="195">
        <f t="shared" si="406"/>
        <v>1</v>
      </c>
      <c r="S1221" s="210">
        <f t="shared" si="407"/>
        <v>0.15389864940983577</v>
      </c>
      <c r="T1221" s="212">
        <f t="shared" si="408"/>
        <v>0.15389864940983577</v>
      </c>
      <c r="U1221" s="196" t="str">
        <f t="shared" si="409"/>
        <v>ok</v>
      </c>
      <c r="V1221" s="192" t="str">
        <f>INDEX(resources!F:F,MATCH(B1221,resources!B:B,0))</f>
        <v>new_resolve</v>
      </c>
      <c r="W1221" s="197">
        <f t="shared" si="410"/>
        <v>0</v>
      </c>
      <c r="X1221" s="197">
        <f t="shared" si="411"/>
        <v>1</v>
      </c>
      <c r="Y1221" s="214" t="str">
        <f t="shared" si="412"/>
        <v xml:space="preserve">New_Li_Battery_D.19-11-016 Resource 4_Resource 4. 20 MW, 80 MWh battery. </v>
      </c>
      <c r="Z1221" s="197">
        <f>IF(COUNTIFS($Y$2:Y1221,Y1221)=1,1,0)</f>
        <v>0</v>
      </c>
      <c r="AA1221" s="197">
        <f>SUM($Z$2:Z1221)*Z1221</f>
        <v>0</v>
      </c>
      <c r="AB1221" s="197">
        <f>COUNTIFS(resources!B:B,B1221)</f>
        <v>1</v>
      </c>
      <c r="AC1221" s="197">
        <f t="shared" si="413"/>
        <v>1</v>
      </c>
      <c r="AD1221" s="197">
        <f t="shared" si="414"/>
        <v>1</v>
      </c>
      <c r="AE1221" s="197">
        <f t="shared" si="415"/>
        <v>1</v>
      </c>
      <c r="AF1221" s="197">
        <f t="shared" si="416"/>
        <v>1</v>
      </c>
      <c r="AG1221" s="197">
        <f t="shared" si="417"/>
        <v>1</v>
      </c>
      <c r="AH1221" s="197">
        <f t="shared" si="418"/>
        <v>1</v>
      </c>
      <c r="AI1221" s="197">
        <f t="shared" si="419"/>
        <v>1</v>
      </c>
    </row>
    <row r="1222" spans="1:35" x14ac:dyDescent="0.3">
      <c r="A1222" s="103" t="s">
        <v>3926</v>
      </c>
      <c r="B1222" s="214" t="s">
        <v>593</v>
      </c>
      <c r="C1222" s="214" t="s">
        <v>6281</v>
      </c>
      <c r="D1222" s="164">
        <v>2028</v>
      </c>
      <c r="E1222" s="164">
        <v>3</v>
      </c>
      <c r="F1222" s="166">
        <v>0</v>
      </c>
      <c r="G1222" s="209"/>
      <c r="H1222" s="208">
        <v>7.9654829074012612E-3</v>
      </c>
      <c r="I1222" s="103" t="s">
        <v>558</v>
      </c>
      <c r="J1222" s="85">
        <v>4</v>
      </c>
      <c r="K1222" s="211" t="s">
        <v>6282</v>
      </c>
      <c r="L1222" s="211">
        <v>20</v>
      </c>
      <c r="M1222" s="211" t="str">
        <f>IF(
ISNA(INDEX([1]resources!E:E,MATCH(B1222,[1]resources!B:B,0))),"fillme",
INDEX([1]resources!E:E,MATCH(B1222,[1]resources!B:B,0)))</f>
        <v>CAISO_Battery</v>
      </c>
      <c r="N1222" s="221">
        <f>IF(
ISNA(INDEX([1]resources!J:J,MATCH(B1222,[1]resources!B:B,0))),"fillme",
INDEX([1]resources!J:J,MATCH(B1222,[1]resources!B:B,0)))</f>
        <v>0</v>
      </c>
      <c r="O1222" s="210" t="str">
        <f>IFERROR(INDEX(resources!K:K,MATCH(B1222,resources!B:B,0)),"fillme")</f>
        <v>battery</v>
      </c>
      <c r="P1222" s="210" t="str">
        <f t="shared" si="405"/>
        <v>battery_2028_3</v>
      </c>
      <c r="Q1222" s="194">
        <f>INDEX(elcc!G:G,MATCH(P1222,elcc!D:D,0))</f>
        <v>0.96603464723299004</v>
      </c>
      <c r="R1222" s="195">
        <f t="shared" si="406"/>
        <v>1</v>
      </c>
      <c r="S1222" s="210">
        <f t="shared" si="407"/>
        <v>0.15389864940983577</v>
      </c>
      <c r="T1222" s="212">
        <f t="shared" si="408"/>
        <v>0.15389864940983577</v>
      </c>
      <c r="U1222" s="196" t="str">
        <f t="shared" si="409"/>
        <v>ok</v>
      </c>
      <c r="V1222" s="192" t="str">
        <f>INDEX(resources!F:F,MATCH(B1222,resources!B:B,0))</f>
        <v>new_resolve</v>
      </c>
      <c r="W1222" s="197">
        <f t="shared" si="410"/>
        <v>0</v>
      </c>
      <c r="X1222" s="197">
        <f t="shared" si="411"/>
        <v>1</v>
      </c>
      <c r="Y1222" s="214" t="str">
        <f t="shared" si="412"/>
        <v xml:space="preserve">New_Li_Battery_D.19-11-016 Resource 4_Resource 4. 20 MW, 80 MWh battery. </v>
      </c>
      <c r="Z1222" s="197">
        <f>IF(COUNTIFS($Y$2:Y1222,Y1222)=1,1,0)</f>
        <v>0</v>
      </c>
      <c r="AA1222" s="197">
        <f>SUM($Z$2:Z1222)*Z1222</f>
        <v>0</v>
      </c>
      <c r="AB1222" s="197">
        <f>COUNTIFS(resources!B:B,B1222)</f>
        <v>1</v>
      </c>
      <c r="AC1222" s="197">
        <f t="shared" si="413"/>
        <v>1</v>
      </c>
      <c r="AD1222" s="197">
        <f t="shared" si="414"/>
        <v>1</v>
      </c>
      <c r="AE1222" s="197">
        <f t="shared" si="415"/>
        <v>1</v>
      </c>
      <c r="AF1222" s="197">
        <f t="shared" si="416"/>
        <v>1</v>
      </c>
      <c r="AG1222" s="197">
        <f t="shared" si="417"/>
        <v>1</v>
      </c>
      <c r="AH1222" s="197">
        <f t="shared" si="418"/>
        <v>1</v>
      </c>
      <c r="AI1222" s="197">
        <f t="shared" si="419"/>
        <v>1</v>
      </c>
    </row>
    <row r="1223" spans="1:35" x14ac:dyDescent="0.3">
      <c r="A1223" s="103" t="s">
        <v>3926</v>
      </c>
      <c r="B1223" s="214" t="s">
        <v>593</v>
      </c>
      <c r="C1223" s="214" t="s">
        <v>6281</v>
      </c>
      <c r="D1223" s="164">
        <v>2028</v>
      </c>
      <c r="E1223" s="164">
        <v>4</v>
      </c>
      <c r="F1223" s="166">
        <v>0</v>
      </c>
      <c r="G1223" s="209"/>
      <c r="H1223" s="208">
        <v>7.9654829074012612E-3</v>
      </c>
      <c r="I1223" s="103" t="s">
        <v>558</v>
      </c>
      <c r="J1223" s="85">
        <v>4</v>
      </c>
      <c r="K1223" s="211" t="s">
        <v>6282</v>
      </c>
      <c r="L1223" s="211">
        <v>20</v>
      </c>
      <c r="M1223" s="211" t="str">
        <f>IF(
ISNA(INDEX([1]resources!E:E,MATCH(B1223,[1]resources!B:B,0))),"fillme",
INDEX([1]resources!E:E,MATCH(B1223,[1]resources!B:B,0)))</f>
        <v>CAISO_Battery</v>
      </c>
      <c r="N1223" s="221">
        <f>IF(
ISNA(INDEX([1]resources!J:J,MATCH(B1223,[1]resources!B:B,0))),"fillme",
INDEX([1]resources!J:J,MATCH(B1223,[1]resources!B:B,0)))</f>
        <v>0</v>
      </c>
      <c r="O1223" s="210" t="str">
        <f>IFERROR(INDEX(resources!K:K,MATCH(B1223,resources!B:B,0)),"fillme")</f>
        <v>battery</v>
      </c>
      <c r="P1223" s="210" t="str">
        <f t="shared" si="405"/>
        <v>battery_2028_4</v>
      </c>
      <c r="Q1223" s="194">
        <f>INDEX(elcc!G:G,MATCH(P1223,elcc!D:D,0))</f>
        <v>0.96603464723299004</v>
      </c>
      <c r="R1223" s="195">
        <f t="shared" si="406"/>
        <v>1</v>
      </c>
      <c r="S1223" s="210">
        <f t="shared" si="407"/>
        <v>0.15389864940983577</v>
      </c>
      <c r="T1223" s="212">
        <f t="shared" si="408"/>
        <v>0.15389864940983577</v>
      </c>
      <c r="U1223" s="196" t="str">
        <f t="shared" si="409"/>
        <v>ok</v>
      </c>
      <c r="V1223" s="192" t="str">
        <f>INDEX(resources!F:F,MATCH(B1223,resources!B:B,0))</f>
        <v>new_resolve</v>
      </c>
      <c r="W1223" s="197">
        <f t="shared" si="410"/>
        <v>0</v>
      </c>
      <c r="X1223" s="197">
        <f t="shared" si="411"/>
        <v>1</v>
      </c>
      <c r="Y1223" s="214" t="str">
        <f t="shared" si="412"/>
        <v xml:space="preserve">New_Li_Battery_D.19-11-016 Resource 4_Resource 4. 20 MW, 80 MWh battery. </v>
      </c>
      <c r="Z1223" s="197">
        <f>IF(COUNTIFS($Y$2:Y1223,Y1223)=1,1,0)</f>
        <v>0</v>
      </c>
      <c r="AA1223" s="197">
        <f>SUM($Z$2:Z1223)*Z1223</f>
        <v>0</v>
      </c>
      <c r="AB1223" s="197">
        <f>COUNTIFS(resources!B:B,B1223)</f>
        <v>1</v>
      </c>
      <c r="AC1223" s="197">
        <f t="shared" si="413"/>
        <v>1</v>
      </c>
      <c r="AD1223" s="197">
        <f t="shared" si="414"/>
        <v>1</v>
      </c>
      <c r="AE1223" s="197">
        <f t="shared" si="415"/>
        <v>1</v>
      </c>
      <c r="AF1223" s="197">
        <f t="shared" si="416"/>
        <v>1</v>
      </c>
      <c r="AG1223" s="197">
        <f t="shared" si="417"/>
        <v>1</v>
      </c>
      <c r="AH1223" s="197">
        <f t="shared" si="418"/>
        <v>1</v>
      </c>
      <c r="AI1223" s="197">
        <f t="shared" si="419"/>
        <v>1</v>
      </c>
    </row>
    <row r="1224" spans="1:35" x14ac:dyDescent="0.3">
      <c r="A1224" s="103" t="s">
        <v>3926</v>
      </c>
      <c r="B1224" s="214" t="s">
        <v>593</v>
      </c>
      <c r="C1224" s="214" t="s">
        <v>6281</v>
      </c>
      <c r="D1224" s="164">
        <v>2028</v>
      </c>
      <c r="E1224" s="164">
        <v>5</v>
      </c>
      <c r="F1224" s="166">
        <v>0</v>
      </c>
      <c r="G1224" s="209"/>
      <c r="H1224" s="208">
        <v>7.9654829074012612E-3</v>
      </c>
      <c r="I1224" s="103" t="s">
        <v>558</v>
      </c>
      <c r="J1224" s="85">
        <v>4</v>
      </c>
      <c r="K1224" s="211" t="s">
        <v>6282</v>
      </c>
      <c r="L1224" s="211">
        <v>20</v>
      </c>
      <c r="M1224" s="211" t="str">
        <f>IF(
ISNA(INDEX([1]resources!E:E,MATCH(B1224,[1]resources!B:B,0))),"fillme",
INDEX([1]resources!E:E,MATCH(B1224,[1]resources!B:B,0)))</f>
        <v>CAISO_Battery</v>
      </c>
      <c r="N1224" s="221">
        <f>IF(
ISNA(INDEX([1]resources!J:J,MATCH(B1224,[1]resources!B:B,0))),"fillme",
INDEX([1]resources!J:J,MATCH(B1224,[1]resources!B:B,0)))</f>
        <v>0</v>
      </c>
      <c r="O1224" s="210" t="str">
        <f>IFERROR(INDEX(resources!K:K,MATCH(B1224,resources!B:B,0)),"fillme")</f>
        <v>battery</v>
      </c>
      <c r="P1224" s="210" t="str">
        <f t="shared" si="405"/>
        <v>battery_2028_5</v>
      </c>
      <c r="Q1224" s="194">
        <f>INDEX(elcc!G:G,MATCH(P1224,elcc!D:D,0))</f>
        <v>0.96603464723299004</v>
      </c>
      <c r="R1224" s="195">
        <f t="shared" si="406"/>
        <v>1</v>
      </c>
      <c r="S1224" s="210">
        <f t="shared" si="407"/>
        <v>0.15389864940983577</v>
      </c>
      <c r="T1224" s="212">
        <f t="shared" si="408"/>
        <v>0.15389864940983577</v>
      </c>
      <c r="U1224" s="196" t="str">
        <f t="shared" si="409"/>
        <v>ok</v>
      </c>
      <c r="V1224" s="192" t="str">
        <f>INDEX(resources!F:F,MATCH(B1224,resources!B:B,0))</f>
        <v>new_resolve</v>
      </c>
      <c r="W1224" s="197">
        <f t="shared" si="410"/>
        <v>0</v>
      </c>
      <c r="X1224" s="197">
        <f t="shared" si="411"/>
        <v>1</v>
      </c>
      <c r="Y1224" s="214" t="str">
        <f t="shared" si="412"/>
        <v xml:space="preserve">New_Li_Battery_D.19-11-016 Resource 4_Resource 4. 20 MW, 80 MWh battery. </v>
      </c>
      <c r="Z1224" s="197">
        <f>IF(COUNTIFS($Y$2:Y1224,Y1224)=1,1,0)</f>
        <v>0</v>
      </c>
      <c r="AA1224" s="197">
        <f>SUM($Z$2:Z1224)*Z1224</f>
        <v>0</v>
      </c>
      <c r="AB1224" s="197">
        <f>COUNTIFS(resources!B:B,B1224)</f>
        <v>1</v>
      </c>
      <c r="AC1224" s="197">
        <f t="shared" si="413"/>
        <v>1</v>
      </c>
      <c r="AD1224" s="197">
        <f t="shared" si="414"/>
        <v>1</v>
      </c>
      <c r="AE1224" s="197">
        <f t="shared" si="415"/>
        <v>1</v>
      </c>
      <c r="AF1224" s="197">
        <f t="shared" si="416"/>
        <v>1</v>
      </c>
      <c r="AG1224" s="197">
        <f t="shared" si="417"/>
        <v>1</v>
      </c>
      <c r="AH1224" s="197">
        <f t="shared" si="418"/>
        <v>1</v>
      </c>
      <c r="AI1224" s="197">
        <f t="shared" si="419"/>
        <v>1</v>
      </c>
    </row>
    <row r="1225" spans="1:35" x14ac:dyDescent="0.3">
      <c r="A1225" s="103" t="s">
        <v>3926</v>
      </c>
      <c r="B1225" s="214" t="s">
        <v>593</v>
      </c>
      <c r="C1225" s="214" t="s">
        <v>6281</v>
      </c>
      <c r="D1225" s="164">
        <v>2028</v>
      </c>
      <c r="E1225" s="164">
        <v>6</v>
      </c>
      <c r="F1225" s="166">
        <v>0</v>
      </c>
      <c r="G1225" s="209"/>
      <c r="H1225" s="208">
        <v>7.9654829074012612E-3</v>
      </c>
      <c r="I1225" s="103" t="s">
        <v>558</v>
      </c>
      <c r="J1225" s="85">
        <v>4</v>
      </c>
      <c r="K1225" s="211" t="s">
        <v>6282</v>
      </c>
      <c r="L1225" s="211">
        <v>20</v>
      </c>
      <c r="M1225" s="211" t="str">
        <f>IF(
ISNA(INDEX([1]resources!E:E,MATCH(B1225,[1]resources!B:B,0))),"fillme",
INDEX([1]resources!E:E,MATCH(B1225,[1]resources!B:B,0)))</f>
        <v>CAISO_Battery</v>
      </c>
      <c r="N1225" s="221">
        <f>IF(
ISNA(INDEX([1]resources!J:J,MATCH(B1225,[1]resources!B:B,0))),"fillme",
INDEX([1]resources!J:J,MATCH(B1225,[1]resources!B:B,0)))</f>
        <v>0</v>
      </c>
      <c r="O1225" s="210" t="str">
        <f>IFERROR(INDEX(resources!K:K,MATCH(B1225,resources!B:B,0)),"fillme")</f>
        <v>battery</v>
      </c>
      <c r="P1225" s="210" t="str">
        <f t="shared" si="405"/>
        <v>battery_2028_6</v>
      </c>
      <c r="Q1225" s="194">
        <f>INDEX(elcc!G:G,MATCH(P1225,elcc!D:D,0))</f>
        <v>0.96603464723299004</v>
      </c>
      <c r="R1225" s="195">
        <f t="shared" si="406"/>
        <v>1</v>
      </c>
      <c r="S1225" s="210">
        <f t="shared" si="407"/>
        <v>0.15389864940983577</v>
      </c>
      <c r="T1225" s="212">
        <f t="shared" si="408"/>
        <v>0.15389864940983577</v>
      </c>
      <c r="U1225" s="196" t="str">
        <f t="shared" si="409"/>
        <v>ok</v>
      </c>
      <c r="V1225" s="192" t="str">
        <f>INDEX(resources!F:F,MATCH(B1225,resources!B:B,0))</f>
        <v>new_resolve</v>
      </c>
      <c r="W1225" s="197">
        <f t="shared" si="410"/>
        <v>0</v>
      </c>
      <c r="X1225" s="197">
        <f t="shared" si="411"/>
        <v>1</v>
      </c>
      <c r="Y1225" s="214" t="str">
        <f t="shared" si="412"/>
        <v xml:space="preserve">New_Li_Battery_D.19-11-016 Resource 4_Resource 4. 20 MW, 80 MWh battery. </v>
      </c>
      <c r="Z1225" s="197">
        <f>IF(COUNTIFS($Y$2:Y1225,Y1225)=1,1,0)</f>
        <v>0</v>
      </c>
      <c r="AA1225" s="197">
        <f>SUM($Z$2:Z1225)*Z1225</f>
        <v>0</v>
      </c>
      <c r="AB1225" s="197">
        <f>COUNTIFS(resources!B:B,B1225)</f>
        <v>1</v>
      </c>
      <c r="AC1225" s="197">
        <f t="shared" si="413"/>
        <v>1</v>
      </c>
      <c r="AD1225" s="197">
        <f t="shared" si="414"/>
        <v>1</v>
      </c>
      <c r="AE1225" s="197">
        <f t="shared" si="415"/>
        <v>1</v>
      </c>
      <c r="AF1225" s="197">
        <f t="shared" si="416"/>
        <v>1</v>
      </c>
      <c r="AG1225" s="197">
        <f t="shared" si="417"/>
        <v>1</v>
      </c>
      <c r="AH1225" s="197">
        <f t="shared" si="418"/>
        <v>1</v>
      </c>
      <c r="AI1225" s="197">
        <f t="shared" si="419"/>
        <v>1</v>
      </c>
    </row>
    <row r="1226" spans="1:35" x14ac:dyDescent="0.3">
      <c r="A1226" s="103" t="s">
        <v>3926</v>
      </c>
      <c r="B1226" s="214" t="s">
        <v>593</v>
      </c>
      <c r="C1226" s="214" t="s">
        <v>6281</v>
      </c>
      <c r="D1226" s="164">
        <v>2028</v>
      </c>
      <c r="E1226" s="164">
        <v>7</v>
      </c>
      <c r="F1226" s="166">
        <v>0</v>
      </c>
      <c r="G1226" s="209"/>
      <c r="H1226" s="208">
        <v>7.9654829074012612E-3</v>
      </c>
      <c r="I1226" s="103" t="s">
        <v>558</v>
      </c>
      <c r="J1226" s="85">
        <v>4</v>
      </c>
      <c r="K1226" s="211" t="s">
        <v>6282</v>
      </c>
      <c r="L1226" s="211">
        <v>20</v>
      </c>
      <c r="M1226" s="211" t="str">
        <f>IF(
ISNA(INDEX([1]resources!E:E,MATCH(B1226,[1]resources!B:B,0))),"fillme",
INDEX([1]resources!E:E,MATCH(B1226,[1]resources!B:B,0)))</f>
        <v>CAISO_Battery</v>
      </c>
      <c r="N1226" s="221">
        <f>IF(
ISNA(INDEX([1]resources!J:J,MATCH(B1226,[1]resources!B:B,0))),"fillme",
INDEX([1]resources!J:J,MATCH(B1226,[1]resources!B:B,0)))</f>
        <v>0</v>
      </c>
      <c r="O1226" s="210" t="str">
        <f>IFERROR(INDEX(resources!K:K,MATCH(B1226,resources!B:B,0)),"fillme")</f>
        <v>battery</v>
      </c>
      <c r="P1226" s="210" t="str">
        <f t="shared" si="405"/>
        <v>battery_2028_7</v>
      </c>
      <c r="Q1226" s="194">
        <f>INDEX(elcc!G:G,MATCH(P1226,elcc!D:D,0))</f>
        <v>0.96603464723299004</v>
      </c>
      <c r="R1226" s="195">
        <f t="shared" si="406"/>
        <v>1</v>
      </c>
      <c r="S1226" s="210">
        <f t="shared" si="407"/>
        <v>0.15389864940983577</v>
      </c>
      <c r="T1226" s="212">
        <f t="shared" si="408"/>
        <v>0.15389864940983577</v>
      </c>
      <c r="U1226" s="196" t="str">
        <f t="shared" si="409"/>
        <v>ok</v>
      </c>
      <c r="V1226" s="192" t="str">
        <f>INDEX(resources!F:F,MATCH(B1226,resources!B:B,0))</f>
        <v>new_resolve</v>
      </c>
      <c r="W1226" s="197">
        <f t="shared" si="410"/>
        <v>0</v>
      </c>
      <c r="X1226" s="197">
        <f t="shared" si="411"/>
        <v>1</v>
      </c>
      <c r="Y1226" s="214" t="str">
        <f t="shared" si="412"/>
        <v xml:space="preserve">New_Li_Battery_D.19-11-016 Resource 4_Resource 4. 20 MW, 80 MWh battery. </v>
      </c>
      <c r="Z1226" s="197">
        <f>IF(COUNTIFS($Y$2:Y1226,Y1226)=1,1,0)</f>
        <v>0</v>
      </c>
      <c r="AA1226" s="197">
        <f>SUM($Z$2:Z1226)*Z1226</f>
        <v>0</v>
      </c>
      <c r="AB1226" s="197">
        <f>COUNTIFS(resources!B:B,B1226)</f>
        <v>1</v>
      </c>
      <c r="AC1226" s="197">
        <f t="shared" si="413"/>
        <v>1</v>
      </c>
      <c r="AD1226" s="197">
        <f t="shared" si="414"/>
        <v>1</v>
      </c>
      <c r="AE1226" s="197">
        <f t="shared" si="415"/>
        <v>1</v>
      </c>
      <c r="AF1226" s="197">
        <f t="shared" si="416"/>
        <v>1</v>
      </c>
      <c r="AG1226" s="197">
        <f t="shared" si="417"/>
        <v>1</v>
      </c>
      <c r="AH1226" s="197">
        <f t="shared" si="418"/>
        <v>1</v>
      </c>
      <c r="AI1226" s="197">
        <f t="shared" si="419"/>
        <v>1</v>
      </c>
    </row>
    <row r="1227" spans="1:35" x14ac:dyDescent="0.3">
      <c r="A1227" s="103" t="s">
        <v>3926</v>
      </c>
      <c r="B1227" s="214" t="s">
        <v>593</v>
      </c>
      <c r="C1227" s="214" t="s">
        <v>6281</v>
      </c>
      <c r="D1227" s="164">
        <v>2028</v>
      </c>
      <c r="E1227" s="164">
        <v>8</v>
      </c>
      <c r="F1227" s="166">
        <v>0</v>
      </c>
      <c r="G1227" s="209"/>
      <c r="H1227" s="208">
        <v>7.9654829074012612E-3</v>
      </c>
      <c r="I1227" s="103" t="s">
        <v>558</v>
      </c>
      <c r="J1227" s="85">
        <v>4</v>
      </c>
      <c r="K1227" s="211" t="s">
        <v>6282</v>
      </c>
      <c r="L1227" s="211">
        <v>20</v>
      </c>
      <c r="M1227" s="211" t="str">
        <f>IF(
ISNA(INDEX([1]resources!E:E,MATCH(B1227,[1]resources!B:B,0))),"fillme",
INDEX([1]resources!E:E,MATCH(B1227,[1]resources!B:B,0)))</f>
        <v>CAISO_Battery</v>
      </c>
      <c r="N1227" s="221">
        <f>IF(
ISNA(INDEX([1]resources!J:J,MATCH(B1227,[1]resources!B:B,0))),"fillme",
INDEX([1]resources!J:J,MATCH(B1227,[1]resources!B:B,0)))</f>
        <v>0</v>
      </c>
      <c r="O1227" s="210" t="str">
        <f>IFERROR(INDEX(resources!K:K,MATCH(B1227,resources!B:B,0)),"fillme")</f>
        <v>battery</v>
      </c>
      <c r="P1227" s="210" t="str">
        <f t="shared" si="405"/>
        <v>battery_2028_8</v>
      </c>
      <c r="Q1227" s="194">
        <f>INDEX(elcc!G:G,MATCH(P1227,elcc!D:D,0))</f>
        <v>0.96603464723299004</v>
      </c>
      <c r="R1227" s="195">
        <f t="shared" si="406"/>
        <v>1</v>
      </c>
      <c r="S1227" s="210">
        <f t="shared" si="407"/>
        <v>0.15389864940983577</v>
      </c>
      <c r="T1227" s="212">
        <f t="shared" si="408"/>
        <v>0.15389864940983577</v>
      </c>
      <c r="U1227" s="196" t="str">
        <f t="shared" si="409"/>
        <v>ok</v>
      </c>
      <c r="V1227" s="192" t="str">
        <f>INDEX(resources!F:F,MATCH(B1227,resources!B:B,0))</f>
        <v>new_resolve</v>
      </c>
      <c r="W1227" s="197">
        <f t="shared" si="410"/>
        <v>0</v>
      </c>
      <c r="X1227" s="197">
        <f t="shared" si="411"/>
        <v>1</v>
      </c>
      <c r="Y1227" s="214" t="str">
        <f t="shared" si="412"/>
        <v xml:space="preserve">New_Li_Battery_D.19-11-016 Resource 4_Resource 4. 20 MW, 80 MWh battery. </v>
      </c>
      <c r="Z1227" s="197">
        <f>IF(COUNTIFS($Y$2:Y1227,Y1227)=1,1,0)</f>
        <v>0</v>
      </c>
      <c r="AA1227" s="197">
        <f>SUM($Z$2:Z1227)*Z1227</f>
        <v>0</v>
      </c>
      <c r="AB1227" s="197">
        <f>COUNTIFS(resources!B:B,B1227)</f>
        <v>1</v>
      </c>
      <c r="AC1227" s="197">
        <f t="shared" si="413"/>
        <v>1</v>
      </c>
      <c r="AD1227" s="197">
        <f t="shared" si="414"/>
        <v>1</v>
      </c>
      <c r="AE1227" s="197">
        <f t="shared" si="415"/>
        <v>1</v>
      </c>
      <c r="AF1227" s="197">
        <f t="shared" si="416"/>
        <v>1</v>
      </c>
      <c r="AG1227" s="197">
        <f t="shared" si="417"/>
        <v>1</v>
      </c>
      <c r="AH1227" s="197">
        <f t="shared" si="418"/>
        <v>1</v>
      </c>
      <c r="AI1227" s="197">
        <f t="shared" si="419"/>
        <v>1</v>
      </c>
    </row>
    <row r="1228" spans="1:35" x14ac:dyDescent="0.3">
      <c r="A1228" s="103" t="s">
        <v>3926</v>
      </c>
      <c r="B1228" s="214" t="s">
        <v>593</v>
      </c>
      <c r="C1228" s="214" t="s">
        <v>6281</v>
      </c>
      <c r="D1228" s="164">
        <v>2028</v>
      </c>
      <c r="E1228" s="164">
        <v>9</v>
      </c>
      <c r="F1228" s="166">
        <v>0</v>
      </c>
      <c r="G1228" s="209"/>
      <c r="H1228" s="208">
        <v>7.9654829074012612E-3</v>
      </c>
      <c r="I1228" s="103" t="s">
        <v>558</v>
      </c>
      <c r="J1228" s="85">
        <v>4</v>
      </c>
      <c r="K1228" s="211" t="s">
        <v>6282</v>
      </c>
      <c r="L1228" s="211">
        <v>20</v>
      </c>
      <c r="M1228" s="211" t="str">
        <f>IF(
ISNA(INDEX([1]resources!E:E,MATCH(B1228,[1]resources!B:B,0))),"fillme",
INDEX([1]resources!E:E,MATCH(B1228,[1]resources!B:B,0)))</f>
        <v>CAISO_Battery</v>
      </c>
      <c r="N1228" s="221">
        <f>IF(
ISNA(INDEX([1]resources!J:J,MATCH(B1228,[1]resources!B:B,0))),"fillme",
INDEX([1]resources!J:J,MATCH(B1228,[1]resources!B:B,0)))</f>
        <v>0</v>
      </c>
      <c r="O1228" s="210" t="str">
        <f>IFERROR(INDEX(resources!K:K,MATCH(B1228,resources!B:B,0)),"fillme")</f>
        <v>battery</v>
      </c>
      <c r="P1228" s="210" t="str">
        <f t="shared" si="405"/>
        <v>battery_2028_9</v>
      </c>
      <c r="Q1228" s="194">
        <f>INDEX(elcc!G:G,MATCH(P1228,elcc!D:D,0))</f>
        <v>0.96603464723299004</v>
      </c>
      <c r="R1228" s="195">
        <f t="shared" si="406"/>
        <v>1</v>
      </c>
      <c r="S1228" s="210">
        <f t="shared" si="407"/>
        <v>0.15389864940983577</v>
      </c>
      <c r="T1228" s="212">
        <f t="shared" si="408"/>
        <v>0.15389864940983577</v>
      </c>
      <c r="U1228" s="196" t="str">
        <f t="shared" si="409"/>
        <v>ok</v>
      </c>
      <c r="V1228" s="192" t="str">
        <f>INDEX(resources!F:F,MATCH(B1228,resources!B:B,0))</f>
        <v>new_resolve</v>
      </c>
      <c r="W1228" s="197">
        <f t="shared" si="410"/>
        <v>0</v>
      </c>
      <c r="X1228" s="197">
        <f t="shared" si="411"/>
        <v>1</v>
      </c>
      <c r="Y1228" s="214" t="str">
        <f t="shared" si="412"/>
        <v xml:space="preserve">New_Li_Battery_D.19-11-016 Resource 4_Resource 4. 20 MW, 80 MWh battery. </v>
      </c>
      <c r="Z1228" s="197">
        <f>IF(COUNTIFS($Y$2:Y1228,Y1228)=1,1,0)</f>
        <v>0</v>
      </c>
      <c r="AA1228" s="197">
        <f>SUM($Z$2:Z1228)*Z1228</f>
        <v>0</v>
      </c>
      <c r="AB1228" s="197">
        <f>COUNTIFS(resources!B:B,B1228)</f>
        <v>1</v>
      </c>
      <c r="AC1228" s="197">
        <f t="shared" si="413"/>
        <v>1</v>
      </c>
      <c r="AD1228" s="197">
        <f t="shared" si="414"/>
        <v>1</v>
      </c>
      <c r="AE1228" s="197">
        <f t="shared" si="415"/>
        <v>1</v>
      </c>
      <c r="AF1228" s="197">
        <f t="shared" si="416"/>
        <v>1</v>
      </c>
      <c r="AG1228" s="197">
        <f t="shared" si="417"/>
        <v>1</v>
      </c>
      <c r="AH1228" s="197">
        <f t="shared" si="418"/>
        <v>1</v>
      </c>
      <c r="AI1228" s="197">
        <f t="shared" si="419"/>
        <v>1</v>
      </c>
    </row>
    <row r="1229" spans="1:35" x14ac:dyDescent="0.3">
      <c r="A1229" s="103" t="s">
        <v>3926</v>
      </c>
      <c r="B1229" s="214" t="s">
        <v>593</v>
      </c>
      <c r="C1229" s="214" t="s">
        <v>6281</v>
      </c>
      <c r="D1229" s="164">
        <v>2028</v>
      </c>
      <c r="E1229" s="164">
        <v>10</v>
      </c>
      <c r="F1229" s="166">
        <v>0</v>
      </c>
      <c r="G1229" s="209"/>
      <c r="H1229" s="208">
        <v>7.9654829074012612E-3</v>
      </c>
      <c r="I1229" s="103" t="s">
        <v>558</v>
      </c>
      <c r="J1229" s="85">
        <v>4</v>
      </c>
      <c r="K1229" s="211" t="s">
        <v>6282</v>
      </c>
      <c r="L1229" s="211">
        <v>20</v>
      </c>
      <c r="M1229" s="211" t="str">
        <f>IF(
ISNA(INDEX([1]resources!E:E,MATCH(B1229,[1]resources!B:B,0))),"fillme",
INDEX([1]resources!E:E,MATCH(B1229,[1]resources!B:B,0)))</f>
        <v>CAISO_Battery</v>
      </c>
      <c r="N1229" s="221">
        <f>IF(
ISNA(INDEX([1]resources!J:J,MATCH(B1229,[1]resources!B:B,0))),"fillme",
INDEX([1]resources!J:J,MATCH(B1229,[1]resources!B:B,0)))</f>
        <v>0</v>
      </c>
      <c r="O1229" s="210" t="str">
        <f>IFERROR(INDEX(resources!K:K,MATCH(B1229,resources!B:B,0)),"fillme")</f>
        <v>battery</v>
      </c>
      <c r="P1229" s="210" t="str">
        <f t="shared" si="405"/>
        <v>battery_2028_10</v>
      </c>
      <c r="Q1229" s="194">
        <f>INDEX(elcc!G:G,MATCH(P1229,elcc!D:D,0))</f>
        <v>0.96603464723299004</v>
      </c>
      <c r="R1229" s="195">
        <f t="shared" si="406"/>
        <v>1</v>
      </c>
      <c r="S1229" s="210">
        <f t="shared" si="407"/>
        <v>0.15389864940983577</v>
      </c>
      <c r="T1229" s="212">
        <f t="shared" si="408"/>
        <v>0.15389864940983577</v>
      </c>
      <c r="U1229" s="196" t="str">
        <f t="shared" si="409"/>
        <v>ok</v>
      </c>
      <c r="V1229" s="192" t="str">
        <f>INDEX(resources!F:F,MATCH(B1229,resources!B:B,0))</f>
        <v>new_resolve</v>
      </c>
      <c r="W1229" s="197">
        <f t="shared" si="410"/>
        <v>0</v>
      </c>
      <c r="X1229" s="197">
        <f t="shared" si="411"/>
        <v>1</v>
      </c>
      <c r="Y1229" s="214" t="str">
        <f t="shared" si="412"/>
        <v xml:space="preserve">New_Li_Battery_D.19-11-016 Resource 4_Resource 4. 20 MW, 80 MWh battery. </v>
      </c>
      <c r="Z1229" s="197">
        <f>IF(COUNTIFS($Y$2:Y1229,Y1229)=1,1,0)</f>
        <v>0</v>
      </c>
      <c r="AA1229" s="197">
        <f>SUM($Z$2:Z1229)*Z1229</f>
        <v>0</v>
      </c>
      <c r="AB1229" s="197">
        <f>COUNTIFS(resources!B:B,B1229)</f>
        <v>1</v>
      </c>
      <c r="AC1229" s="197">
        <f t="shared" si="413"/>
        <v>1</v>
      </c>
      <c r="AD1229" s="197">
        <f t="shared" si="414"/>
        <v>1</v>
      </c>
      <c r="AE1229" s="197">
        <f t="shared" si="415"/>
        <v>1</v>
      </c>
      <c r="AF1229" s="197">
        <f t="shared" si="416"/>
        <v>1</v>
      </c>
      <c r="AG1229" s="197">
        <f t="shared" si="417"/>
        <v>1</v>
      </c>
      <c r="AH1229" s="197">
        <f t="shared" si="418"/>
        <v>1</v>
      </c>
      <c r="AI1229" s="197">
        <f t="shared" si="419"/>
        <v>1</v>
      </c>
    </row>
    <row r="1230" spans="1:35" x14ac:dyDescent="0.3">
      <c r="A1230" s="103" t="s">
        <v>3926</v>
      </c>
      <c r="B1230" s="214" t="s">
        <v>593</v>
      </c>
      <c r="C1230" s="214" t="s">
        <v>6281</v>
      </c>
      <c r="D1230" s="164">
        <v>2028</v>
      </c>
      <c r="E1230" s="164">
        <v>11</v>
      </c>
      <c r="F1230" s="166">
        <v>0</v>
      </c>
      <c r="G1230" s="209"/>
      <c r="H1230" s="208">
        <v>7.9654829074012612E-3</v>
      </c>
      <c r="I1230" s="103" t="s">
        <v>558</v>
      </c>
      <c r="J1230" s="85">
        <v>4</v>
      </c>
      <c r="K1230" s="211" t="s">
        <v>6282</v>
      </c>
      <c r="L1230" s="211">
        <v>20</v>
      </c>
      <c r="M1230" s="211" t="str">
        <f>IF(
ISNA(INDEX([1]resources!E:E,MATCH(B1230,[1]resources!B:B,0))),"fillme",
INDEX([1]resources!E:E,MATCH(B1230,[1]resources!B:B,0)))</f>
        <v>CAISO_Battery</v>
      </c>
      <c r="N1230" s="221">
        <f>IF(
ISNA(INDEX([1]resources!J:J,MATCH(B1230,[1]resources!B:B,0))),"fillme",
INDEX([1]resources!J:J,MATCH(B1230,[1]resources!B:B,0)))</f>
        <v>0</v>
      </c>
      <c r="O1230" s="210" t="str">
        <f>IFERROR(INDEX(resources!K:K,MATCH(B1230,resources!B:B,0)),"fillme")</f>
        <v>battery</v>
      </c>
      <c r="P1230" s="210" t="str">
        <f t="shared" si="405"/>
        <v>battery_2028_11</v>
      </c>
      <c r="Q1230" s="194">
        <f>INDEX(elcc!G:G,MATCH(P1230,elcc!D:D,0))</f>
        <v>0.96603464723299004</v>
      </c>
      <c r="R1230" s="195">
        <f t="shared" si="406"/>
        <v>1</v>
      </c>
      <c r="S1230" s="210">
        <f t="shared" si="407"/>
        <v>0.15389864940983577</v>
      </c>
      <c r="T1230" s="212">
        <f t="shared" si="408"/>
        <v>0.15389864940983577</v>
      </c>
      <c r="U1230" s="196" t="str">
        <f t="shared" si="409"/>
        <v>ok</v>
      </c>
      <c r="V1230" s="192" t="str">
        <f>INDEX(resources!F:F,MATCH(B1230,resources!B:B,0))</f>
        <v>new_resolve</v>
      </c>
      <c r="W1230" s="197">
        <f t="shared" si="410"/>
        <v>0</v>
      </c>
      <c r="X1230" s="197">
        <f t="shared" si="411"/>
        <v>1</v>
      </c>
      <c r="Y1230" s="214" t="str">
        <f t="shared" si="412"/>
        <v xml:space="preserve">New_Li_Battery_D.19-11-016 Resource 4_Resource 4. 20 MW, 80 MWh battery. </v>
      </c>
      <c r="Z1230" s="197">
        <f>IF(COUNTIFS($Y$2:Y1230,Y1230)=1,1,0)</f>
        <v>0</v>
      </c>
      <c r="AA1230" s="197">
        <f>SUM($Z$2:Z1230)*Z1230</f>
        <v>0</v>
      </c>
      <c r="AB1230" s="197">
        <f>COUNTIFS(resources!B:B,B1230)</f>
        <v>1</v>
      </c>
      <c r="AC1230" s="197">
        <f t="shared" si="413"/>
        <v>1</v>
      </c>
      <c r="AD1230" s="197">
        <f t="shared" si="414"/>
        <v>1</v>
      </c>
      <c r="AE1230" s="197">
        <f t="shared" si="415"/>
        <v>1</v>
      </c>
      <c r="AF1230" s="197">
        <f t="shared" si="416"/>
        <v>1</v>
      </c>
      <c r="AG1230" s="197">
        <f t="shared" si="417"/>
        <v>1</v>
      </c>
      <c r="AH1230" s="197">
        <f t="shared" si="418"/>
        <v>1</v>
      </c>
      <c r="AI1230" s="197">
        <f t="shared" si="419"/>
        <v>1</v>
      </c>
    </row>
    <row r="1231" spans="1:35" x14ac:dyDescent="0.3">
      <c r="A1231" s="103" t="s">
        <v>3926</v>
      </c>
      <c r="B1231" s="214" t="s">
        <v>593</v>
      </c>
      <c r="C1231" s="214" t="s">
        <v>6281</v>
      </c>
      <c r="D1231" s="164">
        <v>2028</v>
      </c>
      <c r="E1231" s="164">
        <v>12</v>
      </c>
      <c r="F1231" s="166">
        <v>0</v>
      </c>
      <c r="G1231" s="209"/>
      <c r="H1231" s="208">
        <v>7.9654829074012612E-3</v>
      </c>
      <c r="I1231" s="103" t="s">
        <v>558</v>
      </c>
      <c r="J1231" s="85">
        <v>4</v>
      </c>
      <c r="K1231" s="211" t="s">
        <v>6282</v>
      </c>
      <c r="L1231" s="211">
        <v>20</v>
      </c>
      <c r="M1231" s="211" t="str">
        <f>IF(
ISNA(INDEX([1]resources!E:E,MATCH(B1231,[1]resources!B:B,0))),"fillme",
INDEX([1]resources!E:E,MATCH(B1231,[1]resources!B:B,0)))</f>
        <v>CAISO_Battery</v>
      </c>
      <c r="N1231" s="221">
        <f>IF(
ISNA(INDEX([1]resources!J:J,MATCH(B1231,[1]resources!B:B,0))),"fillme",
INDEX([1]resources!J:J,MATCH(B1231,[1]resources!B:B,0)))</f>
        <v>0</v>
      </c>
      <c r="O1231" s="210" t="str">
        <f>IFERROR(INDEX(resources!K:K,MATCH(B1231,resources!B:B,0)),"fillme")</f>
        <v>battery</v>
      </c>
      <c r="P1231" s="210" t="str">
        <f t="shared" si="405"/>
        <v>battery_2028_12</v>
      </c>
      <c r="Q1231" s="194">
        <f>INDEX(elcc!G:G,MATCH(P1231,elcc!D:D,0))</f>
        <v>0.96603464723299004</v>
      </c>
      <c r="R1231" s="195">
        <f t="shared" si="406"/>
        <v>1</v>
      </c>
      <c r="S1231" s="210">
        <f t="shared" si="407"/>
        <v>0.15389864940983577</v>
      </c>
      <c r="T1231" s="212">
        <f t="shared" si="408"/>
        <v>0.15389864940983577</v>
      </c>
      <c r="U1231" s="196" t="str">
        <f t="shared" si="409"/>
        <v>ok</v>
      </c>
      <c r="V1231" s="192" t="str">
        <f>INDEX(resources!F:F,MATCH(B1231,resources!B:B,0))</f>
        <v>new_resolve</v>
      </c>
      <c r="W1231" s="197">
        <f t="shared" si="410"/>
        <v>0</v>
      </c>
      <c r="X1231" s="197">
        <f t="shared" si="411"/>
        <v>1</v>
      </c>
      <c r="Y1231" s="214" t="str">
        <f t="shared" si="412"/>
        <v xml:space="preserve">New_Li_Battery_D.19-11-016 Resource 4_Resource 4. 20 MW, 80 MWh battery. </v>
      </c>
      <c r="Z1231" s="197">
        <f>IF(COUNTIFS($Y$2:Y1231,Y1231)=1,1,0)</f>
        <v>0</v>
      </c>
      <c r="AA1231" s="197">
        <f>SUM($Z$2:Z1231)*Z1231</f>
        <v>0</v>
      </c>
      <c r="AB1231" s="197">
        <f>COUNTIFS(resources!B:B,B1231)</f>
        <v>1</v>
      </c>
      <c r="AC1231" s="197">
        <f t="shared" si="413"/>
        <v>1</v>
      </c>
      <c r="AD1231" s="197">
        <f t="shared" si="414"/>
        <v>1</v>
      </c>
      <c r="AE1231" s="197">
        <f t="shared" si="415"/>
        <v>1</v>
      </c>
      <c r="AF1231" s="197">
        <f t="shared" si="416"/>
        <v>1</v>
      </c>
      <c r="AG1231" s="197">
        <f t="shared" si="417"/>
        <v>1</v>
      </c>
      <c r="AH1231" s="197">
        <f t="shared" si="418"/>
        <v>1</v>
      </c>
      <c r="AI1231" s="197">
        <f t="shared" si="419"/>
        <v>1</v>
      </c>
    </row>
    <row r="1232" spans="1:35" x14ac:dyDescent="0.3">
      <c r="A1232" s="103" t="s">
        <v>3926</v>
      </c>
      <c r="B1232" s="214" t="s">
        <v>593</v>
      </c>
      <c r="C1232" s="214" t="s">
        <v>6281</v>
      </c>
      <c r="D1232" s="164">
        <v>2029</v>
      </c>
      <c r="E1232" s="164">
        <v>1</v>
      </c>
      <c r="F1232" s="166">
        <v>0</v>
      </c>
      <c r="G1232" s="209"/>
      <c r="H1232" s="208">
        <v>7.9654829074012612E-3</v>
      </c>
      <c r="I1232" s="103" t="s">
        <v>558</v>
      </c>
      <c r="J1232" s="85">
        <v>4</v>
      </c>
      <c r="K1232" s="211" t="s">
        <v>6282</v>
      </c>
      <c r="L1232" s="211">
        <v>20</v>
      </c>
      <c r="M1232" s="211" t="str">
        <f>IF(
ISNA(INDEX([1]resources!E:E,MATCH(B1232,[1]resources!B:B,0))),"fillme",
INDEX([1]resources!E:E,MATCH(B1232,[1]resources!B:B,0)))</f>
        <v>CAISO_Battery</v>
      </c>
      <c r="N1232" s="221">
        <f>IF(
ISNA(INDEX([1]resources!J:J,MATCH(B1232,[1]resources!B:B,0))),"fillme",
INDEX([1]resources!J:J,MATCH(B1232,[1]resources!B:B,0)))</f>
        <v>0</v>
      </c>
      <c r="O1232" s="210" t="str">
        <f>IFERROR(INDEX(resources!K:K,MATCH(B1232,resources!B:B,0)),"fillme")</f>
        <v>battery</v>
      </c>
      <c r="P1232" s="210" t="str">
        <f t="shared" si="405"/>
        <v>battery_2029_1</v>
      </c>
      <c r="Q1232" s="194">
        <f>INDEX(elcc!G:G,MATCH(P1232,elcc!D:D,0))</f>
        <v>0.96603464723299004</v>
      </c>
      <c r="R1232" s="195">
        <f t="shared" si="406"/>
        <v>1</v>
      </c>
      <c r="S1232" s="210">
        <f t="shared" si="407"/>
        <v>0.15389864940983577</v>
      </c>
      <c r="T1232" s="212">
        <f t="shared" si="408"/>
        <v>0.15389864940983577</v>
      </c>
      <c r="U1232" s="196" t="str">
        <f t="shared" si="409"/>
        <v>ok</v>
      </c>
      <c r="V1232" s="192" t="str">
        <f>INDEX(resources!F:F,MATCH(B1232,resources!B:B,0))</f>
        <v>new_resolve</v>
      </c>
      <c r="W1232" s="197">
        <f t="shared" si="410"/>
        <v>0</v>
      </c>
      <c r="X1232" s="197">
        <f t="shared" si="411"/>
        <v>1</v>
      </c>
      <c r="Y1232" s="214" t="str">
        <f t="shared" si="412"/>
        <v xml:space="preserve">New_Li_Battery_D.19-11-016 Resource 4_Resource 4. 20 MW, 80 MWh battery. </v>
      </c>
      <c r="Z1232" s="197">
        <f>IF(COUNTIFS($Y$2:Y1232,Y1232)=1,1,0)</f>
        <v>0</v>
      </c>
      <c r="AA1232" s="197">
        <f>SUM($Z$2:Z1232)*Z1232</f>
        <v>0</v>
      </c>
      <c r="AB1232" s="197">
        <f>COUNTIFS(resources!B:B,B1232)</f>
        <v>1</v>
      </c>
      <c r="AC1232" s="197">
        <f t="shared" si="413"/>
        <v>1</v>
      </c>
      <c r="AD1232" s="197">
        <f t="shared" si="414"/>
        <v>1</v>
      </c>
      <c r="AE1232" s="197">
        <f t="shared" si="415"/>
        <v>1</v>
      </c>
      <c r="AF1232" s="197">
        <f t="shared" si="416"/>
        <v>1</v>
      </c>
      <c r="AG1232" s="197">
        <f t="shared" si="417"/>
        <v>1</v>
      </c>
      <c r="AH1232" s="197">
        <f t="shared" si="418"/>
        <v>1</v>
      </c>
      <c r="AI1232" s="197">
        <f t="shared" si="419"/>
        <v>1</v>
      </c>
    </row>
    <row r="1233" spans="1:35" x14ac:dyDescent="0.3">
      <c r="A1233" s="103" t="s">
        <v>3926</v>
      </c>
      <c r="B1233" s="214" t="s">
        <v>593</v>
      </c>
      <c r="C1233" s="214" t="s">
        <v>6281</v>
      </c>
      <c r="D1233" s="164">
        <v>2029</v>
      </c>
      <c r="E1233" s="164">
        <v>2</v>
      </c>
      <c r="F1233" s="166">
        <v>0</v>
      </c>
      <c r="G1233" s="209"/>
      <c r="H1233" s="208">
        <v>7.9654829074012612E-3</v>
      </c>
      <c r="I1233" s="103" t="s">
        <v>558</v>
      </c>
      <c r="J1233" s="85">
        <v>4</v>
      </c>
      <c r="K1233" s="211" t="s">
        <v>6282</v>
      </c>
      <c r="L1233" s="211">
        <v>20</v>
      </c>
      <c r="M1233" s="211" t="str">
        <f>IF(
ISNA(INDEX([1]resources!E:E,MATCH(B1233,[1]resources!B:B,0))),"fillme",
INDEX([1]resources!E:E,MATCH(B1233,[1]resources!B:B,0)))</f>
        <v>CAISO_Battery</v>
      </c>
      <c r="N1233" s="221">
        <f>IF(
ISNA(INDEX([1]resources!J:J,MATCH(B1233,[1]resources!B:B,0))),"fillme",
INDEX([1]resources!J:J,MATCH(B1233,[1]resources!B:B,0)))</f>
        <v>0</v>
      </c>
      <c r="O1233" s="210" t="str">
        <f>IFERROR(INDEX(resources!K:K,MATCH(B1233,resources!B:B,0)),"fillme")</f>
        <v>battery</v>
      </c>
      <c r="P1233" s="210" t="str">
        <f t="shared" si="405"/>
        <v>battery_2029_2</v>
      </c>
      <c r="Q1233" s="194">
        <f>INDEX(elcc!G:G,MATCH(P1233,elcc!D:D,0))</f>
        <v>0.96603464723299004</v>
      </c>
      <c r="R1233" s="195">
        <f t="shared" si="406"/>
        <v>1</v>
      </c>
      <c r="S1233" s="210">
        <f t="shared" si="407"/>
        <v>0.15389864940983577</v>
      </c>
      <c r="T1233" s="212">
        <f t="shared" si="408"/>
        <v>0.15389864940983577</v>
      </c>
      <c r="U1233" s="196" t="str">
        <f t="shared" si="409"/>
        <v>ok</v>
      </c>
      <c r="V1233" s="192" t="str">
        <f>INDEX(resources!F:F,MATCH(B1233,resources!B:B,0))</f>
        <v>new_resolve</v>
      </c>
      <c r="W1233" s="197">
        <f t="shared" si="410"/>
        <v>0</v>
      </c>
      <c r="X1233" s="197">
        <f t="shared" si="411"/>
        <v>1</v>
      </c>
      <c r="Y1233" s="214" t="str">
        <f t="shared" si="412"/>
        <v xml:space="preserve">New_Li_Battery_D.19-11-016 Resource 4_Resource 4. 20 MW, 80 MWh battery. </v>
      </c>
      <c r="Z1233" s="197">
        <f>IF(COUNTIFS($Y$2:Y1233,Y1233)=1,1,0)</f>
        <v>0</v>
      </c>
      <c r="AA1233" s="197">
        <f>SUM($Z$2:Z1233)*Z1233</f>
        <v>0</v>
      </c>
      <c r="AB1233" s="197">
        <f>COUNTIFS(resources!B:B,B1233)</f>
        <v>1</v>
      </c>
      <c r="AC1233" s="197">
        <f t="shared" si="413"/>
        <v>1</v>
      </c>
      <c r="AD1233" s="197">
        <f t="shared" si="414"/>
        <v>1</v>
      </c>
      <c r="AE1233" s="197">
        <f t="shared" si="415"/>
        <v>1</v>
      </c>
      <c r="AF1233" s="197">
        <f t="shared" si="416"/>
        <v>1</v>
      </c>
      <c r="AG1233" s="197">
        <f t="shared" si="417"/>
        <v>1</v>
      </c>
      <c r="AH1233" s="197">
        <f t="shared" si="418"/>
        <v>1</v>
      </c>
      <c r="AI1233" s="197">
        <f t="shared" si="419"/>
        <v>1</v>
      </c>
    </row>
    <row r="1234" spans="1:35" x14ac:dyDescent="0.3">
      <c r="A1234" s="103" t="s">
        <v>3926</v>
      </c>
      <c r="B1234" s="214" t="s">
        <v>593</v>
      </c>
      <c r="C1234" s="214" t="s">
        <v>6281</v>
      </c>
      <c r="D1234" s="164">
        <v>2029</v>
      </c>
      <c r="E1234" s="164">
        <v>3</v>
      </c>
      <c r="F1234" s="166">
        <v>0</v>
      </c>
      <c r="G1234" s="209"/>
      <c r="H1234" s="208">
        <v>7.9654829074012612E-3</v>
      </c>
      <c r="I1234" s="103" t="s">
        <v>558</v>
      </c>
      <c r="J1234" s="85">
        <v>4</v>
      </c>
      <c r="K1234" s="211" t="s">
        <v>6282</v>
      </c>
      <c r="L1234" s="211">
        <v>20</v>
      </c>
      <c r="M1234" s="211" t="str">
        <f>IF(
ISNA(INDEX([1]resources!E:E,MATCH(B1234,[1]resources!B:B,0))),"fillme",
INDEX([1]resources!E:E,MATCH(B1234,[1]resources!B:B,0)))</f>
        <v>CAISO_Battery</v>
      </c>
      <c r="N1234" s="221">
        <f>IF(
ISNA(INDEX([1]resources!J:J,MATCH(B1234,[1]resources!B:B,0))),"fillme",
INDEX([1]resources!J:J,MATCH(B1234,[1]resources!B:B,0)))</f>
        <v>0</v>
      </c>
      <c r="O1234" s="210" t="str">
        <f>IFERROR(INDEX(resources!K:K,MATCH(B1234,resources!B:B,0)),"fillme")</f>
        <v>battery</v>
      </c>
      <c r="P1234" s="210" t="str">
        <f t="shared" si="405"/>
        <v>battery_2029_3</v>
      </c>
      <c r="Q1234" s="194">
        <f>INDEX(elcc!G:G,MATCH(P1234,elcc!D:D,0))</f>
        <v>0.96603464723299004</v>
      </c>
      <c r="R1234" s="195">
        <f t="shared" si="406"/>
        <v>1</v>
      </c>
      <c r="S1234" s="210">
        <f t="shared" si="407"/>
        <v>0.15389864940983577</v>
      </c>
      <c r="T1234" s="212">
        <f t="shared" si="408"/>
        <v>0.15389864940983577</v>
      </c>
      <c r="U1234" s="196" t="str">
        <f t="shared" si="409"/>
        <v>ok</v>
      </c>
      <c r="V1234" s="192" t="str">
        <f>INDEX(resources!F:F,MATCH(B1234,resources!B:B,0))</f>
        <v>new_resolve</v>
      </c>
      <c r="W1234" s="197">
        <f t="shared" si="410"/>
        <v>0</v>
      </c>
      <c r="X1234" s="197">
        <f t="shared" si="411"/>
        <v>1</v>
      </c>
      <c r="Y1234" s="214" t="str">
        <f t="shared" si="412"/>
        <v xml:space="preserve">New_Li_Battery_D.19-11-016 Resource 4_Resource 4. 20 MW, 80 MWh battery. </v>
      </c>
      <c r="Z1234" s="197">
        <f>IF(COUNTIFS($Y$2:Y1234,Y1234)=1,1,0)</f>
        <v>0</v>
      </c>
      <c r="AA1234" s="197">
        <f>SUM($Z$2:Z1234)*Z1234</f>
        <v>0</v>
      </c>
      <c r="AB1234" s="197">
        <f>COUNTIFS(resources!B:B,B1234)</f>
        <v>1</v>
      </c>
      <c r="AC1234" s="197">
        <f t="shared" si="413"/>
        <v>1</v>
      </c>
      <c r="AD1234" s="197">
        <f t="shared" si="414"/>
        <v>1</v>
      </c>
      <c r="AE1234" s="197">
        <f t="shared" si="415"/>
        <v>1</v>
      </c>
      <c r="AF1234" s="197">
        <f t="shared" si="416"/>
        <v>1</v>
      </c>
      <c r="AG1234" s="197">
        <f t="shared" si="417"/>
        <v>1</v>
      </c>
      <c r="AH1234" s="197">
        <f t="shared" si="418"/>
        <v>1</v>
      </c>
      <c r="AI1234" s="197">
        <f t="shared" si="419"/>
        <v>1</v>
      </c>
    </row>
    <row r="1235" spans="1:35" x14ac:dyDescent="0.3">
      <c r="A1235" s="103" t="s">
        <v>3926</v>
      </c>
      <c r="B1235" s="214" t="s">
        <v>593</v>
      </c>
      <c r="C1235" s="214" t="s">
        <v>6281</v>
      </c>
      <c r="D1235" s="164">
        <v>2029</v>
      </c>
      <c r="E1235" s="164">
        <v>4</v>
      </c>
      <c r="F1235" s="166">
        <v>0</v>
      </c>
      <c r="G1235" s="209"/>
      <c r="H1235" s="208">
        <v>7.9654829074012612E-3</v>
      </c>
      <c r="I1235" s="103" t="s">
        <v>558</v>
      </c>
      <c r="J1235" s="85">
        <v>4</v>
      </c>
      <c r="K1235" s="211" t="s">
        <v>6282</v>
      </c>
      <c r="L1235" s="211">
        <v>20</v>
      </c>
      <c r="M1235" s="211" t="str">
        <f>IF(
ISNA(INDEX([1]resources!E:E,MATCH(B1235,[1]resources!B:B,0))),"fillme",
INDEX([1]resources!E:E,MATCH(B1235,[1]resources!B:B,0)))</f>
        <v>CAISO_Battery</v>
      </c>
      <c r="N1235" s="221">
        <f>IF(
ISNA(INDEX([1]resources!J:J,MATCH(B1235,[1]resources!B:B,0))),"fillme",
INDEX([1]resources!J:J,MATCH(B1235,[1]resources!B:B,0)))</f>
        <v>0</v>
      </c>
      <c r="O1235" s="210" t="str">
        <f>IFERROR(INDEX(resources!K:K,MATCH(B1235,resources!B:B,0)),"fillme")</f>
        <v>battery</v>
      </c>
      <c r="P1235" s="210" t="str">
        <f t="shared" si="405"/>
        <v>battery_2029_4</v>
      </c>
      <c r="Q1235" s="194">
        <f>INDEX(elcc!G:G,MATCH(P1235,elcc!D:D,0))</f>
        <v>0.96603464723299004</v>
      </c>
      <c r="R1235" s="195">
        <f t="shared" si="406"/>
        <v>1</v>
      </c>
      <c r="S1235" s="210">
        <f t="shared" si="407"/>
        <v>0.15389864940983577</v>
      </c>
      <c r="T1235" s="212">
        <f t="shared" si="408"/>
        <v>0.15389864940983577</v>
      </c>
      <c r="U1235" s="196" t="str">
        <f t="shared" si="409"/>
        <v>ok</v>
      </c>
      <c r="V1235" s="192" t="str">
        <f>INDEX(resources!F:F,MATCH(B1235,resources!B:B,0))</f>
        <v>new_resolve</v>
      </c>
      <c r="W1235" s="197">
        <f t="shared" si="410"/>
        <v>0</v>
      </c>
      <c r="X1235" s="197">
        <f t="shared" si="411"/>
        <v>1</v>
      </c>
      <c r="Y1235" s="214" t="str">
        <f t="shared" si="412"/>
        <v xml:space="preserve">New_Li_Battery_D.19-11-016 Resource 4_Resource 4. 20 MW, 80 MWh battery. </v>
      </c>
      <c r="Z1235" s="197">
        <f>IF(COUNTIFS($Y$2:Y1235,Y1235)=1,1,0)</f>
        <v>0</v>
      </c>
      <c r="AA1235" s="197">
        <f>SUM($Z$2:Z1235)*Z1235</f>
        <v>0</v>
      </c>
      <c r="AB1235" s="197">
        <f>COUNTIFS(resources!B:B,B1235)</f>
        <v>1</v>
      </c>
      <c r="AC1235" s="197">
        <f t="shared" si="413"/>
        <v>1</v>
      </c>
      <c r="AD1235" s="197">
        <f t="shared" si="414"/>
        <v>1</v>
      </c>
      <c r="AE1235" s="197">
        <f t="shared" si="415"/>
        <v>1</v>
      </c>
      <c r="AF1235" s="197">
        <f t="shared" si="416"/>
        <v>1</v>
      </c>
      <c r="AG1235" s="197">
        <f t="shared" si="417"/>
        <v>1</v>
      </c>
      <c r="AH1235" s="197">
        <f t="shared" si="418"/>
        <v>1</v>
      </c>
      <c r="AI1235" s="197">
        <f t="shared" si="419"/>
        <v>1</v>
      </c>
    </row>
    <row r="1236" spans="1:35" x14ac:dyDescent="0.3">
      <c r="A1236" s="103" t="s">
        <v>3926</v>
      </c>
      <c r="B1236" s="214" t="s">
        <v>593</v>
      </c>
      <c r="C1236" s="214" t="s">
        <v>6281</v>
      </c>
      <c r="D1236" s="164">
        <v>2029</v>
      </c>
      <c r="E1236" s="164">
        <v>5</v>
      </c>
      <c r="F1236" s="166">
        <v>0</v>
      </c>
      <c r="G1236" s="209"/>
      <c r="H1236" s="208">
        <v>7.9654829074012612E-3</v>
      </c>
      <c r="I1236" s="103" t="s">
        <v>558</v>
      </c>
      <c r="J1236" s="85">
        <v>4</v>
      </c>
      <c r="K1236" s="211" t="s">
        <v>6282</v>
      </c>
      <c r="L1236" s="211">
        <v>20</v>
      </c>
      <c r="M1236" s="211" t="str">
        <f>IF(
ISNA(INDEX([1]resources!E:E,MATCH(B1236,[1]resources!B:B,0))),"fillme",
INDEX([1]resources!E:E,MATCH(B1236,[1]resources!B:B,0)))</f>
        <v>CAISO_Battery</v>
      </c>
      <c r="N1236" s="221">
        <f>IF(
ISNA(INDEX([1]resources!J:J,MATCH(B1236,[1]resources!B:B,0))),"fillme",
INDEX([1]resources!J:J,MATCH(B1236,[1]resources!B:B,0)))</f>
        <v>0</v>
      </c>
      <c r="O1236" s="210" t="str">
        <f>IFERROR(INDEX(resources!K:K,MATCH(B1236,resources!B:B,0)),"fillme")</f>
        <v>battery</v>
      </c>
      <c r="P1236" s="210" t="str">
        <f t="shared" ref="P1236:P1299" si="420">O1236&amp;"_"&amp;D1236&amp;"_"&amp;E1236</f>
        <v>battery_2029_5</v>
      </c>
      <c r="Q1236" s="194">
        <f>INDEX(elcc!G:G,MATCH(P1236,elcc!D:D,0))</f>
        <v>0.96603464723299004</v>
      </c>
      <c r="R1236" s="195">
        <f t="shared" ref="R1236:R1299" si="421">IF(O1236="battery",MIN(1,J1236/4),1)</f>
        <v>1</v>
      </c>
      <c r="S1236" s="210">
        <f t="shared" ref="S1236:S1299" si="422">IF(ISBLANK(H1236),NA(),H1236*L1236*Q1236*R1236)</f>
        <v>0.15389864940983577</v>
      </c>
      <c r="T1236" s="212">
        <f t="shared" ref="T1236:T1299" si="423">IF(ISNUMBER(G1236),G1236,S1236)</f>
        <v>0.15389864940983577</v>
      </c>
      <c r="U1236" s="196" t="str">
        <f t="shared" ref="U1236:U1299" si="424">IF(ISERROR(T1236),"error in NQC data entry; please check blue and purple data entered. You need to provide either a contracted NQC value in Column G, or allow the template to calculate one using Columns H,L,Q, and R","ok")</f>
        <v>ok</v>
      </c>
      <c r="V1236" s="192" t="str">
        <f>INDEX(resources!F:F,MATCH(B1236,resources!B:B,0))</f>
        <v>new_resolve</v>
      </c>
      <c r="W1236" s="197">
        <f t="shared" ref="W1236:W1299" si="425">(F1236&gt;0)*1</f>
        <v>0</v>
      </c>
      <c r="X1236" s="197">
        <f t="shared" ref="X1236:X1299" si="426">COUNTIFS(G1236:H1236,"&gt;0")</f>
        <v>1</v>
      </c>
      <c r="Y1236" s="214" t="str">
        <f t="shared" ref="Y1236:Y1299" si="427">B1236&amp;"_"&amp;C1236&amp;"_"&amp;K1236</f>
        <v xml:space="preserve">New_Li_Battery_D.19-11-016 Resource 4_Resource 4. 20 MW, 80 MWh battery. </v>
      </c>
      <c r="Z1236" s="197">
        <f>IF(COUNTIFS($Y$2:Y1236,Y1236)=1,1,0)</f>
        <v>0</v>
      </c>
      <c r="AA1236" s="197">
        <f>SUM($Z$2:Z1236)*Z1236</f>
        <v>0</v>
      </c>
      <c r="AB1236" s="197">
        <f>COUNTIFS(resources!B:B,B1236)</f>
        <v>1</v>
      </c>
      <c r="AC1236" s="197">
        <f t="shared" ref="AC1236:AC1299" si="428">AND(ISNUMBER(D1236),(D1236&gt;2019))*1</f>
        <v>1</v>
      </c>
      <c r="AD1236" s="197">
        <f t="shared" ref="AD1236:AD1299" si="429">AND(ISNUMBER(E1236),E1236&gt;=1,E1236&lt;=12)*1</f>
        <v>1</v>
      </c>
      <c r="AE1236" s="197">
        <f t="shared" ref="AE1236:AE1299" si="430">AND(COUNT(G1236:H1236)=1,COUNT(F1236)=1)*1</f>
        <v>1</v>
      </c>
      <c r="AF1236" s="197">
        <f t="shared" ref="AF1236:AF1299" si="431">(COUNTIFS(K1236:O1236,"fillme")=0)*1</f>
        <v>1</v>
      </c>
      <c r="AG1236" s="197">
        <f t="shared" ref="AG1236:AG1299" si="432">ISNUMBER(L1236)*1</f>
        <v>1</v>
      </c>
      <c r="AH1236" s="197">
        <f t="shared" ref="AH1236:AH1299" si="433">NOT(AND(G1236&gt;0,H1236&gt;0))*1</f>
        <v>1</v>
      </c>
      <c r="AI1236" s="197">
        <f t="shared" ref="AI1236:AI1299" si="434">(U1236="ok")*1</f>
        <v>1</v>
      </c>
    </row>
    <row r="1237" spans="1:35" x14ac:dyDescent="0.3">
      <c r="A1237" s="103" t="s">
        <v>3926</v>
      </c>
      <c r="B1237" s="214" t="s">
        <v>593</v>
      </c>
      <c r="C1237" s="214" t="s">
        <v>6281</v>
      </c>
      <c r="D1237" s="164">
        <v>2029</v>
      </c>
      <c r="E1237" s="164">
        <v>6</v>
      </c>
      <c r="F1237" s="166">
        <v>0</v>
      </c>
      <c r="G1237" s="209"/>
      <c r="H1237" s="208">
        <v>7.9654829074012612E-3</v>
      </c>
      <c r="I1237" s="103" t="s">
        <v>558</v>
      </c>
      <c r="J1237" s="85">
        <v>4</v>
      </c>
      <c r="K1237" s="211" t="s">
        <v>6282</v>
      </c>
      <c r="L1237" s="211">
        <v>20</v>
      </c>
      <c r="M1237" s="211" t="str">
        <f>IF(
ISNA(INDEX([1]resources!E:E,MATCH(B1237,[1]resources!B:B,0))),"fillme",
INDEX([1]resources!E:E,MATCH(B1237,[1]resources!B:B,0)))</f>
        <v>CAISO_Battery</v>
      </c>
      <c r="N1237" s="221">
        <f>IF(
ISNA(INDEX([1]resources!J:J,MATCH(B1237,[1]resources!B:B,0))),"fillme",
INDEX([1]resources!J:J,MATCH(B1237,[1]resources!B:B,0)))</f>
        <v>0</v>
      </c>
      <c r="O1237" s="210" t="str">
        <f>IFERROR(INDEX(resources!K:K,MATCH(B1237,resources!B:B,0)),"fillme")</f>
        <v>battery</v>
      </c>
      <c r="P1237" s="210" t="str">
        <f t="shared" si="420"/>
        <v>battery_2029_6</v>
      </c>
      <c r="Q1237" s="194">
        <f>INDEX(elcc!G:G,MATCH(P1237,elcc!D:D,0))</f>
        <v>0.96603464723299004</v>
      </c>
      <c r="R1237" s="195">
        <f t="shared" si="421"/>
        <v>1</v>
      </c>
      <c r="S1237" s="210">
        <f t="shared" si="422"/>
        <v>0.15389864940983577</v>
      </c>
      <c r="T1237" s="212">
        <f t="shared" si="423"/>
        <v>0.15389864940983577</v>
      </c>
      <c r="U1237" s="196" t="str">
        <f t="shared" si="424"/>
        <v>ok</v>
      </c>
      <c r="V1237" s="192" t="str">
        <f>INDEX(resources!F:F,MATCH(B1237,resources!B:B,0))</f>
        <v>new_resolve</v>
      </c>
      <c r="W1237" s="197">
        <f t="shared" si="425"/>
        <v>0</v>
      </c>
      <c r="X1237" s="197">
        <f t="shared" si="426"/>
        <v>1</v>
      </c>
      <c r="Y1237" s="214" t="str">
        <f t="shared" si="427"/>
        <v xml:space="preserve">New_Li_Battery_D.19-11-016 Resource 4_Resource 4. 20 MW, 80 MWh battery. </v>
      </c>
      <c r="Z1237" s="197">
        <f>IF(COUNTIFS($Y$2:Y1237,Y1237)=1,1,0)</f>
        <v>0</v>
      </c>
      <c r="AA1237" s="197">
        <f>SUM($Z$2:Z1237)*Z1237</f>
        <v>0</v>
      </c>
      <c r="AB1237" s="197">
        <f>COUNTIFS(resources!B:B,B1237)</f>
        <v>1</v>
      </c>
      <c r="AC1237" s="197">
        <f t="shared" si="428"/>
        <v>1</v>
      </c>
      <c r="AD1237" s="197">
        <f t="shared" si="429"/>
        <v>1</v>
      </c>
      <c r="AE1237" s="197">
        <f t="shared" si="430"/>
        <v>1</v>
      </c>
      <c r="AF1237" s="197">
        <f t="shared" si="431"/>
        <v>1</v>
      </c>
      <c r="AG1237" s="197">
        <f t="shared" si="432"/>
        <v>1</v>
      </c>
      <c r="AH1237" s="197">
        <f t="shared" si="433"/>
        <v>1</v>
      </c>
      <c r="AI1237" s="197">
        <f t="shared" si="434"/>
        <v>1</v>
      </c>
    </row>
    <row r="1238" spans="1:35" x14ac:dyDescent="0.3">
      <c r="A1238" s="103" t="s">
        <v>3926</v>
      </c>
      <c r="B1238" s="214" t="s">
        <v>593</v>
      </c>
      <c r="C1238" s="214" t="s">
        <v>6281</v>
      </c>
      <c r="D1238" s="164">
        <v>2029</v>
      </c>
      <c r="E1238" s="164">
        <v>7</v>
      </c>
      <c r="F1238" s="166">
        <v>0</v>
      </c>
      <c r="G1238" s="209"/>
      <c r="H1238" s="208">
        <v>7.9654829074012612E-3</v>
      </c>
      <c r="I1238" s="103" t="s">
        <v>558</v>
      </c>
      <c r="J1238" s="85">
        <v>4</v>
      </c>
      <c r="K1238" s="211" t="s">
        <v>6282</v>
      </c>
      <c r="L1238" s="211">
        <v>20</v>
      </c>
      <c r="M1238" s="211" t="str">
        <f>IF(
ISNA(INDEX([1]resources!E:E,MATCH(B1238,[1]resources!B:B,0))),"fillme",
INDEX([1]resources!E:E,MATCH(B1238,[1]resources!B:B,0)))</f>
        <v>CAISO_Battery</v>
      </c>
      <c r="N1238" s="221">
        <f>IF(
ISNA(INDEX([1]resources!J:J,MATCH(B1238,[1]resources!B:B,0))),"fillme",
INDEX([1]resources!J:J,MATCH(B1238,[1]resources!B:B,0)))</f>
        <v>0</v>
      </c>
      <c r="O1238" s="210" t="str">
        <f>IFERROR(INDEX(resources!K:K,MATCH(B1238,resources!B:B,0)),"fillme")</f>
        <v>battery</v>
      </c>
      <c r="P1238" s="210" t="str">
        <f t="shared" si="420"/>
        <v>battery_2029_7</v>
      </c>
      <c r="Q1238" s="194">
        <f>INDEX(elcc!G:G,MATCH(P1238,elcc!D:D,0))</f>
        <v>0.96603464723299004</v>
      </c>
      <c r="R1238" s="195">
        <f t="shared" si="421"/>
        <v>1</v>
      </c>
      <c r="S1238" s="210">
        <f t="shared" si="422"/>
        <v>0.15389864940983577</v>
      </c>
      <c r="T1238" s="212">
        <f t="shared" si="423"/>
        <v>0.15389864940983577</v>
      </c>
      <c r="U1238" s="196" t="str">
        <f t="shared" si="424"/>
        <v>ok</v>
      </c>
      <c r="V1238" s="192" t="str">
        <f>INDEX(resources!F:F,MATCH(B1238,resources!B:B,0))</f>
        <v>new_resolve</v>
      </c>
      <c r="W1238" s="197">
        <f t="shared" si="425"/>
        <v>0</v>
      </c>
      <c r="X1238" s="197">
        <f t="shared" si="426"/>
        <v>1</v>
      </c>
      <c r="Y1238" s="214" t="str">
        <f t="shared" si="427"/>
        <v xml:space="preserve">New_Li_Battery_D.19-11-016 Resource 4_Resource 4. 20 MW, 80 MWh battery. </v>
      </c>
      <c r="Z1238" s="197">
        <f>IF(COUNTIFS($Y$2:Y1238,Y1238)=1,1,0)</f>
        <v>0</v>
      </c>
      <c r="AA1238" s="197">
        <f>SUM($Z$2:Z1238)*Z1238</f>
        <v>0</v>
      </c>
      <c r="AB1238" s="197">
        <f>COUNTIFS(resources!B:B,B1238)</f>
        <v>1</v>
      </c>
      <c r="AC1238" s="197">
        <f t="shared" si="428"/>
        <v>1</v>
      </c>
      <c r="AD1238" s="197">
        <f t="shared" si="429"/>
        <v>1</v>
      </c>
      <c r="AE1238" s="197">
        <f t="shared" si="430"/>
        <v>1</v>
      </c>
      <c r="AF1238" s="197">
        <f t="shared" si="431"/>
        <v>1</v>
      </c>
      <c r="AG1238" s="197">
        <f t="shared" si="432"/>
        <v>1</v>
      </c>
      <c r="AH1238" s="197">
        <f t="shared" si="433"/>
        <v>1</v>
      </c>
      <c r="AI1238" s="197">
        <f t="shared" si="434"/>
        <v>1</v>
      </c>
    </row>
    <row r="1239" spans="1:35" x14ac:dyDescent="0.3">
      <c r="A1239" s="103" t="s">
        <v>3926</v>
      </c>
      <c r="B1239" s="214" t="s">
        <v>593</v>
      </c>
      <c r="C1239" s="214" t="s">
        <v>6281</v>
      </c>
      <c r="D1239" s="164">
        <v>2029</v>
      </c>
      <c r="E1239" s="164">
        <v>8</v>
      </c>
      <c r="F1239" s="166">
        <v>0</v>
      </c>
      <c r="G1239" s="209"/>
      <c r="H1239" s="208">
        <v>7.9654829074012612E-3</v>
      </c>
      <c r="I1239" s="103" t="s">
        <v>558</v>
      </c>
      <c r="J1239" s="85">
        <v>4</v>
      </c>
      <c r="K1239" s="211" t="s">
        <v>6282</v>
      </c>
      <c r="L1239" s="211">
        <v>20</v>
      </c>
      <c r="M1239" s="211" t="str">
        <f>IF(
ISNA(INDEX([1]resources!E:E,MATCH(B1239,[1]resources!B:B,0))),"fillme",
INDEX([1]resources!E:E,MATCH(B1239,[1]resources!B:B,0)))</f>
        <v>CAISO_Battery</v>
      </c>
      <c r="N1239" s="221">
        <f>IF(
ISNA(INDEX([1]resources!J:J,MATCH(B1239,[1]resources!B:B,0))),"fillme",
INDEX([1]resources!J:J,MATCH(B1239,[1]resources!B:B,0)))</f>
        <v>0</v>
      </c>
      <c r="O1239" s="210" t="str">
        <f>IFERROR(INDEX(resources!K:K,MATCH(B1239,resources!B:B,0)),"fillme")</f>
        <v>battery</v>
      </c>
      <c r="P1239" s="210" t="str">
        <f t="shared" si="420"/>
        <v>battery_2029_8</v>
      </c>
      <c r="Q1239" s="194">
        <f>INDEX(elcc!G:G,MATCH(P1239,elcc!D:D,0))</f>
        <v>0.96603464723299004</v>
      </c>
      <c r="R1239" s="195">
        <f t="shared" si="421"/>
        <v>1</v>
      </c>
      <c r="S1239" s="210">
        <f t="shared" si="422"/>
        <v>0.15389864940983577</v>
      </c>
      <c r="T1239" s="212">
        <f t="shared" si="423"/>
        <v>0.15389864940983577</v>
      </c>
      <c r="U1239" s="196" t="str">
        <f t="shared" si="424"/>
        <v>ok</v>
      </c>
      <c r="V1239" s="192" t="str">
        <f>INDEX(resources!F:F,MATCH(B1239,resources!B:B,0))</f>
        <v>new_resolve</v>
      </c>
      <c r="W1239" s="197">
        <f t="shared" si="425"/>
        <v>0</v>
      </c>
      <c r="X1239" s="197">
        <f t="shared" si="426"/>
        <v>1</v>
      </c>
      <c r="Y1239" s="214" t="str">
        <f t="shared" si="427"/>
        <v xml:space="preserve">New_Li_Battery_D.19-11-016 Resource 4_Resource 4. 20 MW, 80 MWh battery. </v>
      </c>
      <c r="Z1239" s="197">
        <f>IF(COUNTIFS($Y$2:Y1239,Y1239)=1,1,0)</f>
        <v>0</v>
      </c>
      <c r="AA1239" s="197">
        <f>SUM($Z$2:Z1239)*Z1239</f>
        <v>0</v>
      </c>
      <c r="AB1239" s="197">
        <f>COUNTIFS(resources!B:B,B1239)</f>
        <v>1</v>
      </c>
      <c r="AC1239" s="197">
        <f t="shared" si="428"/>
        <v>1</v>
      </c>
      <c r="AD1239" s="197">
        <f t="shared" si="429"/>
        <v>1</v>
      </c>
      <c r="AE1239" s="197">
        <f t="shared" si="430"/>
        <v>1</v>
      </c>
      <c r="AF1239" s="197">
        <f t="shared" si="431"/>
        <v>1</v>
      </c>
      <c r="AG1239" s="197">
        <f t="shared" si="432"/>
        <v>1</v>
      </c>
      <c r="AH1239" s="197">
        <f t="shared" si="433"/>
        <v>1</v>
      </c>
      <c r="AI1239" s="197">
        <f t="shared" si="434"/>
        <v>1</v>
      </c>
    </row>
    <row r="1240" spans="1:35" x14ac:dyDescent="0.3">
      <c r="A1240" s="103" t="s">
        <v>3926</v>
      </c>
      <c r="B1240" s="214" t="s">
        <v>593</v>
      </c>
      <c r="C1240" s="214" t="s">
        <v>6281</v>
      </c>
      <c r="D1240" s="164">
        <v>2029</v>
      </c>
      <c r="E1240" s="164">
        <v>9</v>
      </c>
      <c r="F1240" s="166">
        <v>0</v>
      </c>
      <c r="G1240" s="209"/>
      <c r="H1240" s="208">
        <v>7.9654829074012612E-3</v>
      </c>
      <c r="I1240" s="103" t="s">
        <v>558</v>
      </c>
      <c r="J1240" s="85">
        <v>4</v>
      </c>
      <c r="K1240" s="211" t="s">
        <v>6282</v>
      </c>
      <c r="L1240" s="211">
        <v>20</v>
      </c>
      <c r="M1240" s="211" t="str">
        <f>IF(
ISNA(INDEX([1]resources!E:E,MATCH(B1240,[1]resources!B:B,0))),"fillme",
INDEX([1]resources!E:E,MATCH(B1240,[1]resources!B:B,0)))</f>
        <v>CAISO_Battery</v>
      </c>
      <c r="N1240" s="221">
        <f>IF(
ISNA(INDEX([1]resources!J:J,MATCH(B1240,[1]resources!B:B,0))),"fillme",
INDEX([1]resources!J:J,MATCH(B1240,[1]resources!B:B,0)))</f>
        <v>0</v>
      </c>
      <c r="O1240" s="210" t="str">
        <f>IFERROR(INDEX(resources!K:K,MATCH(B1240,resources!B:B,0)),"fillme")</f>
        <v>battery</v>
      </c>
      <c r="P1240" s="210" t="str">
        <f t="shared" si="420"/>
        <v>battery_2029_9</v>
      </c>
      <c r="Q1240" s="194">
        <f>INDEX(elcc!G:G,MATCH(P1240,elcc!D:D,0))</f>
        <v>0.96603464723299004</v>
      </c>
      <c r="R1240" s="195">
        <f t="shared" si="421"/>
        <v>1</v>
      </c>
      <c r="S1240" s="210">
        <f t="shared" si="422"/>
        <v>0.15389864940983577</v>
      </c>
      <c r="T1240" s="212">
        <f t="shared" si="423"/>
        <v>0.15389864940983577</v>
      </c>
      <c r="U1240" s="196" t="str">
        <f t="shared" si="424"/>
        <v>ok</v>
      </c>
      <c r="V1240" s="192" t="str">
        <f>INDEX(resources!F:F,MATCH(B1240,resources!B:B,0))</f>
        <v>new_resolve</v>
      </c>
      <c r="W1240" s="197">
        <f t="shared" si="425"/>
        <v>0</v>
      </c>
      <c r="X1240" s="197">
        <f t="shared" si="426"/>
        <v>1</v>
      </c>
      <c r="Y1240" s="214" t="str">
        <f t="shared" si="427"/>
        <v xml:space="preserve">New_Li_Battery_D.19-11-016 Resource 4_Resource 4. 20 MW, 80 MWh battery. </v>
      </c>
      <c r="Z1240" s="197">
        <f>IF(COUNTIFS($Y$2:Y1240,Y1240)=1,1,0)</f>
        <v>0</v>
      </c>
      <c r="AA1240" s="197">
        <f>SUM($Z$2:Z1240)*Z1240</f>
        <v>0</v>
      </c>
      <c r="AB1240" s="197">
        <f>COUNTIFS(resources!B:B,B1240)</f>
        <v>1</v>
      </c>
      <c r="AC1240" s="197">
        <f t="shared" si="428"/>
        <v>1</v>
      </c>
      <c r="AD1240" s="197">
        <f t="shared" si="429"/>
        <v>1</v>
      </c>
      <c r="AE1240" s="197">
        <f t="shared" si="430"/>
        <v>1</v>
      </c>
      <c r="AF1240" s="197">
        <f t="shared" si="431"/>
        <v>1</v>
      </c>
      <c r="AG1240" s="197">
        <f t="shared" si="432"/>
        <v>1</v>
      </c>
      <c r="AH1240" s="197">
        <f t="shared" si="433"/>
        <v>1</v>
      </c>
      <c r="AI1240" s="197">
        <f t="shared" si="434"/>
        <v>1</v>
      </c>
    </row>
    <row r="1241" spans="1:35" x14ac:dyDescent="0.3">
      <c r="A1241" s="103" t="s">
        <v>3926</v>
      </c>
      <c r="B1241" s="214" t="s">
        <v>593</v>
      </c>
      <c r="C1241" s="214" t="s">
        <v>6281</v>
      </c>
      <c r="D1241" s="164">
        <v>2029</v>
      </c>
      <c r="E1241" s="164">
        <v>10</v>
      </c>
      <c r="F1241" s="166">
        <v>0</v>
      </c>
      <c r="G1241" s="209"/>
      <c r="H1241" s="208">
        <v>7.9654829074012612E-3</v>
      </c>
      <c r="I1241" s="103" t="s">
        <v>558</v>
      </c>
      <c r="J1241" s="85">
        <v>4</v>
      </c>
      <c r="K1241" s="211" t="s">
        <v>6282</v>
      </c>
      <c r="L1241" s="211">
        <v>20</v>
      </c>
      <c r="M1241" s="211" t="str">
        <f>IF(
ISNA(INDEX([1]resources!E:E,MATCH(B1241,[1]resources!B:B,0))),"fillme",
INDEX([1]resources!E:E,MATCH(B1241,[1]resources!B:B,0)))</f>
        <v>CAISO_Battery</v>
      </c>
      <c r="N1241" s="221">
        <f>IF(
ISNA(INDEX([1]resources!J:J,MATCH(B1241,[1]resources!B:B,0))),"fillme",
INDEX([1]resources!J:J,MATCH(B1241,[1]resources!B:B,0)))</f>
        <v>0</v>
      </c>
      <c r="O1241" s="210" t="str">
        <f>IFERROR(INDEX(resources!K:K,MATCH(B1241,resources!B:B,0)),"fillme")</f>
        <v>battery</v>
      </c>
      <c r="P1241" s="210" t="str">
        <f t="shared" si="420"/>
        <v>battery_2029_10</v>
      </c>
      <c r="Q1241" s="194">
        <f>INDEX(elcc!G:G,MATCH(P1241,elcc!D:D,0))</f>
        <v>0.96603464723299004</v>
      </c>
      <c r="R1241" s="195">
        <f t="shared" si="421"/>
        <v>1</v>
      </c>
      <c r="S1241" s="210">
        <f t="shared" si="422"/>
        <v>0.15389864940983577</v>
      </c>
      <c r="T1241" s="212">
        <f t="shared" si="423"/>
        <v>0.15389864940983577</v>
      </c>
      <c r="U1241" s="196" t="str">
        <f t="shared" si="424"/>
        <v>ok</v>
      </c>
      <c r="V1241" s="192" t="str">
        <f>INDEX(resources!F:F,MATCH(B1241,resources!B:B,0))</f>
        <v>new_resolve</v>
      </c>
      <c r="W1241" s="197">
        <f t="shared" si="425"/>
        <v>0</v>
      </c>
      <c r="X1241" s="197">
        <f t="shared" si="426"/>
        <v>1</v>
      </c>
      <c r="Y1241" s="214" t="str">
        <f t="shared" si="427"/>
        <v xml:space="preserve">New_Li_Battery_D.19-11-016 Resource 4_Resource 4. 20 MW, 80 MWh battery. </v>
      </c>
      <c r="Z1241" s="197">
        <f>IF(COUNTIFS($Y$2:Y1241,Y1241)=1,1,0)</f>
        <v>0</v>
      </c>
      <c r="AA1241" s="197">
        <f>SUM($Z$2:Z1241)*Z1241</f>
        <v>0</v>
      </c>
      <c r="AB1241" s="197">
        <f>COUNTIFS(resources!B:B,B1241)</f>
        <v>1</v>
      </c>
      <c r="AC1241" s="197">
        <f t="shared" si="428"/>
        <v>1</v>
      </c>
      <c r="AD1241" s="197">
        <f t="shared" si="429"/>
        <v>1</v>
      </c>
      <c r="AE1241" s="197">
        <f t="shared" si="430"/>
        <v>1</v>
      </c>
      <c r="AF1241" s="197">
        <f t="shared" si="431"/>
        <v>1</v>
      </c>
      <c r="AG1241" s="197">
        <f t="shared" si="432"/>
        <v>1</v>
      </c>
      <c r="AH1241" s="197">
        <f t="shared" si="433"/>
        <v>1</v>
      </c>
      <c r="AI1241" s="197">
        <f t="shared" si="434"/>
        <v>1</v>
      </c>
    </row>
    <row r="1242" spans="1:35" x14ac:dyDescent="0.3">
      <c r="A1242" s="103" t="s">
        <v>3926</v>
      </c>
      <c r="B1242" s="214" t="s">
        <v>593</v>
      </c>
      <c r="C1242" s="214" t="s">
        <v>6281</v>
      </c>
      <c r="D1242" s="164">
        <v>2029</v>
      </c>
      <c r="E1242" s="164">
        <v>11</v>
      </c>
      <c r="F1242" s="166">
        <v>0</v>
      </c>
      <c r="G1242" s="209"/>
      <c r="H1242" s="208">
        <v>7.9654829074012612E-3</v>
      </c>
      <c r="I1242" s="103" t="s">
        <v>558</v>
      </c>
      <c r="J1242" s="85">
        <v>4</v>
      </c>
      <c r="K1242" s="211" t="s">
        <v>6282</v>
      </c>
      <c r="L1242" s="211">
        <v>20</v>
      </c>
      <c r="M1242" s="211" t="str">
        <f>IF(
ISNA(INDEX([1]resources!E:E,MATCH(B1242,[1]resources!B:B,0))),"fillme",
INDEX([1]resources!E:E,MATCH(B1242,[1]resources!B:B,0)))</f>
        <v>CAISO_Battery</v>
      </c>
      <c r="N1242" s="221">
        <f>IF(
ISNA(INDEX([1]resources!J:J,MATCH(B1242,[1]resources!B:B,0))),"fillme",
INDEX([1]resources!J:J,MATCH(B1242,[1]resources!B:B,0)))</f>
        <v>0</v>
      </c>
      <c r="O1242" s="210" t="str">
        <f>IFERROR(INDEX(resources!K:K,MATCH(B1242,resources!B:B,0)),"fillme")</f>
        <v>battery</v>
      </c>
      <c r="P1242" s="210" t="str">
        <f t="shared" si="420"/>
        <v>battery_2029_11</v>
      </c>
      <c r="Q1242" s="194">
        <f>INDEX(elcc!G:G,MATCH(P1242,elcc!D:D,0))</f>
        <v>0.96603464723299004</v>
      </c>
      <c r="R1242" s="195">
        <f t="shared" si="421"/>
        <v>1</v>
      </c>
      <c r="S1242" s="210">
        <f t="shared" si="422"/>
        <v>0.15389864940983577</v>
      </c>
      <c r="T1242" s="212">
        <f t="shared" si="423"/>
        <v>0.15389864940983577</v>
      </c>
      <c r="U1242" s="196" t="str">
        <f t="shared" si="424"/>
        <v>ok</v>
      </c>
      <c r="V1242" s="192" t="str">
        <f>INDEX(resources!F:F,MATCH(B1242,resources!B:B,0))</f>
        <v>new_resolve</v>
      </c>
      <c r="W1242" s="197">
        <f t="shared" si="425"/>
        <v>0</v>
      </c>
      <c r="X1242" s="197">
        <f t="shared" si="426"/>
        <v>1</v>
      </c>
      <c r="Y1242" s="214" t="str">
        <f t="shared" si="427"/>
        <v xml:space="preserve">New_Li_Battery_D.19-11-016 Resource 4_Resource 4. 20 MW, 80 MWh battery. </v>
      </c>
      <c r="Z1242" s="197">
        <f>IF(COUNTIFS($Y$2:Y1242,Y1242)=1,1,0)</f>
        <v>0</v>
      </c>
      <c r="AA1242" s="197">
        <f>SUM($Z$2:Z1242)*Z1242</f>
        <v>0</v>
      </c>
      <c r="AB1242" s="197">
        <f>COUNTIFS(resources!B:B,B1242)</f>
        <v>1</v>
      </c>
      <c r="AC1242" s="197">
        <f t="shared" si="428"/>
        <v>1</v>
      </c>
      <c r="AD1242" s="197">
        <f t="shared" si="429"/>
        <v>1</v>
      </c>
      <c r="AE1242" s="197">
        <f t="shared" si="430"/>
        <v>1</v>
      </c>
      <c r="AF1242" s="197">
        <f t="shared" si="431"/>
        <v>1</v>
      </c>
      <c r="AG1242" s="197">
        <f t="shared" si="432"/>
        <v>1</v>
      </c>
      <c r="AH1242" s="197">
        <f t="shared" si="433"/>
        <v>1</v>
      </c>
      <c r="AI1242" s="197">
        <f t="shared" si="434"/>
        <v>1</v>
      </c>
    </row>
    <row r="1243" spans="1:35" x14ac:dyDescent="0.3">
      <c r="A1243" s="103" t="s">
        <v>3926</v>
      </c>
      <c r="B1243" s="214" t="s">
        <v>593</v>
      </c>
      <c r="C1243" s="214" t="s">
        <v>6281</v>
      </c>
      <c r="D1243" s="164">
        <v>2029</v>
      </c>
      <c r="E1243" s="164">
        <v>12</v>
      </c>
      <c r="F1243" s="166">
        <v>0</v>
      </c>
      <c r="G1243" s="209"/>
      <c r="H1243" s="208">
        <v>7.9654829074012612E-3</v>
      </c>
      <c r="I1243" s="103" t="s">
        <v>558</v>
      </c>
      <c r="J1243" s="85">
        <v>4</v>
      </c>
      <c r="K1243" s="211" t="s">
        <v>6282</v>
      </c>
      <c r="L1243" s="211">
        <v>20</v>
      </c>
      <c r="M1243" s="211" t="str">
        <f>IF(
ISNA(INDEX([1]resources!E:E,MATCH(B1243,[1]resources!B:B,0))),"fillme",
INDEX([1]resources!E:E,MATCH(B1243,[1]resources!B:B,0)))</f>
        <v>CAISO_Battery</v>
      </c>
      <c r="N1243" s="221">
        <f>IF(
ISNA(INDEX([1]resources!J:J,MATCH(B1243,[1]resources!B:B,0))),"fillme",
INDEX([1]resources!J:J,MATCH(B1243,[1]resources!B:B,0)))</f>
        <v>0</v>
      </c>
      <c r="O1243" s="210" t="str">
        <f>IFERROR(INDEX(resources!K:K,MATCH(B1243,resources!B:B,0)),"fillme")</f>
        <v>battery</v>
      </c>
      <c r="P1243" s="210" t="str">
        <f t="shared" si="420"/>
        <v>battery_2029_12</v>
      </c>
      <c r="Q1243" s="194">
        <f>INDEX(elcc!G:G,MATCH(P1243,elcc!D:D,0))</f>
        <v>0.96603464723299004</v>
      </c>
      <c r="R1243" s="195">
        <f t="shared" si="421"/>
        <v>1</v>
      </c>
      <c r="S1243" s="210">
        <f t="shared" si="422"/>
        <v>0.15389864940983577</v>
      </c>
      <c r="T1243" s="212">
        <f t="shared" si="423"/>
        <v>0.15389864940983577</v>
      </c>
      <c r="U1243" s="196" t="str">
        <f t="shared" si="424"/>
        <v>ok</v>
      </c>
      <c r="V1243" s="192" t="str">
        <f>INDEX(resources!F:F,MATCH(B1243,resources!B:B,0))</f>
        <v>new_resolve</v>
      </c>
      <c r="W1243" s="197">
        <f t="shared" si="425"/>
        <v>0</v>
      </c>
      <c r="X1243" s="197">
        <f t="shared" si="426"/>
        <v>1</v>
      </c>
      <c r="Y1243" s="214" t="str">
        <f t="shared" si="427"/>
        <v xml:space="preserve">New_Li_Battery_D.19-11-016 Resource 4_Resource 4. 20 MW, 80 MWh battery. </v>
      </c>
      <c r="Z1243" s="197">
        <f>IF(COUNTIFS($Y$2:Y1243,Y1243)=1,1,0)</f>
        <v>0</v>
      </c>
      <c r="AA1243" s="197">
        <f>SUM($Z$2:Z1243)*Z1243</f>
        <v>0</v>
      </c>
      <c r="AB1243" s="197">
        <f>COUNTIFS(resources!B:B,B1243)</f>
        <v>1</v>
      </c>
      <c r="AC1243" s="197">
        <f t="shared" si="428"/>
        <v>1</v>
      </c>
      <c r="AD1243" s="197">
        <f t="shared" si="429"/>
        <v>1</v>
      </c>
      <c r="AE1243" s="197">
        <f t="shared" si="430"/>
        <v>1</v>
      </c>
      <c r="AF1243" s="197">
        <f t="shared" si="431"/>
        <v>1</v>
      </c>
      <c r="AG1243" s="197">
        <f t="shared" si="432"/>
        <v>1</v>
      </c>
      <c r="AH1243" s="197">
        <f t="shared" si="433"/>
        <v>1</v>
      </c>
      <c r="AI1243" s="197">
        <f t="shared" si="434"/>
        <v>1</v>
      </c>
    </row>
    <row r="1244" spans="1:35" x14ac:dyDescent="0.3">
      <c r="A1244" s="103" t="s">
        <v>3926</v>
      </c>
      <c r="B1244" s="214" t="s">
        <v>593</v>
      </c>
      <c r="C1244" s="214" t="s">
        <v>6281</v>
      </c>
      <c r="D1244" s="164">
        <v>2030</v>
      </c>
      <c r="E1244" s="164">
        <v>1</v>
      </c>
      <c r="F1244" s="166">
        <v>0</v>
      </c>
      <c r="G1244" s="209"/>
      <c r="H1244" s="208">
        <v>7.9654829074012612E-3</v>
      </c>
      <c r="I1244" s="103" t="s">
        <v>558</v>
      </c>
      <c r="J1244" s="85">
        <v>4</v>
      </c>
      <c r="K1244" s="211" t="s">
        <v>6282</v>
      </c>
      <c r="L1244" s="211">
        <v>20</v>
      </c>
      <c r="M1244" s="211" t="str">
        <f>IF(
ISNA(INDEX([1]resources!E:E,MATCH(B1244,[1]resources!B:B,0))),"fillme",
INDEX([1]resources!E:E,MATCH(B1244,[1]resources!B:B,0)))</f>
        <v>CAISO_Battery</v>
      </c>
      <c r="N1244" s="221">
        <f>IF(
ISNA(INDEX([1]resources!J:J,MATCH(B1244,[1]resources!B:B,0))),"fillme",
INDEX([1]resources!J:J,MATCH(B1244,[1]resources!B:B,0)))</f>
        <v>0</v>
      </c>
      <c r="O1244" s="210" t="str">
        <f>IFERROR(INDEX(resources!K:K,MATCH(B1244,resources!B:B,0)),"fillme")</f>
        <v>battery</v>
      </c>
      <c r="P1244" s="210" t="str">
        <f t="shared" si="420"/>
        <v>battery_2030_1</v>
      </c>
      <c r="Q1244" s="194">
        <f>INDEX(elcc!G:G,MATCH(P1244,elcc!D:D,0))</f>
        <v>0.96603464723299004</v>
      </c>
      <c r="R1244" s="195">
        <f t="shared" si="421"/>
        <v>1</v>
      </c>
      <c r="S1244" s="210">
        <f t="shared" si="422"/>
        <v>0.15389864940983577</v>
      </c>
      <c r="T1244" s="212">
        <f t="shared" si="423"/>
        <v>0.15389864940983577</v>
      </c>
      <c r="U1244" s="196" t="str">
        <f t="shared" si="424"/>
        <v>ok</v>
      </c>
      <c r="V1244" s="192" t="str">
        <f>INDEX(resources!F:F,MATCH(B1244,resources!B:B,0))</f>
        <v>new_resolve</v>
      </c>
      <c r="W1244" s="197">
        <f t="shared" si="425"/>
        <v>0</v>
      </c>
      <c r="X1244" s="197">
        <f t="shared" si="426"/>
        <v>1</v>
      </c>
      <c r="Y1244" s="214" t="str">
        <f t="shared" si="427"/>
        <v xml:space="preserve">New_Li_Battery_D.19-11-016 Resource 4_Resource 4. 20 MW, 80 MWh battery. </v>
      </c>
      <c r="Z1244" s="197">
        <f>IF(COUNTIFS($Y$2:Y1244,Y1244)=1,1,0)</f>
        <v>0</v>
      </c>
      <c r="AA1244" s="197">
        <f>SUM($Z$2:Z1244)*Z1244</f>
        <v>0</v>
      </c>
      <c r="AB1244" s="197">
        <f>COUNTIFS(resources!B:B,B1244)</f>
        <v>1</v>
      </c>
      <c r="AC1244" s="197">
        <f t="shared" si="428"/>
        <v>1</v>
      </c>
      <c r="AD1244" s="197">
        <f t="shared" si="429"/>
        <v>1</v>
      </c>
      <c r="AE1244" s="197">
        <f t="shared" si="430"/>
        <v>1</v>
      </c>
      <c r="AF1244" s="197">
        <f t="shared" si="431"/>
        <v>1</v>
      </c>
      <c r="AG1244" s="197">
        <f t="shared" si="432"/>
        <v>1</v>
      </c>
      <c r="AH1244" s="197">
        <f t="shared" si="433"/>
        <v>1</v>
      </c>
      <c r="AI1244" s="197">
        <f t="shared" si="434"/>
        <v>1</v>
      </c>
    </row>
    <row r="1245" spans="1:35" x14ac:dyDescent="0.3">
      <c r="A1245" s="103" t="s">
        <v>3926</v>
      </c>
      <c r="B1245" s="214" t="s">
        <v>593</v>
      </c>
      <c r="C1245" s="214" t="s">
        <v>6281</v>
      </c>
      <c r="D1245" s="164">
        <v>2030</v>
      </c>
      <c r="E1245" s="164">
        <v>2</v>
      </c>
      <c r="F1245" s="166">
        <v>0</v>
      </c>
      <c r="G1245" s="209"/>
      <c r="H1245" s="208">
        <v>7.9654829074012612E-3</v>
      </c>
      <c r="I1245" s="103" t="s">
        <v>558</v>
      </c>
      <c r="J1245" s="85">
        <v>4</v>
      </c>
      <c r="K1245" s="211" t="s">
        <v>6282</v>
      </c>
      <c r="L1245" s="211">
        <v>20</v>
      </c>
      <c r="M1245" s="211" t="str">
        <f>IF(
ISNA(INDEX([1]resources!E:E,MATCH(B1245,[1]resources!B:B,0))),"fillme",
INDEX([1]resources!E:E,MATCH(B1245,[1]resources!B:B,0)))</f>
        <v>CAISO_Battery</v>
      </c>
      <c r="N1245" s="221">
        <f>IF(
ISNA(INDEX([1]resources!J:J,MATCH(B1245,[1]resources!B:B,0))),"fillme",
INDEX([1]resources!J:J,MATCH(B1245,[1]resources!B:B,0)))</f>
        <v>0</v>
      </c>
      <c r="O1245" s="210" t="str">
        <f>IFERROR(INDEX(resources!K:K,MATCH(B1245,resources!B:B,0)),"fillme")</f>
        <v>battery</v>
      </c>
      <c r="P1245" s="210" t="str">
        <f t="shared" si="420"/>
        <v>battery_2030_2</v>
      </c>
      <c r="Q1245" s="194">
        <f>INDEX(elcc!G:G,MATCH(P1245,elcc!D:D,0))</f>
        <v>0.96603464723299004</v>
      </c>
      <c r="R1245" s="195">
        <f t="shared" si="421"/>
        <v>1</v>
      </c>
      <c r="S1245" s="210">
        <f t="shared" si="422"/>
        <v>0.15389864940983577</v>
      </c>
      <c r="T1245" s="212">
        <f t="shared" si="423"/>
        <v>0.15389864940983577</v>
      </c>
      <c r="U1245" s="196" t="str">
        <f t="shared" si="424"/>
        <v>ok</v>
      </c>
      <c r="V1245" s="192" t="str">
        <f>INDEX(resources!F:F,MATCH(B1245,resources!B:B,0))</f>
        <v>new_resolve</v>
      </c>
      <c r="W1245" s="197">
        <f t="shared" si="425"/>
        <v>0</v>
      </c>
      <c r="X1245" s="197">
        <f t="shared" si="426"/>
        <v>1</v>
      </c>
      <c r="Y1245" s="214" t="str">
        <f t="shared" si="427"/>
        <v xml:space="preserve">New_Li_Battery_D.19-11-016 Resource 4_Resource 4. 20 MW, 80 MWh battery. </v>
      </c>
      <c r="Z1245" s="197">
        <f>IF(COUNTIFS($Y$2:Y1245,Y1245)=1,1,0)</f>
        <v>0</v>
      </c>
      <c r="AA1245" s="197">
        <f>SUM($Z$2:Z1245)*Z1245</f>
        <v>0</v>
      </c>
      <c r="AB1245" s="197">
        <f>COUNTIFS(resources!B:B,B1245)</f>
        <v>1</v>
      </c>
      <c r="AC1245" s="197">
        <f t="shared" si="428"/>
        <v>1</v>
      </c>
      <c r="AD1245" s="197">
        <f t="shared" si="429"/>
        <v>1</v>
      </c>
      <c r="AE1245" s="197">
        <f t="shared" si="430"/>
        <v>1</v>
      </c>
      <c r="AF1245" s="197">
        <f t="shared" si="431"/>
        <v>1</v>
      </c>
      <c r="AG1245" s="197">
        <f t="shared" si="432"/>
        <v>1</v>
      </c>
      <c r="AH1245" s="197">
        <f t="shared" si="433"/>
        <v>1</v>
      </c>
      <c r="AI1245" s="197">
        <f t="shared" si="434"/>
        <v>1</v>
      </c>
    </row>
    <row r="1246" spans="1:35" x14ac:dyDescent="0.3">
      <c r="A1246" s="103" t="s">
        <v>3926</v>
      </c>
      <c r="B1246" s="214" t="s">
        <v>593</v>
      </c>
      <c r="C1246" s="214" t="s">
        <v>6281</v>
      </c>
      <c r="D1246" s="164">
        <v>2030</v>
      </c>
      <c r="E1246" s="164">
        <v>3</v>
      </c>
      <c r="F1246" s="166">
        <v>0</v>
      </c>
      <c r="G1246" s="209"/>
      <c r="H1246" s="208">
        <v>7.9654829074012612E-3</v>
      </c>
      <c r="I1246" s="103" t="s">
        <v>558</v>
      </c>
      <c r="J1246" s="85">
        <v>4</v>
      </c>
      <c r="K1246" s="211" t="s">
        <v>6282</v>
      </c>
      <c r="L1246" s="211">
        <v>20</v>
      </c>
      <c r="M1246" s="211" t="str">
        <f>IF(
ISNA(INDEX([1]resources!E:E,MATCH(B1246,[1]resources!B:B,0))),"fillme",
INDEX([1]resources!E:E,MATCH(B1246,[1]resources!B:B,0)))</f>
        <v>CAISO_Battery</v>
      </c>
      <c r="N1246" s="221">
        <f>IF(
ISNA(INDEX([1]resources!J:J,MATCH(B1246,[1]resources!B:B,0))),"fillme",
INDEX([1]resources!J:J,MATCH(B1246,[1]resources!B:B,0)))</f>
        <v>0</v>
      </c>
      <c r="O1246" s="210" t="str">
        <f>IFERROR(INDEX(resources!K:K,MATCH(B1246,resources!B:B,0)),"fillme")</f>
        <v>battery</v>
      </c>
      <c r="P1246" s="210" t="str">
        <f t="shared" si="420"/>
        <v>battery_2030_3</v>
      </c>
      <c r="Q1246" s="194">
        <f>INDEX(elcc!G:G,MATCH(P1246,elcc!D:D,0))</f>
        <v>0.96603464723299004</v>
      </c>
      <c r="R1246" s="195">
        <f t="shared" si="421"/>
        <v>1</v>
      </c>
      <c r="S1246" s="210">
        <f t="shared" si="422"/>
        <v>0.15389864940983577</v>
      </c>
      <c r="T1246" s="212">
        <f t="shared" si="423"/>
        <v>0.15389864940983577</v>
      </c>
      <c r="U1246" s="196" t="str">
        <f t="shared" si="424"/>
        <v>ok</v>
      </c>
      <c r="V1246" s="192" t="str">
        <f>INDEX(resources!F:F,MATCH(B1246,resources!B:B,0))</f>
        <v>new_resolve</v>
      </c>
      <c r="W1246" s="197">
        <f t="shared" si="425"/>
        <v>0</v>
      </c>
      <c r="X1246" s="197">
        <f t="shared" si="426"/>
        <v>1</v>
      </c>
      <c r="Y1246" s="214" t="str">
        <f t="shared" si="427"/>
        <v xml:space="preserve">New_Li_Battery_D.19-11-016 Resource 4_Resource 4. 20 MW, 80 MWh battery. </v>
      </c>
      <c r="Z1246" s="197">
        <f>IF(COUNTIFS($Y$2:Y1246,Y1246)=1,1,0)</f>
        <v>0</v>
      </c>
      <c r="AA1246" s="197">
        <f>SUM($Z$2:Z1246)*Z1246</f>
        <v>0</v>
      </c>
      <c r="AB1246" s="197">
        <f>COUNTIFS(resources!B:B,B1246)</f>
        <v>1</v>
      </c>
      <c r="AC1246" s="197">
        <f t="shared" si="428"/>
        <v>1</v>
      </c>
      <c r="AD1246" s="197">
        <f t="shared" si="429"/>
        <v>1</v>
      </c>
      <c r="AE1246" s="197">
        <f t="shared" si="430"/>
        <v>1</v>
      </c>
      <c r="AF1246" s="197">
        <f t="shared" si="431"/>
        <v>1</v>
      </c>
      <c r="AG1246" s="197">
        <f t="shared" si="432"/>
        <v>1</v>
      </c>
      <c r="AH1246" s="197">
        <f t="shared" si="433"/>
        <v>1</v>
      </c>
      <c r="AI1246" s="197">
        <f t="shared" si="434"/>
        <v>1</v>
      </c>
    </row>
    <row r="1247" spans="1:35" x14ac:dyDescent="0.3">
      <c r="A1247" s="103" t="s">
        <v>3926</v>
      </c>
      <c r="B1247" s="214" t="s">
        <v>593</v>
      </c>
      <c r="C1247" s="214" t="s">
        <v>6281</v>
      </c>
      <c r="D1247" s="164">
        <v>2030</v>
      </c>
      <c r="E1247" s="164">
        <v>4</v>
      </c>
      <c r="F1247" s="166">
        <v>0</v>
      </c>
      <c r="G1247" s="209"/>
      <c r="H1247" s="208">
        <v>7.9654829074012612E-3</v>
      </c>
      <c r="I1247" s="103" t="s">
        <v>558</v>
      </c>
      <c r="J1247" s="85">
        <v>4</v>
      </c>
      <c r="K1247" s="211" t="s">
        <v>6282</v>
      </c>
      <c r="L1247" s="211">
        <v>20</v>
      </c>
      <c r="M1247" s="211" t="str">
        <f>IF(
ISNA(INDEX([1]resources!E:E,MATCH(B1247,[1]resources!B:B,0))),"fillme",
INDEX([1]resources!E:E,MATCH(B1247,[1]resources!B:B,0)))</f>
        <v>CAISO_Battery</v>
      </c>
      <c r="N1247" s="221">
        <f>IF(
ISNA(INDEX([1]resources!J:J,MATCH(B1247,[1]resources!B:B,0))),"fillme",
INDEX([1]resources!J:J,MATCH(B1247,[1]resources!B:B,0)))</f>
        <v>0</v>
      </c>
      <c r="O1247" s="210" t="str">
        <f>IFERROR(INDEX(resources!K:K,MATCH(B1247,resources!B:B,0)),"fillme")</f>
        <v>battery</v>
      </c>
      <c r="P1247" s="210" t="str">
        <f t="shared" si="420"/>
        <v>battery_2030_4</v>
      </c>
      <c r="Q1247" s="194">
        <f>INDEX(elcc!G:G,MATCH(P1247,elcc!D:D,0))</f>
        <v>0.96603464723299004</v>
      </c>
      <c r="R1247" s="195">
        <f t="shared" si="421"/>
        <v>1</v>
      </c>
      <c r="S1247" s="210">
        <f t="shared" si="422"/>
        <v>0.15389864940983577</v>
      </c>
      <c r="T1247" s="212">
        <f t="shared" si="423"/>
        <v>0.15389864940983577</v>
      </c>
      <c r="U1247" s="196" t="str">
        <f t="shared" si="424"/>
        <v>ok</v>
      </c>
      <c r="V1247" s="192" t="str">
        <f>INDEX(resources!F:F,MATCH(B1247,resources!B:B,0))</f>
        <v>new_resolve</v>
      </c>
      <c r="W1247" s="197">
        <f t="shared" si="425"/>
        <v>0</v>
      </c>
      <c r="X1247" s="197">
        <f t="shared" si="426"/>
        <v>1</v>
      </c>
      <c r="Y1247" s="214" t="str">
        <f t="shared" si="427"/>
        <v xml:space="preserve">New_Li_Battery_D.19-11-016 Resource 4_Resource 4. 20 MW, 80 MWh battery. </v>
      </c>
      <c r="Z1247" s="197">
        <f>IF(COUNTIFS($Y$2:Y1247,Y1247)=1,1,0)</f>
        <v>0</v>
      </c>
      <c r="AA1247" s="197">
        <f>SUM($Z$2:Z1247)*Z1247</f>
        <v>0</v>
      </c>
      <c r="AB1247" s="197">
        <f>COUNTIFS(resources!B:B,B1247)</f>
        <v>1</v>
      </c>
      <c r="AC1247" s="197">
        <f t="shared" si="428"/>
        <v>1</v>
      </c>
      <c r="AD1247" s="197">
        <f t="shared" si="429"/>
        <v>1</v>
      </c>
      <c r="AE1247" s="197">
        <f t="shared" si="430"/>
        <v>1</v>
      </c>
      <c r="AF1247" s="197">
        <f t="shared" si="431"/>
        <v>1</v>
      </c>
      <c r="AG1247" s="197">
        <f t="shared" si="432"/>
        <v>1</v>
      </c>
      <c r="AH1247" s="197">
        <f t="shared" si="433"/>
        <v>1</v>
      </c>
      <c r="AI1247" s="197">
        <f t="shared" si="434"/>
        <v>1</v>
      </c>
    </row>
    <row r="1248" spans="1:35" x14ac:dyDescent="0.3">
      <c r="A1248" s="103" t="s">
        <v>3926</v>
      </c>
      <c r="B1248" s="214" t="s">
        <v>593</v>
      </c>
      <c r="C1248" s="214" t="s">
        <v>6281</v>
      </c>
      <c r="D1248" s="164">
        <v>2030</v>
      </c>
      <c r="E1248" s="164">
        <v>5</v>
      </c>
      <c r="F1248" s="166">
        <v>0</v>
      </c>
      <c r="G1248" s="209"/>
      <c r="H1248" s="208">
        <v>7.9654829074012612E-3</v>
      </c>
      <c r="I1248" s="103" t="s">
        <v>558</v>
      </c>
      <c r="J1248" s="85">
        <v>4</v>
      </c>
      <c r="K1248" s="211" t="s">
        <v>6282</v>
      </c>
      <c r="L1248" s="211">
        <v>20</v>
      </c>
      <c r="M1248" s="211" t="str">
        <f>IF(
ISNA(INDEX([1]resources!E:E,MATCH(B1248,[1]resources!B:B,0))),"fillme",
INDEX([1]resources!E:E,MATCH(B1248,[1]resources!B:B,0)))</f>
        <v>CAISO_Battery</v>
      </c>
      <c r="N1248" s="221">
        <f>IF(
ISNA(INDEX([1]resources!J:J,MATCH(B1248,[1]resources!B:B,0))),"fillme",
INDEX([1]resources!J:J,MATCH(B1248,[1]resources!B:B,0)))</f>
        <v>0</v>
      </c>
      <c r="O1248" s="210" t="str">
        <f>IFERROR(INDEX(resources!K:K,MATCH(B1248,resources!B:B,0)),"fillme")</f>
        <v>battery</v>
      </c>
      <c r="P1248" s="210" t="str">
        <f t="shared" si="420"/>
        <v>battery_2030_5</v>
      </c>
      <c r="Q1248" s="194">
        <f>INDEX(elcc!G:G,MATCH(P1248,elcc!D:D,0))</f>
        <v>0.96603464723299004</v>
      </c>
      <c r="R1248" s="195">
        <f t="shared" si="421"/>
        <v>1</v>
      </c>
      <c r="S1248" s="210">
        <f t="shared" si="422"/>
        <v>0.15389864940983577</v>
      </c>
      <c r="T1248" s="212">
        <f t="shared" si="423"/>
        <v>0.15389864940983577</v>
      </c>
      <c r="U1248" s="196" t="str">
        <f t="shared" si="424"/>
        <v>ok</v>
      </c>
      <c r="V1248" s="192" t="str">
        <f>INDEX(resources!F:F,MATCH(B1248,resources!B:B,0))</f>
        <v>new_resolve</v>
      </c>
      <c r="W1248" s="197">
        <f t="shared" si="425"/>
        <v>0</v>
      </c>
      <c r="X1248" s="197">
        <f t="shared" si="426"/>
        <v>1</v>
      </c>
      <c r="Y1248" s="214" t="str">
        <f t="shared" si="427"/>
        <v xml:space="preserve">New_Li_Battery_D.19-11-016 Resource 4_Resource 4. 20 MW, 80 MWh battery. </v>
      </c>
      <c r="Z1248" s="197">
        <f>IF(COUNTIFS($Y$2:Y1248,Y1248)=1,1,0)</f>
        <v>0</v>
      </c>
      <c r="AA1248" s="197">
        <f>SUM($Z$2:Z1248)*Z1248</f>
        <v>0</v>
      </c>
      <c r="AB1248" s="197">
        <f>COUNTIFS(resources!B:B,B1248)</f>
        <v>1</v>
      </c>
      <c r="AC1248" s="197">
        <f t="shared" si="428"/>
        <v>1</v>
      </c>
      <c r="AD1248" s="197">
        <f t="shared" si="429"/>
        <v>1</v>
      </c>
      <c r="AE1248" s="197">
        <f t="shared" si="430"/>
        <v>1</v>
      </c>
      <c r="AF1248" s="197">
        <f t="shared" si="431"/>
        <v>1</v>
      </c>
      <c r="AG1248" s="197">
        <f t="shared" si="432"/>
        <v>1</v>
      </c>
      <c r="AH1248" s="197">
        <f t="shared" si="433"/>
        <v>1</v>
      </c>
      <c r="AI1248" s="197">
        <f t="shared" si="434"/>
        <v>1</v>
      </c>
    </row>
    <row r="1249" spans="1:35" x14ac:dyDescent="0.3">
      <c r="A1249" s="103" t="s">
        <v>3926</v>
      </c>
      <c r="B1249" s="214" t="s">
        <v>593</v>
      </c>
      <c r="C1249" s="214" t="s">
        <v>6281</v>
      </c>
      <c r="D1249" s="164">
        <v>2030</v>
      </c>
      <c r="E1249" s="164">
        <v>6</v>
      </c>
      <c r="F1249" s="166">
        <v>0</v>
      </c>
      <c r="G1249" s="209"/>
      <c r="H1249" s="208">
        <v>7.9654829074012612E-3</v>
      </c>
      <c r="I1249" s="103" t="s">
        <v>558</v>
      </c>
      <c r="J1249" s="85">
        <v>4</v>
      </c>
      <c r="K1249" s="211" t="s">
        <v>6282</v>
      </c>
      <c r="L1249" s="211">
        <v>20</v>
      </c>
      <c r="M1249" s="211" t="str">
        <f>IF(
ISNA(INDEX([1]resources!E:E,MATCH(B1249,[1]resources!B:B,0))),"fillme",
INDEX([1]resources!E:E,MATCH(B1249,[1]resources!B:B,0)))</f>
        <v>CAISO_Battery</v>
      </c>
      <c r="N1249" s="221">
        <f>IF(
ISNA(INDEX([1]resources!J:J,MATCH(B1249,[1]resources!B:B,0))),"fillme",
INDEX([1]resources!J:J,MATCH(B1249,[1]resources!B:B,0)))</f>
        <v>0</v>
      </c>
      <c r="O1249" s="210" t="str">
        <f>IFERROR(INDEX(resources!K:K,MATCH(B1249,resources!B:B,0)),"fillme")</f>
        <v>battery</v>
      </c>
      <c r="P1249" s="210" t="str">
        <f t="shared" si="420"/>
        <v>battery_2030_6</v>
      </c>
      <c r="Q1249" s="194">
        <f>INDEX(elcc!G:G,MATCH(P1249,elcc!D:D,0))</f>
        <v>0.96603464723299004</v>
      </c>
      <c r="R1249" s="195">
        <f t="shared" si="421"/>
        <v>1</v>
      </c>
      <c r="S1249" s="210">
        <f t="shared" si="422"/>
        <v>0.15389864940983577</v>
      </c>
      <c r="T1249" s="212">
        <f t="shared" si="423"/>
        <v>0.15389864940983577</v>
      </c>
      <c r="U1249" s="196" t="str">
        <f t="shared" si="424"/>
        <v>ok</v>
      </c>
      <c r="V1249" s="192" t="str">
        <f>INDEX(resources!F:F,MATCH(B1249,resources!B:B,0))</f>
        <v>new_resolve</v>
      </c>
      <c r="W1249" s="197">
        <f t="shared" si="425"/>
        <v>0</v>
      </c>
      <c r="X1249" s="197">
        <f t="shared" si="426"/>
        <v>1</v>
      </c>
      <c r="Y1249" s="214" t="str">
        <f t="shared" si="427"/>
        <v xml:space="preserve">New_Li_Battery_D.19-11-016 Resource 4_Resource 4. 20 MW, 80 MWh battery. </v>
      </c>
      <c r="Z1249" s="197">
        <f>IF(COUNTIFS($Y$2:Y1249,Y1249)=1,1,0)</f>
        <v>0</v>
      </c>
      <c r="AA1249" s="197">
        <f>SUM($Z$2:Z1249)*Z1249</f>
        <v>0</v>
      </c>
      <c r="AB1249" s="197">
        <f>COUNTIFS(resources!B:B,B1249)</f>
        <v>1</v>
      </c>
      <c r="AC1249" s="197">
        <f t="shared" si="428"/>
        <v>1</v>
      </c>
      <c r="AD1249" s="197">
        <f t="shared" si="429"/>
        <v>1</v>
      </c>
      <c r="AE1249" s="197">
        <f t="shared" si="430"/>
        <v>1</v>
      </c>
      <c r="AF1249" s="197">
        <f t="shared" si="431"/>
        <v>1</v>
      </c>
      <c r="AG1249" s="197">
        <f t="shared" si="432"/>
        <v>1</v>
      </c>
      <c r="AH1249" s="197">
        <f t="shared" si="433"/>
        <v>1</v>
      </c>
      <c r="AI1249" s="197">
        <f t="shared" si="434"/>
        <v>1</v>
      </c>
    </row>
    <row r="1250" spans="1:35" x14ac:dyDescent="0.3">
      <c r="A1250" s="103" t="s">
        <v>3926</v>
      </c>
      <c r="B1250" s="214" t="s">
        <v>593</v>
      </c>
      <c r="C1250" s="214" t="s">
        <v>6281</v>
      </c>
      <c r="D1250" s="164">
        <v>2030</v>
      </c>
      <c r="E1250" s="164">
        <v>7</v>
      </c>
      <c r="F1250" s="166">
        <v>0</v>
      </c>
      <c r="G1250" s="209"/>
      <c r="H1250" s="208">
        <v>7.9654829074012612E-3</v>
      </c>
      <c r="I1250" s="103" t="s">
        <v>558</v>
      </c>
      <c r="J1250" s="85">
        <v>4</v>
      </c>
      <c r="K1250" s="211" t="s">
        <v>6282</v>
      </c>
      <c r="L1250" s="211">
        <v>20</v>
      </c>
      <c r="M1250" s="211" t="str">
        <f>IF(
ISNA(INDEX([1]resources!E:E,MATCH(B1250,[1]resources!B:B,0))),"fillme",
INDEX([1]resources!E:E,MATCH(B1250,[1]resources!B:B,0)))</f>
        <v>CAISO_Battery</v>
      </c>
      <c r="N1250" s="221">
        <f>IF(
ISNA(INDEX([1]resources!J:J,MATCH(B1250,[1]resources!B:B,0))),"fillme",
INDEX([1]resources!J:J,MATCH(B1250,[1]resources!B:B,0)))</f>
        <v>0</v>
      </c>
      <c r="O1250" s="210" t="str">
        <f>IFERROR(INDEX(resources!K:K,MATCH(B1250,resources!B:B,0)),"fillme")</f>
        <v>battery</v>
      </c>
      <c r="P1250" s="210" t="str">
        <f t="shared" si="420"/>
        <v>battery_2030_7</v>
      </c>
      <c r="Q1250" s="194">
        <f>INDEX(elcc!G:G,MATCH(P1250,elcc!D:D,0))</f>
        <v>0.96603464723299004</v>
      </c>
      <c r="R1250" s="195">
        <f t="shared" si="421"/>
        <v>1</v>
      </c>
      <c r="S1250" s="210">
        <f t="shared" si="422"/>
        <v>0.15389864940983577</v>
      </c>
      <c r="T1250" s="212">
        <f t="shared" si="423"/>
        <v>0.15389864940983577</v>
      </c>
      <c r="U1250" s="196" t="str">
        <f t="shared" si="424"/>
        <v>ok</v>
      </c>
      <c r="V1250" s="192" t="str">
        <f>INDEX(resources!F:F,MATCH(B1250,resources!B:B,0))</f>
        <v>new_resolve</v>
      </c>
      <c r="W1250" s="197">
        <f t="shared" si="425"/>
        <v>0</v>
      </c>
      <c r="X1250" s="197">
        <f t="shared" si="426"/>
        <v>1</v>
      </c>
      <c r="Y1250" s="214" t="str">
        <f t="shared" si="427"/>
        <v xml:space="preserve">New_Li_Battery_D.19-11-016 Resource 4_Resource 4. 20 MW, 80 MWh battery. </v>
      </c>
      <c r="Z1250" s="197">
        <f>IF(COUNTIFS($Y$2:Y1250,Y1250)=1,1,0)</f>
        <v>0</v>
      </c>
      <c r="AA1250" s="197">
        <f>SUM($Z$2:Z1250)*Z1250</f>
        <v>0</v>
      </c>
      <c r="AB1250" s="197">
        <f>COUNTIFS(resources!B:B,B1250)</f>
        <v>1</v>
      </c>
      <c r="AC1250" s="197">
        <f t="shared" si="428"/>
        <v>1</v>
      </c>
      <c r="AD1250" s="197">
        <f t="shared" si="429"/>
        <v>1</v>
      </c>
      <c r="AE1250" s="197">
        <f t="shared" si="430"/>
        <v>1</v>
      </c>
      <c r="AF1250" s="197">
        <f t="shared" si="431"/>
        <v>1</v>
      </c>
      <c r="AG1250" s="197">
        <f t="shared" si="432"/>
        <v>1</v>
      </c>
      <c r="AH1250" s="197">
        <f t="shared" si="433"/>
        <v>1</v>
      </c>
      <c r="AI1250" s="197">
        <f t="shared" si="434"/>
        <v>1</v>
      </c>
    </row>
    <row r="1251" spans="1:35" x14ac:dyDescent="0.3">
      <c r="A1251" s="103" t="s">
        <v>3926</v>
      </c>
      <c r="B1251" s="214" t="s">
        <v>593</v>
      </c>
      <c r="C1251" s="214" t="s">
        <v>6281</v>
      </c>
      <c r="D1251" s="164">
        <v>2030</v>
      </c>
      <c r="E1251" s="164">
        <v>8</v>
      </c>
      <c r="F1251" s="166">
        <v>0</v>
      </c>
      <c r="G1251" s="209"/>
      <c r="H1251" s="208">
        <v>7.9654829074012612E-3</v>
      </c>
      <c r="I1251" s="103" t="s">
        <v>558</v>
      </c>
      <c r="J1251" s="85">
        <v>4</v>
      </c>
      <c r="K1251" s="211" t="s">
        <v>6282</v>
      </c>
      <c r="L1251" s="211">
        <v>20</v>
      </c>
      <c r="M1251" s="211" t="str">
        <f>IF(
ISNA(INDEX([1]resources!E:E,MATCH(B1251,[1]resources!B:B,0))),"fillme",
INDEX([1]resources!E:E,MATCH(B1251,[1]resources!B:B,0)))</f>
        <v>CAISO_Battery</v>
      </c>
      <c r="N1251" s="221">
        <f>IF(
ISNA(INDEX([1]resources!J:J,MATCH(B1251,[1]resources!B:B,0))),"fillme",
INDEX([1]resources!J:J,MATCH(B1251,[1]resources!B:B,0)))</f>
        <v>0</v>
      </c>
      <c r="O1251" s="210" t="str">
        <f>IFERROR(INDEX(resources!K:K,MATCH(B1251,resources!B:B,0)),"fillme")</f>
        <v>battery</v>
      </c>
      <c r="P1251" s="210" t="str">
        <f t="shared" si="420"/>
        <v>battery_2030_8</v>
      </c>
      <c r="Q1251" s="194">
        <f>INDEX(elcc!G:G,MATCH(P1251,elcc!D:D,0))</f>
        <v>0.96603464723299004</v>
      </c>
      <c r="R1251" s="195">
        <f t="shared" si="421"/>
        <v>1</v>
      </c>
      <c r="S1251" s="210">
        <f t="shared" si="422"/>
        <v>0.15389864940983577</v>
      </c>
      <c r="T1251" s="212">
        <f t="shared" si="423"/>
        <v>0.15389864940983577</v>
      </c>
      <c r="U1251" s="196" t="str">
        <f t="shared" si="424"/>
        <v>ok</v>
      </c>
      <c r="V1251" s="192" t="str">
        <f>INDEX(resources!F:F,MATCH(B1251,resources!B:B,0))</f>
        <v>new_resolve</v>
      </c>
      <c r="W1251" s="197">
        <f t="shared" si="425"/>
        <v>0</v>
      </c>
      <c r="X1251" s="197">
        <f t="shared" si="426"/>
        <v>1</v>
      </c>
      <c r="Y1251" s="214" t="str">
        <f t="shared" si="427"/>
        <v xml:space="preserve">New_Li_Battery_D.19-11-016 Resource 4_Resource 4. 20 MW, 80 MWh battery. </v>
      </c>
      <c r="Z1251" s="197">
        <f>IF(COUNTIFS($Y$2:Y1251,Y1251)=1,1,0)</f>
        <v>0</v>
      </c>
      <c r="AA1251" s="197">
        <f>SUM($Z$2:Z1251)*Z1251</f>
        <v>0</v>
      </c>
      <c r="AB1251" s="197">
        <f>COUNTIFS(resources!B:B,B1251)</f>
        <v>1</v>
      </c>
      <c r="AC1251" s="197">
        <f t="shared" si="428"/>
        <v>1</v>
      </c>
      <c r="AD1251" s="197">
        <f t="shared" si="429"/>
        <v>1</v>
      </c>
      <c r="AE1251" s="197">
        <f t="shared" si="430"/>
        <v>1</v>
      </c>
      <c r="AF1251" s="197">
        <f t="shared" si="431"/>
        <v>1</v>
      </c>
      <c r="AG1251" s="197">
        <f t="shared" si="432"/>
        <v>1</v>
      </c>
      <c r="AH1251" s="197">
        <f t="shared" si="433"/>
        <v>1</v>
      </c>
      <c r="AI1251" s="197">
        <f t="shared" si="434"/>
        <v>1</v>
      </c>
    </row>
    <row r="1252" spans="1:35" x14ac:dyDescent="0.3">
      <c r="A1252" s="103" t="s">
        <v>3926</v>
      </c>
      <c r="B1252" s="214" t="s">
        <v>593</v>
      </c>
      <c r="C1252" s="214" t="s">
        <v>6281</v>
      </c>
      <c r="D1252" s="164">
        <v>2030</v>
      </c>
      <c r="E1252" s="164">
        <v>9</v>
      </c>
      <c r="F1252" s="166">
        <v>0</v>
      </c>
      <c r="G1252" s="209"/>
      <c r="H1252" s="208">
        <v>7.9654829074012612E-3</v>
      </c>
      <c r="I1252" s="103" t="s">
        <v>558</v>
      </c>
      <c r="J1252" s="85">
        <v>4</v>
      </c>
      <c r="K1252" s="211" t="s">
        <v>6282</v>
      </c>
      <c r="L1252" s="211">
        <v>20</v>
      </c>
      <c r="M1252" s="211" t="str">
        <f>IF(
ISNA(INDEX([1]resources!E:E,MATCH(B1252,[1]resources!B:B,0))),"fillme",
INDEX([1]resources!E:E,MATCH(B1252,[1]resources!B:B,0)))</f>
        <v>CAISO_Battery</v>
      </c>
      <c r="N1252" s="221">
        <f>IF(
ISNA(INDEX([1]resources!J:J,MATCH(B1252,[1]resources!B:B,0))),"fillme",
INDEX([1]resources!J:J,MATCH(B1252,[1]resources!B:B,0)))</f>
        <v>0</v>
      </c>
      <c r="O1252" s="210" t="str">
        <f>IFERROR(INDEX(resources!K:K,MATCH(B1252,resources!B:B,0)),"fillme")</f>
        <v>battery</v>
      </c>
      <c r="P1252" s="210" t="str">
        <f t="shared" si="420"/>
        <v>battery_2030_9</v>
      </c>
      <c r="Q1252" s="194">
        <f>INDEX(elcc!G:G,MATCH(P1252,elcc!D:D,0))</f>
        <v>0.96603464723299004</v>
      </c>
      <c r="R1252" s="195">
        <f t="shared" si="421"/>
        <v>1</v>
      </c>
      <c r="S1252" s="210">
        <f t="shared" si="422"/>
        <v>0.15389864940983577</v>
      </c>
      <c r="T1252" s="212">
        <f t="shared" si="423"/>
        <v>0.15389864940983577</v>
      </c>
      <c r="U1252" s="196" t="str">
        <f t="shared" si="424"/>
        <v>ok</v>
      </c>
      <c r="V1252" s="192" t="str">
        <f>INDEX(resources!F:F,MATCH(B1252,resources!B:B,0))</f>
        <v>new_resolve</v>
      </c>
      <c r="W1252" s="197">
        <f t="shared" si="425"/>
        <v>0</v>
      </c>
      <c r="X1252" s="197">
        <f t="shared" si="426"/>
        <v>1</v>
      </c>
      <c r="Y1252" s="214" t="str">
        <f t="shared" si="427"/>
        <v xml:space="preserve">New_Li_Battery_D.19-11-016 Resource 4_Resource 4. 20 MW, 80 MWh battery. </v>
      </c>
      <c r="Z1252" s="197">
        <f>IF(COUNTIFS($Y$2:Y1252,Y1252)=1,1,0)</f>
        <v>0</v>
      </c>
      <c r="AA1252" s="197">
        <f>SUM($Z$2:Z1252)*Z1252</f>
        <v>0</v>
      </c>
      <c r="AB1252" s="197">
        <f>COUNTIFS(resources!B:B,B1252)</f>
        <v>1</v>
      </c>
      <c r="AC1252" s="197">
        <f t="shared" si="428"/>
        <v>1</v>
      </c>
      <c r="AD1252" s="197">
        <f t="shared" si="429"/>
        <v>1</v>
      </c>
      <c r="AE1252" s="197">
        <f t="shared" si="430"/>
        <v>1</v>
      </c>
      <c r="AF1252" s="197">
        <f t="shared" si="431"/>
        <v>1</v>
      </c>
      <c r="AG1252" s="197">
        <f t="shared" si="432"/>
        <v>1</v>
      </c>
      <c r="AH1252" s="197">
        <f t="shared" si="433"/>
        <v>1</v>
      </c>
      <c r="AI1252" s="197">
        <f t="shared" si="434"/>
        <v>1</v>
      </c>
    </row>
    <row r="1253" spans="1:35" x14ac:dyDescent="0.3">
      <c r="A1253" s="103" t="s">
        <v>3926</v>
      </c>
      <c r="B1253" s="214" t="s">
        <v>593</v>
      </c>
      <c r="C1253" s="214" t="s">
        <v>6281</v>
      </c>
      <c r="D1253" s="164">
        <v>2030</v>
      </c>
      <c r="E1253" s="164">
        <v>10</v>
      </c>
      <c r="F1253" s="166">
        <v>0</v>
      </c>
      <c r="G1253" s="209"/>
      <c r="H1253" s="208">
        <v>7.9654829074012612E-3</v>
      </c>
      <c r="I1253" s="103" t="s">
        <v>558</v>
      </c>
      <c r="J1253" s="85">
        <v>4</v>
      </c>
      <c r="K1253" s="211" t="s">
        <v>6282</v>
      </c>
      <c r="L1253" s="211">
        <v>20</v>
      </c>
      <c r="M1253" s="211" t="str">
        <f>IF(
ISNA(INDEX([1]resources!E:E,MATCH(B1253,[1]resources!B:B,0))),"fillme",
INDEX([1]resources!E:E,MATCH(B1253,[1]resources!B:B,0)))</f>
        <v>CAISO_Battery</v>
      </c>
      <c r="N1253" s="221">
        <f>IF(
ISNA(INDEX([1]resources!J:J,MATCH(B1253,[1]resources!B:B,0))),"fillme",
INDEX([1]resources!J:J,MATCH(B1253,[1]resources!B:B,0)))</f>
        <v>0</v>
      </c>
      <c r="O1253" s="210" t="str">
        <f>IFERROR(INDEX(resources!K:K,MATCH(B1253,resources!B:B,0)),"fillme")</f>
        <v>battery</v>
      </c>
      <c r="P1253" s="210" t="str">
        <f t="shared" si="420"/>
        <v>battery_2030_10</v>
      </c>
      <c r="Q1253" s="194">
        <f>INDEX(elcc!G:G,MATCH(P1253,elcc!D:D,0))</f>
        <v>0.96603464723299004</v>
      </c>
      <c r="R1253" s="195">
        <f t="shared" si="421"/>
        <v>1</v>
      </c>
      <c r="S1253" s="210">
        <f t="shared" si="422"/>
        <v>0.15389864940983577</v>
      </c>
      <c r="T1253" s="212">
        <f t="shared" si="423"/>
        <v>0.15389864940983577</v>
      </c>
      <c r="U1253" s="196" t="str">
        <f t="shared" si="424"/>
        <v>ok</v>
      </c>
      <c r="V1253" s="192" t="str">
        <f>INDEX(resources!F:F,MATCH(B1253,resources!B:B,0))</f>
        <v>new_resolve</v>
      </c>
      <c r="W1253" s="197">
        <f t="shared" si="425"/>
        <v>0</v>
      </c>
      <c r="X1253" s="197">
        <f t="shared" si="426"/>
        <v>1</v>
      </c>
      <c r="Y1253" s="214" t="str">
        <f t="shared" si="427"/>
        <v xml:space="preserve">New_Li_Battery_D.19-11-016 Resource 4_Resource 4. 20 MW, 80 MWh battery. </v>
      </c>
      <c r="Z1253" s="197">
        <f>IF(COUNTIFS($Y$2:Y1253,Y1253)=1,1,0)</f>
        <v>0</v>
      </c>
      <c r="AA1253" s="197">
        <f>SUM($Z$2:Z1253)*Z1253</f>
        <v>0</v>
      </c>
      <c r="AB1253" s="197">
        <f>COUNTIFS(resources!B:B,B1253)</f>
        <v>1</v>
      </c>
      <c r="AC1253" s="197">
        <f t="shared" si="428"/>
        <v>1</v>
      </c>
      <c r="AD1253" s="197">
        <f t="shared" si="429"/>
        <v>1</v>
      </c>
      <c r="AE1253" s="197">
        <f t="shared" si="430"/>
        <v>1</v>
      </c>
      <c r="AF1253" s="197">
        <f t="shared" si="431"/>
        <v>1</v>
      </c>
      <c r="AG1253" s="197">
        <f t="shared" si="432"/>
        <v>1</v>
      </c>
      <c r="AH1253" s="197">
        <f t="shared" si="433"/>
        <v>1</v>
      </c>
      <c r="AI1253" s="197">
        <f t="shared" si="434"/>
        <v>1</v>
      </c>
    </row>
    <row r="1254" spans="1:35" x14ac:dyDescent="0.3">
      <c r="A1254" s="103" t="s">
        <v>3926</v>
      </c>
      <c r="B1254" s="214" t="s">
        <v>593</v>
      </c>
      <c r="C1254" s="214" t="s">
        <v>6281</v>
      </c>
      <c r="D1254" s="164">
        <v>2030</v>
      </c>
      <c r="E1254" s="164">
        <v>11</v>
      </c>
      <c r="F1254" s="166">
        <v>0</v>
      </c>
      <c r="G1254" s="209"/>
      <c r="H1254" s="208">
        <v>7.9654829074012612E-3</v>
      </c>
      <c r="I1254" s="103" t="s">
        <v>558</v>
      </c>
      <c r="J1254" s="85">
        <v>4</v>
      </c>
      <c r="K1254" s="211" t="s">
        <v>6282</v>
      </c>
      <c r="L1254" s="211">
        <v>20</v>
      </c>
      <c r="M1254" s="211" t="str">
        <f>IF(
ISNA(INDEX([1]resources!E:E,MATCH(B1254,[1]resources!B:B,0))),"fillme",
INDEX([1]resources!E:E,MATCH(B1254,[1]resources!B:B,0)))</f>
        <v>CAISO_Battery</v>
      </c>
      <c r="N1254" s="221">
        <f>IF(
ISNA(INDEX([1]resources!J:J,MATCH(B1254,[1]resources!B:B,0))),"fillme",
INDEX([1]resources!J:J,MATCH(B1254,[1]resources!B:B,0)))</f>
        <v>0</v>
      </c>
      <c r="O1254" s="210" t="str">
        <f>IFERROR(INDEX(resources!K:K,MATCH(B1254,resources!B:B,0)),"fillme")</f>
        <v>battery</v>
      </c>
      <c r="P1254" s="210" t="str">
        <f t="shared" si="420"/>
        <v>battery_2030_11</v>
      </c>
      <c r="Q1254" s="194">
        <f>INDEX(elcc!G:G,MATCH(P1254,elcc!D:D,0))</f>
        <v>0.96603464723299004</v>
      </c>
      <c r="R1254" s="195">
        <f t="shared" si="421"/>
        <v>1</v>
      </c>
      <c r="S1254" s="210">
        <f t="shared" si="422"/>
        <v>0.15389864940983577</v>
      </c>
      <c r="T1254" s="212">
        <f t="shared" si="423"/>
        <v>0.15389864940983577</v>
      </c>
      <c r="U1254" s="196" t="str">
        <f t="shared" si="424"/>
        <v>ok</v>
      </c>
      <c r="V1254" s="192" t="str">
        <f>INDEX(resources!F:F,MATCH(B1254,resources!B:B,0))</f>
        <v>new_resolve</v>
      </c>
      <c r="W1254" s="197">
        <f t="shared" si="425"/>
        <v>0</v>
      </c>
      <c r="X1254" s="197">
        <f t="shared" si="426"/>
        <v>1</v>
      </c>
      <c r="Y1254" s="214" t="str">
        <f t="shared" si="427"/>
        <v xml:space="preserve">New_Li_Battery_D.19-11-016 Resource 4_Resource 4. 20 MW, 80 MWh battery. </v>
      </c>
      <c r="Z1254" s="197">
        <f>IF(COUNTIFS($Y$2:Y1254,Y1254)=1,1,0)</f>
        <v>0</v>
      </c>
      <c r="AA1254" s="197">
        <f>SUM($Z$2:Z1254)*Z1254</f>
        <v>0</v>
      </c>
      <c r="AB1254" s="197">
        <f>COUNTIFS(resources!B:B,B1254)</f>
        <v>1</v>
      </c>
      <c r="AC1254" s="197">
        <f t="shared" si="428"/>
        <v>1</v>
      </c>
      <c r="AD1254" s="197">
        <f t="shared" si="429"/>
        <v>1</v>
      </c>
      <c r="AE1254" s="197">
        <f t="shared" si="430"/>
        <v>1</v>
      </c>
      <c r="AF1254" s="197">
        <f t="shared" si="431"/>
        <v>1</v>
      </c>
      <c r="AG1254" s="197">
        <f t="shared" si="432"/>
        <v>1</v>
      </c>
      <c r="AH1254" s="197">
        <f t="shared" si="433"/>
        <v>1</v>
      </c>
      <c r="AI1254" s="197">
        <f t="shared" si="434"/>
        <v>1</v>
      </c>
    </row>
    <row r="1255" spans="1:35" x14ac:dyDescent="0.3">
      <c r="A1255" s="103" t="s">
        <v>3926</v>
      </c>
      <c r="B1255" s="214" t="s">
        <v>593</v>
      </c>
      <c r="C1255" s="214" t="s">
        <v>6281</v>
      </c>
      <c r="D1255" s="164">
        <v>2030</v>
      </c>
      <c r="E1255" s="164">
        <v>12</v>
      </c>
      <c r="F1255" s="166">
        <v>0</v>
      </c>
      <c r="G1255" s="209"/>
      <c r="H1255" s="208">
        <v>7.9654829074012612E-3</v>
      </c>
      <c r="I1255" s="103" t="s">
        <v>558</v>
      </c>
      <c r="J1255" s="85">
        <v>4</v>
      </c>
      <c r="K1255" s="211" t="s">
        <v>6282</v>
      </c>
      <c r="L1255" s="211">
        <v>20</v>
      </c>
      <c r="M1255" s="211" t="str">
        <f>IF(
ISNA(INDEX([1]resources!E:E,MATCH(B1255,[1]resources!B:B,0))),"fillme",
INDEX([1]resources!E:E,MATCH(B1255,[1]resources!B:B,0)))</f>
        <v>CAISO_Battery</v>
      </c>
      <c r="N1255" s="221">
        <f>IF(
ISNA(INDEX([1]resources!J:J,MATCH(B1255,[1]resources!B:B,0))),"fillme",
INDEX([1]resources!J:J,MATCH(B1255,[1]resources!B:B,0)))</f>
        <v>0</v>
      </c>
      <c r="O1255" s="210" t="str">
        <f>IFERROR(INDEX(resources!K:K,MATCH(B1255,resources!B:B,0)),"fillme")</f>
        <v>battery</v>
      </c>
      <c r="P1255" s="210" t="str">
        <f t="shared" si="420"/>
        <v>battery_2030_12</v>
      </c>
      <c r="Q1255" s="194">
        <f>INDEX(elcc!G:G,MATCH(P1255,elcc!D:D,0))</f>
        <v>0.96603464723299004</v>
      </c>
      <c r="R1255" s="195">
        <f t="shared" si="421"/>
        <v>1</v>
      </c>
      <c r="S1255" s="210">
        <f t="shared" si="422"/>
        <v>0.15389864940983577</v>
      </c>
      <c r="T1255" s="212">
        <f t="shared" si="423"/>
        <v>0.15389864940983577</v>
      </c>
      <c r="U1255" s="196" t="str">
        <f t="shared" si="424"/>
        <v>ok</v>
      </c>
      <c r="V1255" s="192" t="str">
        <f>INDEX(resources!F:F,MATCH(B1255,resources!B:B,0))</f>
        <v>new_resolve</v>
      </c>
      <c r="W1255" s="197">
        <f t="shared" si="425"/>
        <v>0</v>
      </c>
      <c r="X1255" s="197">
        <f t="shared" si="426"/>
        <v>1</v>
      </c>
      <c r="Y1255" s="214" t="str">
        <f t="shared" si="427"/>
        <v xml:space="preserve">New_Li_Battery_D.19-11-016 Resource 4_Resource 4. 20 MW, 80 MWh battery. </v>
      </c>
      <c r="Z1255" s="197">
        <f>IF(COUNTIFS($Y$2:Y1255,Y1255)=1,1,0)</f>
        <v>0</v>
      </c>
      <c r="AA1255" s="197">
        <f>SUM($Z$2:Z1255)*Z1255</f>
        <v>0</v>
      </c>
      <c r="AB1255" s="197">
        <f>COUNTIFS(resources!B:B,B1255)</f>
        <v>1</v>
      </c>
      <c r="AC1255" s="197">
        <f t="shared" si="428"/>
        <v>1</v>
      </c>
      <c r="AD1255" s="197">
        <f t="shared" si="429"/>
        <v>1</v>
      </c>
      <c r="AE1255" s="197">
        <f t="shared" si="430"/>
        <v>1</v>
      </c>
      <c r="AF1255" s="197">
        <f t="shared" si="431"/>
        <v>1</v>
      </c>
      <c r="AG1255" s="197">
        <f t="shared" si="432"/>
        <v>1</v>
      </c>
      <c r="AH1255" s="197">
        <f t="shared" si="433"/>
        <v>1</v>
      </c>
      <c r="AI1255" s="197">
        <f t="shared" si="434"/>
        <v>1</v>
      </c>
    </row>
    <row r="1256" spans="1:35" x14ac:dyDescent="0.3">
      <c r="A1256" s="103" t="s">
        <v>3926</v>
      </c>
      <c r="B1256" s="214" t="s">
        <v>593</v>
      </c>
      <c r="C1256" s="214" t="s">
        <v>6283</v>
      </c>
      <c r="D1256" s="164">
        <v>2021</v>
      </c>
      <c r="E1256" s="164">
        <v>8</v>
      </c>
      <c r="F1256" s="166">
        <v>0</v>
      </c>
      <c r="G1256" s="206"/>
      <c r="H1256" s="208">
        <v>7.9654829074012612E-3</v>
      </c>
      <c r="I1256" s="103" t="s">
        <v>558</v>
      </c>
      <c r="J1256" s="85">
        <v>4</v>
      </c>
      <c r="K1256" s="211" t="s">
        <v>6284</v>
      </c>
      <c r="L1256" s="211">
        <v>20</v>
      </c>
      <c r="M1256" s="211" t="str">
        <f>IF(
ISNA(INDEX([1]resources!E:E,MATCH(B1256,[1]resources!B:B,0))),"fillme",
INDEX([1]resources!E:E,MATCH(B1256,[1]resources!B:B,0)))</f>
        <v>CAISO_Battery</v>
      </c>
      <c r="N1256" s="221">
        <f>IF(
ISNA(INDEX([1]resources!J:J,MATCH(B1256,[1]resources!B:B,0))),"fillme",
INDEX([1]resources!J:J,MATCH(B1256,[1]resources!B:B,0)))</f>
        <v>0</v>
      </c>
      <c r="O1256" s="210" t="str">
        <f>IFERROR(INDEX(resources!K:K,MATCH(B1256,resources!B:B,0)),"fillme")</f>
        <v>battery</v>
      </c>
      <c r="P1256" s="210" t="str">
        <f t="shared" si="420"/>
        <v>battery_2021_8</v>
      </c>
      <c r="Q1256" s="194">
        <f>INDEX(elcc!G:G,MATCH(P1256,elcc!D:D,0))</f>
        <v>1</v>
      </c>
      <c r="R1256" s="195">
        <f t="shared" si="421"/>
        <v>1</v>
      </c>
      <c r="S1256" s="210">
        <f t="shared" si="422"/>
        <v>0.15930965814802522</v>
      </c>
      <c r="T1256" s="212">
        <f t="shared" si="423"/>
        <v>0.15930965814802522</v>
      </c>
      <c r="U1256" s="196" t="str">
        <f t="shared" si="424"/>
        <v>ok</v>
      </c>
      <c r="V1256" s="192" t="str">
        <f>INDEX(resources!F:F,MATCH(B1256,resources!B:B,0))</f>
        <v>new_resolve</v>
      </c>
      <c r="W1256" s="197">
        <f t="shared" si="425"/>
        <v>0</v>
      </c>
      <c r="X1256" s="197">
        <f t="shared" si="426"/>
        <v>1</v>
      </c>
      <c r="Y1256" s="214" t="str">
        <f t="shared" si="427"/>
        <v>New_Li_Battery_D.19-11-016 Resource 5_Resource 5. 20 MW, 80 MWh battery.</v>
      </c>
      <c r="Z1256" s="197">
        <f>IF(COUNTIFS($Y$2:Y1256,Y1256)=1,1,0)</f>
        <v>1</v>
      </c>
      <c r="AA1256" s="197">
        <f>SUM($Z$2:Z1256)*Z1256</f>
        <v>21</v>
      </c>
      <c r="AB1256" s="197">
        <f>COUNTIFS(resources!B:B,B1256)</f>
        <v>1</v>
      </c>
      <c r="AC1256" s="197">
        <f t="shared" si="428"/>
        <v>1</v>
      </c>
      <c r="AD1256" s="197">
        <f t="shared" si="429"/>
        <v>1</v>
      </c>
      <c r="AE1256" s="197">
        <f t="shared" si="430"/>
        <v>1</v>
      </c>
      <c r="AF1256" s="197">
        <f t="shared" si="431"/>
        <v>1</v>
      </c>
      <c r="AG1256" s="197">
        <f t="shared" si="432"/>
        <v>1</v>
      </c>
      <c r="AH1256" s="197">
        <f t="shared" si="433"/>
        <v>1</v>
      </c>
      <c r="AI1256" s="197">
        <f t="shared" si="434"/>
        <v>1</v>
      </c>
    </row>
    <row r="1257" spans="1:35" x14ac:dyDescent="0.3">
      <c r="A1257" s="103" t="s">
        <v>3926</v>
      </c>
      <c r="B1257" s="214" t="s">
        <v>593</v>
      </c>
      <c r="C1257" s="214" t="s">
        <v>6283</v>
      </c>
      <c r="D1257" s="164">
        <v>2021</v>
      </c>
      <c r="E1257" s="164">
        <v>9</v>
      </c>
      <c r="F1257" s="166">
        <v>0</v>
      </c>
      <c r="G1257" s="206"/>
      <c r="H1257" s="208">
        <v>7.9654829074012612E-3</v>
      </c>
      <c r="I1257" s="103" t="s">
        <v>558</v>
      </c>
      <c r="J1257" s="85">
        <v>4</v>
      </c>
      <c r="K1257" s="211" t="s">
        <v>6284</v>
      </c>
      <c r="L1257" s="211">
        <v>20</v>
      </c>
      <c r="M1257" s="211" t="str">
        <f>IF(
ISNA(INDEX([1]resources!E:E,MATCH(B1257,[1]resources!B:B,0))),"fillme",
INDEX([1]resources!E:E,MATCH(B1257,[1]resources!B:B,0)))</f>
        <v>CAISO_Battery</v>
      </c>
      <c r="N1257" s="221">
        <f>IF(
ISNA(INDEX([1]resources!J:J,MATCH(B1257,[1]resources!B:B,0))),"fillme",
INDEX([1]resources!J:J,MATCH(B1257,[1]resources!B:B,0)))</f>
        <v>0</v>
      </c>
      <c r="O1257" s="210" t="str">
        <f>IFERROR(INDEX(resources!K:K,MATCH(B1257,resources!B:B,0)),"fillme")</f>
        <v>battery</v>
      </c>
      <c r="P1257" s="210" t="str">
        <f t="shared" si="420"/>
        <v>battery_2021_9</v>
      </c>
      <c r="Q1257" s="194">
        <f>INDEX(elcc!G:G,MATCH(P1257,elcc!D:D,0))</f>
        <v>1</v>
      </c>
      <c r="R1257" s="195">
        <f t="shared" si="421"/>
        <v>1</v>
      </c>
      <c r="S1257" s="210">
        <f t="shared" si="422"/>
        <v>0.15930965814802522</v>
      </c>
      <c r="T1257" s="212">
        <f t="shared" si="423"/>
        <v>0.15930965814802522</v>
      </c>
      <c r="U1257" s="196" t="str">
        <f t="shared" si="424"/>
        <v>ok</v>
      </c>
      <c r="V1257" s="192" t="str">
        <f>INDEX(resources!F:F,MATCH(B1257,resources!B:B,0))</f>
        <v>new_resolve</v>
      </c>
      <c r="W1257" s="197">
        <f t="shared" si="425"/>
        <v>0</v>
      </c>
      <c r="X1257" s="197">
        <f t="shared" si="426"/>
        <v>1</v>
      </c>
      <c r="Y1257" s="214" t="str">
        <f t="shared" si="427"/>
        <v>New_Li_Battery_D.19-11-016 Resource 5_Resource 5. 20 MW, 80 MWh battery.</v>
      </c>
      <c r="Z1257" s="197">
        <f>IF(COUNTIFS($Y$2:Y1257,Y1257)=1,1,0)</f>
        <v>0</v>
      </c>
      <c r="AA1257" s="197">
        <f>SUM($Z$2:Z1257)*Z1257</f>
        <v>0</v>
      </c>
      <c r="AB1257" s="197">
        <f>COUNTIFS(resources!B:B,B1257)</f>
        <v>1</v>
      </c>
      <c r="AC1257" s="197">
        <f t="shared" si="428"/>
        <v>1</v>
      </c>
      <c r="AD1257" s="197">
        <f t="shared" si="429"/>
        <v>1</v>
      </c>
      <c r="AE1257" s="197">
        <f t="shared" si="430"/>
        <v>1</v>
      </c>
      <c r="AF1257" s="197">
        <f t="shared" si="431"/>
        <v>1</v>
      </c>
      <c r="AG1257" s="197">
        <f t="shared" si="432"/>
        <v>1</v>
      </c>
      <c r="AH1257" s="197">
        <f t="shared" si="433"/>
        <v>1</v>
      </c>
      <c r="AI1257" s="197">
        <f t="shared" si="434"/>
        <v>1</v>
      </c>
    </row>
    <row r="1258" spans="1:35" x14ac:dyDescent="0.3">
      <c r="A1258" s="103" t="s">
        <v>3926</v>
      </c>
      <c r="B1258" s="214" t="s">
        <v>593</v>
      </c>
      <c r="C1258" s="214" t="s">
        <v>6283</v>
      </c>
      <c r="D1258" s="164">
        <v>2021</v>
      </c>
      <c r="E1258" s="164">
        <v>10</v>
      </c>
      <c r="F1258" s="166">
        <v>0</v>
      </c>
      <c r="G1258" s="206"/>
      <c r="H1258" s="208">
        <v>7.9654829074012612E-3</v>
      </c>
      <c r="I1258" s="103" t="s">
        <v>558</v>
      </c>
      <c r="J1258" s="85">
        <v>4</v>
      </c>
      <c r="K1258" s="211" t="s">
        <v>6284</v>
      </c>
      <c r="L1258" s="211">
        <v>20</v>
      </c>
      <c r="M1258" s="211" t="str">
        <f>IF(
ISNA(INDEX([1]resources!E:E,MATCH(B1258,[1]resources!B:B,0))),"fillme",
INDEX([1]resources!E:E,MATCH(B1258,[1]resources!B:B,0)))</f>
        <v>CAISO_Battery</v>
      </c>
      <c r="N1258" s="221">
        <f>IF(
ISNA(INDEX([1]resources!J:J,MATCH(B1258,[1]resources!B:B,0))),"fillme",
INDEX([1]resources!J:J,MATCH(B1258,[1]resources!B:B,0)))</f>
        <v>0</v>
      </c>
      <c r="O1258" s="210" t="str">
        <f>IFERROR(INDEX(resources!K:K,MATCH(B1258,resources!B:B,0)),"fillme")</f>
        <v>battery</v>
      </c>
      <c r="P1258" s="210" t="str">
        <f t="shared" si="420"/>
        <v>battery_2021_10</v>
      </c>
      <c r="Q1258" s="194">
        <f>INDEX(elcc!G:G,MATCH(P1258,elcc!D:D,0))</f>
        <v>1</v>
      </c>
      <c r="R1258" s="195">
        <f t="shared" si="421"/>
        <v>1</v>
      </c>
      <c r="S1258" s="210">
        <f t="shared" si="422"/>
        <v>0.15930965814802522</v>
      </c>
      <c r="T1258" s="212">
        <f t="shared" si="423"/>
        <v>0.15930965814802522</v>
      </c>
      <c r="U1258" s="196" t="str">
        <f t="shared" si="424"/>
        <v>ok</v>
      </c>
      <c r="V1258" s="192" t="str">
        <f>INDEX(resources!F:F,MATCH(B1258,resources!B:B,0))</f>
        <v>new_resolve</v>
      </c>
      <c r="W1258" s="197">
        <f t="shared" si="425"/>
        <v>0</v>
      </c>
      <c r="X1258" s="197">
        <f t="shared" si="426"/>
        <v>1</v>
      </c>
      <c r="Y1258" s="214" t="str">
        <f t="shared" si="427"/>
        <v>New_Li_Battery_D.19-11-016 Resource 5_Resource 5. 20 MW, 80 MWh battery.</v>
      </c>
      <c r="Z1258" s="197">
        <f>IF(COUNTIFS($Y$2:Y1258,Y1258)=1,1,0)</f>
        <v>0</v>
      </c>
      <c r="AA1258" s="197">
        <f>SUM($Z$2:Z1258)*Z1258</f>
        <v>0</v>
      </c>
      <c r="AB1258" s="197">
        <f>COUNTIFS(resources!B:B,B1258)</f>
        <v>1</v>
      </c>
      <c r="AC1258" s="197">
        <f t="shared" si="428"/>
        <v>1</v>
      </c>
      <c r="AD1258" s="197">
        <f t="shared" si="429"/>
        <v>1</v>
      </c>
      <c r="AE1258" s="197">
        <f t="shared" si="430"/>
        <v>1</v>
      </c>
      <c r="AF1258" s="197">
        <f t="shared" si="431"/>
        <v>1</v>
      </c>
      <c r="AG1258" s="197">
        <f t="shared" si="432"/>
        <v>1</v>
      </c>
      <c r="AH1258" s="197">
        <f t="shared" si="433"/>
        <v>1</v>
      </c>
      <c r="AI1258" s="197">
        <f t="shared" si="434"/>
        <v>1</v>
      </c>
    </row>
    <row r="1259" spans="1:35" x14ac:dyDescent="0.3">
      <c r="A1259" s="103" t="s">
        <v>3926</v>
      </c>
      <c r="B1259" s="214" t="s">
        <v>593</v>
      </c>
      <c r="C1259" s="214" t="s">
        <v>6283</v>
      </c>
      <c r="D1259" s="164">
        <v>2021</v>
      </c>
      <c r="E1259" s="164">
        <v>11</v>
      </c>
      <c r="F1259" s="166">
        <v>0</v>
      </c>
      <c r="G1259" s="206"/>
      <c r="H1259" s="208">
        <v>7.9654829074012612E-3</v>
      </c>
      <c r="I1259" s="103" t="s">
        <v>558</v>
      </c>
      <c r="J1259" s="85">
        <v>4</v>
      </c>
      <c r="K1259" s="211" t="s">
        <v>6284</v>
      </c>
      <c r="L1259" s="211">
        <v>20</v>
      </c>
      <c r="M1259" s="211" t="str">
        <f>IF(
ISNA(INDEX([1]resources!E:E,MATCH(B1259,[1]resources!B:B,0))),"fillme",
INDEX([1]resources!E:E,MATCH(B1259,[1]resources!B:B,0)))</f>
        <v>CAISO_Battery</v>
      </c>
      <c r="N1259" s="221">
        <f>IF(
ISNA(INDEX([1]resources!J:J,MATCH(B1259,[1]resources!B:B,0))),"fillme",
INDEX([1]resources!J:J,MATCH(B1259,[1]resources!B:B,0)))</f>
        <v>0</v>
      </c>
      <c r="O1259" s="210" t="str">
        <f>IFERROR(INDEX(resources!K:K,MATCH(B1259,resources!B:B,0)),"fillme")</f>
        <v>battery</v>
      </c>
      <c r="P1259" s="210" t="str">
        <f t="shared" si="420"/>
        <v>battery_2021_11</v>
      </c>
      <c r="Q1259" s="194">
        <f>INDEX(elcc!G:G,MATCH(P1259,elcc!D:D,0))</f>
        <v>1</v>
      </c>
      <c r="R1259" s="195">
        <f t="shared" si="421"/>
        <v>1</v>
      </c>
      <c r="S1259" s="210">
        <f t="shared" si="422"/>
        <v>0.15930965814802522</v>
      </c>
      <c r="T1259" s="212">
        <f t="shared" si="423"/>
        <v>0.15930965814802522</v>
      </c>
      <c r="U1259" s="196" t="str">
        <f t="shared" si="424"/>
        <v>ok</v>
      </c>
      <c r="V1259" s="192" t="str">
        <f>INDEX(resources!F:F,MATCH(B1259,resources!B:B,0))</f>
        <v>new_resolve</v>
      </c>
      <c r="W1259" s="197">
        <f t="shared" si="425"/>
        <v>0</v>
      </c>
      <c r="X1259" s="197">
        <f t="shared" si="426"/>
        <v>1</v>
      </c>
      <c r="Y1259" s="214" t="str">
        <f t="shared" si="427"/>
        <v>New_Li_Battery_D.19-11-016 Resource 5_Resource 5. 20 MW, 80 MWh battery.</v>
      </c>
      <c r="Z1259" s="197">
        <f>IF(COUNTIFS($Y$2:Y1259,Y1259)=1,1,0)</f>
        <v>0</v>
      </c>
      <c r="AA1259" s="197">
        <f>SUM($Z$2:Z1259)*Z1259</f>
        <v>0</v>
      </c>
      <c r="AB1259" s="197">
        <f>COUNTIFS(resources!B:B,B1259)</f>
        <v>1</v>
      </c>
      <c r="AC1259" s="197">
        <f t="shared" si="428"/>
        <v>1</v>
      </c>
      <c r="AD1259" s="197">
        <f t="shared" si="429"/>
        <v>1</v>
      </c>
      <c r="AE1259" s="197">
        <f t="shared" si="430"/>
        <v>1</v>
      </c>
      <c r="AF1259" s="197">
        <f t="shared" si="431"/>
        <v>1</v>
      </c>
      <c r="AG1259" s="197">
        <f t="shared" si="432"/>
        <v>1</v>
      </c>
      <c r="AH1259" s="197">
        <f t="shared" si="433"/>
        <v>1</v>
      </c>
      <c r="AI1259" s="197">
        <f t="shared" si="434"/>
        <v>1</v>
      </c>
    </row>
    <row r="1260" spans="1:35" x14ac:dyDescent="0.3">
      <c r="A1260" s="103" t="s">
        <v>3926</v>
      </c>
      <c r="B1260" s="214" t="s">
        <v>593</v>
      </c>
      <c r="C1260" s="214" t="s">
        <v>6283</v>
      </c>
      <c r="D1260" s="164">
        <v>2021</v>
      </c>
      <c r="E1260" s="164">
        <v>12</v>
      </c>
      <c r="F1260" s="166">
        <v>0</v>
      </c>
      <c r="G1260" s="206"/>
      <c r="H1260" s="208">
        <v>7.9654829074012612E-3</v>
      </c>
      <c r="I1260" s="103" t="s">
        <v>558</v>
      </c>
      <c r="J1260" s="85">
        <v>4</v>
      </c>
      <c r="K1260" s="211" t="s">
        <v>6284</v>
      </c>
      <c r="L1260" s="211">
        <v>20</v>
      </c>
      <c r="M1260" s="211" t="str">
        <f>IF(
ISNA(INDEX([1]resources!E:E,MATCH(B1260,[1]resources!B:B,0))),"fillme",
INDEX([1]resources!E:E,MATCH(B1260,[1]resources!B:B,0)))</f>
        <v>CAISO_Battery</v>
      </c>
      <c r="N1260" s="221">
        <f>IF(
ISNA(INDEX([1]resources!J:J,MATCH(B1260,[1]resources!B:B,0))),"fillme",
INDEX([1]resources!J:J,MATCH(B1260,[1]resources!B:B,0)))</f>
        <v>0</v>
      </c>
      <c r="O1260" s="210" t="str">
        <f>IFERROR(INDEX(resources!K:K,MATCH(B1260,resources!B:B,0)),"fillme")</f>
        <v>battery</v>
      </c>
      <c r="P1260" s="210" t="str">
        <f t="shared" si="420"/>
        <v>battery_2021_12</v>
      </c>
      <c r="Q1260" s="194">
        <f>INDEX(elcc!G:G,MATCH(P1260,elcc!D:D,0))</f>
        <v>1</v>
      </c>
      <c r="R1260" s="195">
        <f t="shared" si="421"/>
        <v>1</v>
      </c>
      <c r="S1260" s="210">
        <f t="shared" si="422"/>
        <v>0.15930965814802522</v>
      </c>
      <c r="T1260" s="212">
        <f t="shared" si="423"/>
        <v>0.15930965814802522</v>
      </c>
      <c r="U1260" s="196" t="str">
        <f t="shared" si="424"/>
        <v>ok</v>
      </c>
      <c r="V1260" s="192" t="str">
        <f>INDEX(resources!F:F,MATCH(B1260,resources!B:B,0))</f>
        <v>new_resolve</v>
      </c>
      <c r="W1260" s="197">
        <f t="shared" si="425"/>
        <v>0</v>
      </c>
      <c r="X1260" s="197">
        <f t="shared" si="426"/>
        <v>1</v>
      </c>
      <c r="Y1260" s="214" t="str">
        <f t="shared" si="427"/>
        <v>New_Li_Battery_D.19-11-016 Resource 5_Resource 5. 20 MW, 80 MWh battery.</v>
      </c>
      <c r="Z1260" s="197">
        <f>IF(COUNTIFS($Y$2:Y1260,Y1260)=1,1,0)</f>
        <v>0</v>
      </c>
      <c r="AA1260" s="197">
        <f>SUM($Z$2:Z1260)*Z1260</f>
        <v>0</v>
      </c>
      <c r="AB1260" s="197">
        <f>COUNTIFS(resources!B:B,B1260)</f>
        <v>1</v>
      </c>
      <c r="AC1260" s="197">
        <f t="shared" si="428"/>
        <v>1</v>
      </c>
      <c r="AD1260" s="197">
        <f t="shared" si="429"/>
        <v>1</v>
      </c>
      <c r="AE1260" s="197">
        <f t="shared" si="430"/>
        <v>1</v>
      </c>
      <c r="AF1260" s="197">
        <f t="shared" si="431"/>
        <v>1</v>
      </c>
      <c r="AG1260" s="197">
        <f t="shared" si="432"/>
        <v>1</v>
      </c>
      <c r="AH1260" s="197">
        <f t="shared" si="433"/>
        <v>1</v>
      </c>
      <c r="AI1260" s="197">
        <f t="shared" si="434"/>
        <v>1</v>
      </c>
    </row>
    <row r="1261" spans="1:35" x14ac:dyDescent="0.3">
      <c r="A1261" s="103" t="s">
        <v>3926</v>
      </c>
      <c r="B1261" s="214" t="s">
        <v>593</v>
      </c>
      <c r="C1261" s="214" t="s">
        <v>6283</v>
      </c>
      <c r="D1261" s="164">
        <v>2022</v>
      </c>
      <c r="E1261" s="164">
        <v>1</v>
      </c>
      <c r="F1261" s="166">
        <v>0</v>
      </c>
      <c r="G1261" s="206"/>
      <c r="H1261" s="208">
        <v>7.9654829074012612E-3</v>
      </c>
      <c r="I1261" s="103" t="s">
        <v>558</v>
      </c>
      <c r="J1261" s="85">
        <v>4</v>
      </c>
      <c r="K1261" s="211" t="s">
        <v>6284</v>
      </c>
      <c r="L1261" s="211">
        <v>20</v>
      </c>
      <c r="M1261" s="211" t="str">
        <f>IF(
ISNA(INDEX([1]resources!E:E,MATCH(B1261,[1]resources!B:B,0))),"fillme",
INDEX([1]resources!E:E,MATCH(B1261,[1]resources!B:B,0)))</f>
        <v>CAISO_Battery</v>
      </c>
      <c r="N1261" s="221">
        <f>IF(
ISNA(INDEX([1]resources!J:J,MATCH(B1261,[1]resources!B:B,0))),"fillme",
INDEX([1]resources!J:J,MATCH(B1261,[1]resources!B:B,0)))</f>
        <v>0</v>
      </c>
      <c r="O1261" s="210" t="str">
        <f>IFERROR(INDEX(resources!K:K,MATCH(B1261,resources!B:B,0)),"fillme")</f>
        <v>battery</v>
      </c>
      <c r="P1261" s="210" t="str">
        <f t="shared" si="420"/>
        <v>battery_2022_1</v>
      </c>
      <c r="Q1261" s="194">
        <f>INDEX(elcc!G:G,MATCH(P1261,elcc!D:D,0))</f>
        <v>1</v>
      </c>
      <c r="R1261" s="195">
        <f t="shared" si="421"/>
        <v>1</v>
      </c>
      <c r="S1261" s="210">
        <f t="shared" si="422"/>
        <v>0.15930965814802522</v>
      </c>
      <c r="T1261" s="212">
        <f t="shared" si="423"/>
        <v>0.15930965814802522</v>
      </c>
      <c r="U1261" s="196" t="str">
        <f t="shared" si="424"/>
        <v>ok</v>
      </c>
      <c r="V1261" s="192" t="str">
        <f>INDEX(resources!F:F,MATCH(B1261,resources!B:B,0))</f>
        <v>new_resolve</v>
      </c>
      <c r="W1261" s="197">
        <f t="shared" si="425"/>
        <v>0</v>
      </c>
      <c r="X1261" s="197">
        <f t="shared" si="426"/>
        <v>1</v>
      </c>
      <c r="Y1261" s="214" t="str">
        <f t="shared" si="427"/>
        <v>New_Li_Battery_D.19-11-016 Resource 5_Resource 5. 20 MW, 80 MWh battery.</v>
      </c>
      <c r="Z1261" s="197">
        <f>IF(COUNTIFS($Y$2:Y1261,Y1261)=1,1,0)</f>
        <v>0</v>
      </c>
      <c r="AA1261" s="197">
        <f>SUM($Z$2:Z1261)*Z1261</f>
        <v>0</v>
      </c>
      <c r="AB1261" s="197">
        <f>COUNTIFS(resources!B:B,B1261)</f>
        <v>1</v>
      </c>
      <c r="AC1261" s="197">
        <f t="shared" si="428"/>
        <v>1</v>
      </c>
      <c r="AD1261" s="197">
        <f t="shared" si="429"/>
        <v>1</v>
      </c>
      <c r="AE1261" s="197">
        <f t="shared" si="430"/>
        <v>1</v>
      </c>
      <c r="AF1261" s="197">
        <f t="shared" si="431"/>
        <v>1</v>
      </c>
      <c r="AG1261" s="197">
        <f t="shared" si="432"/>
        <v>1</v>
      </c>
      <c r="AH1261" s="197">
        <f t="shared" si="433"/>
        <v>1</v>
      </c>
      <c r="AI1261" s="197">
        <f t="shared" si="434"/>
        <v>1</v>
      </c>
    </row>
    <row r="1262" spans="1:35" x14ac:dyDescent="0.3">
      <c r="A1262" s="103" t="s">
        <v>3926</v>
      </c>
      <c r="B1262" s="214" t="s">
        <v>593</v>
      </c>
      <c r="C1262" s="214" t="s">
        <v>6283</v>
      </c>
      <c r="D1262" s="164">
        <v>2022</v>
      </c>
      <c r="E1262" s="164">
        <v>2</v>
      </c>
      <c r="F1262" s="166">
        <v>0</v>
      </c>
      <c r="G1262" s="206"/>
      <c r="H1262" s="208">
        <v>7.9654829074012612E-3</v>
      </c>
      <c r="I1262" s="103" t="s">
        <v>558</v>
      </c>
      <c r="J1262" s="85">
        <v>4</v>
      </c>
      <c r="K1262" s="211" t="s">
        <v>6284</v>
      </c>
      <c r="L1262" s="211">
        <v>20</v>
      </c>
      <c r="M1262" s="211" t="str">
        <f>IF(
ISNA(INDEX([1]resources!E:E,MATCH(B1262,[1]resources!B:B,0))),"fillme",
INDEX([1]resources!E:E,MATCH(B1262,[1]resources!B:B,0)))</f>
        <v>CAISO_Battery</v>
      </c>
      <c r="N1262" s="221">
        <f>IF(
ISNA(INDEX([1]resources!J:J,MATCH(B1262,[1]resources!B:B,0))),"fillme",
INDEX([1]resources!J:J,MATCH(B1262,[1]resources!B:B,0)))</f>
        <v>0</v>
      </c>
      <c r="O1262" s="210" t="str">
        <f>IFERROR(INDEX(resources!K:K,MATCH(B1262,resources!B:B,0)),"fillme")</f>
        <v>battery</v>
      </c>
      <c r="P1262" s="210" t="str">
        <f t="shared" si="420"/>
        <v>battery_2022_2</v>
      </c>
      <c r="Q1262" s="194">
        <f>INDEX(elcc!G:G,MATCH(P1262,elcc!D:D,0))</f>
        <v>1</v>
      </c>
      <c r="R1262" s="195">
        <f t="shared" si="421"/>
        <v>1</v>
      </c>
      <c r="S1262" s="210">
        <f t="shared" si="422"/>
        <v>0.15930965814802522</v>
      </c>
      <c r="T1262" s="212">
        <f t="shared" si="423"/>
        <v>0.15930965814802522</v>
      </c>
      <c r="U1262" s="196" t="str">
        <f t="shared" si="424"/>
        <v>ok</v>
      </c>
      <c r="V1262" s="192" t="str">
        <f>INDEX(resources!F:F,MATCH(B1262,resources!B:B,0))</f>
        <v>new_resolve</v>
      </c>
      <c r="W1262" s="197">
        <f t="shared" si="425"/>
        <v>0</v>
      </c>
      <c r="X1262" s="197">
        <f t="shared" si="426"/>
        <v>1</v>
      </c>
      <c r="Y1262" s="214" t="str">
        <f t="shared" si="427"/>
        <v>New_Li_Battery_D.19-11-016 Resource 5_Resource 5. 20 MW, 80 MWh battery.</v>
      </c>
      <c r="Z1262" s="197">
        <f>IF(COUNTIFS($Y$2:Y1262,Y1262)=1,1,0)</f>
        <v>0</v>
      </c>
      <c r="AA1262" s="197">
        <f>SUM($Z$2:Z1262)*Z1262</f>
        <v>0</v>
      </c>
      <c r="AB1262" s="197">
        <f>COUNTIFS(resources!B:B,B1262)</f>
        <v>1</v>
      </c>
      <c r="AC1262" s="197">
        <f t="shared" si="428"/>
        <v>1</v>
      </c>
      <c r="AD1262" s="197">
        <f t="shared" si="429"/>
        <v>1</v>
      </c>
      <c r="AE1262" s="197">
        <f t="shared" si="430"/>
        <v>1</v>
      </c>
      <c r="AF1262" s="197">
        <f t="shared" si="431"/>
        <v>1</v>
      </c>
      <c r="AG1262" s="197">
        <f t="shared" si="432"/>
        <v>1</v>
      </c>
      <c r="AH1262" s="197">
        <f t="shared" si="433"/>
        <v>1</v>
      </c>
      <c r="AI1262" s="197">
        <f t="shared" si="434"/>
        <v>1</v>
      </c>
    </row>
    <row r="1263" spans="1:35" x14ac:dyDescent="0.3">
      <c r="A1263" s="103" t="s">
        <v>3926</v>
      </c>
      <c r="B1263" s="214" t="s">
        <v>593</v>
      </c>
      <c r="C1263" s="214" t="s">
        <v>6283</v>
      </c>
      <c r="D1263" s="164">
        <v>2022</v>
      </c>
      <c r="E1263" s="164">
        <v>3</v>
      </c>
      <c r="F1263" s="166">
        <v>0</v>
      </c>
      <c r="G1263" s="206"/>
      <c r="H1263" s="208">
        <v>7.9654829074012612E-3</v>
      </c>
      <c r="I1263" s="103" t="s">
        <v>558</v>
      </c>
      <c r="J1263" s="85">
        <v>4</v>
      </c>
      <c r="K1263" s="211" t="s">
        <v>6284</v>
      </c>
      <c r="L1263" s="211">
        <v>20</v>
      </c>
      <c r="M1263" s="211" t="str">
        <f>IF(
ISNA(INDEX([1]resources!E:E,MATCH(B1263,[1]resources!B:B,0))),"fillme",
INDEX([1]resources!E:E,MATCH(B1263,[1]resources!B:B,0)))</f>
        <v>CAISO_Battery</v>
      </c>
      <c r="N1263" s="221">
        <f>IF(
ISNA(INDEX([1]resources!J:J,MATCH(B1263,[1]resources!B:B,0))),"fillme",
INDEX([1]resources!J:J,MATCH(B1263,[1]resources!B:B,0)))</f>
        <v>0</v>
      </c>
      <c r="O1263" s="210" t="str">
        <f>IFERROR(INDEX(resources!K:K,MATCH(B1263,resources!B:B,0)),"fillme")</f>
        <v>battery</v>
      </c>
      <c r="P1263" s="210" t="str">
        <f t="shared" si="420"/>
        <v>battery_2022_3</v>
      </c>
      <c r="Q1263" s="194">
        <f>INDEX(elcc!G:G,MATCH(P1263,elcc!D:D,0))</f>
        <v>1</v>
      </c>
      <c r="R1263" s="195">
        <f t="shared" si="421"/>
        <v>1</v>
      </c>
      <c r="S1263" s="210">
        <f t="shared" si="422"/>
        <v>0.15930965814802522</v>
      </c>
      <c r="T1263" s="212">
        <f t="shared" si="423"/>
        <v>0.15930965814802522</v>
      </c>
      <c r="U1263" s="196" t="str">
        <f t="shared" si="424"/>
        <v>ok</v>
      </c>
      <c r="V1263" s="192" t="str">
        <f>INDEX(resources!F:F,MATCH(B1263,resources!B:B,0))</f>
        <v>new_resolve</v>
      </c>
      <c r="W1263" s="197">
        <f t="shared" si="425"/>
        <v>0</v>
      </c>
      <c r="X1263" s="197">
        <f t="shared" si="426"/>
        <v>1</v>
      </c>
      <c r="Y1263" s="214" t="str">
        <f t="shared" si="427"/>
        <v>New_Li_Battery_D.19-11-016 Resource 5_Resource 5. 20 MW, 80 MWh battery.</v>
      </c>
      <c r="Z1263" s="197">
        <f>IF(COUNTIFS($Y$2:Y1263,Y1263)=1,1,0)</f>
        <v>0</v>
      </c>
      <c r="AA1263" s="197">
        <f>SUM($Z$2:Z1263)*Z1263</f>
        <v>0</v>
      </c>
      <c r="AB1263" s="197">
        <f>COUNTIFS(resources!B:B,B1263)</f>
        <v>1</v>
      </c>
      <c r="AC1263" s="197">
        <f t="shared" si="428"/>
        <v>1</v>
      </c>
      <c r="AD1263" s="197">
        <f t="shared" si="429"/>
        <v>1</v>
      </c>
      <c r="AE1263" s="197">
        <f t="shared" si="430"/>
        <v>1</v>
      </c>
      <c r="AF1263" s="197">
        <f t="shared" si="431"/>
        <v>1</v>
      </c>
      <c r="AG1263" s="197">
        <f t="shared" si="432"/>
        <v>1</v>
      </c>
      <c r="AH1263" s="197">
        <f t="shared" si="433"/>
        <v>1</v>
      </c>
      <c r="AI1263" s="197">
        <f t="shared" si="434"/>
        <v>1</v>
      </c>
    </row>
    <row r="1264" spans="1:35" x14ac:dyDescent="0.3">
      <c r="A1264" s="103" t="s">
        <v>3926</v>
      </c>
      <c r="B1264" s="214" t="s">
        <v>593</v>
      </c>
      <c r="C1264" s="214" t="s">
        <v>6283</v>
      </c>
      <c r="D1264" s="164">
        <v>2022</v>
      </c>
      <c r="E1264" s="164">
        <v>4</v>
      </c>
      <c r="F1264" s="166">
        <v>0</v>
      </c>
      <c r="G1264" s="206"/>
      <c r="H1264" s="208">
        <v>7.9654829074012612E-3</v>
      </c>
      <c r="I1264" s="103" t="s">
        <v>558</v>
      </c>
      <c r="J1264" s="85">
        <v>4</v>
      </c>
      <c r="K1264" s="211" t="s">
        <v>6284</v>
      </c>
      <c r="L1264" s="211">
        <v>20</v>
      </c>
      <c r="M1264" s="211" t="str">
        <f>IF(
ISNA(INDEX([1]resources!E:E,MATCH(B1264,[1]resources!B:B,0))),"fillme",
INDEX([1]resources!E:E,MATCH(B1264,[1]resources!B:B,0)))</f>
        <v>CAISO_Battery</v>
      </c>
      <c r="N1264" s="221">
        <f>IF(
ISNA(INDEX([1]resources!J:J,MATCH(B1264,[1]resources!B:B,0))),"fillme",
INDEX([1]resources!J:J,MATCH(B1264,[1]resources!B:B,0)))</f>
        <v>0</v>
      </c>
      <c r="O1264" s="210" t="str">
        <f>IFERROR(INDEX(resources!K:K,MATCH(B1264,resources!B:B,0)),"fillme")</f>
        <v>battery</v>
      </c>
      <c r="P1264" s="210" t="str">
        <f t="shared" si="420"/>
        <v>battery_2022_4</v>
      </c>
      <c r="Q1264" s="194">
        <f>INDEX(elcc!G:G,MATCH(P1264,elcc!D:D,0))</f>
        <v>1</v>
      </c>
      <c r="R1264" s="195">
        <f t="shared" si="421"/>
        <v>1</v>
      </c>
      <c r="S1264" s="210">
        <f t="shared" si="422"/>
        <v>0.15930965814802522</v>
      </c>
      <c r="T1264" s="212">
        <f t="shared" si="423"/>
        <v>0.15930965814802522</v>
      </c>
      <c r="U1264" s="196" t="str">
        <f t="shared" si="424"/>
        <v>ok</v>
      </c>
      <c r="V1264" s="192" t="str">
        <f>INDEX(resources!F:F,MATCH(B1264,resources!B:B,0))</f>
        <v>new_resolve</v>
      </c>
      <c r="W1264" s="197">
        <f t="shared" si="425"/>
        <v>0</v>
      </c>
      <c r="X1264" s="197">
        <f t="shared" si="426"/>
        <v>1</v>
      </c>
      <c r="Y1264" s="214" t="str">
        <f t="shared" si="427"/>
        <v>New_Li_Battery_D.19-11-016 Resource 5_Resource 5. 20 MW, 80 MWh battery.</v>
      </c>
      <c r="Z1264" s="197">
        <f>IF(COUNTIFS($Y$2:Y1264,Y1264)=1,1,0)</f>
        <v>0</v>
      </c>
      <c r="AA1264" s="197">
        <f>SUM($Z$2:Z1264)*Z1264</f>
        <v>0</v>
      </c>
      <c r="AB1264" s="197">
        <f>COUNTIFS(resources!B:B,B1264)</f>
        <v>1</v>
      </c>
      <c r="AC1264" s="197">
        <f t="shared" si="428"/>
        <v>1</v>
      </c>
      <c r="AD1264" s="197">
        <f t="shared" si="429"/>
        <v>1</v>
      </c>
      <c r="AE1264" s="197">
        <f t="shared" si="430"/>
        <v>1</v>
      </c>
      <c r="AF1264" s="197">
        <f t="shared" si="431"/>
        <v>1</v>
      </c>
      <c r="AG1264" s="197">
        <f t="shared" si="432"/>
        <v>1</v>
      </c>
      <c r="AH1264" s="197">
        <f t="shared" si="433"/>
        <v>1</v>
      </c>
      <c r="AI1264" s="197">
        <f t="shared" si="434"/>
        <v>1</v>
      </c>
    </row>
    <row r="1265" spans="1:35" x14ac:dyDescent="0.3">
      <c r="A1265" s="103" t="s">
        <v>3926</v>
      </c>
      <c r="B1265" s="214" t="s">
        <v>593</v>
      </c>
      <c r="C1265" s="214" t="s">
        <v>6283</v>
      </c>
      <c r="D1265" s="164">
        <v>2022</v>
      </c>
      <c r="E1265" s="164">
        <v>5</v>
      </c>
      <c r="F1265" s="166">
        <v>0</v>
      </c>
      <c r="G1265" s="206"/>
      <c r="H1265" s="208">
        <v>7.9654829074012612E-3</v>
      </c>
      <c r="I1265" s="103" t="s">
        <v>558</v>
      </c>
      <c r="J1265" s="85">
        <v>4</v>
      </c>
      <c r="K1265" s="211" t="s">
        <v>6284</v>
      </c>
      <c r="L1265" s="211">
        <v>20</v>
      </c>
      <c r="M1265" s="211" t="str">
        <f>IF(
ISNA(INDEX([1]resources!E:E,MATCH(B1265,[1]resources!B:B,0))),"fillme",
INDEX([1]resources!E:E,MATCH(B1265,[1]resources!B:B,0)))</f>
        <v>CAISO_Battery</v>
      </c>
      <c r="N1265" s="221">
        <f>IF(
ISNA(INDEX([1]resources!J:J,MATCH(B1265,[1]resources!B:B,0))),"fillme",
INDEX([1]resources!J:J,MATCH(B1265,[1]resources!B:B,0)))</f>
        <v>0</v>
      </c>
      <c r="O1265" s="210" t="str">
        <f>IFERROR(INDEX(resources!K:K,MATCH(B1265,resources!B:B,0)),"fillme")</f>
        <v>battery</v>
      </c>
      <c r="P1265" s="210" t="str">
        <f t="shared" si="420"/>
        <v>battery_2022_5</v>
      </c>
      <c r="Q1265" s="194">
        <f>INDEX(elcc!G:G,MATCH(P1265,elcc!D:D,0))</f>
        <v>1</v>
      </c>
      <c r="R1265" s="195">
        <f t="shared" si="421"/>
        <v>1</v>
      </c>
      <c r="S1265" s="210">
        <f t="shared" si="422"/>
        <v>0.15930965814802522</v>
      </c>
      <c r="T1265" s="212">
        <f t="shared" si="423"/>
        <v>0.15930965814802522</v>
      </c>
      <c r="U1265" s="196" t="str">
        <f t="shared" si="424"/>
        <v>ok</v>
      </c>
      <c r="V1265" s="192" t="str">
        <f>INDEX(resources!F:F,MATCH(B1265,resources!B:B,0))</f>
        <v>new_resolve</v>
      </c>
      <c r="W1265" s="197">
        <f t="shared" si="425"/>
        <v>0</v>
      </c>
      <c r="X1265" s="197">
        <f t="shared" si="426"/>
        <v>1</v>
      </c>
      <c r="Y1265" s="214" t="str">
        <f t="shared" si="427"/>
        <v>New_Li_Battery_D.19-11-016 Resource 5_Resource 5. 20 MW, 80 MWh battery.</v>
      </c>
      <c r="Z1265" s="197">
        <f>IF(COUNTIFS($Y$2:Y1265,Y1265)=1,1,0)</f>
        <v>0</v>
      </c>
      <c r="AA1265" s="197">
        <f>SUM($Z$2:Z1265)*Z1265</f>
        <v>0</v>
      </c>
      <c r="AB1265" s="197">
        <f>COUNTIFS(resources!B:B,B1265)</f>
        <v>1</v>
      </c>
      <c r="AC1265" s="197">
        <f t="shared" si="428"/>
        <v>1</v>
      </c>
      <c r="AD1265" s="197">
        <f t="shared" si="429"/>
        <v>1</v>
      </c>
      <c r="AE1265" s="197">
        <f t="shared" si="430"/>
        <v>1</v>
      </c>
      <c r="AF1265" s="197">
        <f t="shared" si="431"/>
        <v>1</v>
      </c>
      <c r="AG1265" s="197">
        <f t="shared" si="432"/>
        <v>1</v>
      </c>
      <c r="AH1265" s="197">
        <f t="shared" si="433"/>
        <v>1</v>
      </c>
      <c r="AI1265" s="197">
        <f t="shared" si="434"/>
        <v>1</v>
      </c>
    </row>
    <row r="1266" spans="1:35" x14ac:dyDescent="0.3">
      <c r="A1266" s="103" t="s">
        <v>3926</v>
      </c>
      <c r="B1266" s="214" t="s">
        <v>593</v>
      </c>
      <c r="C1266" s="214" t="s">
        <v>6283</v>
      </c>
      <c r="D1266" s="164">
        <v>2022</v>
      </c>
      <c r="E1266" s="164">
        <v>6</v>
      </c>
      <c r="F1266" s="166">
        <v>0</v>
      </c>
      <c r="G1266" s="206"/>
      <c r="H1266" s="208">
        <v>7.9654829074012612E-3</v>
      </c>
      <c r="I1266" s="103" t="s">
        <v>558</v>
      </c>
      <c r="J1266" s="85">
        <v>4</v>
      </c>
      <c r="K1266" s="211" t="s">
        <v>6284</v>
      </c>
      <c r="L1266" s="211">
        <v>20</v>
      </c>
      <c r="M1266" s="211" t="str">
        <f>IF(
ISNA(INDEX([1]resources!E:E,MATCH(B1266,[1]resources!B:B,0))),"fillme",
INDEX([1]resources!E:E,MATCH(B1266,[1]resources!B:B,0)))</f>
        <v>CAISO_Battery</v>
      </c>
      <c r="N1266" s="221">
        <f>IF(
ISNA(INDEX([1]resources!J:J,MATCH(B1266,[1]resources!B:B,0))),"fillme",
INDEX([1]resources!J:J,MATCH(B1266,[1]resources!B:B,0)))</f>
        <v>0</v>
      </c>
      <c r="O1266" s="210" t="str">
        <f>IFERROR(INDEX(resources!K:K,MATCH(B1266,resources!B:B,0)),"fillme")</f>
        <v>battery</v>
      </c>
      <c r="P1266" s="210" t="str">
        <f t="shared" si="420"/>
        <v>battery_2022_6</v>
      </c>
      <c r="Q1266" s="194">
        <f>INDEX(elcc!G:G,MATCH(P1266,elcc!D:D,0))</f>
        <v>1</v>
      </c>
      <c r="R1266" s="195">
        <f t="shared" si="421"/>
        <v>1</v>
      </c>
      <c r="S1266" s="210">
        <f t="shared" si="422"/>
        <v>0.15930965814802522</v>
      </c>
      <c r="T1266" s="212">
        <f t="shared" si="423"/>
        <v>0.15930965814802522</v>
      </c>
      <c r="U1266" s="196" t="str">
        <f t="shared" si="424"/>
        <v>ok</v>
      </c>
      <c r="V1266" s="192" t="str">
        <f>INDEX(resources!F:F,MATCH(B1266,resources!B:B,0))</f>
        <v>new_resolve</v>
      </c>
      <c r="W1266" s="197">
        <f t="shared" si="425"/>
        <v>0</v>
      </c>
      <c r="X1266" s="197">
        <f t="shared" si="426"/>
        <v>1</v>
      </c>
      <c r="Y1266" s="214" t="str">
        <f t="shared" si="427"/>
        <v>New_Li_Battery_D.19-11-016 Resource 5_Resource 5. 20 MW, 80 MWh battery.</v>
      </c>
      <c r="Z1266" s="197">
        <f>IF(COUNTIFS($Y$2:Y1266,Y1266)=1,1,0)</f>
        <v>0</v>
      </c>
      <c r="AA1266" s="197">
        <f>SUM($Z$2:Z1266)*Z1266</f>
        <v>0</v>
      </c>
      <c r="AB1266" s="197">
        <f>COUNTIFS(resources!B:B,B1266)</f>
        <v>1</v>
      </c>
      <c r="AC1266" s="197">
        <f t="shared" si="428"/>
        <v>1</v>
      </c>
      <c r="AD1266" s="197">
        <f t="shared" si="429"/>
        <v>1</v>
      </c>
      <c r="AE1266" s="197">
        <f t="shared" si="430"/>
        <v>1</v>
      </c>
      <c r="AF1266" s="197">
        <f t="shared" si="431"/>
        <v>1</v>
      </c>
      <c r="AG1266" s="197">
        <f t="shared" si="432"/>
        <v>1</v>
      </c>
      <c r="AH1266" s="197">
        <f t="shared" si="433"/>
        <v>1</v>
      </c>
      <c r="AI1266" s="197">
        <f t="shared" si="434"/>
        <v>1</v>
      </c>
    </row>
    <row r="1267" spans="1:35" x14ac:dyDescent="0.3">
      <c r="A1267" s="103" t="s">
        <v>3926</v>
      </c>
      <c r="B1267" s="214" t="s">
        <v>593</v>
      </c>
      <c r="C1267" s="214" t="s">
        <v>6283</v>
      </c>
      <c r="D1267" s="164">
        <v>2022</v>
      </c>
      <c r="E1267" s="164">
        <v>7</v>
      </c>
      <c r="F1267" s="166">
        <v>0</v>
      </c>
      <c r="G1267" s="206"/>
      <c r="H1267" s="208">
        <v>7.9654829074012612E-3</v>
      </c>
      <c r="I1267" s="103" t="s">
        <v>558</v>
      </c>
      <c r="J1267" s="85">
        <v>4</v>
      </c>
      <c r="K1267" s="211" t="s">
        <v>6284</v>
      </c>
      <c r="L1267" s="211">
        <v>20</v>
      </c>
      <c r="M1267" s="211" t="str">
        <f>IF(
ISNA(INDEX([1]resources!E:E,MATCH(B1267,[1]resources!B:B,0))),"fillme",
INDEX([1]resources!E:E,MATCH(B1267,[1]resources!B:B,0)))</f>
        <v>CAISO_Battery</v>
      </c>
      <c r="N1267" s="221">
        <f>IF(
ISNA(INDEX([1]resources!J:J,MATCH(B1267,[1]resources!B:B,0))),"fillme",
INDEX([1]resources!J:J,MATCH(B1267,[1]resources!B:B,0)))</f>
        <v>0</v>
      </c>
      <c r="O1267" s="210" t="str">
        <f>IFERROR(INDEX(resources!K:K,MATCH(B1267,resources!B:B,0)),"fillme")</f>
        <v>battery</v>
      </c>
      <c r="P1267" s="210" t="str">
        <f t="shared" si="420"/>
        <v>battery_2022_7</v>
      </c>
      <c r="Q1267" s="194">
        <f>INDEX(elcc!G:G,MATCH(P1267,elcc!D:D,0))</f>
        <v>1</v>
      </c>
      <c r="R1267" s="195">
        <f t="shared" si="421"/>
        <v>1</v>
      </c>
      <c r="S1267" s="210">
        <f t="shared" si="422"/>
        <v>0.15930965814802522</v>
      </c>
      <c r="T1267" s="212">
        <f t="shared" si="423"/>
        <v>0.15930965814802522</v>
      </c>
      <c r="U1267" s="196" t="str">
        <f t="shared" si="424"/>
        <v>ok</v>
      </c>
      <c r="V1267" s="192" t="str">
        <f>INDEX(resources!F:F,MATCH(B1267,resources!B:B,0))</f>
        <v>new_resolve</v>
      </c>
      <c r="W1267" s="197">
        <f t="shared" si="425"/>
        <v>0</v>
      </c>
      <c r="X1267" s="197">
        <f t="shared" si="426"/>
        <v>1</v>
      </c>
      <c r="Y1267" s="214" t="str">
        <f t="shared" si="427"/>
        <v>New_Li_Battery_D.19-11-016 Resource 5_Resource 5. 20 MW, 80 MWh battery.</v>
      </c>
      <c r="Z1267" s="197">
        <f>IF(COUNTIFS($Y$2:Y1267,Y1267)=1,1,0)</f>
        <v>0</v>
      </c>
      <c r="AA1267" s="197">
        <f>SUM($Z$2:Z1267)*Z1267</f>
        <v>0</v>
      </c>
      <c r="AB1267" s="197">
        <f>COUNTIFS(resources!B:B,B1267)</f>
        <v>1</v>
      </c>
      <c r="AC1267" s="197">
        <f t="shared" si="428"/>
        <v>1</v>
      </c>
      <c r="AD1267" s="197">
        <f t="shared" si="429"/>
        <v>1</v>
      </c>
      <c r="AE1267" s="197">
        <f t="shared" si="430"/>
        <v>1</v>
      </c>
      <c r="AF1267" s="197">
        <f t="shared" si="431"/>
        <v>1</v>
      </c>
      <c r="AG1267" s="197">
        <f t="shared" si="432"/>
        <v>1</v>
      </c>
      <c r="AH1267" s="197">
        <f t="shared" si="433"/>
        <v>1</v>
      </c>
      <c r="AI1267" s="197">
        <f t="shared" si="434"/>
        <v>1</v>
      </c>
    </row>
    <row r="1268" spans="1:35" x14ac:dyDescent="0.3">
      <c r="A1268" s="103" t="s">
        <v>3926</v>
      </c>
      <c r="B1268" s="214" t="s">
        <v>593</v>
      </c>
      <c r="C1268" s="214" t="s">
        <v>6283</v>
      </c>
      <c r="D1268" s="164">
        <v>2022</v>
      </c>
      <c r="E1268" s="164">
        <v>8</v>
      </c>
      <c r="F1268" s="166">
        <v>0</v>
      </c>
      <c r="G1268" s="206"/>
      <c r="H1268" s="208">
        <v>7.9654829074012612E-3</v>
      </c>
      <c r="I1268" s="103" t="s">
        <v>558</v>
      </c>
      <c r="J1268" s="85">
        <v>4</v>
      </c>
      <c r="K1268" s="211" t="s">
        <v>6284</v>
      </c>
      <c r="L1268" s="211">
        <v>20</v>
      </c>
      <c r="M1268" s="211" t="str">
        <f>IF(
ISNA(INDEX([1]resources!E:E,MATCH(B1268,[1]resources!B:B,0))),"fillme",
INDEX([1]resources!E:E,MATCH(B1268,[1]resources!B:B,0)))</f>
        <v>CAISO_Battery</v>
      </c>
      <c r="N1268" s="221">
        <f>IF(
ISNA(INDEX([1]resources!J:J,MATCH(B1268,[1]resources!B:B,0))),"fillme",
INDEX([1]resources!J:J,MATCH(B1268,[1]resources!B:B,0)))</f>
        <v>0</v>
      </c>
      <c r="O1268" s="210" t="str">
        <f>IFERROR(INDEX(resources!K:K,MATCH(B1268,resources!B:B,0)),"fillme")</f>
        <v>battery</v>
      </c>
      <c r="P1268" s="210" t="str">
        <f t="shared" si="420"/>
        <v>battery_2022_8</v>
      </c>
      <c r="Q1268" s="194">
        <f>INDEX(elcc!G:G,MATCH(P1268,elcc!D:D,0))</f>
        <v>1</v>
      </c>
      <c r="R1268" s="195">
        <f t="shared" si="421"/>
        <v>1</v>
      </c>
      <c r="S1268" s="210">
        <f t="shared" si="422"/>
        <v>0.15930965814802522</v>
      </c>
      <c r="T1268" s="212">
        <f t="shared" si="423"/>
        <v>0.15930965814802522</v>
      </c>
      <c r="U1268" s="196" t="str">
        <f t="shared" si="424"/>
        <v>ok</v>
      </c>
      <c r="V1268" s="192" t="str">
        <f>INDEX(resources!F:F,MATCH(B1268,resources!B:B,0))</f>
        <v>new_resolve</v>
      </c>
      <c r="W1268" s="197">
        <f t="shared" si="425"/>
        <v>0</v>
      </c>
      <c r="X1268" s="197">
        <f t="shared" si="426"/>
        <v>1</v>
      </c>
      <c r="Y1268" s="214" t="str">
        <f t="shared" si="427"/>
        <v>New_Li_Battery_D.19-11-016 Resource 5_Resource 5. 20 MW, 80 MWh battery.</v>
      </c>
      <c r="Z1268" s="197">
        <f>IF(COUNTIFS($Y$2:Y1268,Y1268)=1,1,0)</f>
        <v>0</v>
      </c>
      <c r="AA1268" s="197">
        <f>SUM($Z$2:Z1268)*Z1268</f>
        <v>0</v>
      </c>
      <c r="AB1268" s="197">
        <f>COUNTIFS(resources!B:B,B1268)</f>
        <v>1</v>
      </c>
      <c r="AC1268" s="197">
        <f t="shared" si="428"/>
        <v>1</v>
      </c>
      <c r="AD1268" s="197">
        <f t="shared" si="429"/>
        <v>1</v>
      </c>
      <c r="AE1268" s="197">
        <f t="shared" si="430"/>
        <v>1</v>
      </c>
      <c r="AF1268" s="197">
        <f t="shared" si="431"/>
        <v>1</v>
      </c>
      <c r="AG1268" s="197">
        <f t="shared" si="432"/>
        <v>1</v>
      </c>
      <c r="AH1268" s="197">
        <f t="shared" si="433"/>
        <v>1</v>
      </c>
      <c r="AI1268" s="197">
        <f t="shared" si="434"/>
        <v>1</v>
      </c>
    </row>
    <row r="1269" spans="1:35" x14ac:dyDescent="0.3">
      <c r="A1269" s="103" t="s">
        <v>3926</v>
      </c>
      <c r="B1269" s="214" t="s">
        <v>593</v>
      </c>
      <c r="C1269" s="214" t="s">
        <v>6283</v>
      </c>
      <c r="D1269" s="164">
        <v>2022</v>
      </c>
      <c r="E1269" s="164">
        <v>9</v>
      </c>
      <c r="F1269" s="166">
        <v>0</v>
      </c>
      <c r="G1269" s="206"/>
      <c r="H1269" s="208">
        <v>7.9654829074012612E-3</v>
      </c>
      <c r="I1269" s="103" t="s">
        <v>558</v>
      </c>
      <c r="J1269" s="85">
        <v>4</v>
      </c>
      <c r="K1269" s="211" t="s">
        <v>6284</v>
      </c>
      <c r="L1269" s="211">
        <v>20</v>
      </c>
      <c r="M1269" s="211" t="str">
        <f>IF(
ISNA(INDEX([1]resources!E:E,MATCH(B1269,[1]resources!B:B,0))),"fillme",
INDEX([1]resources!E:E,MATCH(B1269,[1]resources!B:B,0)))</f>
        <v>CAISO_Battery</v>
      </c>
      <c r="N1269" s="221">
        <f>IF(
ISNA(INDEX([1]resources!J:J,MATCH(B1269,[1]resources!B:B,0))),"fillme",
INDEX([1]resources!J:J,MATCH(B1269,[1]resources!B:B,0)))</f>
        <v>0</v>
      </c>
      <c r="O1269" s="210" t="str">
        <f>IFERROR(INDEX(resources!K:K,MATCH(B1269,resources!B:B,0)),"fillme")</f>
        <v>battery</v>
      </c>
      <c r="P1269" s="210" t="str">
        <f t="shared" si="420"/>
        <v>battery_2022_9</v>
      </c>
      <c r="Q1269" s="194">
        <f>INDEX(elcc!G:G,MATCH(P1269,elcc!D:D,0))</f>
        <v>1</v>
      </c>
      <c r="R1269" s="195">
        <f t="shared" si="421"/>
        <v>1</v>
      </c>
      <c r="S1269" s="210">
        <f t="shared" si="422"/>
        <v>0.15930965814802522</v>
      </c>
      <c r="T1269" s="212">
        <f t="shared" si="423"/>
        <v>0.15930965814802522</v>
      </c>
      <c r="U1269" s="196" t="str">
        <f t="shared" si="424"/>
        <v>ok</v>
      </c>
      <c r="V1269" s="192" t="str">
        <f>INDEX(resources!F:F,MATCH(B1269,resources!B:B,0))</f>
        <v>new_resolve</v>
      </c>
      <c r="W1269" s="197">
        <f t="shared" si="425"/>
        <v>0</v>
      </c>
      <c r="X1269" s="197">
        <f t="shared" si="426"/>
        <v>1</v>
      </c>
      <c r="Y1269" s="214" t="str">
        <f t="shared" si="427"/>
        <v>New_Li_Battery_D.19-11-016 Resource 5_Resource 5. 20 MW, 80 MWh battery.</v>
      </c>
      <c r="Z1269" s="197">
        <f>IF(COUNTIFS($Y$2:Y1269,Y1269)=1,1,0)</f>
        <v>0</v>
      </c>
      <c r="AA1269" s="197">
        <f>SUM($Z$2:Z1269)*Z1269</f>
        <v>0</v>
      </c>
      <c r="AB1269" s="197">
        <f>COUNTIFS(resources!B:B,B1269)</f>
        <v>1</v>
      </c>
      <c r="AC1269" s="197">
        <f t="shared" si="428"/>
        <v>1</v>
      </c>
      <c r="AD1269" s="197">
        <f t="shared" si="429"/>
        <v>1</v>
      </c>
      <c r="AE1269" s="197">
        <f t="shared" si="430"/>
        <v>1</v>
      </c>
      <c r="AF1269" s="197">
        <f t="shared" si="431"/>
        <v>1</v>
      </c>
      <c r="AG1269" s="197">
        <f t="shared" si="432"/>
        <v>1</v>
      </c>
      <c r="AH1269" s="197">
        <f t="shared" si="433"/>
        <v>1</v>
      </c>
      <c r="AI1269" s="197">
        <f t="shared" si="434"/>
        <v>1</v>
      </c>
    </row>
    <row r="1270" spans="1:35" x14ac:dyDescent="0.3">
      <c r="A1270" s="103" t="s">
        <v>3926</v>
      </c>
      <c r="B1270" s="214" t="s">
        <v>593</v>
      </c>
      <c r="C1270" s="214" t="s">
        <v>6283</v>
      </c>
      <c r="D1270" s="164">
        <v>2022</v>
      </c>
      <c r="E1270" s="164">
        <v>10</v>
      </c>
      <c r="F1270" s="166">
        <v>0</v>
      </c>
      <c r="G1270" s="206"/>
      <c r="H1270" s="208">
        <v>7.9654829074012612E-3</v>
      </c>
      <c r="I1270" s="103" t="s">
        <v>558</v>
      </c>
      <c r="J1270" s="85">
        <v>4</v>
      </c>
      <c r="K1270" s="211" t="s">
        <v>6284</v>
      </c>
      <c r="L1270" s="211">
        <v>20</v>
      </c>
      <c r="M1270" s="211" t="str">
        <f>IF(
ISNA(INDEX([1]resources!E:E,MATCH(B1270,[1]resources!B:B,0))),"fillme",
INDEX([1]resources!E:E,MATCH(B1270,[1]resources!B:B,0)))</f>
        <v>CAISO_Battery</v>
      </c>
      <c r="N1270" s="221">
        <f>IF(
ISNA(INDEX([1]resources!J:J,MATCH(B1270,[1]resources!B:B,0))),"fillme",
INDEX([1]resources!J:J,MATCH(B1270,[1]resources!B:B,0)))</f>
        <v>0</v>
      </c>
      <c r="O1270" s="210" t="str">
        <f>IFERROR(INDEX(resources!K:K,MATCH(B1270,resources!B:B,0)),"fillme")</f>
        <v>battery</v>
      </c>
      <c r="P1270" s="210" t="str">
        <f t="shared" si="420"/>
        <v>battery_2022_10</v>
      </c>
      <c r="Q1270" s="194">
        <f>INDEX(elcc!G:G,MATCH(P1270,elcc!D:D,0))</f>
        <v>1</v>
      </c>
      <c r="R1270" s="195">
        <f t="shared" si="421"/>
        <v>1</v>
      </c>
      <c r="S1270" s="210">
        <f t="shared" si="422"/>
        <v>0.15930965814802522</v>
      </c>
      <c r="T1270" s="212">
        <f t="shared" si="423"/>
        <v>0.15930965814802522</v>
      </c>
      <c r="U1270" s="196" t="str">
        <f t="shared" si="424"/>
        <v>ok</v>
      </c>
      <c r="V1270" s="192" t="str">
        <f>INDEX(resources!F:F,MATCH(B1270,resources!B:B,0))</f>
        <v>new_resolve</v>
      </c>
      <c r="W1270" s="197">
        <f t="shared" si="425"/>
        <v>0</v>
      </c>
      <c r="X1270" s="197">
        <f t="shared" si="426"/>
        <v>1</v>
      </c>
      <c r="Y1270" s="214" t="str">
        <f t="shared" si="427"/>
        <v>New_Li_Battery_D.19-11-016 Resource 5_Resource 5. 20 MW, 80 MWh battery.</v>
      </c>
      <c r="Z1270" s="197">
        <f>IF(COUNTIFS($Y$2:Y1270,Y1270)=1,1,0)</f>
        <v>0</v>
      </c>
      <c r="AA1270" s="197">
        <f>SUM($Z$2:Z1270)*Z1270</f>
        <v>0</v>
      </c>
      <c r="AB1270" s="197">
        <f>COUNTIFS(resources!B:B,B1270)</f>
        <v>1</v>
      </c>
      <c r="AC1270" s="197">
        <f t="shared" si="428"/>
        <v>1</v>
      </c>
      <c r="AD1270" s="197">
        <f t="shared" si="429"/>
        <v>1</v>
      </c>
      <c r="AE1270" s="197">
        <f t="shared" si="430"/>
        <v>1</v>
      </c>
      <c r="AF1270" s="197">
        <f t="shared" si="431"/>
        <v>1</v>
      </c>
      <c r="AG1270" s="197">
        <f t="shared" si="432"/>
        <v>1</v>
      </c>
      <c r="AH1270" s="197">
        <f t="shared" si="433"/>
        <v>1</v>
      </c>
      <c r="AI1270" s="197">
        <f t="shared" si="434"/>
        <v>1</v>
      </c>
    </row>
    <row r="1271" spans="1:35" x14ac:dyDescent="0.3">
      <c r="A1271" s="103" t="s">
        <v>3926</v>
      </c>
      <c r="B1271" s="214" t="s">
        <v>593</v>
      </c>
      <c r="C1271" s="214" t="s">
        <v>6283</v>
      </c>
      <c r="D1271" s="164">
        <v>2022</v>
      </c>
      <c r="E1271" s="164">
        <v>11</v>
      </c>
      <c r="F1271" s="166">
        <v>0</v>
      </c>
      <c r="G1271" s="206"/>
      <c r="H1271" s="208">
        <v>7.9654829074012612E-3</v>
      </c>
      <c r="I1271" s="103" t="s">
        <v>558</v>
      </c>
      <c r="J1271" s="85">
        <v>4</v>
      </c>
      <c r="K1271" s="211" t="s">
        <v>6284</v>
      </c>
      <c r="L1271" s="211">
        <v>20</v>
      </c>
      <c r="M1271" s="211" t="str">
        <f>IF(
ISNA(INDEX([1]resources!E:E,MATCH(B1271,[1]resources!B:B,0))),"fillme",
INDEX([1]resources!E:E,MATCH(B1271,[1]resources!B:B,0)))</f>
        <v>CAISO_Battery</v>
      </c>
      <c r="N1271" s="221">
        <f>IF(
ISNA(INDEX([1]resources!J:J,MATCH(B1271,[1]resources!B:B,0))),"fillme",
INDEX([1]resources!J:J,MATCH(B1271,[1]resources!B:B,0)))</f>
        <v>0</v>
      </c>
      <c r="O1271" s="210" t="str">
        <f>IFERROR(INDEX(resources!K:K,MATCH(B1271,resources!B:B,0)),"fillme")</f>
        <v>battery</v>
      </c>
      <c r="P1271" s="210" t="str">
        <f t="shared" si="420"/>
        <v>battery_2022_11</v>
      </c>
      <c r="Q1271" s="194">
        <f>INDEX(elcc!G:G,MATCH(P1271,elcc!D:D,0))</f>
        <v>1</v>
      </c>
      <c r="R1271" s="195">
        <f t="shared" si="421"/>
        <v>1</v>
      </c>
      <c r="S1271" s="210">
        <f t="shared" si="422"/>
        <v>0.15930965814802522</v>
      </c>
      <c r="T1271" s="212">
        <f t="shared" si="423"/>
        <v>0.15930965814802522</v>
      </c>
      <c r="U1271" s="196" t="str">
        <f t="shared" si="424"/>
        <v>ok</v>
      </c>
      <c r="V1271" s="192" t="str">
        <f>INDEX(resources!F:F,MATCH(B1271,resources!B:B,0))</f>
        <v>new_resolve</v>
      </c>
      <c r="W1271" s="197">
        <f t="shared" si="425"/>
        <v>0</v>
      </c>
      <c r="X1271" s="197">
        <f t="shared" si="426"/>
        <v>1</v>
      </c>
      <c r="Y1271" s="214" t="str">
        <f t="shared" si="427"/>
        <v>New_Li_Battery_D.19-11-016 Resource 5_Resource 5. 20 MW, 80 MWh battery.</v>
      </c>
      <c r="Z1271" s="197">
        <f>IF(COUNTIFS($Y$2:Y1271,Y1271)=1,1,0)</f>
        <v>0</v>
      </c>
      <c r="AA1271" s="197">
        <f>SUM($Z$2:Z1271)*Z1271</f>
        <v>0</v>
      </c>
      <c r="AB1271" s="197">
        <f>COUNTIFS(resources!B:B,B1271)</f>
        <v>1</v>
      </c>
      <c r="AC1271" s="197">
        <f t="shared" si="428"/>
        <v>1</v>
      </c>
      <c r="AD1271" s="197">
        <f t="shared" si="429"/>
        <v>1</v>
      </c>
      <c r="AE1271" s="197">
        <f t="shared" si="430"/>
        <v>1</v>
      </c>
      <c r="AF1271" s="197">
        <f t="shared" si="431"/>
        <v>1</v>
      </c>
      <c r="AG1271" s="197">
        <f t="shared" si="432"/>
        <v>1</v>
      </c>
      <c r="AH1271" s="197">
        <f t="shared" si="433"/>
        <v>1</v>
      </c>
      <c r="AI1271" s="197">
        <f t="shared" si="434"/>
        <v>1</v>
      </c>
    </row>
    <row r="1272" spans="1:35" x14ac:dyDescent="0.3">
      <c r="A1272" s="103" t="s">
        <v>3926</v>
      </c>
      <c r="B1272" s="214" t="s">
        <v>593</v>
      </c>
      <c r="C1272" s="214" t="s">
        <v>6283</v>
      </c>
      <c r="D1272" s="164">
        <v>2022</v>
      </c>
      <c r="E1272" s="164">
        <v>12</v>
      </c>
      <c r="F1272" s="166">
        <v>0</v>
      </c>
      <c r="G1272" s="206"/>
      <c r="H1272" s="208">
        <v>7.9654829074012612E-3</v>
      </c>
      <c r="I1272" s="103" t="s">
        <v>558</v>
      </c>
      <c r="J1272" s="85">
        <v>4</v>
      </c>
      <c r="K1272" s="211" t="s">
        <v>6284</v>
      </c>
      <c r="L1272" s="211">
        <v>20</v>
      </c>
      <c r="M1272" s="211" t="str">
        <f>IF(
ISNA(INDEX([1]resources!E:E,MATCH(B1272,[1]resources!B:B,0))),"fillme",
INDEX([1]resources!E:E,MATCH(B1272,[1]resources!B:B,0)))</f>
        <v>CAISO_Battery</v>
      </c>
      <c r="N1272" s="221">
        <f>IF(
ISNA(INDEX([1]resources!J:J,MATCH(B1272,[1]resources!B:B,0))),"fillme",
INDEX([1]resources!J:J,MATCH(B1272,[1]resources!B:B,0)))</f>
        <v>0</v>
      </c>
      <c r="O1272" s="210" t="str">
        <f>IFERROR(INDEX(resources!K:K,MATCH(B1272,resources!B:B,0)),"fillme")</f>
        <v>battery</v>
      </c>
      <c r="P1272" s="210" t="str">
        <f t="shared" si="420"/>
        <v>battery_2022_12</v>
      </c>
      <c r="Q1272" s="194">
        <f>INDEX(elcc!G:G,MATCH(P1272,elcc!D:D,0))</f>
        <v>1</v>
      </c>
      <c r="R1272" s="195">
        <f t="shared" si="421"/>
        <v>1</v>
      </c>
      <c r="S1272" s="210">
        <f t="shared" si="422"/>
        <v>0.15930965814802522</v>
      </c>
      <c r="T1272" s="212">
        <f t="shared" si="423"/>
        <v>0.15930965814802522</v>
      </c>
      <c r="U1272" s="196" t="str">
        <f t="shared" si="424"/>
        <v>ok</v>
      </c>
      <c r="V1272" s="192" t="str">
        <f>INDEX(resources!F:F,MATCH(B1272,resources!B:B,0))</f>
        <v>new_resolve</v>
      </c>
      <c r="W1272" s="197">
        <f t="shared" si="425"/>
        <v>0</v>
      </c>
      <c r="X1272" s="197">
        <f t="shared" si="426"/>
        <v>1</v>
      </c>
      <c r="Y1272" s="214" t="str">
        <f t="shared" si="427"/>
        <v>New_Li_Battery_D.19-11-016 Resource 5_Resource 5. 20 MW, 80 MWh battery.</v>
      </c>
      <c r="Z1272" s="197">
        <f>IF(COUNTIFS($Y$2:Y1272,Y1272)=1,1,0)</f>
        <v>0</v>
      </c>
      <c r="AA1272" s="197">
        <f>SUM($Z$2:Z1272)*Z1272</f>
        <v>0</v>
      </c>
      <c r="AB1272" s="197">
        <f>COUNTIFS(resources!B:B,B1272)</f>
        <v>1</v>
      </c>
      <c r="AC1272" s="197">
        <f t="shared" si="428"/>
        <v>1</v>
      </c>
      <c r="AD1272" s="197">
        <f t="shared" si="429"/>
        <v>1</v>
      </c>
      <c r="AE1272" s="197">
        <f t="shared" si="430"/>
        <v>1</v>
      </c>
      <c r="AF1272" s="197">
        <f t="shared" si="431"/>
        <v>1</v>
      </c>
      <c r="AG1272" s="197">
        <f t="shared" si="432"/>
        <v>1</v>
      </c>
      <c r="AH1272" s="197">
        <f t="shared" si="433"/>
        <v>1</v>
      </c>
      <c r="AI1272" s="197">
        <f t="shared" si="434"/>
        <v>1</v>
      </c>
    </row>
    <row r="1273" spans="1:35" x14ac:dyDescent="0.3">
      <c r="A1273" s="103" t="s">
        <v>3926</v>
      </c>
      <c r="B1273" s="214" t="s">
        <v>593</v>
      </c>
      <c r="C1273" s="214" t="s">
        <v>6283</v>
      </c>
      <c r="D1273" s="164">
        <v>2023</v>
      </c>
      <c r="E1273" s="164">
        <v>1</v>
      </c>
      <c r="F1273" s="166">
        <v>0</v>
      </c>
      <c r="G1273" s="206"/>
      <c r="H1273" s="208">
        <v>7.9654829074012612E-3</v>
      </c>
      <c r="I1273" s="103" t="s">
        <v>558</v>
      </c>
      <c r="J1273" s="85">
        <v>4</v>
      </c>
      <c r="K1273" s="211" t="s">
        <v>6284</v>
      </c>
      <c r="L1273" s="211">
        <v>20</v>
      </c>
      <c r="M1273" s="211" t="str">
        <f>IF(
ISNA(INDEX([1]resources!E:E,MATCH(B1273,[1]resources!B:B,0))),"fillme",
INDEX([1]resources!E:E,MATCH(B1273,[1]resources!B:B,0)))</f>
        <v>CAISO_Battery</v>
      </c>
      <c r="N1273" s="221">
        <f>IF(
ISNA(INDEX([1]resources!J:J,MATCH(B1273,[1]resources!B:B,0))),"fillme",
INDEX([1]resources!J:J,MATCH(B1273,[1]resources!B:B,0)))</f>
        <v>0</v>
      </c>
      <c r="O1273" s="210" t="str">
        <f>IFERROR(INDEX(resources!K:K,MATCH(B1273,resources!B:B,0)),"fillme")</f>
        <v>battery</v>
      </c>
      <c r="P1273" s="210" t="str">
        <f t="shared" si="420"/>
        <v>battery_2023_1</v>
      </c>
      <c r="Q1273" s="194">
        <f>INDEX(elcc!G:G,MATCH(P1273,elcc!D:D,0))</f>
        <v>1</v>
      </c>
      <c r="R1273" s="195">
        <f t="shared" si="421"/>
        <v>1</v>
      </c>
      <c r="S1273" s="210">
        <f t="shared" si="422"/>
        <v>0.15930965814802522</v>
      </c>
      <c r="T1273" s="212">
        <f t="shared" si="423"/>
        <v>0.15930965814802522</v>
      </c>
      <c r="U1273" s="196" t="str">
        <f t="shared" si="424"/>
        <v>ok</v>
      </c>
      <c r="V1273" s="192" t="str">
        <f>INDEX(resources!F:F,MATCH(B1273,resources!B:B,0))</f>
        <v>new_resolve</v>
      </c>
      <c r="W1273" s="197">
        <f t="shared" si="425"/>
        <v>0</v>
      </c>
      <c r="X1273" s="197">
        <f t="shared" si="426"/>
        <v>1</v>
      </c>
      <c r="Y1273" s="214" t="str">
        <f t="shared" si="427"/>
        <v>New_Li_Battery_D.19-11-016 Resource 5_Resource 5. 20 MW, 80 MWh battery.</v>
      </c>
      <c r="Z1273" s="197">
        <f>IF(COUNTIFS($Y$2:Y1273,Y1273)=1,1,0)</f>
        <v>0</v>
      </c>
      <c r="AA1273" s="197">
        <f>SUM($Z$2:Z1273)*Z1273</f>
        <v>0</v>
      </c>
      <c r="AB1273" s="197">
        <f>COUNTIFS(resources!B:B,B1273)</f>
        <v>1</v>
      </c>
      <c r="AC1273" s="197">
        <f t="shared" si="428"/>
        <v>1</v>
      </c>
      <c r="AD1273" s="197">
        <f t="shared" si="429"/>
        <v>1</v>
      </c>
      <c r="AE1273" s="197">
        <f t="shared" si="430"/>
        <v>1</v>
      </c>
      <c r="AF1273" s="197">
        <f t="shared" si="431"/>
        <v>1</v>
      </c>
      <c r="AG1273" s="197">
        <f t="shared" si="432"/>
        <v>1</v>
      </c>
      <c r="AH1273" s="197">
        <f t="shared" si="433"/>
        <v>1</v>
      </c>
      <c r="AI1273" s="197">
        <f t="shared" si="434"/>
        <v>1</v>
      </c>
    </row>
    <row r="1274" spans="1:35" x14ac:dyDescent="0.3">
      <c r="A1274" s="103" t="s">
        <v>3926</v>
      </c>
      <c r="B1274" s="214" t="s">
        <v>593</v>
      </c>
      <c r="C1274" s="214" t="s">
        <v>6283</v>
      </c>
      <c r="D1274" s="164">
        <v>2023</v>
      </c>
      <c r="E1274" s="164">
        <v>2</v>
      </c>
      <c r="F1274" s="166">
        <v>0</v>
      </c>
      <c r="G1274" s="206"/>
      <c r="H1274" s="208">
        <v>7.9654829074012612E-3</v>
      </c>
      <c r="I1274" s="103" t="s">
        <v>558</v>
      </c>
      <c r="J1274" s="85">
        <v>4</v>
      </c>
      <c r="K1274" s="211" t="s">
        <v>6284</v>
      </c>
      <c r="L1274" s="211">
        <v>20</v>
      </c>
      <c r="M1274" s="211" t="str">
        <f>IF(
ISNA(INDEX([1]resources!E:E,MATCH(B1274,[1]resources!B:B,0))),"fillme",
INDEX([1]resources!E:E,MATCH(B1274,[1]resources!B:B,0)))</f>
        <v>CAISO_Battery</v>
      </c>
      <c r="N1274" s="221">
        <f>IF(
ISNA(INDEX([1]resources!J:J,MATCH(B1274,[1]resources!B:B,0))),"fillme",
INDEX([1]resources!J:J,MATCH(B1274,[1]resources!B:B,0)))</f>
        <v>0</v>
      </c>
      <c r="O1274" s="210" t="str">
        <f>IFERROR(INDEX(resources!K:K,MATCH(B1274,resources!B:B,0)),"fillme")</f>
        <v>battery</v>
      </c>
      <c r="P1274" s="210" t="str">
        <f t="shared" si="420"/>
        <v>battery_2023_2</v>
      </c>
      <c r="Q1274" s="194">
        <f>INDEX(elcc!G:G,MATCH(P1274,elcc!D:D,0))</f>
        <v>1</v>
      </c>
      <c r="R1274" s="195">
        <f t="shared" si="421"/>
        <v>1</v>
      </c>
      <c r="S1274" s="210">
        <f t="shared" si="422"/>
        <v>0.15930965814802522</v>
      </c>
      <c r="T1274" s="212">
        <f t="shared" si="423"/>
        <v>0.15930965814802522</v>
      </c>
      <c r="U1274" s="196" t="str">
        <f t="shared" si="424"/>
        <v>ok</v>
      </c>
      <c r="V1274" s="192" t="str">
        <f>INDEX(resources!F:F,MATCH(B1274,resources!B:B,0))</f>
        <v>new_resolve</v>
      </c>
      <c r="W1274" s="197">
        <f t="shared" si="425"/>
        <v>0</v>
      </c>
      <c r="X1274" s="197">
        <f t="shared" si="426"/>
        <v>1</v>
      </c>
      <c r="Y1274" s="214" t="str">
        <f t="shared" si="427"/>
        <v>New_Li_Battery_D.19-11-016 Resource 5_Resource 5. 20 MW, 80 MWh battery.</v>
      </c>
      <c r="Z1274" s="197">
        <f>IF(COUNTIFS($Y$2:Y1274,Y1274)=1,1,0)</f>
        <v>0</v>
      </c>
      <c r="AA1274" s="197">
        <f>SUM($Z$2:Z1274)*Z1274</f>
        <v>0</v>
      </c>
      <c r="AB1274" s="197">
        <f>COUNTIFS(resources!B:B,B1274)</f>
        <v>1</v>
      </c>
      <c r="AC1274" s="197">
        <f t="shared" si="428"/>
        <v>1</v>
      </c>
      <c r="AD1274" s="197">
        <f t="shared" si="429"/>
        <v>1</v>
      </c>
      <c r="AE1274" s="197">
        <f t="shared" si="430"/>
        <v>1</v>
      </c>
      <c r="AF1274" s="197">
        <f t="shared" si="431"/>
        <v>1</v>
      </c>
      <c r="AG1274" s="197">
        <f t="shared" si="432"/>
        <v>1</v>
      </c>
      <c r="AH1274" s="197">
        <f t="shared" si="433"/>
        <v>1</v>
      </c>
      <c r="AI1274" s="197">
        <f t="shared" si="434"/>
        <v>1</v>
      </c>
    </row>
    <row r="1275" spans="1:35" x14ac:dyDescent="0.3">
      <c r="A1275" s="103" t="s">
        <v>3926</v>
      </c>
      <c r="B1275" s="214" t="s">
        <v>593</v>
      </c>
      <c r="C1275" s="214" t="s">
        <v>6283</v>
      </c>
      <c r="D1275" s="164">
        <v>2023</v>
      </c>
      <c r="E1275" s="164">
        <v>3</v>
      </c>
      <c r="F1275" s="166">
        <v>0</v>
      </c>
      <c r="G1275" s="206"/>
      <c r="H1275" s="208">
        <v>7.9654829074012612E-3</v>
      </c>
      <c r="I1275" s="103" t="s">
        <v>558</v>
      </c>
      <c r="J1275" s="85">
        <v>4</v>
      </c>
      <c r="K1275" s="211" t="s">
        <v>6284</v>
      </c>
      <c r="L1275" s="211">
        <v>20</v>
      </c>
      <c r="M1275" s="211" t="str">
        <f>IF(
ISNA(INDEX([1]resources!E:E,MATCH(B1275,[1]resources!B:B,0))),"fillme",
INDEX([1]resources!E:E,MATCH(B1275,[1]resources!B:B,0)))</f>
        <v>CAISO_Battery</v>
      </c>
      <c r="N1275" s="221">
        <f>IF(
ISNA(INDEX([1]resources!J:J,MATCH(B1275,[1]resources!B:B,0))),"fillme",
INDEX([1]resources!J:J,MATCH(B1275,[1]resources!B:B,0)))</f>
        <v>0</v>
      </c>
      <c r="O1275" s="210" t="str">
        <f>IFERROR(INDEX(resources!K:K,MATCH(B1275,resources!B:B,0)),"fillme")</f>
        <v>battery</v>
      </c>
      <c r="P1275" s="210" t="str">
        <f t="shared" si="420"/>
        <v>battery_2023_3</v>
      </c>
      <c r="Q1275" s="194">
        <f>INDEX(elcc!G:G,MATCH(P1275,elcc!D:D,0))</f>
        <v>1</v>
      </c>
      <c r="R1275" s="195">
        <f t="shared" si="421"/>
        <v>1</v>
      </c>
      <c r="S1275" s="210">
        <f t="shared" si="422"/>
        <v>0.15930965814802522</v>
      </c>
      <c r="T1275" s="212">
        <f t="shared" si="423"/>
        <v>0.15930965814802522</v>
      </c>
      <c r="U1275" s="196" t="str">
        <f t="shared" si="424"/>
        <v>ok</v>
      </c>
      <c r="V1275" s="192" t="str">
        <f>INDEX(resources!F:F,MATCH(B1275,resources!B:B,0))</f>
        <v>new_resolve</v>
      </c>
      <c r="W1275" s="197">
        <f t="shared" si="425"/>
        <v>0</v>
      </c>
      <c r="X1275" s="197">
        <f t="shared" si="426"/>
        <v>1</v>
      </c>
      <c r="Y1275" s="214" t="str">
        <f t="shared" si="427"/>
        <v>New_Li_Battery_D.19-11-016 Resource 5_Resource 5. 20 MW, 80 MWh battery.</v>
      </c>
      <c r="Z1275" s="197">
        <f>IF(COUNTIFS($Y$2:Y1275,Y1275)=1,1,0)</f>
        <v>0</v>
      </c>
      <c r="AA1275" s="197">
        <f>SUM($Z$2:Z1275)*Z1275</f>
        <v>0</v>
      </c>
      <c r="AB1275" s="197">
        <f>COUNTIFS(resources!B:B,B1275)</f>
        <v>1</v>
      </c>
      <c r="AC1275" s="197">
        <f t="shared" si="428"/>
        <v>1</v>
      </c>
      <c r="AD1275" s="197">
        <f t="shared" si="429"/>
        <v>1</v>
      </c>
      <c r="AE1275" s="197">
        <f t="shared" si="430"/>
        <v>1</v>
      </c>
      <c r="AF1275" s="197">
        <f t="shared" si="431"/>
        <v>1</v>
      </c>
      <c r="AG1275" s="197">
        <f t="shared" si="432"/>
        <v>1</v>
      </c>
      <c r="AH1275" s="197">
        <f t="shared" si="433"/>
        <v>1</v>
      </c>
      <c r="AI1275" s="197">
        <f t="shared" si="434"/>
        <v>1</v>
      </c>
    </row>
    <row r="1276" spans="1:35" x14ac:dyDescent="0.3">
      <c r="A1276" s="103" t="s">
        <v>3926</v>
      </c>
      <c r="B1276" s="214" t="s">
        <v>593</v>
      </c>
      <c r="C1276" s="214" t="s">
        <v>6283</v>
      </c>
      <c r="D1276" s="164">
        <v>2023</v>
      </c>
      <c r="E1276" s="164">
        <v>4</v>
      </c>
      <c r="F1276" s="166">
        <v>0</v>
      </c>
      <c r="G1276" s="206"/>
      <c r="H1276" s="208">
        <v>7.9654829074012612E-3</v>
      </c>
      <c r="I1276" s="103" t="s">
        <v>558</v>
      </c>
      <c r="J1276" s="85">
        <v>4</v>
      </c>
      <c r="K1276" s="211" t="s">
        <v>6284</v>
      </c>
      <c r="L1276" s="211">
        <v>20</v>
      </c>
      <c r="M1276" s="211" t="str">
        <f>IF(
ISNA(INDEX([1]resources!E:E,MATCH(B1276,[1]resources!B:B,0))),"fillme",
INDEX([1]resources!E:E,MATCH(B1276,[1]resources!B:B,0)))</f>
        <v>CAISO_Battery</v>
      </c>
      <c r="N1276" s="221">
        <f>IF(
ISNA(INDEX([1]resources!J:J,MATCH(B1276,[1]resources!B:B,0))),"fillme",
INDEX([1]resources!J:J,MATCH(B1276,[1]resources!B:B,0)))</f>
        <v>0</v>
      </c>
      <c r="O1276" s="210" t="str">
        <f>IFERROR(INDEX(resources!K:K,MATCH(B1276,resources!B:B,0)),"fillme")</f>
        <v>battery</v>
      </c>
      <c r="P1276" s="210" t="str">
        <f t="shared" si="420"/>
        <v>battery_2023_4</v>
      </c>
      <c r="Q1276" s="194">
        <f>INDEX(elcc!G:G,MATCH(P1276,elcc!D:D,0))</f>
        <v>1</v>
      </c>
      <c r="R1276" s="195">
        <f t="shared" si="421"/>
        <v>1</v>
      </c>
      <c r="S1276" s="210">
        <f t="shared" si="422"/>
        <v>0.15930965814802522</v>
      </c>
      <c r="T1276" s="212">
        <f t="shared" si="423"/>
        <v>0.15930965814802522</v>
      </c>
      <c r="U1276" s="196" t="str">
        <f t="shared" si="424"/>
        <v>ok</v>
      </c>
      <c r="V1276" s="192" t="str">
        <f>INDEX(resources!F:F,MATCH(B1276,resources!B:B,0))</f>
        <v>new_resolve</v>
      </c>
      <c r="W1276" s="197">
        <f t="shared" si="425"/>
        <v>0</v>
      </c>
      <c r="X1276" s="197">
        <f t="shared" si="426"/>
        <v>1</v>
      </c>
      <c r="Y1276" s="214" t="str">
        <f t="shared" si="427"/>
        <v>New_Li_Battery_D.19-11-016 Resource 5_Resource 5. 20 MW, 80 MWh battery.</v>
      </c>
      <c r="Z1276" s="197">
        <f>IF(COUNTIFS($Y$2:Y1276,Y1276)=1,1,0)</f>
        <v>0</v>
      </c>
      <c r="AA1276" s="197">
        <f>SUM($Z$2:Z1276)*Z1276</f>
        <v>0</v>
      </c>
      <c r="AB1276" s="197">
        <f>COUNTIFS(resources!B:B,B1276)</f>
        <v>1</v>
      </c>
      <c r="AC1276" s="197">
        <f t="shared" si="428"/>
        <v>1</v>
      </c>
      <c r="AD1276" s="197">
        <f t="shared" si="429"/>
        <v>1</v>
      </c>
      <c r="AE1276" s="197">
        <f t="shared" si="430"/>
        <v>1</v>
      </c>
      <c r="AF1276" s="197">
        <f t="shared" si="431"/>
        <v>1</v>
      </c>
      <c r="AG1276" s="197">
        <f t="shared" si="432"/>
        <v>1</v>
      </c>
      <c r="AH1276" s="197">
        <f t="shared" si="433"/>
        <v>1</v>
      </c>
      <c r="AI1276" s="197">
        <f t="shared" si="434"/>
        <v>1</v>
      </c>
    </row>
    <row r="1277" spans="1:35" x14ac:dyDescent="0.3">
      <c r="A1277" s="103" t="s">
        <v>3926</v>
      </c>
      <c r="B1277" s="214" t="s">
        <v>593</v>
      </c>
      <c r="C1277" s="214" t="s">
        <v>6283</v>
      </c>
      <c r="D1277" s="164">
        <v>2023</v>
      </c>
      <c r="E1277" s="164">
        <v>5</v>
      </c>
      <c r="F1277" s="166">
        <v>0</v>
      </c>
      <c r="G1277" s="206"/>
      <c r="H1277" s="208">
        <v>7.9654829074012612E-3</v>
      </c>
      <c r="I1277" s="103" t="s">
        <v>558</v>
      </c>
      <c r="J1277" s="85">
        <v>4</v>
      </c>
      <c r="K1277" s="211" t="s">
        <v>6284</v>
      </c>
      <c r="L1277" s="211">
        <v>20</v>
      </c>
      <c r="M1277" s="211" t="str">
        <f>IF(
ISNA(INDEX([1]resources!E:E,MATCH(B1277,[1]resources!B:B,0))),"fillme",
INDEX([1]resources!E:E,MATCH(B1277,[1]resources!B:B,0)))</f>
        <v>CAISO_Battery</v>
      </c>
      <c r="N1277" s="221">
        <f>IF(
ISNA(INDEX([1]resources!J:J,MATCH(B1277,[1]resources!B:B,0))),"fillme",
INDEX([1]resources!J:J,MATCH(B1277,[1]resources!B:B,0)))</f>
        <v>0</v>
      </c>
      <c r="O1277" s="210" t="str">
        <f>IFERROR(INDEX(resources!K:K,MATCH(B1277,resources!B:B,0)),"fillme")</f>
        <v>battery</v>
      </c>
      <c r="P1277" s="210" t="str">
        <f t="shared" si="420"/>
        <v>battery_2023_5</v>
      </c>
      <c r="Q1277" s="194">
        <f>INDEX(elcc!G:G,MATCH(P1277,elcc!D:D,0))</f>
        <v>1</v>
      </c>
      <c r="R1277" s="195">
        <f t="shared" si="421"/>
        <v>1</v>
      </c>
      <c r="S1277" s="210">
        <f t="shared" si="422"/>
        <v>0.15930965814802522</v>
      </c>
      <c r="T1277" s="212">
        <f t="shared" si="423"/>
        <v>0.15930965814802522</v>
      </c>
      <c r="U1277" s="196" t="str">
        <f t="shared" si="424"/>
        <v>ok</v>
      </c>
      <c r="V1277" s="192" t="str">
        <f>INDEX(resources!F:F,MATCH(B1277,resources!B:B,0))</f>
        <v>new_resolve</v>
      </c>
      <c r="W1277" s="197">
        <f t="shared" si="425"/>
        <v>0</v>
      </c>
      <c r="X1277" s="197">
        <f t="shared" si="426"/>
        <v>1</v>
      </c>
      <c r="Y1277" s="214" t="str">
        <f t="shared" si="427"/>
        <v>New_Li_Battery_D.19-11-016 Resource 5_Resource 5. 20 MW, 80 MWh battery.</v>
      </c>
      <c r="Z1277" s="197">
        <f>IF(COUNTIFS($Y$2:Y1277,Y1277)=1,1,0)</f>
        <v>0</v>
      </c>
      <c r="AA1277" s="197">
        <f>SUM($Z$2:Z1277)*Z1277</f>
        <v>0</v>
      </c>
      <c r="AB1277" s="197">
        <f>COUNTIFS(resources!B:B,B1277)</f>
        <v>1</v>
      </c>
      <c r="AC1277" s="197">
        <f t="shared" si="428"/>
        <v>1</v>
      </c>
      <c r="AD1277" s="197">
        <f t="shared" si="429"/>
        <v>1</v>
      </c>
      <c r="AE1277" s="197">
        <f t="shared" si="430"/>
        <v>1</v>
      </c>
      <c r="AF1277" s="197">
        <f t="shared" si="431"/>
        <v>1</v>
      </c>
      <c r="AG1277" s="197">
        <f t="shared" si="432"/>
        <v>1</v>
      </c>
      <c r="AH1277" s="197">
        <f t="shared" si="433"/>
        <v>1</v>
      </c>
      <c r="AI1277" s="197">
        <f t="shared" si="434"/>
        <v>1</v>
      </c>
    </row>
    <row r="1278" spans="1:35" x14ac:dyDescent="0.3">
      <c r="A1278" s="103" t="s">
        <v>3926</v>
      </c>
      <c r="B1278" s="214" t="s">
        <v>593</v>
      </c>
      <c r="C1278" s="214" t="s">
        <v>6283</v>
      </c>
      <c r="D1278" s="164">
        <v>2023</v>
      </c>
      <c r="E1278" s="164">
        <v>6</v>
      </c>
      <c r="F1278" s="166">
        <v>0</v>
      </c>
      <c r="G1278" s="206"/>
      <c r="H1278" s="208">
        <v>7.9654829074012612E-3</v>
      </c>
      <c r="I1278" s="103" t="s">
        <v>558</v>
      </c>
      <c r="J1278" s="85">
        <v>4</v>
      </c>
      <c r="K1278" s="211" t="s">
        <v>6284</v>
      </c>
      <c r="L1278" s="211">
        <v>20</v>
      </c>
      <c r="M1278" s="211" t="str">
        <f>IF(
ISNA(INDEX([1]resources!E:E,MATCH(B1278,[1]resources!B:B,0))),"fillme",
INDEX([1]resources!E:E,MATCH(B1278,[1]resources!B:B,0)))</f>
        <v>CAISO_Battery</v>
      </c>
      <c r="N1278" s="221">
        <f>IF(
ISNA(INDEX([1]resources!J:J,MATCH(B1278,[1]resources!B:B,0))),"fillme",
INDEX([1]resources!J:J,MATCH(B1278,[1]resources!B:B,0)))</f>
        <v>0</v>
      </c>
      <c r="O1278" s="210" t="str">
        <f>IFERROR(INDEX(resources!K:K,MATCH(B1278,resources!B:B,0)),"fillme")</f>
        <v>battery</v>
      </c>
      <c r="P1278" s="210" t="str">
        <f t="shared" si="420"/>
        <v>battery_2023_6</v>
      </c>
      <c r="Q1278" s="194">
        <f>INDEX(elcc!G:G,MATCH(P1278,elcc!D:D,0))</f>
        <v>1</v>
      </c>
      <c r="R1278" s="195">
        <f t="shared" si="421"/>
        <v>1</v>
      </c>
      <c r="S1278" s="210">
        <f t="shared" si="422"/>
        <v>0.15930965814802522</v>
      </c>
      <c r="T1278" s="212">
        <f t="shared" si="423"/>
        <v>0.15930965814802522</v>
      </c>
      <c r="U1278" s="196" t="str">
        <f t="shared" si="424"/>
        <v>ok</v>
      </c>
      <c r="V1278" s="192" t="str">
        <f>INDEX(resources!F:F,MATCH(B1278,resources!B:B,0))</f>
        <v>new_resolve</v>
      </c>
      <c r="W1278" s="197">
        <f t="shared" si="425"/>
        <v>0</v>
      </c>
      <c r="X1278" s="197">
        <f t="shared" si="426"/>
        <v>1</v>
      </c>
      <c r="Y1278" s="214" t="str">
        <f t="shared" si="427"/>
        <v>New_Li_Battery_D.19-11-016 Resource 5_Resource 5. 20 MW, 80 MWh battery.</v>
      </c>
      <c r="Z1278" s="197">
        <f>IF(COUNTIFS($Y$2:Y1278,Y1278)=1,1,0)</f>
        <v>0</v>
      </c>
      <c r="AA1278" s="197">
        <f>SUM($Z$2:Z1278)*Z1278</f>
        <v>0</v>
      </c>
      <c r="AB1278" s="197">
        <f>COUNTIFS(resources!B:B,B1278)</f>
        <v>1</v>
      </c>
      <c r="AC1278" s="197">
        <f t="shared" si="428"/>
        <v>1</v>
      </c>
      <c r="AD1278" s="197">
        <f t="shared" si="429"/>
        <v>1</v>
      </c>
      <c r="AE1278" s="197">
        <f t="shared" si="430"/>
        <v>1</v>
      </c>
      <c r="AF1278" s="197">
        <f t="shared" si="431"/>
        <v>1</v>
      </c>
      <c r="AG1278" s="197">
        <f t="shared" si="432"/>
        <v>1</v>
      </c>
      <c r="AH1278" s="197">
        <f t="shared" si="433"/>
        <v>1</v>
      </c>
      <c r="AI1278" s="197">
        <f t="shared" si="434"/>
        <v>1</v>
      </c>
    </row>
    <row r="1279" spans="1:35" x14ac:dyDescent="0.3">
      <c r="A1279" s="103" t="s">
        <v>3926</v>
      </c>
      <c r="B1279" s="214" t="s">
        <v>593</v>
      </c>
      <c r="C1279" s="214" t="s">
        <v>6283</v>
      </c>
      <c r="D1279" s="164">
        <v>2023</v>
      </c>
      <c r="E1279" s="164">
        <v>7</v>
      </c>
      <c r="F1279" s="166">
        <v>0</v>
      </c>
      <c r="G1279" s="206"/>
      <c r="H1279" s="208">
        <v>7.9654829074012612E-3</v>
      </c>
      <c r="I1279" s="103" t="s">
        <v>558</v>
      </c>
      <c r="J1279" s="85">
        <v>4</v>
      </c>
      <c r="K1279" s="211" t="s">
        <v>6284</v>
      </c>
      <c r="L1279" s="211">
        <v>20</v>
      </c>
      <c r="M1279" s="211" t="str">
        <f>IF(
ISNA(INDEX([1]resources!E:E,MATCH(B1279,[1]resources!B:B,0))),"fillme",
INDEX([1]resources!E:E,MATCH(B1279,[1]resources!B:B,0)))</f>
        <v>CAISO_Battery</v>
      </c>
      <c r="N1279" s="221">
        <f>IF(
ISNA(INDEX([1]resources!J:J,MATCH(B1279,[1]resources!B:B,0))),"fillme",
INDEX([1]resources!J:J,MATCH(B1279,[1]resources!B:B,0)))</f>
        <v>0</v>
      </c>
      <c r="O1279" s="210" t="str">
        <f>IFERROR(INDEX(resources!K:K,MATCH(B1279,resources!B:B,0)),"fillme")</f>
        <v>battery</v>
      </c>
      <c r="P1279" s="210" t="str">
        <f t="shared" si="420"/>
        <v>battery_2023_7</v>
      </c>
      <c r="Q1279" s="194">
        <f>INDEX(elcc!G:G,MATCH(P1279,elcc!D:D,0))</f>
        <v>1</v>
      </c>
      <c r="R1279" s="195">
        <f t="shared" si="421"/>
        <v>1</v>
      </c>
      <c r="S1279" s="210">
        <f t="shared" si="422"/>
        <v>0.15930965814802522</v>
      </c>
      <c r="T1279" s="212">
        <f t="shared" si="423"/>
        <v>0.15930965814802522</v>
      </c>
      <c r="U1279" s="196" t="str">
        <f t="shared" si="424"/>
        <v>ok</v>
      </c>
      <c r="V1279" s="192" t="str">
        <f>INDEX(resources!F:F,MATCH(B1279,resources!B:B,0))</f>
        <v>new_resolve</v>
      </c>
      <c r="W1279" s="197">
        <f t="shared" si="425"/>
        <v>0</v>
      </c>
      <c r="X1279" s="197">
        <f t="shared" si="426"/>
        <v>1</v>
      </c>
      <c r="Y1279" s="214" t="str">
        <f t="shared" si="427"/>
        <v>New_Li_Battery_D.19-11-016 Resource 5_Resource 5. 20 MW, 80 MWh battery.</v>
      </c>
      <c r="Z1279" s="197">
        <f>IF(COUNTIFS($Y$2:Y1279,Y1279)=1,1,0)</f>
        <v>0</v>
      </c>
      <c r="AA1279" s="197">
        <f>SUM($Z$2:Z1279)*Z1279</f>
        <v>0</v>
      </c>
      <c r="AB1279" s="197">
        <f>COUNTIFS(resources!B:B,B1279)</f>
        <v>1</v>
      </c>
      <c r="AC1279" s="197">
        <f t="shared" si="428"/>
        <v>1</v>
      </c>
      <c r="AD1279" s="197">
        <f t="shared" si="429"/>
        <v>1</v>
      </c>
      <c r="AE1279" s="197">
        <f t="shared" si="430"/>
        <v>1</v>
      </c>
      <c r="AF1279" s="197">
        <f t="shared" si="431"/>
        <v>1</v>
      </c>
      <c r="AG1279" s="197">
        <f t="shared" si="432"/>
        <v>1</v>
      </c>
      <c r="AH1279" s="197">
        <f t="shared" si="433"/>
        <v>1</v>
      </c>
      <c r="AI1279" s="197">
        <f t="shared" si="434"/>
        <v>1</v>
      </c>
    </row>
    <row r="1280" spans="1:35" x14ac:dyDescent="0.3">
      <c r="A1280" s="103" t="s">
        <v>3926</v>
      </c>
      <c r="B1280" s="214" t="s">
        <v>593</v>
      </c>
      <c r="C1280" s="214" t="s">
        <v>6283</v>
      </c>
      <c r="D1280" s="164">
        <v>2023</v>
      </c>
      <c r="E1280" s="164">
        <v>8</v>
      </c>
      <c r="F1280" s="166">
        <v>0</v>
      </c>
      <c r="G1280" s="206"/>
      <c r="H1280" s="208">
        <v>7.9654829074012612E-3</v>
      </c>
      <c r="I1280" s="103" t="s">
        <v>558</v>
      </c>
      <c r="J1280" s="85">
        <v>4</v>
      </c>
      <c r="K1280" s="211" t="s">
        <v>6284</v>
      </c>
      <c r="L1280" s="211">
        <v>20</v>
      </c>
      <c r="M1280" s="211" t="str">
        <f>IF(
ISNA(INDEX([1]resources!E:E,MATCH(B1280,[1]resources!B:B,0))),"fillme",
INDEX([1]resources!E:E,MATCH(B1280,[1]resources!B:B,0)))</f>
        <v>CAISO_Battery</v>
      </c>
      <c r="N1280" s="221">
        <f>IF(
ISNA(INDEX([1]resources!J:J,MATCH(B1280,[1]resources!B:B,0))),"fillme",
INDEX([1]resources!J:J,MATCH(B1280,[1]resources!B:B,0)))</f>
        <v>0</v>
      </c>
      <c r="O1280" s="210" t="str">
        <f>IFERROR(INDEX(resources!K:K,MATCH(B1280,resources!B:B,0)),"fillme")</f>
        <v>battery</v>
      </c>
      <c r="P1280" s="210" t="str">
        <f t="shared" si="420"/>
        <v>battery_2023_8</v>
      </c>
      <c r="Q1280" s="194">
        <f>INDEX(elcc!G:G,MATCH(P1280,elcc!D:D,0))</f>
        <v>1</v>
      </c>
      <c r="R1280" s="195">
        <f t="shared" si="421"/>
        <v>1</v>
      </c>
      <c r="S1280" s="210">
        <f t="shared" si="422"/>
        <v>0.15930965814802522</v>
      </c>
      <c r="T1280" s="212">
        <f t="shared" si="423"/>
        <v>0.15930965814802522</v>
      </c>
      <c r="U1280" s="196" t="str">
        <f t="shared" si="424"/>
        <v>ok</v>
      </c>
      <c r="V1280" s="192" t="str">
        <f>INDEX(resources!F:F,MATCH(B1280,resources!B:B,0))</f>
        <v>new_resolve</v>
      </c>
      <c r="W1280" s="197">
        <f t="shared" si="425"/>
        <v>0</v>
      </c>
      <c r="X1280" s="197">
        <f t="shared" si="426"/>
        <v>1</v>
      </c>
      <c r="Y1280" s="214" t="str">
        <f t="shared" si="427"/>
        <v>New_Li_Battery_D.19-11-016 Resource 5_Resource 5. 20 MW, 80 MWh battery.</v>
      </c>
      <c r="Z1280" s="197">
        <f>IF(COUNTIFS($Y$2:Y1280,Y1280)=1,1,0)</f>
        <v>0</v>
      </c>
      <c r="AA1280" s="197">
        <f>SUM($Z$2:Z1280)*Z1280</f>
        <v>0</v>
      </c>
      <c r="AB1280" s="197">
        <f>COUNTIFS(resources!B:B,B1280)</f>
        <v>1</v>
      </c>
      <c r="AC1280" s="197">
        <f t="shared" si="428"/>
        <v>1</v>
      </c>
      <c r="AD1280" s="197">
        <f t="shared" si="429"/>
        <v>1</v>
      </c>
      <c r="AE1280" s="197">
        <f t="shared" si="430"/>
        <v>1</v>
      </c>
      <c r="AF1280" s="197">
        <f t="shared" si="431"/>
        <v>1</v>
      </c>
      <c r="AG1280" s="197">
        <f t="shared" si="432"/>
        <v>1</v>
      </c>
      <c r="AH1280" s="197">
        <f t="shared" si="433"/>
        <v>1</v>
      </c>
      <c r="AI1280" s="197">
        <f t="shared" si="434"/>
        <v>1</v>
      </c>
    </row>
    <row r="1281" spans="1:35" x14ac:dyDescent="0.3">
      <c r="A1281" s="103" t="s">
        <v>3926</v>
      </c>
      <c r="B1281" s="214" t="s">
        <v>593</v>
      </c>
      <c r="C1281" s="214" t="s">
        <v>6283</v>
      </c>
      <c r="D1281" s="164">
        <v>2023</v>
      </c>
      <c r="E1281" s="164">
        <v>9</v>
      </c>
      <c r="F1281" s="166">
        <v>0</v>
      </c>
      <c r="G1281" s="206"/>
      <c r="H1281" s="208">
        <v>7.9654829074012612E-3</v>
      </c>
      <c r="I1281" s="103" t="s">
        <v>558</v>
      </c>
      <c r="J1281" s="85">
        <v>4</v>
      </c>
      <c r="K1281" s="211" t="s">
        <v>6284</v>
      </c>
      <c r="L1281" s="211">
        <v>20</v>
      </c>
      <c r="M1281" s="211" t="str">
        <f>IF(
ISNA(INDEX([1]resources!E:E,MATCH(B1281,[1]resources!B:B,0))),"fillme",
INDEX([1]resources!E:E,MATCH(B1281,[1]resources!B:B,0)))</f>
        <v>CAISO_Battery</v>
      </c>
      <c r="N1281" s="221">
        <f>IF(
ISNA(INDEX([1]resources!J:J,MATCH(B1281,[1]resources!B:B,0))),"fillme",
INDEX([1]resources!J:J,MATCH(B1281,[1]resources!B:B,0)))</f>
        <v>0</v>
      </c>
      <c r="O1281" s="210" t="str">
        <f>IFERROR(INDEX(resources!K:K,MATCH(B1281,resources!B:B,0)),"fillme")</f>
        <v>battery</v>
      </c>
      <c r="P1281" s="210" t="str">
        <f t="shared" si="420"/>
        <v>battery_2023_9</v>
      </c>
      <c r="Q1281" s="194">
        <f>INDEX(elcc!G:G,MATCH(P1281,elcc!D:D,0))</f>
        <v>1</v>
      </c>
      <c r="R1281" s="195">
        <f t="shared" si="421"/>
        <v>1</v>
      </c>
      <c r="S1281" s="210">
        <f t="shared" si="422"/>
        <v>0.15930965814802522</v>
      </c>
      <c r="T1281" s="212">
        <f t="shared" si="423"/>
        <v>0.15930965814802522</v>
      </c>
      <c r="U1281" s="196" t="str">
        <f t="shared" si="424"/>
        <v>ok</v>
      </c>
      <c r="V1281" s="192" t="str">
        <f>INDEX(resources!F:F,MATCH(B1281,resources!B:B,0))</f>
        <v>new_resolve</v>
      </c>
      <c r="W1281" s="197">
        <f t="shared" si="425"/>
        <v>0</v>
      </c>
      <c r="X1281" s="197">
        <f t="shared" si="426"/>
        <v>1</v>
      </c>
      <c r="Y1281" s="214" t="str">
        <f t="shared" si="427"/>
        <v>New_Li_Battery_D.19-11-016 Resource 5_Resource 5. 20 MW, 80 MWh battery.</v>
      </c>
      <c r="Z1281" s="197">
        <f>IF(COUNTIFS($Y$2:Y1281,Y1281)=1,1,0)</f>
        <v>0</v>
      </c>
      <c r="AA1281" s="197">
        <f>SUM($Z$2:Z1281)*Z1281</f>
        <v>0</v>
      </c>
      <c r="AB1281" s="197">
        <f>COUNTIFS(resources!B:B,B1281)</f>
        <v>1</v>
      </c>
      <c r="AC1281" s="197">
        <f t="shared" si="428"/>
        <v>1</v>
      </c>
      <c r="AD1281" s="197">
        <f t="shared" si="429"/>
        <v>1</v>
      </c>
      <c r="AE1281" s="197">
        <f t="shared" si="430"/>
        <v>1</v>
      </c>
      <c r="AF1281" s="197">
        <f t="shared" si="431"/>
        <v>1</v>
      </c>
      <c r="AG1281" s="197">
        <f t="shared" si="432"/>
        <v>1</v>
      </c>
      <c r="AH1281" s="197">
        <f t="shared" si="433"/>
        <v>1</v>
      </c>
      <c r="AI1281" s="197">
        <f t="shared" si="434"/>
        <v>1</v>
      </c>
    </row>
    <row r="1282" spans="1:35" x14ac:dyDescent="0.3">
      <c r="A1282" s="103" t="s">
        <v>3926</v>
      </c>
      <c r="B1282" s="214" t="s">
        <v>593</v>
      </c>
      <c r="C1282" s="214" t="s">
        <v>6283</v>
      </c>
      <c r="D1282" s="164">
        <v>2023</v>
      </c>
      <c r="E1282" s="164">
        <v>10</v>
      </c>
      <c r="F1282" s="166">
        <v>0</v>
      </c>
      <c r="G1282" s="206"/>
      <c r="H1282" s="208">
        <v>7.9654829074012612E-3</v>
      </c>
      <c r="I1282" s="103" t="s">
        <v>558</v>
      </c>
      <c r="J1282" s="85">
        <v>4</v>
      </c>
      <c r="K1282" s="211" t="s">
        <v>6284</v>
      </c>
      <c r="L1282" s="211">
        <v>20</v>
      </c>
      <c r="M1282" s="211" t="str">
        <f>IF(
ISNA(INDEX([1]resources!E:E,MATCH(B1282,[1]resources!B:B,0))),"fillme",
INDEX([1]resources!E:E,MATCH(B1282,[1]resources!B:B,0)))</f>
        <v>CAISO_Battery</v>
      </c>
      <c r="N1282" s="221">
        <f>IF(
ISNA(INDEX([1]resources!J:J,MATCH(B1282,[1]resources!B:B,0))),"fillme",
INDEX([1]resources!J:J,MATCH(B1282,[1]resources!B:B,0)))</f>
        <v>0</v>
      </c>
      <c r="O1282" s="210" t="str">
        <f>IFERROR(INDEX(resources!K:K,MATCH(B1282,resources!B:B,0)),"fillme")</f>
        <v>battery</v>
      </c>
      <c r="P1282" s="210" t="str">
        <f t="shared" si="420"/>
        <v>battery_2023_10</v>
      </c>
      <c r="Q1282" s="194">
        <f>INDEX(elcc!G:G,MATCH(P1282,elcc!D:D,0))</f>
        <v>1</v>
      </c>
      <c r="R1282" s="195">
        <f t="shared" si="421"/>
        <v>1</v>
      </c>
      <c r="S1282" s="210">
        <f t="shared" si="422"/>
        <v>0.15930965814802522</v>
      </c>
      <c r="T1282" s="212">
        <f t="shared" si="423"/>
        <v>0.15930965814802522</v>
      </c>
      <c r="U1282" s="196" t="str">
        <f t="shared" si="424"/>
        <v>ok</v>
      </c>
      <c r="V1282" s="192" t="str">
        <f>INDEX(resources!F:F,MATCH(B1282,resources!B:B,0))</f>
        <v>new_resolve</v>
      </c>
      <c r="W1282" s="197">
        <f t="shared" si="425"/>
        <v>0</v>
      </c>
      <c r="X1282" s="197">
        <f t="shared" si="426"/>
        <v>1</v>
      </c>
      <c r="Y1282" s="214" t="str">
        <f t="shared" si="427"/>
        <v>New_Li_Battery_D.19-11-016 Resource 5_Resource 5. 20 MW, 80 MWh battery.</v>
      </c>
      <c r="Z1282" s="197">
        <f>IF(COUNTIFS($Y$2:Y1282,Y1282)=1,1,0)</f>
        <v>0</v>
      </c>
      <c r="AA1282" s="197">
        <f>SUM($Z$2:Z1282)*Z1282</f>
        <v>0</v>
      </c>
      <c r="AB1282" s="197">
        <f>COUNTIFS(resources!B:B,B1282)</f>
        <v>1</v>
      </c>
      <c r="AC1282" s="197">
        <f t="shared" si="428"/>
        <v>1</v>
      </c>
      <c r="AD1282" s="197">
        <f t="shared" si="429"/>
        <v>1</v>
      </c>
      <c r="AE1282" s="197">
        <f t="shared" si="430"/>
        <v>1</v>
      </c>
      <c r="AF1282" s="197">
        <f t="shared" si="431"/>
        <v>1</v>
      </c>
      <c r="AG1282" s="197">
        <f t="shared" si="432"/>
        <v>1</v>
      </c>
      <c r="AH1282" s="197">
        <f t="shared" si="433"/>
        <v>1</v>
      </c>
      <c r="AI1282" s="197">
        <f t="shared" si="434"/>
        <v>1</v>
      </c>
    </row>
    <row r="1283" spans="1:35" x14ac:dyDescent="0.3">
      <c r="A1283" s="103" t="s">
        <v>3926</v>
      </c>
      <c r="B1283" s="214" t="s">
        <v>593</v>
      </c>
      <c r="C1283" s="214" t="s">
        <v>6283</v>
      </c>
      <c r="D1283" s="164">
        <v>2023</v>
      </c>
      <c r="E1283" s="164">
        <v>11</v>
      </c>
      <c r="F1283" s="166">
        <v>0</v>
      </c>
      <c r="G1283" s="206"/>
      <c r="H1283" s="208">
        <v>7.9654829074012612E-3</v>
      </c>
      <c r="I1283" s="103" t="s">
        <v>558</v>
      </c>
      <c r="J1283" s="85">
        <v>4</v>
      </c>
      <c r="K1283" s="211" t="s">
        <v>6284</v>
      </c>
      <c r="L1283" s="211">
        <v>20</v>
      </c>
      <c r="M1283" s="211" t="str">
        <f>IF(
ISNA(INDEX([1]resources!E:E,MATCH(B1283,[1]resources!B:B,0))),"fillme",
INDEX([1]resources!E:E,MATCH(B1283,[1]resources!B:B,0)))</f>
        <v>CAISO_Battery</v>
      </c>
      <c r="N1283" s="221">
        <f>IF(
ISNA(INDEX([1]resources!J:J,MATCH(B1283,[1]resources!B:B,0))),"fillme",
INDEX([1]resources!J:J,MATCH(B1283,[1]resources!B:B,0)))</f>
        <v>0</v>
      </c>
      <c r="O1283" s="210" t="str">
        <f>IFERROR(INDEX(resources!K:K,MATCH(B1283,resources!B:B,0)),"fillme")</f>
        <v>battery</v>
      </c>
      <c r="P1283" s="210" t="str">
        <f t="shared" si="420"/>
        <v>battery_2023_11</v>
      </c>
      <c r="Q1283" s="194">
        <f>INDEX(elcc!G:G,MATCH(P1283,elcc!D:D,0))</f>
        <v>1</v>
      </c>
      <c r="R1283" s="195">
        <f t="shared" si="421"/>
        <v>1</v>
      </c>
      <c r="S1283" s="210">
        <f t="shared" si="422"/>
        <v>0.15930965814802522</v>
      </c>
      <c r="T1283" s="212">
        <f t="shared" si="423"/>
        <v>0.15930965814802522</v>
      </c>
      <c r="U1283" s="196" t="str">
        <f t="shared" si="424"/>
        <v>ok</v>
      </c>
      <c r="V1283" s="192" t="str">
        <f>INDEX(resources!F:F,MATCH(B1283,resources!B:B,0))</f>
        <v>new_resolve</v>
      </c>
      <c r="W1283" s="197">
        <f t="shared" si="425"/>
        <v>0</v>
      </c>
      <c r="X1283" s="197">
        <f t="shared" si="426"/>
        <v>1</v>
      </c>
      <c r="Y1283" s="214" t="str">
        <f t="shared" si="427"/>
        <v>New_Li_Battery_D.19-11-016 Resource 5_Resource 5. 20 MW, 80 MWh battery.</v>
      </c>
      <c r="Z1283" s="197">
        <f>IF(COUNTIFS($Y$2:Y1283,Y1283)=1,1,0)</f>
        <v>0</v>
      </c>
      <c r="AA1283" s="197">
        <f>SUM($Z$2:Z1283)*Z1283</f>
        <v>0</v>
      </c>
      <c r="AB1283" s="197">
        <f>COUNTIFS(resources!B:B,B1283)</f>
        <v>1</v>
      </c>
      <c r="AC1283" s="197">
        <f t="shared" si="428"/>
        <v>1</v>
      </c>
      <c r="AD1283" s="197">
        <f t="shared" si="429"/>
        <v>1</v>
      </c>
      <c r="AE1283" s="197">
        <f t="shared" si="430"/>
        <v>1</v>
      </c>
      <c r="AF1283" s="197">
        <f t="shared" si="431"/>
        <v>1</v>
      </c>
      <c r="AG1283" s="197">
        <f t="shared" si="432"/>
        <v>1</v>
      </c>
      <c r="AH1283" s="197">
        <f t="shared" si="433"/>
        <v>1</v>
      </c>
      <c r="AI1283" s="197">
        <f t="shared" si="434"/>
        <v>1</v>
      </c>
    </row>
    <row r="1284" spans="1:35" x14ac:dyDescent="0.3">
      <c r="A1284" s="103" t="s">
        <v>3926</v>
      </c>
      <c r="B1284" s="214" t="s">
        <v>593</v>
      </c>
      <c r="C1284" s="214" t="s">
        <v>6283</v>
      </c>
      <c r="D1284" s="164">
        <v>2023</v>
      </c>
      <c r="E1284" s="164">
        <v>12</v>
      </c>
      <c r="F1284" s="166">
        <v>0</v>
      </c>
      <c r="G1284" s="206"/>
      <c r="H1284" s="208">
        <v>7.9654829074012612E-3</v>
      </c>
      <c r="I1284" s="103" t="s">
        <v>558</v>
      </c>
      <c r="J1284" s="85">
        <v>4</v>
      </c>
      <c r="K1284" s="211" t="s">
        <v>6284</v>
      </c>
      <c r="L1284" s="211">
        <v>20</v>
      </c>
      <c r="M1284" s="211" t="str">
        <f>IF(
ISNA(INDEX([1]resources!E:E,MATCH(B1284,[1]resources!B:B,0))),"fillme",
INDEX([1]resources!E:E,MATCH(B1284,[1]resources!B:B,0)))</f>
        <v>CAISO_Battery</v>
      </c>
      <c r="N1284" s="221">
        <f>IF(
ISNA(INDEX([1]resources!J:J,MATCH(B1284,[1]resources!B:B,0))),"fillme",
INDEX([1]resources!J:J,MATCH(B1284,[1]resources!B:B,0)))</f>
        <v>0</v>
      </c>
      <c r="O1284" s="210" t="str">
        <f>IFERROR(INDEX(resources!K:K,MATCH(B1284,resources!B:B,0)),"fillme")</f>
        <v>battery</v>
      </c>
      <c r="P1284" s="210" t="str">
        <f t="shared" si="420"/>
        <v>battery_2023_12</v>
      </c>
      <c r="Q1284" s="194">
        <f>INDEX(elcc!G:G,MATCH(P1284,elcc!D:D,0))</f>
        <v>1</v>
      </c>
      <c r="R1284" s="195">
        <f t="shared" si="421"/>
        <v>1</v>
      </c>
      <c r="S1284" s="210">
        <f t="shared" si="422"/>
        <v>0.15930965814802522</v>
      </c>
      <c r="T1284" s="212">
        <f t="shared" si="423"/>
        <v>0.15930965814802522</v>
      </c>
      <c r="U1284" s="196" t="str">
        <f t="shared" si="424"/>
        <v>ok</v>
      </c>
      <c r="V1284" s="192" t="str">
        <f>INDEX(resources!F:F,MATCH(B1284,resources!B:B,0))</f>
        <v>new_resolve</v>
      </c>
      <c r="W1284" s="197">
        <f t="shared" si="425"/>
        <v>0</v>
      </c>
      <c r="X1284" s="197">
        <f t="shared" si="426"/>
        <v>1</v>
      </c>
      <c r="Y1284" s="214" t="str">
        <f t="shared" si="427"/>
        <v>New_Li_Battery_D.19-11-016 Resource 5_Resource 5. 20 MW, 80 MWh battery.</v>
      </c>
      <c r="Z1284" s="197">
        <f>IF(COUNTIFS($Y$2:Y1284,Y1284)=1,1,0)</f>
        <v>0</v>
      </c>
      <c r="AA1284" s="197">
        <f>SUM($Z$2:Z1284)*Z1284</f>
        <v>0</v>
      </c>
      <c r="AB1284" s="197">
        <f>COUNTIFS(resources!B:B,B1284)</f>
        <v>1</v>
      </c>
      <c r="AC1284" s="197">
        <f t="shared" si="428"/>
        <v>1</v>
      </c>
      <c r="AD1284" s="197">
        <f t="shared" si="429"/>
        <v>1</v>
      </c>
      <c r="AE1284" s="197">
        <f t="shared" si="430"/>
        <v>1</v>
      </c>
      <c r="AF1284" s="197">
        <f t="shared" si="431"/>
        <v>1</v>
      </c>
      <c r="AG1284" s="197">
        <f t="shared" si="432"/>
        <v>1</v>
      </c>
      <c r="AH1284" s="197">
        <f t="shared" si="433"/>
        <v>1</v>
      </c>
      <c r="AI1284" s="197">
        <f t="shared" si="434"/>
        <v>1</v>
      </c>
    </row>
    <row r="1285" spans="1:35" x14ac:dyDescent="0.3">
      <c r="A1285" s="103" t="s">
        <v>3926</v>
      </c>
      <c r="B1285" s="214" t="s">
        <v>593</v>
      </c>
      <c r="C1285" s="214" t="s">
        <v>6283</v>
      </c>
      <c r="D1285" s="164">
        <v>2024</v>
      </c>
      <c r="E1285" s="164">
        <v>1</v>
      </c>
      <c r="F1285" s="166">
        <v>0</v>
      </c>
      <c r="G1285" s="206"/>
      <c r="H1285" s="208">
        <v>7.9654829074012612E-3</v>
      </c>
      <c r="I1285" s="103" t="s">
        <v>558</v>
      </c>
      <c r="J1285" s="85">
        <v>4</v>
      </c>
      <c r="K1285" s="211" t="s">
        <v>6284</v>
      </c>
      <c r="L1285" s="211">
        <v>20</v>
      </c>
      <c r="M1285" s="211" t="str">
        <f>IF(
ISNA(INDEX([1]resources!E:E,MATCH(B1285,[1]resources!B:B,0))),"fillme",
INDEX([1]resources!E:E,MATCH(B1285,[1]resources!B:B,0)))</f>
        <v>CAISO_Battery</v>
      </c>
      <c r="N1285" s="221">
        <f>IF(
ISNA(INDEX([1]resources!J:J,MATCH(B1285,[1]resources!B:B,0))),"fillme",
INDEX([1]resources!J:J,MATCH(B1285,[1]resources!B:B,0)))</f>
        <v>0</v>
      </c>
      <c r="O1285" s="210" t="str">
        <f>IFERROR(INDEX(resources!K:K,MATCH(B1285,resources!B:B,0)),"fillme")</f>
        <v>battery</v>
      </c>
      <c r="P1285" s="210" t="str">
        <f t="shared" si="420"/>
        <v>battery_2024_1</v>
      </c>
      <c r="Q1285" s="194">
        <f>INDEX(elcc!G:G,MATCH(P1285,elcc!D:D,0))</f>
        <v>1</v>
      </c>
      <c r="R1285" s="195">
        <f t="shared" si="421"/>
        <v>1</v>
      </c>
      <c r="S1285" s="210">
        <f t="shared" si="422"/>
        <v>0.15930965814802522</v>
      </c>
      <c r="T1285" s="212">
        <f t="shared" si="423"/>
        <v>0.15930965814802522</v>
      </c>
      <c r="U1285" s="196" t="str">
        <f t="shared" si="424"/>
        <v>ok</v>
      </c>
      <c r="V1285" s="192" t="str">
        <f>INDEX(resources!F:F,MATCH(B1285,resources!B:B,0))</f>
        <v>new_resolve</v>
      </c>
      <c r="W1285" s="197">
        <f t="shared" si="425"/>
        <v>0</v>
      </c>
      <c r="X1285" s="197">
        <f t="shared" si="426"/>
        <v>1</v>
      </c>
      <c r="Y1285" s="214" t="str">
        <f t="shared" si="427"/>
        <v>New_Li_Battery_D.19-11-016 Resource 5_Resource 5. 20 MW, 80 MWh battery.</v>
      </c>
      <c r="Z1285" s="197">
        <f>IF(COUNTIFS($Y$2:Y1285,Y1285)=1,1,0)</f>
        <v>0</v>
      </c>
      <c r="AA1285" s="197">
        <f>SUM($Z$2:Z1285)*Z1285</f>
        <v>0</v>
      </c>
      <c r="AB1285" s="197">
        <f>COUNTIFS(resources!B:B,B1285)</f>
        <v>1</v>
      </c>
      <c r="AC1285" s="197">
        <f t="shared" si="428"/>
        <v>1</v>
      </c>
      <c r="AD1285" s="197">
        <f t="shared" si="429"/>
        <v>1</v>
      </c>
      <c r="AE1285" s="197">
        <f t="shared" si="430"/>
        <v>1</v>
      </c>
      <c r="AF1285" s="197">
        <f t="shared" si="431"/>
        <v>1</v>
      </c>
      <c r="AG1285" s="197">
        <f t="shared" si="432"/>
        <v>1</v>
      </c>
      <c r="AH1285" s="197">
        <f t="shared" si="433"/>
        <v>1</v>
      </c>
      <c r="AI1285" s="197">
        <f t="shared" si="434"/>
        <v>1</v>
      </c>
    </row>
    <row r="1286" spans="1:35" x14ac:dyDescent="0.3">
      <c r="A1286" s="103" t="s">
        <v>3926</v>
      </c>
      <c r="B1286" s="214" t="s">
        <v>593</v>
      </c>
      <c r="C1286" s="214" t="s">
        <v>6283</v>
      </c>
      <c r="D1286" s="164">
        <v>2024</v>
      </c>
      <c r="E1286" s="164">
        <v>2</v>
      </c>
      <c r="F1286" s="166">
        <v>0</v>
      </c>
      <c r="G1286" s="206"/>
      <c r="H1286" s="208">
        <v>7.9654829074012612E-3</v>
      </c>
      <c r="I1286" s="103" t="s">
        <v>558</v>
      </c>
      <c r="J1286" s="85">
        <v>4</v>
      </c>
      <c r="K1286" s="211" t="s">
        <v>6284</v>
      </c>
      <c r="L1286" s="211">
        <v>20</v>
      </c>
      <c r="M1286" s="211" t="str">
        <f>IF(
ISNA(INDEX([1]resources!E:E,MATCH(B1286,[1]resources!B:B,0))),"fillme",
INDEX([1]resources!E:E,MATCH(B1286,[1]resources!B:B,0)))</f>
        <v>CAISO_Battery</v>
      </c>
      <c r="N1286" s="221">
        <f>IF(
ISNA(INDEX([1]resources!J:J,MATCH(B1286,[1]resources!B:B,0))),"fillme",
INDEX([1]resources!J:J,MATCH(B1286,[1]resources!B:B,0)))</f>
        <v>0</v>
      </c>
      <c r="O1286" s="210" t="str">
        <f>IFERROR(INDEX(resources!K:K,MATCH(B1286,resources!B:B,0)),"fillme")</f>
        <v>battery</v>
      </c>
      <c r="P1286" s="210" t="str">
        <f t="shared" si="420"/>
        <v>battery_2024_2</v>
      </c>
      <c r="Q1286" s="194">
        <f>INDEX(elcc!G:G,MATCH(P1286,elcc!D:D,0))</f>
        <v>1</v>
      </c>
      <c r="R1286" s="195">
        <f t="shared" si="421"/>
        <v>1</v>
      </c>
      <c r="S1286" s="210">
        <f t="shared" si="422"/>
        <v>0.15930965814802522</v>
      </c>
      <c r="T1286" s="212">
        <f t="shared" si="423"/>
        <v>0.15930965814802522</v>
      </c>
      <c r="U1286" s="196" t="str">
        <f t="shared" si="424"/>
        <v>ok</v>
      </c>
      <c r="V1286" s="192" t="str">
        <f>INDEX(resources!F:F,MATCH(B1286,resources!B:B,0))</f>
        <v>new_resolve</v>
      </c>
      <c r="W1286" s="197">
        <f t="shared" si="425"/>
        <v>0</v>
      </c>
      <c r="X1286" s="197">
        <f t="shared" si="426"/>
        <v>1</v>
      </c>
      <c r="Y1286" s="214" t="str">
        <f t="shared" si="427"/>
        <v>New_Li_Battery_D.19-11-016 Resource 5_Resource 5. 20 MW, 80 MWh battery.</v>
      </c>
      <c r="Z1286" s="197">
        <f>IF(COUNTIFS($Y$2:Y1286,Y1286)=1,1,0)</f>
        <v>0</v>
      </c>
      <c r="AA1286" s="197">
        <f>SUM($Z$2:Z1286)*Z1286</f>
        <v>0</v>
      </c>
      <c r="AB1286" s="197">
        <f>COUNTIFS(resources!B:B,B1286)</f>
        <v>1</v>
      </c>
      <c r="AC1286" s="197">
        <f t="shared" si="428"/>
        <v>1</v>
      </c>
      <c r="AD1286" s="197">
        <f t="shared" si="429"/>
        <v>1</v>
      </c>
      <c r="AE1286" s="197">
        <f t="shared" si="430"/>
        <v>1</v>
      </c>
      <c r="AF1286" s="197">
        <f t="shared" si="431"/>
        <v>1</v>
      </c>
      <c r="AG1286" s="197">
        <f t="shared" si="432"/>
        <v>1</v>
      </c>
      <c r="AH1286" s="197">
        <f t="shared" si="433"/>
        <v>1</v>
      </c>
      <c r="AI1286" s="197">
        <f t="shared" si="434"/>
        <v>1</v>
      </c>
    </row>
    <row r="1287" spans="1:35" x14ac:dyDescent="0.3">
      <c r="A1287" s="103" t="s">
        <v>3926</v>
      </c>
      <c r="B1287" s="214" t="s">
        <v>593</v>
      </c>
      <c r="C1287" s="214" t="s">
        <v>6283</v>
      </c>
      <c r="D1287" s="164">
        <v>2024</v>
      </c>
      <c r="E1287" s="164">
        <v>3</v>
      </c>
      <c r="F1287" s="166">
        <v>0</v>
      </c>
      <c r="G1287" s="206"/>
      <c r="H1287" s="208">
        <v>7.9654829074012612E-3</v>
      </c>
      <c r="I1287" s="103" t="s">
        <v>558</v>
      </c>
      <c r="J1287" s="85">
        <v>4</v>
      </c>
      <c r="K1287" s="211" t="s">
        <v>6284</v>
      </c>
      <c r="L1287" s="211">
        <v>20</v>
      </c>
      <c r="M1287" s="211" t="str">
        <f>IF(
ISNA(INDEX([1]resources!E:E,MATCH(B1287,[1]resources!B:B,0))),"fillme",
INDEX([1]resources!E:E,MATCH(B1287,[1]resources!B:B,0)))</f>
        <v>CAISO_Battery</v>
      </c>
      <c r="N1287" s="221">
        <f>IF(
ISNA(INDEX([1]resources!J:J,MATCH(B1287,[1]resources!B:B,0))),"fillme",
INDEX([1]resources!J:J,MATCH(B1287,[1]resources!B:B,0)))</f>
        <v>0</v>
      </c>
      <c r="O1287" s="210" t="str">
        <f>IFERROR(INDEX(resources!K:K,MATCH(B1287,resources!B:B,0)),"fillme")</f>
        <v>battery</v>
      </c>
      <c r="P1287" s="210" t="str">
        <f t="shared" si="420"/>
        <v>battery_2024_3</v>
      </c>
      <c r="Q1287" s="194">
        <f>INDEX(elcc!G:G,MATCH(P1287,elcc!D:D,0))</f>
        <v>1</v>
      </c>
      <c r="R1287" s="195">
        <f t="shared" si="421"/>
        <v>1</v>
      </c>
      <c r="S1287" s="210">
        <f t="shared" si="422"/>
        <v>0.15930965814802522</v>
      </c>
      <c r="T1287" s="212">
        <f t="shared" si="423"/>
        <v>0.15930965814802522</v>
      </c>
      <c r="U1287" s="196" t="str">
        <f t="shared" si="424"/>
        <v>ok</v>
      </c>
      <c r="V1287" s="192" t="str">
        <f>INDEX(resources!F:F,MATCH(B1287,resources!B:B,0))</f>
        <v>new_resolve</v>
      </c>
      <c r="W1287" s="197">
        <f t="shared" si="425"/>
        <v>0</v>
      </c>
      <c r="X1287" s="197">
        <f t="shared" si="426"/>
        <v>1</v>
      </c>
      <c r="Y1287" s="214" t="str">
        <f t="shared" si="427"/>
        <v>New_Li_Battery_D.19-11-016 Resource 5_Resource 5. 20 MW, 80 MWh battery.</v>
      </c>
      <c r="Z1287" s="197">
        <f>IF(COUNTIFS($Y$2:Y1287,Y1287)=1,1,0)</f>
        <v>0</v>
      </c>
      <c r="AA1287" s="197">
        <f>SUM($Z$2:Z1287)*Z1287</f>
        <v>0</v>
      </c>
      <c r="AB1287" s="197">
        <f>COUNTIFS(resources!B:B,B1287)</f>
        <v>1</v>
      </c>
      <c r="AC1287" s="197">
        <f t="shared" si="428"/>
        <v>1</v>
      </c>
      <c r="AD1287" s="197">
        <f t="shared" si="429"/>
        <v>1</v>
      </c>
      <c r="AE1287" s="197">
        <f t="shared" si="430"/>
        <v>1</v>
      </c>
      <c r="AF1287" s="197">
        <f t="shared" si="431"/>
        <v>1</v>
      </c>
      <c r="AG1287" s="197">
        <f t="shared" si="432"/>
        <v>1</v>
      </c>
      <c r="AH1287" s="197">
        <f t="shared" si="433"/>
        <v>1</v>
      </c>
      <c r="AI1287" s="197">
        <f t="shared" si="434"/>
        <v>1</v>
      </c>
    </row>
    <row r="1288" spans="1:35" x14ac:dyDescent="0.3">
      <c r="A1288" s="103" t="s">
        <v>3926</v>
      </c>
      <c r="B1288" s="214" t="s">
        <v>593</v>
      </c>
      <c r="C1288" s="214" t="s">
        <v>6283</v>
      </c>
      <c r="D1288" s="164">
        <v>2024</v>
      </c>
      <c r="E1288" s="164">
        <v>4</v>
      </c>
      <c r="F1288" s="166">
        <v>0</v>
      </c>
      <c r="G1288" s="206"/>
      <c r="H1288" s="208">
        <v>7.9654829074012612E-3</v>
      </c>
      <c r="I1288" s="103" t="s">
        <v>558</v>
      </c>
      <c r="J1288" s="85">
        <v>4</v>
      </c>
      <c r="K1288" s="211" t="s">
        <v>6284</v>
      </c>
      <c r="L1288" s="211">
        <v>20</v>
      </c>
      <c r="M1288" s="211" t="str">
        <f>IF(
ISNA(INDEX([1]resources!E:E,MATCH(B1288,[1]resources!B:B,0))),"fillme",
INDEX([1]resources!E:E,MATCH(B1288,[1]resources!B:B,0)))</f>
        <v>CAISO_Battery</v>
      </c>
      <c r="N1288" s="221">
        <f>IF(
ISNA(INDEX([1]resources!J:J,MATCH(B1288,[1]resources!B:B,0))),"fillme",
INDEX([1]resources!J:J,MATCH(B1288,[1]resources!B:B,0)))</f>
        <v>0</v>
      </c>
      <c r="O1288" s="210" t="str">
        <f>IFERROR(INDEX(resources!K:K,MATCH(B1288,resources!B:B,0)),"fillme")</f>
        <v>battery</v>
      </c>
      <c r="P1288" s="210" t="str">
        <f t="shared" si="420"/>
        <v>battery_2024_4</v>
      </c>
      <c r="Q1288" s="194">
        <f>INDEX(elcc!G:G,MATCH(P1288,elcc!D:D,0))</f>
        <v>1</v>
      </c>
      <c r="R1288" s="195">
        <f t="shared" si="421"/>
        <v>1</v>
      </c>
      <c r="S1288" s="210">
        <f t="shared" si="422"/>
        <v>0.15930965814802522</v>
      </c>
      <c r="T1288" s="212">
        <f t="shared" si="423"/>
        <v>0.15930965814802522</v>
      </c>
      <c r="U1288" s="196" t="str">
        <f t="shared" si="424"/>
        <v>ok</v>
      </c>
      <c r="V1288" s="192" t="str">
        <f>INDEX(resources!F:F,MATCH(B1288,resources!B:B,0))</f>
        <v>new_resolve</v>
      </c>
      <c r="W1288" s="197">
        <f t="shared" si="425"/>
        <v>0</v>
      </c>
      <c r="X1288" s="197">
        <f t="shared" si="426"/>
        <v>1</v>
      </c>
      <c r="Y1288" s="214" t="str">
        <f t="shared" si="427"/>
        <v>New_Li_Battery_D.19-11-016 Resource 5_Resource 5. 20 MW, 80 MWh battery.</v>
      </c>
      <c r="Z1288" s="197">
        <f>IF(COUNTIFS($Y$2:Y1288,Y1288)=1,1,0)</f>
        <v>0</v>
      </c>
      <c r="AA1288" s="197">
        <f>SUM($Z$2:Z1288)*Z1288</f>
        <v>0</v>
      </c>
      <c r="AB1288" s="197">
        <f>COUNTIFS(resources!B:B,B1288)</f>
        <v>1</v>
      </c>
      <c r="AC1288" s="197">
        <f t="shared" si="428"/>
        <v>1</v>
      </c>
      <c r="AD1288" s="197">
        <f t="shared" si="429"/>
        <v>1</v>
      </c>
      <c r="AE1288" s="197">
        <f t="shared" si="430"/>
        <v>1</v>
      </c>
      <c r="AF1288" s="197">
        <f t="shared" si="431"/>
        <v>1</v>
      </c>
      <c r="AG1288" s="197">
        <f t="shared" si="432"/>
        <v>1</v>
      </c>
      <c r="AH1288" s="197">
        <f t="shared" si="433"/>
        <v>1</v>
      </c>
      <c r="AI1288" s="197">
        <f t="shared" si="434"/>
        <v>1</v>
      </c>
    </row>
    <row r="1289" spans="1:35" x14ac:dyDescent="0.3">
      <c r="A1289" s="103" t="s">
        <v>3926</v>
      </c>
      <c r="B1289" s="214" t="s">
        <v>593</v>
      </c>
      <c r="C1289" s="214" t="s">
        <v>6283</v>
      </c>
      <c r="D1289" s="164">
        <v>2024</v>
      </c>
      <c r="E1289" s="164">
        <v>5</v>
      </c>
      <c r="F1289" s="166">
        <v>0</v>
      </c>
      <c r="G1289" s="206"/>
      <c r="H1289" s="208">
        <v>7.9654829074012612E-3</v>
      </c>
      <c r="I1289" s="103" t="s">
        <v>558</v>
      </c>
      <c r="J1289" s="85">
        <v>4</v>
      </c>
      <c r="K1289" s="211" t="s">
        <v>6284</v>
      </c>
      <c r="L1289" s="211">
        <v>20</v>
      </c>
      <c r="M1289" s="211" t="str">
        <f>IF(
ISNA(INDEX([1]resources!E:E,MATCH(B1289,[1]resources!B:B,0))),"fillme",
INDEX([1]resources!E:E,MATCH(B1289,[1]resources!B:B,0)))</f>
        <v>CAISO_Battery</v>
      </c>
      <c r="N1289" s="221">
        <f>IF(
ISNA(INDEX([1]resources!J:J,MATCH(B1289,[1]resources!B:B,0))),"fillme",
INDEX([1]resources!J:J,MATCH(B1289,[1]resources!B:B,0)))</f>
        <v>0</v>
      </c>
      <c r="O1289" s="210" t="str">
        <f>IFERROR(INDEX(resources!K:K,MATCH(B1289,resources!B:B,0)),"fillme")</f>
        <v>battery</v>
      </c>
      <c r="P1289" s="210" t="str">
        <f t="shared" si="420"/>
        <v>battery_2024_5</v>
      </c>
      <c r="Q1289" s="194">
        <f>INDEX(elcc!G:G,MATCH(P1289,elcc!D:D,0))</f>
        <v>1</v>
      </c>
      <c r="R1289" s="195">
        <f t="shared" si="421"/>
        <v>1</v>
      </c>
      <c r="S1289" s="210">
        <f t="shared" si="422"/>
        <v>0.15930965814802522</v>
      </c>
      <c r="T1289" s="212">
        <f t="shared" si="423"/>
        <v>0.15930965814802522</v>
      </c>
      <c r="U1289" s="196" t="str">
        <f t="shared" si="424"/>
        <v>ok</v>
      </c>
      <c r="V1289" s="192" t="str">
        <f>INDEX(resources!F:F,MATCH(B1289,resources!B:B,0))</f>
        <v>new_resolve</v>
      </c>
      <c r="W1289" s="197">
        <f t="shared" si="425"/>
        <v>0</v>
      </c>
      <c r="X1289" s="197">
        <f t="shared" si="426"/>
        <v>1</v>
      </c>
      <c r="Y1289" s="214" t="str">
        <f t="shared" si="427"/>
        <v>New_Li_Battery_D.19-11-016 Resource 5_Resource 5. 20 MW, 80 MWh battery.</v>
      </c>
      <c r="Z1289" s="197">
        <f>IF(COUNTIFS($Y$2:Y1289,Y1289)=1,1,0)</f>
        <v>0</v>
      </c>
      <c r="AA1289" s="197">
        <f>SUM($Z$2:Z1289)*Z1289</f>
        <v>0</v>
      </c>
      <c r="AB1289" s="197">
        <f>COUNTIFS(resources!B:B,B1289)</f>
        <v>1</v>
      </c>
      <c r="AC1289" s="197">
        <f t="shared" si="428"/>
        <v>1</v>
      </c>
      <c r="AD1289" s="197">
        <f t="shared" si="429"/>
        <v>1</v>
      </c>
      <c r="AE1289" s="197">
        <f t="shared" si="430"/>
        <v>1</v>
      </c>
      <c r="AF1289" s="197">
        <f t="shared" si="431"/>
        <v>1</v>
      </c>
      <c r="AG1289" s="197">
        <f t="shared" si="432"/>
        <v>1</v>
      </c>
      <c r="AH1289" s="197">
        <f t="shared" si="433"/>
        <v>1</v>
      </c>
      <c r="AI1289" s="197">
        <f t="shared" si="434"/>
        <v>1</v>
      </c>
    </row>
    <row r="1290" spans="1:35" x14ac:dyDescent="0.3">
      <c r="A1290" s="103" t="s">
        <v>3926</v>
      </c>
      <c r="B1290" s="214" t="s">
        <v>593</v>
      </c>
      <c r="C1290" s="214" t="s">
        <v>6283</v>
      </c>
      <c r="D1290" s="164">
        <v>2024</v>
      </c>
      <c r="E1290" s="164">
        <v>6</v>
      </c>
      <c r="F1290" s="166">
        <v>0</v>
      </c>
      <c r="G1290" s="206"/>
      <c r="H1290" s="208">
        <v>7.9654829074012612E-3</v>
      </c>
      <c r="I1290" s="103" t="s">
        <v>558</v>
      </c>
      <c r="J1290" s="85">
        <v>4</v>
      </c>
      <c r="K1290" s="211" t="s">
        <v>6284</v>
      </c>
      <c r="L1290" s="211">
        <v>20</v>
      </c>
      <c r="M1290" s="211" t="str">
        <f>IF(
ISNA(INDEX([1]resources!E:E,MATCH(B1290,[1]resources!B:B,0))),"fillme",
INDEX([1]resources!E:E,MATCH(B1290,[1]resources!B:B,0)))</f>
        <v>CAISO_Battery</v>
      </c>
      <c r="N1290" s="221">
        <f>IF(
ISNA(INDEX([1]resources!J:J,MATCH(B1290,[1]resources!B:B,0))),"fillme",
INDEX([1]resources!J:J,MATCH(B1290,[1]resources!B:B,0)))</f>
        <v>0</v>
      </c>
      <c r="O1290" s="210" t="str">
        <f>IFERROR(INDEX(resources!K:K,MATCH(B1290,resources!B:B,0)),"fillme")</f>
        <v>battery</v>
      </c>
      <c r="P1290" s="210" t="str">
        <f t="shared" si="420"/>
        <v>battery_2024_6</v>
      </c>
      <c r="Q1290" s="194">
        <f>INDEX(elcc!G:G,MATCH(P1290,elcc!D:D,0))</f>
        <v>1</v>
      </c>
      <c r="R1290" s="195">
        <f t="shared" si="421"/>
        <v>1</v>
      </c>
      <c r="S1290" s="210">
        <f t="shared" si="422"/>
        <v>0.15930965814802522</v>
      </c>
      <c r="T1290" s="212">
        <f t="shared" si="423"/>
        <v>0.15930965814802522</v>
      </c>
      <c r="U1290" s="196" t="str">
        <f t="shared" si="424"/>
        <v>ok</v>
      </c>
      <c r="V1290" s="192" t="str">
        <f>INDEX(resources!F:F,MATCH(B1290,resources!B:B,0))</f>
        <v>new_resolve</v>
      </c>
      <c r="W1290" s="197">
        <f t="shared" si="425"/>
        <v>0</v>
      </c>
      <c r="X1290" s="197">
        <f t="shared" si="426"/>
        <v>1</v>
      </c>
      <c r="Y1290" s="214" t="str">
        <f t="shared" si="427"/>
        <v>New_Li_Battery_D.19-11-016 Resource 5_Resource 5. 20 MW, 80 MWh battery.</v>
      </c>
      <c r="Z1290" s="197">
        <f>IF(COUNTIFS($Y$2:Y1290,Y1290)=1,1,0)</f>
        <v>0</v>
      </c>
      <c r="AA1290" s="197">
        <f>SUM($Z$2:Z1290)*Z1290</f>
        <v>0</v>
      </c>
      <c r="AB1290" s="197">
        <f>COUNTIFS(resources!B:B,B1290)</f>
        <v>1</v>
      </c>
      <c r="AC1290" s="197">
        <f t="shared" si="428"/>
        <v>1</v>
      </c>
      <c r="AD1290" s="197">
        <f t="shared" si="429"/>
        <v>1</v>
      </c>
      <c r="AE1290" s="197">
        <f t="shared" si="430"/>
        <v>1</v>
      </c>
      <c r="AF1290" s="197">
        <f t="shared" si="431"/>
        <v>1</v>
      </c>
      <c r="AG1290" s="197">
        <f t="shared" si="432"/>
        <v>1</v>
      </c>
      <c r="AH1290" s="197">
        <f t="shared" si="433"/>
        <v>1</v>
      </c>
      <c r="AI1290" s="197">
        <f t="shared" si="434"/>
        <v>1</v>
      </c>
    </row>
    <row r="1291" spans="1:35" x14ac:dyDescent="0.3">
      <c r="A1291" s="103" t="s">
        <v>3926</v>
      </c>
      <c r="B1291" s="214" t="s">
        <v>593</v>
      </c>
      <c r="C1291" s="214" t="s">
        <v>6283</v>
      </c>
      <c r="D1291" s="164">
        <v>2024</v>
      </c>
      <c r="E1291" s="164">
        <v>7</v>
      </c>
      <c r="F1291" s="166">
        <v>0</v>
      </c>
      <c r="G1291" s="206"/>
      <c r="H1291" s="208">
        <v>7.9654829074012612E-3</v>
      </c>
      <c r="I1291" s="103" t="s">
        <v>558</v>
      </c>
      <c r="J1291" s="85">
        <v>4</v>
      </c>
      <c r="K1291" s="211" t="s">
        <v>6284</v>
      </c>
      <c r="L1291" s="211">
        <v>20</v>
      </c>
      <c r="M1291" s="211" t="str">
        <f>IF(
ISNA(INDEX([1]resources!E:E,MATCH(B1291,[1]resources!B:B,0))),"fillme",
INDEX([1]resources!E:E,MATCH(B1291,[1]resources!B:B,0)))</f>
        <v>CAISO_Battery</v>
      </c>
      <c r="N1291" s="221">
        <f>IF(
ISNA(INDEX([1]resources!J:J,MATCH(B1291,[1]resources!B:B,0))),"fillme",
INDEX([1]resources!J:J,MATCH(B1291,[1]resources!B:B,0)))</f>
        <v>0</v>
      </c>
      <c r="O1291" s="210" t="str">
        <f>IFERROR(INDEX(resources!K:K,MATCH(B1291,resources!B:B,0)),"fillme")</f>
        <v>battery</v>
      </c>
      <c r="P1291" s="210" t="str">
        <f t="shared" si="420"/>
        <v>battery_2024_7</v>
      </c>
      <c r="Q1291" s="194">
        <f>INDEX(elcc!G:G,MATCH(P1291,elcc!D:D,0))</f>
        <v>1</v>
      </c>
      <c r="R1291" s="195">
        <f t="shared" si="421"/>
        <v>1</v>
      </c>
      <c r="S1291" s="210">
        <f t="shared" si="422"/>
        <v>0.15930965814802522</v>
      </c>
      <c r="T1291" s="212">
        <f t="shared" si="423"/>
        <v>0.15930965814802522</v>
      </c>
      <c r="U1291" s="196" t="str">
        <f t="shared" si="424"/>
        <v>ok</v>
      </c>
      <c r="V1291" s="192" t="str">
        <f>INDEX(resources!F:F,MATCH(B1291,resources!B:B,0))</f>
        <v>new_resolve</v>
      </c>
      <c r="W1291" s="197">
        <f t="shared" si="425"/>
        <v>0</v>
      </c>
      <c r="X1291" s="197">
        <f t="shared" si="426"/>
        <v>1</v>
      </c>
      <c r="Y1291" s="214" t="str">
        <f t="shared" si="427"/>
        <v>New_Li_Battery_D.19-11-016 Resource 5_Resource 5. 20 MW, 80 MWh battery.</v>
      </c>
      <c r="Z1291" s="197">
        <f>IF(COUNTIFS($Y$2:Y1291,Y1291)=1,1,0)</f>
        <v>0</v>
      </c>
      <c r="AA1291" s="197">
        <f>SUM($Z$2:Z1291)*Z1291</f>
        <v>0</v>
      </c>
      <c r="AB1291" s="197">
        <f>COUNTIFS(resources!B:B,B1291)</f>
        <v>1</v>
      </c>
      <c r="AC1291" s="197">
        <f t="shared" si="428"/>
        <v>1</v>
      </c>
      <c r="AD1291" s="197">
        <f t="shared" si="429"/>
        <v>1</v>
      </c>
      <c r="AE1291" s="197">
        <f t="shared" si="430"/>
        <v>1</v>
      </c>
      <c r="AF1291" s="197">
        <f t="shared" si="431"/>
        <v>1</v>
      </c>
      <c r="AG1291" s="197">
        <f t="shared" si="432"/>
        <v>1</v>
      </c>
      <c r="AH1291" s="197">
        <f t="shared" si="433"/>
        <v>1</v>
      </c>
      <c r="AI1291" s="197">
        <f t="shared" si="434"/>
        <v>1</v>
      </c>
    </row>
    <row r="1292" spans="1:35" x14ac:dyDescent="0.3">
      <c r="A1292" s="103" t="s">
        <v>3926</v>
      </c>
      <c r="B1292" s="214" t="s">
        <v>593</v>
      </c>
      <c r="C1292" s="214" t="s">
        <v>6283</v>
      </c>
      <c r="D1292" s="164">
        <v>2024</v>
      </c>
      <c r="E1292" s="164">
        <v>8</v>
      </c>
      <c r="F1292" s="166">
        <v>0</v>
      </c>
      <c r="G1292" s="206"/>
      <c r="H1292" s="208">
        <v>7.9654829074012612E-3</v>
      </c>
      <c r="I1292" s="103" t="s">
        <v>558</v>
      </c>
      <c r="J1292" s="85">
        <v>4</v>
      </c>
      <c r="K1292" s="211" t="s">
        <v>6284</v>
      </c>
      <c r="L1292" s="211">
        <v>20</v>
      </c>
      <c r="M1292" s="211" t="str">
        <f>IF(
ISNA(INDEX([1]resources!E:E,MATCH(B1292,[1]resources!B:B,0))),"fillme",
INDEX([1]resources!E:E,MATCH(B1292,[1]resources!B:B,0)))</f>
        <v>CAISO_Battery</v>
      </c>
      <c r="N1292" s="221">
        <f>IF(
ISNA(INDEX([1]resources!J:J,MATCH(B1292,[1]resources!B:B,0))),"fillme",
INDEX([1]resources!J:J,MATCH(B1292,[1]resources!B:B,0)))</f>
        <v>0</v>
      </c>
      <c r="O1292" s="210" t="str">
        <f>IFERROR(INDEX(resources!K:K,MATCH(B1292,resources!B:B,0)),"fillme")</f>
        <v>battery</v>
      </c>
      <c r="P1292" s="210" t="str">
        <f t="shared" si="420"/>
        <v>battery_2024_8</v>
      </c>
      <c r="Q1292" s="194">
        <f>INDEX(elcc!G:G,MATCH(P1292,elcc!D:D,0))</f>
        <v>1</v>
      </c>
      <c r="R1292" s="195">
        <f t="shared" si="421"/>
        <v>1</v>
      </c>
      <c r="S1292" s="210">
        <f t="shared" si="422"/>
        <v>0.15930965814802522</v>
      </c>
      <c r="T1292" s="212">
        <f t="shared" si="423"/>
        <v>0.15930965814802522</v>
      </c>
      <c r="U1292" s="196" t="str">
        <f t="shared" si="424"/>
        <v>ok</v>
      </c>
      <c r="V1292" s="192" t="str">
        <f>INDEX(resources!F:F,MATCH(B1292,resources!B:B,0))</f>
        <v>new_resolve</v>
      </c>
      <c r="W1292" s="197">
        <f t="shared" si="425"/>
        <v>0</v>
      </c>
      <c r="X1292" s="197">
        <f t="shared" si="426"/>
        <v>1</v>
      </c>
      <c r="Y1292" s="214" t="str">
        <f t="shared" si="427"/>
        <v>New_Li_Battery_D.19-11-016 Resource 5_Resource 5. 20 MW, 80 MWh battery.</v>
      </c>
      <c r="Z1292" s="197">
        <f>IF(COUNTIFS($Y$2:Y1292,Y1292)=1,1,0)</f>
        <v>0</v>
      </c>
      <c r="AA1292" s="197">
        <f>SUM($Z$2:Z1292)*Z1292</f>
        <v>0</v>
      </c>
      <c r="AB1292" s="197">
        <f>COUNTIFS(resources!B:B,B1292)</f>
        <v>1</v>
      </c>
      <c r="AC1292" s="197">
        <f t="shared" si="428"/>
        <v>1</v>
      </c>
      <c r="AD1292" s="197">
        <f t="shared" si="429"/>
        <v>1</v>
      </c>
      <c r="AE1292" s="197">
        <f t="shared" si="430"/>
        <v>1</v>
      </c>
      <c r="AF1292" s="197">
        <f t="shared" si="431"/>
        <v>1</v>
      </c>
      <c r="AG1292" s="197">
        <f t="shared" si="432"/>
        <v>1</v>
      </c>
      <c r="AH1292" s="197">
        <f t="shared" si="433"/>
        <v>1</v>
      </c>
      <c r="AI1292" s="197">
        <f t="shared" si="434"/>
        <v>1</v>
      </c>
    </row>
    <row r="1293" spans="1:35" x14ac:dyDescent="0.3">
      <c r="A1293" s="103" t="s">
        <v>3926</v>
      </c>
      <c r="B1293" s="214" t="s">
        <v>593</v>
      </c>
      <c r="C1293" s="214" t="s">
        <v>6283</v>
      </c>
      <c r="D1293" s="164">
        <v>2024</v>
      </c>
      <c r="E1293" s="164">
        <v>9</v>
      </c>
      <c r="F1293" s="166">
        <v>0</v>
      </c>
      <c r="G1293" s="206"/>
      <c r="H1293" s="208">
        <v>7.9654829074012612E-3</v>
      </c>
      <c r="I1293" s="103" t="s">
        <v>558</v>
      </c>
      <c r="J1293" s="85">
        <v>4</v>
      </c>
      <c r="K1293" s="211" t="s">
        <v>6284</v>
      </c>
      <c r="L1293" s="211">
        <v>20</v>
      </c>
      <c r="M1293" s="211" t="str">
        <f>IF(
ISNA(INDEX([1]resources!E:E,MATCH(B1293,[1]resources!B:B,0))),"fillme",
INDEX([1]resources!E:E,MATCH(B1293,[1]resources!B:B,0)))</f>
        <v>CAISO_Battery</v>
      </c>
      <c r="N1293" s="221">
        <f>IF(
ISNA(INDEX([1]resources!J:J,MATCH(B1293,[1]resources!B:B,0))),"fillme",
INDEX([1]resources!J:J,MATCH(B1293,[1]resources!B:B,0)))</f>
        <v>0</v>
      </c>
      <c r="O1293" s="210" t="str">
        <f>IFERROR(INDEX(resources!K:K,MATCH(B1293,resources!B:B,0)),"fillme")</f>
        <v>battery</v>
      </c>
      <c r="P1293" s="210" t="str">
        <f t="shared" si="420"/>
        <v>battery_2024_9</v>
      </c>
      <c r="Q1293" s="194">
        <f>INDEX(elcc!G:G,MATCH(P1293,elcc!D:D,0))</f>
        <v>1</v>
      </c>
      <c r="R1293" s="195">
        <f t="shared" si="421"/>
        <v>1</v>
      </c>
      <c r="S1293" s="210">
        <f t="shared" si="422"/>
        <v>0.15930965814802522</v>
      </c>
      <c r="T1293" s="212">
        <f t="shared" si="423"/>
        <v>0.15930965814802522</v>
      </c>
      <c r="U1293" s="196" t="str">
        <f t="shared" si="424"/>
        <v>ok</v>
      </c>
      <c r="V1293" s="192" t="str">
        <f>INDEX(resources!F:F,MATCH(B1293,resources!B:B,0))</f>
        <v>new_resolve</v>
      </c>
      <c r="W1293" s="197">
        <f t="shared" si="425"/>
        <v>0</v>
      </c>
      <c r="X1293" s="197">
        <f t="shared" si="426"/>
        <v>1</v>
      </c>
      <c r="Y1293" s="214" t="str">
        <f t="shared" si="427"/>
        <v>New_Li_Battery_D.19-11-016 Resource 5_Resource 5. 20 MW, 80 MWh battery.</v>
      </c>
      <c r="Z1293" s="197">
        <f>IF(COUNTIFS($Y$2:Y1293,Y1293)=1,1,0)</f>
        <v>0</v>
      </c>
      <c r="AA1293" s="197">
        <f>SUM($Z$2:Z1293)*Z1293</f>
        <v>0</v>
      </c>
      <c r="AB1293" s="197">
        <f>COUNTIFS(resources!B:B,B1293)</f>
        <v>1</v>
      </c>
      <c r="AC1293" s="197">
        <f t="shared" si="428"/>
        <v>1</v>
      </c>
      <c r="AD1293" s="197">
        <f t="shared" si="429"/>
        <v>1</v>
      </c>
      <c r="AE1293" s="197">
        <f t="shared" si="430"/>
        <v>1</v>
      </c>
      <c r="AF1293" s="197">
        <f t="shared" si="431"/>
        <v>1</v>
      </c>
      <c r="AG1293" s="197">
        <f t="shared" si="432"/>
        <v>1</v>
      </c>
      <c r="AH1293" s="197">
        <f t="shared" si="433"/>
        <v>1</v>
      </c>
      <c r="AI1293" s="197">
        <f t="shared" si="434"/>
        <v>1</v>
      </c>
    </row>
    <row r="1294" spans="1:35" x14ac:dyDescent="0.3">
      <c r="A1294" s="103" t="s">
        <v>3926</v>
      </c>
      <c r="B1294" s="214" t="s">
        <v>593</v>
      </c>
      <c r="C1294" s="214" t="s">
        <v>6283</v>
      </c>
      <c r="D1294" s="164">
        <v>2024</v>
      </c>
      <c r="E1294" s="164">
        <v>10</v>
      </c>
      <c r="F1294" s="166">
        <v>0</v>
      </c>
      <c r="G1294" s="206"/>
      <c r="H1294" s="208">
        <v>7.9654829074012612E-3</v>
      </c>
      <c r="I1294" s="103" t="s">
        <v>558</v>
      </c>
      <c r="J1294" s="85">
        <v>4</v>
      </c>
      <c r="K1294" s="211" t="s">
        <v>6284</v>
      </c>
      <c r="L1294" s="211">
        <v>20</v>
      </c>
      <c r="M1294" s="211" t="str">
        <f>IF(
ISNA(INDEX([1]resources!E:E,MATCH(B1294,[1]resources!B:B,0))),"fillme",
INDEX([1]resources!E:E,MATCH(B1294,[1]resources!B:B,0)))</f>
        <v>CAISO_Battery</v>
      </c>
      <c r="N1294" s="221">
        <f>IF(
ISNA(INDEX([1]resources!J:J,MATCH(B1294,[1]resources!B:B,0))),"fillme",
INDEX([1]resources!J:J,MATCH(B1294,[1]resources!B:B,0)))</f>
        <v>0</v>
      </c>
      <c r="O1294" s="210" t="str">
        <f>IFERROR(INDEX(resources!K:K,MATCH(B1294,resources!B:B,0)),"fillme")</f>
        <v>battery</v>
      </c>
      <c r="P1294" s="210" t="str">
        <f t="shared" si="420"/>
        <v>battery_2024_10</v>
      </c>
      <c r="Q1294" s="194">
        <f>INDEX(elcc!G:G,MATCH(P1294,elcc!D:D,0))</f>
        <v>1</v>
      </c>
      <c r="R1294" s="195">
        <f t="shared" si="421"/>
        <v>1</v>
      </c>
      <c r="S1294" s="210">
        <f t="shared" si="422"/>
        <v>0.15930965814802522</v>
      </c>
      <c r="T1294" s="212">
        <f t="shared" si="423"/>
        <v>0.15930965814802522</v>
      </c>
      <c r="U1294" s="196" t="str">
        <f t="shared" si="424"/>
        <v>ok</v>
      </c>
      <c r="V1294" s="192" t="str">
        <f>INDEX(resources!F:F,MATCH(B1294,resources!B:B,0))</f>
        <v>new_resolve</v>
      </c>
      <c r="W1294" s="197">
        <f t="shared" si="425"/>
        <v>0</v>
      </c>
      <c r="X1294" s="197">
        <f t="shared" si="426"/>
        <v>1</v>
      </c>
      <c r="Y1294" s="214" t="str">
        <f t="shared" si="427"/>
        <v>New_Li_Battery_D.19-11-016 Resource 5_Resource 5. 20 MW, 80 MWh battery.</v>
      </c>
      <c r="Z1294" s="197">
        <f>IF(COUNTIFS($Y$2:Y1294,Y1294)=1,1,0)</f>
        <v>0</v>
      </c>
      <c r="AA1294" s="197">
        <f>SUM($Z$2:Z1294)*Z1294</f>
        <v>0</v>
      </c>
      <c r="AB1294" s="197">
        <f>COUNTIFS(resources!B:B,B1294)</f>
        <v>1</v>
      </c>
      <c r="AC1294" s="197">
        <f t="shared" si="428"/>
        <v>1</v>
      </c>
      <c r="AD1294" s="197">
        <f t="shared" si="429"/>
        <v>1</v>
      </c>
      <c r="AE1294" s="197">
        <f t="shared" si="430"/>
        <v>1</v>
      </c>
      <c r="AF1294" s="197">
        <f t="shared" si="431"/>
        <v>1</v>
      </c>
      <c r="AG1294" s="197">
        <f t="shared" si="432"/>
        <v>1</v>
      </c>
      <c r="AH1294" s="197">
        <f t="shared" si="433"/>
        <v>1</v>
      </c>
      <c r="AI1294" s="197">
        <f t="shared" si="434"/>
        <v>1</v>
      </c>
    </row>
    <row r="1295" spans="1:35" x14ac:dyDescent="0.3">
      <c r="A1295" s="103" t="s">
        <v>3926</v>
      </c>
      <c r="B1295" s="214" t="s">
        <v>593</v>
      </c>
      <c r="C1295" s="214" t="s">
        <v>6283</v>
      </c>
      <c r="D1295" s="164">
        <v>2024</v>
      </c>
      <c r="E1295" s="164">
        <v>11</v>
      </c>
      <c r="F1295" s="166">
        <v>0</v>
      </c>
      <c r="G1295" s="206"/>
      <c r="H1295" s="208">
        <v>7.9654829074012612E-3</v>
      </c>
      <c r="I1295" s="103" t="s">
        <v>558</v>
      </c>
      <c r="J1295" s="85">
        <v>4</v>
      </c>
      <c r="K1295" s="211" t="s">
        <v>6284</v>
      </c>
      <c r="L1295" s="211">
        <v>20</v>
      </c>
      <c r="M1295" s="211" t="str">
        <f>IF(
ISNA(INDEX([1]resources!E:E,MATCH(B1295,[1]resources!B:B,0))),"fillme",
INDEX([1]resources!E:E,MATCH(B1295,[1]resources!B:B,0)))</f>
        <v>CAISO_Battery</v>
      </c>
      <c r="N1295" s="221">
        <f>IF(
ISNA(INDEX([1]resources!J:J,MATCH(B1295,[1]resources!B:B,0))),"fillme",
INDEX([1]resources!J:J,MATCH(B1295,[1]resources!B:B,0)))</f>
        <v>0</v>
      </c>
      <c r="O1295" s="210" t="str">
        <f>IFERROR(INDEX(resources!K:K,MATCH(B1295,resources!B:B,0)),"fillme")</f>
        <v>battery</v>
      </c>
      <c r="P1295" s="210" t="str">
        <f t="shared" si="420"/>
        <v>battery_2024_11</v>
      </c>
      <c r="Q1295" s="194">
        <f>INDEX(elcc!G:G,MATCH(P1295,elcc!D:D,0))</f>
        <v>1</v>
      </c>
      <c r="R1295" s="195">
        <f t="shared" si="421"/>
        <v>1</v>
      </c>
      <c r="S1295" s="210">
        <f t="shared" si="422"/>
        <v>0.15930965814802522</v>
      </c>
      <c r="T1295" s="212">
        <f t="shared" si="423"/>
        <v>0.15930965814802522</v>
      </c>
      <c r="U1295" s="196" t="str">
        <f t="shared" si="424"/>
        <v>ok</v>
      </c>
      <c r="V1295" s="192" t="str">
        <f>INDEX(resources!F:F,MATCH(B1295,resources!B:B,0))</f>
        <v>new_resolve</v>
      </c>
      <c r="W1295" s="197">
        <f t="shared" si="425"/>
        <v>0</v>
      </c>
      <c r="X1295" s="197">
        <f t="shared" si="426"/>
        <v>1</v>
      </c>
      <c r="Y1295" s="214" t="str">
        <f t="shared" si="427"/>
        <v>New_Li_Battery_D.19-11-016 Resource 5_Resource 5. 20 MW, 80 MWh battery.</v>
      </c>
      <c r="Z1295" s="197">
        <f>IF(COUNTIFS($Y$2:Y1295,Y1295)=1,1,0)</f>
        <v>0</v>
      </c>
      <c r="AA1295" s="197">
        <f>SUM($Z$2:Z1295)*Z1295</f>
        <v>0</v>
      </c>
      <c r="AB1295" s="197">
        <f>COUNTIFS(resources!B:B,B1295)</f>
        <v>1</v>
      </c>
      <c r="AC1295" s="197">
        <f t="shared" si="428"/>
        <v>1</v>
      </c>
      <c r="AD1295" s="197">
        <f t="shared" si="429"/>
        <v>1</v>
      </c>
      <c r="AE1295" s="197">
        <f t="shared" si="430"/>
        <v>1</v>
      </c>
      <c r="AF1295" s="197">
        <f t="shared" si="431"/>
        <v>1</v>
      </c>
      <c r="AG1295" s="197">
        <f t="shared" si="432"/>
        <v>1</v>
      </c>
      <c r="AH1295" s="197">
        <f t="shared" si="433"/>
        <v>1</v>
      </c>
      <c r="AI1295" s="197">
        <f t="shared" si="434"/>
        <v>1</v>
      </c>
    </row>
    <row r="1296" spans="1:35" x14ac:dyDescent="0.3">
      <c r="A1296" s="103" t="s">
        <v>3926</v>
      </c>
      <c r="B1296" s="214" t="s">
        <v>593</v>
      </c>
      <c r="C1296" s="214" t="s">
        <v>6283</v>
      </c>
      <c r="D1296" s="164">
        <v>2024</v>
      </c>
      <c r="E1296" s="164">
        <v>12</v>
      </c>
      <c r="F1296" s="166">
        <v>0</v>
      </c>
      <c r="G1296" s="206"/>
      <c r="H1296" s="208">
        <v>7.9654829074012612E-3</v>
      </c>
      <c r="I1296" s="103" t="s">
        <v>558</v>
      </c>
      <c r="J1296" s="85">
        <v>4</v>
      </c>
      <c r="K1296" s="211" t="s">
        <v>6284</v>
      </c>
      <c r="L1296" s="211">
        <v>20</v>
      </c>
      <c r="M1296" s="211" t="str">
        <f>IF(
ISNA(INDEX([1]resources!E:E,MATCH(B1296,[1]resources!B:B,0))),"fillme",
INDEX([1]resources!E:E,MATCH(B1296,[1]resources!B:B,0)))</f>
        <v>CAISO_Battery</v>
      </c>
      <c r="N1296" s="221">
        <f>IF(
ISNA(INDEX([1]resources!J:J,MATCH(B1296,[1]resources!B:B,0))),"fillme",
INDEX([1]resources!J:J,MATCH(B1296,[1]resources!B:B,0)))</f>
        <v>0</v>
      </c>
      <c r="O1296" s="210" t="str">
        <f>IFERROR(INDEX(resources!K:K,MATCH(B1296,resources!B:B,0)),"fillme")</f>
        <v>battery</v>
      </c>
      <c r="P1296" s="210" t="str">
        <f t="shared" si="420"/>
        <v>battery_2024_12</v>
      </c>
      <c r="Q1296" s="194">
        <f>INDEX(elcc!G:G,MATCH(P1296,elcc!D:D,0))</f>
        <v>1</v>
      </c>
      <c r="R1296" s="195">
        <f t="shared" si="421"/>
        <v>1</v>
      </c>
      <c r="S1296" s="210">
        <f t="shared" si="422"/>
        <v>0.15930965814802522</v>
      </c>
      <c r="T1296" s="212">
        <f t="shared" si="423"/>
        <v>0.15930965814802522</v>
      </c>
      <c r="U1296" s="196" t="str">
        <f t="shared" si="424"/>
        <v>ok</v>
      </c>
      <c r="V1296" s="192" t="str">
        <f>INDEX(resources!F:F,MATCH(B1296,resources!B:B,0))</f>
        <v>new_resolve</v>
      </c>
      <c r="W1296" s="197">
        <f t="shared" si="425"/>
        <v>0</v>
      </c>
      <c r="X1296" s="197">
        <f t="shared" si="426"/>
        <v>1</v>
      </c>
      <c r="Y1296" s="214" t="str">
        <f t="shared" si="427"/>
        <v>New_Li_Battery_D.19-11-016 Resource 5_Resource 5. 20 MW, 80 MWh battery.</v>
      </c>
      <c r="Z1296" s="197">
        <f>IF(COUNTIFS($Y$2:Y1296,Y1296)=1,1,0)</f>
        <v>0</v>
      </c>
      <c r="AA1296" s="197">
        <f>SUM($Z$2:Z1296)*Z1296</f>
        <v>0</v>
      </c>
      <c r="AB1296" s="197">
        <f>COUNTIFS(resources!B:B,B1296)</f>
        <v>1</v>
      </c>
      <c r="AC1296" s="197">
        <f t="shared" si="428"/>
        <v>1</v>
      </c>
      <c r="AD1296" s="197">
        <f t="shared" si="429"/>
        <v>1</v>
      </c>
      <c r="AE1296" s="197">
        <f t="shared" si="430"/>
        <v>1</v>
      </c>
      <c r="AF1296" s="197">
        <f t="shared" si="431"/>
        <v>1</v>
      </c>
      <c r="AG1296" s="197">
        <f t="shared" si="432"/>
        <v>1</v>
      </c>
      <c r="AH1296" s="197">
        <f t="shared" si="433"/>
        <v>1</v>
      </c>
      <c r="AI1296" s="197">
        <f t="shared" si="434"/>
        <v>1</v>
      </c>
    </row>
    <row r="1297" spans="1:35" x14ac:dyDescent="0.3">
      <c r="A1297" s="103" t="s">
        <v>3926</v>
      </c>
      <c r="B1297" s="214" t="s">
        <v>593</v>
      </c>
      <c r="C1297" s="214" t="s">
        <v>6283</v>
      </c>
      <c r="D1297" s="164">
        <v>2025</v>
      </c>
      <c r="E1297" s="164">
        <v>1</v>
      </c>
      <c r="F1297" s="166">
        <v>0</v>
      </c>
      <c r="G1297" s="206"/>
      <c r="H1297" s="208">
        <v>7.9654829074012612E-3</v>
      </c>
      <c r="I1297" s="103" t="s">
        <v>558</v>
      </c>
      <c r="J1297" s="85">
        <v>4</v>
      </c>
      <c r="K1297" s="211" t="s">
        <v>6284</v>
      </c>
      <c r="L1297" s="211">
        <v>20</v>
      </c>
      <c r="M1297" s="211" t="str">
        <f>IF(
ISNA(INDEX([1]resources!E:E,MATCH(B1297,[1]resources!B:B,0))),"fillme",
INDEX([1]resources!E:E,MATCH(B1297,[1]resources!B:B,0)))</f>
        <v>CAISO_Battery</v>
      </c>
      <c r="N1297" s="221">
        <f>IF(
ISNA(INDEX([1]resources!J:J,MATCH(B1297,[1]resources!B:B,0))),"fillme",
INDEX([1]resources!J:J,MATCH(B1297,[1]resources!B:B,0)))</f>
        <v>0</v>
      </c>
      <c r="O1297" s="210" t="str">
        <f>IFERROR(INDEX(resources!K:K,MATCH(B1297,resources!B:B,0)),"fillme")</f>
        <v>battery</v>
      </c>
      <c r="P1297" s="210" t="str">
        <f t="shared" si="420"/>
        <v>battery_2025_1</v>
      </c>
      <c r="Q1297" s="194">
        <f>INDEX(elcc!G:G,MATCH(P1297,elcc!D:D,0))</f>
        <v>0.98301732361648997</v>
      </c>
      <c r="R1297" s="195">
        <f t="shared" si="421"/>
        <v>1</v>
      </c>
      <c r="S1297" s="210">
        <f t="shared" si="422"/>
        <v>0.15660415377892969</v>
      </c>
      <c r="T1297" s="212">
        <f t="shared" si="423"/>
        <v>0.15660415377892969</v>
      </c>
      <c r="U1297" s="196" t="str">
        <f t="shared" si="424"/>
        <v>ok</v>
      </c>
      <c r="V1297" s="192" t="str">
        <f>INDEX(resources!F:F,MATCH(B1297,resources!B:B,0))</f>
        <v>new_resolve</v>
      </c>
      <c r="W1297" s="197">
        <f t="shared" si="425"/>
        <v>0</v>
      </c>
      <c r="X1297" s="197">
        <f t="shared" si="426"/>
        <v>1</v>
      </c>
      <c r="Y1297" s="214" t="str">
        <f t="shared" si="427"/>
        <v>New_Li_Battery_D.19-11-016 Resource 5_Resource 5. 20 MW, 80 MWh battery.</v>
      </c>
      <c r="Z1297" s="197">
        <f>IF(COUNTIFS($Y$2:Y1297,Y1297)=1,1,0)</f>
        <v>0</v>
      </c>
      <c r="AA1297" s="197">
        <f>SUM($Z$2:Z1297)*Z1297</f>
        <v>0</v>
      </c>
      <c r="AB1297" s="197">
        <f>COUNTIFS(resources!B:B,B1297)</f>
        <v>1</v>
      </c>
      <c r="AC1297" s="197">
        <f t="shared" si="428"/>
        <v>1</v>
      </c>
      <c r="AD1297" s="197">
        <f t="shared" si="429"/>
        <v>1</v>
      </c>
      <c r="AE1297" s="197">
        <f t="shared" si="430"/>
        <v>1</v>
      </c>
      <c r="AF1297" s="197">
        <f t="shared" si="431"/>
        <v>1</v>
      </c>
      <c r="AG1297" s="197">
        <f t="shared" si="432"/>
        <v>1</v>
      </c>
      <c r="AH1297" s="197">
        <f t="shared" si="433"/>
        <v>1</v>
      </c>
      <c r="AI1297" s="197">
        <f t="shared" si="434"/>
        <v>1</v>
      </c>
    </row>
    <row r="1298" spans="1:35" x14ac:dyDescent="0.3">
      <c r="A1298" s="103" t="s">
        <v>3926</v>
      </c>
      <c r="B1298" s="214" t="s">
        <v>593</v>
      </c>
      <c r="C1298" s="214" t="s">
        <v>6283</v>
      </c>
      <c r="D1298" s="164">
        <v>2025</v>
      </c>
      <c r="E1298" s="164">
        <v>2</v>
      </c>
      <c r="F1298" s="166">
        <v>0</v>
      </c>
      <c r="G1298" s="206"/>
      <c r="H1298" s="208">
        <v>7.9654829074012612E-3</v>
      </c>
      <c r="I1298" s="103" t="s">
        <v>558</v>
      </c>
      <c r="J1298" s="85">
        <v>4</v>
      </c>
      <c r="K1298" s="211" t="s">
        <v>6284</v>
      </c>
      <c r="L1298" s="211">
        <v>20</v>
      </c>
      <c r="M1298" s="211" t="str">
        <f>IF(
ISNA(INDEX([1]resources!E:E,MATCH(B1298,[1]resources!B:B,0))),"fillme",
INDEX([1]resources!E:E,MATCH(B1298,[1]resources!B:B,0)))</f>
        <v>CAISO_Battery</v>
      </c>
      <c r="N1298" s="221">
        <f>IF(
ISNA(INDEX([1]resources!J:J,MATCH(B1298,[1]resources!B:B,0))),"fillme",
INDEX([1]resources!J:J,MATCH(B1298,[1]resources!B:B,0)))</f>
        <v>0</v>
      </c>
      <c r="O1298" s="210" t="str">
        <f>IFERROR(INDEX(resources!K:K,MATCH(B1298,resources!B:B,0)),"fillme")</f>
        <v>battery</v>
      </c>
      <c r="P1298" s="210" t="str">
        <f t="shared" si="420"/>
        <v>battery_2025_2</v>
      </c>
      <c r="Q1298" s="194">
        <f>INDEX(elcc!G:G,MATCH(P1298,elcc!D:D,0))</f>
        <v>0.98301732361648997</v>
      </c>
      <c r="R1298" s="195">
        <f t="shared" si="421"/>
        <v>1</v>
      </c>
      <c r="S1298" s="210">
        <f t="shared" si="422"/>
        <v>0.15660415377892969</v>
      </c>
      <c r="T1298" s="212">
        <f t="shared" si="423"/>
        <v>0.15660415377892969</v>
      </c>
      <c r="U1298" s="196" t="str">
        <f t="shared" si="424"/>
        <v>ok</v>
      </c>
      <c r="V1298" s="192" t="str">
        <f>INDEX(resources!F:F,MATCH(B1298,resources!B:B,0))</f>
        <v>new_resolve</v>
      </c>
      <c r="W1298" s="197">
        <f t="shared" si="425"/>
        <v>0</v>
      </c>
      <c r="X1298" s="197">
        <f t="shared" si="426"/>
        <v>1</v>
      </c>
      <c r="Y1298" s="214" t="str">
        <f t="shared" si="427"/>
        <v>New_Li_Battery_D.19-11-016 Resource 5_Resource 5. 20 MW, 80 MWh battery.</v>
      </c>
      <c r="Z1298" s="197">
        <f>IF(COUNTIFS($Y$2:Y1298,Y1298)=1,1,0)</f>
        <v>0</v>
      </c>
      <c r="AA1298" s="197">
        <f>SUM($Z$2:Z1298)*Z1298</f>
        <v>0</v>
      </c>
      <c r="AB1298" s="197">
        <f>COUNTIFS(resources!B:B,B1298)</f>
        <v>1</v>
      </c>
      <c r="AC1298" s="197">
        <f t="shared" si="428"/>
        <v>1</v>
      </c>
      <c r="AD1298" s="197">
        <f t="shared" si="429"/>
        <v>1</v>
      </c>
      <c r="AE1298" s="197">
        <f t="shared" si="430"/>
        <v>1</v>
      </c>
      <c r="AF1298" s="197">
        <f t="shared" si="431"/>
        <v>1</v>
      </c>
      <c r="AG1298" s="197">
        <f t="shared" si="432"/>
        <v>1</v>
      </c>
      <c r="AH1298" s="197">
        <f t="shared" si="433"/>
        <v>1</v>
      </c>
      <c r="AI1298" s="197">
        <f t="shared" si="434"/>
        <v>1</v>
      </c>
    </row>
    <row r="1299" spans="1:35" x14ac:dyDescent="0.3">
      <c r="A1299" s="103" t="s">
        <v>3926</v>
      </c>
      <c r="B1299" s="214" t="s">
        <v>593</v>
      </c>
      <c r="C1299" s="214" t="s">
        <v>6283</v>
      </c>
      <c r="D1299" s="164">
        <v>2025</v>
      </c>
      <c r="E1299" s="164">
        <v>3</v>
      </c>
      <c r="F1299" s="166">
        <v>0</v>
      </c>
      <c r="G1299" s="206"/>
      <c r="H1299" s="208">
        <v>7.9654829074012612E-3</v>
      </c>
      <c r="I1299" s="103" t="s">
        <v>558</v>
      </c>
      <c r="J1299" s="85">
        <v>4</v>
      </c>
      <c r="K1299" s="211" t="s">
        <v>6284</v>
      </c>
      <c r="L1299" s="211">
        <v>20</v>
      </c>
      <c r="M1299" s="211" t="str">
        <f>IF(
ISNA(INDEX([1]resources!E:E,MATCH(B1299,[1]resources!B:B,0))),"fillme",
INDEX([1]resources!E:E,MATCH(B1299,[1]resources!B:B,0)))</f>
        <v>CAISO_Battery</v>
      </c>
      <c r="N1299" s="221">
        <f>IF(
ISNA(INDEX([1]resources!J:J,MATCH(B1299,[1]resources!B:B,0))),"fillme",
INDEX([1]resources!J:J,MATCH(B1299,[1]resources!B:B,0)))</f>
        <v>0</v>
      </c>
      <c r="O1299" s="210" t="str">
        <f>IFERROR(INDEX(resources!K:K,MATCH(B1299,resources!B:B,0)),"fillme")</f>
        <v>battery</v>
      </c>
      <c r="P1299" s="210" t="str">
        <f t="shared" si="420"/>
        <v>battery_2025_3</v>
      </c>
      <c r="Q1299" s="194">
        <f>INDEX(elcc!G:G,MATCH(P1299,elcc!D:D,0))</f>
        <v>0.98301732361648997</v>
      </c>
      <c r="R1299" s="195">
        <f t="shared" si="421"/>
        <v>1</v>
      </c>
      <c r="S1299" s="210">
        <f t="shared" si="422"/>
        <v>0.15660415377892969</v>
      </c>
      <c r="T1299" s="212">
        <f t="shared" si="423"/>
        <v>0.15660415377892969</v>
      </c>
      <c r="U1299" s="196" t="str">
        <f t="shared" si="424"/>
        <v>ok</v>
      </c>
      <c r="V1299" s="192" t="str">
        <f>INDEX(resources!F:F,MATCH(B1299,resources!B:B,0))</f>
        <v>new_resolve</v>
      </c>
      <c r="W1299" s="197">
        <f t="shared" si="425"/>
        <v>0</v>
      </c>
      <c r="X1299" s="197">
        <f t="shared" si="426"/>
        <v>1</v>
      </c>
      <c r="Y1299" s="214" t="str">
        <f t="shared" si="427"/>
        <v>New_Li_Battery_D.19-11-016 Resource 5_Resource 5. 20 MW, 80 MWh battery.</v>
      </c>
      <c r="Z1299" s="197">
        <f>IF(COUNTIFS($Y$2:Y1299,Y1299)=1,1,0)</f>
        <v>0</v>
      </c>
      <c r="AA1299" s="197">
        <f>SUM($Z$2:Z1299)*Z1299</f>
        <v>0</v>
      </c>
      <c r="AB1299" s="197">
        <f>COUNTIFS(resources!B:B,B1299)</f>
        <v>1</v>
      </c>
      <c r="AC1299" s="197">
        <f t="shared" si="428"/>
        <v>1</v>
      </c>
      <c r="AD1299" s="197">
        <f t="shared" si="429"/>
        <v>1</v>
      </c>
      <c r="AE1299" s="197">
        <f t="shared" si="430"/>
        <v>1</v>
      </c>
      <c r="AF1299" s="197">
        <f t="shared" si="431"/>
        <v>1</v>
      </c>
      <c r="AG1299" s="197">
        <f t="shared" si="432"/>
        <v>1</v>
      </c>
      <c r="AH1299" s="197">
        <f t="shared" si="433"/>
        <v>1</v>
      </c>
      <c r="AI1299" s="197">
        <f t="shared" si="434"/>
        <v>1</v>
      </c>
    </row>
    <row r="1300" spans="1:35" x14ac:dyDescent="0.3">
      <c r="A1300" s="103" t="s">
        <v>3926</v>
      </c>
      <c r="B1300" s="214" t="s">
        <v>593</v>
      </c>
      <c r="C1300" s="214" t="s">
        <v>6283</v>
      </c>
      <c r="D1300" s="164">
        <v>2025</v>
      </c>
      <c r="E1300" s="164">
        <v>4</v>
      </c>
      <c r="F1300" s="166">
        <v>0</v>
      </c>
      <c r="G1300" s="206"/>
      <c r="H1300" s="208">
        <v>7.9654829074012612E-3</v>
      </c>
      <c r="I1300" s="103" t="s">
        <v>558</v>
      </c>
      <c r="J1300" s="85">
        <v>4</v>
      </c>
      <c r="K1300" s="211" t="s">
        <v>6284</v>
      </c>
      <c r="L1300" s="211">
        <v>20</v>
      </c>
      <c r="M1300" s="211" t="str">
        <f>IF(
ISNA(INDEX([1]resources!E:E,MATCH(B1300,[1]resources!B:B,0))),"fillme",
INDEX([1]resources!E:E,MATCH(B1300,[1]resources!B:B,0)))</f>
        <v>CAISO_Battery</v>
      </c>
      <c r="N1300" s="221">
        <f>IF(
ISNA(INDEX([1]resources!J:J,MATCH(B1300,[1]resources!B:B,0))),"fillme",
INDEX([1]resources!J:J,MATCH(B1300,[1]resources!B:B,0)))</f>
        <v>0</v>
      </c>
      <c r="O1300" s="210" t="str">
        <f>IFERROR(INDEX(resources!K:K,MATCH(B1300,resources!B:B,0)),"fillme")</f>
        <v>battery</v>
      </c>
      <c r="P1300" s="210" t="str">
        <f t="shared" ref="P1300:P1363" si="435">O1300&amp;"_"&amp;D1300&amp;"_"&amp;E1300</f>
        <v>battery_2025_4</v>
      </c>
      <c r="Q1300" s="194">
        <f>INDEX(elcc!G:G,MATCH(P1300,elcc!D:D,0))</f>
        <v>0.98301732361648997</v>
      </c>
      <c r="R1300" s="195">
        <f t="shared" ref="R1300:R1363" si="436">IF(O1300="battery",MIN(1,J1300/4),1)</f>
        <v>1</v>
      </c>
      <c r="S1300" s="210">
        <f t="shared" ref="S1300:S1363" si="437">IF(ISBLANK(H1300),NA(),H1300*L1300*Q1300*R1300)</f>
        <v>0.15660415377892969</v>
      </c>
      <c r="T1300" s="212">
        <f t="shared" ref="T1300:T1363" si="438">IF(ISNUMBER(G1300),G1300,S1300)</f>
        <v>0.15660415377892969</v>
      </c>
      <c r="U1300" s="196" t="str">
        <f t="shared" ref="U1300:U1363" si="439">IF(ISERROR(T1300),"error in NQC data entry; please check blue and purple data entered. You need to provide either a contracted NQC value in Column G, or allow the template to calculate one using Columns H,L,Q, and R","ok")</f>
        <v>ok</v>
      </c>
      <c r="V1300" s="192" t="str">
        <f>INDEX(resources!F:F,MATCH(B1300,resources!B:B,0))</f>
        <v>new_resolve</v>
      </c>
      <c r="W1300" s="197">
        <f t="shared" ref="W1300:W1363" si="440">(F1300&gt;0)*1</f>
        <v>0</v>
      </c>
      <c r="X1300" s="197">
        <f t="shared" ref="X1300:X1363" si="441">COUNTIFS(G1300:H1300,"&gt;0")</f>
        <v>1</v>
      </c>
      <c r="Y1300" s="214" t="str">
        <f t="shared" ref="Y1300:Y1363" si="442">B1300&amp;"_"&amp;C1300&amp;"_"&amp;K1300</f>
        <v>New_Li_Battery_D.19-11-016 Resource 5_Resource 5. 20 MW, 80 MWh battery.</v>
      </c>
      <c r="Z1300" s="197">
        <f>IF(COUNTIFS($Y$2:Y1300,Y1300)=1,1,0)</f>
        <v>0</v>
      </c>
      <c r="AA1300" s="197">
        <f>SUM($Z$2:Z1300)*Z1300</f>
        <v>0</v>
      </c>
      <c r="AB1300" s="197">
        <f>COUNTIFS(resources!B:B,B1300)</f>
        <v>1</v>
      </c>
      <c r="AC1300" s="197">
        <f t="shared" ref="AC1300:AC1363" si="443">AND(ISNUMBER(D1300),(D1300&gt;2019))*1</f>
        <v>1</v>
      </c>
      <c r="AD1300" s="197">
        <f t="shared" ref="AD1300:AD1363" si="444">AND(ISNUMBER(E1300),E1300&gt;=1,E1300&lt;=12)*1</f>
        <v>1</v>
      </c>
      <c r="AE1300" s="197">
        <f t="shared" ref="AE1300:AE1363" si="445">AND(COUNT(G1300:H1300)=1,COUNT(F1300)=1)*1</f>
        <v>1</v>
      </c>
      <c r="AF1300" s="197">
        <f t="shared" ref="AF1300:AF1363" si="446">(COUNTIFS(K1300:O1300,"fillme")=0)*1</f>
        <v>1</v>
      </c>
      <c r="AG1300" s="197">
        <f t="shared" ref="AG1300:AG1363" si="447">ISNUMBER(L1300)*1</f>
        <v>1</v>
      </c>
      <c r="AH1300" s="197">
        <f t="shared" ref="AH1300:AH1363" si="448">NOT(AND(G1300&gt;0,H1300&gt;0))*1</f>
        <v>1</v>
      </c>
      <c r="AI1300" s="197">
        <f t="shared" ref="AI1300:AI1363" si="449">(U1300="ok")*1</f>
        <v>1</v>
      </c>
    </row>
    <row r="1301" spans="1:35" x14ac:dyDescent="0.3">
      <c r="A1301" s="103" t="s">
        <v>3926</v>
      </c>
      <c r="B1301" s="214" t="s">
        <v>593</v>
      </c>
      <c r="C1301" s="214" t="s">
        <v>6283</v>
      </c>
      <c r="D1301" s="164">
        <v>2025</v>
      </c>
      <c r="E1301" s="164">
        <v>5</v>
      </c>
      <c r="F1301" s="166">
        <v>0</v>
      </c>
      <c r="G1301" s="206"/>
      <c r="H1301" s="208">
        <v>7.9654829074012612E-3</v>
      </c>
      <c r="I1301" s="103" t="s">
        <v>558</v>
      </c>
      <c r="J1301" s="85">
        <v>4</v>
      </c>
      <c r="K1301" s="211" t="s">
        <v>6284</v>
      </c>
      <c r="L1301" s="211">
        <v>20</v>
      </c>
      <c r="M1301" s="211" t="str">
        <f>IF(
ISNA(INDEX([1]resources!E:E,MATCH(B1301,[1]resources!B:B,0))),"fillme",
INDEX([1]resources!E:E,MATCH(B1301,[1]resources!B:B,0)))</f>
        <v>CAISO_Battery</v>
      </c>
      <c r="N1301" s="221">
        <f>IF(
ISNA(INDEX([1]resources!J:J,MATCH(B1301,[1]resources!B:B,0))),"fillme",
INDEX([1]resources!J:J,MATCH(B1301,[1]resources!B:B,0)))</f>
        <v>0</v>
      </c>
      <c r="O1301" s="210" t="str">
        <f>IFERROR(INDEX(resources!K:K,MATCH(B1301,resources!B:B,0)),"fillme")</f>
        <v>battery</v>
      </c>
      <c r="P1301" s="210" t="str">
        <f t="shared" si="435"/>
        <v>battery_2025_5</v>
      </c>
      <c r="Q1301" s="194">
        <f>INDEX(elcc!G:G,MATCH(P1301,elcc!D:D,0))</f>
        <v>0.98301732361648997</v>
      </c>
      <c r="R1301" s="195">
        <f t="shared" si="436"/>
        <v>1</v>
      </c>
      <c r="S1301" s="210">
        <f t="shared" si="437"/>
        <v>0.15660415377892969</v>
      </c>
      <c r="T1301" s="212">
        <f t="shared" si="438"/>
        <v>0.15660415377892969</v>
      </c>
      <c r="U1301" s="196" t="str">
        <f t="shared" si="439"/>
        <v>ok</v>
      </c>
      <c r="V1301" s="192" t="str">
        <f>INDEX(resources!F:F,MATCH(B1301,resources!B:B,0))</f>
        <v>new_resolve</v>
      </c>
      <c r="W1301" s="197">
        <f t="shared" si="440"/>
        <v>0</v>
      </c>
      <c r="X1301" s="197">
        <f t="shared" si="441"/>
        <v>1</v>
      </c>
      <c r="Y1301" s="214" t="str">
        <f t="shared" si="442"/>
        <v>New_Li_Battery_D.19-11-016 Resource 5_Resource 5. 20 MW, 80 MWh battery.</v>
      </c>
      <c r="Z1301" s="197">
        <f>IF(COUNTIFS($Y$2:Y1301,Y1301)=1,1,0)</f>
        <v>0</v>
      </c>
      <c r="AA1301" s="197">
        <f>SUM($Z$2:Z1301)*Z1301</f>
        <v>0</v>
      </c>
      <c r="AB1301" s="197">
        <f>COUNTIFS(resources!B:B,B1301)</f>
        <v>1</v>
      </c>
      <c r="AC1301" s="197">
        <f t="shared" si="443"/>
        <v>1</v>
      </c>
      <c r="AD1301" s="197">
        <f t="shared" si="444"/>
        <v>1</v>
      </c>
      <c r="AE1301" s="197">
        <f t="shared" si="445"/>
        <v>1</v>
      </c>
      <c r="AF1301" s="197">
        <f t="shared" si="446"/>
        <v>1</v>
      </c>
      <c r="AG1301" s="197">
        <f t="shared" si="447"/>
        <v>1</v>
      </c>
      <c r="AH1301" s="197">
        <f t="shared" si="448"/>
        <v>1</v>
      </c>
      <c r="AI1301" s="197">
        <f t="shared" si="449"/>
        <v>1</v>
      </c>
    </row>
    <row r="1302" spans="1:35" x14ac:dyDescent="0.3">
      <c r="A1302" s="103" t="s">
        <v>3926</v>
      </c>
      <c r="B1302" s="214" t="s">
        <v>593</v>
      </c>
      <c r="C1302" s="214" t="s">
        <v>6283</v>
      </c>
      <c r="D1302" s="164">
        <v>2025</v>
      </c>
      <c r="E1302" s="164">
        <v>6</v>
      </c>
      <c r="F1302" s="166">
        <v>0</v>
      </c>
      <c r="G1302" s="206"/>
      <c r="H1302" s="208">
        <v>7.9654829074012612E-3</v>
      </c>
      <c r="I1302" s="103" t="s">
        <v>558</v>
      </c>
      <c r="J1302" s="85">
        <v>4</v>
      </c>
      <c r="K1302" s="211" t="s">
        <v>6284</v>
      </c>
      <c r="L1302" s="211">
        <v>20</v>
      </c>
      <c r="M1302" s="211" t="str">
        <f>IF(
ISNA(INDEX([1]resources!E:E,MATCH(B1302,[1]resources!B:B,0))),"fillme",
INDEX([1]resources!E:E,MATCH(B1302,[1]resources!B:B,0)))</f>
        <v>CAISO_Battery</v>
      </c>
      <c r="N1302" s="221">
        <f>IF(
ISNA(INDEX([1]resources!J:J,MATCH(B1302,[1]resources!B:B,0))),"fillme",
INDEX([1]resources!J:J,MATCH(B1302,[1]resources!B:B,0)))</f>
        <v>0</v>
      </c>
      <c r="O1302" s="210" t="str">
        <f>IFERROR(INDEX(resources!K:K,MATCH(B1302,resources!B:B,0)),"fillme")</f>
        <v>battery</v>
      </c>
      <c r="P1302" s="210" t="str">
        <f t="shared" si="435"/>
        <v>battery_2025_6</v>
      </c>
      <c r="Q1302" s="194">
        <f>INDEX(elcc!G:G,MATCH(P1302,elcc!D:D,0))</f>
        <v>0.98301732361648997</v>
      </c>
      <c r="R1302" s="195">
        <f t="shared" si="436"/>
        <v>1</v>
      </c>
      <c r="S1302" s="210">
        <f t="shared" si="437"/>
        <v>0.15660415377892969</v>
      </c>
      <c r="T1302" s="212">
        <f t="shared" si="438"/>
        <v>0.15660415377892969</v>
      </c>
      <c r="U1302" s="196" t="str">
        <f t="shared" si="439"/>
        <v>ok</v>
      </c>
      <c r="V1302" s="192" t="str">
        <f>INDEX(resources!F:F,MATCH(B1302,resources!B:B,0))</f>
        <v>new_resolve</v>
      </c>
      <c r="W1302" s="197">
        <f t="shared" si="440"/>
        <v>0</v>
      </c>
      <c r="X1302" s="197">
        <f t="shared" si="441"/>
        <v>1</v>
      </c>
      <c r="Y1302" s="214" t="str">
        <f t="shared" si="442"/>
        <v>New_Li_Battery_D.19-11-016 Resource 5_Resource 5. 20 MW, 80 MWh battery.</v>
      </c>
      <c r="Z1302" s="197">
        <f>IF(COUNTIFS($Y$2:Y1302,Y1302)=1,1,0)</f>
        <v>0</v>
      </c>
      <c r="AA1302" s="197">
        <f>SUM($Z$2:Z1302)*Z1302</f>
        <v>0</v>
      </c>
      <c r="AB1302" s="197">
        <f>COUNTIFS(resources!B:B,B1302)</f>
        <v>1</v>
      </c>
      <c r="AC1302" s="197">
        <f t="shared" si="443"/>
        <v>1</v>
      </c>
      <c r="AD1302" s="197">
        <f t="shared" si="444"/>
        <v>1</v>
      </c>
      <c r="AE1302" s="197">
        <f t="shared" si="445"/>
        <v>1</v>
      </c>
      <c r="AF1302" s="197">
        <f t="shared" si="446"/>
        <v>1</v>
      </c>
      <c r="AG1302" s="197">
        <f t="shared" si="447"/>
        <v>1</v>
      </c>
      <c r="AH1302" s="197">
        <f t="shared" si="448"/>
        <v>1</v>
      </c>
      <c r="AI1302" s="197">
        <f t="shared" si="449"/>
        <v>1</v>
      </c>
    </row>
    <row r="1303" spans="1:35" x14ac:dyDescent="0.3">
      <c r="A1303" s="103" t="s">
        <v>3926</v>
      </c>
      <c r="B1303" s="214" t="s">
        <v>593</v>
      </c>
      <c r="C1303" s="214" t="s">
        <v>6283</v>
      </c>
      <c r="D1303" s="164">
        <v>2025</v>
      </c>
      <c r="E1303" s="164">
        <v>7</v>
      </c>
      <c r="F1303" s="166">
        <v>0</v>
      </c>
      <c r="G1303" s="206"/>
      <c r="H1303" s="208">
        <v>7.9654829074012612E-3</v>
      </c>
      <c r="I1303" s="103" t="s">
        <v>558</v>
      </c>
      <c r="J1303" s="85">
        <v>4</v>
      </c>
      <c r="K1303" s="211" t="s">
        <v>6284</v>
      </c>
      <c r="L1303" s="211">
        <v>20</v>
      </c>
      <c r="M1303" s="211" t="str">
        <f>IF(
ISNA(INDEX([1]resources!E:E,MATCH(B1303,[1]resources!B:B,0))),"fillme",
INDEX([1]resources!E:E,MATCH(B1303,[1]resources!B:B,0)))</f>
        <v>CAISO_Battery</v>
      </c>
      <c r="N1303" s="221">
        <f>IF(
ISNA(INDEX([1]resources!J:J,MATCH(B1303,[1]resources!B:B,0))),"fillme",
INDEX([1]resources!J:J,MATCH(B1303,[1]resources!B:B,0)))</f>
        <v>0</v>
      </c>
      <c r="O1303" s="210" t="str">
        <f>IFERROR(INDEX(resources!K:K,MATCH(B1303,resources!B:B,0)),"fillme")</f>
        <v>battery</v>
      </c>
      <c r="P1303" s="210" t="str">
        <f t="shared" si="435"/>
        <v>battery_2025_7</v>
      </c>
      <c r="Q1303" s="194">
        <f>INDEX(elcc!G:G,MATCH(P1303,elcc!D:D,0))</f>
        <v>0.98301732361648997</v>
      </c>
      <c r="R1303" s="195">
        <f t="shared" si="436"/>
        <v>1</v>
      </c>
      <c r="S1303" s="210">
        <f t="shared" si="437"/>
        <v>0.15660415377892969</v>
      </c>
      <c r="T1303" s="212">
        <f t="shared" si="438"/>
        <v>0.15660415377892969</v>
      </c>
      <c r="U1303" s="196" t="str">
        <f t="shared" si="439"/>
        <v>ok</v>
      </c>
      <c r="V1303" s="192" t="str">
        <f>INDEX(resources!F:F,MATCH(B1303,resources!B:B,0))</f>
        <v>new_resolve</v>
      </c>
      <c r="W1303" s="197">
        <f t="shared" si="440"/>
        <v>0</v>
      </c>
      <c r="X1303" s="197">
        <f t="shared" si="441"/>
        <v>1</v>
      </c>
      <c r="Y1303" s="214" t="str">
        <f t="shared" si="442"/>
        <v>New_Li_Battery_D.19-11-016 Resource 5_Resource 5. 20 MW, 80 MWh battery.</v>
      </c>
      <c r="Z1303" s="197">
        <f>IF(COUNTIFS($Y$2:Y1303,Y1303)=1,1,0)</f>
        <v>0</v>
      </c>
      <c r="AA1303" s="197">
        <f>SUM($Z$2:Z1303)*Z1303</f>
        <v>0</v>
      </c>
      <c r="AB1303" s="197">
        <f>COUNTIFS(resources!B:B,B1303)</f>
        <v>1</v>
      </c>
      <c r="AC1303" s="197">
        <f t="shared" si="443"/>
        <v>1</v>
      </c>
      <c r="AD1303" s="197">
        <f t="shared" si="444"/>
        <v>1</v>
      </c>
      <c r="AE1303" s="197">
        <f t="shared" si="445"/>
        <v>1</v>
      </c>
      <c r="AF1303" s="197">
        <f t="shared" si="446"/>
        <v>1</v>
      </c>
      <c r="AG1303" s="197">
        <f t="shared" si="447"/>
        <v>1</v>
      </c>
      <c r="AH1303" s="197">
        <f t="shared" si="448"/>
        <v>1</v>
      </c>
      <c r="AI1303" s="197">
        <f t="shared" si="449"/>
        <v>1</v>
      </c>
    </row>
    <row r="1304" spans="1:35" x14ac:dyDescent="0.3">
      <c r="A1304" s="103" t="s">
        <v>3926</v>
      </c>
      <c r="B1304" s="214" t="s">
        <v>593</v>
      </c>
      <c r="C1304" s="214" t="s">
        <v>6283</v>
      </c>
      <c r="D1304" s="164">
        <v>2025</v>
      </c>
      <c r="E1304" s="164">
        <v>8</v>
      </c>
      <c r="F1304" s="166">
        <v>0</v>
      </c>
      <c r="G1304" s="206"/>
      <c r="H1304" s="208">
        <v>7.9654829074012612E-3</v>
      </c>
      <c r="I1304" s="103" t="s">
        <v>558</v>
      </c>
      <c r="J1304" s="85">
        <v>4</v>
      </c>
      <c r="K1304" s="211" t="s">
        <v>6284</v>
      </c>
      <c r="L1304" s="211">
        <v>20</v>
      </c>
      <c r="M1304" s="211" t="str">
        <f>IF(
ISNA(INDEX([1]resources!E:E,MATCH(B1304,[1]resources!B:B,0))),"fillme",
INDEX([1]resources!E:E,MATCH(B1304,[1]resources!B:B,0)))</f>
        <v>CAISO_Battery</v>
      </c>
      <c r="N1304" s="221">
        <f>IF(
ISNA(INDEX([1]resources!J:J,MATCH(B1304,[1]resources!B:B,0))),"fillme",
INDEX([1]resources!J:J,MATCH(B1304,[1]resources!B:B,0)))</f>
        <v>0</v>
      </c>
      <c r="O1304" s="210" t="str">
        <f>IFERROR(INDEX(resources!K:K,MATCH(B1304,resources!B:B,0)),"fillme")</f>
        <v>battery</v>
      </c>
      <c r="P1304" s="210" t="str">
        <f t="shared" si="435"/>
        <v>battery_2025_8</v>
      </c>
      <c r="Q1304" s="194">
        <f>INDEX(elcc!G:G,MATCH(P1304,elcc!D:D,0))</f>
        <v>0.98301732361648997</v>
      </c>
      <c r="R1304" s="195">
        <f t="shared" si="436"/>
        <v>1</v>
      </c>
      <c r="S1304" s="210">
        <f t="shared" si="437"/>
        <v>0.15660415377892969</v>
      </c>
      <c r="T1304" s="212">
        <f t="shared" si="438"/>
        <v>0.15660415377892969</v>
      </c>
      <c r="U1304" s="196" t="str">
        <f t="shared" si="439"/>
        <v>ok</v>
      </c>
      <c r="V1304" s="192" t="str">
        <f>INDEX(resources!F:F,MATCH(B1304,resources!B:B,0))</f>
        <v>new_resolve</v>
      </c>
      <c r="W1304" s="197">
        <f t="shared" si="440"/>
        <v>0</v>
      </c>
      <c r="X1304" s="197">
        <f t="shared" si="441"/>
        <v>1</v>
      </c>
      <c r="Y1304" s="214" t="str">
        <f t="shared" si="442"/>
        <v>New_Li_Battery_D.19-11-016 Resource 5_Resource 5. 20 MW, 80 MWh battery.</v>
      </c>
      <c r="Z1304" s="197">
        <f>IF(COUNTIFS($Y$2:Y1304,Y1304)=1,1,0)</f>
        <v>0</v>
      </c>
      <c r="AA1304" s="197">
        <f>SUM($Z$2:Z1304)*Z1304</f>
        <v>0</v>
      </c>
      <c r="AB1304" s="197">
        <f>COUNTIFS(resources!B:B,B1304)</f>
        <v>1</v>
      </c>
      <c r="AC1304" s="197">
        <f t="shared" si="443"/>
        <v>1</v>
      </c>
      <c r="AD1304" s="197">
        <f t="shared" si="444"/>
        <v>1</v>
      </c>
      <c r="AE1304" s="197">
        <f t="shared" si="445"/>
        <v>1</v>
      </c>
      <c r="AF1304" s="197">
        <f t="shared" si="446"/>
        <v>1</v>
      </c>
      <c r="AG1304" s="197">
        <f t="shared" si="447"/>
        <v>1</v>
      </c>
      <c r="AH1304" s="197">
        <f t="shared" si="448"/>
        <v>1</v>
      </c>
      <c r="AI1304" s="197">
        <f t="shared" si="449"/>
        <v>1</v>
      </c>
    </row>
    <row r="1305" spans="1:35" x14ac:dyDescent="0.3">
      <c r="A1305" s="103" t="s">
        <v>3926</v>
      </c>
      <c r="B1305" s="214" t="s">
        <v>593</v>
      </c>
      <c r="C1305" s="214" t="s">
        <v>6283</v>
      </c>
      <c r="D1305" s="164">
        <v>2025</v>
      </c>
      <c r="E1305" s="164">
        <v>9</v>
      </c>
      <c r="F1305" s="166">
        <v>0</v>
      </c>
      <c r="G1305" s="206"/>
      <c r="H1305" s="208">
        <v>7.9654829074012612E-3</v>
      </c>
      <c r="I1305" s="103" t="s">
        <v>558</v>
      </c>
      <c r="J1305" s="85">
        <v>4</v>
      </c>
      <c r="K1305" s="211" t="s">
        <v>6284</v>
      </c>
      <c r="L1305" s="211">
        <v>20</v>
      </c>
      <c r="M1305" s="211" t="str">
        <f>IF(
ISNA(INDEX([1]resources!E:E,MATCH(B1305,[1]resources!B:B,0))),"fillme",
INDEX([1]resources!E:E,MATCH(B1305,[1]resources!B:B,0)))</f>
        <v>CAISO_Battery</v>
      </c>
      <c r="N1305" s="221">
        <f>IF(
ISNA(INDEX([1]resources!J:J,MATCH(B1305,[1]resources!B:B,0))),"fillme",
INDEX([1]resources!J:J,MATCH(B1305,[1]resources!B:B,0)))</f>
        <v>0</v>
      </c>
      <c r="O1305" s="210" t="str">
        <f>IFERROR(INDEX(resources!K:K,MATCH(B1305,resources!B:B,0)),"fillme")</f>
        <v>battery</v>
      </c>
      <c r="P1305" s="210" t="str">
        <f t="shared" si="435"/>
        <v>battery_2025_9</v>
      </c>
      <c r="Q1305" s="194">
        <f>INDEX(elcc!G:G,MATCH(P1305,elcc!D:D,0))</f>
        <v>0.98301732361648997</v>
      </c>
      <c r="R1305" s="195">
        <f t="shared" si="436"/>
        <v>1</v>
      </c>
      <c r="S1305" s="210">
        <f t="shared" si="437"/>
        <v>0.15660415377892969</v>
      </c>
      <c r="T1305" s="212">
        <f t="shared" si="438"/>
        <v>0.15660415377892969</v>
      </c>
      <c r="U1305" s="196" t="str">
        <f t="shared" si="439"/>
        <v>ok</v>
      </c>
      <c r="V1305" s="192" t="str">
        <f>INDEX(resources!F:F,MATCH(B1305,resources!B:B,0))</f>
        <v>new_resolve</v>
      </c>
      <c r="W1305" s="197">
        <f t="shared" si="440"/>
        <v>0</v>
      </c>
      <c r="X1305" s="197">
        <f t="shared" si="441"/>
        <v>1</v>
      </c>
      <c r="Y1305" s="214" t="str">
        <f t="shared" si="442"/>
        <v>New_Li_Battery_D.19-11-016 Resource 5_Resource 5. 20 MW, 80 MWh battery.</v>
      </c>
      <c r="Z1305" s="197">
        <f>IF(COUNTIFS($Y$2:Y1305,Y1305)=1,1,0)</f>
        <v>0</v>
      </c>
      <c r="AA1305" s="197">
        <f>SUM($Z$2:Z1305)*Z1305</f>
        <v>0</v>
      </c>
      <c r="AB1305" s="197">
        <f>COUNTIFS(resources!B:B,B1305)</f>
        <v>1</v>
      </c>
      <c r="AC1305" s="197">
        <f t="shared" si="443"/>
        <v>1</v>
      </c>
      <c r="AD1305" s="197">
        <f t="shared" si="444"/>
        <v>1</v>
      </c>
      <c r="AE1305" s="197">
        <f t="shared" si="445"/>
        <v>1</v>
      </c>
      <c r="AF1305" s="197">
        <f t="shared" si="446"/>
        <v>1</v>
      </c>
      <c r="AG1305" s="197">
        <f t="shared" si="447"/>
        <v>1</v>
      </c>
      <c r="AH1305" s="197">
        <f t="shared" si="448"/>
        <v>1</v>
      </c>
      <c r="AI1305" s="197">
        <f t="shared" si="449"/>
        <v>1</v>
      </c>
    </row>
    <row r="1306" spans="1:35" x14ac:dyDescent="0.3">
      <c r="A1306" s="103" t="s">
        <v>3926</v>
      </c>
      <c r="B1306" s="214" t="s">
        <v>593</v>
      </c>
      <c r="C1306" s="214" t="s">
        <v>6283</v>
      </c>
      <c r="D1306" s="164">
        <v>2025</v>
      </c>
      <c r="E1306" s="164">
        <v>10</v>
      </c>
      <c r="F1306" s="166">
        <v>0</v>
      </c>
      <c r="G1306" s="206"/>
      <c r="H1306" s="208">
        <v>7.9654829074012612E-3</v>
      </c>
      <c r="I1306" s="103" t="s">
        <v>558</v>
      </c>
      <c r="J1306" s="85">
        <v>4</v>
      </c>
      <c r="K1306" s="211" t="s">
        <v>6284</v>
      </c>
      <c r="L1306" s="211">
        <v>20</v>
      </c>
      <c r="M1306" s="211" t="str">
        <f>IF(
ISNA(INDEX([1]resources!E:E,MATCH(B1306,[1]resources!B:B,0))),"fillme",
INDEX([1]resources!E:E,MATCH(B1306,[1]resources!B:B,0)))</f>
        <v>CAISO_Battery</v>
      </c>
      <c r="N1306" s="221">
        <f>IF(
ISNA(INDEX([1]resources!J:J,MATCH(B1306,[1]resources!B:B,0))),"fillme",
INDEX([1]resources!J:J,MATCH(B1306,[1]resources!B:B,0)))</f>
        <v>0</v>
      </c>
      <c r="O1306" s="210" t="str">
        <f>IFERROR(INDEX(resources!K:K,MATCH(B1306,resources!B:B,0)),"fillme")</f>
        <v>battery</v>
      </c>
      <c r="P1306" s="210" t="str">
        <f t="shared" si="435"/>
        <v>battery_2025_10</v>
      </c>
      <c r="Q1306" s="194">
        <f>INDEX(elcc!G:G,MATCH(P1306,elcc!D:D,0))</f>
        <v>0.98301732361648997</v>
      </c>
      <c r="R1306" s="195">
        <f t="shared" si="436"/>
        <v>1</v>
      </c>
      <c r="S1306" s="210">
        <f t="shared" si="437"/>
        <v>0.15660415377892969</v>
      </c>
      <c r="T1306" s="212">
        <f t="shared" si="438"/>
        <v>0.15660415377892969</v>
      </c>
      <c r="U1306" s="196" t="str">
        <f t="shared" si="439"/>
        <v>ok</v>
      </c>
      <c r="V1306" s="192" t="str">
        <f>INDEX(resources!F:F,MATCH(B1306,resources!B:B,0))</f>
        <v>new_resolve</v>
      </c>
      <c r="W1306" s="197">
        <f t="shared" si="440"/>
        <v>0</v>
      </c>
      <c r="X1306" s="197">
        <f t="shared" si="441"/>
        <v>1</v>
      </c>
      <c r="Y1306" s="214" t="str">
        <f t="shared" si="442"/>
        <v>New_Li_Battery_D.19-11-016 Resource 5_Resource 5. 20 MW, 80 MWh battery.</v>
      </c>
      <c r="Z1306" s="197">
        <f>IF(COUNTIFS($Y$2:Y1306,Y1306)=1,1,0)</f>
        <v>0</v>
      </c>
      <c r="AA1306" s="197">
        <f>SUM($Z$2:Z1306)*Z1306</f>
        <v>0</v>
      </c>
      <c r="AB1306" s="197">
        <f>COUNTIFS(resources!B:B,B1306)</f>
        <v>1</v>
      </c>
      <c r="AC1306" s="197">
        <f t="shared" si="443"/>
        <v>1</v>
      </c>
      <c r="AD1306" s="197">
        <f t="shared" si="444"/>
        <v>1</v>
      </c>
      <c r="AE1306" s="197">
        <f t="shared" si="445"/>
        <v>1</v>
      </c>
      <c r="AF1306" s="197">
        <f t="shared" si="446"/>
        <v>1</v>
      </c>
      <c r="AG1306" s="197">
        <f t="shared" si="447"/>
        <v>1</v>
      </c>
      <c r="AH1306" s="197">
        <f t="shared" si="448"/>
        <v>1</v>
      </c>
      <c r="AI1306" s="197">
        <f t="shared" si="449"/>
        <v>1</v>
      </c>
    </row>
    <row r="1307" spans="1:35" x14ac:dyDescent="0.3">
      <c r="A1307" s="103" t="s">
        <v>3926</v>
      </c>
      <c r="B1307" s="214" t="s">
        <v>593</v>
      </c>
      <c r="C1307" s="214" t="s">
        <v>6283</v>
      </c>
      <c r="D1307" s="164">
        <v>2025</v>
      </c>
      <c r="E1307" s="164">
        <v>11</v>
      </c>
      <c r="F1307" s="166">
        <v>0</v>
      </c>
      <c r="G1307" s="206"/>
      <c r="H1307" s="208">
        <v>7.9654829074012612E-3</v>
      </c>
      <c r="I1307" s="103" t="s">
        <v>558</v>
      </c>
      <c r="J1307" s="85">
        <v>4</v>
      </c>
      <c r="K1307" s="211" t="s">
        <v>6284</v>
      </c>
      <c r="L1307" s="211">
        <v>20</v>
      </c>
      <c r="M1307" s="211" t="str">
        <f>IF(
ISNA(INDEX([1]resources!E:E,MATCH(B1307,[1]resources!B:B,0))),"fillme",
INDEX([1]resources!E:E,MATCH(B1307,[1]resources!B:B,0)))</f>
        <v>CAISO_Battery</v>
      </c>
      <c r="N1307" s="221">
        <f>IF(
ISNA(INDEX([1]resources!J:J,MATCH(B1307,[1]resources!B:B,0))),"fillme",
INDEX([1]resources!J:J,MATCH(B1307,[1]resources!B:B,0)))</f>
        <v>0</v>
      </c>
      <c r="O1307" s="210" t="str">
        <f>IFERROR(INDEX(resources!K:K,MATCH(B1307,resources!B:B,0)),"fillme")</f>
        <v>battery</v>
      </c>
      <c r="P1307" s="210" t="str">
        <f t="shared" si="435"/>
        <v>battery_2025_11</v>
      </c>
      <c r="Q1307" s="194">
        <f>INDEX(elcc!G:G,MATCH(P1307,elcc!D:D,0))</f>
        <v>0.98301732361648997</v>
      </c>
      <c r="R1307" s="195">
        <f t="shared" si="436"/>
        <v>1</v>
      </c>
      <c r="S1307" s="210">
        <f t="shared" si="437"/>
        <v>0.15660415377892969</v>
      </c>
      <c r="T1307" s="212">
        <f t="shared" si="438"/>
        <v>0.15660415377892969</v>
      </c>
      <c r="U1307" s="196" t="str">
        <f t="shared" si="439"/>
        <v>ok</v>
      </c>
      <c r="V1307" s="192" t="str">
        <f>INDEX(resources!F:F,MATCH(B1307,resources!B:B,0))</f>
        <v>new_resolve</v>
      </c>
      <c r="W1307" s="197">
        <f t="shared" si="440"/>
        <v>0</v>
      </c>
      <c r="X1307" s="197">
        <f t="shared" si="441"/>
        <v>1</v>
      </c>
      <c r="Y1307" s="214" t="str">
        <f t="shared" si="442"/>
        <v>New_Li_Battery_D.19-11-016 Resource 5_Resource 5. 20 MW, 80 MWh battery.</v>
      </c>
      <c r="Z1307" s="197">
        <f>IF(COUNTIFS($Y$2:Y1307,Y1307)=1,1,0)</f>
        <v>0</v>
      </c>
      <c r="AA1307" s="197">
        <f>SUM($Z$2:Z1307)*Z1307</f>
        <v>0</v>
      </c>
      <c r="AB1307" s="197">
        <f>COUNTIFS(resources!B:B,B1307)</f>
        <v>1</v>
      </c>
      <c r="AC1307" s="197">
        <f t="shared" si="443"/>
        <v>1</v>
      </c>
      <c r="AD1307" s="197">
        <f t="shared" si="444"/>
        <v>1</v>
      </c>
      <c r="AE1307" s="197">
        <f t="shared" si="445"/>
        <v>1</v>
      </c>
      <c r="AF1307" s="197">
        <f t="shared" si="446"/>
        <v>1</v>
      </c>
      <c r="AG1307" s="197">
        <f t="shared" si="447"/>
        <v>1</v>
      </c>
      <c r="AH1307" s="197">
        <f t="shared" si="448"/>
        <v>1</v>
      </c>
      <c r="AI1307" s="197">
        <f t="shared" si="449"/>
        <v>1</v>
      </c>
    </row>
    <row r="1308" spans="1:35" x14ac:dyDescent="0.3">
      <c r="A1308" s="103" t="s">
        <v>3926</v>
      </c>
      <c r="B1308" s="214" t="s">
        <v>593</v>
      </c>
      <c r="C1308" s="214" t="s">
        <v>6283</v>
      </c>
      <c r="D1308" s="164">
        <v>2025</v>
      </c>
      <c r="E1308" s="164">
        <v>12</v>
      </c>
      <c r="F1308" s="166">
        <v>0</v>
      </c>
      <c r="G1308" s="206"/>
      <c r="H1308" s="208">
        <v>7.9654829074012612E-3</v>
      </c>
      <c r="I1308" s="103" t="s">
        <v>558</v>
      </c>
      <c r="J1308" s="85">
        <v>4</v>
      </c>
      <c r="K1308" s="211" t="s">
        <v>6284</v>
      </c>
      <c r="L1308" s="211">
        <v>20</v>
      </c>
      <c r="M1308" s="211" t="str">
        <f>IF(
ISNA(INDEX([1]resources!E:E,MATCH(B1308,[1]resources!B:B,0))),"fillme",
INDEX([1]resources!E:E,MATCH(B1308,[1]resources!B:B,0)))</f>
        <v>CAISO_Battery</v>
      </c>
      <c r="N1308" s="221">
        <f>IF(
ISNA(INDEX([1]resources!J:J,MATCH(B1308,[1]resources!B:B,0))),"fillme",
INDEX([1]resources!J:J,MATCH(B1308,[1]resources!B:B,0)))</f>
        <v>0</v>
      </c>
      <c r="O1308" s="210" t="str">
        <f>IFERROR(INDEX(resources!K:K,MATCH(B1308,resources!B:B,0)),"fillme")</f>
        <v>battery</v>
      </c>
      <c r="P1308" s="210" t="str">
        <f t="shared" si="435"/>
        <v>battery_2025_12</v>
      </c>
      <c r="Q1308" s="194">
        <f>INDEX(elcc!G:G,MATCH(P1308,elcc!D:D,0))</f>
        <v>0.98301732361648997</v>
      </c>
      <c r="R1308" s="195">
        <f t="shared" si="436"/>
        <v>1</v>
      </c>
      <c r="S1308" s="210">
        <f t="shared" si="437"/>
        <v>0.15660415377892969</v>
      </c>
      <c r="T1308" s="212">
        <f t="shared" si="438"/>
        <v>0.15660415377892969</v>
      </c>
      <c r="U1308" s="196" t="str">
        <f t="shared" si="439"/>
        <v>ok</v>
      </c>
      <c r="V1308" s="192" t="str">
        <f>INDEX(resources!F:F,MATCH(B1308,resources!B:B,0))</f>
        <v>new_resolve</v>
      </c>
      <c r="W1308" s="197">
        <f t="shared" si="440"/>
        <v>0</v>
      </c>
      <c r="X1308" s="197">
        <f t="shared" si="441"/>
        <v>1</v>
      </c>
      <c r="Y1308" s="214" t="str">
        <f t="shared" si="442"/>
        <v>New_Li_Battery_D.19-11-016 Resource 5_Resource 5. 20 MW, 80 MWh battery.</v>
      </c>
      <c r="Z1308" s="197">
        <f>IF(COUNTIFS($Y$2:Y1308,Y1308)=1,1,0)</f>
        <v>0</v>
      </c>
      <c r="AA1308" s="197">
        <f>SUM($Z$2:Z1308)*Z1308</f>
        <v>0</v>
      </c>
      <c r="AB1308" s="197">
        <f>COUNTIFS(resources!B:B,B1308)</f>
        <v>1</v>
      </c>
      <c r="AC1308" s="197">
        <f t="shared" si="443"/>
        <v>1</v>
      </c>
      <c r="AD1308" s="197">
        <f t="shared" si="444"/>
        <v>1</v>
      </c>
      <c r="AE1308" s="197">
        <f t="shared" si="445"/>
        <v>1</v>
      </c>
      <c r="AF1308" s="197">
        <f t="shared" si="446"/>
        <v>1</v>
      </c>
      <c r="AG1308" s="197">
        <f t="shared" si="447"/>
        <v>1</v>
      </c>
      <c r="AH1308" s="197">
        <f t="shared" si="448"/>
        <v>1</v>
      </c>
      <c r="AI1308" s="197">
        <f t="shared" si="449"/>
        <v>1</v>
      </c>
    </row>
    <row r="1309" spans="1:35" x14ac:dyDescent="0.3">
      <c r="A1309" s="103" t="s">
        <v>3926</v>
      </c>
      <c r="B1309" s="214" t="s">
        <v>593</v>
      </c>
      <c r="C1309" s="214" t="s">
        <v>6283</v>
      </c>
      <c r="D1309" s="164">
        <v>2026</v>
      </c>
      <c r="E1309" s="164">
        <v>1</v>
      </c>
      <c r="F1309" s="166">
        <v>0</v>
      </c>
      <c r="G1309" s="206"/>
      <c r="H1309" s="208">
        <v>7.9654829074012612E-3</v>
      </c>
      <c r="I1309" s="103" t="s">
        <v>558</v>
      </c>
      <c r="J1309" s="85">
        <v>4</v>
      </c>
      <c r="K1309" s="211" t="s">
        <v>6284</v>
      </c>
      <c r="L1309" s="211">
        <v>20</v>
      </c>
      <c r="M1309" s="211" t="str">
        <f>IF(
ISNA(INDEX([1]resources!E:E,MATCH(B1309,[1]resources!B:B,0))),"fillme",
INDEX([1]resources!E:E,MATCH(B1309,[1]resources!B:B,0)))</f>
        <v>CAISO_Battery</v>
      </c>
      <c r="N1309" s="221">
        <f>IF(
ISNA(INDEX([1]resources!J:J,MATCH(B1309,[1]resources!B:B,0))),"fillme",
INDEX([1]resources!J:J,MATCH(B1309,[1]resources!B:B,0)))</f>
        <v>0</v>
      </c>
      <c r="O1309" s="210" t="str">
        <f>IFERROR(INDEX(resources!K:K,MATCH(B1309,resources!B:B,0)),"fillme")</f>
        <v>battery</v>
      </c>
      <c r="P1309" s="210" t="str">
        <f t="shared" si="435"/>
        <v>battery_2026_1</v>
      </c>
      <c r="Q1309" s="194">
        <f>INDEX(elcc!G:G,MATCH(P1309,elcc!D:D,0))</f>
        <v>0.96603464723299004</v>
      </c>
      <c r="R1309" s="195">
        <f t="shared" si="436"/>
        <v>1</v>
      </c>
      <c r="S1309" s="210">
        <f t="shared" si="437"/>
        <v>0.15389864940983577</v>
      </c>
      <c r="T1309" s="212">
        <f t="shared" si="438"/>
        <v>0.15389864940983577</v>
      </c>
      <c r="U1309" s="196" t="str">
        <f t="shared" si="439"/>
        <v>ok</v>
      </c>
      <c r="V1309" s="192" t="str">
        <f>INDEX(resources!F:F,MATCH(B1309,resources!B:B,0))</f>
        <v>new_resolve</v>
      </c>
      <c r="W1309" s="197">
        <f t="shared" si="440"/>
        <v>0</v>
      </c>
      <c r="X1309" s="197">
        <f t="shared" si="441"/>
        <v>1</v>
      </c>
      <c r="Y1309" s="214" t="str">
        <f t="shared" si="442"/>
        <v>New_Li_Battery_D.19-11-016 Resource 5_Resource 5. 20 MW, 80 MWh battery.</v>
      </c>
      <c r="Z1309" s="197">
        <f>IF(COUNTIFS($Y$2:Y1309,Y1309)=1,1,0)</f>
        <v>0</v>
      </c>
      <c r="AA1309" s="197">
        <f>SUM($Z$2:Z1309)*Z1309</f>
        <v>0</v>
      </c>
      <c r="AB1309" s="197">
        <f>COUNTIFS(resources!B:B,B1309)</f>
        <v>1</v>
      </c>
      <c r="AC1309" s="197">
        <f t="shared" si="443"/>
        <v>1</v>
      </c>
      <c r="AD1309" s="197">
        <f t="shared" si="444"/>
        <v>1</v>
      </c>
      <c r="AE1309" s="197">
        <f t="shared" si="445"/>
        <v>1</v>
      </c>
      <c r="AF1309" s="197">
        <f t="shared" si="446"/>
        <v>1</v>
      </c>
      <c r="AG1309" s="197">
        <f t="shared" si="447"/>
        <v>1</v>
      </c>
      <c r="AH1309" s="197">
        <f t="shared" si="448"/>
        <v>1</v>
      </c>
      <c r="AI1309" s="197">
        <f t="shared" si="449"/>
        <v>1</v>
      </c>
    </row>
    <row r="1310" spans="1:35" x14ac:dyDescent="0.3">
      <c r="A1310" s="103" t="s">
        <v>3926</v>
      </c>
      <c r="B1310" s="214" t="s">
        <v>593</v>
      </c>
      <c r="C1310" s="214" t="s">
        <v>6283</v>
      </c>
      <c r="D1310" s="164">
        <v>2026</v>
      </c>
      <c r="E1310" s="164">
        <v>2</v>
      </c>
      <c r="F1310" s="166">
        <v>0</v>
      </c>
      <c r="G1310" s="206"/>
      <c r="H1310" s="208">
        <v>7.9654829074012612E-3</v>
      </c>
      <c r="I1310" s="103" t="s">
        <v>558</v>
      </c>
      <c r="J1310" s="85">
        <v>4</v>
      </c>
      <c r="K1310" s="211" t="s">
        <v>6284</v>
      </c>
      <c r="L1310" s="211">
        <v>20</v>
      </c>
      <c r="M1310" s="211" t="str">
        <f>IF(
ISNA(INDEX([1]resources!E:E,MATCH(B1310,[1]resources!B:B,0))),"fillme",
INDEX([1]resources!E:E,MATCH(B1310,[1]resources!B:B,0)))</f>
        <v>CAISO_Battery</v>
      </c>
      <c r="N1310" s="221">
        <f>IF(
ISNA(INDEX([1]resources!J:J,MATCH(B1310,[1]resources!B:B,0))),"fillme",
INDEX([1]resources!J:J,MATCH(B1310,[1]resources!B:B,0)))</f>
        <v>0</v>
      </c>
      <c r="O1310" s="210" t="str">
        <f>IFERROR(INDEX(resources!K:K,MATCH(B1310,resources!B:B,0)),"fillme")</f>
        <v>battery</v>
      </c>
      <c r="P1310" s="210" t="str">
        <f t="shared" si="435"/>
        <v>battery_2026_2</v>
      </c>
      <c r="Q1310" s="194">
        <f>INDEX(elcc!G:G,MATCH(P1310,elcc!D:D,0))</f>
        <v>0.96603464723299004</v>
      </c>
      <c r="R1310" s="195">
        <f t="shared" si="436"/>
        <v>1</v>
      </c>
      <c r="S1310" s="210">
        <f t="shared" si="437"/>
        <v>0.15389864940983577</v>
      </c>
      <c r="T1310" s="212">
        <f t="shared" si="438"/>
        <v>0.15389864940983577</v>
      </c>
      <c r="U1310" s="196" t="str">
        <f t="shared" si="439"/>
        <v>ok</v>
      </c>
      <c r="V1310" s="192" t="str">
        <f>INDEX(resources!F:F,MATCH(B1310,resources!B:B,0))</f>
        <v>new_resolve</v>
      </c>
      <c r="W1310" s="197">
        <f t="shared" si="440"/>
        <v>0</v>
      </c>
      <c r="X1310" s="197">
        <f t="shared" si="441"/>
        <v>1</v>
      </c>
      <c r="Y1310" s="214" t="str">
        <f t="shared" si="442"/>
        <v>New_Li_Battery_D.19-11-016 Resource 5_Resource 5. 20 MW, 80 MWh battery.</v>
      </c>
      <c r="Z1310" s="197">
        <f>IF(COUNTIFS($Y$2:Y1310,Y1310)=1,1,0)</f>
        <v>0</v>
      </c>
      <c r="AA1310" s="197">
        <f>SUM($Z$2:Z1310)*Z1310</f>
        <v>0</v>
      </c>
      <c r="AB1310" s="197">
        <f>COUNTIFS(resources!B:B,B1310)</f>
        <v>1</v>
      </c>
      <c r="AC1310" s="197">
        <f t="shared" si="443"/>
        <v>1</v>
      </c>
      <c r="AD1310" s="197">
        <f t="shared" si="444"/>
        <v>1</v>
      </c>
      <c r="AE1310" s="197">
        <f t="shared" si="445"/>
        <v>1</v>
      </c>
      <c r="AF1310" s="197">
        <f t="shared" si="446"/>
        <v>1</v>
      </c>
      <c r="AG1310" s="197">
        <f t="shared" si="447"/>
        <v>1</v>
      </c>
      <c r="AH1310" s="197">
        <f t="shared" si="448"/>
        <v>1</v>
      </c>
      <c r="AI1310" s="197">
        <f t="shared" si="449"/>
        <v>1</v>
      </c>
    </row>
    <row r="1311" spans="1:35" x14ac:dyDescent="0.3">
      <c r="A1311" s="103" t="s">
        <v>3926</v>
      </c>
      <c r="B1311" s="214" t="s">
        <v>593</v>
      </c>
      <c r="C1311" s="214" t="s">
        <v>6283</v>
      </c>
      <c r="D1311" s="164">
        <v>2026</v>
      </c>
      <c r="E1311" s="164">
        <v>3</v>
      </c>
      <c r="F1311" s="166">
        <v>0</v>
      </c>
      <c r="G1311" s="206"/>
      <c r="H1311" s="208">
        <v>7.9654829074012612E-3</v>
      </c>
      <c r="I1311" s="103" t="s">
        <v>558</v>
      </c>
      <c r="J1311" s="85">
        <v>4</v>
      </c>
      <c r="K1311" s="211" t="s">
        <v>6284</v>
      </c>
      <c r="L1311" s="211">
        <v>20</v>
      </c>
      <c r="M1311" s="211" t="str">
        <f>IF(
ISNA(INDEX([1]resources!E:E,MATCH(B1311,[1]resources!B:B,0))),"fillme",
INDEX([1]resources!E:E,MATCH(B1311,[1]resources!B:B,0)))</f>
        <v>CAISO_Battery</v>
      </c>
      <c r="N1311" s="221">
        <f>IF(
ISNA(INDEX([1]resources!J:J,MATCH(B1311,[1]resources!B:B,0))),"fillme",
INDEX([1]resources!J:J,MATCH(B1311,[1]resources!B:B,0)))</f>
        <v>0</v>
      </c>
      <c r="O1311" s="210" t="str">
        <f>IFERROR(INDEX(resources!K:K,MATCH(B1311,resources!B:B,0)),"fillme")</f>
        <v>battery</v>
      </c>
      <c r="P1311" s="210" t="str">
        <f t="shared" si="435"/>
        <v>battery_2026_3</v>
      </c>
      <c r="Q1311" s="194">
        <f>INDEX(elcc!G:G,MATCH(P1311,elcc!D:D,0))</f>
        <v>0.96603464723299004</v>
      </c>
      <c r="R1311" s="195">
        <f t="shared" si="436"/>
        <v>1</v>
      </c>
      <c r="S1311" s="210">
        <f t="shared" si="437"/>
        <v>0.15389864940983577</v>
      </c>
      <c r="T1311" s="212">
        <f t="shared" si="438"/>
        <v>0.15389864940983577</v>
      </c>
      <c r="U1311" s="196" t="str">
        <f t="shared" si="439"/>
        <v>ok</v>
      </c>
      <c r="V1311" s="192" t="str">
        <f>INDEX(resources!F:F,MATCH(B1311,resources!B:B,0))</f>
        <v>new_resolve</v>
      </c>
      <c r="W1311" s="197">
        <f t="shared" si="440"/>
        <v>0</v>
      </c>
      <c r="X1311" s="197">
        <f t="shared" si="441"/>
        <v>1</v>
      </c>
      <c r="Y1311" s="214" t="str">
        <f t="shared" si="442"/>
        <v>New_Li_Battery_D.19-11-016 Resource 5_Resource 5. 20 MW, 80 MWh battery.</v>
      </c>
      <c r="Z1311" s="197">
        <f>IF(COUNTIFS($Y$2:Y1311,Y1311)=1,1,0)</f>
        <v>0</v>
      </c>
      <c r="AA1311" s="197">
        <f>SUM($Z$2:Z1311)*Z1311</f>
        <v>0</v>
      </c>
      <c r="AB1311" s="197">
        <f>COUNTIFS(resources!B:B,B1311)</f>
        <v>1</v>
      </c>
      <c r="AC1311" s="197">
        <f t="shared" si="443"/>
        <v>1</v>
      </c>
      <c r="AD1311" s="197">
        <f t="shared" si="444"/>
        <v>1</v>
      </c>
      <c r="AE1311" s="197">
        <f t="shared" si="445"/>
        <v>1</v>
      </c>
      <c r="AF1311" s="197">
        <f t="shared" si="446"/>
        <v>1</v>
      </c>
      <c r="AG1311" s="197">
        <f t="shared" si="447"/>
        <v>1</v>
      </c>
      <c r="AH1311" s="197">
        <f t="shared" si="448"/>
        <v>1</v>
      </c>
      <c r="AI1311" s="197">
        <f t="shared" si="449"/>
        <v>1</v>
      </c>
    </row>
    <row r="1312" spans="1:35" x14ac:dyDescent="0.3">
      <c r="A1312" s="103" t="s">
        <v>3926</v>
      </c>
      <c r="B1312" s="214" t="s">
        <v>593</v>
      </c>
      <c r="C1312" s="214" t="s">
        <v>6283</v>
      </c>
      <c r="D1312" s="164">
        <v>2026</v>
      </c>
      <c r="E1312" s="164">
        <v>4</v>
      </c>
      <c r="F1312" s="166">
        <v>0</v>
      </c>
      <c r="G1312" s="206"/>
      <c r="H1312" s="208">
        <v>7.9654829074012612E-3</v>
      </c>
      <c r="I1312" s="103" t="s">
        <v>558</v>
      </c>
      <c r="J1312" s="85">
        <v>4</v>
      </c>
      <c r="K1312" s="211" t="s">
        <v>6284</v>
      </c>
      <c r="L1312" s="211">
        <v>20</v>
      </c>
      <c r="M1312" s="211" t="str">
        <f>IF(
ISNA(INDEX([1]resources!E:E,MATCH(B1312,[1]resources!B:B,0))),"fillme",
INDEX([1]resources!E:E,MATCH(B1312,[1]resources!B:B,0)))</f>
        <v>CAISO_Battery</v>
      </c>
      <c r="N1312" s="221">
        <f>IF(
ISNA(INDEX([1]resources!J:J,MATCH(B1312,[1]resources!B:B,0))),"fillme",
INDEX([1]resources!J:J,MATCH(B1312,[1]resources!B:B,0)))</f>
        <v>0</v>
      </c>
      <c r="O1312" s="210" t="str">
        <f>IFERROR(INDEX(resources!K:K,MATCH(B1312,resources!B:B,0)),"fillme")</f>
        <v>battery</v>
      </c>
      <c r="P1312" s="210" t="str">
        <f t="shared" si="435"/>
        <v>battery_2026_4</v>
      </c>
      <c r="Q1312" s="194">
        <f>INDEX(elcc!G:G,MATCH(P1312,elcc!D:D,0))</f>
        <v>0.96603464723299004</v>
      </c>
      <c r="R1312" s="195">
        <f t="shared" si="436"/>
        <v>1</v>
      </c>
      <c r="S1312" s="210">
        <f t="shared" si="437"/>
        <v>0.15389864940983577</v>
      </c>
      <c r="T1312" s="212">
        <f t="shared" si="438"/>
        <v>0.15389864940983577</v>
      </c>
      <c r="U1312" s="196" t="str">
        <f t="shared" si="439"/>
        <v>ok</v>
      </c>
      <c r="V1312" s="192" t="str">
        <f>INDEX(resources!F:F,MATCH(B1312,resources!B:B,0))</f>
        <v>new_resolve</v>
      </c>
      <c r="W1312" s="197">
        <f t="shared" si="440"/>
        <v>0</v>
      </c>
      <c r="X1312" s="197">
        <f t="shared" si="441"/>
        <v>1</v>
      </c>
      <c r="Y1312" s="214" t="str">
        <f t="shared" si="442"/>
        <v>New_Li_Battery_D.19-11-016 Resource 5_Resource 5. 20 MW, 80 MWh battery.</v>
      </c>
      <c r="Z1312" s="197">
        <f>IF(COUNTIFS($Y$2:Y1312,Y1312)=1,1,0)</f>
        <v>0</v>
      </c>
      <c r="AA1312" s="197">
        <f>SUM($Z$2:Z1312)*Z1312</f>
        <v>0</v>
      </c>
      <c r="AB1312" s="197">
        <f>COUNTIFS(resources!B:B,B1312)</f>
        <v>1</v>
      </c>
      <c r="AC1312" s="197">
        <f t="shared" si="443"/>
        <v>1</v>
      </c>
      <c r="AD1312" s="197">
        <f t="shared" si="444"/>
        <v>1</v>
      </c>
      <c r="AE1312" s="197">
        <f t="shared" si="445"/>
        <v>1</v>
      </c>
      <c r="AF1312" s="197">
        <f t="shared" si="446"/>
        <v>1</v>
      </c>
      <c r="AG1312" s="197">
        <f t="shared" si="447"/>
        <v>1</v>
      </c>
      <c r="AH1312" s="197">
        <f t="shared" si="448"/>
        <v>1</v>
      </c>
      <c r="AI1312" s="197">
        <f t="shared" si="449"/>
        <v>1</v>
      </c>
    </row>
    <row r="1313" spans="1:35" x14ac:dyDescent="0.3">
      <c r="A1313" s="103" t="s">
        <v>3926</v>
      </c>
      <c r="B1313" s="214" t="s">
        <v>593</v>
      </c>
      <c r="C1313" s="214" t="s">
        <v>6283</v>
      </c>
      <c r="D1313" s="164">
        <v>2026</v>
      </c>
      <c r="E1313" s="164">
        <v>5</v>
      </c>
      <c r="F1313" s="166">
        <v>0</v>
      </c>
      <c r="G1313" s="206"/>
      <c r="H1313" s="208">
        <v>7.9654829074012612E-3</v>
      </c>
      <c r="I1313" s="103" t="s">
        <v>558</v>
      </c>
      <c r="J1313" s="85">
        <v>4</v>
      </c>
      <c r="K1313" s="211" t="s">
        <v>6284</v>
      </c>
      <c r="L1313" s="211">
        <v>20</v>
      </c>
      <c r="M1313" s="211" t="str">
        <f>IF(
ISNA(INDEX([1]resources!E:E,MATCH(B1313,[1]resources!B:B,0))),"fillme",
INDEX([1]resources!E:E,MATCH(B1313,[1]resources!B:B,0)))</f>
        <v>CAISO_Battery</v>
      </c>
      <c r="N1313" s="221">
        <f>IF(
ISNA(INDEX([1]resources!J:J,MATCH(B1313,[1]resources!B:B,0))),"fillme",
INDEX([1]resources!J:J,MATCH(B1313,[1]resources!B:B,0)))</f>
        <v>0</v>
      </c>
      <c r="O1313" s="210" t="str">
        <f>IFERROR(INDEX(resources!K:K,MATCH(B1313,resources!B:B,0)),"fillme")</f>
        <v>battery</v>
      </c>
      <c r="P1313" s="210" t="str">
        <f t="shared" si="435"/>
        <v>battery_2026_5</v>
      </c>
      <c r="Q1313" s="194">
        <f>INDEX(elcc!G:G,MATCH(P1313,elcc!D:D,0))</f>
        <v>0.96603464723299004</v>
      </c>
      <c r="R1313" s="195">
        <f t="shared" si="436"/>
        <v>1</v>
      </c>
      <c r="S1313" s="210">
        <f t="shared" si="437"/>
        <v>0.15389864940983577</v>
      </c>
      <c r="T1313" s="212">
        <f t="shared" si="438"/>
        <v>0.15389864940983577</v>
      </c>
      <c r="U1313" s="196" t="str">
        <f t="shared" si="439"/>
        <v>ok</v>
      </c>
      <c r="V1313" s="192" t="str">
        <f>INDEX(resources!F:F,MATCH(B1313,resources!B:B,0))</f>
        <v>new_resolve</v>
      </c>
      <c r="W1313" s="197">
        <f t="shared" si="440"/>
        <v>0</v>
      </c>
      <c r="X1313" s="197">
        <f t="shared" si="441"/>
        <v>1</v>
      </c>
      <c r="Y1313" s="214" t="str">
        <f t="shared" si="442"/>
        <v>New_Li_Battery_D.19-11-016 Resource 5_Resource 5. 20 MW, 80 MWh battery.</v>
      </c>
      <c r="Z1313" s="197">
        <f>IF(COUNTIFS($Y$2:Y1313,Y1313)=1,1,0)</f>
        <v>0</v>
      </c>
      <c r="AA1313" s="197">
        <f>SUM($Z$2:Z1313)*Z1313</f>
        <v>0</v>
      </c>
      <c r="AB1313" s="197">
        <f>COUNTIFS(resources!B:B,B1313)</f>
        <v>1</v>
      </c>
      <c r="AC1313" s="197">
        <f t="shared" si="443"/>
        <v>1</v>
      </c>
      <c r="AD1313" s="197">
        <f t="shared" si="444"/>
        <v>1</v>
      </c>
      <c r="AE1313" s="197">
        <f t="shared" si="445"/>
        <v>1</v>
      </c>
      <c r="AF1313" s="197">
        <f t="shared" si="446"/>
        <v>1</v>
      </c>
      <c r="AG1313" s="197">
        <f t="shared" si="447"/>
        <v>1</v>
      </c>
      <c r="AH1313" s="197">
        <f t="shared" si="448"/>
        <v>1</v>
      </c>
      <c r="AI1313" s="197">
        <f t="shared" si="449"/>
        <v>1</v>
      </c>
    </row>
    <row r="1314" spans="1:35" x14ac:dyDescent="0.3">
      <c r="A1314" s="103" t="s">
        <v>3926</v>
      </c>
      <c r="B1314" s="214" t="s">
        <v>593</v>
      </c>
      <c r="C1314" s="214" t="s">
        <v>6283</v>
      </c>
      <c r="D1314" s="164">
        <v>2026</v>
      </c>
      <c r="E1314" s="164">
        <v>6</v>
      </c>
      <c r="F1314" s="166">
        <v>0</v>
      </c>
      <c r="G1314" s="206"/>
      <c r="H1314" s="208">
        <v>7.9654829074012612E-3</v>
      </c>
      <c r="I1314" s="103" t="s">
        <v>558</v>
      </c>
      <c r="J1314" s="85">
        <v>4</v>
      </c>
      <c r="K1314" s="211" t="s">
        <v>6284</v>
      </c>
      <c r="L1314" s="211">
        <v>20</v>
      </c>
      <c r="M1314" s="211" t="str">
        <f>IF(
ISNA(INDEX([1]resources!E:E,MATCH(B1314,[1]resources!B:B,0))),"fillme",
INDEX([1]resources!E:E,MATCH(B1314,[1]resources!B:B,0)))</f>
        <v>CAISO_Battery</v>
      </c>
      <c r="N1314" s="221">
        <f>IF(
ISNA(INDEX([1]resources!J:J,MATCH(B1314,[1]resources!B:B,0))),"fillme",
INDEX([1]resources!J:J,MATCH(B1314,[1]resources!B:B,0)))</f>
        <v>0</v>
      </c>
      <c r="O1314" s="210" t="str">
        <f>IFERROR(INDEX(resources!K:K,MATCH(B1314,resources!B:B,0)),"fillme")</f>
        <v>battery</v>
      </c>
      <c r="P1314" s="210" t="str">
        <f t="shared" si="435"/>
        <v>battery_2026_6</v>
      </c>
      <c r="Q1314" s="194">
        <f>INDEX(elcc!G:G,MATCH(P1314,elcc!D:D,0))</f>
        <v>0.96603464723299004</v>
      </c>
      <c r="R1314" s="195">
        <f t="shared" si="436"/>
        <v>1</v>
      </c>
      <c r="S1314" s="210">
        <f t="shared" si="437"/>
        <v>0.15389864940983577</v>
      </c>
      <c r="T1314" s="212">
        <f t="shared" si="438"/>
        <v>0.15389864940983577</v>
      </c>
      <c r="U1314" s="196" t="str">
        <f t="shared" si="439"/>
        <v>ok</v>
      </c>
      <c r="V1314" s="192" t="str">
        <f>INDEX(resources!F:F,MATCH(B1314,resources!B:B,0))</f>
        <v>new_resolve</v>
      </c>
      <c r="W1314" s="197">
        <f t="shared" si="440"/>
        <v>0</v>
      </c>
      <c r="X1314" s="197">
        <f t="shared" si="441"/>
        <v>1</v>
      </c>
      <c r="Y1314" s="214" t="str">
        <f t="shared" si="442"/>
        <v>New_Li_Battery_D.19-11-016 Resource 5_Resource 5. 20 MW, 80 MWh battery.</v>
      </c>
      <c r="Z1314" s="197">
        <f>IF(COUNTIFS($Y$2:Y1314,Y1314)=1,1,0)</f>
        <v>0</v>
      </c>
      <c r="AA1314" s="197">
        <f>SUM($Z$2:Z1314)*Z1314</f>
        <v>0</v>
      </c>
      <c r="AB1314" s="197">
        <f>COUNTIFS(resources!B:B,B1314)</f>
        <v>1</v>
      </c>
      <c r="AC1314" s="197">
        <f t="shared" si="443"/>
        <v>1</v>
      </c>
      <c r="AD1314" s="197">
        <f t="shared" si="444"/>
        <v>1</v>
      </c>
      <c r="AE1314" s="197">
        <f t="shared" si="445"/>
        <v>1</v>
      </c>
      <c r="AF1314" s="197">
        <f t="shared" si="446"/>
        <v>1</v>
      </c>
      <c r="AG1314" s="197">
        <f t="shared" si="447"/>
        <v>1</v>
      </c>
      <c r="AH1314" s="197">
        <f t="shared" si="448"/>
        <v>1</v>
      </c>
      <c r="AI1314" s="197">
        <f t="shared" si="449"/>
        <v>1</v>
      </c>
    </row>
    <row r="1315" spans="1:35" x14ac:dyDescent="0.3">
      <c r="A1315" s="103" t="s">
        <v>3926</v>
      </c>
      <c r="B1315" s="214" t="s">
        <v>593</v>
      </c>
      <c r="C1315" s="214" t="s">
        <v>6283</v>
      </c>
      <c r="D1315" s="164">
        <v>2026</v>
      </c>
      <c r="E1315" s="164">
        <v>7</v>
      </c>
      <c r="F1315" s="166">
        <v>0</v>
      </c>
      <c r="G1315" s="206"/>
      <c r="H1315" s="208">
        <v>7.9654829074012612E-3</v>
      </c>
      <c r="I1315" s="103" t="s">
        <v>558</v>
      </c>
      <c r="J1315" s="85">
        <v>4</v>
      </c>
      <c r="K1315" s="211" t="s">
        <v>6284</v>
      </c>
      <c r="L1315" s="211">
        <v>20</v>
      </c>
      <c r="M1315" s="211" t="str">
        <f>IF(
ISNA(INDEX([1]resources!E:E,MATCH(B1315,[1]resources!B:B,0))),"fillme",
INDEX([1]resources!E:E,MATCH(B1315,[1]resources!B:B,0)))</f>
        <v>CAISO_Battery</v>
      </c>
      <c r="N1315" s="221">
        <f>IF(
ISNA(INDEX([1]resources!J:J,MATCH(B1315,[1]resources!B:B,0))),"fillme",
INDEX([1]resources!J:J,MATCH(B1315,[1]resources!B:B,0)))</f>
        <v>0</v>
      </c>
      <c r="O1315" s="210" t="str">
        <f>IFERROR(INDEX(resources!K:K,MATCH(B1315,resources!B:B,0)),"fillme")</f>
        <v>battery</v>
      </c>
      <c r="P1315" s="210" t="str">
        <f t="shared" si="435"/>
        <v>battery_2026_7</v>
      </c>
      <c r="Q1315" s="194">
        <f>INDEX(elcc!G:G,MATCH(P1315,elcc!D:D,0))</f>
        <v>0.96603464723299004</v>
      </c>
      <c r="R1315" s="195">
        <f t="shared" si="436"/>
        <v>1</v>
      </c>
      <c r="S1315" s="210">
        <f t="shared" si="437"/>
        <v>0.15389864940983577</v>
      </c>
      <c r="T1315" s="212">
        <f t="shared" si="438"/>
        <v>0.15389864940983577</v>
      </c>
      <c r="U1315" s="196" t="str">
        <f t="shared" si="439"/>
        <v>ok</v>
      </c>
      <c r="V1315" s="192" t="str">
        <f>INDEX(resources!F:F,MATCH(B1315,resources!B:B,0))</f>
        <v>new_resolve</v>
      </c>
      <c r="W1315" s="197">
        <f t="shared" si="440"/>
        <v>0</v>
      </c>
      <c r="X1315" s="197">
        <f t="shared" si="441"/>
        <v>1</v>
      </c>
      <c r="Y1315" s="214" t="str">
        <f t="shared" si="442"/>
        <v>New_Li_Battery_D.19-11-016 Resource 5_Resource 5. 20 MW, 80 MWh battery.</v>
      </c>
      <c r="Z1315" s="197">
        <f>IF(COUNTIFS($Y$2:Y1315,Y1315)=1,1,0)</f>
        <v>0</v>
      </c>
      <c r="AA1315" s="197">
        <f>SUM($Z$2:Z1315)*Z1315</f>
        <v>0</v>
      </c>
      <c r="AB1315" s="197">
        <f>COUNTIFS(resources!B:B,B1315)</f>
        <v>1</v>
      </c>
      <c r="AC1315" s="197">
        <f t="shared" si="443"/>
        <v>1</v>
      </c>
      <c r="AD1315" s="197">
        <f t="shared" si="444"/>
        <v>1</v>
      </c>
      <c r="AE1315" s="197">
        <f t="shared" si="445"/>
        <v>1</v>
      </c>
      <c r="AF1315" s="197">
        <f t="shared" si="446"/>
        <v>1</v>
      </c>
      <c r="AG1315" s="197">
        <f t="shared" si="447"/>
        <v>1</v>
      </c>
      <c r="AH1315" s="197">
        <f t="shared" si="448"/>
        <v>1</v>
      </c>
      <c r="AI1315" s="197">
        <f t="shared" si="449"/>
        <v>1</v>
      </c>
    </row>
    <row r="1316" spans="1:35" x14ac:dyDescent="0.3">
      <c r="A1316" s="103" t="s">
        <v>3926</v>
      </c>
      <c r="B1316" s="214" t="s">
        <v>593</v>
      </c>
      <c r="C1316" s="214" t="s">
        <v>6283</v>
      </c>
      <c r="D1316" s="164">
        <v>2026</v>
      </c>
      <c r="E1316" s="164">
        <v>8</v>
      </c>
      <c r="F1316" s="166">
        <v>0</v>
      </c>
      <c r="G1316" s="206"/>
      <c r="H1316" s="208">
        <v>7.9654829074012612E-3</v>
      </c>
      <c r="I1316" s="103" t="s">
        <v>558</v>
      </c>
      <c r="J1316" s="85">
        <v>4</v>
      </c>
      <c r="K1316" s="211" t="s">
        <v>6284</v>
      </c>
      <c r="L1316" s="211">
        <v>20</v>
      </c>
      <c r="M1316" s="211" t="str">
        <f>IF(
ISNA(INDEX([1]resources!E:E,MATCH(B1316,[1]resources!B:B,0))),"fillme",
INDEX([1]resources!E:E,MATCH(B1316,[1]resources!B:B,0)))</f>
        <v>CAISO_Battery</v>
      </c>
      <c r="N1316" s="221">
        <f>IF(
ISNA(INDEX([1]resources!J:J,MATCH(B1316,[1]resources!B:B,0))),"fillme",
INDEX([1]resources!J:J,MATCH(B1316,[1]resources!B:B,0)))</f>
        <v>0</v>
      </c>
      <c r="O1316" s="210" t="str">
        <f>IFERROR(INDEX(resources!K:K,MATCH(B1316,resources!B:B,0)),"fillme")</f>
        <v>battery</v>
      </c>
      <c r="P1316" s="210" t="str">
        <f t="shared" si="435"/>
        <v>battery_2026_8</v>
      </c>
      <c r="Q1316" s="194">
        <f>INDEX(elcc!G:G,MATCH(P1316,elcc!D:D,0))</f>
        <v>0.96603464723299004</v>
      </c>
      <c r="R1316" s="195">
        <f t="shared" si="436"/>
        <v>1</v>
      </c>
      <c r="S1316" s="210">
        <f t="shared" si="437"/>
        <v>0.15389864940983577</v>
      </c>
      <c r="T1316" s="212">
        <f t="shared" si="438"/>
        <v>0.15389864940983577</v>
      </c>
      <c r="U1316" s="196" t="str">
        <f t="shared" si="439"/>
        <v>ok</v>
      </c>
      <c r="V1316" s="192" t="str">
        <f>INDEX(resources!F:F,MATCH(B1316,resources!B:B,0))</f>
        <v>new_resolve</v>
      </c>
      <c r="W1316" s="197">
        <f t="shared" si="440"/>
        <v>0</v>
      </c>
      <c r="X1316" s="197">
        <f t="shared" si="441"/>
        <v>1</v>
      </c>
      <c r="Y1316" s="214" t="str">
        <f t="shared" si="442"/>
        <v>New_Li_Battery_D.19-11-016 Resource 5_Resource 5. 20 MW, 80 MWh battery.</v>
      </c>
      <c r="Z1316" s="197">
        <f>IF(COUNTIFS($Y$2:Y1316,Y1316)=1,1,0)</f>
        <v>0</v>
      </c>
      <c r="AA1316" s="197">
        <f>SUM($Z$2:Z1316)*Z1316</f>
        <v>0</v>
      </c>
      <c r="AB1316" s="197">
        <f>COUNTIFS(resources!B:B,B1316)</f>
        <v>1</v>
      </c>
      <c r="AC1316" s="197">
        <f t="shared" si="443"/>
        <v>1</v>
      </c>
      <c r="AD1316" s="197">
        <f t="shared" si="444"/>
        <v>1</v>
      </c>
      <c r="AE1316" s="197">
        <f t="shared" si="445"/>
        <v>1</v>
      </c>
      <c r="AF1316" s="197">
        <f t="shared" si="446"/>
        <v>1</v>
      </c>
      <c r="AG1316" s="197">
        <f t="shared" si="447"/>
        <v>1</v>
      </c>
      <c r="AH1316" s="197">
        <f t="shared" si="448"/>
        <v>1</v>
      </c>
      <c r="AI1316" s="197">
        <f t="shared" si="449"/>
        <v>1</v>
      </c>
    </row>
    <row r="1317" spans="1:35" x14ac:dyDescent="0.3">
      <c r="A1317" s="103" t="s">
        <v>3926</v>
      </c>
      <c r="B1317" s="214" t="s">
        <v>593</v>
      </c>
      <c r="C1317" s="214" t="s">
        <v>6283</v>
      </c>
      <c r="D1317" s="164">
        <v>2026</v>
      </c>
      <c r="E1317" s="164">
        <v>9</v>
      </c>
      <c r="F1317" s="166">
        <v>0</v>
      </c>
      <c r="G1317" s="206"/>
      <c r="H1317" s="208">
        <v>7.9654829074012612E-3</v>
      </c>
      <c r="I1317" s="103" t="s">
        <v>558</v>
      </c>
      <c r="J1317" s="85">
        <v>4</v>
      </c>
      <c r="K1317" s="211" t="s">
        <v>6284</v>
      </c>
      <c r="L1317" s="211">
        <v>20</v>
      </c>
      <c r="M1317" s="211" t="str">
        <f>IF(
ISNA(INDEX([1]resources!E:E,MATCH(B1317,[1]resources!B:B,0))),"fillme",
INDEX([1]resources!E:E,MATCH(B1317,[1]resources!B:B,0)))</f>
        <v>CAISO_Battery</v>
      </c>
      <c r="N1317" s="221">
        <f>IF(
ISNA(INDEX([1]resources!J:J,MATCH(B1317,[1]resources!B:B,0))),"fillme",
INDEX([1]resources!J:J,MATCH(B1317,[1]resources!B:B,0)))</f>
        <v>0</v>
      </c>
      <c r="O1317" s="210" t="str">
        <f>IFERROR(INDEX(resources!K:K,MATCH(B1317,resources!B:B,0)),"fillme")</f>
        <v>battery</v>
      </c>
      <c r="P1317" s="210" t="str">
        <f t="shared" si="435"/>
        <v>battery_2026_9</v>
      </c>
      <c r="Q1317" s="194">
        <f>INDEX(elcc!G:G,MATCH(P1317,elcc!D:D,0))</f>
        <v>0.96603464723299004</v>
      </c>
      <c r="R1317" s="195">
        <f t="shared" si="436"/>
        <v>1</v>
      </c>
      <c r="S1317" s="210">
        <f t="shared" si="437"/>
        <v>0.15389864940983577</v>
      </c>
      <c r="T1317" s="212">
        <f t="shared" si="438"/>
        <v>0.15389864940983577</v>
      </c>
      <c r="U1317" s="196" t="str">
        <f t="shared" si="439"/>
        <v>ok</v>
      </c>
      <c r="V1317" s="192" t="str">
        <f>INDEX(resources!F:F,MATCH(B1317,resources!B:B,0))</f>
        <v>new_resolve</v>
      </c>
      <c r="W1317" s="197">
        <f t="shared" si="440"/>
        <v>0</v>
      </c>
      <c r="X1317" s="197">
        <f t="shared" si="441"/>
        <v>1</v>
      </c>
      <c r="Y1317" s="214" t="str">
        <f t="shared" si="442"/>
        <v>New_Li_Battery_D.19-11-016 Resource 5_Resource 5. 20 MW, 80 MWh battery.</v>
      </c>
      <c r="Z1317" s="197">
        <f>IF(COUNTIFS($Y$2:Y1317,Y1317)=1,1,0)</f>
        <v>0</v>
      </c>
      <c r="AA1317" s="197">
        <f>SUM($Z$2:Z1317)*Z1317</f>
        <v>0</v>
      </c>
      <c r="AB1317" s="197">
        <f>COUNTIFS(resources!B:B,B1317)</f>
        <v>1</v>
      </c>
      <c r="AC1317" s="197">
        <f t="shared" si="443"/>
        <v>1</v>
      </c>
      <c r="AD1317" s="197">
        <f t="shared" si="444"/>
        <v>1</v>
      </c>
      <c r="AE1317" s="197">
        <f t="shared" si="445"/>
        <v>1</v>
      </c>
      <c r="AF1317" s="197">
        <f t="shared" si="446"/>
        <v>1</v>
      </c>
      <c r="AG1317" s="197">
        <f t="shared" si="447"/>
        <v>1</v>
      </c>
      <c r="AH1317" s="197">
        <f t="shared" si="448"/>
        <v>1</v>
      </c>
      <c r="AI1317" s="197">
        <f t="shared" si="449"/>
        <v>1</v>
      </c>
    </row>
    <row r="1318" spans="1:35" x14ac:dyDescent="0.3">
      <c r="A1318" s="103" t="s">
        <v>3926</v>
      </c>
      <c r="B1318" s="214" t="s">
        <v>593</v>
      </c>
      <c r="C1318" s="214" t="s">
        <v>6283</v>
      </c>
      <c r="D1318" s="164">
        <v>2026</v>
      </c>
      <c r="E1318" s="164">
        <v>10</v>
      </c>
      <c r="F1318" s="166">
        <v>0</v>
      </c>
      <c r="G1318" s="206"/>
      <c r="H1318" s="208">
        <v>7.9654829074012612E-3</v>
      </c>
      <c r="I1318" s="103" t="s">
        <v>558</v>
      </c>
      <c r="J1318" s="85">
        <v>4</v>
      </c>
      <c r="K1318" s="211" t="s">
        <v>6284</v>
      </c>
      <c r="L1318" s="211">
        <v>20</v>
      </c>
      <c r="M1318" s="211" t="str">
        <f>IF(
ISNA(INDEX([1]resources!E:E,MATCH(B1318,[1]resources!B:B,0))),"fillme",
INDEX([1]resources!E:E,MATCH(B1318,[1]resources!B:B,0)))</f>
        <v>CAISO_Battery</v>
      </c>
      <c r="N1318" s="221">
        <f>IF(
ISNA(INDEX([1]resources!J:J,MATCH(B1318,[1]resources!B:B,0))),"fillme",
INDEX([1]resources!J:J,MATCH(B1318,[1]resources!B:B,0)))</f>
        <v>0</v>
      </c>
      <c r="O1318" s="210" t="str">
        <f>IFERROR(INDEX(resources!K:K,MATCH(B1318,resources!B:B,0)),"fillme")</f>
        <v>battery</v>
      </c>
      <c r="P1318" s="210" t="str">
        <f t="shared" si="435"/>
        <v>battery_2026_10</v>
      </c>
      <c r="Q1318" s="194">
        <f>INDEX(elcc!G:G,MATCH(P1318,elcc!D:D,0))</f>
        <v>0.96603464723299004</v>
      </c>
      <c r="R1318" s="195">
        <f t="shared" si="436"/>
        <v>1</v>
      </c>
      <c r="S1318" s="210">
        <f t="shared" si="437"/>
        <v>0.15389864940983577</v>
      </c>
      <c r="T1318" s="212">
        <f t="shared" si="438"/>
        <v>0.15389864940983577</v>
      </c>
      <c r="U1318" s="196" t="str">
        <f t="shared" si="439"/>
        <v>ok</v>
      </c>
      <c r="V1318" s="192" t="str">
        <f>INDEX(resources!F:F,MATCH(B1318,resources!B:B,0))</f>
        <v>new_resolve</v>
      </c>
      <c r="W1318" s="197">
        <f t="shared" si="440"/>
        <v>0</v>
      </c>
      <c r="X1318" s="197">
        <f t="shared" si="441"/>
        <v>1</v>
      </c>
      <c r="Y1318" s="214" t="str">
        <f t="shared" si="442"/>
        <v>New_Li_Battery_D.19-11-016 Resource 5_Resource 5. 20 MW, 80 MWh battery.</v>
      </c>
      <c r="Z1318" s="197">
        <f>IF(COUNTIFS($Y$2:Y1318,Y1318)=1,1,0)</f>
        <v>0</v>
      </c>
      <c r="AA1318" s="197">
        <f>SUM($Z$2:Z1318)*Z1318</f>
        <v>0</v>
      </c>
      <c r="AB1318" s="197">
        <f>COUNTIFS(resources!B:B,B1318)</f>
        <v>1</v>
      </c>
      <c r="AC1318" s="197">
        <f t="shared" si="443"/>
        <v>1</v>
      </c>
      <c r="AD1318" s="197">
        <f t="shared" si="444"/>
        <v>1</v>
      </c>
      <c r="AE1318" s="197">
        <f t="shared" si="445"/>
        <v>1</v>
      </c>
      <c r="AF1318" s="197">
        <f t="shared" si="446"/>
        <v>1</v>
      </c>
      <c r="AG1318" s="197">
        <f t="shared" si="447"/>
        <v>1</v>
      </c>
      <c r="AH1318" s="197">
        <f t="shared" si="448"/>
        <v>1</v>
      </c>
      <c r="AI1318" s="197">
        <f t="shared" si="449"/>
        <v>1</v>
      </c>
    </row>
    <row r="1319" spans="1:35" x14ac:dyDescent="0.3">
      <c r="A1319" s="103" t="s">
        <v>3926</v>
      </c>
      <c r="B1319" s="214" t="s">
        <v>593</v>
      </c>
      <c r="C1319" s="214" t="s">
        <v>6283</v>
      </c>
      <c r="D1319" s="164">
        <v>2026</v>
      </c>
      <c r="E1319" s="164">
        <v>11</v>
      </c>
      <c r="F1319" s="166">
        <v>0</v>
      </c>
      <c r="G1319" s="206"/>
      <c r="H1319" s="208">
        <v>7.9654829074012612E-3</v>
      </c>
      <c r="I1319" s="103" t="s">
        <v>558</v>
      </c>
      <c r="J1319" s="85">
        <v>4</v>
      </c>
      <c r="K1319" s="211" t="s">
        <v>6284</v>
      </c>
      <c r="L1319" s="211">
        <v>20</v>
      </c>
      <c r="M1319" s="211" t="str">
        <f>IF(
ISNA(INDEX([1]resources!E:E,MATCH(B1319,[1]resources!B:B,0))),"fillme",
INDEX([1]resources!E:E,MATCH(B1319,[1]resources!B:B,0)))</f>
        <v>CAISO_Battery</v>
      </c>
      <c r="N1319" s="221">
        <f>IF(
ISNA(INDEX([1]resources!J:J,MATCH(B1319,[1]resources!B:B,0))),"fillme",
INDEX([1]resources!J:J,MATCH(B1319,[1]resources!B:B,0)))</f>
        <v>0</v>
      </c>
      <c r="O1319" s="210" t="str">
        <f>IFERROR(INDEX(resources!K:K,MATCH(B1319,resources!B:B,0)),"fillme")</f>
        <v>battery</v>
      </c>
      <c r="P1319" s="210" t="str">
        <f t="shared" si="435"/>
        <v>battery_2026_11</v>
      </c>
      <c r="Q1319" s="194">
        <f>INDEX(elcc!G:G,MATCH(P1319,elcc!D:D,0))</f>
        <v>0.96603464723299004</v>
      </c>
      <c r="R1319" s="195">
        <f t="shared" si="436"/>
        <v>1</v>
      </c>
      <c r="S1319" s="210">
        <f t="shared" si="437"/>
        <v>0.15389864940983577</v>
      </c>
      <c r="T1319" s="212">
        <f t="shared" si="438"/>
        <v>0.15389864940983577</v>
      </c>
      <c r="U1319" s="196" t="str">
        <f t="shared" si="439"/>
        <v>ok</v>
      </c>
      <c r="V1319" s="192" t="str">
        <f>INDEX(resources!F:F,MATCH(B1319,resources!B:B,0))</f>
        <v>new_resolve</v>
      </c>
      <c r="W1319" s="197">
        <f t="shared" si="440"/>
        <v>0</v>
      </c>
      <c r="X1319" s="197">
        <f t="shared" si="441"/>
        <v>1</v>
      </c>
      <c r="Y1319" s="214" t="str">
        <f t="shared" si="442"/>
        <v>New_Li_Battery_D.19-11-016 Resource 5_Resource 5. 20 MW, 80 MWh battery.</v>
      </c>
      <c r="Z1319" s="197">
        <f>IF(COUNTIFS($Y$2:Y1319,Y1319)=1,1,0)</f>
        <v>0</v>
      </c>
      <c r="AA1319" s="197">
        <f>SUM($Z$2:Z1319)*Z1319</f>
        <v>0</v>
      </c>
      <c r="AB1319" s="197">
        <f>COUNTIFS(resources!B:B,B1319)</f>
        <v>1</v>
      </c>
      <c r="AC1319" s="197">
        <f t="shared" si="443"/>
        <v>1</v>
      </c>
      <c r="AD1319" s="197">
        <f t="shared" si="444"/>
        <v>1</v>
      </c>
      <c r="AE1319" s="197">
        <f t="shared" si="445"/>
        <v>1</v>
      </c>
      <c r="AF1319" s="197">
        <f t="shared" si="446"/>
        <v>1</v>
      </c>
      <c r="AG1319" s="197">
        <f t="shared" si="447"/>
        <v>1</v>
      </c>
      <c r="AH1319" s="197">
        <f t="shared" si="448"/>
        <v>1</v>
      </c>
      <c r="AI1319" s="197">
        <f t="shared" si="449"/>
        <v>1</v>
      </c>
    </row>
    <row r="1320" spans="1:35" x14ac:dyDescent="0.3">
      <c r="A1320" s="103" t="s">
        <v>3926</v>
      </c>
      <c r="B1320" s="214" t="s">
        <v>593</v>
      </c>
      <c r="C1320" s="214" t="s">
        <v>6283</v>
      </c>
      <c r="D1320" s="164">
        <v>2026</v>
      </c>
      <c r="E1320" s="164">
        <v>12</v>
      </c>
      <c r="F1320" s="166">
        <v>0</v>
      </c>
      <c r="G1320" s="206"/>
      <c r="H1320" s="208">
        <v>7.9654829074012612E-3</v>
      </c>
      <c r="I1320" s="103" t="s">
        <v>558</v>
      </c>
      <c r="J1320" s="85">
        <v>4</v>
      </c>
      <c r="K1320" s="211" t="s">
        <v>6284</v>
      </c>
      <c r="L1320" s="211">
        <v>20</v>
      </c>
      <c r="M1320" s="211" t="str">
        <f>IF(
ISNA(INDEX([1]resources!E:E,MATCH(B1320,[1]resources!B:B,0))),"fillme",
INDEX([1]resources!E:E,MATCH(B1320,[1]resources!B:B,0)))</f>
        <v>CAISO_Battery</v>
      </c>
      <c r="N1320" s="221">
        <f>IF(
ISNA(INDEX([1]resources!J:J,MATCH(B1320,[1]resources!B:B,0))),"fillme",
INDEX([1]resources!J:J,MATCH(B1320,[1]resources!B:B,0)))</f>
        <v>0</v>
      </c>
      <c r="O1320" s="210" t="str">
        <f>IFERROR(INDEX(resources!K:K,MATCH(B1320,resources!B:B,0)),"fillme")</f>
        <v>battery</v>
      </c>
      <c r="P1320" s="210" t="str">
        <f t="shared" si="435"/>
        <v>battery_2026_12</v>
      </c>
      <c r="Q1320" s="194">
        <f>INDEX(elcc!G:G,MATCH(P1320,elcc!D:D,0))</f>
        <v>0.96603464723299004</v>
      </c>
      <c r="R1320" s="195">
        <f t="shared" si="436"/>
        <v>1</v>
      </c>
      <c r="S1320" s="210">
        <f t="shared" si="437"/>
        <v>0.15389864940983577</v>
      </c>
      <c r="T1320" s="212">
        <f t="shared" si="438"/>
        <v>0.15389864940983577</v>
      </c>
      <c r="U1320" s="196" t="str">
        <f t="shared" si="439"/>
        <v>ok</v>
      </c>
      <c r="V1320" s="192" t="str">
        <f>INDEX(resources!F:F,MATCH(B1320,resources!B:B,0))</f>
        <v>new_resolve</v>
      </c>
      <c r="W1320" s="197">
        <f t="shared" si="440"/>
        <v>0</v>
      </c>
      <c r="X1320" s="197">
        <f t="shared" si="441"/>
        <v>1</v>
      </c>
      <c r="Y1320" s="214" t="str">
        <f t="shared" si="442"/>
        <v>New_Li_Battery_D.19-11-016 Resource 5_Resource 5. 20 MW, 80 MWh battery.</v>
      </c>
      <c r="Z1320" s="197">
        <f>IF(COUNTIFS($Y$2:Y1320,Y1320)=1,1,0)</f>
        <v>0</v>
      </c>
      <c r="AA1320" s="197">
        <f>SUM($Z$2:Z1320)*Z1320</f>
        <v>0</v>
      </c>
      <c r="AB1320" s="197">
        <f>COUNTIFS(resources!B:B,B1320)</f>
        <v>1</v>
      </c>
      <c r="AC1320" s="197">
        <f t="shared" si="443"/>
        <v>1</v>
      </c>
      <c r="AD1320" s="197">
        <f t="shared" si="444"/>
        <v>1</v>
      </c>
      <c r="AE1320" s="197">
        <f t="shared" si="445"/>
        <v>1</v>
      </c>
      <c r="AF1320" s="197">
        <f t="shared" si="446"/>
        <v>1</v>
      </c>
      <c r="AG1320" s="197">
        <f t="shared" si="447"/>
        <v>1</v>
      </c>
      <c r="AH1320" s="197">
        <f t="shared" si="448"/>
        <v>1</v>
      </c>
      <c r="AI1320" s="197">
        <f t="shared" si="449"/>
        <v>1</v>
      </c>
    </row>
    <row r="1321" spans="1:35" x14ac:dyDescent="0.3">
      <c r="A1321" s="103" t="s">
        <v>3926</v>
      </c>
      <c r="B1321" s="214" t="s">
        <v>593</v>
      </c>
      <c r="C1321" s="214" t="s">
        <v>6283</v>
      </c>
      <c r="D1321" s="164">
        <v>2027</v>
      </c>
      <c r="E1321" s="164">
        <v>1</v>
      </c>
      <c r="F1321" s="166">
        <v>0</v>
      </c>
      <c r="G1321" s="206"/>
      <c r="H1321" s="208">
        <v>7.9654829074012612E-3</v>
      </c>
      <c r="I1321" s="103" t="s">
        <v>558</v>
      </c>
      <c r="J1321" s="85">
        <v>4</v>
      </c>
      <c r="K1321" s="211" t="s">
        <v>6284</v>
      </c>
      <c r="L1321" s="211">
        <v>20</v>
      </c>
      <c r="M1321" s="211" t="str">
        <f>IF(
ISNA(INDEX([1]resources!E:E,MATCH(B1321,[1]resources!B:B,0))),"fillme",
INDEX([1]resources!E:E,MATCH(B1321,[1]resources!B:B,0)))</f>
        <v>CAISO_Battery</v>
      </c>
      <c r="N1321" s="221">
        <f>IF(
ISNA(INDEX([1]resources!J:J,MATCH(B1321,[1]resources!B:B,0))),"fillme",
INDEX([1]resources!J:J,MATCH(B1321,[1]resources!B:B,0)))</f>
        <v>0</v>
      </c>
      <c r="O1321" s="210" t="str">
        <f>IFERROR(INDEX(resources!K:K,MATCH(B1321,resources!B:B,0)),"fillme")</f>
        <v>battery</v>
      </c>
      <c r="P1321" s="210" t="str">
        <f t="shared" si="435"/>
        <v>battery_2027_1</v>
      </c>
      <c r="Q1321" s="194">
        <f>INDEX(elcc!G:G,MATCH(P1321,elcc!D:D,0))</f>
        <v>0.96603464723299004</v>
      </c>
      <c r="R1321" s="195">
        <f t="shared" si="436"/>
        <v>1</v>
      </c>
      <c r="S1321" s="210">
        <f t="shared" si="437"/>
        <v>0.15389864940983577</v>
      </c>
      <c r="T1321" s="212">
        <f t="shared" si="438"/>
        <v>0.15389864940983577</v>
      </c>
      <c r="U1321" s="196" t="str">
        <f t="shared" si="439"/>
        <v>ok</v>
      </c>
      <c r="V1321" s="192" t="str">
        <f>INDEX(resources!F:F,MATCH(B1321,resources!B:B,0))</f>
        <v>new_resolve</v>
      </c>
      <c r="W1321" s="197">
        <f t="shared" si="440"/>
        <v>0</v>
      </c>
      <c r="X1321" s="197">
        <f t="shared" si="441"/>
        <v>1</v>
      </c>
      <c r="Y1321" s="214" t="str">
        <f t="shared" si="442"/>
        <v>New_Li_Battery_D.19-11-016 Resource 5_Resource 5. 20 MW, 80 MWh battery.</v>
      </c>
      <c r="Z1321" s="197">
        <f>IF(COUNTIFS($Y$2:Y1321,Y1321)=1,1,0)</f>
        <v>0</v>
      </c>
      <c r="AA1321" s="197">
        <f>SUM($Z$2:Z1321)*Z1321</f>
        <v>0</v>
      </c>
      <c r="AB1321" s="197">
        <f>COUNTIFS(resources!B:B,B1321)</f>
        <v>1</v>
      </c>
      <c r="AC1321" s="197">
        <f t="shared" si="443"/>
        <v>1</v>
      </c>
      <c r="AD1321" s="197">
        <f t="shared" si="444"/>
        <v>1</v>
      </c>
      <c r="AE1321" s="197">
        <f t="shared" si="445"/>
        <v>1</v>
      </c>
      <c r="AF1321" s="197">
        <f t="shared" si="446"/>
        <v>1</v>
      </c>
      <c r="AG1321" s="197">
        <f t="shared" si="447"/>
        <v>1</v>
      </c>
      <c r="AH1321" s="197">
        <f t="shared" si="448"/>
        <v>1</v>
      </c>
      <c r="AI1321" s="197">
        <f t="shared" si="449"/>
        <v>1</v>
      </c>
    </row>
    <row r="1322" spans="1:35" x14ac:dyDescent="0.3">
      <c r="A1322" s="103" t="s">
        <v>3926</v>
      </c>
      <c r="B1322" s="214" t="s">
        <v>593</v>
      </c>
      <c r="C1322" s="214" t="s">
        <v>6283</v>
      </c>
      <c r="D1322" s="164">
        <v>2027</v>
      </c>
      <c r="E1322" s="164">
        <v>2</v>
      </c>
      <c r="F1322" s="166">
        <v>0</v>
      </c>
      <c r="G1322" s="206"/>
      <c r="H1322" s="208">
        <v>7.9654829074012612E-3</v>
      </c>
      <c r="I1322" s="103" t="s">
        <v>558</v>
      </c>
      <c r="J1322" s="85">
        <v>4</v>
      </c>
      <c r="K1322" s="211" t="s">
        <v>6284</v>
      </c>
      <c r="L1322" s="211">
        <v>20</v>
      </c>
      <c r="M1322" s="211" t="str">
        <f>IF(
ISNA(INDEX([1]resources!E:E,MATCH(B1322,[1]resources!B:B,0))),"fillme",
INDEX([1]resources!E:E,MATCH(B1322,[1]resources!B:B,0)))</f>
        <v>CAISO_Battery</v>
      </c>
      <c r="N1322" s="221">
        <f>IF(
ISNA(INDEX([1]resources!J:J,MATCH(B1322,[1]resources!B:B,0))),"fillme",
INDEX([1]resources!J:J,MATCH(B1322,[1]resources!B:B,0)))</f>
        <v>0</v>
      </c>
      <c r="O1322" s="210" t="str">
        <f>IFERROR(INDEX(resources!K:K,MATCH(B1322,resources!B:B,0)),"fillme")</f>
        <v>battery</v>
      </c>
      <c r="P1322" s="210" t="str">
        <f t="shared" si="435"/>
        <v>battery_2027_2</v>
      </c>
      <c r="Q1322" s="194">
        <f>INDEX(elcc!G:G,MATCH(P1322,elcc!D:D,0))</f>
        <v>0.96603464723299004</v>
      </c>
      <c r="R1322" s="195">
        <f t="shared" si="436"/>
        <v>1</v>
      </c>
      <c r="S1322" s="210">
        <f t="shared" si="437"/>
        <v>0.15389864940983577</v>
      </c>
      <c r="T1322" s="212">
        <f t="shared" si="438"/>
        <v>0.15389864940983577</v>
      </c>
      <c r="U1322" s="196" t="str">
        <f t="shared" si="439"/>
        <v>ok</v>
      </c>
      <c r="V1322" s="192" t="str">
        <f>INDEX(resources!F:F,MATCH(B1322,resources!B:B,0))</f>
        <v>new_resolve</v>
      </c>
      <c r="W1322" s="197">
        <f t="shared" si="440"/>
        <v>0</v>
      </c>
      <c r="X1322" s="197">
        <f t="shared" si="441"/>
        <v>1</v>
      </c>
      <c r="Y1322" s="214" t="str">
        <f t="shared" si="442"/>
        <v>New_Li_Battery_D.19-11-016 Resource 5_Resource 5. 20 MW, 80 MWh battery.</v>
      </c>
      <c r="Z1322" s="197">
        <f>IF(COUNTIFS($Y$2:Y1322,Y1322)=1,1,0)</f>
        <v>0</v>
      </c>
      <c r="AA1322" s="197">
        <f>SUM($Z$2:Z1322)*Z1322</f>
        <v>0</v>
      </c>
      <c r="AB1322" s="197">
        <f>COUNTIFS(resources!B:B,B1322)</f>
        <v>1</v>
      </c>
      <c r="AC1322" s="197">
        <f t="shared" si="443"/>
        <v>1</v>
      </c>
      <c r="AD1322" s="197">
        <f t="shared" si="444"/>
        <v>1</v>
      </c>
      <c r="AE1322" s="197">
        <f t="shared" si="445"/>
        <v>1</v>
      </c>
      <c r="AF1322" s="197">
        <f t="shared" si="446"/>
        <v>1</v>
      </c>
      <c r="AG1322" s="197">
        <f t="shared" si="447"/>
        <v>1</v>
      </c>
      <c r="AH1322" s="197">
        <f t="shared" si="448"/>
        <v>1</v>
      </c>
      <c r="AI1322" s="197">
        <f t="shared" si="449"/>
        <v>1</v>
      </c>
    </row>
    <row r="1323" spans="1:35" x14ac:dyDescent="0.3">
      <c r="A1323" s="103" t="s">
        <v>3926</v>
      </c>
      <c r="B1323" s="214" t="s">
        <v>593</v>
      </c>
      <c r="C1323" s="214" t="s">
        <v>6283</v>
      </c>
      <c r="D1323" s="164">
        <v>2027</v>
      </c>
      <c r="E1323" s="164">
        <v>3</v>
      </c>
      <c r="F1323" s="166">
        <v>0</v>
      </c>
      <c r="G1323" s="206"/>
      <c r="H1323" s="208">
        <v>7.9654829074012612E-3</v>
      </c>
      <c r="I1323" s="103" t="s">
        <v>558</v>
      </c>
      <c r="J1323" s="85">
        <v>4</v>
      </c>
      <c r="K1323" s="211" t="s">
        <v>6284</v>
      </c>
      <c r="L1323" s="211">
        <v>20</v>
      </c>
      <c r="M1323" s="211" t="str">
        <f>IF(
ISNA(INDEX([1]resources!E:E,MATCH(B1323,[1]resources!B:B,0))),"fillme",
INDEX([1]resources!E:E,MATCH(B1323,[1]resources!B:B,0)))</f>
        <v>CAISO_Battery</v>
      </c>
      <c r="N1323" s="221">
        <f>IF(
ISNA(INDEX([1]resources!J:J,MATCH(B1323,[1]resources!B:B,0))),"fillme",
INDEX([1]resources!J:J,MATCH(B1323,[1]resources!B:B,0)))</f>
        <v>0</v>
      </c>
      <c r="O1323" s="210" t="str">
        <f>IFERROR(INDEX(resources!K:K,MATCH(B1323,resources!B:B,0)),"fillme")</f>
        <v>battery</v>
      </c>
      <c r="P1323" s="210" t="str">
        <f t="shared" si="435"/>
        <v>battery_2027_3</v>
      </c>
      <c r="Q1323" s="194">
        <f>INDEX(elcc!G:G,MATCH(P1323,elcc!D:D,0))</f>
        <v>0.96603464723299004</v>
      </c>
      <c r="R1323" s="195">
        <f t="shared" si="436"/>
        <v>1</v>
      </c>
      <c r="S1323" s="210">
        <f t="shared" si="437"/>
        <v>0.15389864940983577</v>
      </c>
      <c r="T1323" s="212">
        <f t="shared" si="438"/>
        <v>0.15389864940983577</v>
      </c>
      <c r="U1323" s="196" t="str">
        <f t="shared" si="439"/>
        <v>ok</v>
      </c>
      <c r="V1323" s="192" t="str">
        <f>INDEX(resources!F:F,MATCH(B1323,resources!B:B,0))</f>
        <v>new_resolve</v>
      </c>
      <c r="W1323" s="197">
        <f t="shared" si="440"/>
        <v>0</v>
      </c>
      <c r="X1323" s="197">
        <f t="shared" si="441"/>
        <v>1</v>
      </c>
      <c r="Y1323" s="214" t="str">
        <f t="shared" si="442"/>
        <v>New_Li_Battery_D.19-11-016 Resource 5_Resource 5. 20 MW, 80 MWh battery.</v>
      </c>
      <c r="Z1323" s="197">
        <f>IF(COUNTIFS($Y$2:Y1323,Y1323)=1,1,0)</f>
        <v>0</v>
      </c>
      <c r="AA1323" s="197">
        <f>SUM($Z$2:Z1323)*Z1323</f>
        <v>0</v>
      </c>
      <c r="AB1323" s="197">
        <f>COUNTIFS(resources!B:B,B1323)</f>
        <v>1</v>
      </c>
      <c r="AC1323" s="197">
        <f t="shared" si="443"/>
        <v>1</v>
      </c>
      <c r="AD1323" s="197">
        <f t="shared" si="444"/>
        <v>1</v>
      </c>
      <c r="AE1323" s="197">
        <f t="shared" si="445"/>
        <v>1</v>
      </c>
      <c r="AF1323" s="197">
        <f t="shared" si="446"/>
        <v>1</v>
      </c>
      <c r="AG1323" s="197">
        <f t="shared" si="447"/>
        <v>1</v>
      </c>
      <c r="AH1323" s="197">
        <f t="shared" si="448"/>
        <v>1</v>
      </c>
      <c r="AI1323" s="197">
        <f t="shared" si="449"/>
        <v>1</v>
      </c>
    </row>
    <row r="1324" spans="1:35" x14ac:dyDescent="0.3">
      <c r="A1324" s="103" t="s">
        <v>3926</v>
      </c>
      <c r="B1324" s="214" t="s">
        <v>593</v>
      </c>
      <c r="C1324" s="214" t="s">
        <v>6283</v>
      </c>
      <c r="D1324" s="164">
        <v>2027</v>
      </c>
      <c r="E1324" s="164">
        <v>4</v>
      </c>
      <c r="F1324" s="166">
        <v>0</v>
      </c>
      <c r="G1324" s="206"/>
      <c r="H1324" s="208">
        <v>7.9654829074012612E-3</v>
      </c>
      <c r="I1324" s="103" t="s">
        <v>558</v>
      </c>
      <c r="J1324" s="85">
        <v>4</v>
      </c>
      <c r="K1324" s="211" t="s">
        <v>6284</v>
      </c>
      <c r="L1324" s="211">
        <v>20</v>
      </c>
      <c r="M1324" s="211" t="str">
        <f>IF(
ISNA(INDEX([1]resources!E:E,MATCH(B1324,[1]resources!B:B,0))),"fillme",
INDEX([1]resources!E:E,MATCH(B1324,[1]resources!B:B,0)))</f>
        <v>CAISO_Battery</v>
      </c>
      <c r="N1324" s="221">
        <f>IF(
ISNA(INDEX([1]resources!J:J,MATCH(B1324,[1]resources!B:B,0))),"fillme",
INDEX([1]resources!J:J,MATCH(B1324,[1]resources!B:B,0)))</f>
        <v>0</v>
      </c>
      <c r="O1324" s="210" t="str">
        <f>IFERROR(INDEX(resources!K:K,MATCH(B1324,resources!B:B,0)),"fillme")</f>
        <v>battery</v>
      </c>
      <c r="P1324" s="210" t="str">
        <f t="shared" si="435"/>
        <v>battery_2027_4</v>
      </c>
      <c r="Q1324" s="194">
        <f>INDEX(elcc!G:G,MATCH(P1324,elcc!D:D,0))</f>
        <v>0.96603464723299004</v>
      </c>
      <c r="R1324" s="195">
        <f t="shared" si="436"/>
        <v>1</v>
      </c>
      <c r="S1324" s="210">
        <f t="shared" si="437"/>
        <v>0.15389864940983577</v>
      </c>
      <c r="T1324" s="212">
        <f t="shared" si="438"/>
        <v>0.15389864940983577</v>
      </c>
      <c r="U1324" s="196" t="str">
        <f t="shared" si="439"/>
        <v>ok</v>
      </c>
      <c r="V1324" s="192" t="str">
        <f>INDEX(resources!F:F,MATCH(B1324,resources!B:B,0))</f>
        <v>new_resolve</v>
      </c>
      <c r="W1324" s="197">
        <f t="shared" si="440"/>
        <v>0</v>
      </c>
      <c r="X1324" s="197">
        <f t="shared" si="441"/>
        <v>1</v>
      </c>
      <c r="Y1324" s="214" t="str">
        <f t="shared" si="442"/>
        <v>New_Li_Battery_D.19-11-016 Resource 5_Resource 5. 20 MW, 80 MWh battery.</v>
      </c>
      <c r="Z1324" s="197">
        <f>IF(COUNTIFS($Y$2:Y1324,Y1324)=1,1,0)</f>
        <v>0</v>
      </c>
      <c r="AA1324" s="197">
        <f>SUM($Z$2:Z1324)*Z1324</f>
        <v>0</v>
      </c>
      <c r="AB1324" s="197">
        <f>COUNTIFS(resources!B:B,B1324)</f>
        <v>1</v>
      </c>
      <c r="AC1324" s="197">
        <f t="shared" si="443"/>
        <v>1</v>
      </c>
      <c r="AD1324" s="197">
        <f t="shared" si="444"/>
        <v>1</v>
      </c>
      <c r="AE1324" s="197">
        <f t="shared" si="445"/>
        <v>1</v>
      </c>
      <c r="AF1324" s="197">
        <f t="shared" si="446"/>
        <v>1</v>
      </c>
      <c r="AG1324" s="197">
        <f t="shared" si="447"/>
        <v>1</v>
      </c>
      <c r="AH1324" s="197">
        <f t="shared" si="448"/>
        <v>1</v>
      </c>
      <c r="AI1324" s="197">
        <f t="shared" si="449"/>
        <v>1</v>
      </c>
    </row>
    <row r="1325" spans="1:35" x14ac:dyDescent="0.3">
      <c r="A1325" s="103" t="s">
        <v>3926</v>
      </c>
      <c r="B1325" s="214" t="s">
        <v>593</v>
      </c>
      <c r="C1325" s="214" t="s">
        <v>6283</v>
      </c>
      <c r="D1325" s="164">
        <v>2027</v>
      </c>
      <c r="E1325" s="164">
        <v>5</v>
      </c>
      <c r="F1325" s="166">
        <v>0</v>
      </c>
      <c r="G1325" s="206"/>
      <c r="H1325" s="208">
        <v>7.9654829074012612E-3</v>
      </c>
      <c r="I1325" s="103" t="s">
        <v>558</v>
      </c>
      <c r="J1325" s="85">
        <v>4</v>
      </c>
      <c r="K1325" s="211" t="s">
        <v>6284</v>
      </c>
      <c r="L1325" s="211">
        <v>20</v>
      </c>
      <c r="M1325" s="211" t="str">
        <f>IF(
ISNA(INDEX([1]resources!E:E,MATCH(B1325,[1]resources!B:B,0))),"fillme",
INDEX([1]resources!E:E,MATCH(B1325,[1]resources!B:B,0)))</f>
        <v>CAISO_Battery</v>
      </c>
      <c r="N1325" s="221">
        <f>IF(
ISNA(INDEX([1]resources!J:J,MATCH(B1325,[1]resources!B:B,0))),"fillme",
INDEX([1]resources!J:J,MATCH(B1325,[1]resources!B:B,0)))</f>
        <v>0</v>
      </c>
      <c r="O1325" s="210" t="str">
        <f>IFERROR(INDEX(resources!K:K,MATCH(B1325,resources!B:B,0)),"fillme")</f>
        <v>battery</v>
      </c>
      <c r="P1325" s="210" t="str">
        <f t="shared" si="435"/>
        <v>battery_2027_5</v>
      </c>
      <c r="Q1325" s="194">
        <f>INDEX(elcc!G:G,MATCH(P1325,elcc!D:D,0))</f>
        <v>0.96603464723299004</v>
      </c>
      <c r="R1325" s="195">
        <f t="shared" si="436"/>
        <v>1</v>
      </c>
      <c r="S1325" s="210">
        <f t="shared" si="437"/>
        <v>0.15389864940983577</v>
      </c>
      <c r="T1325" s="212">
        <f t="shared" si="438"/>
        <v>0.15389864940983577</v>
      </c>
      <c r="U1325" s="196" t="str">
        <f t="shared" si="439"/>
        <v>ok</v>
      </c>
      <c r="V1325" s="192" t="str">
        <f>INDEX(resources!F:F,MATCH(B1325,resources!B:B,0))</f>
        <v>new_resolve</v>
      </c>
      <c r="W1325" s="197">
        <f t="shared" si="440"/>
        <v>0</v>
      </c>
      <c r="X1325" s="197">
        <f t="shared" si="441"/>
        <v>1</v>
      </c>
      <c r="Y1325" s="214" t="str">
        <f t="shared" si="442"/>
        <v>New_Li_Battery_D.19-11-016 Resource 5_Resource 5. 20 MW, 80 MWh battery.</v>
      </c>
      <c r="Z1325" s="197">
        <f>IF(COUNTIFS($Y$2:Y1325,Y1325)=1,1,0)</f>
        <v>0</v>
      </c>
      <c r="AA1325" s="197">
        <f>SUM($Z$2:Z1325)*Z1325</f>
        <v>0</v>
      </c>
      <c r="AB1325" s="197">
        <f>COUNTIFS(resources!B:B,B1325)</f>
        <v>1</v>
      </c>
      <c r="AC1325" s="197">
        <f t="shared" si="443"/>
        <v>1</v>
      </c>
      <c r="AD1325" s="197">
        <f t="shared" si="444"/>
        <v>1</v>
      </c>
      <c r="AE1325" s="197">
        <f t="shared" si="445"/>
        <v>1</v>
      </c>
      <c r="AF1325" s="197">
        <f t="shared" si="446"/>
        <v>1</v>
      </c>
      <c r="AG1325" s="197">
        <f t="shared" si="447"/>
        <v>1</v>
      </c>
      <c r="AH1325" s="197">
        <f t="shared" si="448"/>
        <v>1</v>
      </c>
      <c r="AI1325" s="197">
        <f t="shared" si="449"/>
        <v>1</v>
      </c>
    </row>
    <row r="1326" spans="1:35" x14ac:dyDescent="0.3">
      <c r="A1326" s="103" t="s">
        <v>3926</v>
      </c>
      <c r="B1326" s="214" t="s">
        <v>593</v>
      </c>
      <c r="C1326" s="214" t="s">
        <v>6283</v>
      </c>
      <c r="D1326" s="164">
        <v>2027</v>
      </c>
      <c r="E1326" s="164">
        <v>6</v>
      </c>
      <c r="F1326" s="166">
        <v>0</v>
      </c>
      <c r="G1326" s="206"/>
      <c r="H1326" s="208">
        <v>7.9654829074012612E-3</v>
      </c>
      <c r="I1326" s="103" t="s">
        <v>558</v>
      </c>
      <c r="J1326" s="85">
        <v>4</v>
      </c>
      <c r="K1326" s="211" t="s">
        <v>6284</v>
      </c>
      <c r="L1326" s="211">
        <v>20</v>
      </c>
      <c r="M1326" s="211" t="str">
        <f>IF(
ISNA(INDEX([1]resources!E:E,MATCH(B1326,[1]resources!B:B,0))),"fillme",
INDEX([1]resources!E:E,MATCH(B1326,[1]resources!B:B,0)))</f>
        <v>CAISO_Battery</v>
      </c>
      <c r="N1326" s="221">
        <f>IF(
ISNA(INDEX([1]resources!J:J,MATCH(B1326,[1]resources!B:B,0))),"fillme",
INDEX([1]resources!J:J,MATCH(B1326,[1]resources!B:B,0)))</f>
        <v>0</v>
      </c>
      <c r="O1326" s="210" t="str">
        <f>IFERROR(INDEX(resources!K:K,MATCH(B1326,resources!B:B,0)),"fillme")</f>
        <v>battery</v>
      </c>
      <c r="P1326" s="210" t="str">
        <f t="shared" si="435"/>
        <v>battery_2027_6</v>
      </c>
      <c r="Q1326" s="194">
        <f>INDEX(elcc!G:G,MATCH(P1326,elcc!D:D,0))</f>
        <v>0.96603464723299004</v>
      </c>
      <c r="R1326" s="195">
        <f t="shared" si="436"/>
        <v>1</v>
      </c>
      <c r="S1326" s="210">
        <f t="shared" si="437"/>
        <v>0.15389864940983577</v>
      </c>
      <c r="T1326" s="212">
        <f t="shared" si="438"/>
        <v>0.15389864940983577</v>
      </c>
      <c r="U1326" s="196" t="str">
        <f t="shared" si="439"/>
        <v>ok</v>
      </c>
      <c r="V1326" s="192" t="str">
        <f>INDEX(resources!F:F,MATCH(B1326,resources!B:B,0))</f>
        <v>new_resolve</v>
      </c>
      <c r="W1326" s="197">
        <f t="shared" si="440"/>
        <v>0</v>
      </c>
      <c r="X1326" s="197">
        <f t="shared" si="441"/>
        <v>1</v>
      </c>
      <c r="Y1326" s="214" t="str">
        <f t="shared" si="442"/>
        <v>New_Li_Battery_D.19-11-016 Resource 5_Resource 5. 20 MW, 80 MWh battery.</v>
      </c>
      <c r="Z1326" s="197">
        <f>IF(COUNTIFS($Y$2:Y1326,Y1326)=1,1,0)</f>
        <v>0</v>
      </c>
      <c r="AA1326" s="197">
        <f>SUM($Z$2:Z1326)*Z1326</f>
        <v>0</v>
      </c>
      <c r="AB1326" s="197">
        <f>COUNTIFS(resources!B:B,B1326)</f>
        <v>1</v>
      </c>
      <c r="AC1326" s="197">
        <f t="shared" si="443"/>
        <v>1</v>
      </c>
      <c r="AD1326" s="197">
        <f t="shared" si="444"/>
        <v>1</v>
      </c>
      <c r="AE1326" s="197">
        <f t="shared" si="445"/>
        <v>1</v>
      </c>
      <c r="AF1326" s="197">
        <f t="shared" si="446"/>
        <v>1</v>
      </c>
      <c r="AG1326" s="197">
        <f t="shared" si="447"/>
        <v>1</v>
      </c>
      <c r="AH1326" s="197">
        <f t="shared" si="448"/>
        <v>1</v>
      </c>
      <c r="AI1326" s="197">
        <f t="shared" si="449"/>
        <v>1</v>
      </c>
    </row>
    <row r="1327" spans="1:35" x14ac:dyDescent="0.3">
      <c r="A1327" s="103" t="s">
        <v>3926</v>
      </c>
      <c r="B1327" s="214" t="s">
        <v>593</v>
      </c>
      <c r="C1327" s="214" t="s">
        <v>6283</v>
      </c>
      <c r="D1327" s="164">
        <v>2027</v>
      </c>
      <c r="E1327" s="164">
        <v>7</v>
      </c>
      <c r="F1327" s="166">
        <v>0</v>
      </c>
      <c r="G1327" s="206"/>
      <c r="H1327" s="208">
        <v>7.9654829074012612E-3</v>
      </c>
      <c r="I1327" s="103" t="s">
        <v>558</v>
      </c>
      <c r="J1327" s="85">
        <v>4</v>
      </c>
      <c r="K1327" s="211" t="s">
        <v>6284</v>
      </c>
      <c r="L1327" s="211">
        <v>20</v>
      </c>
      <c r="M1327" s="211" t="str">
        <f>IF(
ISNA(INDEX([1]resources!E:E,MATCH(B1327,[1]resources!B:B,0))),"fillme",
INDEX([1]resources!E:E,MATCH(B1327,[1]resources!B:B,0)))</f>
        <v>CAISO_Battery</v>
      </c>
      <c r="N1327" s="221">
        <f>IF(
ISNA(INDEX([1]resources!J:J,MATCH(B1327,[1]resources!B:B,0))),"fillme",
INDEX([1]resources!J:J,MATCH(B1327,[1]resources!B:B,0)))</f>
        <v>0</v>
      </c>
      <c r="O1327" s="210" t="str">
        <f>IFERROR(INDEX(resources!K:K,MATCH(B1327,resources!B:B,0)),"fillme")</f>
        <v>battery</v>
      </c>
      <c r="P1327" s="210" t="str">
        <f t="shared" si="435"/>
        <v>battery_2027_7</v>
      </c>
      <c r="Q1327" s="194">
        <f>INDEX(elcc!G:G,MATCH(P1327,elcc!D:D,0))</f>
        <v>0.96603464723299004</v>
      </c>
      <c r="R1327" s="195">
        <f t="shared" si="436"/>
        <v>1</v>
      </c>
      <c r="S1327" s="210">
        <f t="shared" si="437"/>
        <v>0.15389864940983577</v>
      </c>
      <c r="T1327" s="212">
        <f t="shared" si="438"/>
        <v>0.15389864940983577</v>
      </c>
      <c r="U1327" s="196" t="str">
        <f t="shared" si="439"/>
        <v>ok</v>
      </c>
      <c r="V1327" s="192" t="str">
        <f>INDEX(resources!F:F,MATCH(B1327,resources!B:B,0))</f>
        <v>new_resolve</v>
      </c>
      <c r="W1327" s="197">
        <f t="shared" si="440"/>
        <v>0</v>
      </c>
      <c r="X1327" s="197">
        <f t="shared" si="441"/>
        <v>1</v>
      </c>
      <c r="Y1327" s="214" t="str">
        <f t="shared" si="442"/>
        <v>New_Li_Battery_D.19-11-016 Resource 5_Resource 5. 20 MW, 80 MWh battery.</v>
      </c>
      <c r="Z1327" s="197">
        <f>IF(COUNTIFS($Y$2:Y1327,Y1327)=1,1,0)</f>
        <v>0</v>
      </c>
      <c r="AA1327" s="197">
        <f>SUM($Z$2:Z1327)*Z1327</f>
        <v>0</v>
      </c>
      <c r="AB1327" s="197">
        <f>COUNTIFS(resources!B:B,B1327)</f>
        <v>1</v>
      </c>
      <c r="AC1327" s="197">
        <f t="shared" si="443"/>
        <v>1</v>
      </c>
      <c r="AD1327" s="197">
        <f t="shared" si="444"/>
        <v>1</v>
      </c>
      <c r="AE1327" s="197">
        <f t="shared" si="445"/>
        <v>1</v>
      </c>
      <c r="AF1327" s="197">
        <f t="shared" si="446"/>
        <v>1</v>
      </c>
      <c r="AG1327" s="197">
        <f t="shared" si="447"/>
        <v>1</v>
      </c>
      <c r="AH1327" s="197">
        <f t="shared" si="448"/>
        <v>1</v>
      </c>
      <c r="AI1327" s="197">
        <f t="shared" si="449"/>
        <v>1</v>
      </c>
    </row>
    <row r="1328" spans="1:35" x14ac:dyDescent="0.3">
      <c r="A1328" s="103" t="s">
        <v>3926</v>
      </c>
      <c r="B1328" s="214" t="s">
        <v>593</v>
      </c>
      <c r="C1328" s="214" t="s">
        <v>6283</v>
      </c>
      <c r="D1328" s="164">
        <v>2027</v>
      </c>
      <c r="E1328" s="164">
        <v>8</v>
      </c>
      <c r="F1328" s="166">
        <v>0</v>
      </c>
      <c r="G1328" s="206"/>
      <c r="H1328" s="208">
        <v>7.9654829074012612E-3</v>
      </c>
      <c r="I1328" s="103" t="s">
        <v>558</v>
      </c>
      <c r="J1328" s="85">
        <v>4</v>
      </c>
      <c r="K1328" s="211" t="s">
        <v>6284</v>
      </c>
      <c r="L1328" s="211">
        <v>20</v>
      </c>
      <c r="M1328" s="211" t="str">
        <f>IF(
ISNA(INDEX([1]resources!E:E,MATCH(B1328,[1]resources!B:B,0))),"fillme",
INDEX([1]resources!E:E,MATCH(B1328,[1]resources!B:B,0)))</f>
        <v>CAISO_Battery</v>
      </c>
      <c r="N1328" s="221">
        <f>IF(
ISNA(INDEX([1]resources!J:J,MATCH(B1328,[1]resources!B:B,0))),"fillme",
INDEX([1]resources!J:J,MATCH(B1328,[1]resources!B:B,0)))</f>
        <v>0</v>
      </c>
      <c r="O1328" s="210" t="str">
        <f>IFERROR(INDEX(resources!K:K,MATCH(B1328,resources!B:B,0)),"fillme")</f>
        <v>battery</v>
      </c>
      <c r="P1328" s="210" t="str">
        <f t="shared" si="435"/>
        <v>battery_2027_8</v>
      </c>
      <c r="Q1328" s="194">
        <f>INDEX(elcc!G:G,MATCH(P1328,elcc!D:D,0))</f>
        <v>0.96603464723299004</v>
      </c>
      <c r="R1328" s="195">
        <f t="shared" si="436"/>
        <v>1</v>
      </c>
      <c r="S1328" s="210">
        <f t="shared" si="437"/>
        <v>0.15389864940983577</v>
      </c>
      <c r="T1328" s="212">
        <f t="shared" si="438"/>
        <v>0.15389864940983577</v>
      </c>
      <c r="U1328" s="196" t="str">
        <f t="shared" si="439"/>
        <v>ok</v>
      </c>
      <c r="V1328" s="192" t="str">
        <f>INDEX(resources!F:F,MATCH(B1328,resources!B:B,0))</f>
        <v>new_resolve</v>
      </c>
      <c r="W1328" s="197">
        <f t="shared" si="440"/>
        <v>0</v>
      </c>
      <c r="X1328" s="197">
        <f t="shared" si="441"/>
        <v>1</v>
      </c>
      <c r="Y1328" s="214" t="str">
        <f t="shared" si="442"/>
        <v>New_Li_Battery_D.19-11-016 Resource 5_Resource 5. 20 MW, 80 MWh battery.</v>
      </c>
      <c r="Z1328" s="197">
        <f>IF(COUNTIFS($Y$2:Y1328,Y1328)=1,1,0)</f>
        <v>0</v>
      </c>
      <c r="AA1328" s="197">
        <f>SUM($Z$2:Z1328)*Z1328</f>
        <v>0</v>
      </c>
      <c r="AB1328" s="197">
        <f>COUNTIFS(resources!B:B,B1328)</f>
        <v>1</v>
      </c>
      <c r="AC1328" s="197">
        <f t="shared" si="443"/>
        <v>1</v>
      </c>
      <c r="AD1328" s="197">
        <f t="shared" si="444"/>
        <v>1</v>
      </c>
      <c r="AE1328" s="197">
        <f t="shared" si="445"/>
        <v>1</v>
      </c>
      <c r="AF1328" s="197">
        <f t="shared" si="446"/>
        <v>1</v>
      </c>
      <c r="AG1328" s="197">
        <f t="shared" si="447"/>
        <v>1</v>
      </c>
      <c r="AH1328" s="197">
        <f t="shared" si="448"/>
        <v>1</v>
      </c>
      <c r="AI1328" s="197">
        <f t="shared" si="449"/>
        <v>1</v>
      </c>
    </row>
    <row r="1329" spans="1:35" x14ac:dyDescent="0.3">
      <c r="A1329" s="103" t="s">
        <v>3926</v>
      </c>
      <c r="B1329" s="214" t="s">
        <v>593</v>
      </c>
      <c r="C1329" s="214" t="s">
        <v>6283</v>
      </c>
      <c r="D1329" s="164">
        <v>2027</v>
      </c>
      <c r="E1329" s="164">
        <v>9</v>
      </c>
      <c r="F1329" s="166">
        <v>0</v>
      </c>
      <c r="G1329" s="206"/>
      <c r="H1329" s="208">
        <v>7.9654829074012612E-3</v>
      </c>
      <c r="I1329" s="103" t="s">
        <v>558</v>
      </c>
      <c r="J1329" s="85">
        <v>4</v>
      </c>
      <c r="K1329" s="211" t="s">
        <v>6284</v>
      </c>
      <c r="L1329" s="211">
        <v>20</v>
      </c>
      <c r="M1329" s="211" t="str">
        <f>IF(
ISNA(INDEX([1]resources!E:E,MATCH(B1329,[1]resources!B:B,0))),"fillme",
INDEX([1]resources!E:E,MATCH(B1329,[1]resources!B:B,0)))</f>
        <v>CAISO_Battery</v>
      </c>
      <c r="N1329" s="221">
        <f>IF(
ISNA(INDEX([1]resources!J:J,MATCH(B1329,[1]resources!B:B,0))),"fillme",
INDEX([1]resources!J:J,MATCH(B1329,[1]resources!B:B,0)))</f>
        <v>0</v>
      </c>
      <c r="O1329" s="210" t="str">
        <f>IFERROR(INDEX(resources!K:K,MATCH(B1329,resources!B:B,0)),"fillme")</f>
        <v>battery</v>
      </c>
      <c r="P1329" s="210" t="str">
        <f t="shared" si="435"/>
        <v>battery_2027_9</v>
      </c>
      <c r="Q1329" s="194">
        <f>INDEX(elcc!G:G,MATCH(P1329,elcc!D:D,0))</f>
        <v>0.96603464723299004</v>
      </c>
      <c r="R1329" s="195">
        <f t="shared" si="436"/>
        <v>1</v>
      </c>
      <c r="S1329" s="210">
        <f t="shared" si="437"/>
        <v>0.15389864940983577</v>
      </c>
      <c r="T1329" s="212">
        <f t="shared" si="438"/>
        <v>0.15389864940983577</v>
      </c>
      <c r="U1329" s="196" t="str">
        <f t="shared" si="439"/>
        <v>ok</v>
      </c>
      <c r="V1329" s="192" t="str">
        <f>INDEX(resources!F:F,MATCH(B1329,resources!B:B,0))</f>
        <v>new_resolve</v>
      </c>
      <c r="W1329" s="197">
        <f t="shared" si="440"/>
        <v>0</v>
      </c>
      <c r="X1329" s="197">
        <f t="shared" si="441"/>
        <v>1</v>
      </c>
      <c r="Y1329" s="214" t="str">
        <f t="shared" si="442"/>
        <v>New_Li_Battery_D.19-11-016 Resource 5_Resource 5. 20 MW, 80 MWh battery.</v>
      </c>
      <c r="Z1329" s="197">
        <f>IF(COUNTIFS($Y$2:Y1329,Y1329)=1,1,0)</f>
        <v>0</v>
      </c>
      <c r="AA1329" s="197">
        <f>SUM($Z$2:Z1329)*Z1329</f>
        <v>0</v>
      </c>
      <c r="AB1329" s="197">
        <f>COUNTIFS(resources!B:B,B1329)</f>
        <v>1</v>
      </c>
      <c r="AC1329" s="197">
        <f t="shared" si="443"/>
        <v>1</v>
      </c>
      <c r="AD1329" s="197">
        <f t="shared" si="444"/>
        <v>1</v>
      </c>
      <c r="AE1329" s="197">
        <f t="shared" si="445"/>
        <v>1</v>
      </c>
      <c r="AF1329" s="197">
        <f t="shared" si="446"/>
        <v>1</v>
      </c>
      <c r="AG1329" s="197">
        <f t="shared" si="447"/>
        <v>1</v>
      </c>
      <c r="AH1329" s="197">
        <f t="shared" si="448"/>
        <v>1</v>
      </c>
      <c r="AI1329" s="197">
        <f t="shared" si="449"/>
        <v>1</v>
      </c>
    </row>
    <row r="1330" spans="1:35" x14ac:dyDescent="0.3">
      <c r="A1330" s="103" t="s">
        <v>3926</v>
      </c>
      <c r="B1330" s="214" t="s">
        <v>593</v>
      </c>
      <c r="C1330" s="214" t="s">
        <v>6283</v>
      </c>
      <c r="D1330" s="164">
        <v>2027</v>
      </c>
      <c r="E1330" s="164">
        <v>10</v>
      </c>
      <c r="F1330" s="166">
        <v>0</v>
      </c>
      <c r="G1330" s="206"/>
      <c r="H1330" s="208">
        <v>7.9654829074012612E-3</v>
      </c>
      <c r="I1330" s="103" t="s">
        <v>558</v>
      </c>
      <c r="J1330" s="85">
        <v>4</v>
      </c>
      <c r="K1330" s="211" t="s">
        <v>6284</v>
      </c>
      <c r="L1330" s="211">
        <v>20</v>
      </c>
      <c r="M1330" s="211" t="str">
        <f>IF(
ISNA(INDEX([1]resources!E:E,MATCH(B1330,[1]resources!B:B,0))),"fillme",
INDEX([1]resources!E:E,MATCH(B1330,[1]resources!B:B,0)))</f>
        <v>CAISO_Battery</v>
      </c>
      <c r="N1330" s="221">
        <f>IF(
ISNA(INDEX([1]resources!J:J,MATCH(B1330,[1]resources!B:B,0))),"fillme",
INDEX([1]resources!J:J,MATCH(B1330,[1]resources!B:B,0)))</f>
        <v>0</v>
      </c>
      <c r="O1330" s="210" t="str">
        <f>IFERROR(INDEX(resources!K:K,MATCH(B1330,resources!B:B,0)),"fillme")</f>
        <v>battery</v>
      </c>
      <c r="P1330" s="210" t="str">
        <f t="shared" si="435"/>
        <v>battery_2027_10</v>
      </c>
      <c r="Q1330" s="194">
        <f>INDEX(elcc!G:G,MATCH(P1330,elcc!D:D,0))</f>
        <v>0.96603464723299004</v>
      </c>
      <c r="R1330" s="195">
        <f t="shared" si="436"/>
        <v>1</v>
      </c>
      <c r="S1330" s="210">
        <f t="shared" si="437"/>
        <v>0.15389864940983577</v>
      </c>
      <c r="T1330" s="212">
        <f t="shared" si="438"/>
        <v>0.15389864940983577</v>
      </c>
      <c r="U1330" s="196" t="str">
        <f t="shared" si="439"/>
        <v>ok</v>
      </c>
      <c r="V1330" s="192" t="str">
        <f>INDEX(resources!F:F,MATCH(B1330,resources!B:B,0))</f>
        <v>new_resolve</v>
      </c>
      <c r="W1330" s="197">
        <f t="shared" si="440"/>
        <v>0</v>
      </c>
      <c r="X1330" s="197">
        <f t="shared" si="441"/>
        <v>1</v>
      </c>
      <c r="Y1330" s="214" t="str">
        <f t="shared" si="442"/>
        <v>New_Li_Battery_D.19-11-016 Resource 5_Resource 5. 20 MW, 80 MWh battery.</v>
      </c>
      <c r="Z1330" s="197">
        <f>IF(COUNTIFS($Y$2:Y1330,Y1330)=1,1,0)</f>
        <v>0</v>
      </c>
      <c r="AA1330" s="197">
        <f>SUM($Z$2:Z1330)*Z1330</f>
        <v>0</v>
      </c>
      <c r="AB1330" s="197">
        <f>COUNTIFS(resources!B:B,B1330)</f>
        <v>1</v>
      </c>
      <c r="AC1330" s="197">
        <f t="shared" si="443"/>
        <v>1</v>
      </c>
      <c r="AD1330" s="197">
        <f t="shared" si="444"/>
        <v>1</v>
      </c>
      <c r="AE1330" s="197">
        <f t="shared" si="445"/>
        <v>1</v>
      </c>
      <c r="AF1330" s="197">
        <f t="shared" si="446"/>
        <v>1</v>
      </c>
      <c r="AG1330" s="197">
        <f t="shared" si="447"/>
        <v>1</v>
      </c>
      <c r="AH1330" s="197">
        <f t="shared" si="448"/>
        <v>1</v>
      </c>
      <c r="AI1330" s="197">
        <f t="shared" si="449"/>
        <v>1</v>
      </c>
    </row>
    <row r="1331" spans="1:35" x14ac:dyDescent="0.3">
      <c r="A1331" s="103" t="s">
        <v>3926</v>
      </c>
      <c r="B1331" s="214" t="s">
        <v>593</v>
      </c>
      <c r="C1331" s="214" t="s">
        <v>6283</v>
      </c>
      <c r="D1331" s="164">
        <v>2027</v>
      </c>
      <c r="E1331" s="164">
        <v>11</v>
      </c>
      <c r="F1331" s="166">
        <v>0</v>
      </c>
      <c r="G1331" s="206"/>
      <c r="H1331" s="208">
        <v>7.9654829074012612E-3</v>
      </c>
      <c r="I1331" s="103" t="s">
        <v>558</v>
      </c>
      <c r="J1331" s="85">
        <v>4</v>
      </c>
      <c r="K1331" s="211" t="s">
        <v>6284</v>
      </c>
      <c r="L1331" s="211">
        <v>20</v>
      </c>
      <c r="M1331" s="211" t="str">
        <f>IF(
ISNA(INDEX([1]resources!E:E,MATCH(B1331,[1]resources!B:B,0))),"fillme",
INDEX([1]resources!E:E,MATCH(B1331,[1]resources!B:B,0)))</f>
        <v>CAISO_Battery</v>
      </c>
      <c r="N1331" s="221">
        <f>IF(
ISNA(INDEX([1]resources!J:J,MATCH(B1331,[1]resources!B:B,0))),"fillme",
INDEX([1]resources!J:J,MATCH(B1331,[1]resources!B:B,0)))</f>
        <v>0</v>
      </c>
      <c r="O1331" s="210" t="str">
        <f>IFERROR(INDEX(resources!K:K,MATCH(B1331,resources!B:B,0)),"fillme")</f>
        <v>battery</v>
      </c>
      <c r="P1331" s="210" t="str">
        <f t="shared" si="435"/>
        <v>battery_2027_11</v>
      </c>
      <c r="Q1331" s="194">
        <f>INDEX(elcc!G:G,MATCH(P1331,elcc!D:D,0))</f>
        <v>0.96603464723299004</v>
      </c>
      <c r="R1331" s="195">
        <f t="shared" si="436"/>
        <v>1</v>
      </c>
      <c r="S1331" s="210">
        <f t="shared" si="437"/>
        <v>0.15389864940983577</v>
      </c>
      <c r="T1331" s="212">
        <f t="shared" si="438"/>
        <v>0.15389864940983577</v>
      </c>
      <c r="U1331" s="196" t="str">
        <f t="shared" si="439"/>
        <v>ok</v>
      </c>
      <c r="V1331" s="192" t="str">
        <f>INDEX(resources!F:F,MATCH(B1331,resources!B:B,0))</f>
        <v>new_resolve</v>
      </c>
      <c r="W1331" s="197">
        <f t="shared" si="440"/>
        <v>0</v>
      </c>
      <c r="X1331" s="197">
        <f t="shared" si="441"/>
        <v>1</v>
      </c>
      <c r="Y1331" s="214" t="str">
        <f t="shared" si="442"/>
        <v>New_Li_Battery_D.19-11-016 Resource 5_Resource 5. 20 MW, 80 MWh battery.</v>
      </c>
      <c r="Z1331" s="197">
        <f>IF(COUNTIFS($Y$2:Y1331,Y1331)=1,1,0)</f>
        <v>0</v>
      </c>
      <c r="AA1331" s="197">
        <f>SUM($Z$2:Z1331)*Z1331</f>
        <v>0</v>
      </c>
      <c r="AB1331" s="197">
        <f>COUNTIFS(resources!B:B,B1331)</f>
        <v>1</v>
      </c>
      <c r="AC1331" s="197">
        <f t="shared" si="443"/>
        <v>1</v>
      </c>
      <c r="AD1331" s="197">
        <f t="shared" si="444"/>
        <v>1</v>
      </c>
      <c r="AE1331" s="197">
        <f t="shared" si="445"/>
        <v>1</v>
      </c>
      <c r="AF1331" s="197">
        <f t="shared" si="446"/>
        <v>1</v>
      </c>
      <c r="AG1331" s="197">
        <f t="shared" si="447"/>
        <v>1</v>
      </c>
      <c r="AH1331" s="197">
        <f t="shared" si="448"/>
        <v>1</v>
      </c>
      <c r="AI1331" s="197">
        <f t="shared" si="449"/>
        <v>1</v>
      </c>
    </row>
    <row r="1332" spans="1:35" x14ac:dyDescent="0.3">
      <c r="A1332" s="103" t="s">
        <v>3926</v>
      </c>
      <c r="B1332" s="214" t="s">
        <v>593</v>
      </c>
      <c r="C1332" s="214" t="s">
        <v>6283</v>
      </c>
      <c r="D1332" s="164">
        <v>2027</v>
      </c>
      <c r="E1332" s="164">
        <v>12</v>
      </c>
      <c r="F1332" s="166">
        <v>0</v>
      </c>
      <c r="G1332" s="206"/>
      <c r="H1332" s="208">
        <v>7.9654829074012612E-3</v>
      </c>
      <c r="I1332" s="103" t="s">
        <v>558</v>
      </c>
      <c r="J1332" s="85">
        <v>4</v>
      </c>
      <c r="K1332" s="211" t="s">
        <v>6284</v>
      </c>
      <c r="L1332" s="211">
        <v>20</v>
      </c>
      <c r="M1332" s="211" t="str">
        <f>IF(
ISNA(INDEX([1]resources!E:E,MATCH(B1332,[1]resources!B:B,0))),"fillme",
INDEX([1]resources!E:E,MATCH(B1332,[1]resources!B:B,0)))</f>
        <v>CAISO_Battery</v>
      </c>
      <c r="N1332" s="221">
        <f>IF(
ISNA(INDEX([1]resources!J:J,MATCH(B1332,[1]resources!B:B,0))),"fillme",
INDEX([1]resources!J:J,MATCH(B1332,[1]resources!B:B,0)))</f>
        <v>0</v>
      </c>
      <c r="O1332" s="210" t="str">
        <f>IFERROR(INDEX(resources!K:K,MATCH(B1332,resources!B:B,0)),"fillme")</f>
        <v>battery</v>
      </c>
      <c r="P1332" s="210" t="str">
        <f t="shared" si="435"/>
        <v>battery_2027_12</v>
      </c>
      <c r="Q1332" s="194">
        <f>INDEX(elcc!G:G,MATCH(P1332,elcc!D:D,0))</f>
        <v>0.96603464723299004</v>
      </c>
      <c r="R1332" s="195">
        <f t="shared" si="436"/>
        <v>1</v>
      </c>
      <c r="S1332" s="210">
        <f t="shared" si="437"/>
        <v>0.15389864940983577</v>
      </c>
      <c r="T1332" s="212">
        <f t="shared" si="438"/>
        <v>0.15389864940983577</v>
      </c>
      <c r="U1332" s="196" t="str">
        <f t="shared" si="439"/>
        <v>ok</v>
      </c>
      <c r="V1332" s="192" t="str">
        <f>INDEX(resources!F:F,MATCH(B1332,resources!B:B,0))</f>
        <v>new_resolve</v>
      </c>
      <c r="W1332" s="197">
        <f t="shared" si="440"/>
        <v>0</v>
      </c>
      <c r="X1332" s="197">
        <f t="shared" si="441"/>
        <v>1</v>
      </c>
      <c r="Y1332" s="214" t="str">
        <f t="shared" si="442"/>
        <v>New_Li_Battery_D.19-11-016 Resource 5_Resource 5. 20 MW, 80 MWh battery.</v>
      </c>
      <c r="Z1332" s="197">
        <f>IF(COUNTIFS($Y$2:Y1332,Y1332)=1,1,0)</f>
        <v>0</v>
      </c>
      <c r="AA1332" s="197">
        <f>SUM($Z$2:Z1332)*Z1332</f>
        <v>0</v>
      </c>
      <c r="AB1332" s="197">
        <f>COUNTIFS(resources!B:B,B1332)</f>
        <v>1</v>
      </c>
      <c r="AC1332" s="197">
        <f t="shared" si="443"/>
        <v>1</v>
      </c>
      <c r="AD1332" s="197">
        <f t="shared" si="444"/>
        <v>1</v>
      </c>
      <c r="AE1332" s="197">
        <f t="shared" si="445"/>
        <v>1</v>
      </c>
      <c r="AF1332" s="197">
        <f t="shared" si="446"/>
        <v>1</v>
      </c>
      <c r="AG1332" s="197">
        <f t="shared" si="447"/>
        <v>1</v>
      </c>
      <c r="AH1332" s="197">
        <f t="shared" si="448"/>
        <v>1</v>
      </c>
      <c r="AI1332" s="197">
        <f t="shared" si="449"/>
        <v>1</v>
      </c>
    </row>
    <row r="1333" spans="1:35" x14ac:dyDescent="0.3">
      <c r="A1333" s="103" t="s">
        <v>3926</v>
      </c>
      <c r="B1333" s="214" t="s">
        <v>593</v>
      </c>
      <c r="C1333" s="214" t="s">
        <v>6283</v>
      </c>
      <c r="D1333" s="164">
        <v>2028</v>
      </c>
      <c r="E1333" s="164">
        <v>1</v>
      </c>
      <c r="F1333" s="166">
        <v>0</v>
      </c>
      <c r="G1333" s="206"/>
      <c r="H1333" s="208">
        <v>7.9654829074012612E-3</v>
      </c>
      <c r="I1333" s="103" t="s">
        <v>558</v>
      </c>
      <c r="J1333" s="85">
        <v>4</v>
      </c>
      <c r="K1333" s="211" t="s">
        <v>6284</v>
      </c>
      <c r="L1333" s="211">
        <v>20</v>
      </c>
      <c r="M1333" s="211" t="str">
        <f>IF(
ISNA(INDEX([1]resources!E:E,MATCH(B1333,[1]resources!B:B,0))),"fillme",
INDEX([1]resources!E:E,MATCH(B1333,[1]resources!B:B,0)))</f>
        <v>CAISO_Battery</v>
      </c>
      <c r="N1333" s="221">
        <f>IF(
ISNA(INDEX([1]resources!J:J,MATCH(B1333,[1]resources!B:B,0))),"fillme",
INDEX([1]resources!J:J,MATCH(B1333,[1]resources!B:B,0)))</f>
        <v>0</v>
      </c>
      <c r="O1333" s="210" t="str">
        <f>IFERROR(INDEX(resources!K:K,MATCH(B1333,resources!B:B,0)),"fillme")</f>
        <v>battery</v>
      </c>
      <c r="P1333" s="210" t="str">
        <f t="shared" si="435"/>
        <v>battery_2028_1</v>
      </c>
      <c r="Q1333" s="194">
        <f>INDEX(elcc!G:G,MATCH(P1333,elcc!D:D,0))</f>
        <v>0.96603464723299004</v>
      </c>
      <c r="R1333" s="195">
        <f t="shared" si="436"/>
        <v>1</v>
      </c>
      <c r="S1333" s="210">
        <f t="shared" si="437"/>
        <v>0.15389864940983577</v>
      </c>
      <c r="T1333" s="212">
        <f t="shared" si="438"/>
        <v>0.15389864940983577</v>
      </c>
      <c r="U1333" s="196" t="str">
        <f t="shared" si="439"/>
        <v>ok</v>
      </c>
      <c r="V1333" s="192" t="str">
        <f>INDEX(resources!F:F,MATCH(B1333,resources!B:B,0))</f>
        <v>new_resolve</v>
      </c>
      <c r="W1333" s="197">
        <f t="shared" si="440"/>
        <v>0</v>
      </c>
      <c r="X1333" s="197">
        <f t="shared" si="441"/>
        <v>1</v>
      </c>
      <c r="Y1333" s="214" t="str">
        <f t="shared" si="442"/>
        <v>New_Li_Battery_D.19-11-016 Resource 5_Resource 5. 20 MW, 80 MWh battery.</v>
      </c>
      <c r="Z1333" s="197">
        <f>IF(COUNTIFS($Y$2:Y1333,Y1333)=1,1,0)</f>
        <v>0</v>
      </c>
      <c r="AA1333" s="197">
        <f>SUM($Z$2:Z1333)*Z1333</f>
        <v>0</v>
      </c>
      <c r="AB1333" s="197">
        <f>COUNTIFS(resources!B:B,B1333)</f>
        <v>1</v>
      </c>
      <c r="AC1333" s="197">
        <f t="shared" si="443"/>
        <v>1</v>
      </c>
      <c r="AD1333" s="197">
        <f t="shared" si="444"/>
        <v>1</v>
      </c>
      <c r="AE1333" s="197">
        <f t="shared" si="445"/>
        <v>1</v>
      </c>
      <c r="AF1333" s="197">
        <f t="shared" si="446"/>
        <v>1</v>
      </c>
      <c r="AG1333" s="197">
        <f t="shared" si="447"/>
        <v>1</v>
      </c>
      <c r="AH1333" s="197">
        <f t="shared" si="448"/>
        <v>1</v>
      </c>
      <c r="AI1333" s="197">
        <f t="shared" si="449"/>
        <v>1</v>
      </c>
    </row>
    <row r="1334" spans="1:35" x14ac:dyDescent="0.3">
      <c r="A1334" s="103" t="s">
        <v>3926</v>
      </c>
      <c r="B1334" s="214" t="s">
        <v>593</v>
      </c>
      <c r="C1334" s="214" t="s">
        <v>6283</v>
      </c>
      <c r="D1334" s="164">
        <v>2028</v>
      </c>
      <c r="E1334" s="164">
        <v>2</v>
      </c>
      <c r="F1334" s="166">
        <v>0</v>
      </c>
      <c r="G1334" s="206"/>
      <c r="H1334" s="208">
        <v>7.9654829074012612E-3</v>
      </c>
      <c r="I1334" s="103" t="s">
        <v>558</v>
      </c>
      <c r="J1334" s="85">
        <v>4</v>
      </c>
      <c r="K1334" s="211" t="s">
        <v>6284</v>
      </c>
      <c r="L1334" s="211">
        <v>20</v>
      </c>
      <c r="M1334" s="211" t="str">
        <f>IF(
ISNA(INDEX([1]resources!E:E,MATCH(B1334,[1]resources!B:B,0))),"fillme",
INDEX([1]resources!E:E,MATCH(B1334,[1]resources!B:B,0)))</f>
        <v>CAISO_Battery</v>
      </c>
      <c r="N1334" s="221">
        <f>IF(
ISNA(INDEX([1]resources!J:J,MATCH(B1334,[1]resources!B:B,0))),"fillme",
INDEX([1]resources!J:J,MATCH(B1334,[1]resources!B:B,0)))</f>
        <v>0</v>
      </c>
      <c r="O1334" s="210" t="str">
        <f>IFERROR(INDEX(resources!K:K,MATCH(B1334,resources!B:B,0)),"fillme")</f>
        <v>battery</v>
      </c>
      <c r="P1334" s="210" t="str">
        <f t="shared" si="435"/>
        <v>battery_2028_2</v>
      </c>
      <c r="Q1334" s="194">
        <f>INDEX(elcc!G:G,MATCH(P1334,elcc!D:D,0))</f>
        <v>0.96603464723299004</v>
      </c>
      <c r="R1334" s="195">
        <f t="shared" si="436"/>
        <v>1</v>
      </c>
      <c r="S1334" s="210">
        <f t="shared" si="437"/>
        <v>0.15389864940983577</v>
      </c>
      <c r="T1334" s="212">
        <f t="shared" si="438"/>
        <v>0.15389864940983577</v>
      </c>
      <c r="U1334" s="196" t="str">
        <f t="shared" si="439"/>
        <v>ok</v>
      </c>
      <c r="V1334" s="192" t="str">
        <f>INDEX(resources!F:F,MATCH(B1334,resources!B:B,0))</f>
        <v>new_resolve</v>
      </c>
      <c r="W1334" s="197">
        <f t="shared" si="440"/>
        <v>0</v>
      </c>
      <c r="X1334" s="197">
        <f t="shared" si="441"/>
        <v>1</v>
      </c>
      <c r="Y1334" s="214" t="str">
        <f t="shared" si="442"/>
        <v>New_Li_Battery_D.19-11-016 Resource 5_Resource 5. 20 MW, 80 MWh battery.</v>
      </c>
      <c r="Z1334" s="197">
        <f>IF(COUNTIFS($Y$2:Y1334,Y1334)=1,1,0)</f>
        <v>0</v>
      </c>
      <c r="AA1334" s="197">
        <f>SUM($Z$2:Z1334)*Z1334</f>
        <v>0</v>
      </c>
      <c r="AB1334" s="197">
        <f>COUNTIFS(resources!B:B,B1334)</f>
        <v>1</v>
      </c>
      <c r="AC1334" s="197">
        <f t="shared" si="443"/>
        <v>1</v>
      </c>
      <c r="AD1334" s="197">
        <f t="shared" si="444"/>
        <v>1</v>
      </c>
      <c r="AE1334" s="197">
        <f t="shared" si="445"/>
        <v>1</v>
      </c>
      <c r="AF1334" s="197">
        <f t="shared" si="446"/>
        <v>1</v>
      </c>
      <c r="AG1334" s="197">
        <f t="shared" si="447"/>
        <v>1</v>
      </c>
      <c r="AH1334" s="197">
        <f t="shared" si="448"/>
        <v>1</v>
      </c>
      <c r="AI1334" s="197">
        <f t="shared" si="449"/>
        <v>1</v>
      </c>
    </row>
    <row r="1335" spans="1:35" x14ac:dyDescent="0.3">
      <c r="A1335" s="103" t="s">
        <v>3926</v>
      </c>
      <c r="B1335" s="214" t="s">
        <v>593</v>
      </c>
      <c r="C1335" s="214" t="s">
        <v>6283</v>
      </c>
      <c r="D1335" s="164">
        <v>2028</v>
      </c>
      <c r="E1335" s="164">
        <v>3</v>
      </c>
      <c r="F1335" s="166">
        <v>0</v>
      </c>
      <c r="G1335" s="206"/>
      <c r="H1335" s="208">
        <v>7.9654829074012612E-3</v>
      </c>
      <c r="I1335" s="103" t="s">
        <v>558</v>
      </c>
      <c r="J1335" s="85">
        <v>4</v>
      </c>
      <c r="K1335" s="211" t="s">
        <v>6284</v>
      </c>
      <c r="L1335" s="211">
        <v>20</v>
      </c>
      <c r="M1335" s="211" t="str">
        <f>IF(
ISNA(INDEX([1]resources!E:E,MATCH(B1335,[1]resources!B:B,0))),"fillme",
INDEX([1]resources!E:E,MATCH(B1335,[1]resources!B:B,0)))</f>
        <v>CAISO_Battery</v>
      </c>
      <c r="N1335" s="221">
        <f>IF(
ISNA(INDEX([1]resources!J:J,MATCH(B1335,[1]resources!B:B,0))),"fillme",
INDEX([1]resources!J:J,MATCH(B1335,[1]resources!B:B,0)))</f>
        <v>0</v>
      </c>
      <c r="O1335" s="210" t="str">
        <f>IFERROR(INDEX(resources!K:K,MATCH(B1335,resources!B:B,0)),"fillme")</f>
        <v>battery</v>
      </c>
      <c r="P1335" s="210" t="str">
        <f t="shared" si="435"/>
        <v>battery_2028_3</v>
      </c>
      <c r="Q1335" s="194">
        <f>INDEX(elcc!G:G,MATCH(P1335,elcc!D:D,0))</f>
        <v>0.96603464723299004</v>
      </c>
      <c r="R1335" s="195">
        <f t="shared" si="436"/>
        <v>1</v>
      </c>
      <c r="S1335" s="210">
        <f t="shared" si="437"/>
        <v>0.15389864940983577</v>
      </c>
      <c r="T1335" s="212">
        <f t="shared" si="438"/>
        <v>0.15389864940983577</v>
      </c>
      <c r="U1335" s="196" t="str">
        <f t="shared" si="439"/>
        <v>ok</v>
      </c>
      <c r="V1335" s="192" t="str">
        <f>INDEX(resources!F:F,MATCH(B1335,resources!B:B,0))</f>
        <v>new_resolve</v>
      </c>
      <c r="W1335" s="197">
        <f t="shared" si="440"/>
        <v>0</v>
      </c>
      <c r="X1335" s="197">
        <f t="shared" si="441"/>
        <v>1</v>
      </c>
      <c r="Y1335" s="214" t="str">
        <f t="shared" si="442"/>
        <v>New_Li_Battery_D.19-11-016 Resource 5_Resource 5. 20 MW, 80 MWh battery.</v>
      </c>
      <c r="Z1335" s="197">
        <f>IF(COUNTIFS($Y$2:Y1335,Y1335)=1,1,0)</f>
        <v>0</v>
      </c>
      <c r="AA1335" s="197">
        <f>SUM($Z$2:Z1335)*Z1335</f>
        <v>0</v>
      </c>
      <c r="AB1335" s="197">
        <f>COUNTIFS(resources!B:B,B1335)</f>
        <v>1</v>
      </c>
      <c r="AC1335" s="197">
        <f t="shared" si="443"/>
        <v>1</v>
      </c>
      <c r="AD1335" s="197">
        <f t="shared" si="444"/>
        <v>1</v>
      </c>
      <c r="AE1335" s="197">
        <f t="shared" si="445"/>
        <v>1</v>
      </c>
      <c r="AF1335" s="197">
        <f t="shared" si="446"/>
        <v>1</v>
      </c>
      <c r="AG1335" s="197">
        <f t="shared" si="447"/>
        <v>1</v>
      </c>
      <c r="AH1335" s="197">
        <f t="shared" si="448"/>
        <v>1</v>
      </c>
      <c r="AI1335" s="197">
        <f t="shared" si="449"/>
        <v>1</v>
      </c>
    </row>
    <row r="1336" spans="1:35" x14ac:dyDescent="0.3">
      <c r="A1336" s="103" t="s">
        <v>3926</v>
      </c>
      <c r="B1336" s="214" t="s">
        <v>593</v>
      </c>
      <c r="C1336" s="214" t="s">
        <v>6283</v>
      </c>
      <c r="D1336" s="164">
        <v>2028</v>
      </c>
      <c r="E1336" s="164">
        <v>4</v>
      </c>
      <c r="F1336" s="166">
        <v>0</v>
      </c>
      <c r="G1336" s="206"/>
      <c r="H1336" s="208">
        <v>7.9654829074012612E-3</v>
      </c>
      <c r="I1336" s="103" t="s">
        <v>558</v>
      </c>
      <c r="J1336" s="85">
        <v>4</v>
      </c>
      <c r="K1336" s="211" t="s">
        <v>6284</v>
      </c>
      <c r="L1336" s="211">
        <v>20</v>
      </c>
      <c r="M1336" s="211" t="str">
        <f>IF(
ISNA(INDEX([1]resources!E:E,MATCH(B1336,[1]resources!B:B,0))),"fillme",
INDEX([1]resources!E:E,MATCH(B1336,[1]resources!B:B,0)))</f>
        <v>CAISO_Battery</v>
      </c>
      <c r="N1336" s="221">
        <f>IF(
ISNA(INDEX([1]resources!J:J,MATCH(B1336,[1]resources!B:B,0))),"fillme",
INDEX([1]resources!J:J,MATCH(B1336,[1]resources!B:B,0)))</f>
        <v>0</v>
      </c>
      <c r="O1336" s="210" t="str">
        <f>IFERROR(INDEX(resources!K:K,MATCH(B1336,resources!B:B,0)),"fillme")</f>
        <v>battery</v>
      </c>
      <c r="P1336" s="210" t="str">
        <f t="shared" si="435"/>
        <v>battery_2028_4</v>
      </c>
      <c r="Q1336" s="194">
        <f>INDEX(elcc!G:G,MATCH(P1336,elcc!D:D,0))</f>
        <v>0.96603464723299004</v>
      </c>
      <c r="R1336" s="195">
        <f t="shared" si="436"/>
        <v>1</v>
      </c>
      <c r="S1336" s="210">
        <f t="shared" si="437"/>
        <v>0.15389864940983577</v>
      </c>
      <c r="T1336" s="212">
        <f t="shared" si="438"/>
        <v>0.15389864940983577</v>
      </c>
      <c r="U1336" s="196" t="str">
        <f t="shared" si="439"/>
        <v>ok</v>
      </c>
      <c r="V1336" s="192" t="str">
        <f>INDEX(resources!F:F,MATCH(B1336,resources!B:B,0))</f>
        <v>new_resolve</v>
      </c>
      <c r="W1336" s="197">
        <f t="shared" si="440"/>
        <v>0</v>
      </c>
      <c r="X1336" s="197">
        <f t="shared" si="441"/>
        <v>1</v>
      </c>
      <c r="Y1336" s="214" t="str">
        <f t="shared" si="442"/>
        <v>New_Li_Battery_D.19-11-016 Resource 5_Resource 5. 20 MW, 80 MWh battery.</v>
      </c>
      <c r="Z1336" s="197">
        <f>IF(COUNTIFS($Y$2:Y1336,Y1336)=1,1,0)</f>
        <v>0</v>
      </c>
      <c r="AA1336" s="197">
        <f>SUM($Z$2:Z1336)*Z1336</f>
        <v>0</v>
      </c>
      <c r="AB1336" s="197">
        <f>COUNTIFS(resources!B:B,B1336)</f>
        <v>1</v>
      </c>
      <c r="AC1336" s="197">
        <f t="shared" si="443"/>
        <v>1</v>
      </c>
      <c r="AD1336" s="197">
        <f t="shared" si="444"/>
        <v>1</v>
      </c>
      <c r="AE1336" s="197">
        <f t="shared" si="445"/>
        <v>1</v>
      </c>
      <c r="AF1336" s="197">
        <f t="shared" si="446"/>
        <v>1</v>
      </c>
      <c r="AG1336" s="197">
        <f t="shared" si="447"/>
        <v>1</v>
      </c>
      <c r="AH1336" s="197">
        <f t="shared" si="448"/>
        <v>1</v>
      </c>
      <c r="AI1336" s="197">
        <f t="shared" si="449"/>
        <v>1</v>
      </c>
    </row>
    <row r="1337" spans="1:35" x14ac:dyDescent="0.3">
      <c r="A1337" s="103" t="s">
        <v>3926</v>
      </c>
      <c r="B1337" s="214" t="s">
        <v>593</v>
      </c>
      <c r="C1337" s="214" t="s">
        <v>6283</v>
      </c>
      <c r="D1337" s="164">
        <v>2028</v>
      </c>
      <c r="E1337" s="164">
        <v>5</v>
      </c>
      <c r="F1337" s="166">
        <v>0</v>
      </c>
      <c r="G1337" s="206"/>
      <c r="H1337" s="208">
        <v>7.9654829074012612E-3</v>
      </c>
      <c r="I1337" s="103" t="s">
        <v>558</v>
      </c>
      <c r="J1337" s="85">
        <v>4</v>
      </c>
      <c r="K1337" s="211" t="s">
        <v>6284</v>
      </c>
      <c r="L1337" s="211">
        <v>20</v>
      </c>
      <c r="M1337" s="211" t="str">
        <f>IF(
ISNA(INDEX([1]resources!E:E,MATCH(B1337,[1]resources!B:B,0))),"fillme",
INDEX([1]resources!E:E,MATCH(B1337,[1]resources!B:B,0)))</f>
        <v>CAISO_Battery</v>
      </c>
      <c r="N1337" s="221">
        <f>IF(
ISNA(INDEX([1]resources!J:J,MATCH(B1337,[1]resources!B:B,0))),"fillme",
INDEX([1]resources!J:J,MATCH(B1337,[1]resources!B:B,0)))</f>
        <v>0</v>
      </c>
      <c r="O1337" s="210" t="str">
        <f>IFERROR(INDEX(resources!K:K,MATCH(B1337,resources!B:B,0)),"fillme")</f>
        <v>battery</v>
      </c>
      <c r="P1337" s="210" t="str">
        <f t="shared" si="435"/>
        <v>battery_2028_5</v>
      </c>
      <c r="Q1337" s="194">
        <f>INDEX(elcc!G:G,MATCH(P1337,elcc!D:D,0))</f>
        <v>0.96603464723299004</v>
      </c>
      <c r="R1337" s="195">
        <f t="shared" si="436"/>
        <v>1</v>
      </c>
      <c r="S1337" s="210">
        <f t="shared" si="437"/>
        <v>0.15389864940983577</v>
      </c>
      <c r="T1337" s="212">
        <f t="shared" si="438"/>
        <v>0.15389864940983577</v>
      </c>
      <c r="U1337" s="196" t="str">
        <f t="shared" si="439"/>
        <v>ok</v>
      </c>
      <c r="V1337" s="192" t="str">
        <f>INDEX(resources!F:F,MATCH(B1337,resources!B:B,0))</f>
        <v>new_resolve</v>
      </c>
      <c r="W1337" s="197">
        <f t="shared" si="440"/>
        <v>0</v>
      </c>
      <c r="X1337" s="197">
        <f t="shared" si="441"/>
        <v>1</v>
      </c>
      <c r="Y1337" s="214" t="str">
        <f t="shared" si="442"/>
        <v>New_Li_Battery_D.19-11-016 Resource 5_Resource 5. 20 MW, 80 MWh battery.</v>
      </c>
      <c r="Z1337" s="197">
        <f>IF(COUNTIFS($Y$2:Y1337,Y1337)=1,1,0)</f>
        <v>0</v>
      </c>
      <c r="AA1337" s="197">
        <f>SUM($Z$2:Z1337)*Z1337</f>
        <v>0</v>
      </c>
      <c r="AB1337" s="197">
        <f>COUNTIFS(resources!B:B,B1337)</f>
        <v>1</v>
      </c>
      <c r="AC1337" s="197">
        <f t="shared" si="443"/>
        <v>1</v>
      </c>
      <c r="AD1337" s="197">
        <f t="shared" si="444"/>
        <v>1</v>
      </c>
      <c r="AE1337" s="197">
        <f t="shared" si="445"/>
        <v>1</v>
      </c>
      <c r="AF1337" s="197">
        <f t="shared" si="446"/>
        <v>1</v>
      </c>
      <c r="AG1337" s="197">
        <f t="shared" si="447"/>
        <v>1</v>
      </c>
      <c r="AH1337" s="197">
        <f t="shared" si="448"/>
        <v>1</v>
      </c>
      <c r="AI1337" s="197">
        <f t="shared" si="449"/>
        <v>1</v>
      </c>
    </row>
    <row r="1338" spans="1:35" x14ac:dyDescent="0.3">
      <c r="A1338" s="103" t="s">
        <v>3926</v>
      </c>
      <c r="B1338" s="214" t="s">
        <v>593</v>
      </c>
      <c r="C1338" s="214" t="s">
        <v>6283</v>
      </c>
      <c r="D1338" s="164">
        <v>2028</v>
      </c>
      <c r="E1338" s="164">
        <v>6</v>
      </c>
      <c r="F1338" s="166">
        <v>0</v>
      </c>
      <c r="G1338" s="206"/>
      <c r="H1338" s="208">
        <v>7.9654829074012612E-3</v>
      </c>
      <c r="I1338" s="103" t="s">
        <v>558</v>
      </c>
      <c r="J1338" s="85">
        <v>4</v>
      </c>
      <c r="K1338" s="211" t="s">
        <v>6284</v>
      </c>
      <c r="L1338" s="211">
        <v>20</v>
      </c>
      <c r="M1338" s="211" t="str">
        <f>IF(
ISNA(INDEX([1]resources!E:E,MATCH(B1338,[1]resources!B:B,0))),"fillme",
INDEX([1]resources!E:E,MATCH(B1338,[1]resources!B:B,0)))</f>
        <v>CAISO_Battery</v>
      </c>
      <c r="N1338" s="221">
        <f>IF(
ISNA(INDEX([1]resources!J:J,MATCH(B1338,[1]resources!B:B,0))),"fillme",
INDEX([1]resources!J:J,MATCH(B1338,[1]resources!B:B,0)))</f>
        <v>0</v>
      </c>
      <c r="O1338" s="210" t="str">
        <f>IFERROR(INDEX(resources!K:K,MATCH(B1338,resources!B:B,0)),"fillme")</f>
        <v>battery</v>
      </c>
      <c r="P1338" s="210" t="str">
        <f t="shared" si="435"/>
        <v>battery_2028_6</v>
      </c>
      <c r="Q1338" s="194">
        <f>INDEX(elcc!G:G,MATCH(P1338,elcc!D:D,0))</f>
        <v>0.96603464723299004</v>
      </c>
      <c r="R1338" s="195">
        <f t="shared" si="436"/>
        <v>1</v>
      </c>
      <c r="S1338" s="210">
        <f t="shared" si="437"/>
        <v>0.15389864940983577</v>
      </c>
      <c r="T1338" s="212">
        <f t="shared" si="438"/>
        <v>0.15389864940983577</v>
      </c>
      <c r="U1338" s="196" t="str">
        <f t="shared" si="439"/>
        <v>ok</v>
      </c>
      <c r="V1338" s="192" t="str">
        <f>INDEX(resources!F:F,MATCH(B1338,resources!B:B,0))</f>
        <v>new_resolve</v>
      </c>
      <c r="W1338" s="197">
        <f t="shared" si="440"/>
        <v>0</v>
      </c>
      <c r="X1338" s="197">
        <f t="shared" si="441"/>
        <v>1</v>
      </c>
      <c r="Y1338" s="214" t="str">
        <f t="shared" si="442"/>
        <v>New_Li_Battery_D.19-11-016 Resource 5_Resource 5. 20 MW, 80 MWh battery.</v>
      </c>
      <c r="Z1338" s="197">
        <f>IF(COUNTIFS($Y$2:Y1338,Y1338)=1,1,0)</f>
        <v>0</v>
      </c>
      <c r="AA1338" s="197">
        <f>SUM($Z$2:Z1338)*Z1338</f>
        <v>0</v>
      </c>
      <c r="AB1338" s="197">
        <f>COUNTIFS(resources!B:B,B1338)</f>
        <v>1</v>
      </c>
      <c r="AC1338" s="197">
        <f t="shared" si="443"/>
        <v>1</v>
      </c>
      <c r="AD1338" s="197">
        <f t="shared" si="444"/>
        <v>1</v>
      </c>
      <c r="AE1338" s="197">
        <f t="shared" si="445"/>
        <v>1</v>
      </c>
      <c r="AF1338" s="197">
        <f t="shared" si="446"/>
        <v>1</v>
      </c>
      <c r="AG1338" s="197">
        <f t="shared" si="447"/>
        <v>1</v>
      </c>
      <c r="AH1338" s="197">
        <f t="shared" si="448"/>
        <v>1</v>
      </c>
      <c r="AI1338" s="197">
        <f t="shared" si="449"/>
        <v>1</v>
      </c>
    </row>
    <row r="1339" spans="1:35" x14ac:dyDescent="0.3">
      <c r="A1339" s="103" t="s">
        <v>3926</v>
      </c>
      <c r="B1339" s="214" t="s">
        <v>593</v>
      </c>
      <c r="C1339" s="214" t="s">
        <v>6283</v>
      </c>
      <c r="D1339" s="164">
        <v>2028</v>
      </c>
      <c r="E1339" s="164">
        <v>7</v>
      </c>
      <c r="F1339" s="166">
        <v>0</v>
      </c>
      <c r="G1339" s="206"/>
      <c r="H1339" s="208">
        <v>7.9654829074012612E-3</v>
      </c>
      <c r="I1339" s="103" t="s">
        <v>558</v>
      </c>
      <c r="J1339" s="85">
        <v>4</v>
      </c>
      <c r="K1339" s="211" t="s">
        <v>6284</v>
      </c>
      <c r="L1339" s="211">
        <v>20</v>
      </c>
      <c r="M1339" s="211" t="str">
        <f>IF(
ISNA(INDEX([1]resources!E:E,MATCH(B1339,[1]resources!B:B,0))),"fillme",
INDEX([1]resources!E:E,MATCH(B1339,[1]resources!B:B,0)))</f>
        <v>CAISO_Battery</v>
      </c>
      <c r="N1339" s="221">
        <f>IF(
ISNA(INDEX([1]resources!J:J,MATCH(B1339,[1]resources!B:B,0))),"fillme",
INDEX([1]resources!J:J,MATCH(B1339,[1]resources!B:B,0)))</f>
        <v>0</v>
      </c>
      <c r="O1339" s="210" t="str">
        <f>IFERROR(INDEX(resources!K:K,MATCH(B1339,resources!B:B,0)),"fillme")</f>
        <v>battery</v>
      </c>
      <c r="P1339" s="210" t="str">
        <f t="shared" si="435"/>
        <v>battery_2028_7</v>
      </c>
      <c r="Q1339" s="194">
        <f>INDEX(elcc!G:G,MATCH(P1339,elcc!D:D,0))</f>
        <v>0.96603464723299004</v>
      </c>
      <c r="R1339" s="195">
        <f t="shared" si="436"/>
        <v>1</v>
      </c>
      <c r="S1339" s="210">
        <f t="shared" si="437"/>
        <v>0.15389864940983577</v>
      </c>
      <c r="T1339" s="212">
        <f t="shared" si="438"/>
        <v>0.15389864940983577</v>
      </c>
      <c r="U1339" s="196" t="str">
        <f t="shared" si="439"/>
        <v>ok</v>
      </c>
      <c r="V1339" s="192" t="str">
        <f>INDEX(resources!F:F,MATCH(B1339,resources!B:B,0))</f>
        <v>new_resolve</v>
      </c>
      <c r="W1339" s="197">
        <f t="shared" si="440"/>
        <v>0</v>
      </c>
      <c r="X1339" s="197">
        <f t="shared" si="441"/>
        <v>1</v>
      </c>
      <c r="Y1339" s="214" t="str">
        <f t="shared" si="442"/>
        <v>New_Li_Battery_D.19-11-016 Resource 5_Resource 5. 20 MW, 80 MWh battery.</v>
      </c>
      <c r="Z1339" s="197">
        <f>IF(COUNTIFS($Y$2:Y1339,Y1339)=1,1,0)</f>
        <v>0</v>
      </c>
      <c r="AA1339" s="197">
        <f>SUM($Z$2:Z1339)*Z1339</f>
        <v>0</v>
      </c>
      <c r="AB1339" s="197">
        <f>COUNTIFS(resources!B:B,B1339)</f>
        <v>1</v>
      </c>
      <c r="AC1339" s="197">
        <f t="shared" si="443"/>
        <v>1</v>
      </c>
      <c r="AD1339" s="197">
        <f t="shared" si="444"/>
        <v>1</v>
      </c>
      <c r="AE1339" s="197">
        <f t="shared" si="445"/>
        <v>1</v>
      </c>
      <c r="AF1339" s="197">
        <f t="shared" si="446"/>
        <v>1</v>
      </c>
      <c r="AG1339" s="197">
        <f t="shared" si="447"/>
        <v>1</v>
      </c>
      <c r="AH1339" s="197">
        <f t="shared" si="448"/>
        <v>1</v>
      </c>
      <c r="AI1339" s="197">
        <f t="shared" si="449"/>
        <v>1</v>
      </c>
    </row>
    <row r="1340" spans="1:35" x14ac:dyDescent="0.3">
      <c r="A1340" s="103" t="s">
        <v>3926</v>
      </c>
      <c r="B1340" s="214" t="s">
        <v>593</v>
      </c>
      <c r="C1340" s="214" t="s">
        <v>6283</v>
      </c>
      <c r="D1340" s="164">
        <v>2028</v>
      </c>
      <c r="E1340" s="164">
        <v>8</v>
      </c>
      <c r="F1340" s="166">
        <v>0</v>
      </c>
      <c r="G1340" s="206"/>
      <c r="H1340" s="208">
        <v>7.9654829074012612E-3</v>
      </c>
      <c r="I1340" s="103" t="s">
        <v>558</v>
      </c>
      <c r="J1340" s="85">
        <v>4</v>
      </c>
      <c r="K1340" s="211" t="s">
        <v>6284</v>
      </c>
      <c r="L1340" s="211">
        <v>20</v>
      </c>
      <c r="M1340" s="211" t="str">
        <f>IF(
ISNA(INDEX([1]resources!E:E,MATCH(B1340,[1]resources!B:B,0))),"fillme",
INDEX([1]resources!E:E,MATCH(B1340,[1]resources!B:B,0)))</f>
        <v>CAISO_Battery</v>
      </c>
      <c r="N1340" s="221">
        <f>IF(
ISNA(INDEX([1]resources!J:J,MATCH(B1340,[1]resources!B:B,0))),"fillme",
INDEX([1]resources!J:J,MATCH(B1340,[1]resources!B:B,0)))</f>
        <v>0</v>
      </c>
      <c r="O1340" s="210" t="str">
        <f>IFERROR(INDEX(resources!K:K,MATCH(B1340,resources!B:B,0)),"fillme")</f>
        <v>battery</v>
      </c>
      <c r="P1340" s="210" t="str">
        <f t="shared" si="435"/>
        <v>battery_2028_8</v>
      </c>
      <c r="Q1340" s="194">
        <f>INDEX(elcc!G:G,MATCH(P1340,elcc!D:D,0))</f>
        <v>0.96603464723299004</v>
      </c>
      <c r="R1340" s="195">
        <f t="shared" si="436"/>
        <v>1</v>
      </c>
      <c r="S1340" s="210">
        <f t="shared" si="437"/>
        <v>0.15389864940983577</v>
      </c>
      <c r="T1340" s="212">
        <f t="shared" si="438"/>
        <v>0.15389864940983577</v>
      </c>
      <c r="U1340" s="196" t="str">
        <f t="shared" si="439"/>
        <v>ok</v>
      </c>
      <c r="V1340" s="192" t="str">
        <f>INDEX(resources!F:F,MATCH(B1340,resources!B:B,0))</f>
        <v>new_resolve</v>
      </c>
      <c r="W1340" s="197">
        <f t="shared" si="440"/>
        <v>0</v>
      </c>
      <c r="X1340" s="197">
        <f t="shared" si="441"/>
        <v>1</v>
      </c>
      <c r="Y1340" s="214" t="str">
        <f t="shared" si="442"/>
        <v>New_Li_Battery_D.19-11-016 Resource 5_Resource 5. 20 MW, 80 MWh battery.</v>
      </c>
      <c r="Z1340" s="197">
        <f>IF(COUNTIFS($Y$2:Y1340,Y1340)=1,1,0)</f>
        <v>0</v>
      </c>
      <c r="AA1340" s="197">
        <f>SUM($Z$2:Z1340)*Z1340</f>
        <v>0</v>
      </c>
      <c r="AB1340" s="197">
        <f>COUNTIFS(resources!B:B,B1340)</f>
        <v>1</v>
      </c>
      <c r="AC1340" s="197">
        <f t="shared" si="443"/>
        <v>1</v>
      </c>
      <c r="AD1340" s="197">
        <f t="shared" si="444"/>
        <v>1</v>
      </c>
      <c r="AE1340" s="197">
        <f t="shared" si="445"/>
        <v>1</v>
      </c>
      <c r="AF1340" s="197">
        <f t="shared" si="446"/>
        <v>1</v>
      </c>
      <c r="AG1340" s="197">
        <f t="shared" si="447"/>
        <v>1</v>
      </c>
      <c r="AH1340" s="197">
        <f t="shared" si="448"/>
        <v>1</v>
      </c>
      <c r="AI1340" s="197">
        <f t="shared" si="449"/>
        <v>1</v>
      </c>
    </row>
    <row r="1341" spans="1:35" x14ac:dyDescent="0.3">
      <c r="A1341" s="103" t="s">
        <v>3926</v>
      </c>
      <c r="B1341" s="214" t="s">
        <v>593</v>
      </c>
      <c r="C1341" s="214" t="s">
        <v>6283</v>
      </c>
      <c r="D1341" s="164">
        <v>2028</v>
      </c>
      <c r="E1341" s="164">
        <v>9</v>
      </c>
      <c r="F1341" s="166">
        <v>0</v>
      </c>
      <c r="G1341" s="206"/>
      <c r="H1341" s="208">
        <v>7.9654829074012612E-3</v>
      </c>
      <c r="I1341" s="103" t="s">
        <v>558</v>
      </c>
      <c r="J1341" s="85">
        <v>4</v>
      </c>
      <c r="K1341" s="211" t="s">
        <v>6284</v>
      </c>
      <c r="L1341" s="211">
        <v>20</v>
      </c>
      <c r="M1341" s="211" t="str">
        <f>IF(
ISNA(INDEX([1]resources!E:E,MATCH(B1341,[1]resources!B:B,0))),"fillme",
INDEX([1]resources!E:E,MATCH(B1341,[1]resources!B:B,0)))</f>
        <v>CAISO_Battery</v>
      </c>
      <c r="N1341" s="221">
        <f>IF(
ISNA(INDEX([1]resources!J:J,MATCH(B1341,[1]resources!B:B,0))),"fillme",
INDEX([1]resources!J:J,MATCH(B1341,[1]resources!B:B,0)))</f>
        <v>0</v>
      </c>
      <c r="O1341" s="210" t="str">
        <f>IFERROR(INDEX(resources!K:K,MATCH(B1341,resources!B:B,0)),"fillme")</f>
        <v>battery</v>
      </c>
      <c r="P1341" s="210" t="str">
        <f t="shared" si="435"/>
        <v>battery_2028_9</v>
      </c>
      <c r="Q1341" s="194">
        <f>INDEX(elcc!G:G,MATCH(P1341,elcc!D:D,0))</f>
        <v>0.96603464723299004</v>
      </c>
      <c r="R1341" s="195">
        <f t="shared" si="436"/>
        <v>1</v>
      </c>
      <c r="S1341" s="210">
        <f t="shared" si="437"/>
        <v>0.15389864940983577</v>
      </c>
      <c r="T1341" s="212">
        <f t="shared" si="438"/>
        <v>0.15389864940983577</v>
      </c>
      <c r="U1341" s="196" t="str">
        <f t="shared" si="439"/>
        <v>ok</v>
      </c>
      <c r="V1341" s="192" t="str">
        <f>INDEX(resources!F:F,MATCH(B1341,resources!B:B,0))</f>
        <v>new_resolve</v>
      </c>
      <c r="W1341" s="197">
        <f t="shared" si="440"/>
        <v>0</v>
      </c>
      <c r="X1341" s="197">
        <f t="shared" si="441"/>
        <v>1</v>
      </c>
      <c r="Y1341" s="214" t="str">
        <f t="shared" si="442"/>
        <v>New_Li_Battery_D.19-11-016 Resource 5_Resource 5. 20 MW, 80 MWh battery.</v>
      </c>
      <c r="Z1341" s="197">
        <f>IF(COUNTIFS($Y$2:Y1341,Y1341)=1,1,0)</f>
        <v>0</v>
      </c>
      <c r="AA1341" s="197">
        <f>SUM($Z$2:Z1341)*Z1341</f>
        <v>0</v>
      </c>
      <c r="AB1341" s="197">
        <f>COUNTIFS(resources!B:B,B1341)</f>
        <v>1</v>
      </c>
      <c r="AC1341" s="197">
        <f t="shared" si="443"/>
        <v>1</v>
      </c>
      <c r="AD1341" s="197">
        <f t="shared" si="444"/>
        <v>1</v>
      </c>
      <c r="AE1341" s="197">
        <f t="shared" si="445"/>
        <v>1</v>
      </c>
      <c r="AF1341" s="197">
        <f t="shared" si="446"/>
        <v>1</v>
      </c>
      <c r="AG1341" s="197">
        <f t="shared" si="447"/>
        <v>1</v>
      </c>
      <c r="AH1341" s="197">
        <f t="shared" si="448"/>
        <v>1</v>
      </c>
      <c r="AI1341" s="197">
        <f t="shared" si="449"/>
        <v>1</v>
      </c>
    </row>
    <row r="1342" spans="1:35" x14ac:dyDescent="0.3">
      <c r="A1342" s="103" t="s">
        <v>3926</v>
      </c>
      <c r="B1342" s="214" t="s">
        <v>593</v>
      </c>
      <c r="C1342" s="214" t="s">
        <v>6283</v>
      </c>
      <c r="D1342" s="164">
        <v>2028</v>
      </c>
      <c r="E1342" s="164">
        <v>10</v>
      </c>
      <c r="F1342" s="166">
        <v>0</v>
      </c>
      <c r="G1342" s="206"/>
      <c r="H1342" s="208">
        <v>7.9654829074012612E-3</v>
      </c>
      <c r="I1342" s="103" t="s">
        <v>558</v>
      </c>
      <c r="J1342" s="85">
        <v>4</v>
      </c>
      <c r="K1342" s="211" t="s">
        <v>6284</v>
      </c>
      <c r="L1342" s="211">
        <v>20</v>
      </c>
      <c r="M1342" s="211" t="str">
        <f>IF(
ISNA(INDEX([1]resources!E:E,MATCH(B1342,[1]resources!B:B,0))),"fillme",
INDEX([1]resources!E:E,MATCH(B1342,[1]resources!B:B,0)))</f>
        <v>CAISO_Battery</v>
      </c>
      <c r="N1342" s="221">
        <f>IF(
ISNA(INDEX([1]resources!J:J,MATCH(B1342,[1]resources!B:B,0))),"fillme",
INDEX([1]resources!J:J,MATCH(B1342,[1]resources!B:B,0)))</f>
        <v>0</v>
      </c>
      <c r="O1342" s="210" t="str">
        <f>IFERROR(INDEX(resources!K:K,MATCH(B1342,resources!B:B,0)),"fillme")</f>
        <v>battery</v>
      </c>
      <c r="P1342" s="210" t="str">
        <f t="shared" si="435"/>
        <v>battery_2028_10</v>
      </c>
      <c r="Q1342" s="194">
        <f>INDEX(elcc!G:G,MATCH(P1342,elcc!D:D,0))</f>
        <v>0.96603464723299004</v>
      </c>
      <c r="R1342" s="195">
        <f t="shared" si="436"/>
        <v>1</v>
      </c>
      <c r="S1342" s="210">
        <f t="shared" si="437"/>
        <v>0.15389864940983577</v>
      </c>
      <c r="T1342" s="212">
        <f t="shared" si="438"/>
        <v>0.15389864940983577</v>
      </c>
      <c r="U1342" s="196" t="str">
        <f t="shared" si="439"/>
        <v>ok</v>
      </c>
      <c r="V1342" s="192" t="str">
        <f>INDEX(resources!F:F,MATCH(B1342,resources!B:B,0))</f>
        <v>new_resolve</v>
      </c>
      <c r="W1342" s="197">
        <f t="shared" si="440"/>
        <v>0</v>
      </c>
      <c r="X1342" s="197">
        <f t="shared" si="441"/>
        <v>1</v>
      </c>
      <c r="Y1342" s="214" t="str">
        <f t="shared" si="442"/>
        <v>New_Li_Battery_D.19-11-016 Resource 5_Resource 5. 20 MW, 80 MWh battery.</v>
      </c>
      <c r="Z1342" s="197">
        <f>IF(COUNTIFS($Y$2:Y1342,Y1342)=1,1,0)</f>
        <v>0</v>
      </c>
      <c r="AA1342" s="197">
        <f>SUM($Z$2:Z1342)*Z1342</f>
        <v>0</v>
      </c>
      <c r="AB1342" s="197">
        <f>COUNTIFS(resources!B:B,B1342)</f>
        <v>1</v>
      </c>
      <c r="AC1342" s="197">
        <f t="shared" si="443"/>
        <v>1</v>
      </c>
      <c r="AD1342" s="197">
        <f t="shared" si="444"/>
        <v>1</v>
      </c>
      <c r="AE1342" s="197">
        <f t="shared" si="445"/>
        <v>1</v>
      </c>
      <c r="AF1342" s="197">
        <f t="shared" si="446"/>
        <v>1</v>
      </c>
      <c r="AG1342" s="197">
        <f t="shared" si="447"/>
        <v>1</v>
      </c>
      <c r="AH1342" s="197">
        <f t="shared" si="448"/>
        <v>1</v>
      </c>
      <c r="AI1342" s="197">
        <f t="shared" si="449"/>
        <v>1</v>
      </c>
    </row>
    <row r="1343" spans="1:35" x14ac:dyDescent="0.3">
      <c r="A1343" s="103" t="s">
        <v>3926</v>
      </c>
      <c r="B1343" s="214" t="s">
        <v>593</v>
      </c>
      <c r="C1343" s="214" t="s">
        <v>6283</v>
      </c>
      <c r="D1343" s="164">
        <v>2028</v>
      </c>
      <c r="E1343" s="164">
        <v>11</v>
      </c>
      <c r="F1343" s="166">
        <v>0</v>
      </c>
      <c r="G1343" s="206"/>
      <c r="H1343" s="208">
        <v>7.9654829074012612E-3</v>
      </c>
      <c r="I1343" s="103" t="s">
        <v>558</v>
      </c>
      <c r="J1343" s="85">
        <v>4</v>
      </c>
      <c r="K1343" s="211" t="s">
        <v>6284</v>
      </c>
      <c r="L1343" s="211">
        <v>20</v>
      </c>
      <c r="M1343" s="211" t="str">
        <f>IF(
ISNA(INDEX([1]resources!E:E,MATCH(B1343,[1]resources!B:B,0))),"fillme",
INDEX([1]resources!E:E,MATCH(B1343,[1]resources!B:B,0)))</f>
        <v>CAISO_Battery</v>
      </c>
      <c r="N1343" s="221">
        <f>IF(
ISNA(INDEX([1]resources!J:J,MATCH(B1343,[1]resources!B:B,0))),"fillme",
INDEX([1]resources!J:J,MATCH(B1343,[1]resources!B:B,0)))</f>
        <v>0</v>
      </c>
      <c r="O1343" s="210" t="str">
        <f>IFERROR(INDEX(resources!K:K,MATCH(B1343,resources!B:B,0)),"fillme")</f>
        <v>battery</v>
      </c>
      <c r="P1343" s="210" t="str">
        <f t="shared" si="435"/>
        <v>battery_2028_11</v>
      </c>
      <c r="Q1343" s="194">
        <f>INDEX(elcc!G:G,MATCH(P1343,elcc!D:D,0))</f>
        <v>0.96603464723299004</v>
      </c>
      <c r="R1343" s="195">
        <f t="shared" si="436"/>
        <v>1</v>
      </c>
      <c r="S1343" s="210">
        <f t="shared" si="437"/>
        <v>0.15389864940983577</v>
      </c>
      <c r="T1343" s="212">
        <f t="shared" si="438"/>
        <v>0.15389864940983577</v>
      </c>
      <c r="U1343" s="196" t="str">
        <f t="shared" si="439"/>
        <v>ok</v>
      </c>
      <c r="V1343" s="192" t="str">
        <f>INDEX(resources!F:F,MATCH(B1343,resources!B:B,0))</f>
        <v>new_resolve</v>
      </c>
      <c r="W1343" s="197">
        <f t="shared" si="440"/>
        <v>0</v>
      </c>
      <c r="X1343" s="197">
        <f t="shared" si="441"/>
        <v>1</v>
      </c>
      <c r="Y1343" s="214" t="str">
        <f t="shared" si="442"/>
        <v>New_Li_Battery_D.19-11-016 Resource 5_Resource 5. 20 MW, 80 MWh battery.</v>
      </c>
      <c r="Z1343" s="197">
        <f>IF(COUNTIFS($Y$2:Y1343,Y1343)=1,1,0)</f>
        <v>0</v>
      </c>
      <c r="AA1343" s="197">
        <f>SUM($Z$2:Z1343)*Z1343</f>
        <v>0</v>
      </c>
      <c r="AB1343" s="197">
        <f>COUNTIFS(resources!B:B,B1343)</f>
        <v>1</v>
      </c>
      <c r="AC1343" s="197">
        <f t="shared" si="443"/>
        <v>1</v>
      </c>
      <c r="AD1343" s="197">
        <f t="shared" si="444"/>
        <v>1</v>
      </c>
      <c r="AE1343" s="197">
        <f t="shared" si="445"/>
        <v>1</v>
      </c>
      <c r="AF1343" s="197">
        <f t="shared" si="446"/>
        <v>1</v>
      </c>
      <c r="AG1343" s="197">
        <f t="shared" si="447"/>
        <v>1</v>
      </c>
      <c r="AH1343" s="197">
        <f t="shared" si="448"/>
        <v>1</v>
      </c>
      <c r="AI1343" s="197">
        <f t="shared" si="449"/>
        <v>1</v>
      </c>
    </row>
    <row r="1344" spans="1:35" x14ac:dyDescent="0.3">
      <c r="A1344" s="103" t="s">
        <v>3926</v>
      </c>
      <c r="B1344" s="214" t="s">
        <v>593</v>
      </c>
      <c r="C1344" s="214" t="s">
        <v>6283</v>
      </c>
      <c r="D1344" s="164">
        <v>2028</v>
      </c>
      <c r="E1344" s="164">
        <v>12</v>
      </c>
      <c r="F1344" s="166">
        <v>0</v>
      </c>
      <c r="G1344" s="206"/>
      <c r="H1344" s="208">
        <v>7.9654829074012612E-3</v>
      </c>
      <c r="I1344" s="103" t="s">
        <v>558</v>
      </c>
      <c r="J1344" s="85">
        <v>4</v>
      </c>
      <c r="K1344" s="211" t="s">
        <v>6284</v>
      </c>
      <c r="L1344" s="211">
        <v>20</v>
      </c>
      <c r="M1344" s="211" t="str">
        <f>IF(
ISNA(INDEX([1]resources!E:E,MATCH(B1344,[1]resources!B:B,0))),"fillme",
INDEX([1]resources!E:E,MATCH(B1344,[1]resources!B:B,0)))</f>
        <v>CAISO_Battery</v>
      </c>
      <c r="N1344" s="221">
        <f>IF(
ISNA(INDEX([1]resources!J:J,MATCH(B1344,[1]resources!B:B,0))),"fillme",
INDEX([1]resources!J:J,MATCH(B1344,[1]resources!B:B,0)))</f>
        <v>0</v>
      </c>
      <c r="O1344" s="210" t="str">
        <f>IFERROR(INDEX(resources!K:K,MATCH(B1344,resources!B:B,0)),"fillme")</f>
        <v>battery</v>
      </c>
      <c r="P1344" s="210" t="str">
        <f t="shared" si="435"/>
        <v>battery_2028_12</v>
      </c>
      <c r="Q1344" s="194">
        <f>INDEX(elcc!G:G,MATCH(P1344,elcc!D:D,0))</f>
        <v>0.96603464723299004</v>
      </c>
      <c r="R1344" s="195">
        <f t="shared" si="436"/>
        <v>1</v>
      </c>
      <c r="S1344" s="210">
        <f t="shared" si="437"/>
        <v>0.15389864940983577</v>
      </c>
      <c r="T1344" s="212">
        <f t="shared" si="438"/>
        <v>0.15389864940983577</v>
      </c>
      <c r="U1344" s="196" t="str">
        <f t="shared" si="439"/>
        <v>ok</v>
      </c>
      <c r="V1344" s="192" t="str">
        <f>INDEX(resources!F:F,MATCH(B1344,resources!B:B,0))</f>
        <v>new_resolve</v>
      </c>
      <c r="W1344" s="197">
        <f t="shared" si="440"/>
        <v>0</v>
      </c>
      <c r="X1344" s="197">
        <f t="shared" si="441"/>
        <v>1</v>
      </c>
      <c r="Y1344" s="214" t="str">
        <f t="shared" si="442"/>
        <v>New_Li_Battery_D.19-11-016 Resource 5_Resource 5. 20 MW, 80 MWh battery.</v>
      </c>
      <c r="Z1344" s="197">
        <f>IF(COUNTIFS($Y$2:Y1344,Y1344)=1,1,0)</f>
        <v>0</v>
      </c>
      <c r="AA1344" s="197">
        <f>SUM($Z$2:Z1344)*Z1344</f>
        <v>0</v>
      </c>
      <c r="AB1344" s="197">
        <f>COUNTIFS(resources!B:B,B1344)</f>
        <v>1</v>
      </c>
      <c r="AC1344" s="197">
        <f t="shared" si="443"/>
        <v>1</v>
      </c>
      <c r="AD1344" s="197">
        <f t="shared" si="444"/>
        <v>1</v>
      </c>
      <c r="AE1344" s="197">
        <f t="shared" si="445"/>
        <v>1</v>
      </c>
      <c r="AF1344" s="197">
        <f t="shared" si="446"/>
        <v>1</v>
      </c>
      <c r="AG1344" s="197">
        <f t="shared" si="447"/>
        <v>1</v>
      </c>
      <c r="AH1344" s="197">
        <f t="shared" si="448"/>
        <v>1</v>
      </c>
      <c r="AI1344" s="197">
        <f t="shared" si="449"/>
        <v>1</v>
      </c>
    </row>
    <row r="1345" spans="1:35" x14ac:dyDescent="0.3">
      <c r="A1345" s="103" t="s">
        <v>3926</v>
      </c>
      <c r="B1345" s="214" t="s">
        <v>593</v>
      </c>
      <c r="C1345" s="214" t="s">
        <v>6283</v>
      </c>
      <c r="D1345" s="164">
        <v>2029</v>
      </c>
      <c r="E1345" s="164">
        <v>1</v>
      </c>
      <c r="F1345" s="166">
        <v>0</v>
      </c>
      <c r="G1345" s="206"/>
      <c r="H1345" s="208">
        <v>7.9654829074012612E-3</v>
      </c>
      <c r="I1345" s="103" t="s">
        <v>558</v>
      </c>
      <c r="J1345" s="85">
        <v>4</v>
      </c>
      <c r="K1345" s="211" t="s">
        <v>6284</v>
      </c>
      <c r="L1345" s="211">
        <v>20</v>
      </c>
      <c r="M1345" s="211" t="str">
        <f>IF(
ISNA(INDEX([1]resources!E:E,MATCH(B1345,[1]resources!B:B,0))),"fillme",
INDEX([1]resources!E:E,MATCH(B1345,[1]resources!B:B,0)))</f>
        <v>CAISO_Battery</v>
      </c>
      <c r="N1345" s="221">
        <f>IF(
ISNA(INDEX([1]resources!J:J,MATCH(B1345,[1]resources!B:B,0))),"fillme",
INDEX([1]resources!J:J,MATCH(B1345,[1]resources!B:B,0)))</f>
        <v>0</v>
      </c>
      <c r="O1345" s="210" t="str">
        <f>IFERROR(INDEX(resources!K:K,MATCH(B1345,resources!B:B,0)),"fillme")</f>
        <v>battery</v>
      </c>
      <c r="P1345" s="210" t="str">
        <f t="shared" si="435"/>
        <v>battery_2029_1</v>
      </c>
      <c r="Q1345" s="194">
        <f>INDEX(elcc!G:G,MATCH(P1345,elcc!D:D,0))</f>
        <v>0.96603464723299004</v>
      </c>
      <c r="R1345" s="195">
        <f t="shared" si="436"/>
        <v>1</v>
      </c>
      <c r="S1345" s="210">
        <f t="shared" si="437"/>
        <v>0.15389864940983577</v>
      </c>
      <c r="T1345" s="212">
        <f t="shared" si="438"/>
        <v>0.15389864940983577</v>
      </c>
      <c r="U1345" s="196" t="str">
        <f t="shared" si="439"/>
        <v>ok</v>
      </c>
      <c r="V1345" s="192" t="str">
        <f>INDEX(resources!F:F,MATCH(B1345,resources!B:B,0))</f>
        <v>new_resolve</v>
      </c>
      <c r="W1345" s="197">
        <f t="shared" si="440"/>
        <v>0</v>
      </c>
      <c r="X1345" s="197">
        <f t="shared" si="441"/>
        <v>1</v>
      </c>
      <c r="Y1345" s="214" t="str">
        <f t="shared" si="442"/>
        <v>New_Li_Battery_D.19-11-016 Resource 5_Resource 5. 20 MW, 80 MWh battery.</v>
      </c>
      <c r="Z1345" s="197">
        <f>IF(COUNTIFS($Y$2:Y1345,Y1345)=1,1,0)</f>
        <v>0</v>
      </c>
      <c r="AA1345" s="197">
        <f>SUM($Z$2:Z1345)*Z1345</f>
        <v>0</v>
      </c>
      <c r="AB1345" s="197">
        <f>COUNTIFS(resources!B:B,B1345)</f>
        <v>1</v>
      </c>
      <c r="AC1345" s="197">
        <f t="shared" si="443"/>
        <v>1</v>
      </c>
      <c r="AD1345" s="197">
        <f t="shared" si="444"/>
        <v>1</v>
      </c>
      <c r="AE1345" s="197">
        <f t="shared" si="445"/>
        <v>1</v>
      </c>
      <c r="AF1345" s="197">
        <f t="shared" si="446"/>
        <v>1</v>
      </c>
      <c r="AG1345" s="197">
        <f t="shared" si="447"/>
        <v>1</v>
      </c>
      <c r="AH1345" s="197">
        <f t="shared" si="448"/>
        <v>1</v>
      </c>
      <c r="AI1345" s="197">
        <f t="shared" si="449"/>
        <v>1</v>
      </c>
    </row>
    <row r="1346" spans="1:35" x14ac:dyDescent="0.3">
      <c r="A1346" s="103" t="s">
        <v>3926</v>
      </c>
      <c r="B1346" s="214" t="s">
        <v>593</v>
      </c>
      <c r="C1346" s="214" t="s">
        <v>6283</v>
      </c>
      <c r="D1346" s="164">
        <v>2029</v>
      </c>
      <c r="E1346" s="164">
        <v>2</v>
      </c>
      <c r="F1346" s="166">
        <v>0</v>
      </c>
      <c r="G1346" s="206"/>
      <c r="H1346" s="208">
        <v>7.9654829074012612E-3</v>
      </c>
      <c r="I1346" s="103" t="s">
        <v>558</v>
      </c>
      <c r="J1346" s="85">
        <v>4</v>
      </c>
      <c r="K1346" s="211" t="s">
        <v>6284</v>
      </c>
      <c r="L1346" s="211">
        <v>20</v>
      </c>
      <c r="M1346" s="211" t="str">
        <f>IF(
ISNA(INDEX([1]resources!E:E,MATCH(B1346,[1]resources!B:B,0))),"fillme",
INDEX([1]resources!E:E,MATCH(B1346,[1]resources!B:B,0)))</f>
        <v>CAISO_Battery</v>
      </c>
      <c r="N1346" s="221">
        <f>IF(
ISNA(INDEX([1]resources!J:J,MATCH(B1346,[1]resources!B:B,0))),"fillme",
INDEX([1]resources!J:J,MATCH(B1346,[1]resources!B:B,0)))</f>
        <v>0</v>
      </c>
      <c r="O1346" s="210" t="str">
        <f>IFERROR(INDEX(resources!K:K,MATCH(B1346,resources!B:B,0)),"fillme")</f>
        <v>battery</v>
      </c>
      <c r="P1346" s="210" t="str">
        <f t="shared" si="435"/>
        <v>battery_2029_2</v>
      </c>
      <c r="Q1346" s="194">
        <f>INDEX(elcc!G:G,MATCH(P1346,elcc!D:D,0))</f>
        <v>0.96603464723299004</v>
      </c>
      <c r="R1346" s="195">
        <f t="shared" si="436"/>
        <v>1</v>
      </c>
      <c r="S1346" s="210">
        <f t="shared" si="437"/>
        <v>0.15389864940983577</v>
      </c>
      <c r="T1346" s="212">
        <f t="shared" si="438"/>
        <v>0.15389864940983577</v>
      </c>
      <c r="U1346" s="196" t="str">
        <f t="shared" si="439"/>
        <v>ok</v>
      </c>
      <c r="V1346" s="192" t="str">
        <f>INDEX(resources!F:F,MATCH(B1346,resources!B:B,0))</f>
        <v>new_resolve</v>
      </c>
      <c r="W1346" s="197">
        <f t="shared" si="440"/>
        <v>0</v>
      </c>
      <c r="X1346" s="197">
        <f t="shared" si="441"/>
        <v>1</v>
      </c>
      <c r="Y1346" s="214" t="str">
        <f t="shared" si="442"/>
        <v>New_Li_Battery_D.19-11-016 Resource 5_Resource 5. 20 MW, 80 MWh battery.</v>
      </c>
      <c r="Z1346" s="197">
        <f>IF(COUNTIFS($Y$2:Y1346,Y1346)=1,1,0)</f>
        <v>0</v>
      </c>
      <c r="AA1346" s="197">
        <f>SUM($Z$2:Z1346)*Z1346</f>
        <v>0</v>
      </c>
      <c r="AB1346" s="197">
        <f>COUNTIFS(resources!B:B,B1346)</f>
        <v>1</v>
      </c>
      <c r="AC1346" s="197">
        <f t="shared" si="443"/>
        <v>1</v>
      </c>
      <c r="AD1346" s="197">
        <f t="shared" si="444"/>
        <v>1</v>
      </c>
      <c r="AE1346" s="197">
        <f t="shared" si="445"/>
        <v>1</v>
      </c>
      <c r="AF1346" s="197">
        <f t="shared" si="446"/>
        <v>1</v>
      </c>
      <c r="AG1346" s="197">
        <f t="shared" si="447"/>
        <v>1</v>
      </c>
      <c r="AH1346" s="197">
        <f t="shared" si="448"/>
        <v>1</v>
      </c>
      <c r="AI1346" s="197">
        <f t="shared" si="449"/>
        <v>1</v>
      </c>
    </row>
    <row r="1347" spans="1:35" x14ac:dyDescent="0.3">
      <c r="A1347" s="103" t="s">
        <v>3926</v>
      </c>
      <c r="B1347" s="214" t="s">
        <v>593</v>
      </c>
      <c r="C1347" s="214" t="s">
        <v>6283</v>
      </c>
      <c r="D1347" s="164">
        <v>2029</v>
      </c>
      <c r="E1347" s="164">
        <v>3</v>
      </c>
      <c r="F1347" s="166">
        <v>0</v>
      </c>
      <c r="G1347" s="206"/>
      <c r="H1347" s="208">
        <v>7.9654829074012612E-3</v>
      </c>
      <c r="I1347" s="103" t="s">
        <v>558</v>
      </c>
      <c r="J1347" s="85">
        <v>4</v>
      </c>
      <c r="K1347" s="211" t="s">
        <v>6284</v>
      </c>
      <c r="L1347" s="211">
        <v>20</v>
      </c>
      <c r="M1347" s="211" t="str">
        <f>IF(
ISNA(INDEX([1]resources!E:E,MATCH(B1347,[1]resources!B:B,0))),"fillme",
INDEX([1]resources!E:E,MATCH(B1347,[1]resources!B:B,0)))</f>
        <v>CAISO_Battery</v>
      </c>
      <c r="N1347" s="221">
        <f>IF(
ISNA(INDEX([1]resources!J:J,MATCH(B1347,[1]resources!B:B,0))),"fillme",
INDEX([1]resources!J:J,MATCH(B1347,[1]resources!B:B,0)))</f>
        <v>0</v>
      </c>
      <c r="O1347" s="210" t="str">
        <f>IFERROR(INDEX(resources!K:K,MATCH(B1347,resources!B:B,0)),"fillme")</f>
        <v>battery</v>
      </c>
      <c r="P1347" s="210" t="str">
        <f t="shared" si="435"/>
        <v>battery_2029_3</v>
      </c>
      <c r="Q1347" s="194">
        <f>INDEX(elcc!G:G,MATCH(P1347,elcc!D:D,0))</f>
        <v>0.96603464723299004</v>
      </c>
      <c r="R1347" s="195">
        <f t="shared" si="436"/>
        <v>1</v>
      </c>
      <c r="S1347" s="210">
        <f t="shared" si="437"/>
        <v>0.15389864940983577</v>
      </c>
      <c r="T1347" s="212">
        <f t="shared" si="438"/>
        <v>0.15389864940983577</v>
      </c>
      <c r="U1347" s="196" t="str">
        <f t="shared" si="439"/>
        <v>ok</v>
      </c>
      <c r="V1347" s="192" t="str">
        <f>INDEX(resources!F:F,MATCH(B1347,resources!B:B,0))</f>
        <v>new_resolve</v>
      </c>
      <c r="W1347" s="197">
        <f t="shared" si="440"/>
        <v>0</v>
      </c>
      <c r="X1347" s="197">
        <f t="shared" si="441"/>
        <v>1</v>
      </c>
      <c r="Y1347" s="214" t="str">
        <f t="shared" si="442"/>
        <v>New_Li_Battery_D.19-11-016 Resource 5_Resource 5. 20 MW, 80 MWh battery.</v>
      </c>
      <c r="Z1347" s="197">
        <f>IF(COUNTIFS($Y$2:Y1347,Y1347)=1,1,0)</f>
        <v>0</v>
      </c>
      <c r="AA1347" s="197">
        <f>SUM($Z$2:Z1347)*Z1347</f>
        <v>0</v>
      </c>
      <c r="AB1347" s="197">
        <f>COUNTIFS(resources!B:B,B1347)</f>
        <v>1</v>
      </c>
      <c r="AC1347" s="197">
        <f t="shared" si="443"/>
        <v>1</v>
      </c>
      <c r="AD1347" s="197">
        <f t="shared" si="444"/>
        <v>1</v>
      </c>
      <c r="AE1347" s="197">
        <f t="shared" si="445"/>
        <v>1</v>
      </c>
      <c r="AF1347" s="197">
        <f t="shared" si="446"/>
        <v>1</v>
      </c>
      <c r="AG1347" s="197">
        <f t="shared" si="447"/>
        <v>1</v>
      </c>
      <c r="AH1347" s="197">
        <f t="shared" si="448"/>
        <v>1</v>
      </c>
      <c r="AI1347" s="197">
        <f t="shared" si="449"/>
        <v>1</v>
      </c>
    </row>
    <row r="1348" spans="1:35" x14ac:dyDescent="0.3">
      <c r="A1348" s="103" t="s">
        <v>3926</v>
      </c>
      <c r="B1348" s="214" t="s">
        <v>593</v>
      </c>
      <c r="C1348" s="214" t="s">
        <v>6283</v>
      </c>
      <c r="D1348" s="164">
        <v>2029</v>
      </c>
      <c r="E1348" s="164">
        <v>4</v>
      </c>
      <c r="F1348" s="166">
        <v>0</v>
      </c>
      <c r="G1348" s="206"/>
      <c r="H1348" s="208">
        <v>7.9654829074012612E-3</v>
      </c>
      <c r="I1348" s="103" t="s">
        <v>558</v>
      </c>
      <c r="J1348" s="85">
        <v>4</v>
      </c>
      <c r="K1348" s="211" t="s">
        <v>6284</v>
      </c>
      <c r="L1348" s="211">
        <v>20</v>
      </c>
      <c r="M1348" s="211" t="str">
        <f>IF(
ISNA(INDEX([1]resources!E:E,MATCH(B1348,[1]resources!B:B,0))),"fillme",
INDEX([1]resources!E:E,MATCH(B1348,[1]resources!B:B,0)))</f>
        <v>CAISO_Battery</v>
      </c>
      <c r="N1348" s="221">
        <f>IF(
ISNA(INDEX([1]resources!J:J,MATCH(B1348,[1]resources!B:B,0))),"fillme",
INDEX([1]resources!J:J,MATCH(B1348,[1]resources!B:B,0)))</f>
        <v>0</v>
      </c>
      <c r="O1348" s="210" t="str">
        <f>IFERROR(INDEX(resources!K:K,MATCH(B1348,resources!B:B,0)),"fillme")</f>
        <v>battery</v>
      </c>
      <c r="P1348" s="210" t="str">
        <f t="shared" si="435"/>
        <v>battery_2029_4</v>
      </c>
      <c r="Q1348" s="194">
        <f>INDEX(elcc!G:G,MATCH(P1348,elcc!D:D,0))</f>
        <v>0.96603464723299004</v>
      </c>
      <c r="R1348" s="195">
        <f t="shared" si="436"/>
        <v>1</v>
      </c>
      <c r="S1348" s="210">
        <f t="shared" si="437"/>
        <v>0.15389864940983577</v>
      </c>
      <c r="T1348" s="212">
        <f t="shared" si="438"/>
        <v>0.15389864940983577</v>
      </c>
      <c r="U1348" s="196" t="str">
        <f t="shared" si="439"/>
        <v>ok</v>
      </c>
      <c r="V1348" s="192" t="str">
        <f>INDEX(resources!F:F,MATCH(B1348,resources!B:B,0))</f>
        <v>new_resolve</v>
      </c>
      <c r="W1348" s="197">
        <f t="shared" si="440"/>
        <v>0</v>
      </c>
      <c r="X1348" s="197">
        <f t="shared" si="441"/>
        <v>1</v>
      </c>
      <c r="Y1348" s="214" t="str">
        <f t="shared" si="442"/>
        <v>New_Li_Battery_D.19-11-016 Resource 5_Resource 5. 20 MW, 80 MWh battery.</v>
      </c>
      <c r="Z1348" s="197">
        <f>IF(COUNTIFS($Y$2:Y1348,Y1348)=1,1,0)</f>
        <v>0</v>
      </c>
      <c r="AA1348" s="197">
        <f>SUM($Z$2:Z1348)*Z1348</f>
        <v>0</v>
      </c>
      <c r="AB1348" s="197">
        <f>COUNTIFS(resources!B:B,B1348)</f>
        <v>1</v>
      </c>
      <c r="AC1348" s="197">
        <f t="shared" si="443"/>
        <v>1</v>
      </c>
      <c r="AD1348" s="197">
        <f t="shared" si="444"/>
        <v>1</v>
      </c>
      <c r="AE1348" s="197">
        <f t="shared" si="445"/>
        <v>1</v>
      </c>
      <c r="AF1348" s="197">
        <f t="shared" si="446"/>
        <v>1</v>
      </c>
      <c r="AG1348" s="197">
        <f t="shared" si="447"/>
        <v>1</v>
      </c>
      <c r="AH1348" s="197">
        <f t="shared" si="448"/>
        <v>1</v>
      </c>
      <c r="AI1348" s="197">
        <f t="shared" si="449"/>
        <v>1</v>
      </c>
    </row>
    <row r="1349" spans="1:35" x14ac:dyDescent="0.3">
      <c r="A1349" s="103" t="s">
        <v>3926</v>
      </c>
      <c r="B1349" s="214" t="s">
        <v>593</v>
      </c>
      <c r="C1349" s="214" t="s">
        <v>6283</v>
      </c>
      <c r="D1349" s="164">
        <v>2029</v>
      </c>
      <c r="E1349" s="164">
        <v>5</v>
      </c>
      <c r="F1349" s="166">
        <v>0</v>
      </c>
      <c r="G1349" s="206"/>
      <c r="H1349" s="208">
        <v>7.9654829074012612E-3</v>
      </c>
      <c r="I1349" s="103" t="s">
        <v>558</v>
      </c>
      <c r="J1349" s="85">
        <v>4</v>
      </c>
      <c r="K1349" s="211" t="s">
        <v>6284</v>
      </c>
      <c r="L1349" s="211">
        <v>20</v>
      </c>
      <c r="M1349" s="211" t="str">
        <f>IF(
ISNA(INDEX([1]resources!E:E,MATCH(B1349,[1]resources!B:B,0))),"fillme",
INDEX([1]resources!E:E,MATCH(B1349,[1]resources!B:B,0)))</f>
        <v>CAISO_Battery</v>
      </c>
      <c r="N1349" s="221">
        <f>IF(
ISNA(INDEX([1]resources!J:J,MATCH(B1349,[1]resources!B:B,0))),"fillme",
INDEX([1]resources!J:J,MATCH(B1349,[1]resources!B:B,0)))</f>
        <v>0</v>
      </c>
      <c r="O1349" s="210" t="str">
        <f>IFERROR(INDEX(resources!K:K,MATCH(B1349,resources!B:B,0)),"fillme")</f>
        <v>battery</v>
      </c>
      <c r="P1349" s="210" t="str">
        <f t="shared" si="435"/>
        <v>battery_2029_5</v>
      </c>
      <c r="Q1349" s="194">
        <f>INDEX(elcc!G:G,MATCH(P1349,elcc!D:D,0))</f>
        <v>0.96603464723299004</v>
      </c>
      <c r="R1349" s="195">
        <f t="shared" si="436"/>
        <v>1</v>
      </c>
      <c r="S1349" s="210">
        <f t="shared" si="437"/>
        <v>0.15389864940983577</v>
      </c>
      <c r="T1349" s="212">
        <f t="shared" si="438"/>
        <v>0.15389864940983577</v>
      </c>
      <c r="U1349" s="196" t="str">
        <f t="shared" si="439"/>
        <v>ok</v>
      </c>
      <c r="V1349" s="192" t="str">
        <f>INDEX(resources!F:F,MATCH(B1349,resources!B:B,0))</f>
        <v>new_resolve</v>
      </c>
      <c r="W1349" s="197">
        <f t="shared" si="440"/>
        <v>0</v>
      </c>
      <c r="X1349" s="197">
        <f t="shared" si="441"/>
        <v>1</v>
      </c>
      <c r="Y1349" s="214" t="str">
        <f t="shared" si="442"/>
        <v>New_Li_Battery_D.19-11-016 Resource 5_Resource 5. 20 MW, 80 MWh battery.</v>
      </c>
      <c r="Z1349" s="197">
        <f>IF(COUNTIFS($Y$2:Y1349,Y1349)=1,1,0)</f>
        <v>0</v>
      </c>
      <c r="AA1349" s="197">
        <f>SUM($Z$2:Z1349)*Z1349</f>
        <v>0</v>
      </c>
      <c r="AB1349" s="197">
        <f>COUNTIFS(resources!B:B,B1349)</f>
        <v>1</v>
      </c>
      <c r="AC1349" s="197">
        <f t="shared" si="443"/>
        <v>1</v>
      </c>
      <c r="AD1349" s="197">
        <f t="shared" si="444"/>
        <v>1</v>
      </c>
      <c r="AE1349" s="197">
        <f t="shared" si="445"/>
        <v>1</v>
      </c>
      <c r="AF1349" s="197">
        <f t="shared" si="446"/>
        <v>1</v>
      </c>
      <c r="AG1349" s="197">
        <f t="shared" si="447"/>
        <v>1</v>
      </c>
      <c r="AH1349" s="197">
        <f t="shared" si="448"/>
        <v>1</v>
      </c>
      <c r="AI1349" s="197">
        <f t="shared" si="449"/>
        <v>1</v>
      </c>
    </row>
    <row r="1350" spans="1:35" x14ac:dyDescent="0.3">
      <c r="A1350" s="103" t="s">
        <v>3926</v>
      </c>
      <c r="B1350" s="214" t="s">
        <v>593</v>
      </c>
      <c r="C1350" s="214" t="s">
        <v>6283</v>
      </c>
      <c r="D1350" s="164">
        <v>2029</v>
      </c>
      <c r="E1350" s="164">
        <v>6</v>
      </c>
      <c r="F1350" s="166">
        <v>0</v>
      </c>
      <c r="G1350" s="206"/>
      <c r="H1350" s="208">
        <v>7.9654829074012612E-3</v>
      </c>
      <c r="I1350" s="103" t="s">
        <v>558</v>
      </c>
      <c r="J1350" s="85">
        <v>4</v>
      </c>
      <c r="K1350" s="211" t="s">
        <v>6284</v>
      </c>
      <c r="L1350" s="211">
        <v>20</v>
      </c>
      <c r="M1350" s="211" t="str">
        <f>IF(
ISNA(INDEX([1]resources!E:E,MATCH(B1350,[1]resources!B:B,0))),"fillme",
INDEX([1]resources!E:E,MATCH(B1350,[1]resources!B:B,0)))</f>
        <v>CAISO_Battery</v>
      </c>
      <c r="N1350" s="221">
        <f>IF(
ISNA(INDEX([1]resources!J:J,MATCH(B1350,[1]resources!B:B,0))),"fillme",
INDEX([1]resources!J:J,MATCH(B1350,[1]resources!B:B,0)))</f>
        <v>0</v>
      </c>
      <c r="O1350" s="210" t="str">
        <f>IFERROR(INDEX(resources!K:K,MATCH(B1350,resources!B:B,0)),"fillme")</f>
        <v>battery</v>
      </c>
      <c r="P1350" s="210" t="str">
        <f t="shared" si="435"/>
        <v>battery_2029_6</v>
      </c>
      <c r="Q1350" s="194">
        <f>INDEX(elcc!G:G,MATCH(P1350,elcc!D:D,0))</f>
        <v>0.96603464723299004</v>
      </c>
      <c r="R1350" s="195">
        <f t="shared" si="436"/>
        <v>1</v>
      </c>
      <c r="S1350" s="210">
        <f t="shared" si="437"/>
        <v>0.15389864940983577</v>
      </c>
      <c r="T1350" s="212">
        <f t="shared" si="438"/>
        <v>0.15389864940983577</v>
      </c>
      <c r="U1350" s="196" t="str">
        <f t="shared" si="439"/>
        <v>ok</v>
      </c>
      <c r="V1350" s="192" t="str">
        <f>INDEX(resources!F:F,MATCH(B1350,resources!B:B,0))</f>
        <v>new_resolve</v>
      </c>
      <c r="W1350" s="197">
        <f t="shared" si="440"/>
        <v>0</v>
      </c>
      <c r="X1350" s="197">
        <f t="shared" si="441"/>
        <v>1</v>
      </c>
      <c r="Y1350" s="214" t="str">
        <f t="shared" si="442"/>
        <v>New_Li_Battery_D.19-11-016 Resource 5_Resource 5. 20 MW, 80 MWh battery.</v>
      </c>
      <c r="Z1350" s="197">
        <f>IF(COUNTIFS($Y$2:Y1350,Y1350)=1,1,0)</f>
        <v>0</v>
      </c>
      <c r="AA1350" s="197">
        <f>SUM($Z$2:Z1350)*Z1350</f>
        <v>0</v>
      </c>
      <c r="AB1350" s="197">
        <f>COUNTIFS(resources!B:B,B1350)</f>
        <v>1</v>
      </c>
      <c r="AC1350" s="197">
        <f t="shared" si="443"/>
        <v>1</v>
      </c>
      <c r="AD1350" s="197">
        <f t="shared" si="444"/>
        <v>1</v>
      </c>
      <c r="AE1350" s="197">
        <f t="shared" si="445"/>
        <v>1</v>
      </c>
      <c r="AF1350" s="197">
        <f t="shared" si="446"/>
        <v>1</v>
      </c>
      <c r="AG1350" s="197">
        <f t="shared" si="447"/>
        <v>1</v>
      </c>
      <c r="AH1350" s="197">
        <f t="shared" si="448"/>
        <v>1</v>
      </c>
      <c r="AI1350" s="197">
        <f t="shared" si="449"/>
        <v>1</v>
      </c>
    </row>
    <row r="1351" spans="1:35" x14ac:dyDescent="0.3">
      <c r="A1351" s="103" t="s">
        <v>3926</v>
      </c>
      <c r="B1351" s="214" t="s">
        <v>593</v>
      </c>
      <c r="C1351" s="214" t="s">
        <v>6283</v>
      </c>
      <c r="D1351" s="164">
        <v>2029</v>
      </c>
      <c r="E1351" s="164">
        <v>7</v>
      </c>
      <c r="F1351" s="166">
        <v>0</v>
      </c>
      <c r="G1351" s="206"/>
      <c r="H1351" s="208">
        <v>7.9654829074012612E-3</v>
      </c>
      <c r="I1351" s="103" t="s">
        <v>558</v>
      </c>
      <c r="J1351" s="85">
        <v>4</v>
      </c>
      <c r="K1351" s="211" t="s">
        <v>6284</v>
      </c>
      <c r="L1351" s="211">
        <v>20</v>
      </c>
      <c r="M1351" s="211" t="str">
        <f>IF(
ISNA(INDEX([1]resources!E:E,MATCH(B1351,[1]resources!B:B,0))),"fillme",
INDEX([1]resources!E:E,MATCH(B1351,[1]resources!B:B,0)))</f>
        <v>CAISO_Battery</v>
      </c>
      <c r="N1351" s="221">
        <f>IF(
ISNA(INDEX([1]resources!J:J,MATCH(B1351,[1]resources!B:B,0))),"fillme",
INDEX([1]resources!J:J,MATCH(B1351,[1]resources!B:B,0)))</f>
        <v>0</v>
      </c>
      <c r="O1351" s="210" t="str">
        <f>IFERROR(INDEX(resources!K:K,MATCH(B1351,resources!B:B,0)),"fillme")</f>
        <v>battery</v>
      </c>
      <c r="P1351" s="210" t="str">
        <f t="shared" si="435"/>
        <v>battery_2029_7</v>
      </c>
      <c r="Q1351" s="194">
        <f>INDEX(elcc!G:G,MATCH(P1351,elcc!D:D,0))</f>
        <v>0.96603464723299004</v>
      </c>
      <c r="R1351" s="195">
        <f t="shared" si="436"/>
        <v>1</v>
      </c>
      <c r="S1351" s="210">
        <f t="shared" si="437"/>
        <v>0.15389864940983577</v>
      </c>
      <c r="T1351" s="212">
        <f t="shared" si="438"/>
        <v>0.15389864940983577</v>
      </c>
      <c r="U1351" s="196" t="str">
        <f t="shared" si="439"/>
        <v>ok</v>
      </c>
      <c r="V1351" s="192" t="str">
        <f>INDEX(resources!F:F,MATCH(B1351,resources!B:B,0))</f>
        <v>new_resolve</v>
      </c>
      <c r="W1351" s="197">
        <f t="shared" si="440"/>
        <v>0</v>
      </c>
      <c r="X1351" s="197">
        <f t="shared" si="441"/>
        <v>1</v>
      </c>
      <c r="Y1351" s="214" t="str">
        <f t="shared" si="442"/>
        <v>New_Li_Battery_D.19-11-016 Resource 5_Resource 5. 20 MW, 80 MWh battery.</v>
      </c>
      <c r="Z1351" s="197">
        <f>IF(COUNTIFS($Y$2:Y1351,Y1351)=1,1,0)</f>
        <v>0</v>
      </c>
      <c r="AA1351" s="197">
        <f>SUM($Z$2:Z1351)*Z1351</f>
        <v>0</v>
      </c>
      <c r="AB1351" s="197">
        <f>COUNTIFS(resources!B:B,B1351)</f>
        <v>1</v>
      </c>
      <c r="AC1351" s="197">
        <f t="shared" si="443"/>
        <v>1</v>
      </c>
      <c r="AD1351" s="197">
        <f t="shared" si="444"/>
        <v>1</v>
      </c>
      <c r="AE1351" s="197">
        <f t="shared" si="445"/>
        <v>1</v>
      </c>
      <c r="AF1351" s="197">
        <f t="shared" si="446"/>
        <v>1</v>
      </c>
      <c r="AG1351" s="197">
        <f t="shared" si="447"/>
        <v>1</v>
      </c>
      <c r="AH1351" s="197">
        <f t="shared" si="448"/>
        <v>1</v>
      </c>
      <c r="AI1351" s="197">
        <f t="shared" si="449"/>
        <v>1</v>
      </c>
    </row>
    <row r="1352" spans="1:35" x14ac:dyDescent="0.3">
      <c r="A1352" s="103" t="s">
        <v>3926</v>
      </c>
      <c r="B1352" s="214" t="s">
        <v>593</v>
      </c>
      <c r="C1352" s="214" t="s">
        <v>6283</v>
      </c>
      <c r="D1352" s="164">
        <v>2029</v>
      </c>
      <c r="E1352" s="164">
        <v>8</v>
      </c>
      <c r="F1352" s="166">
        <v>0</v>
      </c>
      <c r="G1352" s="206"/>
      <c r="H1352" s="208">
        <v>7.9654829074012612E-3</v>
      </c>
      <c r="I1352" s="103" t="s">
        <v>558</v>
      </c>
      <c r="J1352" s="85">
        <v>4</v>
      </c>
      <c r="K1352" s="211" t="s">
        <v>6284</v>
      </c>
      <c r="L1352" s="211">
        <v>20</v>
      </c>
      <c r="M1352" s="211" t="str">
        <f>IF(
ISNA(INDEX([1]resources!E:E,MATCH(B1352,[1]resources!B:B,0))),"fillme",
INDEX([1]resources!E:E,MATCH(B1352,[1]resources!B:B,0)))</f>
        <v>CAISO_Battery</v>
      </c>
      <c r="N1352" s="221">
        <f>IF(
ISNA(INDEX([1]resources!J:J,MATCH(B1352,[1]resources!B:B,0))),"fillme",
INDEX([1]resources!J:J,MATCH(B1352,[1]resources!B:B,0)))</f>
        <v>0</v>
      </c>
      <c r="O1352" s="210" t="str">
        <f>IFERROR(INDEX(resources!K:K,MATCH(B1352,resources!B:B,0)),"fillme")</f>
        <v>battery</v>
      </c>
      <c r="P1352" s="210" t="str">
        <f t="shared" si="435"/>
        <v>battery_2029_8</v>
      </c>
      <c r="Q1352" s="194">
        <f>INDEX(elcc!G:G,MATCH(P1352,elcc!D:D,0))</f>
        <v>0.96603464723299004</v>
      </c>
      <c r="R1352" s="195">
        <f t="shared" si="436"/>
        <v>1</v>
      </c>
      <c r="S1352" s="210">
        <f t="shared" si="437"/>
        <v>0.15389864940983577</v>
      </c>
      <c r="T1352" s="212">
        <f t="shared" si="438"/>
        <v>0.15389864940983577</v>
      </c>
      <c r="U1352" s="196" t="str">
        <f t="shared" si="439"/>
        <v>ok</v>
      </c>
      <c r="V1352" s="192" t="str">
        <f>INDEX(resources!F:F,MATCH(B1352,resources!B:B,0))</f>
        <v>new_resolve</v>
      </c>
      <c r="W1352" s="197">
        <f t="shared" si="440"/>
        <v>0</v>
      </c>
      <c r="X1352" s="197">
        <f t="shared" si="441"/>
        <v>1</v>
      </c>
      <c r="Y1352" s="214" t="str">
        <f t="shared" si="442"/>
        <v>New_Li_Battery_D.19-11-016 Resource 5_Resource 5. 20 MW, 80 MWh battery.</v>
      </c>
      <c r="Z1352" s="197">
        <f>IF(COUNTIFS($Y$2:Y1352,Y1352)=1,1,0)</f>
        <v>0</v>
      </c>
      <c r="AA1352" s="197">
        <f>SUM($Z$2:Z1352)*Z1352</f>
        <v>0</v>
      </c>
      <c r="AB1352" s="197">
        <f>COUNTIFS(resources!B:B,B1352)</f>
        <v>1</v>
      </c>
      <c r="AC1352" s="197">
        <f t="shared" si="443"/>
        <v>1</v>
      </c>
      <c r="AD1352" s="197">
        <f t="shared" si="444"/>
        <v>1</v>
      </c>
      <c r="AE1352" s="197">
        <f t="shared" si="445"/>
        <v>1</v>
      </c>
      <c r="AF1352" s="197">
        <f t="shared" si="446"/>
        <v>1</v>
      </c>
      <c r="AG1352" s="197">
        <f t="shared" si="447"/>
        <v>1</v>
      </c>
      <c r="AH1352" s="197">
        <f t="shared" si="448"/>
        <v>1</v>
      </c>
      <c r="AI1352" s="197">
        <f t="shared" si="449"/>
        <v>1</v>
      </c>
    </row>
    <row r="1353" spans="1:35" x14ac:dyDescent="0.3">
      <c r="A1353" s="103" t="s">
        <v>3926</v>
      </c>
      <c r="B1353" s="214" t="s">
        <v>593</v>
      </c>
      <c r="C1353" s="214" t="s">
        <v>6283</v>
      </c>
      <c r="D1353" s="164">
        <v>2029</v>
      </c>
      <c r="E1353" s="164">
        <v>9</v>
      </c>
      <c r="F1353" s="166">
        <v>0</v>
      </c>
      <c r="G1353" s="206"/>
      <c r="H1353" s="208">
        <v>7.9654829074012612E-3</v>
      </c>
      <c r="I1353" s="103" t="s">
        <v>558</v>
      </c>
      <c r="J1353" s="85">
        <v>4</v>
      </c>
      <c r="K1353" s="211" t="s">
        <v>6284</v>
      </c>
      <c r="L1353" s="211">
        <v>20</v>
      </c>
      <c r="M1353" s="211" t="str">
        <f>IF(
ISNA(INDEX([1]resources!E:E,MATCH(B1353,[1]resources!B:B,0))),"fillme",
INDEX([1]resources!E:E,MATCH(B1353,[1]resources!B:B,0)))</f>
        <v>CAISO_Battery</v>
      </c>
      <c r="N1353" s="221">
        <f>IF(
ISNA(INDEX([1]resources!J:J,MATCH(B1353,[1]resources!B:B,0))),"fillme",
INDEX([1]resources!J:J,MATCH(B1353,[1]resources!B:B,0)))</f>
        <v>0</v>
      </c>
      <c r="O1353" s="210" t="str">
        <f>IFERROR(INDEX(resources!K:K,MATCH(B1353,resources!B:B,0)),"fillme")</f>
        <v>battery</v>
      </c>
      <c r="P1353" s="210" t="str">
        <f t="shared" si="435"/>
        <v>battery_2029_9</v>
      </c>
      <c r="Q1353" s="194">
        <f>INDEX(elcc!G:G,MATCH(P1353,elcc!D:D,0))</f>
        <v>0.96603464723299004</v>
      </c>
      <c r="R1353" s="195">
        <f t="shared" si="436"/>
        <v>1</v>
      </c>
      <c r="S1353" s="210">
        <f t="shared" si="437"/>
        <v>0.15389864940983577</v>
      </c>
      <c r="T1353" s="212">
        <f t="shared" si="438"/>
        <v>0.15389864940983577</v>
      </c>
      <c r="U1353" s="196" t="str">
        <f t="shared" si="439"/>
        <v>ok</v>
      </c>
      <c r="V1353" s="192" t="str">
        <f>INDEX(resources!F:F,MATCH(B1353,resources!B:B,0))</f>
        <v>new_resolve</v>
      </c>
      <c r="W1353" s="197">
        <f t="shared" si="440"/>
        <v>0</v>
      </c>
      <c r="X1353" s="197">
        <f t="shared" si="441"/>
        <v>1</v>
      </c>
      <c r="Y1353" s="214" t="str">
        <f t="shared" si="442"/>
        <v>New_Li_Battery_D.19-11-016 Resource 5_Resource 5. 20 MW, 80 MWh battery.</v>
      </c>
      <c r="Z1353" s="197">
        <f>IF(COUNTIFS($Y$2:Y1353,Y1353)=1,1,0)</f>
        <v>0</v>
      </c>
      <c r="AA1353" s="197">
        <f>SUM($Z$2:Z1353)*Z1353</f>
        <v>0</v>
      </c>
      <c r="AB1353" s="197">
        <f>COUNTIFS(resources!B:B,B1353)</f>
        <v>1</v>
      </c>
      <c r="AC1353" s="197">
        <f t="shared" si="443"/>
        <v>1</v>
      </c>
      <c r="AD1353" s="197">
        <f t="shared" si="444"/>
        <v>1</v>
      </c>
      <c r="AE1353" s="197">
        <f t="shared" si="445"/>
        <v>1</v>
      </c>
      <c r="AF1353" s="197">
        <f t="shared" si="446"/>
        <v>1</v>
      </c>
      <c r="AG1353" s="197">
        <f t="shared" si="447"/>
        <v>1</v>
      </c>
      <c r="AH1353" s="197">
        <f t="shared" si="448"/>
        <v>1</v>
      </c>
      <c r="AI1353" s="197">
        <f t="shared" si="449"/>
        <v>1</v>
      </c>
    </row>
    <row r="1354" spans="1:35" x14ac:dyDescent="0.3">
      <c r="A1354" s="103" t="s">
        <v>3926</v>
      </c>
      <c r="B1354" s="214" t="s">
        <v>593</v>
      </c>
      <c r="C1354" s="214" t="s">
        <v>6283</v>
      </c>
      <c r="D1354" s="164">
        <v>2029</v>
      </c>
      <c r="E1354" s="164">
        <v>10</v>
      </c>
      <c r="F1354" s="166">
        <v>0</v>
      </c>
      <c r="G1354" s="206"/>
      <c r="H1354" s="208">
        <v>7.9654829074012612E-3</v>
      </c>
      <c r="I1354" s="103" t="s">
        <v>558</v>
      </c>
      <c r="J1354" s="85">
        <v>4</v>
      </c>
      <c r="K1354" s="211" t="s">
        <v>6284</v>
      </c>
      <c r="L1354" s="211">
        <v>20</v>
      </c>
      <c r="M1354" s="211" t="str">
        <f>IF(
ISNA(INDEX([1]resources!E:E,MATCH(B1354,[1]resources!B:B,0))),"fillme",
INDEX([1]resources!E:E,MATCH(B1354,[1]resources!B:B,0)))</f>
        <v>CAISO_Battery</v>
      </c>
      <c r="N1354" s="221">
        <f>IF(
ISNA(INDEX([1]resources!J:J,MATCH(B1354,[1]resources!B:B,0))),"fillme",
INDEX([1]resources!J:J,MATCH(B1354,[1]resources!B:B,0)))</f>
        <v>0</v>
      </c>
      <c r="O1354" s="210" t="str">
        <f>IFERROR(INDEX(resources!K:K,MATCH(B1354,resources!B:B,0)),"fillme")</f>
        <v>battery</v>
      </c>
      <c r="P1354" s="210" t="str">
        <f t="shared" si="435"/>
        <v>battery_2029_10</v>
      </c>
      <c r="Q1354" s="194">
        <f>INDEX(elcc!G:G,MATCH(P1354,elcc!D:D,0))</f>
        <v>0.96603464723299004</v>
      </c>
      <c r="R1354" s="195">
        <f t="shared" si="436"/>
        <v>1</v>
      </c>
      <c r="S1354" s="210">
        <f t="shared" si="437"/>
        <v>0.15389864940983577</v>
      </c>
      <c r="T1354" s="212">
        <f t="shared" si="438"/>
        <v>0.15389864940983577</v>
      </c>
      <c r="U1354" s="196" t="str">
        <f t="shared" si="439"/>
        <v>ok</v>
      </c>
      <c r="V1354" s="192" t="str">
        <f>INDEX(resources!F:F,MATCH(B1354,resources!B:B,0))</f>
        <v>new_resolve</v>
      </c>
      <c r="W1354" s="197">
        <f t="shared" si="440"/>
        <v>0</v>
      </c>
      <c r="X1354" s="197">
        <f t="shared" si="441"/>
        <v>1</v>
      </c>
      <c r="Y1354" s="214" t="str">
        <f t="shared" si="442"/>
        <v>New_Li_Battery_D.19-11-016 Resource 5_Resource 5. 20 MW, 80 MWh battery.</v>
      </c>
      <c r="Z1354" s="197">
        <f>IF(COUNTIFS($Y$2:Y1354,Y1354)=1,1,0)</f>
        <v>0</v>
      </c>
      <c r="AA1354" s="197">
        <f>SUM($Z$2:Z1354)*Z1354</f>
        <v>0</v>
      </c>
      <c r="AB1354" s="197">
        <f>COUNTIFS(resources!B:B,B1354)</f>
        <v>1</v>
      </c>
      <c r="AC1354" s="197">
        <f t="shared" si="443"/>
        <v>1</v>
      </c>
      <c r="AD1354" s="197">
        <f t="shared" si="444"/>
        <v>1</v>
      </c>
      <c r="AE1354" s="197">
        <f t="shared" si="445"/>
        <v>1</v>
      </c>
      <c r="AF1354" s="197">
        <f t="shared" si="446"/>
        <v>1</v>
      </c>
      <c r="AG1354" s="197">
        <f t="shared" si="447"/>
        <v>1</v>
      </c>
      <c r="AH1354" s="197">
        <f t="shared" si="448"/>
        <v>1</v>
      </c>
      <c r="AI1354" s="197">
        <f t="shared" si="449"/>
        <v>1</v>
      </c>
    </row>
    <row r="1355" spans="1:35" x14ac:dyDescent="0.3">
      <c r="A1355" s="103" t="s">
        <v>3926</v>
      </c>
      <c r="B1355" s="214" t="s">
        <v>593</v>
      </c>
      <c r="C1355" s="214" t="s">
        <v>6283</v>
      </c>
      <c r="D1355" s="164">
        <v>2029</v>
      </c>
      <c r="E1355" s="164">
        <v>11</v>
      </c>
      <c r="F1355" s="166">
        <v>0</v>
      </c>
      <c r="G1355" s="206"/>
      <c r="H1355" s="208">
        <v>7.9654829074012612E-3</v>
      </c>
      <c r="I1355" s="103" t="s">
        <v>558</v>
      </c>
      <c r="J1355" s="85">
        <v>4</v>
      </c>
      <c r="K1355" s="211" t="s">
        <v>6284</v>
      </c>
      <c r="L1355" s="211">
        <v>20</v>
      </c>
      <c r="M1355" s="211" t="str">
        <f>IF(
ISNA(INDEX([1]resources!E:E,MATCH(B1355,[1]resources!B:B,0))),"fillme",
INDEX([1]resources!E:E,MATCH(B1355,[1]resources!B:B,0)))</f>
        <v>CAISO_Battery</v>
      </c>
      <c r="N1355" s="221">
        <f>IF(
ISNA(INDEX([1]resources!J:J,MATCH(B1355,[1]resources!B:B,0))),"fillme",
INDEX([1]resources!J:J,MATCH(B1355,[1]resources!B:B,0)))</f>
        <v>0</v>
      </c>
      <c r="O1355" s="210" t="str">
        <f>IFERROR(INDEX(resources!K:K,MATCH(B1355,resources!B:B,0)),"fillme")</f>
        <v>battery</v>
      </c>
      <c r="P1355" s="210" t="str">
        <f t="shared" si="435"/>
        <v>battery_2029_11</v>
      </c>
      <c r="Q1355" s="194">
        <f>INDEX(elcc!G:G,MATCH(P1355,elcc!D:D,0))</f>
        <v>0.96603464723299004</v>
      </c>
      <c r="R1355" s="195">
        <f t="shared" si="436"/>
        <v>1</v>
      </c>
      <c r="S1355" s="210">
        <f t="shared" si="437"/>
        <v>0.15389864940983577</v>
      </c>
      <c r="T1355" s="212">
        <f t="shared" si="438"/>
        <v>0.15389864940983577</v>
      </c>
      <c r="U1355" s="196" t="str">
        <f t="shared" si="439"/>
        <v>ok</v>
      </c>
      <c r="V1355" s="192" t="str">
        <f>INDEX(resources!F:F,MATCH(B1355,resources!B:B,0))</f>
        <v>new_resolve</v>
      </c>
      <c r="W1355" s="197">
        <f t="shared" si="440"/>
        <v>0</v>
      </c>
      <c r="X1355" s="197">
        <f t="shared" si="441"/>
        <v>1</v>
      </c>
      <c r="Y1355" s="214" t="str">
        <f t="shared" si="442"/>
        <v>New_Li_Battery_D.19-11-016 Resource 5_Resource 5. 20 MW, 80 MWh battery.</v>
      </c>
      <c r="Z1355" s="197">
        <f>IF(COUNTIFS($Y$2:Y1355,Y1355)=1,1,0)</f>
        <v>0</v>
      </c>
      <c r="AA1355" s="197">
        <f>SUM($Z$2:Z1355)*Z1355</f>
        <v>0</v>
      </c>
      <c r="AB1355" s="197">
        <f>COUNTIFS(resources!B:B,B1355)</f>
        <v>1</v>
      </c>
      <c r="AC1355" s="197">
        <f t="shared" si="443"/>
        <v>1</v>
      </c>
      <c r="AD1355" s="197">
        <f t="shared" si="444"/>
        <v>1</v>
      </c>
      <c r="AE1355" s="197">
        <f t="shared" si="445"/>
        <v>1</v>
      </c>
      <c r="AF1355" s="197">
        <f t="shared" si="446"/>
        <v>1</v>
      </c>
      <c r="AG1355" s="197">
        <f t="shared" si="447"/>
        <v>1</v>
      </c>
      <c r="AH1355" s="197">
        <f t="shared" si="448"/>
        <v>1</v>
      </c>
      <c r="AI1355" s="197">
        <f t="shared" si="449"/>
        <v>1</v>
      </c>
    </row>
    <row r="1356" spans="1:35" x14ac:dyDescent="0.3">
      <c r="A1356" s="103" t="s">
        <v>3926</v>
      </c>
      <c r="B1356" s="214" t="s">
        <v>593</v>
      </c>
      <c r="C1356" s="214" t="s">
        <v>6283</v>
      </c>
      <c r="D1356" s="164">
        <v>2029</v>
      </c>
      <c r="E1356" s="164">
        <v>12</v>
      </c>
      <c r="F1356" s="166">
        <v>0</v>
      </c>
      <c r="G1356" s="206"/>
      <c r="H1356" s="208">
        <v>7.9654829074012612E-3</v>
      </c>
      <c r="I1356" s="103" t="s">
        <v>558</v>
      </c>
      <c r="J1356" s="85">
        <v>4</v>
      </c>
      <c r="K1356" s="211" t="s">
        <v>6284</v>
      </c>
      <c r="L1356" s="211">
        <v>20</v>
      </c>
      <c r="M1356" s="211" t="str">
        <f>IF(
ISNA(INDEX([1]resources!E:E,MATCH(B1356,[1]resources!B:B,0))),"fillme",
INDEX([1]resources!E:E,MATCH(B1356,[1]resources!B:B,0)))</f>
        <v>CAISO_Battery</v>
      </c>
      <c r="N1356" s="221">
        <f>IF(
ISNA(INDEX([1]resources!J:J,MATCH(B1356,[1]resources!B:B,0))),"fillme",
INDEX([1]resources!J:J,MATCH(B1356,[1]resources!B:B,0)))</f>
        <v>0</v>
      </c>
      <c r="O1356" s="210" t="str">
        <f>IFERROR(INDEX(resources!K:K,MATCH(B1356,resources!B:B,0)),"fillme")</f>
        <v>battery</v>
      </c>
      <c r="P1356" s="210" t="str">
        <f t="shared" si="435"/>
        <v>battery_2029_12</v>
      </c>
      <c r="Q1356" s="194">
        <f>INDEX(elcc!G:G,MATCH(P1356,elcc!D:D,0))</f>
        <v>0.96603464723299004</v>
      </c>
      <c r="R1356" s="195">
        <f t="shared" si="436"/>
        <v>1</v>
      </c>
      <c r="S1356" s="210">
        <f t="shared" si="437"/>
        <v>0.15389864940983577</v>
      </c>
      <c r="T1356" s="212">
        <f t="shared" si="438"/>
        <v>0.15389864940983577</v>
      </c>
      <c r="U1356" s="196" t="str">
        <f t="shared" si="439"/>
        <v>ok</v>
      </c>
      <c r="V1356" s="192" t="str">
        <f>INDEX(resources!F:F,MATCH(B1356,resources!B:B,0))</f>
        <v>new_resolve</v>
      </c>
      <c r="W1356" s="197">
        <f t="shared" si="440"/>
        <v>0</v>
      </c>
      <c r="X1356" s="197">
        <f t="shared" si="441"/>
        <v>1</v>
      </c>
      <c r="Y1356" s="214" t="str">
        <f t="shared" si="442"/>
        <v>New_Li_Battery_D.19-11-016 Resource 5_Resource 5. 20 MW, 80 MWh battery.</v>
      </c>
      <c r="Z1356" s="197">
        <f>IF(COUNTIFS($Y$2:Y1356,Y1356)=1,1,0)</f>
        <v>0</v>
      </c>
      <c r="AA1356" s="197">
        <f>SUM($Z$2:Z1356)*Z1356</f>
        <v>0</v>
      </c>
      <c r="AB1356" s="197">
        <f>COUNTIFS(resources!B:B,B1356)</f>
        <v>1</v>
      </c>
      <c r="AC1356" s="197">
        <f t="shared" si="443"/>
        <v>1</v>
      </c>
      <c r="AD1356" s="197">
        <f t="shared" si="444"/>
        <v>1</v>
      </c>
      <c r="AE1356" s="197">
        <f t="shared" si="445"/>
        <v>1</v>
      </c>
      <c r="AF1356" s="197">
        <f t="shared" si="446"/>
        <v>1</v>
      </c>
      <c r="AG1356" s="197">
        <f t="shared" si="447"/>
        <v>1</v>
      </c>
      <c r="AH1356" s="197">
        <f t="shared" si="448"/>
        <v>1</v>
      </c>
      <c r="AI1356" s="197">
        <f t="shared" si="449"/>
        <v>1</v>
      </c>
    </row>
    <row r="1357" spans="1:35" x14ac:dyDescent="0.3">
      <c r="A1357" s="103" t="s">
        <v>3926</v>
      </c>
      <c r="B1357" s="214" t="s">
        <v>593</v>
      </c>
      <c r="C1357" s="214" t="s">
        <v>6283</v>
      </c>
      <c r="D1357" s="164">
        <v>2030</v>
      </c>
      <c r="E1357" s="164">
        <v>1</v>
      </c>
      <c r="F1357" s="166">
        <v>0</v>
      </c>
      <c r="G1357" s="206"/>
      <c r="H1357" s="208">
        <v>7.9654829074012612E-3</v>
      </c>
      <c r="I1357" s="103" t="s">
        <v>558</v>
      </c>
      <c r="J1357" s="85">
        <v>4</v>
      </c>
      <c r="K1357" s="211" t="s">
        <v>6284</v>
      </c>
      <c r="L1357" s="211">
        <v>20</v>
      </c>
      <c r="M1357" s="211" t="str">
        <f>IF(
ISNA(INDEX([1]resources!E:E,MATCH(B1357,[1]resources!B:B,0))),"fillme",
INDEX([1]resources!E:E,MATCH(B1357,[1]resources!B:B,0)))</f>
        <v>CAISO_Battery</v>
      </c>
      <c r="N1357" s="221">
        <f>IF(
ISNA(INDEX([1]resources!J:J,MATCH(B1357,[1]resources!B:B,0))),"fillme",
INDEX([1]resources!J:J,MATCH(B1357,[1]resources!B:B,0)))</f>
        <v>0</v>
      </c>
      <c r="O1357" s="210" t="str">
        <f>IFERROR(INDEX(resources!K:K,MATCH(B1357,resources!B:B,0)),"fillme")</f>
        <v>battery</v>
      </c>
      <c r="P1357" s="210" t="str">
        <f t="shared" si="435"/>
        <v>battery_2030_1</v>
      </c>
      <c r="Q1357" s="194">
        <f>INDEX(elcc!G:G,MATCH(P1357,elcc!D:D,0))</f>
        <v>0.96603464723299004</v>
      </c>
      <c r="R1357" s="195">
        <f t="shared" si="436"/>
        <v>1</v>
      </c>
      <c r="S1357" s="210">
        <f t="shared" si="437"/>
        <v>0.15389864940983577</v>
      </c>
      <c r="T1357" s="212">
        <f t="shared" si="438"/>
        <v>0.15389864940983577</v>
      </c>
      <c r="U1357" s="196" t="str">
        <f t="shared" si="439"/>
        <v>ok</v>
      </c>
      <c r="V1357" s="192" t="str">
        <f>INDEX(resources!F:F,MATCH(B1357,resources!B:B,0))</f>
        <v>new_resolve</v>
      </c>
      <c r="W1357" s="197">
        <f t="shared" si="440"/>
        <v>0</v>
      </c>
      <c r="X1357" s="197">
        <f t="shared" si="441"/>
        <v>1</v>
      </c>
      <c r="Y1357" s="214" t="str">
        <f t="shared" si="442"/>
        <v>New_Li_Battery_D.19-11-016 Resource 5_Resource 5. 20 MW, 80 MWh battery.</v>
      </c>
      <c r="Z1357" s="197">
        <f>IF(COUNTIFS($Y$2:Y1357,Y1357)=1,1,0)</f>
        <v>0</v>
      </c>
      <c r="AA1357" s="197">
        <f>SUM($Z$2:Z1357)*Z1357</f>
        <v>0</v>
      </c>
      <c r="AB1357" s="197">
        <f>COUNTIFS(resources!B:B,B1357)</f>
        <v>1</v>
      </c>
      <c r="AC1357" s="197">
        <f t="shared" si="443"/>
        <v>1</v>
      </c>
      <c r="AD1357" s="197">
        <f t="shared" si="444"/>
        <v>1</v>
      </c>
      <c r="AE1357" s="197">
        <f t="shared" si="445"/>
        <v>1</v>
      </c>
      <c r="AF1357" s="197">
        <f t="shared" si="446"/>
        <v>1</v>
      </c>
      <c r="AG1357" s="197">
        <f t="shared" si="447"/>
        <v>1</v>
      </c>
      <c r="AH1357" s="197">
        <f t="shared" si="448"/>
        <v>1</v>
      </c>
      <c r="AI1357" s="197">
        <f t="shared" si="449"/>
        <v>1</v>
      </c>
    </row>
    <row r="1358" spans="1:35" x14ac:dyDescent="0.3">
      <c r="A1358" s="103" t="s">
        <v>3926</v>
      </c>
      <c r="B1358" s="214" t="s">
        <v>593</v>
      </c>
      <c r="C1358" s="214" t="s">
        <v>6283</v>
      </c>
      <c r="D1358" s="164">
        <v>2030</v>
      </c>
      <c r="E1358" s="164">
        <v>2</v>
      </c>
      <c r="F1358" s="166">
        <v>0</v>
      </c>
      <c r="G1358" s="206"/>
      <c r="H1358" s="208">
        <v>7.9654829074012612E-3</v>
      </c>
      <c r="I1358" s="103" t="s">
        <v>558</v>
      </c>
      <c r="J1358" s="85">
        <v>4</v>
      </c>
      <c r="K1358" s="211" t="s">
        <v>6284</v>
      </c>
      <c r="L1358" s="211">
        <v>20</v>
      </c>
      <c r="M1358" s="211" t="str">
        <f>IF(
ISNA(INDEX([1]resources!E:E,MATCH(B1358,[1]resources!B:B,0))),"fillme",
INDEX([1]resources!E:E,MATCH(B1358,[1]resources!B:B,0)))</f>
        <v>CAISO_Battery</v>
      </c>
      <c r="N1358" s="221">
        <f>IF(
ISNA(INDEX([1]resources!J:J,MATCH(B1358,[1]resources!B:B,0))),"fillme",
INDEX([1]resources!J:J,MATCH(B1358,[1]resources!B:B,0)))</f>
        <v>0</v>
      </c>
      <c r="O1358" s="210" t="str">
        <f>IFERROR(INDEX(resources!K:K,MATCH(B1358,resources!B:B,0)),"fillme")</f>
        <v>battery</v>
      </c>
      <c r="P1358" s="210" t="str">
        <f t="shared" si="435"/>
        <v>battery_2030_2</v>
      </c>
      <c r="Q1358" s="194">
        <f>INDEX(elcc!G:G,MATCH(P1358,elcc!D:D,0))</f>
        <v>0.96603464723299004</v>
      </c>
      <c r="R1358" s="195">
        <f t="shared" si="436"/>
        <v>1</v>
      </c>
      <c r="S1358" s="210">
        <f t="shared" si="437"/>
        <v>0.15389864940983577</v>
      </c>
      <c r="T1358" s="212">
        <f t="shared" si="438"/>
        <v>0.15389864940983577</v>
      </c>
      <c r="U1358" s="196" t="str">
        <f t="shared" si="439"/>
        <v>ok</v>
      </c>
      <c r="V1358" s="192" t="str">
        <f>INDEX(resources!F:F,MATCH(B1358,resources!B:B,0))</f>
        <v>new_resolve</v>
      </c>
      <c r="W1358" s="197">
        <f t="shared" si="440"/>
        <v>0</v>
      </c>
      <c r="X1358" s="197">
        <f t="shared" si="441"/>
        <v>1</v>
      </c>
      <c r="Y1358" s="214" t="str">
        <f t="shared" si="442"/>
        <v>New_Li_Battery_D.19-11-016 Resource 5_Resource 5. 20 MW, 80 MWh battery.</v>
      </c>
      <c r="Z1358" s="197">
        <f>IF(COUNTIFS($Y$2:Y1358,Y1358)=1,1,0)</f>
        <v>0</v>
      </c>
      <c r="AA1358" s="197">
        <f>SUM($Z$2:Z1358)*Z1358</f>
        <v>0</v>
      </c>
      <c r="AB1358" s="197">
        <f>COUNTIFS(resources!B:B,B1358)</f>
        <v>1</v>
      </c>
      <c r="AC1358" s="197">
        <f t="shared" si="443"/>
        <v>1</v>
      </c>
      <c r="AD1358" s="197">
        <f t="shared" si="444"/>
        <v>1</v>
      </c>
      <c r="AE1358" s="197">
        <f t="shared" si="445"/>
        <v>1</v>
      </c>
      <c r="AF1358" s="197">
        <f t="shared" si="446"/>
        <v>1</v>
      </c>
      <c r="AG1358" s="197">
        <f t="shared" si="447"/>
        <v>1</v>
      </c>
      <c r="AH1358" s="197">
        <f t="shared" si="448"/>
        <v>1</v>
      </c>
      <c r="AI1358" s="197">
        <f t="shared" si="449"/>
        <v>1</v>
      </c>
    </row>
    <row r="1359" spans="1:35" x14ac:dyDescent="0.3">
      <c r="A1359" s="103" t="s">
        <v>3926</v>
      </c>
      <c r="B1359" s="214" t="s">
        <v>593</v>
      </c>
      <c r="C1359" s="214" t="s">
        <v>6283</v>
      </c>
      <c r="D1359" s="164">
        <v>2030</v>
      </c>
      <c r="E1359" s="164">
        <v>3</v>
      </c>
      <c r="F1359" s="166">
        <v>0</v>
      </c>
      <c r="G1359" s="206"/>
      <c r="H1359" s="208">
        <v>7.9654829074012612E-3</v>
      </c>
      <c r="I1359" s="103" t="s">
        <v>558</v>
      </c>
      <c r="J1359" s="85">
        <v>4</v>
      </c>
      <c r="K1359" s="211" t="s">
        <v>6284</v>
      </c>
      <c r="L1359" s="211">
        <v>20</v>
      </c>
      <c r="M1359" s="211" t="str">
        <f>IF(
ISNA(INDEX([1]resources!E:E,MATCH(B1359,[1]resources!B:B,0))),"fillme",
INDEX([1]resources!E:E,MATCH(B1359,[1]resources!B:B,0)))</f>
        <v>CAISO_Battery</v>
      </c>
      <c r="N1359" s="221">
        <f>IF(
ISNA(INDEX([1]resources!J:J,MATCH(B1359,[1]resources!B:B,0))),"fillme",
INDEX([1]resources!J:J,MATCH(B1359,[1]resources!B:B,0)))</f>
        <v>0</v>
      </c>
      <c r="O1359" s="210" t="str">
        <f>IFERROR(INDEX(resources!K:K,MATCH(B1359,resources!B:B,0)),"fillme")</f>
        <v>battery</v>
      </c>
      <c r="P1359" s="210" t="str">
        <f t="shared" si="435"/>
        <v>battery_2030_3</v>
      </c>
      <c r="Q1359" s="194">
        <f>INDEX(elcc!G:G,MATCH(P1359,elcc!D:D,0))</f>
        <v>0.96603464723299004</v>
      </c>
      <c r="R1359" s="195">
        <f t="shared" si="436"/>
        <v>1</v>
      </c>
      <c r="S1359" s="210">
        <f t="shared" si="437"/>
        <v>0.15389864940983577</v>
      </c>
      <c r="T1359" s="212">
        <f t="shared" si="438"/>
        <v>0.15389864940983577</v>
      </c>
      <c r="U1359" s="196" t="str">
        <f t="shared" si="439"/>
        <v>ok</v>
      </c>
      <c r="V1359" s="192" t="str">
        <f>INDEX(resources!F:F,MATCH(B1359,resources!B:B,0))</f>
        <v>new_resolve</v>
      </c>
      <c r="W1359" s="197">
        <f t="shared" si="440"/>
        <v>0</v>
      </c>
      <c r="X1359" s="197">
        <f t="shared" si="441"/>
        <v>1</v>
      </c>
      <c r="Y1359" s="214" t="str">
        <f t="shared" si="442"/>
        <v>New_Li_Battery_D.19-11-016 Resource 5_Resource 5. 20 MW, 80 MWh battery.</v>
      </c>
      <c r="Z1359" s="197">
        <f>IF(COUNTIFS($Y$2:Y1359,Y1359)=1,1,0)</f>
        <v>0</v>
      </c>
      <c r="AA1359" s="197">
        <f>SUM($Z$2:Z1359)*Z1359</f>
        <v>0</v>
      </c>
      <c r="AB1359" s="197">
        <f>COUNTIFS(resources!B:B,B1359)</f>
        <v>1</v>
      </c>
      <c r="AC1359" s="197">
        <f t="shared" si="443"/>
        <v>1</v>
      </c>
      <c r="AD1359" s="197">
        <f t="shared" si="444"/>
        <v>1</v>
      </c>
      <c r="AE1359" s="197">
        <f t="shared" si="445"/>
        <v>1</v>
      </c>
      <c r="AF1359" s="197">
        <f t="shared" si="446"/>
        <v>1</v>
      </c>
      <c r="AG1359" s="197">
        <f t="shared" si="447"/>
        <v>1</v>
      </c>
      <c r="AH1359" s="197">
        <f t="shared" si="448"/>
        <v>1</v>
      </c>
      <c r="AI1359" s="197">
        <f t="shared" si="449"/>
        <v>1</v>
      </c>
    </row>
    <row r="1360" spans="1:35" x14ac:dyDescent="0.3">
      <c r="A1360" s="103" t="s">
        <v>3926</v>
      </c>
      <c r="B1360" s="214" t="s">
        <v>593</v>
      </c>
      <c r="C1360" s="214" t="s">
        <v>6283</v>
      </c>
      <c r="D1360" s="164">
        <v>2030</v>
      </c>
      <c r="E1360" s="164">
        <v>4</v>
      </c>
      <c r="F1360" s="166">
        <v>0</v>
      </c>
      <c r="G1360" s="206"/>
      <c r="H1360" s="208">
        <v>7.9654829074012612E-3</v>
      </c>
      <c r="I1360" s="103" t="s">
        <v>558</v>
      </c>
      <c r="J1360" s="85">
        <v>4</v>
      </c>
      <c r="K1360" s="211" t="s">
        <v>6284</v>
      </c>
      <c r="L1360" s="211">
        <v>20</v>
      </c>
      <c r="M1360" s="211" t="str">
        <f>IF(
ISNA(INDEX([1]resources!E:E,MATCH(B1360,[1]resources!B:B,0))),"fillme",
INDEX([1]resources!E:E,MATCH(B1360,[1]resources!B:B,0)))</f>
        <v>CAISO_Battery</v>
      </c>
      <c r="N1360" s="221">
        <f>IF(
ISNA(INDEX([1]resources!J:J,MATCH(B1360,[1]resources!B:B,0))),"fillme",
INDEX([1]resources!J:J,MATCH(B1360,[1]resources!B:B,0)))</f>
        <v>0</v>
      </c>
      <c r="O1360" s="210" t="str">
        <f>IFERROR(INDEX(resources!K:K,MATCH(B1360,resources!B:B,0)),"fillme")</f>
        <v>battery</v>
      </c>
      <c r="P1360" s="210" t="str">
        <f t="shared" si="435"/>
        <v>battery_2030_4</v>
      </c>
      <c r="Q1360" s="194">
        <f>INDEX(elcc!G:G,MATCH(P1360,elcc!D:D,0))</f>
        <v>0.96603464723299004</v>
      </c>
      <c r="R1360" s="195">
        <f t="shared" si="436"/>
        <v>1</v>
      </c>
      <c r="S1360" s="210">
        <f t="shared" si="437"/>
        <v>0.15389864940983577</v>
      </c>
      <c r="T1360" s="212">
        <f t="shared" si="438"/>
        <v>0.15389864940983577</v>
      </c>
      <c r="U1360" s="196" t="str">
        <f t="shared" si="439"/>
        <v>ok</v>
      </c>
      <c r="V1360" s="192" t="str">
        <f>INDEX(resources!F:F,MATCH(B1360,resources!B:B,0))</f>
        <v>new_resolve</v>
      </c>
      <c r="W1360" s="197">
        <f t="shared" si="440"/>
        <v>0</v>
      </c>
      <c r="X1360" s="197">
        <f t="shared" si="441"/>
        <v>1</v>
      </c>
      <c r="Y1360" s="214" t="str">
        <f t="shared" si="442"/>
        <v>New_Li_Battery_D.19-11-016 Resource 5_Resource 5. 20 MW, 80 MWh battery.</v>
      </c>
      <c r="Z1360" s="197">
        <f>IF(COUNTIFS($Y$2:Y1360,Y1360)=1,1,0)</f>
        <v>0</v>
      </c>
      <c r="AA1360" s="197">
        <f>SUM($Z$2:Z1360)*Z1360</f>
        <v>0</v>
      </c>
      <c r="AB1360" s="197">
        <f>COUNTIFS(resources!B:B,B1360)</f>
        <v>1</v>
      </c>
      <c r="AC1360" s="197">
        <f t="shared" si="443"/>
        <v>1</v>
      </c>
      <c r="AD1360" s="197">
        <f t="shared" si="444"/>
        <v>1</v>
      </c>
      <c r="AE1360" s="197">
        <f t="shared" si="445"/>
        <v>1</v>
      </c>
      <c r="AF1360" s="197">
        <f t="shared" si="446"/>
        <v>1</v>
      </c>
      <c r="AG1360" s="197">
        <f t="shared" si="447"/>
        <v>1</v>
      </c>
      <c r="AH1360" s="197">
        <f t="shared" si="448"/>
        <v>1</v>
      </c>
      <c r="AI1360" s="197">
        <f t="shared" si="449"/>
        <v>1</v>
      </c>
    </row>
    <row r="1361" spans="1:35" x14ac:dyDescent="0.3">
      <c r="A1361" s="103" t="s">
        <v>3926</v>
      </c>
      <c r="B1361" s="214" t="s">
        <v>593</v>
      </c>
      <c r="C1361" s="214" t="s">
        <v>6283</v>
      </c>
      <c r="D1361" s="164">
        <v>2030</v>
      </c>
      <c r="E1361" s="164">
        <v>5</v>
      </c>
      <c r="F1361" s="166">
        <v>0</v>
      </c>
      <c r="G1361" s="206"/>
      <c r="H1361" s="208">
        <v>7.9654829074012612E-3</v>
      </c>
      <c r="I1361" s="103" t="s">
        <v>558</v>
      </c>
      <c r="J1361" s="85">
        <v>4</v>
      </c>
      <c r="K1361" s="211" t="s">
        <v>6284</v>
      </c>
      <c r="L1361" s="211">
        <v>20</v>
      </c>
      <c r="M1361" s="211" t="str">
        <f>IF(
ISNA(INDEX([1]resources!E:E,MATCH(B1361,[1]resources!B:B,0))),"fillme",
INDEX([1]resources!E:E,MATCH(B1361,[1]resources!B:B,0)))</f>
        <v>CAISO_Battery</v>
      </c>
      <c r="N1361" s="221">
        <f>IF(
ISNA(INDEX([1]resources!J:J,MATCH(B1361,[1]resources!B:B,0))),"fillme",
INDEX([1]resources!J:J,MATCH(B1361,[1]resources!B:B,0)))</f>
        <v>0</v>
      </c>
      <c r="O1361" s="210" t="str">
        <f>IFERROR(INDEX(resources!K:K,MATCH(B1361,resources!B:B,0)),"fillme")</f>
        <v>battery</v>
      </c>
      <c r="P1361" s="210" t="str">
        <f t="shared" si="435"/>
        <v>battery_2030_5</v>
      </c>
      <c r="Q1361" s="194">
        <f>INDEX(elcc!G:G,MATCH(P1361,elcc!D:D,0))</f>
        <v>0.96603464723299004</v>
      </c>
      <c r="R1361" s="195">
        <f t="shared" si="436"/>
        <v>1</v>
      </c>
      <c r="S1361" s="210">
        <f t="shared" si="437"/>
        <v>0.15389864940983577</v>
      </c>
      <c r="T1361" s="212">
        <f t="shared" si="438"/>
        <v>0.15389864940983577</v>
      </c>
      <c r="U1361" s="196" t="str">
        <f t="shared" si="439"/>
        <v>ok</v>
      </c>
      <c r="V1361" s="192" t="str">
        <f>INDEX(resources!F:F,MATCH(B1361,resources!B:B,0))</f>
        <v>new_resolve</v>
      </c>
      <c r="W1361" s="197">
        <f t="shared" si="440"/>
        <v>0</v>
      </c>
      <c r="X1361" s="197">
        <f t="shared" si="441"/>
        <v>1</v>
      </c>
      <c r="Y1361" s="214" t="str">
        <f t="shared" si="442"/>
        <v>New_Li_Battery_D.19-11-016 Resource 5_Resource 5. 20 MW, 80 MWh battery.</v>
      </c>
      <c r="Z1361" s="197">
        <f>IF(COUNTIFS($Y$2:Y1361,Y1361)=1,1,0)</f>
        <v>0</v>
      </c>
      <c r="AA1361" s="197">
        <f>SUM($Z$2:Z1361)*Z1361</f>
        <v>0</v>
      </c>
      <c r="AB1361" s="197">
        <f>COUNTIFS(resources!B:B,B1361)</f>
        <v>1</v>
      </c>
      <c r="AC1361" s="197">
        <f t="shared" si="443"/>
        <v>1</v>
      </c>
      <c r="AD1361" s="197">
        <f t="shared" si="444"/>
        <v>1</v>
      </c>
      <c r="AE1361" s="197">
        <f t="shared" si="445"/>
        <v>1</v>
      </c>
      <c r="AF1361" s="197">
        <f t="shared" si="446"/>
        <v>1</v>
      </c>
      <c r="AG1361" s="197">
        <f t="shared" si="447"/>
        <v>1</v>
      </c>
      <c r="AH1361" s="197">
        <f t="shared" si="448"/>
        <v>1</v>
      </c>
      <c r="AI1361" s="197">
        <f t="shared" si="449"/>
        <v>1</v>
      </c>
    </row>
    <row r="1362" spans="1:35" x14ac:dyDescent="0.3">
      <c r="A1362" s="103" t="s">
        <v>3926</v>
      </c>
      <c r="B1362" s="214" t="s">
        <v>593</v>
      </c>
      <c r="C1362" s="214" t="s">
        <v>6283</v>
      </c>
      <c r="D1362" s="164">
        <v>2030</v>
      </c>
      <c r="E1362" s="164">
        <v>6</v>
      </c>
      <c r="F1362" s="166">
        <v>0</v>
      </c>
      <c r="G1362" s="206"/>
      <c r="H1362" s="208">
        <v>7.9654829074012612E-3</v>
      </c>
      <c r="I1362" s="103" t="s">
        <v>558</v>
      </c>
      <c r="J1362" s="85">
        <v>4</v>
      </c>
      <c r="K1362" s="211" t="s">
        <v>6284</v>
      </c>
      <c r="L1362" s="211">
        <v>20</v>
      </c>
      <c r="M1362" s="211" t="str">
        <f>IF(
ISNA(INDEX([1]resources!E:E,MATCH(B1362,[1]resources!B:B,0))),"fillme",
INDEX([1]resources!E:E,MATCH(B1362,[1]resources!B:B,0)))</f>
        <v>CAISO_Battery</v>
      </c>
      <c r="N1362" s="221">
        <f>IF(
ISNA(INDEX([1]resources!J:J,MATCH(B1362,[1]resources!B:B,0))),"fillme",
INDEX([1]resources!J:J,MATCH(B1362,[1]resources!B:B,0)))</f>
        <v>0</v>
      </c>
      <c r="O1362" s="210" t="str">
        <f>IFERROR(INDEX(resources!K:K,MATCH(B1362,resources!B:B,0)),"fillme")</f>
        <v>battery</v>
      </c>
      <c r="P1362" s="210" t="str">
        <f t="shared" si="435"/>
        <v>battery_2030_6</v>
      </c>
      <c r="Q1362" s="194">
        <f>INDEX(elcc!G:G,MATCH(P1362,elcc!D:D,0))</f>
        <v>0.96603464723299004</v>
      </c>
      <c r="R1362" s="195">
        <f t="shared" si="436"/>
        <v>1</v>
      </c>
      <c r="S1362" s="210">
        <f t="shared" si="437"/>
        <v>0.15389864940983577</v>
      </c>
      <c r="T1362" s="212">
        <f t="shared" si="438"/>
        <v>0.15389864940983577</v>
      </c>
      <c r="U1362" s="196" t="str">
        <f t="shared" si="439"/>
        <v>ok</v>
      </c>
      <c r="V1362" s="192" t="str">
        <f>INDEX(resources!F:F,MATCH(B1362,resources!B:B,0))</f>
        <v>new_resolve</v>
      </c>
      <c r="W1362" s="197">
        <f t="shared" si="440"/>
        <v>0</v>
      </c>
      <c r="X1362" s="197">
        <f t="shared" si="441"/>
        <v>1</v>
      </c>
      <c r="Y1362" s="214" t="str">
        <f t="shared" si="442"/>
        <v>New_Li_Battery_D.19-11-016 Resource 5_Resource 5. 20 MW, 80 MWh battery.</v>
      </c>
      <c r="Z1362" s="197">
        <f>IF(COUNTIFS($Y$2:Y1362,Y1362)=1,1,0)</f>
        <v>0</v>
      </c>
      <c r="AA1362" s="197">
        <f>SUM($Z$2:Z1362)*Z1362</f>
        <v>0</v>
      </c>
      <c r="AB1362" s="197">
        <f>COUNTIFS(resources!B:B,B1362)</f>
        <v>1</v>
      </c>
      <c r="AC1362" s="197">
        <f t="shared" si="443"/>
        <v>1</v>
      </c>
      <c r="AD1362" s="197">
        <f t="shared" si="444"/>
        <v>1</v>
      </c>
      <c r="AE1362" s="197">
        <f t="shared" si="445"/>
        <v>1</v>
      </c>
      <c r="AF1362" s="197">
        <f t="shared" si="446"/>
        <v>1</v>
      </c>
      <c r="AG1362" s="197">
        <f t="shared" si="447"/>
        <v>1</v>
      </c>
      <c r="AH1362" s="197">
        <f t="shared" si="448"/>
        <v>1</v>
      </c>
      <c r="AI1362" s="197">
        <f t="shared" si="449"/>
        <v>1</v>
      </c>
    </row>
    <row r="1363" spans="1:35" x14ac:dyDescent="0.3">
      <c r="A1363" s="103" t="s">
        <v>3926</v>
      </c>
      <c r="B1363" s="214" t="s">
        <v>593</v>
      </c>
      <c r="C1363" s="214" t="s">
        <v>6283</v>
      </c>
      <c r="D1363" s="164">
        <v>2030</v>
      </c>
      <c r="E1363" s="164">
        <v>7</v>
      </c>
      <c r="F1363" s="166">
        <v>0</v>
      </c>
      <c r="G1363" s="206"/>
      <c r="H1363" s="208">
        <v>7.9654829074012612E-3</v>
      </c>
      <c r="I1363" s="103" t="s">
        <v>558</v>
      </c>
      <c r="J1363" s="85">
        <v>4</v>
      </c>
      <c r="K1363" s="211" t="s">
        <v>6284</v>
      </c>
      <c r="L1363" s="211">
        <v>20</v>
      </c>
      <c r="M1363" s="211" t="str">
        <f>IF(
ISNA(INDEX([1]resources!E:E,MATCH(B1363,[1]resources!B:B,0))),"fillme",
INDEX([1]resources!E:E,MATCH(B1363,[1]resources!B:B,0)))</f>
        <v>CAISO_Battery</v>
      </c>
      <c r="N1363" s="221">
        <f>IF(
ISNA(INDEX([1]resources!J:J,MATCH(B1363,[1]resources!B:B,0))),"fillme",
INDEX([1]resources!J:J,MATCH(B1363,[1]resources!B:B,0)))</f>
        <v>0</v>
      </c>
      <c r="O1363" s="210" t="str">
        <f>IFERROR(INDEX(resources!K:K,MATCH(B1363,resources!B:B,0)),"fillme")</f>
        <v>battery</v>
      </c>
      <c r="P1363" s="210" t="str">
        <f t="shared" si="435"/>
        <v>battery_2030_7</v>
      </c>
      <c r="Q1363" s="194">
        <f>INDEX(elcc!G:G,MATCH(P1363,elcc!D:D,0))</f>
        <v>0.96603464723299004</v>
      </c>
      <c r="R1363" s="195">
        <f t="shared" si="436"/>
        <v>1</v>
      </c>
      <c r="S1363" s="210">
        <f t="shared" si="437"/>
        <v>0.15389864940983577</v>
      </c>
      <c r="T1363" s="212">
        <f t="shared" si="438"/>
        <v>0.15389864940983577</v>
      </c>
      <c r="U1363" s="196" t="str">
        <f t="shared" si="439"/>
        <v>ok</v>
      </c>
      <c r="V1363" s="192" t="str">
        <f>INDEX(resources!F:F,MATCH(B1363,resources!B:B,0))</f>
        <v>new_resolve</v>
      </c>
      <c r="W1363" s="197">
        <f t="shared" si="440"/>
        <v>0</v>
      </c>
      <c r="X1363" s="197">
        <f t="shared" si="441"/>
        <v>1</v>
      </c>
      <c r="Y1363" s="214" t="str">
        <f t="shared" si="442"/>
        <v>New_Li_Battery_D.19-11-016 Resource 5_Resource 5. 20 MW, 80 MWh battery.</v>
      </c>
      <c r="Z1363" s="197">
        <f>IF(COUNTIFS($Y$2:Y1363,Y1363)=1,1,0)</f>
        <v>0</v>
      </c>
      <c r="AA1363" s="197">
        <f>SUM($Z$2:Z1363)*Z1363</f>
        <v>0</v>
      </c>
      <c r="AB1363" s="197">
        <f>COUNTIFS(resources!B:B,B1363)</f>
        <v>1</v>
      </c>
      <c r="AC1363" s="197">
        <f t="shared" si="443"/>
        <v>1</v>
      </c>
      <c r="AD1363" s="197">
        <f t="shared" si="444"/>
        <v>1</v>
      </c>
      <c r="AE1363" s="197">
        <f t="shared" si="445"/>
        <v>1</v>
      </c>
      <c r="AF1363" s="197">
        <f t="shared" si="446"/>
        <v>1</v>
      </c>
      <c r="AG1363" s="197">
        <f t="shared" si="447"/>
        <v>1</v>
      </c>
      <c r="AH1363" s="197">
        <f t="shared" si="448"/>
        <v>1</v>
      </c>
      <c r="AI1363" s="197">
        <f t="shared" si="449"/>
        <v>1</v>
      </c>
    </row>
    <row r="1364" spans="1:35" x14ac:dyDescent="0.3">
      <c r="A1364" s="103" t="s">
        <v>3926</v>
      </c>
      <c r="B1364" s="214" t="s">
        <v>593</v>
      </c>
      <c r="C1364" s="214" t="s">
        <v>6283</v>
      </c>
      <c r="D1364" s="164">
        <v>2030</v>
      </c>
      <c r="E1364" s="164">
        <v>8</v>
      </c>
      <c r="F1364" s="166">
        <v>0</v>
      </c>
      <c r="G1364" s="206"/>
      <c r="H1364" s="208">
        <v>7.9654829074012612E-3</v>
      </c>
      <c r="I1364" s="103" t="s">
        <v>558</v>
      </c>
      <c r="J1364" s="85">
        <v>4</v>
      </c>
      <c r="K1364" s="211" t="s">
        <v>6284</v>
      </c>
      <c r="L1364" s="211">
        <v>20</v>
      </c>
      <c r="M1364" s="211" t="str">
        <f>IF(
ISNA(INDEX([1]resources!E:E,MATCH(B1364,[1]resources!B:B,0))),"fillme",
INDEX([1]resources!E:E,MATCH(B1364,[1]resources!B:B,0)))</f>
        <v>CAISO_Battery</v>
      </c>
      <c r="N1364" s="221">
        <f>IF(
ISNA(INDEX([1]resources!J:J,MATCH(B1364,[1]resources!B:B,0))),"fillme",
INDEX([1]resources!J:J,MATCH(B1364,[1]resources!B:B,0)))</f>
        <v>0</v>
      </c>
      <c r="O1364" s="210" t="str">
        <f>IFERROR(INDEX(resources!K:K,MATCH(B1364,resources!B:B,0)),"fillme")</f>
        <v>battery</v>
      </c>
      <c r="P1364" s="210" t="str">
        <f t="shared" ref="P1364:P1427" si="450">O1364&amp;"_"&amp;D1364&amp;"_"&amp;E1364</f>
        <v>battery_2030_8</v>
      </c>
      <c r="Q1364" s="194">
        <f>INDEX(elcc!G:G,MATCH(P1364,elcc!D:D,0))</f>
        <v>0.96603464723299004</v>
      </c>
      <c r="R1364" s="195">
        <f t="shared" ref="R1364:R1427" si="451">IF(O1364="battery",MIN(1,J1364/4),1)</f>
        <v>1</v>
      </c>
      <c r="S1364" s="210">
        <f t="shared" ref="S1364:S1427" si="452">IF(ISBLANK(H1364),NA(),H1364*L1364*Q1364*R1364)</f>
        <v>0.15389864940983577</v>
      </c>
      <c r="T1364" s="212">
        <f t="shared" ref="T1364:T1427" si="453">IF(ISNUMBER(G1364),G1364,S1364)</f>
        <v>0.15389864940983577</v>
      </c>
      <c r="U1364" s="196" t="str">
        <f t="shared" ref="U1364:U1427" si="454">IF(ISERROR(T1364),"error in NQC data entry; please check blue and purple data entered. You need to provide either a contracted NQC value in Column G, or allow the template to calculate one using Columns H,L,Q, and R","ok")</f>
        <v>ok</v>
      </c>
      <c r="V1364" s="192" t="str">
        <f>INDEX(resources!F:F,MATCH(B1364,resources!B:B,0))</f>
        <v>new_resolve</v>
      </c>
      <c r="W1364" s="197">
        <f t="shared" ref="W1364:W1427" si="455">(F1364&gt;0)*1</f>
        <v>0</v>
      </c>
      <c r="X1364" s="197">
        <f t="shared" ref="X1364:X1427" si="456">COUNTIFS(G1364:H1364,"&gt;0")</f>
        <v>1</v>
      </c>
      <c r="Y1364" s="214" t="str">
        <f t="shared" ref="Y1364:Y1427" si="457">B1364&amp;"_"&amp;C1364&amp;"_"&amp;K1364</f>
        <v>New_Li_Battery_D.19-11-016 Resource 5_Resource 5. 20 MW, 80 MWh battery.</v>
      </c>
      <c r="Z1364" s="197">
        <f>IF(COUNTIFS($Y$2:Y1364,Y1364)=1,1,0)</f>
        <v>0</v>
      </c>
      <c r="AA1364" s="197">
        <f>SUM($Z$2:Z1364)*Z1364</f>
        <v>0</v>
      </c>
      <c r="AB1364" s="197">
        <f>COUNTIFS(resources!B:B,B1364)</f>
        <v>1</v>
      </c>
      <c r="AC1364" s="197">
        <f t="shared" ref="AC1364:AC1427" si="458">AND(ISNUMBER(D1364),(D1364&gt;2019))*1</f>
        <v>1</v>
      </c>
      <c r="AD1364" s="197">
        <f t="shared" ref="AD1364:AD1427" si="459">AND(ISNUMBER(E1364),E1364&gt;=1,E1364&lt;=12)*1</f>
        <v>1</v>
      </c>
      <c r="AE1364" s="197">
        <f t="shared" ref="AE1364:AE1427" si="460">AND(COUNT(G1364:H1364)=1,COUNT(F1364)=1)*1</f>
        <v>1</v>
      </c>
      <c r="AF1364" s="197">
        <f t="shared" ref="AF1364:AF1427" si="461">(COUNTIFS(K1364:O1364,"fillme")=0)*1</f>
        <v>1</v>
      </c>
      <c r="AG1364" s="197">
        <f t="shared" ref="AG1364:AG1427" si="462">ISNUMBER(L1364)*1</f>
        <v>1</v>
      </c>
      <c r="AH1364" s="197">
        <f t="shared" ref="AH1364:AH1427" si="463">NOT(AND(G1364&gt;0,H1364&gt;0))*1</f>
        <v>1</v>
      </c>
      <c r="AI1364" s="197">
        <f t="shared" ref="AI1364:AI1427" si="464">(U1364="ok")*1</f>
        <v>1</v>
      </c>
    </row>
    <row r="1365" spans="1:35" x14ac:dyDescent="0.3">
      <c r="A1365" s="103" t="s">
        <v>3926</v>
      </c>
      <c r="B1365" s="214" t="s">
        <v>593</v>
      </c>
      <c r="C1365" s="214" t="s">
        <v>6283</v>
      </c>
      <c r="D1365" s="164">
        <v>2030</v>
      </c>
      <c r="E1365" s="164">
        <v>9</v>
      </c>
      <c r="F1365" s="166">
        <v>0</v>
      </c>
      <c r="G1365" s="206"/>
      <c r="H1365" s="208">
        <v>7.9654829074012612E-3</v>
      </c>
      <c r="I1365" s="103" t="s">
        <v>558</v>
      </c>
      <c r="J1365" s="85">
        <v>4</v>
      </c>
      <c r="K1365" s="211" t="s">
        <v>6284</v>
      </c>
      <c r="L1365" s="211">
        <v>20</v>
      </c>
      <c r="M1365" s="211" t="str">
        <f>IF(
ISNA(INDEX([1]resources!E:E,MATCH(B1365,[1]resources!B:B,0))),"fillme",
INDEX([1]resources!E:E,MATCH(B1365,[1]resources!B:B,0)))</f>
        <v>CAISO_Battery</v>
      </c>
      <c r="N1365" s="221">
        <f>IF(
ISNA(INDEX([1]resources!J:J,MATCH(B1365,[1]resources!B:B,0))),"fillme",
INDEX([1]resources!J:J,MATCH(B1365,[1]resources!B:B,0)))</f>
        <v>0</v>
      </c>
      <c r="O1365" s="210" t="str">
        <f>IFERROR(INDEX(resources!K:K,MATCH(B1365,resources!B:B,0)),"fillme")</f>
        <v>battery</v>
      </c>
      <c r="P1365" s="210" t="str">
        <f t="shared" si="450"/>
        <v>battery_2030_9</v>
      </c>
      <c r="Q1365" s="194">
        <f>INDEX(elcc!G:G,MATCH(P1365,elcc!D:D,0))</f>
        <v>0.96603464723299004</v>
      </c>
      <c r="R1365" s="195">
        <f t="shared" si="451"/>
        <v>1</v>
      </c>
      <c r="S1365" s="210">
        <f t="shared" si="452"/>
        <v>0.15389864940983577</v>
      </c>
      <c r="T1365" s="212">
        <f t="shared" si="453"/>
        <v>0.15389864940983577</v>
      </c>
      <c r="U1365" s="196" t="str">
        <f t="shared" si="454"/>
        <v>ok</v>
      </c>
      <c r="V1365" s="192" t="str">
        <f>INDEX(resources!F:F,MATCH(B1365,resources!B:B,0))</f>
        <v>new_resolve</v>
      </c>
      <c r="W1365" s="197">
        <f t="shared" si="455"/>
        <v>0</v>
      </c>
      <c r="X1365" s="197">
        <f t="shared" si="456"/>
        <v>1</v>
      </c>
      <c r="Y1365" s="214" t="str">
        <f t="shared" si="457"/>
        <v>New_Li_Battery_D.19-11-016 Resource 5_Resource 5. 20 MW, 80 MWh battery.</v>
      </c>
      <c r="Z1365" s="197">
        <f>IF(COUNTIFS($Y$2:Y1365,Y1365)=1,1,0)</f>
        <v>0</v>
      </c>
      <c r="AA1365" s="197">
        <f>SUM($Z$2:Z1365)*Z1365</f>
        <v>0</v>
      </c>
      <c r="AB1365" s="197">
        <f>COUNTIFS(resources!B:B,B1365)</f>
        <v>1</v>
      </c>
      <c r="AC1365" s="197">
        <f t="shared" si="458"/>
        <v>1</v>
      </c>
      <c r="AD1365" s="197">
        <f t="shared" si="459"/>
        <v>1</v>
      </c>
      <c r="AE1365" s="197">
        <f t="shared" si="460"/>
        <v>1</v>
      </c>
      <c r="AF1365" s="197">
        <f t="shared" si="461"/>
        <v>1</v>
      </c>
      <c r="AG1365" s="197">
        <f t="shared" si="462"/>
        <v>1</v>
      </c>
      <c r="AH1365" s="197">
        <f t="shared" si="463"/>
        <v>1</v>
      </c>
      <c r="AI1365" s="197">
        <f t="shared" si="464"/>
        <v>1</v>
      </c>
    </row>
    <row r="1366" spans="1:35" x14ac:dyDescent="0.3">
      <c r="A1366" s="103" t="s">
        <v>3926</v>
      </c>
      <c r="B1366" s="214" t="s">
        <v>593</v>
      </c>
      <c r="C1366" s="214" t="s">
        <v>6283</v>
      </c>
      <c r="D1366" s="164">
        <v>2030</v>
      </c>
      <c r="E1366" s="164">
        <v>10</v>
      </c>
      <c r="F1366" s="166">
        <v>0</v>
      </c>
      <c r="G1366" s="206"/>
      <c r="H1366" s="208">
        <v>7.9654829074012612E-3</v>
      </c>
      <c r="I1366" s="103" t="s">
        <v>558</v>
      </c>
      <c r="J1366" s="85">
        <v>4</v>
      </c>
      <c r="K1366" s="211" t="s">
        <v>6284</v>
      </c>
      <c r="L1366" s="211">
        <v>20</v>
      </c>
      <c r="M1366" s="211" t="str">
        <f>IF(
ISNA(INDEX([1]resources!E:E,MATCH(B1366,[1]resources!B:B,0))),"fillme",
INDEX([1]resources!E:E,MATCH(B1366,[1]resources!B:B,0)))</f>
        <v>CAISO_Battery</v>
      </c>
      <c r="N1366" s="221">
        <f>IF(
ISNA(INDEX([1]resources!J:J,MATCH(B1366,[1]resources!B:B,0))),"fillme",
INDEX([1]resources!J:J,MATCH(B1366,[1]resources!B:B,0)))</f>
        <v>0</v>
      </c>
      <c r="O1366" s="210" t="str">
        <f>IFERROR(INDEX(resources!K:K,MATCH(B1366,resources!B:B,0)),"fillme")</f>
        <v>battery</v>
      </c>
      <c r="P1366" s="210" t="str">
        <f t="shared" si="450"/>
        <v>battery_2030_10</v>
      </c>
      <c r="Q1366" s="194">
        <f>INDEX(elcc!G:G,MATCH(P1366,elcc!D:D,0))</f>
        <v>0.96603464723299004</v>
      </c>
      <c r="R1366" s="195">
        <f t="shared" si="451"/>
        <v>1</v>
      </c>
      <c r="S1366" s="210">
        <f t="shared" si="452"/>
        <v>0.15389864940983577</v>
      </c>
      <c r="T1366" s="212">
        <f t="shared" si="453"/>
        <v>0.15389864940983577</v>
      </c>
      <c r="U1366" s="196" t="str">
        <f t="shared" si="454"/>
        <v>ok</v>
      </c>
      <c r="V1366" s="192" t="str">
        <f>INDEX(resources!F:F,MATCH(B1366,resources!B:B,0))</f>
        <v>new_resolve</v>
      </c>
      <c r="W1366" s="197">
        <f t="shared" si="455"/>
        <v>0</v>
      </c>
      <c r="X1366" s="197">
        <f t="shared" si="456"/>
        <v>1</v>
      </c>
      <c r="Y1366" s="214" t="str">
        <f t="shared" si="457"/>
        <v>New_Li_Battery_D.19-11-016 Resource 5_Resource 5. 20 MW, 80 MWh battery.</v>
      </c>
      <c r="Z1366" s="197">
        <f>IF(COUNTIFS($Y$2:Y1366,Y1366)=1,1,0)</f>
        <v>0</v>
      </c>
      <c r="AA1366" s="197">
        <f>SUM($Z$2:Z1366)*Z1366</f>
        <v>0</v>
      </c>
      <c r="AB1366" s="197">
        <f>COUNTIFS(resources!B:B,B1366)</f>
        <v>1</v>
      </c>
      <c r="AC1366" s="197">
        <f t="shared" si="458"/>
        <v>1</v>
      </c>
      <c r="AD1366" s="197">
        <f t="shared" si="459"/>
        <v>1</v>
      </c>
      <c r="AE1366" s="197">
        <f t="shared" si="460"/>
        <v>1</v>
      </c>
      <c r="AF1366" s="197">
        <f t="shared" si="461"/>
        <v>1</v>
      </c>
      <c r="AG1366" s="197">
        <f t="shared" si="462"/>
        <v>1</v>
      </c>
      <c r="AH1366" s="197">
        <f t="shared" si="463"/>
        <v>1</v>
      </c>
      <c r="AI1366" s="197">
        <f t="shared" si="464"/>
        <v>1</v>
      </c>
    </row>
    <row r="1367" spans="1:35" x14ac:dyDescent="0.3">
      <c r="A1367" s="103" t="s">
        <v>3926</v>
      </c>
      <c r="B1367" s="214" t="s">
        <v>593</v>
      </c>
      <c r="C1367" s="214" t="s">
        <v>6283</v>
      </c>
      <c r="D1367" s="164">
        <v>2030</v>
      </c>
      <c r="E1367" s="164">
        <v>11</v>
      </c>
      <c r="F1367" s="166">
        <v>0</v>
      </c>
      <c r="G1367" s="206"/>
      <c r="H1367" s="208">
        <v>7.9654829074012612E-3</v>
      </c>
      <c r="I1367" s="103" t="s">
        <v>558</v>
      </c>
      <c r="J1367" s="85">
        <v>4</v>
      </c>
      <c r="K1367" s="211" t="s">
        <v>6284</v>
      </c>
      <c r="L1367" s="211">
        <v>20</v>
      </c>
      <c r="M1367" s="211" t="str">
        <f>IF(
ISNA(INDEX([1]resources!E:E,MATCH(B1367,[1]resources!B:B,0))),"fillme",
INDEX([1]resources!E:E,MATCH(B1367,[1]resources!B:B,0)))</f>
        <v>CAISO_Battery</v>
      </c>
      <c r="N1367" s="221">
        <f>IF(
ISNA(INDEX([1]resources!J:J,MATCH(B1367,[1]resources!B:B,0))),"fillme",
INDEX([1]resources!J:J,MATCH(B1367,[1]resources!B:B,0)))</f>
        <v>0</v>
      </c>
      <c r="O1367" s="210" t="str">
        <f>IFERROR(INDEX(resources!K:K,MATCH(B1367,resources!B:B,0)),"fillme")</f>
        <v>battery</v>
      </c>
      <c r="P1367" s="210" t="str">
        <f t="shared" si="450"/>
        <v>battery_2030_11</v>
      </c>
      <c r="Q1367" s="194">
        <f>INDEX(elcc!G:G,MATCH(P1367,elcc!D:D,0))</f>
        <v>0.96603464723299004</v>
      </c>
      <c r="R1367" s="195">
        <f t="shared" si="451"/>
        <v>1</v>
      </c>
      <c r="S1367" s="210">
        <f t="shared" si="452"/>
        <v>0.15389864940983577</v>
      </c>
      <c r="T1367" s="212">
        <f t="shared" si="453"/>
        <v>0.15389864940983577</v>
      </c>
      <c r="U1367" s="196" t="str">
        <f t="shared" si="454"/>
        <v>ok</v>
      </c>
      <c r="V1367" s="192" t="str">
        <f>INDEX(resources!F:F,MATCH(B1367,resources!B:B,0))</f>
        <v>new_resolve</v>
      </c>
      <c r="W1367" s="197">
        <f t="shared" si="455"/>
        <v>0</v>
      </c>
      <c r="X1367" s="197">
        <f t="shared" si="456"/>
        <v>1</v>
      </c>
      <c r="Y1367" s="214" t="str">
        <f t="shared" si="457"/>
        <v>New_Li_Battery_D.19-11-016 Resource 5_Resource 5. 20 MW, 80 MWh battery.</v>
      </c>
      <c r="Z1367" s="197">
        <f>IF(COUNTIFS($Y$2:Y1367,Y1367)=1,1,0)</f>
        <v>0</v>
      </c>
      <c r="AA1367" s="197">
        <f>SUM($Z$2:Z1367)*Z1367</f>
        <v>0</v>
      </c>
      <c r="AB1367" s="197">
        <f>COUNTIFS(resources!B:B,B1367)</f>
        <v>1</v>
      </c>
      <c r="AC1367" s="197">
        <f t="shared" si="458"/>
        <v>1</v>
      </c>
      <c r="AD1367" s="197">
        <f t="shared" si="459"/>
        <v>1</v>
      </c>
      <c r="AE1367" s="197">
        <f t="shared" si="460"/>
        <v>1</v>
      </c>
      <c r="AF1367" s="197">
        <f t="shared" si="461"/>
        <v>1</v>
      </c>
      <c r="AG1367" s="197">
        <f t="shared" si="462"/>
        <v>1</v>
      </c>
      <c r="AH1367" s="197">
        <f t="shared" si="463"/>
        <v>1</v>
      </c>
      <c r="AI1367" s="197">
        <f t="shared" si="464"/>
        <v>1</v>
      </c>
    </row>
    <row r="1368" spans="1:35" x14ac:dyDescent="0.3">
      <c r="A1368" s="103" t="s">
        <v>3926</v>
      </c>
      <c r="B1368" s="214" t="s">
        <v>593</v>
      </c>
      <c r="C1368" s="214" t="s">
        <v>6283</v>
      </c>
      <c r="D1368" s="164">
        <v>2030</v>
      </c>
      <c r="E1368" s="164">
        <v>12</v>
      </c>
      <c r="F1368" s="166">
        <v>0</v>
      </c>
      <c r="G1368" s="206"/>
      <c r="H1368" s="208">
        <v>7.9654829074012612E-3</v>
      </c>
      <c r="I1368" s="103" t="s">
        <v>558</v>
      </c>
      <c r="J1368" s="85">
        <v>4</v>
      </c>
      <c r="K1368" s="211" t="s">
        <v>6284</v>
      </c>
      <c r="L1368" s="211">
        <v>20</v>
      </c>
      <c r="M1368" s="211" t="str">
        <f>IF(
ISNA(INDEX([1]resources!E:E,MATCH(B1368,[1]resources!B:B,0))),"fillme",
INDEX([1]resources!E:E,MATCH(B1368,[1]resources!B:B,0)))</f>
        <v>CAISO_Battery</v>
      </c>
      <c r="N1368" s="221">
        <f>IF(
ISNA(INDEX([1]resources!J:J,MATCH(B1368,[1]resources!B:B,0))),"fillme",
INDEX([1]resources!J:J,MATCH(B1368,[1]resources!B:B,0)))</f>
        <v>0</v>
      </c>
      <c r="O1368" s="210" t="str">
        <f>IFERROR(INDEX(resources!K:K,MATCH(B1368,resources!B:B,0)),"fillme")</f>
        <v>battery</v>
      </c>
      <c r="P1368" s="210" t="str">
        <f t="shared" si="450"/>
        <v>battery_2030_12</v>
      </c>
      <c r="Q1368" s="194">
        <f>INDEX(elcc!G:G,MATCH(P1368,elcc!D:D,0))</f>
        <v>0.96603464723299004</v>
      </c>
      <c r="R1368" s="195">
        <f t="shared" si="451"/>
        <v>1</v>
      </c>
      <c r="S1368" s="210">
        <f t="shared" si="452"/>
        <v>0.15389864940983577</v>
      </c>
      <c r="T1368" s="212">
        <f t="shared" si="453"/>
        <v>0.15389864940983577</v>
      </c>
      <c r="U1368" s="196" t="str">
        <f t="shared" si="454"/>
        <v>ok</v>
      </c>
      <c r="V1368" s="192" t="str">
        <f>INDEX(resources!F:F,MATCH(B1368,resources!B:B,0))</f>
        <v>new_resolve</v>
      </c>
      <c r="W1368" s="197">
        <f t="shared" si="455"/>
        <v>0</v>
      </c>
      <c r="X1368" s="197">
        <f t="shared" si="456"/>
        <v>1</v>
      </c>
      <c r="Y1368" s="214" t="str">
        <f t="shared" si="457"/>
        <v>New_Li_Battery_D.19-11-016 Resource 5_Resource 5. 20 MW, 80 MWh battery.</v>
      </c>
      <c r="Z1368" s="197">
        <f>IF(COUNTIFS($Y$2:Y1368,Y1368)=1,1,0)</f>
        <v>0</v>
      </c>
      <c r="AA1368" s="197">
        <f>SUM($Z$2:Z1368)*Z1368</f>
        <v>0</v>
      </c>
      <c r="AB1368" s="197">
        <f>COUNTIFS(resources!B:B,B1368)</f>
        <v>1</v>
      </c>
      <c r="AC1368" s="197">
        <f t="shared" si="458"/>
        <v>1</v>
      </c>
      <c r="AD1368" s="197">
        <f t="shared" si="459"/>
        <v>1</v>
      </c>
      <c r="AE1368" s="197">
        <f t="shared" si="460"/>
        <v>1</v>
      </c>
      <c r="AF1368" s="197">
        <f t="shared" si="461"/>
        <v>1</v>
      </c>
      <c r="AG1368" s="197">
        <f t="shared" si="462"/>
        <v>1</v>
      </c>
      <c r="AH1368" s="197">
        <f t="shared" si="463"/>
        <v>1</v>
      </c>
      <c r="AI1368" s="197">
        <f t="shared" si="464"/>
        <v>1</v>
      </c>
    </row>
    <row r="1369" spans="1:35" x14ac:dyDescent="0.3">
      <c r="A1369" s="103" t="s">
        <v>3926</v>
      </c>
      <c r="B1369" s="214" t="s">
        <v>593</v>
      </c>
      <c r="C1369" s="214" t="s">
        <v>6285</v>
      </c>
      <c r="D1369" s="164">
        <v>2021</v>
      </c>
      <c r="E1369" s="164">
        <v>8</v>
      </c>
      <c r="F1369" s="166">
        <v>0</v>
      </c>
      <c r="G1369" s="206"/>
      <c r="H1369" s="208">
        <v>7.9654829074012612E-3</v>
      </c>
      <c r="I1369" s="103" t="s">
        <v>558</v>
      </c>
      <c r="J1369" s="85">
        <v>4</v>
      </c>
      <c r="K1369" s="211" t="s">
        <v>6286</v>
      </c>
      <c r="L1369" s="211">
        <v>104</v>
      </c>
      <c r="M1369" s="211" t="str">
        <f>IF(
ISNA(INDEX([1]resources!E:E,MATCH(B1369,[1]resources!B:B,0))),"fillme",
INDEX([1]resources!E:E,MATCH(B1369,[1]resources!B:B,0)))</f>
        <v>CAISO_Battery</v>
      </c>
      <c r="N1369" s="221">
        <f>IF(
ISNA(INDEX([1]resources!J:J,MATCH(B1369,[1]resources!B:B,0))),"fillme",
INDEX([1]resources!J:J,MATCH(B1369,[1]resources!B:B,0)))</f>
        <v>0</v>
      </c>
      <c r="O1369" s="210" t="str">
        <f>IFERROR(INDEX(resources!K:K,MATCH(B1369,resources!B:B,0)),"fillme")</f>
        <v>battery</v>
      </c>
      <c r="P1369" s="210" t="str">
        <f t="shared" si="450"/>
        <v>battery_2021_8</v>
      </c>
      <c r="Q1369" s="194">
        <f>INDEX(elcc!G:G,MATCH(P1369,elcc!D:D,0))</f>
        <v>1</v>
      </c>
      <c r="R1369" s="195">
        <f t="shared" si="451"/>
        <v>1</v>
      </c>
      <c r="S1369" s="210">
        <f t="shared" si="452"/>
        <v>0.82841022236973116</v>
      </c>
      <c r="T1369" s="212">
        <f t="shared" si="453"/>
        <v>0.82841022236973116</v>
      </c>
      <c r="U1369" s="196" t="str">
        <f t="shared" si="454"/>
        <v>ok</v>
      </c>
      <c r="V1369" s="192" t="str">
        <f>INDEX(resources!F:F,MATCH(B1369,resources!B:B,0))</f>
        <v>new_resolve</v>
      </c>
      <c r="W1369" s="197">
        <f t="shared" si="455"/>
        <v>0</v>
      </c>
      <c r="X1369" s="197">
        <f t="shared" si="456"/>
        <v>1</v>
      </c>
      <c r="Y1369" s="214" t="str">
        <f t="shared" si="457"/>
        <v>New_Li_Battery_D.19-11-016 Resource 6_Resource 6. 104 MW, 416 MWh battery.</v>
      </c>
      <c r="Z1369" s="197">
        <f>IF(COUNTIFS($Y$2:Y1369,Y1369)=1,1,0)</f>
        <v>1</v>
      </c>
      <c r="AA1369" s="197">
        <f>SUM($Z$2:Z1369)*Z1369</f>
        <v>22</v>
      </c>
      <c r="AB1369" s="197">
        <f>COUNTIFS(resources!B:B,B1369)</f>
        <v>1</v>
      </c>
      <c r="AC1369" s="197">
        <f t="shared" si="458"/>
        <v>1</v>
      </c>
      <c r="AD1369" s="197">
        <f t="shared" si="459"/>
        <v>1</v>
      </c>
      <c r="AE1369" s="197">
        <f t="shared" si="460"/>
        <v>1</v>
      </c>
      <c r="AF1369" s="197">
        <f t="shared" si="461"/>
        <v>1</v>
      </c>
      <c r="AG1369" s="197">
        <f t="shared" si="462"/>
        <v>1</v>
      </c>
      <c r="AH1369" s="197">
        <f t="shared" si="463"/>
        <v>1</v>
      </c>
      <c r="AI1369" s="197">
        <f t="shared" si="464"/>
        <v>1</v>
      </c>
    </row>
    <row r="1370" spans="1:35" x14ac:dyDescent="0.3">
      <c r="A1370" s="103" t="s">
        <v>3926</v>
      </c>
      <c r="B1370" s="214" t="s">
        <v>593</v>
      </c>
      <c r="C1370" s="214" t="s">
        <v>6285</v>
      </c>
      <c r="D1370" s="164">
        <v>2021</v>
      </c>
      <c r="E1370" s="164">
        <v>9</v>
      </c>
      <c r="F1370" s="166">
        <v>0</v>
      </c>
      <c r="G1370" s="206"/>
      <c r="H1370" s="208">
        <v>7.9654829074012612E-3</v>
      </c>
      <c r="I1370" s="103" t="s">
        <v>558</v>
      </c>
      <c r="J1370" s="85">
        <v>4</v>
      </c>
      <c r="K1370" s="211" t="s">
        <v>6286</v>
      </c>
      <c r="L1370" s="211">
        <v>104</v>
      </c>
      <c r="M1370" s="211" t="str">
        <f>IF(
ISNA(INDEX([1]resources!E:E,MATCH(B1370,[1]resources!B:B,0))),"fillme",
INDEX([1]resources!E:E,MATCH(B1370,[1]resources!B:B,0)))</f>
        <v>CAISO_Battery</v>
      </c>
      <c r="N1370" s="221">
        <f>IF(
ISNA(INDEX([1]resources!J:J,MATCH(B1370,[1]resources!B:B,0))),"fillme",
INDEX([1]resources!J:J,MATCH(B1370,[1]resources!B:B,0)))</f>
        <v>0</v>
      </c>
      <c r="O1370" s="210" t="str">
        <f>IFERROR(INDEX(resources!K:K,MATCH(B1370,resources!B:B,0)),"fillme")</f>
        <v>battery</v>
      </c>
      <c r="P1370" s="210" t="str">
        <f t="shared" si="450"/>
        <v>battery_2021_9</v>
      </c>
      <c r="Q1370" s="194">
        <f>INDEX(elcc!G:G,MATCH(P1370,elcc!D:D,0))</f>
        <v>1</v>
      </c>
      <c r="R1370" s="195">
        <f t="shared" si="451"/>
        <v>1</v>
      </c>
      <c r="S1370" s="210">
        <f t="shared" si="452"/>
        <v>0.82841022236973116</v>
      </c>
      <c r="T1370" s="212">
        <f t="shared" si="453"/>
        <v>0.82841022236973116</v>
      </c>
      <c r="U1370" s="196" t="str">
        <f t="shared" si="454"/>
        <v>ok</v>
      </c>
      <c r="V1370" s="192" t="str">
        <f>INDEX(resources!F:F,MATCH(B1370,resources!B:B,0))</f>
        <v>new_resolve</v>
      </c>
      <c r="W1370" s="197">
        <f t="shared" si="455"/>
        <v>0</v>
      </c>
      <c r="X1370" s="197">
        <f t="shared" si="456"/>
        <v>1</v>
      </c>
      <c r="Y1370" s="214" t="str">
        <f t="shared" si="457"/>
        <v>New_Li_Battery_D.19-11-016 Resource 6_Resource 6. 104 MW, 416 MWh battery.</v>
      </c>
      <c r="Z1370" s="197">
        <f>IF(COUNTIFS($Y$2:Y1370,Y1370)=1,1,0)</f>
        <v>0</v>
      </c>
      <c r="AA1370" s="197">
        <f>SUM($Z$2:Z1370)*Z1370</f>
        <v>0</v>
      </c>
      <c r="AB1370" s="197">
        <f>COUNTIFS(resources!B:B,B1370)</f>
        <v>1</v>
      </c>
      <c r="AC1370" s="197">
        <f t="shared" si="458"/>
        <v>1</v>
      </c>
      <c r="AD1370" s="197">
        <f t="shared" si="459"/>
        <v>1</v>
      </c>
      <c r="AE1370" s="197">
        <f t="shared" si="460"/>
        <v>1</v>
      </c>
      <c r="AF1370" s="197">
        <f t="shared" si="461"/>
        <v>1</v>
      </c>
      <c r="AG1370" s="197">
        <f t="shared" si="462"/>
        <v>1</v>
      </c>
      <c r="AH1370" s="197">
        <f t="shared" si="463"/>
        <v>1</v>
      </c>
      <c r="AI1370" s="197">
        <f t="shared" si="464"/>
        <v>1</v>
      </c>
    </row>
    <row r="1371" spans="1:35" x14ac:dyDescent="0.3">
      <c r="A1371" s="103" t="s">
        <v>3926</v>
      </c>
      <c r="B1371" s="214" t="s">
        <v>593</v>
      </c>
      <c r="C1371" s="214" t="s">
        <v>6285</v>
      </c>
      <c r="D1371" s="164">
        <v>2021</v>
      </c>
      <c r="E1371" s="164">
        <v>10</v>
      </c>
      <c r="F1371" s="166">
        <v>0</v>
      </c>
      <c r="G1371" s="206"/>
      <c r="H1371" s="208">
        <v>7.9654829074012612E-3</v>
      </c>
      <c r="I1371" s="103" t="s">
        <v>558</v>
      </c>
      <c r="J1371" s="85">
        <v>4</v>
      </c>
      <c r="K1371" s="211" t="s">
        <v>6286</v>
      </c>
      <c r="L1371" s="211">
        <v>104</v>
      </c>
      <c r="M1371" s="211" t="str">
        <f>IF(
ISNA(INDEX([1]resources!E:E,MATCH(B1371,[1]resources!B:B,0))),"fillme",
INDEX([1]resources!E:E,MATCH(B1371,[1]resources!B:B,0)))</f>
        <v>CAISO_Battery</v>
      </c>
      <c r="N1371" s="221">
        <f>IF(
ISNA(INDEX([1]resources!J:J,MATCH(B1371,[1]resources!B:B,0))),"fillme",
INDEX([1]resources!J:J,MATCH(B1371,[1]resources!B:B,0)))</f>
        <v>0</v>
      </c>
      <c r="O1371" s="210" t="str">
        <f>IFERROR(INDEX(resources!K:K,MATCH(B1371,resources!B:B,0)),"fillme")</f>
        <v>battery</v>
      </c>
      <c r="P1371" s="210" t="str">
        <f t="shared" si="450"/>
        <v>battery_2021_10</v>
      </c>
      <c r="Q1371" s="194">
        <f>INDEX(elcc!G:G,MATCH(P1371,elcc!D:D,0))</f>
        <v>1</v>
      </c>
      <c r="R1371" s="195">
        <f t="shared" si="451"/>
        <v>1</v>
      </c>
      <c r="S1371" s="210">
        <f t="shared" si="452"/>
        <v>0.82841022236973116</v>
      </c>
      <c r="T1371" s="212">
        <f t="shared" si="453"/>
        <v>0.82841022236973116</v>
      </c>
      <c r="U1371" s="196" t="str">
        <f t="shared" si="454"/>
        <v>ok</v>
      </c>
      <c r="V1371" s="192" t="str">
        <f>INDEX(resources!F:F,MATCH(B1371,resources!B:B,0))</f>
        <v>new_resolve</v>
      </c>
      <c r="W1371" s="197">
        <f t="shared" si="455"/>
        <v>0</v>
      </c>
      <c r="X1371" s="197">
        <f t="shared" si="456"/>
        <v>1</v>
      </c>
      <c r="Y1371" s="214" t="str">
        <f t="shared" si="457"/>
        <v>New_Li_Battery_D.19-11-016 Resource 6_Resource 6. 104 MW, 416 MWh battery.</v>
      </c>
      <c r="Z1371" s="197">
        <f>IF(COUNTIFS($Y$2:Y1371,Y1371)=1,1,0)</f>
        <v>0</v>
      </c>
      <c r="AA1371" s="197">
        <f>SUM($Z$2:Z1371)*Z1371</f>
        <v>0</v>
      </c>
      <c r="AB1371" s="197">
        <f>COUNTIFS(resources!B:B,B1371)</f>
        <v>1</v>
      </c>
      <c r="AC1371" s="197">
        <f t="shared" si="458"/>
        <v>1</v>
      </c>
      <c r="AD1371" s="197">
        <f t="shared" si="459"/>
        <v>1</v>
      </c>
      <c r="AE1371" s="197">
        <f t="shared" si="460"/>
        <v>1</v>
      </c>
      <c r="AF1371" s="197">
        <f t="shared" si="461"/>
        <v>1</v>
      </c>
      <c r="AG1371" s="197">
        <f t="shared" si="462"/>
        <v>1</v>
      </c>
      <c r="AH1371" s="197">
        <f t="shared" si="463"/>
        <v>1</v>
      </c>
      <c r="AI1371" s="197">
        <f t="shared" si="464"/>
        <v>1</v>
      </c>
    </row>
    <row r="1372" spans="1:35" x14ac:dyDescent="0.3">
      <c r="A1372" s="103" t="s">
        <v>3926</v>
      </c>
      <c r="B1372" s="214" t="s">
        <v>593</v>
      </c>
      <c r="C1372" s="214" t="s">
        <v>6285</v>
      </c>
      <c r="D1372" s="164">
        <v>2021</v>
      </c>
      <c r="E1372" s="164">
        <v>11</v>
      </c>
      <c r="F1372" s="166">
        <v>0</v>
      </c>
      <c r="G1372" s="206"/>
      <c r="H1372" s="208">
        <v>7.9654829074012612E-3</v>
      </c>
      <c r="I1372" s="103" t="s">
        <v>558</v>
      </c>
      <c r="J1372" s="85">
        <v>4</v>
      </c>
      <c r="K1372" s="211" t="s">
        <v>6286</v>
      </c>
      <c r="L1372" s="211">
        <v>104</v>
      </c>
      <c r="M1372" s="211" t="str">
        <f>IF(
ISNA(INDEX([1]resources!E:E,MATCH(B1372,[1]resources!B:B,0))),"fillme",
INDEX([1]resources!E:E,MATCH(B1372,[1]resources!B:B,0)))</f>
        <v>CAISO_Battery</v>
      </c>
      <c r="N1372" s="221">
        <f>IF(
ISNA(INDEX([1]resources!J:J,MATCH(B1372,[1]resources!B:B,0))),"fillme",
INDEX([1]resources!J:J,MATCH(B1372,[1]resources!B:B,0)))</f>
        <v>0</v>
      </c>
      <c r="O1372" s="210" t="str">
        <f>IFERROR(INDEX(resources!K:K,MATCH(B1372,resources!B:B,0)),"fillme")</f>
        <v>battery</v>
      </c>
      <c r="P1372" s="210" t="str">
        <f t="shared" si="450"/>
        <v>battery_2021_11</v>
      </c>
      <c r="Q1372" s="194">
        <f>INDEX(elcc!G:G,MATCH(P1372,elcc!D:D,0))</f>
        <v>1</v>
      </c>
      <c r="R1372" s="195">
        <f t="shared" si="451"/>
        <v>1</v>
      </c>
      <c r="S1372" s="210">
        <f t="shared" si="452"/>
        <v>0.82841022236973116</v>
      </c>
      <c r="T1372" s="212">
        <f t="shared" si="453"/>
        <v>0.82841022236973116</v>
      </c>
      <c r="U1372" s="196" t="str">
        <f t="shared" si="454"/>
        <v>ok</v>
      </c>
      <c r="V1372" s="192" t="str">
        <f>INDEX(resources!F:F,MATCH(B1372,resources!B:B,0))</f>
        <v>new_resolve</v>
      </c>
      <c r="W1372" s="197">
        <f t="shared" si="455"/>
        <v>0</v>
      </c>
      <c r="X1372" s="197">
        <f t="shared" si="456"/>
        <v>1</v>
      </c>
      <c r="Y1372" s="214" t="str">
        <f t="shared" si="457"/>
        <v>New_Li_Battery_D.19-11-016 Resource 6_Resource 6. 104 MW, 416 MWh battery.</v>
      </c>
      <c r="Z1372" s="197">
        <f>IF(COUNTIFS($Y$2:Y1372,Y1372)=1,1,0)</f>
        <v>0</v>
      </c>
      <c r="AA1372" s="197">
        <f>SUM($Z$2:Z1372)*Z1372</f>
        <v>0</v>
      </c>
      <c r="AB1372" s="197">
        <f>COUNTIFS(resources!B:B,B1372)</f>
        <v>1</v>
      </c>
      <c r="AC1372" s="197">
        <f t="shared" si="458"/>
        <v>1</v>
      </c>
      <c r="AD1372" s="197">
        <f t="shared" si="459"/>
        <v>1</v>
      </c>
      <c r="AE1372" s="197">
        <f t="shared" si="460"/>
        <v>1</v>
      </c>
      <c r="AF1372" s="197">
        <f t="shared" si="461"/>
        <v>1</v>
      </c>
      <c r="AG1372" s="197">
        <f t="shared" si="462"/>
        <v>1</v>
      </c>
      <c r="AH1372" s="197">
        <f t="shared" si="463"/>
        <v>1</v>
      </c>
      <c r="AI1372" s="197">
        <f t="shared" si="464"/>
        <v>1</v>
      </c>
    </row>
    <row r="1373" spans="1:35" x14ac:dyDescent="0.3">
      <c r="A1373" s="103" t="s">
        <v>3926</v>
      </c>
      <c r="B1373" s="214" t="s">
        <v>593</v>
      </c>
      <c r="C1373" s="214" t="s">
        <v>6285</v>
      </c>
      <c r="D1373" s="164">
        <v>2021</v>
      </c>
      <c r="E1373" s="164">
        <v>12</v>
      </c>
      <c r="F1373" s="166">
        <v>0</v>
      </c>
      <c r="G1373" s="206"/>
      <c r="H1373" s="208">
        <v>7.9654829074012612E-3</v>
      </c>
      <c r="I1373" s="103" t="s">
        <v>558</v>
      </c>
      <c r="J1373" s="85">
        <v>4</v>
      </c>
      <c r="K1373" s="211" t="s">
        <v>6286</v>
      </c>
      <c r="L1373" s="211">
        <v>104</v>
      </c>
      <c r="M1373" s="211" t="str">
        <f>IF(
ISNA(INDEX([1]resources!E:E,MATCH(B1373,[1]resources!B:B,0))),"fillme",
INDEX([1]resources!E:E,MATCH(B1373,[1]resources!B:B,0)))</f>
        <v>CAISO_Battery</v>
      </c>
      <c r="N1373" s="221">
        <f>IF(
ISNA(INDEX([1]resources!J:J,MATCH(B1373,[1]resources!B:B,0))),"fillme",
INDEX([1]resources!J:J,MATCH(B1373,[1]resources!B:B,0)))</f>
        <v>0</v>
      </c>
      <c r="O1373" s="210" t="str">
        <f>IFERROR(INDEX(resources!K:K,MATCH(B1373,resources!B:B,0)),"fillme")</f>
        <v>battery</v>
      </c>
      <c r="P1373" s="210" t="str">
        <f t="shared" si="450"/>
        <v>battery_2021_12</v>
      </c>
      <c r="Q1373" s="194">
        <f>INDEX(elcc!G:G,MATCH(P1373,elcc!D:D,0))</f>
        <v>1</v>
      </c>
      <c r="R1373" s="195">
        <f t="shared" si="451"/>
        <v>1</v>
      </c>
      <c r="S1373" s="210">
        <f t="shared" si="452"/>
        <v>0.82841022236973116</v>
      </c>
      <c r="T1373" s="212">
        <f t="shared" si="453"/>
        <v>0.82841022236973116</v>
      </c>
      <c r="U1373" s="196" t="str">
        <f t="shared" si="454"/>
        <v>ok</v>
      </c>
      <c r="V1373" s="192" t="str">
        <f>INDEX(resources!F:F,MATCH(B1373,resources!B:B,0))</f>
        <v>new_resolve</v>
      </c>
      <c r="W1373" s="197">
        <f t="shared" si="455"/>
        <v>0</v>
      </c>
      <c r="X1373" s="197">
        <f t="shared" si="456"/>
        <v>1</v>
      </c>
      <c r="Y1373" s="214" t="str">
        <f t="shared" si="457"/>
        <v>New_Li_Battery_D.19-11-016 Resource 6_Resource 6. 104 MW, 416 MWh battery.</v>
      </c>
      <c r="Z1373" s="197">
        <f>IF(COUNTIFS($Y$2:Y1373,Y1373)=1,1,0)</f>
        <v>0</v>
      </c>
      <c r="AA1373" s="197">
        <f>SUM($Z$2:Z1373)*Z1373</f>
        <v>0</v>
      </c>
      <c r="AB1373" s="197">
        <f>COUNTIFS(resources!B:B,B1373)</f>
        <v>1</v>
      </c>
      <c r="AC1373" s="197">
        <f t="shared" si="458"/>
        <v>1</v>
      </c>
      <c r="AD1373" s="197">
        <f t="shared" si="459"/>
        <v>1</v>
      </c>
      <c r="AE1373" s="197">
        <f t="shared" si="460"/>
        <v>1</v>
      </c>
      <c r="AF1373" s="197">
        <f t="shared" si="461"/>
        <v>1</v>
      </c>
      <c r="AG1373" s="197">
        <f t="shared" si="462"/>
        <v>1</v>
      </c>
      <c r="AH1373" s="197">
        <f t="shared" si="463"/>
        <v>1</v>
      </c>
      <c r="AI1373" s="197">
        <f t="shared" si="464"/>
        <v>1</v>
      </c>
    </row>
    <row r="1374" spans="1:35" x14ac:dyDescent="0.3">
      <c r="A1374" s="103" t="s">
        <v>3926</v>
      </c>
      <c r="B1374" s="214" t="s">
        <v>593</v>
      </c>
      <c r="C1374" s="214" t="s">
        <v>6285</v>
      </c>
      <c r="D1374" s="164">
        <v>2022</v>
      </c>
      <c r="E1374" s="164">
        <v>1</v>
      </c>
      <c r="F1374" s="166">
        <v>0</v>
      </c>
      <c r="G1374" s="206"/>
      <c r="H1374" s="208">
        <v>7.9654829074012612E-3</v>
      </c>
      <c r="I1374" s="103" t="s">
        <v>558</v>
      </c>
      <c r="J1374" s="85">
        <v>4</v>
      </c>
      <c r="K1374" s="211" t="s">
        <v>6286</v>
      </c>
      <c r="L1374" s="211">
        <v>104</v>
      </c>
      <c r="M1374" s="211" t="str">
        <f>IF(
ISNA(INDEX([1]resources!E:E,MATCH(B1374,[1]resources!B:B,0))),"fillme",
INDEX([1]resources!E:E,MATCH(B1374,[1]resources!B:B,0)))</f>
        <v>CAISO_Battery</v>
      </c>
      <c r="N1374" s="221">
        <f>IF(
ISNA(INDEX([1]resources!J:J,MATCH(B1374,[1]resources!B:B,0))),"fillme",
INDEX([1]resources!J:J,MATCH(B1374,[1]resources!B:B,0)))</f>
        <v>0</v>
      </c>
      <c r="O1374" s="210" t="str">
        <f>IFERROR(INDEX(resources!K:K,MATCH(B1374,resources!B:B,0)),"fillme")</f>
        <v>battery</v>
      </c>
      <c r="P1374" s="210" t="str">
        <f t="shared" si="450"/>
        <v>battery_2022_1</v>
      </c>
      <c r="Q1374" s="194">
        <f>INDEX(elcc!G:G,MATCH(P1374,elcc!D:D,0))</f>
        <v>1</v>
      </c>
      <c r="R1374" s="195">
        <f t="shared" si="451"/>
        <v>1</v>
      </c>
      <c r="S1374" s="210">
        <f t="shared" si="452"/>
        <v>0.82841022236973116</v>
      </c>
      <c r="T1374" s="212">
        <f t="shared" si="453"/>
        <v>0.82841022236973116</v>
      </c>
      <c r="U1374" s="196" t="str">
        <f t="shared" si="454"/>
        <v>ok</v>
      </c>
      <c r="V1374" s="192" t="str">
        <f>INDEX(resources!F:F,MATCH(B1374,resources!B:B,0))</f>
        <v>new_resolve</v>
      </c>
      <c r="W1374" s="197">
        <f t="shared" si="455"/>
        <v>0</v>
      </c>
      <c r="X1374" s="197">
        <f t="shared" si="456"/>
        <v>1</v>
      </c>
      <c r="Y1374" s="214" t="str">
        <f t="shared" si="457"/>
        <v>New_Li_Battery_D.19-11-016 Resource 6_Resource 6. 104 MW, 416 MWh battery.</v>
      </c>
      <c r="Z1374" s="197">
        <f>IF(COUNTIFS($Y$2:Y1374,Y1374)=1,1,0)</f>
        <v>0</v>
      </c>
      <c r="AA1374" s="197">
        <f>SUM($Z$2:Z1374)*Z1374</f>
        <v>0</v>
      </c>
      <c r="AB1374" s="197">
        <f>COUNTIFS(resources!B:B,B1374)</f>
        <v>1</v>
      </c>
      <c r="AC1374" s="197">
        <f t="shared" si="458"/>
        <v>1</v>
      </c>
      <c r="AD1374" s="197">
        <f t="shared" si="459"/>
        <v>1</v>
      </c>
      <c r="AE1374" s="197">
        <f t="shared" si="460"/>
        <v>1</v>
      </c>
      <c r="AF1374" s="197">
        <f t="shared" si="461"/>
        <v>1</v>
      </c>
      <c r="AG1374" s="197">
        <f t="shared" si="462"/>
        <v>1</v>
      </c>
      <c r="AH1374" s="197">
        <f t="shared" si="463"/>
        <v>1</v>
      </c>
      <c r="AI1374" s="197">
        <f t="shared" si="464"/>
        <v>1</v>
      </c>
    </row>
    <row r="1375" spans="1:35" x14ac:dyDescent="0.3">
      <c r="A1375" s="103" t="s">
        <v>3926</v>
      </c>
      <c r="B1375" s="214" t="s">
        <v>593</v>
      </c>
      <c r="C1375" s="214" t="s">
        <v>6285</v>
      </c>
      <c r="D1375" s="164">
        <v>2022</v>
      </c>
      <c r="E1375" s="164">
        <v>2</v>
      </c>
      <c r="F1375" s="166">
        <v>0</v>
      </c>
      <c r="G1375" s="206"/>
      <c r="H1375" s="208">
        <v>7.9654829074012612E-3</v>
      </c>
      <c r="I1375" s="103" t="s">
        <v>558</v>
      </c>
      <c r="J1375" s="85">
        <v>4</v>
      </c>
      <c r="K1375" s="211" t="s">
        <v>6286</v>
      </c>
      <c r="L1375" s="211">
        <v>104</v>
      </c>
      <c r="M1375" s="211" t="str">
        <f>IF(
ISNA(INDEX([1]resources!E:E,MATCH(B1375,[1]resources!B:B,0))),"fillme",
INDEX([1]resources!E:E,MATCH(B1375,[1]resources!B:B,0)))</f>
        <v>CAISO_Battery</v>
      </c>
      <c r="N1375" s="221">
        <f>IF(
ISNA(INDEX([1]resources!J:J,MATCH(B1375,[1]resources!B:B,0))),"fillme",
INDEX([1]resources!J:J,MATCH(B1375,[1]resources!B:B,0)))</f>
        <v>0</v>
      </c>
      <c r="O1375" s="210" t="str">
        <f>IFERROR(INDEX(resources!K:K,MATCH(B1375,resources!B:B,0)),"fillme")</f>
        <v>battery</v>
      </c>
      <c r="P1375" s="210" t="str">
        <f t="shared" si="450"/>
        <v>battery_2022_2</v>
      </c>
      <c r="Q1375" s="194">
        <f>INDEX(elcc!G:G,MATCH(P1375,elcc!D:D,0))</f>
        <v>1</v>
      </c>
      <c r="R1375" s="195">
        <f t="shared" si="451"/>
        <v>1</v>
      </c>
      <c r="S1375" s="210">
        <f t="shared" si="452"/>
        <v>0.82841022236973116</v>
      </c>
      <c r="T1375" s="212">
        <f t="shared" si="453"/>
        <v>0.82841022236973116</v>
      </c>
      <c r="U1375" s="196" t="str">
        <f t="shared" si="454"/>
        <v>ok</v>
      </c>
      <c r="V1375" s="192" t="str">
        <f>INDEX(resources!F:F,MATCH(B1375,resources!B:B,0))</f>
        <v>new_resolve</v>
      </c>
      <c r="W1375" s="197">
        <f t="shared" si="455"/>
        <v>0</v>
      </c>
      <c r="X1375" s="197">
        <f t="shared" si="456"/>
        <v>1</v>
      </c>
      <c r="Y1375" s="214" t="str">
        <f t="shared" si="457"/>
        <v>New_Li_Battery_D.19-11-016 Resource 6_Resource 6. 104 MW, 416 MWh battery.</v>
      </c>
      <c r="Z1375" s="197">
        <f>IF(COUNTIFS($Y$2:Y1375,Y1375)=1,1,0)</f>
        <v>0</v>
      </c>
      <c r="AA1375" s="197">
        <f>SUM($Z$2:Z1375)*Z1375</f>
        <v>0</v>
      </c>
      <c r="AB1375" s="197">
        <f>COUNTIFS(resources!B:B,B1375)</f>
        <v>1</v>
      </c>
      <c r="AC1375" s="197">
        <f t="shared" si="458"/>
        <v>1</v>
      </c>
      <c r="AD1375" s="197">
        <f t="shared" si="459"/>
        <v>1</v>
      </c>
      <c r="AE1375" s="197">
        <f t="shared" si="460"/>
        <v>1</v>
      </c>
      <c r="AF1375" s="197">
        <f t="shared" si="461"/>
        <v>1</v>
      </c>
      <c r="AG1375" s="197">
        <f t="shared" si="462"/>
        <v>1</v>
      </c>
      <c r="AH1375" s="197">
        <f t="shared" si="463"/>
        <v>1</v>
      </c>
      <c r="AI1375" s="197">
        <f t="shared" si="464"/>
        <v>1</v>
      </c>
    </row>
    <row r="1376" spans="1:35" x14ac:dyDescent="0.3">
      <c r="A1376" s="103" t="s">
        <v>3926</v>
      </c>
      <c r="B1376" s="214" t="s">
        <v>593</v>
      </c>
      <c r="C1376" s="214" t="s">
        <v>6285</v>
      </c>
      <c r="D1376" s="164">
        <v>2022</v>
      </c>
      <c r="E1376" s="164">
        <v>3</v>
      </c>
      <c r="F1376" s="166">
        <v>0</v>
      </c>
      <c r="G1376" s="206"/>
      <c r="H1376" s="208">
        <v>7.9654829074012612E-3</v>
      </c>
      <c r="I1376" s="103" t="s">
        <v>558</v>
      </c>
      <c r="J1376" s="85">
        <v>4</v>
      </c>
      <c r="K1376" s="211" t="s">
        <v>6286</v>
      </c>
      <c r="L1376" s="211">
        <v>104</v>
      </c>
      <c r="M1376" s="211" t="str">
        <f>IF(
ISNA(INDEX([1]resources!E:E,MATCH(B1376,[1]resources!B:B,0))),"fillme",
INDEX([1]resources!E:E,MATCH(B1376,[1]resources!B:B,0)))</f>
        <v>CAISO_Battery</v>
      </c>
      <c r="N1376" s="221">
        <f>IF(
ISNA(INDEX([1]resources!J:J,MATCH(B1376,[1]resources!B:B,0))),"fillme",
INDEX([1]resources!J:J,MATCH(B1376,[1]resources!B:B,0)))</f>
        <v>0</v>
      </c>
      <c r="O1376" s="210" t="str">
        <f>IFERROR(INDEX(resources!K:K,MATCH(B1376,resources!B:B,0)),"fillme")</f>
        <v>battery</v>
      </c>
      <c r="P1376" s="210" t="str">
        <f t="shared" si="450"/>
        <v>battery_2022_3</v>
      </c>
      <c r="Q1376" s="194">
        <f>INDEX(elcc!G:G,MATCH(P1376,elcc!D:D,0))</f>
        <v>1</v>
      </c>
      <c r="R1376" s="195">
        <f t="shared" si="451"/>
        <v>1</v>
      </c>
      <c r="S1376" s="210">
        <f t="shared" si="452"/>
        <v>0.82841022236973116</v>
      </c>
      <c r="T1376" s="212">
        <f t="shared" si="453"/>
        <v>0.82841022236973116</v>
      </c>
      <c r="U1376" s="196" t="str">
        <f t="shared" si="454"/>
        <v>ok</v>
      </c>
      <c r="V1376" s="192" t="str">
        <f>INDEX(resources!F:F,MATCH(B1376,resources!B:B,0))</f>
        <v>new_resolve</v>
      </c>
      <c r="W1376" s="197">
        <f t="shared" si="455"/>
        <v>0</v>
      </c>
      <c r="X1376" s="197">
        <f t="shared" si="456"/>
        <v>1</v>
      </c>
      <c r="Y1376" s="214" t="str">
        <f t="shared" si="457"/>
        <v>New_Li_Battery_D.19-11-016 Resource 6_Resource 6. 104 MW, 416 MWh battery.</v>
      </c>
      <c r="Z1376" s="197">
        <f>IF(COUNTIFS($Y$2:Y1376,Y1376)=1,1,0)</f>
        <v>0</v>
      </c>
      <c r="AA1376" s="197">
        <f>SUM($Z$2:Z1376)*Z1376</f>
        <v>0</v>
      </c>
      <c r="AB1376" s="197">
        <f>COUNTIFS(resources!B:B,B1376)</f>
        <v>1</v>
      </c>
      <c r="AC1376" s="197">
        <f t="shared" si="458"/>
        <v>1</v>
      </c>
      <c r="AD1376" s="197">
        <f t="shared" si="459"/>
        <v>1</v>
      </c>
      <c r="AE1376" s="197">
        <f t="shared" si="460"/>
        <v>1</v>
      </c>
      <c r="AF1376" s="197">
        <f t="shared" si="461"/>
        <v>1</v>
      </c>
      <c r="AG1376" s="197">
        <f t="shared" si="462"/>
        <v>1</v>
      </c>
      <c r="AH1376" s="197">
        <f t="shared" si="463"/>
        <v>1</v>
      </c>
      <c r="AI1376" s="197">
        <f t="shared" si="464"/>
        <v>1</v>
      </c>
    </row>
    <row r="1377" spans="1:35" x14ac:dyDescent="0.3">
      <c r="A1377" s="103" t="s">
        <v>3926</v>
      </c>
      <c r="B1377" s="214" t="s">
        <v>593</v>
      </c>
      <c r="C1377" s="214" t="s">
        <v>6285</v>
      </c>
      <c r="D1377" s="164">
        <v>2022</v>
      </c>
      <c r="E1377" s="164">
        <v>4</v>
      </c>
      <c r="F1377" s="166">
        <v>0</v>
      </c>
      <c r="G1377" s="206"/>
      <c r="H1377" s="208">
        <v>7.9654829074012612E-3</v>
      </c>
      <c r="I1377" s="103" t="s">
        <v>558</v>
      </c>
      <c r="J1377" s="85">
        <v>4</v>
      </c>
      <c r="K1377" s="211" t="s">
        <v>6286</v>
      </c>
      <c r="L1377" s="211">
        <v>104</v>
      </c>
      <c r="M1377" s="211" t="str">
        <f>IF(
ISNA(INDEX([1]resources!E:E,MATCH(B1377,[1]resources!B:B,0))),"fillme",
INDEX([1]resources!E:E,MATCH(B1377,[1]resources!B:B,0)))</f>
        <v>CAISO_Battery</v>
      </c>
      <c r="N1377" s="221">
        <f>IF(
ISNA(INDEX([1]resources!J:J,MATCH(B1377,[1]resources!B:B,0))),"fillme",
INDEX([1]resources!J:J,MATCH(B1377,[1]resources!B:B,0)))</f>
        <v>0</v>
      </c>
      <c r="O1377" s="210" t="str">
        <f>IFERROR(INDEX(resources!K:K,MATCH(B1377,resources!B:B,0)),"fillme")</f>
        <v>battery</v>
      </c>
      <c r="P1377" s="210" t="str">
        <f t="shared" si="450"/>
        <v>battery_2022_4</v>
      </c>
      <c r="Q1377" s="194">
        <f>INDEX(elcc!G:G,MATCH(P1377,elcc!D:D,0))</f>
        <v>1</v>
      </c>
      <c r="R1377" s="195">
        <f t="shared" si="451"/>
        <v>1</v>
      </c>
      <c r="S1377" s="210">
        <f t="shared" si="452"/>
        <v>0.82841022236973116</v>
      </c>
      <c r="T1377" s="212">
        <f t="shared" si="453"/>
        <v>0.82841022236973116</v>
      </c>
      <c r="U1377" s="196" t="str">
        <f t="shared" si="454"/>
        <v>ok</v>
      </c>
      <c r="V1377" s="192" t="str">
        <f>INDEX(resources!F:F,MATCH(B1377,resources!B:B,0))</f>
        <v>new_resolve</v>
      </c>
      <c r="W1377" s="197">
        <f t="shared" si="455"/>
        <v>0</v>
      </c>
      <c r="X1377" s="197">
        <f t="shared" si="456"/>
        <v>1</v>
      </c>
      <c r="Y1377" s="214" t="str">
        <f t="shared" si="457"/>
        <v>New_Li_Battery_D.19-11-016 Resource 6_Resource 6. 104 MW, 416 MWh battery.</v>
      </c>
      <c r="Z1377" s="197">
        <f>IF(COUNTIFS($Y$2:Y1377,Y1377)=1,1,0)</f>
        <v>0</v>
      </c>
      <c r="AA1377" s="197">
        <f>SUM($Z$2:Z1377)*Z1377</f>
        <v>0</v>
      </c>
      <c r="AB1377" s="197">
        <f>COUNTIFS(resources!B:B,B1377)</f>
        <v>1</v>
      </c>
      <c r="AC1377" s="197">
        <f t="shared" si="458"/>
        <v>1</v>
      </c>
      <c r="AD1377" s="197">
        <f t="shared" si="459"/>
        <v>1</v>
      </c>
      <c r="AE1377" s="197">
        <f t="shared" si="460"/>
        <v>1</v>
      </c>
      <c r="AF1377" s="197">
        <f t="shared" si="461"/>
        <v>1</v>
      </c>
      <c r="AG1377" s="197">
        <f t="shared" si="462"/>
        <v>1</v>
      </c>
      <c r="AH1377" s="197">
        <f t="shared" si="463"/>
        <v>1</v>
      </c>
      <c r="AI1377" s="197">
        <f t="shared" si="464"/>
        <v>1</v>
      </c>
    </row>
    <row r="1378" spans="1:35" x14ac:dyDescent="0.3">
      <c r="A1378" s="103" t="s">
        <v>3926</v>
      </c>
      <c r="B1378" s="214" t="s">
        <v>593</v>
      </c>
      <c r="C1378" s="214" t="s">
        <v>6285</v>
      </c>
      <c r="D1378" s="164">
        <v>2022</v>
      </c>
      <c r="E1378" s="164">
        <v>5</v>
      </c>
      <c r="F1378" s="166">
        <v>0</v>
      </c>
      <c r="G1378" s="206"/>
      <c r="H1378" s="208">
        <v>7.9654829074012612E-3</v>
      </c>
      <c r="I1378" s="103" t="s">
        <v>558</v>
      </c>
      <c r="J1378" s="85">
        <v>4</v>
      </c>
      <c r="K1378" s="211" t="s">
        <v>6286</v>
      </c>
      <c r="L1378" s="211">
        <v>104</v>
      </c>
      <c r="M1378" s="211" t="str">
        <f>IF(
ISNA(INDEX([1]resources!E:E,MATCH(B1378,[1]resources!B:B,0))),"fillme",
INDEX([1]resources!E:E,MATCH(B1378,[1]resources!B:B,0)))</f>
        <v>CAISO_Battery</v>
      </c>
      <c r="N1378" s="221">
        <f>IF(
ISNA(INDEX([1]resources!J:J,MATCH(B1378,[1]resources!B:B,0))),"fillme",
INDEX([1]resources!J:J,MATCH(B1378,[1]resources!B:B,0)))</f>
        <v>0</v>
      </c>
      <c r="O1378" s="210" t="str">
        <f>IFERROR(INDEX(resources!K:K,MATCH(B1378,resources!B:B,0)),"fillme")</f>
        <v>battery</v>
      </c>
      <c r="P1378" s="210" t="str">
        <f t="shared" si="450"/>
        <v>battery_2022_5</v>
      </c>
      <c r="Q1378" s="194">
        <f>INDEX(elcc!G:G,MATCH(P1378,elcc!D:D,0))</f>
        <v>1</v>
      </c>
      <c r="R1378" s="195">
        <f t="shared" si="451"/>
        <v>1</v>
      </c>
      <c r="S1378" s="210">
        <f t="shared" si="452"/>
        <v>0.82841022236973116</v>
      </c>
      <c r="T1378" s="212">
        <f t="shared" si="453"/>
        <v>0.82841022236973116</v>
      </c>
      <c r="U1378" s="196" t="str">
        <f t="shared" si="454"/>
        <v>ok</v>
      </c>
      <c r="V1378" s="192" t="str">
        <f>INDEX(resources!F:F,MATCH(B1378,resources!B:B,0))</f>
        <v>new_resolve</v>
      </c>
      <c r="W1378" s="197">
        <f t="shared" si="455"/>
        <v>0</v>
      </c>
      <c r="X1378" s="197">
        <f t="shared" si="456"/>
        <v>1</v>
      </c>
      <c r="Y1378" s="214" t="str">
        <f t="shared" si="457"/>
        <v>New_Li_Battery_D.19-11-016 Resource 6_Resource 6. 104 MW, 416 MWh battery.</v>
      </c>
      <c r="Z1378" s="197">
        <f>IF(COUNTIFS($Y$2:Y1378,Y1378)=1,1,0)</f>
        <v>0</v>
      </c>
      <c r="AA1378" s="197">
        <f>SUM($Z$2:Z1378)*Z1378</f>
        <v>0</v>
      </c>
      <c r="AB1378" s="197">
        <f>COUNTIFS(resources!B:B,B1378)</f>
        <v>1</v>
      </c>
      <c r="AC1378" s="197">
        <f t="shared" si="458"/>
        <v>1</v>
      </c>
      <c r="AD1378" s="197">
        <f t="shared" si="459"/>
        <v>1</v>
      </c>
      <c r="AE1378" s="197">
        <f t="shared" si="460"/>
        <v>1</v>
      </c>
      <c r="AF1378" s="197">
        <f t="shared" si="461"/>
        <v>1</v>
      </c>
      <c r="AG1378" s="197">
        <f t="shared" si="462"/>
        <v>1</v>
      </c>
      <c r="AH1378" s="197">
        <f t="shared" si="463"/>
        <v>1</v>
      </c>
      <c r="AI1378" s="197">
        <f t="shared" si="464"/>
        <v>1</v>
      </c>
    </row>
    <row r="1379" spans="1:35" x14ac:dyDescent="0.3">
      <c r="A1379" s="103" t="s">
        <v>3926</v>
      </c>
      <c r="B1379" s="214" t="s">
        <v>593</v>
      </c>
      <c r="C1379" s="214" t="s">
        <v>6285</v>
      </c>
      <c r="D1379" s="164">
        <v>2022</v>
      </c>
      <c r="E1379" s="164">
        <v>6</v>
      </c>
      <c r="F1379" s="166">
        <v>0</v>
      </c>
      <c r="G1379" s="206"/>
      <c r="H1379" s="208">
        <v>7.9654829074012612E-3</v>
      </c>
      <c r="I1379" s="103" t="s">
        <v>558</v>
      </c>
      <c r="J1379" s="85">
        <v>4</v>
      </c>
      <c r="K1379" s="211" t="s">
        <v>6286</v>
      </c>
      <c r="L1379" s="211">
        <v>104</v>
      </c>
      <c r="M1379" s="211" t="str">
        <f>IF(
ISNA(INDEX([1]resources!E:E,MATCH(B1379,[1]resources!B:B,0))),"fillme",
INDEX([1]resources!E:E,MATCH(B1379,[1]resources!B:B,0)))</f>
        <v>CAISO_Battery</v>
      </c>
      <c r="N1379" s="221">
        <f>IF(
ISNA(INDEX([1]resources!J:J,MATCH(B1379,[1]resources!B:B,0))),"fillme",
INDEX([1]resources!J:J,MATCH(B1379,[1]resources!B:B,0)))</f>
        <v>0</v>
      </c>
      <c r="O1379" s="210" t="str">
        <f>IFERROR(INDEX(resources!K:K,MATCH(B1379,resources!B:B,0)),"fillme")</f>
        <v>battery</v>
      </c>
      <c r="P1379" s="210" t="str">
        <f t="shared" si="450"/>
        <v>battery_2022_6</v>
      </c>
      <c r="Q1379" s="194">
        <f>INDEX(elcc!G:G,MATCH(P1379,elcc!D:D,0))</f>
        <v>1</v>
      </c>
      <c r="R1379" s="195">
        <f t="shared" si="451"/>
        <v>1</v>
      </c>
      <c r="S1379" s="210">
        <f t="shared" si="452"/>
        <v>0.82841022236973116</v>
      </c>
      <c r="T1379" s="212">
        <f t="shared" si="453"/>
        <v>0.82841022236973116</v>
      </c>
      <c r="U1379" s="196" t="str">
        <f t="shared" si="454"/>
        <v>ok</v>
      </c>
      <c r="V1379" s="192" t="str">
        <f>INDEX(resources!F:F,MATCH(B1379,resources!B:B,0))</f>
        <v>new_resolve</v>
      </c>
      <c r="W1379" s="197">
        <f t="shared" si="455"/>
        <v>0</v>
      </c>
      <c r="X1379" s="197">
        <f t="shared" si="456"/>
        <v>1</v>
      </c>
      <c r="Y1379" s="214" t="str">
        <f t="shared" si="457"/>
        <v>New_Li_Battery_D.19-11-016 Resource 6_Resource 6. 104 MW, 416 MWh battery.</v>
      </c>
      <c r="Z1379" s="197">
        <f>IF(COUNTIFS($Y$2:Y1379,Y1379)=1,1,0)</f>
        <v>0</v>
      </c>
      <c r="AA1379" s="197">
        <f>SUM($Z$2:Z1379)*Z1379</f>
        <v>0</v>
      </c>
      <c r="AB1379" s="197">
        <f>COUNTIFS(resources!B:B,B1379)</f>
        <v>1</v>
      </c>
      <c r="AC1379" s="197">
        <f t="shared" si="458"/>
        <v>1</v>
      </c>
      <c r="AD1379" s="197">
        <f t="shared" si="459"/>
        <v>1</v>
      </c>
      <c r="AE1379" s="197">
        <f t="shared" si="460"/>
        <v>1</v>
      </c>
      <c r="AF1379" s="197">
        <f t="shared" si="461"/>
        <v>1</v>
      </c>
      <c r="AG1379" s="197">
        <f t="shared" si="462"/>
        <v>1</v>
      </c>
      <c r="AH1379" s="197">
        <f t="shared" si="463"/>
        <v>1</v>
      </c>
      <c r="AI1379" s="197">
        <f t="shared" si="464"/>
        <v>1</v>
      </c>
    </row>
    <row r="1380" spans="1:35" x14ac:dyDescent="0.3">
      <c r="A1380" s="103" t="s">
        <v>3926</v>
      </c>
      <c r="B1380" s="214" t="s">
        <v>593</v>
      </c>
      <c r="C1380" s="214" t="s">
        <v>6285</v>
      </c>
      <c r="D1380" s="164">
        <v>2022</v>
      </c>
      <c r="E1380" s="164">
        <v>7</v>
      </c>
      <c r="F1380" s="166">
        <v>0</v>
      </c>
      <c r="G1380" s="206"/>
      <c r="H1380" s="208">
        <v>7.9654829074012612E-3</v>
      </c>
      <c r="I1380" s="103" t="s">
        <v>558</v>
      </c>
      <c r="J1380" s="85">
        <v>4</v>
      </c>
      <c r="K1380" s="211" t="s">
        <v>6286</v>
      </c>
      <c r="L1380" s="211">
        <v>104</v>
      </c>
      <c r="M1380" s="211" t="str">
        <f>IF(
ISNA(INDEX([1]resources!E:E,MATCH(B1380,[1]resources!B:B,0))),"fillme",
INDEX([1]resources!E:E,MATCH(B1380,[1]resources!B:B,0)))</f>
        <v>CAISO_Battery</v>
      </c>
      <c r="N1380" s="221">
        <f>IF(
ISNA(INDEX([1]resources!J:J,MATCH(B1380,[1]resources!B:B,0))),"fillme",
INDEX([1]resources!J:J,MATCH(B1380,[1]resources!B:B,0)))</f>
        <v>0</v>
      </c>
      <c r="O1380" s="210" t="str">
        <f>IFERROR(INDEX(resources!K:K,MATCH(B1380,resources!B:B,0)),"fillme")</f>
        <v>battery</v>
      </c>
      <c r="P1380" s="210" t="str">
        <f t="shared" si="450"/>
        <v>battery_2022_7</v>
      </c>
      <c r="Q1380" s="194">
        <f>INDEX(elcc!G:G,MATCH(P1380,elcc!D:D,0))</f>
        <v>1</v>
      </c>
      <c r="R1380" s="195">
        <f t="shared" si="451"/>
        <v>1</v>
      </c>
      <c r="S1380" s="210">
        <f t="shared" si="452"/>
        <v>0.82841022236973116</v>
      </c>
      <c r="T1380" s="212">
        <f t="shared" si="453"/>
        <v>0.82841022236973116</v>
      </c>
      <c r="U1380" s="196" t="str">
        <f t="shared" si="454"/>
        <v>ok</v>
      </c>
      <c r="V1380" s="192" t="str">
        <f>INDEX(resources!F:F,MATCH(B1380,resources!B:B,0))</f>
        <v>new_resolve</v>
      </c>
      <c r="W1380" s="197">
        <f t="shared" si="455"/>
        <v>0</v>
      </c>
      <c r="X1380" s="197">
        <f t="shared" si="456"/>
        <v>1</v>
      </c>
      <c r="Y1380" s="214" t="str">
        <f t="shared" si="457"/>
        <v>New_Li_Battery_D.19-11-016 Resource 6_Resource 6. 104 MW, 416 MWh battery.</v>
      </c>
      <c r="Z1380" s="197">
        <f>IF(COUNTIFS($Y$2:Y1380,Y1380)=1,1,0)</f>
        <v>0</v>
      </c>
      <c r="AA1380" s="197">
        <f>SUM($Z$2:Z1380)*Z1380</f>
        <v>0</v>
      </c>
      <c r="AB1380" s="197">
        <f>COUNTIFS(resources!B:B,B1380)</f>
        <v>1</v>
      </c>
      <c r="AC1380" s="197">
        <f t="shared" si="458"/>
        <v>1</v>
      </c>
      <c r="AD1380" s="197">
        <f t="shared" si="459"/>
        <v>1</v>
      </c>
      <c r="AE1380" s="197">
        <f t="shared" si="460"/>
        <v>1</v>
      </c>
      <c r="AF1380" s="197">
        <f t="shared" si="461"/>
        <v>1</v>
      </c>
      <c r="AG1380" s="197">
        <f t="shared" si="462"/>
        <v>1</v>
      </c>
      <c r="AH1380" s="197">
        <f t="shared" si="463"/>
        <v>1</v>
      </c>
      <c r="AI1380" s="197">
        <f t="shared" si="464"/>
        <v>1</v>
      </c>
    </row>
    <row r="1381" spans="1:35" x14ac:dyDescent="0.3">
      <c r="A1381" s="103" t="s">
        <v>3926</v>
      </c>
      <c r="B1381" s="214" t="s">
        <v>593</v>
      </c>
      <c r="C1381" s="214" t="s">
        <v>6285</v>
      </c>
      <c r="D1381" s="164">
        <v>2022</v>
      </c>
      <c r="E1381" s="164">
        <v>8</v>
      </c>
      <c r="F1381" s="166">
        <v>0</v>
      </c>
      <c r="G1381" s="206"/>
      <c r="H1381" s="208">
        <v>7.9654829074012612E-3</v>
      </c>
      <c r="I1381" s="103" t="s">
        <v>558</v>
      </c>
      <c r="J1381" s="85">
        <v>4</v>
      </c>
      <c r="K1381" s="211" t="s">
        <v>6286</v>
      </c>
      <c r="L1381" s="211">
        <v>104</v>
      </c>
      <c r="M1381" s="211" t="str">
        <f>IF(
ISNA(INDEX([1]resources!E:E,MATCH(B1381,[1]resources!B:B,0))),"fillme",
INDEX([1]resources!E:E,MATCH(B1381,[1]resources!B:B,0)))</f>
        <v>CAISO_Battery</v>
      </c>
      <c r="N1381" s="221">
        <f>IF(
ISNA(INDEX([1]resources!J:J,MATCH(B1381,[1]resources!B:B,0))),"fillme",
INDEX([1]resources!J:J,MATCH(B1381,[1]resources!B:B,0)))</f>
        <v>0</v>
      </c>
      <c r="O1381" s="210" t="str">
        <f>IFERROR(INDEX(resources!K:K,MATCH(B1381,resources!B:B,0)),"fillme")</f>
        <v>battery</v>
      </c>
      <c r="P1381" s="210" t="str">
        <f t="shared" si="450"/>
        <v>battery_2022_8</v>
      </c>
      <c r="Q1381" s="194">
        <f>INDEX(elcc!G:G,MATCH(P1381,elcc!D:D,0))</f>
        <v>1</v>
      </c>
      <c r="R1381" s="195">
        <f t="shared" si="451"/>
        <v>1</v>
      </c>
      <c r="S1381" s="210">
        <f t="shared" si="452"/>
        <v>0.82841022236973116</v>
      </c>
      <c r="T1381" s="212">
        <f t="shared" si="453"/>
        <v>0.82841022236973116</v>
      </c>
      <c r="U1381" s="196" t="str">
        <f t="shared" si="454"/>
        <v>ok</v>
      </c>
      <c r="V1381" s="192" t="str">
        <f>INDEX(resources!F:F,MATCH(B1381,resources!B:B,0))</f>
        <v>new_resolve</v>
      </c>
      <c r="W1381" s="197">
        <f t="shared" si="455"/>
        <v>0</v>
      </c>
      <c r="X1381" s="197">
        <f t="shared" si="456"/>
        <v>1</v>
      </c>
      <c r="Y1381" s="214" t="str">
        <f t="shared" si="457"/>
        <v>New_Li_Battery_D.19-11-016 Resource 6_Resource 6. 104 MW, 416 MWh battery.</v>
      </c>
      <c r="Z1381" s="197">
        <f>IF(COUNTIFS($Y$2:Y1381,Y1381)=1,1,0)</f>
        <v>0</v>
      </c>
      <c r="AA1381" s="197">
        <f>SUM($Z$2:Z1381)*Z1381</f>
        <v>0</v>
      </c>
      <c r="AB1381" s="197">
        <f>COUNTIFS(resources!B:B,B1381)</f>
        <v>1</v>
      </c>
      <c r="AC1381" s="197">
        <f t="shared" si="458"/>
        <v>1</v>
      </c>
      <c r="AD1381" s="197">
        <f t="shared" si="459"/>
        <v>1</v>
      </c>
      <c r="AE1381" s="197">
        <f t="shared" si="460"/>
        <v>1</v>
      </c>
      <c r="AF1381" s="197">
        <f t="shared" si="461"/>
        <v>1</v>
      </c>
      <c r="AG1381" s="197">
        <f t="shared" si="462"/>
        <v>1</v>
      </c>
      <c r="AH1381" s="197">
        <f t="shared" si="463"/>
        <v>1</v>
      </c>
      <c r="AI1381" s="197">
        <f t="shared" si="464"/>
        <v>1</v>
      </c>
    </row>
    <row r="1382" spans="1:35" x14ac:dyDescent="0.3">
      <c r="A1382" s="103" t="s">
        <v>3926</v>
      </c>
      <c r="B1382" s="214" t="s">
        <v>593</v>
      </c>
      <c r="C1382" s="214" t="s">
        <v>6285</v>
      </c>
      <c r="D1382" s="164">
        <v>2022</v>
      </c>
      <c r="E1382" s="164">
        <v>9</v>
      </c>
      <c r="F1382" s="166">
        <v>0</v>
      </c>
      <c r="G1382" s="206"/>
      <c r="H1382" s="208">
        <v>7.9654829074012612E-3</v>
      </c>
      <c r="I1382" s="103" t="s">
        <v>558</v>
      </c>
      <c r="J1382" s="85">
        <v>4</v>
      </c>
      <c r="K1382" s="211" t="s">
        <v>6286</v>
      </c>
      <c r="L1382" s="211">
        <v>104</v>
      </c>
      <c r="M1382" s="211" t="str">
        <f>IF(
ISNA(INDEX([1]resources!E:E,MATCH(B1382,[1]resources!B:B,0))),"fillme",
INDEX([1]resources!E:E,MATCH(B1382,[1]resources!B:B,0)))</f>
        <v>CAISO_Battery</v>
      </c>
      <c r="N1382" s="221">
        <f>IF(
ISNA(INDEX([1]resources!J:J,MATCH(B1382,[1]resources!B:B,0))),"fillme",
INDEX([1]resources!J:J,MATCH(B1382,[1]resources!B:B,0)))</f>
        <v>0</v>
      </c>
      <c r="O1382" s="210" t="str">
        <f>IFERROR(INDEX(resources!K:K,MATCH(B1382,resources!B:B,0)),"fillme")</f>
        <v>battery</v>
      </c>
      <c r="P1382" s="210" t="str">
        <f t="shared" si="450"/>
        <v>battery_2022_9</v>
      </c>
      <c r="Q1382" s="194">
        <f>INDEX(elcc!G:G,MATCH(P1382,elcc!D:D,0))</f>
        <v>1</v>
      </c>
      <c r="R1382" s="195">
        <f t="shared" si="451"/>
        <v>1</v>
      </c>
      <c r="S1382" s="210">
        <f t="shared" si="452"/>
        <v>0.82841022236973116</v>
      </c>
      <c r="T1382" s="212">
        <f t="shared" si="453"/>
        <v>0.82841022236973116</v>
      </c>
      <c r="U1382" s="196" t="str">
        <f t="shared" si="454"/>
        <v>ok</v>
      </c>
      <c r="V1382" s="192" t="str">
        <f>INDEX(resources!F:F,MATCH(B1382,resources!B:B,0))</f>
        <v>new_resolve</v>
      </c>
      <c r="W1382" s="197">
        <f t="shared" si="455"/>
        <v>0</v>
      </c>
      <c r="X1382" s="197">
        <f t="shared" si="456"/>
        <v>1</v>
      </c>
      <c r="Y1382" s="214" t="str">
        <f t="shared" si="457"/>
        <v>New_Li_Battery_D.19-11-016 Resource 6_Resource 6. 104 MW, 416 MWh battery.</v>
      </c>
      <c r="Z1382" s="197">
        <f>IF(COUNTIFS($Y$2:Y1382,Y1382)=1,1,0)</f>
        <v>0</v>
      </c>
      <c r="AA1382" s="197">
        <f>SUM($Z$2:Z1382)*Z1382</f>
        <v>0</v>
      </c>
      <c r="AB1382" s="197">
        <f>COUNTIFS(resources!B:B,B1382)</f>
        <v>1</v>
      </c>
      <c r="AC1382" s="197">
        <f t="shared" si="458"/>
        <v>1</v>
      </c>
      <c r="AD1382" s="197">
        <f t="shared" si="459"/>
        <v>1</v>
      </c>
      <c r="AE1382" s="197">
        <f t="shared" si="460"/>
        <v>1</v>
      </c>
      <c r="AF1382" s="197">
        <f t="shared" si="461"/>
        <v>1</v>
      </c>
      <c r="AG1382" s="197">
        <f t="shared" si="462"/>
        <v>1</v>
      </c>
      <c r="AH1382" s="197">
        <f t="shared" si="463"/>
        <v>1</v>
      </c>
      <c r="AI1382" s="197">
        <f t="shared" si="464"/>
        <v>1</v>
      </c>
    </row>
    <row r="1383" spans="1:35" x14ac:dyDescent="0.3">
      <c r="A1383" s="103" t="s">
        <v>3926</v>
      </c>
      <c r="B1383" s="214" t="s">
        <v>593</v>
      </c>
      <c r="C1383" s="214" t="s">
        <v>6285</v>
      </c>
      <c r="D1383" s="164">
        <v>2022</v>
      </c>
      <c r="E1383" s="164">
        <v>10</v>
      </c>
      <c r="F1383" s="166">
        <v>0</v>
      </c>
      <c r="G1383" s="206"/>
      <c r="H1383" s="208">
        <v>7.9654829074012612E-3</v>
      </c>
      <c r="I1383" s="103" t="s">
        <v>558</v>
      </c>
      <c r="J1383" s="85">
        <v>4</v>
      </c>
      <c r="K1383" s="211" t="s">
        <v>6286</v>
      </c>
      <c r="L1383" s="211">
        <v>104</v>
      </c>
      <c r="M1383" s="211" t="str">
        <f>IF(
ISNA(INDEX([1]resources!E:E,MATCH(B1383,[1]resources!B:B,0))),"fillme",
INDEX([1]resources!E:E,MATCH(B1383,[1]resources!B:B,0)))</f>
        <v>CAISO_Battery</v>
      </c>
      <c r="N1383" s="221">
        <f>IF(
ISNA(INDEX([1]resources!J:J,MATCH(B1383,[1]resources!B:B,0))),"fillme",
INDEX([1]resources!J:J,MATCH(B1383,[1]resources!B:B,0)))</f>
        <v>0</v>
      </c>
      <c r="O1383" s="210" t="str">
        <f>IFERROR(INDEX(resources!K:K,MATCH(B1383,resources!B:B,0)),"fillme")</f>
        <v>battery</v>
      </c>
      <c r="P1383" s="210" t="str">
        <f t="shared" si="450"/>
        <v>battery_2022_10</v>
      </c>
      <c r="Q1383" s="194">
        <f>INDEX(elcc!G:G,MATCH(P1383,elcc!D:D,0))</f>
        <v>1</v>
      </c>
      <c r="R1383" s="195">
        <f t="shared" si="451"/>
        <v>1</v>
      </c>
      <c r="S1383" s="210">
        <f t="shared" si="452"/>
        <v>0.82841022236973116</v>
      </c>
      <c r="T1383" s="212">
        <f t="shared" si="453"/>
        <v>0.82841022236973116</v>
      </c>
      <c r="U1383" s="196" t="str">
        <f t="shared" si="454"/>
        <v>ok</v>
      </c>
      <c r="V1383" s="192" t="str">
        <f>INDEX(resources!F:F,MATCH(B1383,resources!B:B,0))</f>
        <v>new_resolve</v>
      </c>
      <c r="W1383" s="197">
        <f t="shared" si="455"/>
        <v>0</v>
      </c>
      <c r="X1383" s="197">
        <f t="shared" si="456"/>
        <v>1</v>
      </c>
      <c r="Y1383" s="214" t="str">
        <f t="shared" si="457"/>
        <v>New_Li_Battery_D.19-11-016 Resource 6_Resource 6. 104 MW, 416 MWh battery.</v>
      </c>
      <c r="Z1383" s="197">
        <f>IF(COUNTIFS($Y$2:Y1383,Y1383)=1,1,0)</f>
        <v>0</v>
      </c>
      <c r="AA1383" s="197">
        <f>SUM($Z$2:Z1383)*Z1383</f>
        <v>0</v>
      </c>
      <c r="AB1383" s="197">
        <f>COUNTIFS(resources!B:B,B1383)</f>
        <v>1</v>
      </c>
      <c r="AC1383" s="197">
        <f t="shared" si="458"/>
        <v>1</v>
      </c>
      <c r="AD1383" s="197">
        <f t="shared" si="459"/>
        <v>1</v>
      </c>
      <c r="AE1383" s="197">
        <f t="shared" si="460"/>
        <v>1</v>
      </c>
      <c r="AF1383" s="197">
        <f t="shared" si="461"/>
        <v>1</v>
      </c>
      <c r="AG1383" s="197">
        <f t="shared" si="462"/>
        <v>1</v>
      </c>
      <c r="AH1383" s="197">
        <f t="shared" si="463"/>
        <v>1</v>
      </c>
      <c r="AI1383" s="197">
        <f t="shared" si="464"/>
        <v>1</v>
      </c>
    </row>
    <row r="1384" spans="1:35" x14ac:dyDescent="0.3">
      <c r="A1384" s="103" t="s">
        <v>3926</v>
      </c>
      <c r="B1384" s="214" t="s">
        <v>593</v>
      </c>
      <c r="C1384" s="214" t="s">
        <v>6285</v>
      </c>
      <c r="D1384" s="164">
        <v>2022</v>
      </c>
      <c r="E1384" s="164">
        <v>11</v>
      </c>
      <c r="F1384" s="166">
        <v>0</v>
      </c>
      <c r="G1384" s="206"/>
      <c r="H1384" s="208">
        <v>7.9654829074012612E-3</v>
      </c>
      <c r="I1384" s="103" t="s">
        <v>558</v>
      </c>
      <c r="J1384" s="85">
        <v>4</v>
      </c>
      <c r="K1384" s="211" t="s">
        <v>6286</v>
      </c>
      <c r="L1384" s="211">
        <v>104</v>
      </c>
      <c r="M1384" s="211" t="str">
        <f>IF(
ISNA(INDEX([1]resources!E:E,MATCH(B1384,[1]resources!B:B,0))),"fillme",
INDEX([1]resources!E:E,MATCH(B1384,[1]resources!B:B,0)))</f>
        <v>CAISO_Battery</v>
      </c>
      <c r="N1384" s="221">
        <f>IF(
ISNA(INDEX([1]resources!J:J,MATCH(B1384,[1]resources!B:B,0))),"fillme",
INDEX([1]resources!J:J,MATCH(B1384,[1]resources!B:B,0)))</f>
        <v>0</v>
      </c>
      <c r="O1384" s="210" t="str">
        <f>IFERROR(INDEX(resources!K:K,MATCH(B1384,resources!B:B,0)),"fillme")</f>
        <v>battery</v>
      </c>
      <c r="P1384" s="210" t="str">
        <f t="shared" si="450"/>
        <v>battery_2022_11</v>
      </c>
      <c r="Q1384" s="194">
        <f>INDEX(elcc!G:G,MATCH(P1384,elcc!D:D,0))</f>
        <v>1</v>
      </c>
      <c r="R1384" s="195">
        <f t="shared" si="451"/>
        <v>1</v>
      </c>
      <c r="S1384" s="210">
        <f t="shared" si="452"/>
        <v>0.82841022236973116</v>
      </c>
      <c r="T1384" s="212">
        <f t="shared" si="453"/>
        <v>0.82841022236973116</v>
      </c>
      <c r="U1384" s="196" t="str">
        <f t="shared" si="454"/>
        <v>ok</v>
      </c>
      <c r="V1384" s="192" t="str">
        <f>INDEX(resources!F:F,MATCH(B1384,resources!B:B,0))</f>
        <v>new_resolve</v>
      </c>
      <c r="W1384" s="197">
        <f t="shared" si="455"/>
        <v>0</v>
      </c>
      <c r="X1384" s="197">
        <f t="shared" si="456"/>
        <v>1</v>
      </c>
      <c r="Y1384" s="214" t="str">
        <f t="shared" si="457"/>
        <v>New_Li_Battery_D.19-11-016 Resource 6_Resource 6. 104 MW, 416 MWh battery.</v>
      </c>
      <c r="Z1384" s="197">
        <f>IF(COUNTIFS($Y$2:Y1384,Y1384)=1,1,0)</f>
        <v>0</v>
      </c>
      <c r="AA1384" s="197">
        <f>SUM($Z$2:Z1384)*Z1384</f>
        <v>0</v>
      </c>
      <c r="AB1384" s="197">
        <f>COUNTIFS(resources!B:B,B1384)</f>
        <v>1</v>
      </c>
      <c r="AC1384" s="197">
        <f t="shared" si="458"/>
        <v>1</v>
      </c>
      <c r="AD1384" s="197">
        <f t="shared" si="459"/>
        <v>1</v>
      </c>
      <c r="AE1384" s="197">
        <f t="shared" si="460"/>
        <v>1</v>
      </c>
      <c r="AF1384" s="197">
        <f t="shared" si="461"/>
        <v>1</v>
      </c>
      <c r="AG1384" s="197">
        <f t="shared" si="462"/>
        <v>1</v>
      </c>
      <c r="AH1384" s="197">
        <f t="shared" si="463"/>
        <v>1</v>
      </c>
      <c r="AI1384" s="197">
        <f t="shared" si="464"/>
        <v>1</v>
      </c>
    </row>
    <row r="1385" spans="1:35" x14ac:dyDescent="0.3">
      <c r="A1385" s="103" t="s">
        <v>3926</v>
      </c>
      <c r="B1385" s="214" t="s">
        <v>593</v>
      </c>
      <c r="C1385" s="214" t="s">
        <v>6285</v>
      </c>
      <c r="D1385" s="164">
        <v>2022</v>
      </c>
      <c r="E1385" s="164">
        <v>12</v>
      </c>
      <c r="F1385" s="166">
        <v>0</v>
      </c>
      <c r="G1385" s="206"/>
      <c r="H1385" s="208">
        <v>7.9654829074012612E-3</v>
      </c>
      <c r="I1385" s="103" t="s">
        <v>558</v>
      </c>
      <c r="J1385" s="85">
        <v>4</v>
      </c>
      <c r="K1385" s="211" t="s">
        <v>6286</v>
      </c>
      <c r="L1385" s="211">
        <v>104</v>
      </c>
      <c r="M1385" s="211" t="str">
        <f>IF(
ISNA(INDEX([1]resources!E:E,MATCH(B1385,[1]resources!B:B,0))),"fillme",
INDEX([1]resources!E:E,MATCH(B1385,[1]resources!B:B,0)))</f>
        <v>CAISO_Battery</v>
      </c>
      <c r="N1385" s="221">
        <f>IF(
ISNA(INDEX([1]resources!J:J,MATCH(B1385,[1]resources!B:B,0))),"fillme",
INDEX([1]resources!J:J,MATCH(B1385,[1]resources!B:B,0)))</f>
        <v>0</v>
      </c>
      <c r="O1385" s="210" t="str">
        <f>IFERROR(INDEX(resources!K:K,MATCH(B1385,resources!B:B,0)),"fillme")</f>
        <v>battery</v>
      </c>
      <c r="P1385" s="210" t="str">
        <f t="shared" si="450"/>
        <v>battery_2022_12</v>
      </c>
      <c r="Q1385" s="194">
        <f>INDEX(elcc!G:G,MATCH(P1385,elcc!D:D,0))</f>
        <v>1</v>
      </c>
      <c r="R1385" s="195">
        <f t="shared" si="451"/>
        <v>1</v>
      </c>
      <c r="S1385" s="210">
        <f t="shared" si="452"/>
        <v>0.82841022236973116</v>
      </c>
      <c r="T1385" s="212">
        <f t="shared" si="453"/>
        <v>0.82841022236973116</v>
      </c>
      <c r="U1385" s="196" t="str">
        <f t="shared" si="454"/>
        <v>ok</v>
      </c>
      <c r="V1385" s="192" t="str">
        <f>INDEX(resources!F:F,MATCH(B1385,resources!B:B,0))</f>
        <v>new_resolve</v>
      </c>
      <c r="W1385" s="197">
        <f t="shared" si="455"/>
        <v>0</v>
      </c>
      <c r="X1385" s="197">
        <f t="shared" si="456"/>
        <v>1</v>
      </c>
      <c r="Y1385" s="214" t="str">
        <f t="shared" si="457"/>
        <v>New_Li_Battery_D.19-11-016 Resource 6_Resource 6. 104 MW, 416 MWh battery.</v>
      </c>
      <c r="Z1385" s="197">
        <f>IF(COUNTIFS($Y$2:Y1385,Y1385)=1,1,0)</f>
        <v>0</v>
      </c>
      <c r="AA1385" s="197">
        <f>SUM($Z$2:Z1385)*Z1385</f>
        <v>0</v>
      </c>
      <c r="AB1385" s="197">
        <f>COUNTIFS(resources!B:B,B1385)</f>
        <v>1</v>
      </c>
      <c r="AC1385" s="197">
        <f t="shared" si="458"/>
        <v>1</v>
      </c>
      <c r="AD1385" s="197">
        <f t="shared" si="459"/>
        <v>1</v>
      </c>
      <c r="AE1385" s="197">
        <f t="shared" si="460"/>
        <v>1</v>
      </c>
      <c r="AF1385" s="197">
        <f t="shared" si="461"/>
        <v>1</v>
      </c>
      <c r="AG1385" s="197">
        <f t="shared" si="462"/>
        <v>1</v>
      </c>
      <c r="AH1385" s="197">
        <f t="shared" si="463"/>
        <v>1</v>
      </c>
      <c r="AI1385" s="197">
        <f t="shared" si="464"/>
        <v>1</v>
      </c>
    </row>
    <row r="1386" spans="1:35" x14ac:dyDescent="0.3">
      <c r="A1386" s="103" t="s">
        <v>3926</v>
      </c>
      <c r="B1386" s="214" t="s">
        <v>593</v>
      </c>
      <c r="C1386" s="214" t="s">
        <v>6285</v>
      </c>
      <c r="D1386" s="164">
        <v>2023</v>
      </c>
      <c r="E1386" s="164">
        <v>1</v>
      </c>
      <c r="F1386" s="166">
        <v>0</v>
      </c>
      <c r="G1386" s="206"/>
      <c r="H1386" s="208">
        <v>7.9654829074012612E-3</v>
      </c>
      <c r="I1386" s="103" t="s">
        <v>558</v>
      </c>
      <c r="J1386" s="85">
        <v>4</v>
      </c>
      <c r="K1386" s="211" t="s">
        <v>6286</v>
      </c>
      <c r="L1386" s="211">
        <v>104</v>
      </c>
      <c r="M1386" s="211" t="str">
        <f>IF(
ISNA(INDEX([1]resources!E:E,MATCH(B1386,[1]resources!B:B,0))),"fillme",
INDEX([1]resources!E:E,MATCH(B1386,[1]resources!B:B,0)))</f>
        <v>CAISO_Battery</v>
      </c>
      <c r="N1386" s="221">
        <f>IF(
ISNA(INDEX([1]resources!J:J,MATCH(B1386,[1]resources!B:B,0))),"fillme",
INDEX([1]resources!J:J,MATCH(B1386,[1]resources!B:B,0)))</f>
        <v>0</v>
      </c>
      <c r="O1386" s="210" t="str">
        <f>IFERROR(INDEX(resources!K:K,MATCH(B1386,resources!B:B,0)),"fillme")</f>
        <v>battery</v>
      </c>
      <c r="P1386" s="210" t="str">
        <f t="shared" si="450"/>
        <v>battery_2023_1</v>
      </c>
      <c r="Q1386" s="194">
        <f>INDEX(elcc!G:G,MATCH(P1386,elcc!D:D,0))</f>
        <v>1</v>
      </c>
      <c r="R1386" s="195">
        <f t="shared" si="451"/>
        <v>1</v>
      </c>
      <c r="S1386" s="210">
        <f t="shared" si="452"/>
        <v>0.82841022236973116</v>
      </c>
      <c r="T1386" s="212">
        <f t="shared" si="453"/>
        <v>0.82841022236973116</v>
      </c>
      <c r="U1386" s="196" t="str">
        <f t="shared" si="454"/>
        <v>ok</v>
      </c>
      <c r="V1386" s="192" t="str">
        <f>INDEX(resources!F:F,MATCH(B1386,resources!B:B,0))</f>
        <v>new_resolve</v>
      </c>
      <c r="W1386" s="197">
        <f t="shared" si="455"/>
        <v>0</v>
      </c>
      <c r="X1386" s="197">
        <f t="shared" si="456"/>
        <v>1</v>
      </c>
      <c r="Y1386" s="214" t="str">
        <f t="shared" si="457"/>
        <v>New_Li_Battery_D.19-11-016 Resource 6_Resource 6. 104 MW, 416 MWh battery.</v>
      </c>
      <c r="Z1386" s="197">
        <f>IF(COUNTIFS($Y$2:Y1386,Y1386)=1,1,0)</f>
        <v>0</v>
      </c>
      <c r="AA1386" s="197">
        <f>SUM($Z$2:Z1386)*Z1386</f>
        <v>0</v>
      </c>
      <c r="AB1386" s="197">
        <f>COUNTIFS(resources!B:B,B1386)</f>
        <v>1</v>
      </c>
      <c r="AC1386" s="197">
        <f t="shared" si="458"/>
        <v>1</v>
      </c>
      <c r="AD1386" s="197">
        <f t="shared" si="459"/>
        <v>1</v>
      </c>
      <c r="AE1386" s="197">
        <f t="shared" si="460"/>
        <v>1</v>
      </c>
      <c r="AF1386" s="197">
        <f t="shared" si="461"/>
        <v>1</v>
      </c>
      <c r="AG1386" s="197">
        <f t="shared" si="462"/>
        <v>1</v>
      </c>
      <c r="AH1386" s="197">
        <f t="shared" si="463"/>
        <v>1</v>
      </c>
      <c r="AI1386" s="197">
        <f t="shared" si="464"/>
        <v>1</v>
      </c>
    </row>
    <row r="1387" spans="1:35" x14ac:dyDescent="0.3">
      <c r="A1387" s="103" t="s">
        <v>3926</v>
      </c>
      <c r="B1387" s="214" t="s">
        <v>593</v>
      </c>
      <c r="C1387" s="214" t="s">
        <v>6285</v>
      </c>
      <c r="D1387" s="164">
        <v>2023</v>
      </c>
      <c r="E1387" s="164">
        <v>2</v>
      </c>
      <c r="F1387" s="166">
        <v>0</v>
      </c>
      <c r="G1387" s="206"/>
      <c r="H1387" s="208">
        <v>7.9654829074012612E-3</v>
      </c>
      <c r="I1387" s="103" t="s">
        <v>558</v>
      </c>
      <c r="J1387" s="85">
        <v>4</v>
      </c>
      <c r="K1387" s="211" t="s">
        <v>6286</v>
      </c>
      <c r="L1387" s="211">
        <v>104</v>
      </c>
      <c r="M1387" s="211" t="str">
        <f>IF(
ISNA(INDEX([1]resources!E:E,MATCH(B1387,[1]resources!B:B,0))),"fillme",
INDEX([1]resources!E:E,MATCH(B1387,[1]resources!B:B,0)))</f>
        <v>CAISO_Battery</v>
      </c>
      <c r="N1387" s="221">
        <f>IF(
ISNA(INDEX([1]resources!J:J,MATCH(B1387,[1]resources!B:B,0))),"fillme",
INDEX([1]resources!J:J,MATCH(B1387,[1]resources!B:B,0)))</f>
        <v>0</v>
      </c>
      <c r="O1387" s="210" t="str">
        <f>IFERROR(INDEX(resources!K:K,MATCH(B1387,resources!B:B,0)),"fillme")</f>
        <v>battery</v>
      </c>
      <c r="P1387" s="210" t="str">
        <f t="shared" si="450"/>
        <v>battery_2023_2</v>
      </c>
      <c r="Q1387" s="194">
        <f>INDEX(elcc!G:G,MATCH(P1387,elcc!D:D,0))</f>
        <v>1</v>
      </c>
      <c r="R1387" s="195">
        <f t="shared" si="451"/>
        <v>1</v>
      </c>
      <c r="S1387" s="210">
        <f t="shared" si="452"/>
        <v>0.82841022236973116</v>
      </c>
      <c r="T1387" s="212">
        <f t="shared" si="453"/>
        <v>0.82841022236973116</v>
      </c>
      <c r="U1387" s="196" t="str">
        <f t="shared" si="454"/>
        <v>ok</v>
      </c>
      <c r="V1387" s="192" t="str">
        <f>INDEX(resources!F:F,MATCH(B1387,resources!B:B,0))</f>
        <v>new_resolve</v>
      </c>
      <c r="W1387" s="197">
        <f t="shared" si="455"/>
        <v>0</v>
      </c>
      <c r="X1387" s="197">
        <f t="shared" si="456"/>
        <v>1</v>
      </c>
      <c r="Y1387" s="214" t="str">
        <f t="shared" si="457"/>
        <v>New_Li_Battery_D.19-11-016 Resource 6_Resource 6. 104 MW, 416 MWh battery.</v>
      </c>
      <c r="Z1387" s="197">
        <f>IF(COUNTIFS($Y$2:Y1387,Y1387)=1,1,0)</f>
        <v>0</v>
      </c>
      <c r="AA1387" s="197">
        <f>SUM($Z$2:Z1387)*Z1387</f>
        <v>0</v>
      </c>
      <c r="AB1387" s="197">
        <f>COUNTIFS(resources!B:B,B1387)</f>
        <v>1</v>
      </c>
      <c r="AC1387" s="197">
        <f t="shared" si="458"/>
        <v>1</v>
      </c>
      <c r="AD1387" s="197">
        <f t="shared" si="459"/>
        <v>1</v>
      </c>
      <c r="AE1387" s="197">
        <f t="shared" si="460"/>
        <v>1</v>
      </c>
      <c r="AF1387" s="197">
        <f t="shared" si="461"/>
        <v>1</v>
      </c>
      <c r="AG1387" s="197">
        <f t="shared" si="462"/>
        <v>1</v>
      </c>
      <c r="AH1387" s="197">
        <f t="shared" si="463"/>
        <v>1</v>
      </c>
      <c r="AI1387" s="197">
        <f t="shared" si="464"/>
        <v>1</v>
      </c>
    </row>
    <row r="1388" spans="1:35" x14ac:dyDescent="0.3">
      <c r="A1388" s="103" t="s">
        <v>3926</v>
      </c>
      <c r="B1388" s="214" t="s">
        <v>593</v>
      </c>
      <c r="C1388" s="214" t="s">
        <v>6285</v>
      </c>
      <c r="D1388" s="164">
        <v>2023</v>
      </c>
      <c r="E1388" s="164">
        <v>3</v>
      </c>
      <c r="F1388" s="166">
        <v>0</v>
      </c>
      <c r="G1388" s="206"/>
      <c r="H1388" s="208">
        <v>7.9654829074012612E-3</v>
      </c>
      <c r="I1388" s="103" t="s">
        <v>558</v>
      </c>
      <c r="J1388" s="85">
        <v>4</v>
      </c>
      <c r="K1388" s="211" t="s">
        <v>6286</v>
      </c>
      <c r="L1388" s="211">
        <v>104</v>
      </c>
      <c r="M1388" s="211" t="str">
        <f>IF(
ISNA(INDEX([1]resources!E:E,MATCH(B1388,[1]resources!B:B,0))),"fillme",
INDEX([1]resources!E:E,MATCH(B1388,[1]resources!B:B,0)))</f>
        <v>CAISO_Battery</v>
      </c>
      <c r="N1388" s="221">
        <f>IF(
ISNA(INDEX([1]resources!J:J,MATCH(B1388,[1]resources!B:B,0))),"fillme",
INDEX([1]resources!J:J,MATCH(B1388,[1]resources!B:B,0)))</f>
        <v>0</v>
      </c>
      <c r="O1388" s="210" t="str">
        <f>IFERROR(INDEX(resources!K:K,MATCH(B1388,resources!B:B,0)),"fillme")</f>
        <v>battery</v>
      </c>
      <c r="P1388" s="210" t="str">
        <f t="shared" si="450"/>
        <v>battery_2023_3</v>
      </c>
      <c r="Q1388" s="194">
        <f>INDEX(elcc!G:G,MATCH(P1388,elcc!D:D,0))</f>
        <v>1</v>
      </c>
      <c r="R1388" s="195">
        <f t="shared" si="451"/>
        <v>1</v>
      </c>
      <c r="S1388" s="210">
        <f t="shared" si="452"/>
        <v>0.82841022236973116</v>
      </c>
      <c r="T1388" s="212">
        <f t="shared" si="453"/>
        <v>0.82841022236973116</v>
      </c>
      <c r="U1388" s="196" t="str">
        <f t="shared" si="454"/>
        <v>ok</v>
      </c>
      <c r="V1388" s="192" t="str">
        <f>INDEX(resources!F:F,MATCH(B1388,resources!B:B,0))</f>
        <v>new_resolve</v>
      </c>
      <c r="W1388" s="197">
        <f t="shared" si="455"/>
        <v>0</v>
      </c>
      <c r="X1388" s="197">
        <f t="shared" si="456"/>
        <v>1</v>
      </c>
      <c r="Y1388" s="214" t="str">
        <f t="shared" si="457"/>
        <v>New_Li_Battery_D.19-11-016 Resource 6_Resource 6. 104 MW, 416 MWh battery.</v>
      </c>
      <c r="Z1388" s="197">
        <f>IF(COUNTIFS($Y$2:Y1388,Y1388)=1,1,0)</f>
        <v>0</v>
      </c>
      <c r="AA1388" s="197">
        <f>SUM($Z$2:Z1388)*Z1388</f>
        <v>0</v>
      </c>
      <c r="AB1388" s="197">
        <f>COUNTIFS(resources!B:B,B1388)</f>
        <v>1</v>
      </c>
      <c r="AC1388" s="197">
        <f t="shared" si="458"/>
        <v>1</v>
      </c>
      <c r="AD1388" s="197">
        <f t="shared" si="459"/>
        <v>1</v>
      </c>
      <c r="AE1388" s="197">
        <f t="shared" si="460"/>
        <v>1</v>
      </c>
      <c r="AF1388" s="197">
        <f t="shared" si="461"/>
        <v>1</v>
      </c>
      <c r="AG1388" s="197">
        <f t="shared" si="462"/>
        <v>1</v>
      </c>
      <c r="AH1388" s="197">
        <f t="shared" si="463"/>
        <v>1</v>
      </c>
      <c r="AI1388" s="197">
        <f t="shared" si="464"/>
        <v>1</v>
      </c>
    </row>
    <row r="1389" spans="1:35" x14ac:dyDescent="0.3">
      <c r="A1389" s="103" t="s">
        <v>3926</v>
      </c>
      <c r="B1389" s="214" t="s">
        <v>593</v>
      </c>
      <c r="C1389" s="214" t="s">
        <v>6285</v>
      </c>
      <c r="D1389" s="164">
        <v>2023</v>
      </c>
      <c r="E1389" s="164">
        <v>4</v>
      </c>
      <c r="F1389" s="166">
        <v>0</v>
      </c>
      <c r="G1389" s="206"/>
      <c r="H1389" s="208">
        <v>7.9654829074012612E-3</v>
      </c>
      <c r="I1389" s="103" t="s">
        <v>558</v>
      </c>
      <c r="J1389" s="85">
        <v>4</v>
      </c>
      <c r="K1389" s="211" t="s">
        <v>6286</v>
      </c>
      <c r="L1389" s="211">
        <v>104</v>
      </c>
      <c r="M1389" s="211" t="str">
        <f>IF(
ISNA(INDEX([1]resources!E:E,MATCH(B1389,[1]resources!B:B,0))),"fillme",
INDEX([1]resources!E:E,MATCH(B1389,[1]resources!B:B,0)))</f>
        <v>CAISO_Battery</v>
      </c>
      <c r="N1389" s="221">
        <f>IF(
ISNA(INDEX([1]resources!J:J,MATCH(B1389,[1]resources!B:B,0))),"fillme",
INDEX([1]resources!J:J,MATCH(B1389,[1]resources!B:B,0)))</f>
        <v>0</v>
      </c>
      <c r="O1389" s="210" t="str">
        <f>IFERROR(INDEX(resources!K:K,MATCH(B1389,resources!B:B,0)),"fillme")</f>
        <v>battery</v>
      </c>
      <c r="P1389" s="210" t="str">
        <f t="shared" si="450"/>
        <v>battery_2023_4</v>
      </c>
      <c r="Q1389" s="194">
        <f>INDEX(elcc!G:G,MATCH(P1389,elcc!D:D,0))</f>
        <v>1</v>
      </c>
      <c r="R1389" s="195">
        <f t="shared" si="451"/>
        <v>1</v>
      </c>
      <c r="S1389" s="210">
        <f t="shared" si="452"/>
        <v>0.82841022236973116</v>
      </c>
      <c r="T1389" s="212">
        <f t="shared" si="453"/>
        <v>0.82841022236973116</v>
      </c>
      <c r="U1389" s="196" t="str">
        <f t="shared" si="454"/>
        <v>ok</v>
      </c>
      <c r="V1389" s="192" t="str">
        <f>INDEX(resources!F:F,MATCH(B1389,resources!B:B,0))</f>
        <v>new_resolve</v>
      </c>
      <c r="W1389" s="197">
        <f t="shared" si="455"/>
        <v>0</v>
      </c>
      <c r="X1389" s="197">
        <f t="shared" si="456"/>
        <v>1</v>
      </c>
      <c r="Y1389" s="214" t="str">
        <f t="shared" si="457"/>
        <v>New_Li_Battery_D.19-11-016 Resource 6_Resource 6. 104 MW, 416 MWh battery.</v>
      </c>
      <c r="Z1389" s="197">
        <f>IF(COUNTIFS($Y$2:Y1389,Y1389)=1,1,0)</f>
        <v>0</v>
      </c>
      <c r="AA1389" s="197">
        <f>SUM($Z$2:Z1389)*Z1389</f>
        <v>0</v>
      </c>
      <c r="AB1389" s="197">
        <f>COUNTIFS(resources!B:B,B1389)</f>
        <v>1</v>
      </c>
      <c r="AC1389" s="197">
        <f t="shared" si="458"/>
        <v>1</v>
      </c>
      <c r="AD1389" s="197">
        <f t="shared" si="459"/>
        <v>1</v>
      </c>
      <c r="AE1389" s="197">
        <f t="shared" si="460"/>
        <v>1</v>
      </c>
      <c r="AF1389" s="197">
        <f t="shared" si="461"/>
        <v>1</v>
      </c>
      <c r="AG1389" s="197">
        <f t="shared" si="462"/>
        <v>1</v>
      </c>
      <c r="AH1389" s="197">
        <f t="shared" si="463"/>
        <v>1</v>
      </c>
      <c r="AI1389" s="197">
        <f t="shared" si="464"/>
        <v>1</v>
      </c>
    </row>
    <row r="1390" spans="1:35" x14ac:dyDescent="0.3">
      <c r="A1390" s="103" t="s">
        <v>3926</v>
      </c>
      <c r="B1390" s="214" t="s">
        <v>593</v>
      </c>
      <c r="C1390" s="214" t="s">
        <v>6285</v>
      </c>
      <c r="D1390" s="164">
        <v>2023</v>
      </c>
      <c r="E1390" s="164">
        <v>5</v>
      </c>
      <c r="F1390" s="166">
        <v>0</v>
      </c>
      <c r="G1390" s="206"/>
      <c r="H1390" s="208">
        <v>7.9654829074012612E-3</v>
      </c>
      <c r="I1390" s="103" t="s">
        <v>558</v>
      </c>
      <c r="J1390" s="85">
        <v>4</v>
      </c>
      <c r="K1390" s="211" t="s">
        <v>6286</v>
      </c>
      <c r="L1390" s="211">
        <v>104</v>
      </c>
      <c r="M1390" s="211" t="str">
        <f>IF(
ISNA(INDEX([1]resources!E:E,MATCH(B1390,[1]resources!B:B,0))),"fillme",
INDEX([1]resources!E:E,MATCH(B1390,[1]resources!B:B,0)))</f>
        <v>CAISO_Battery</v>
      </c>
      <c r="N1390" s="221">
        <f>IF(
ISNA(INDEX([1]resources!J:J,MATCH(B1390,[1]resources!B:B,0))),"fillme",
INDEX([1]resources!J:J,MATCH(B1390,[1]resources!B:B,0)))</f>
        <v>0</v>
      </c>
      <c r="O1390" s="210" t="str">
        <f>IFERROR(INDEX(resources!K:K,MATCH(B1390,resources!B:B,0)),"fillme")</f>
        <v>battery</v>
      </c>
      <c r="P1390" s="210" t="str">
        <f t="shared" si="450"/>
        <v>battery_2023_5</v>
      </c>
      <c r="Q1390" s="194">
        <f>INDEX(elcc!G:G,MATCH(P1390,elcc!D:D,0))</f>
        <v>1</v>
      </c>
      <c r="R1390" s="195">
        <f t="shared" si="451"/>
        <v>1</v>
      </c>
      <c r="S1390" s="210">
        <f t="shared" si="452"/>
        <v>0.82841022236973116</v>
      </c>
      <c r="T1390" s="212">
        <f t="shared" si="453"/>
        <v>0.82841022236973116</v>
      </c>
      <c r="U1390" s="196" t="str">
        <f t="shared" si="454"/>
        <v>ok</v>
      </c>
      <c r="V1390" s="192" t="str">
        <f>INDEX(resources!F:F,MATCH(B1390,resources!B:B,0))</f>
        <v>new_resolve</v>
      </c>
      <c r="W1390" s="197">
        <f t="shared" si="455"/>
        <v>0</v>
      </c>
      <c r="X1390" s="197">
        <f t="shared" si="456"/>
        <v>1</v>
      </c>
      <c r="Y1390" s="214" t="str">
        <f t="shared" si="457"/>
        <v>New_Li_Battery_D.19-11-016 Resource 6_Resource 6. 104 MW, 416 MWh battery.</v>
      </c>
      <c r="Z1390" s="197">
        <f>IF(COUNTIFS($Y$2:Y1390,Y1390)=1,1,0)</f>
        <v>0</v>
      </c>
      <c r="AA1390" s="197">
        <f>SUM($Z$2:Z1390)*Z1390</f>
        <v>0</v>
      </c>
      <c r="AB1390" s="197">
        <f>COUNTIFS(resources!B:B,B1390)</f>
        <v>1</v>
      </c>
      <c r="AC1390" s="197">
        <f t="shared" si="458"/>
        <v>1</v>
      </c>
      <c r="AD1390" s="197">
        <f t="shared" si="459"/>
        <v>1</v>
      </c>
      <c r="AE1390" s="197">
        <f t="shared" si="460"/>
        <v>1</v>
      </c>
      <c r="AF1390" s="197">
        <f t="shared" si="461"/>
        <v>1</v>
      </c>
      <c r="AG1390" s="197">
        <f t="shared" si="462"/>
        <v>1</v>
      </c>
      <c r="AH1390" s="197">
        <f t="shared" si="463"/>
        <v>1</v>
      </c>
      <c r="AI1390" s="197">
        <f t="shared" si="464"/>
        <v>1</v>
      </c>
    </row>
    <row r="1391" spans="1:35" x14ac:dyDescent="0.3">
      <c r="A1391" s="103" t="s">
        <v>3926</v>
      </c>
      <c r="B1391" s="214" t="s">
        <v>593</v>
      </c>
      <c r="C1391" s="214" t="s">
        <v>6285</v>
      </c>
      <c r="D1391" s="164">
        <v>2023</v>
      </c>
      <c r="E1391" s="164">
        <v>6</v>
      </c>
      <c r="F1391" s="166">
        <v>0</v>
      </c>
      <c r="G1391" s="206"/>
      <c r="H1391" s="208">
        <v>7.9654829074012612E-3</v>
      </c>
      <c r="I1391" s="103" t="s">
        <v>558</v>
      </c>
      <c r="J1391" s="85">
        <v>4</v>
      </c>
      <c r="K1391" s="211" t="s">
        <v>6286</v>
      </c>
      <c r="L1391" s="211">
        <v>104</v>
      </c>
      <c r="M1391" s="211" t="str">
        <f>IF(
ISNA(INDEX([1]resources!E:E,MATCH(B1391,[1]resources!B:B,0))),"fillme",
INDEX([1]resources!E:E,MATCH(B1391,[1]resources!B:B,0)))</f>
        <v>CAISO_Battery</v>
      </c>
      <c r="N1391" s="221">
        <f>IF(
ISNA(INDEX([1]resources!J:J,MATCH(B1391,[1]resources!B:B,0))),"fillme",
INDEX([1]resources!J:J,MATCH(B1391,[1]resources!B:B,0)))</f>
        <v>0</v>
      </c>
      <c r="O1391" s="210" t="str">
        <f>IFERROR(INDEX(resources!K:K,MATCH(B1391,resources!B:B,0)),"fillme")</f>
        <v>battery</v>
      </c>
      <c r="P1391" s="210" t="str">
        <f t="shared" si="450"/>
        <v>battery_2023_6</v>
      </c>
      <c r="Q1391" s="194">
        <f>INDEX(elcc!G:G,MATCH(P1391,elcc!D:D,0))</f>
        <v>1</v>
      </c>
      <c r="R1391" s="195">
        <f t="shared" si="451"/>
        <v>1</v>
      </c>
      <c r="S1391" s="210">
        <f t="shared" si="452"/>
        <v>0.82841022236973116</v>
      </c>
      <c r="T1391" s="212">
        <f t="shared" si="453"/>
        <v>0.82841022236973116</v>
      </c>
      <c r="U1391" s="196" t="str">
        <f t="shared" si="454"/>
        <v>ok</v>
      </c>
      <c r="V1391" s="192" t="str">
        <f>INDEX(resources!F:F,MATCH(B1391,resources!B:B,0))</f>
        <v>new_resolve</v>
      </c>
      <c r="W1391" s="197">
        <f t="shared" si="455"/>
        <v>0</v>
      </c>
      <c r="X1391" s="197">
        <f t="shared" si="456"/>
        <v>1</v>
      </c>
      <c r="Y1391" s="214" t="str">
        <f t="shared" si="457"/>
        <v>New_Li_Battery_D.19-11-016 Resource 6_Resource 6. 104 MW, 416 MWh battery.</v>
      </c>
      <c r="Z1391" s="197">
        <f>IF(COUNTIFS($Y$2:Y1391,Y1391)=1,1,0)</f>
        <v>0</v>
      </c>
      <c r="AA1391" s="197">
        <f>SUM($Z$2:Z1391)*Z1391</f>
        <v>0</v>
      </c>
      <c r="AB1391" s="197">
        <f>COUNTIFS(resources!B:B,B1391)</f>
        <v>1</v>
      </c>
      <c r="AC1391" s="197">
        <f t="shared" si="458"/>
        <v>1</v>
      </c>
      <c r="AD1391" s="197">
        <f t="shared" si="459"/>
        <v>1</v>
      </c>
      <c r="AE1391" s="197">
        <f t="shared" si="460"/>
        <v>1</v>
      </c>
      <c r="AF1391" s="197">
        <f t="shared" si="461"/>
        <v>1</v>
      </c>
      <c r="AG1391" s="197">
        <f t="shared" si="462"/>
        <v>1</v>
      </c>
      <c r="AH1391" s="197">
        <f t="shared" si="463"/>
        <v>1</v>
      </c>
      <c r="AI1391" s="197">
        <f t="shared" si="464"/>
        <v>1</v>
      </c>
    </row>
    <row r="1392" spans="1:35" x14ac:dyDescent="0.3">
      <c r="A1392" s="103" t="s">
        <v>3926</v>
      </c>
      <c r="B1392" s="214" t="s">
        <v>593</v>
      </c>
      <c r="C1392" s="214" t="s">
        <v>6285</v>
      </c>
      <c r="D1392" s="164">
        <v>2023</v>
      </c>
      <c r="E1392" s="164">
        <v>7</v>
      </c>
      <c r="F1392" s="166">
        <v>0</v>
      </c>
      <c r="G1392" s="206"/>
      <c r="H1392" s="208">
        <v>7.9654829074012612E-3</v>
      </c>
      <c r="I1392" s="103" t="s">
        <v>558</v>
      </c>
      <c r="J1392" s="85">
        <v>4</v>
      </c>
      <c r="K1392" s="211" t="s">
        <v>6286</v>
      </c>
      <c r="L1392" s="211">
        <v>104</v>
      </c>
      <c r="M1392" s="211" t="str">
        <f>IF(
ISNA(INDEX([1]resources!E:E,MATCH(B1392,[1]resources!B:B,0))),"fillme",
INDEX([1]resources!E:E,MATCH(B1392,[1]resources!B:B,0)))</f>
        <v>CAISO_Battery</v>
      </c>
      <c r="N1392" s="221">
        <f>IF(
ISNA(INDEX([1]resources!J:J,MATCH(B1392,[1]resources!B:B,0))),"fillme",
INDEX([1]resources!J:J,MATCH(B1392,[1]resources!B:B,0)))</f>
        <v>0</v>
      </c>
      <c r="O1392" s="210" t="str">
        <f>IFERROR(INDEX(resources!K:K,MATCH(B1392,resources!B:B,0)),"fillme")</f>
        <v>battery</v>
      </c>
      <c r="P1392" s="210" t="str">
        <f t="shared" si="450"/>
        <v>battery_2023_7</v>
      </c>
      <c r="Q1392" s="194">
        <f>INDEX(elcc!G:G,MATCH(P1392,elcc!D:D,0))</f>
        <v>1</v>
      </c>
      <c r="R1392" s="195">
        <f t="shared" si="451"/>
        <v>1</v>
      </c>
      <c r="S1392" s="210">
        <f t="shared" si="452"/>
        <v>0.82841022236973116</v>
      </c>
      <c r="T1392" s="212">
        <f t="shared" si="453"/>
        <v>0.82841022236973116</v>
      </c>
      <c r="U1392" s="196" t="str">
        <f t="shared" si="454"/>
        <v>ok</v>
      </c>
      <c r="V1392" s="192" t="str">
        <f>INDEX(resources!F:F,MATCH(B1392,resources!B:B,0))</f>
        <v>new_resolve</v>
      </c>
      <c r="W1392" s="197">
        <f t="shared" si="455"/>
        <v>0</v>
      </c>
      <c r="X1392" s="197">
        <f t="shared" si="456"/>
        <v>1</v>
      </c>
      <c r="Y1392" s="214" t="str">
        <f t="shared" si="457"/>
        <v>New_Li_Battery_D.19-11-016 Resource 6_Resource 6. 104 MW, 416 MWh battery.</v>
      </c>
      <c r="Z1392" s="197">
        <f>IF(COUNTIFS($Y$2:Y1392,Y1392)=1,1,0)</f>
        <v>0</v>
      </c>
      <c r="AA1392" s="197">
        <f>SUM($Z$2:Z1392)*Z1392</f>
        <v>0</v>
      </c>
      <c r="AB1392" s="197">
        <f>COUNTIFS(resources!B:B,B1392)</f>
        <v>1</v>
      </c>
      <c r="AC1392" s="197">
        <f t="shared" si="458"/>
        <v>1</v>
      </c>
      <c r="AD1392" s="197">
        <f t="shared" si="459"/>
        <v>1</v>
      </c>
      <c r="AE1392" s="197">
        <f t="shared" si="460"/>
        <v>1</v>
      </c>
      <c r="AF1392" s="197">
        <f t="shared" si="461"/>
        <v>1</v>
      </c>
      <c r="AG1392" s="197">
        <f t="shared" si="462"/>
        <v>1</v>
      </c>
      <c r="AH1392" s="197">
        <f t="shared" si="463"/>
        <v>1</v>
      </c>
      <c r="AI1392" s="197">
        <f t="shared" si="464"/>
        <v>1</v>
      </c>
    </row>
    <row r="1393" spans="1:35" x14ac:dyDescent="0.3">
      <c r="A1393" s="103" t="s">
        <v>3926</v>
      </c>
      <c r="B1393" s="214" t="s">
        <v>593</v>
      </c>
      <c r="C1393" s="214" t="s">
        <v>6285</v>
      </c>
      <c r="D1393" s="164">
        <v>2023</v>
      </c>
      <c r="E1393" s="164">
        <v>8</v>
      </c>
      <c r="F1393" s="166">
        <v>0</v>
      </c>
      <c r="G1393" s="206"/>
      <c r="H1393" s="208">
        <v>7.9654829074012612E-3</v>
      </c>
      <c r="I1393" s="103" t="s">
        <v>558</v>
      </c>
      <c r="J1393" s="85">
        <v>4</v>
      </c>
      <c r="K1393" s="211" t="s">
        <v>6286</v>
      </c>
      <c r="L1393" s="211">
        <v>104</v>
      </c>
      <c r="M1393" s="211" t="str">
        <f>IF(
ISNA(INDEX([1]resources!E:E,MATCH(B1393,[1]resources!B:B,0))),"fillme",
INDEX([1]resources!E:E,MATCH(B1393,[1]resources!B:B,0)))</f>
        <v>CAISO_Battery</v>
      </c>
      <c r="N1393" s="221">
        <f>IF(
ISNA(INDEX([1]resources!J:J,MATCH(B1393,[1]resources!B:B,0))),"fillme",
INDEX([1]resources!J:J,MATCH(B1393,[1]resources!B:B,0)))</f>
        <v>0</v>
      </c>
      <c r="O1393" s="210" t="str">
        <f>IFERROR(INDEX(resources!K:K,MATCH(B1393,resources!B:B,0)),"fillme")</f>
        <v>battery</v>
      </c>
      <c r="P1393" s="210" t="str">
        <f t="shared" si="450"/>
        <v>battery_2023_8</v>
      </c>
      <c r="Q1393" s="194">
        <f>INDEX(elcc!G:G,MATCH(P1393,elcc!D:D,0))</f>
        <v>1</v>
      </c>
      <c r="R1393" s="195">
        <f t="shared" si="451"/>
        <v>1</v>
      </c>
      <c r="S1393" s="210">
        <f t="shared" si="452"/>
        <v>0.82841022236973116</v>
      </c>
      <c r="T1393" s="212">
        <f t="shared" si="453"/>
        <v>0.82841022236973116</v>
      </c>
      <c r="U1393" s="196" t="str">
        <f t="shared" si="454"/>
        <v>ok</v>
      </c>
      <c r="V1393" s="192" t="str">
        <f>INDEX(resources!F:F,MATCH(B1393,resources!B:B,0))</f>
        <v>new_resolve</v>
      </c>
      <c r="W1393" s="197">
        <f t="shared" si="455"/>
        <v>0</v>
      </c>
      <c r="X1393" s="197">
        <f t="shared" si="456"/>
        <v>1</v>
      </c>
      <c r="Y1393" s="214" t="str">
        <f t="shared" si="457"/>
        <v>New_Li_Battery_D.19-11-016 Resource 6_Resource 6. 104 MW, 416 MWh battery.</v>
      </c>
      <c r="Z1393" s="197">
        <f>IF(COUNTIFS($Y$2:Y1393,Y1393)=1,1,0)</f>
        <v>0</v>
      </c>
      <c r="AA1393" s="197">
        <f>SUM($Z$2:Z1393)*Z1393</f>
        <v>0</v>
      </c>
      <c r="AB1393" s="197">
        <f>COUNTIFS(resources!B:B,B1393)</f>
        <v>1</v>
      </c>
      <c r="AC1393" s="197">
        <f t="shared" si="458"/>
        <v>1</v>
      </c>
      <c r="AD1393" s="197">
        <f t="shared" si="459"/>
        <v>1</v>
      </c>
      <c r="AE1393" s="197">
        <f t="shared" si="460"/>
        <v>1</v>
      </c>
      <c r="AF1393" s="197">
        <f t="shared" si="461"/>
        <v>1</v>
      </c>
      <c r="AG1393" s="197">
        <f t="shared" si="462"/>
        <v>1</v>
      </c>
      <c r="AH1393" s="197">
        <f t="shared" si="463"/>
        <v>1</v>
      </c>
      <c r="AI1393" s="197">
        <f t="shared" si="464"/>
        <v>1</v>
      </c>
    </row>
    <row r="1394" spans="1:35" x14ac:dyDescent="0.3">
      <c r="A1394" s="103" t="s">
        <v>3926</v>
      </c>
      <c r="B1394" s="214" t="s">
        <v>593</v>
      </c>
      <c r="C1394" s="214" t="s">
        <v>6285</v>
      </c>
      <c r="D1394" s="164">
        <v>2023</v>
      </c>
      <c r="E1394" s="164">
        <v>9</v>
      </c>
      <c r="F1394" s="166">
        <v>0</v>
      </c>
      <c r="G1394" s="206"/>
      <c r="H1394" s="208">
        <v>7.9654829074012612E-3</v>
      </c>
      <c r="I1394" s="103" t="s">
        <v>558</v>
      </c>
      <c r="J1394" s="85">
        <v>4</v>
      </c>
      <c r="K1394" s="211" t="s">
        <v>6286</v>
      </c>
      <c r="L1394" s="211">
        <v>104</v>
      </c>
      <c r="M1394" s="211" t="str">
        <f>IF(
ISNA(INDEX([1]resources!E:E,MATCH(B1394,[1]resources!B:B,0))),"fillme",
INDEX([1]resources!E:E,MATCH(B1394,[1]resources!B:B,0)))</f>
        <v>CAISO_Battery</v>
      </c>
      <c r="N1394" s="221">
        <f>IF(
ISNA(INDEX([1]resources!J:J,MATCH(B1394,[1]resources!B:B,0))),"fillme",
INDEX([1]resources!J:J,MATCH(B1394,[1]resources!B:B,0)))</f>
        <v>0</v>
      </c>
      <c r="O1394" s="210" t="str">
        <f>IFERROR(INDEX(resources!K:K,MATCH(B1394,resources!B:B,0)),"fillme")</f>
        <v>battery</v>
      </c>
      <c r="P1394" s="210" t="str">
        <f t="shared" si="450"/>
        <v>battery_2023_9</v>
      </c>
      <c r="Q1394" s="194">
        <f>INDEX(elcc!G:G,MATCH(P1394,elcc!D:D,0))</f>
        <v>1</v>
      </c>
      <c r="R1394" s="195">
        <f t="shared" si="451"/>
        <v>1</v>
      </c>
      <c r="S1394" s="210">
        <f t="shared" si="452"/>
        <v>0.82841022236973116</v>
      </c>
      <c r="T1394" s="212">
        <f t="shared" si="453"/>
        <v>0.82841022236973116</v>
      </c>
      <c r="U1394" s="196" t="str">
        <f t="shared" si="454"/>
        <v>ok</v>
      </c>
      <c r="V1394" s="192" t="str">
        <f>INDEX(resources!F:F,MATCH(B1394,resources!B:B,0))</f>
        <v>new_resolve</v>
      </c>
      <c r="W1394" s="197">
        <f t="shared" si="455"/>
        <v>0</v>
      </c>
      <c r="X1394" s="197">
        <f t="shared" si="456"/>
        <v>1</v>
      </c>
      <c r="Y1394" s="214" t="str">
        <f t="shared" si="457"/>
        <v>New_Li_Battery_D.19-11-016 Resource 6_Resource 6. 104 MW, 416 MWh battery.</v>
      </c>
      <c r="Z1394" s="197">
        <f>IF(COUNTIFS($Y$2:Y1394,Y1394)=1,1,0)</f>
        <v>0</v>
      </c>
      <c r="AA1394" s="197">
        <f>SUM($Z$2:Z1394)*Z1394</f>
        <v>0</v>
      </c>
      <c r="AB1394" s="197">
        <f>COUNTIFS(resources!B:B,B1394)</f>
        <v>1</v>
      </c>
      <c r="AC1394" s="197">
        <f t="shared" si="458"/>
        <v>1</v>
      </c>
      <c r="AD1394" s="197">
        <f t="shared" si="459"/>
        <v>1</v>
      </c>
      <c r="AE1394" s="197">
        <f t="shared" si="460"/>
        <v>1</v>
      </c>
      <c r="AF1394" s="197">
        <f t="shared" si="461"/>
        <v>1</v>
      </c>
      <c r="AG1394" s="197">
        <f t="shared" si="462"/>
        <v>1</v>
      </c>
      <c r="AH1394" s="197">
        <f t="shared" si="463"/>
        <v>1</v>
      </c>
      <c r="AI1394" s="197">
        <f t="shared" si="464"/>
        <v>1</v>
      </c>
    </row>
    <row r="1395" spans="1:35" x14ac:dyDescent="0.3">
      <c r="A1395" s="103" t="s">
        <v>3926</v>
      </c>
      <c r="B1395" s="214" t="s">
        <v>593</v>
      </c>
      <c r="C1395" s="214" t="s">
        <v>6285</v>
      </c>
      <c r="D1395" s="164">
        <v>2023</v>
      </c>
      <c r="E1395" s="164">
        <v>10</v>
      </c>
      <c r="F1395" s="166">
        <v>0</v>
      </c>
      <c r="G1395" s="206"/>
      <c r="H1395" s="208">
        <v>7.9654829074012612E-3</v>
      </c>
      <c r="I1395" s="103" t="s">
        <v>558</v>
      </c>
      <c r="J1395" s="85">
        <v>4</v>
      </c>
      <c r="K1395" s="211" t="s">
        <v>6286</v>
      </c>
      <c r="L1395" s="211">
        <v>104</v>
      </c>
      <c r="M1395" s="211" t="str">
        <f>IF(
ISNA(INDEX([1]resources!E:E,MATCH(B1395,[1]resources!B:B,0))),"fillme",
INDEX([1]resources!E:E,MATCH(B1395,[1]resources!B:B,0)))</f>
        <v>CAISO_Battery</v>
      </c>
      <c r="N1395" s="221">
        <f>IF(
ISNA(INDEX([1]resources!J:J,MATCH(B1395,[1]resources!B:B,0))),"fillme",
INDEX([1]resources!J:J,MATCH(B1395,[1]resources!B:B,0)))</f>
        <v>0</v>
      </c>
      <c r="O1395" s="210" t="str">
        <f>IFERROR(INDEX(resources!K:K,MATCH(B1395,resources!B:B,0)),"fillme")</f>
        <v>battery</v>
      </c>
      <c r="P1395" s="210" t="str">
        <f t="shared" si="450"/>
        <v>battery_2023_10</v>
      </c>
      <c r="Q1395" s="194">
        <f>INDEX(elcc!G:G,MATCH(P1395,elcc!D:D,0))</f>
        <v>1</v>
      </c>
      <c r="R1395" s="195">
        <f t="shared" si="451"/>
        <v>1</v>
      </c>
      <c r="S1395" s="210">
        <f t="shared" si="452"/>
        <v>0.82841022236973116</v>
      </c>
      <c r="T1395" s="212">
        <f t="shared" si="453"/>
        <v>0.82841022236973116</v>
      </c>
      <c r="U1395" s="196" t="str">
        <f t="shared" si="454"/>
        <v>ok</v>
      </c>
      <c r="V1395" s="192" t="str">
        <f>INDEX(resources!F:F,MATCH(B1395,resources!B:B,0))</f>
        <v>new_resolve</v>
      </c>
      <c r="W1395" s="197">
        <f t="shared" si="455"/>
        <v>0</v>
      </c>
      <c r="X1395" s="197">
        <f t="shared" si="456"/>
        <v>1</v>
      </c>
      <c r="Y1395" s="214" t="str">
        <f t="shared" si="457"/>
        <v>New_Li_Battery_D.19-11-016 Resource 6_Resource 6. 104 MW, 416 MWh battery.</v>
      </c>
      <c r="Z1395" s="197">
        <f>IF(COUNTIFS($Y$2:Y1395,Y1395)=1,1,0)</f>
        <v>0</v>
      </c>
      <c r="AA1395" s="197">
        <f>SUM($Z$2:Z1395)*Z1395</f>
        <v>0</v>
      </c>
      <c r="AB1395" s="197">
        <f>COUNTIFS(resources!B:B,B1395)</f>
        <v>1</v>
      </c>
      <c r="AC1395" s="197">
        <f t="shared" si="458"/>
        <v>1</v>
      </c>
      <c r="AD1395" s="197">
        <f t="shared" si="459"/>
        <v>1</v>
      </c>
      <c r="AE1395" s="197">
        <f t="shared" si="460"/>
        <v>1</v>
      </c>
      <c r="AF1395" s="197">
        <f t="shared" si="461"/>
        <v>1</v>
      </c>
      <c r="AG1395" s="197">
        <f t="shared" si="462"/>
        <v>1</v>
      </c>
      <c r="AH1395" s="197">
        <f t="shared" si="463"/>
        <v>1</v>
      </c>
      <c r="AI1395" s="197">
        <f t="shared" si="464"/>
        <v>1</v>
      </c>
    </row>
    <row r="1396" spans="1:35" x14ac:dyDescent="0.3">
      <c r="A1396" s="103" t="s">
        <v>3926</v>
      </c>
      <c r="B1396" s="214" t="s">
        <v>593</v>
      </c>
      <c r="C1396" s="214" t="s">
        <v>6285</v>
      </c>
      <c r="D1396" s="164">
        <v>2023</v>
      </c>
      <c r="E1396" s="164">
        <v>11</v>
      </c>
      <c r="F1396" s="166">
        <v>0</v>
      </c>
      <c r="G1396" s="206"/>
      <c r="H1396" s="208">
        <v>7.9654829074012612E-3</v>
      </c>
      <c r="I1396" s="103" t="s">
        <v>558</v>
      </c>
      <c r="J1396" s="85">
        <v>4</v>
      </c>
      <c r="K1396" s="211" t="s">
        <v>6286</v>
      </c>
      <c r="L1396" s="211">
        <v>104</v>
      </c>
      <c r="M1396" s="211" t="str">
        <f>IF(
ISNA(INDEX([1]resources!E:E,MATCH(B1396,[1]resources!B:B,0))),"fillme",
INDEX([1]resources!E:E,MATCH(B1396,[1]resources!B:B,0)))</f>
        <v>CAISO_Battery</v>
      </c>
      <c r="N1396" s="221">
        <f>IF(
ISNA(INDEX([1]resources!J:J,MATCH(B1396,[1]resources!B:B,0))),"fillme",
INDEX([1]resources!J:J,MATCH(B1396,[1]resources!B:B,0)))</f>
        <v>0</v>
      </c>
      <c r="O1396" s="210" t="str">
        <f>IFERROR(INDEX(resources!K:K,MATCH(B1396,resources!B:B,0)),"fillme")</f>
        <v>battery</v>
      </c>
      <c r="P1396" s="210" t="str">
        <f t="shared" si="450"/>
        <v>battery_2023_11</v>
      </c>
      <c r="Q1396" s="194">
        <f>INDEX(elcc!G:G,MATCH(P1396,elcc!D:D,0))</f>
        <v>1</v>
      </c>
      <c r="R1396" s="195">
        <f t="shared" si="451"/>
        <v>1</v>
      </c>
      <c r="S1396" s="210">
        <f t="shared" si="452"/>
        <v>0.82841022236973116</v>
      </c>
      <c r="T1396" s="212">
        <f t="shared" si="453"/>
        <v>0.82841022236973116</v>
      </c>
      <c r="U1396" s="196" t="str">
        <f t="shared" si="454"/>
        <v>ok</v>
      </c>
      <c r="V1396" s="192" t="str">
        <f>INDEX(resources!F:F,MATCH(B1396,resources!B:B,0))</f>
        <v>new_resolve</v>
      </c>
      <c r="W1396" s="197">
        <f t="shared" si="455"/>
        <v>0</v>
      </c>
      <c r="X1396" s="197">
        <f t="shared" si="456"/>
        <v>1</v>
      </c>
      <c r="Y1396" s="214" t="str">
        <f t="shared" si="457"/>
        <v>New_Li_Battery_D.19-11-016 Resource 6_Resource 6. 104 MW, 416 MWh battery.</v>
      </c>
      <c r="Z1396" s="197">
        <f>IF(COUNTIFS($Y$2:Y1396,Y1396)=1,1,0)</f>
        <v>0</v>
      </c>
      <c r="AA1396" s="197">
        <f>SUM($Z$2:Z1396)*Z1396</f>
        <v>0</v>
      </c>
      <c r="AB1396" s="197">
        <f>COUNTIFS(resources!B:B,B1396)</f>
        <v>1</v>
      </c>
      <c r="AC1396" s="197">
        <f t="shared" si="458"/>
        <v>1</v>
      </c>
      <c r="AD1396" s="197">
        <f t="shared" si="459"/>
        <v>1</v>
      </c>
      <c r="AE1396" s="197">
        <f t="shared" si="460"/>
        <v>1</v>
      </c>
      <c r="AF1396" s="197">
        <f t="shared" si="461"/>
        <v>1</v>
      </c>
      <c r="AG1396" s="197">
        <f t="shared" si="462"/>
        <v>1</v>
      </c>
      <c r="AH1396" s="197">
        <f t="shared" si="463"/>
        <v>1</v>
      </c>
      <c r="AI1396" s="197">
        <f t="shared" si="464"/>
        <v>1</v>
      </c>
    </row>
    <row r="1397" spans="1:35" x14ac:dyDescent="0.3">
      <c r="A1397" s="103" t="s">
        <v>3926</v>
      </c>
      <c r="B1397" s="214" t="s">
        <v>593</v>
      </c>
      <c r="C1397" s="214" t="s">
        <v>6285</v>
      </c>
      <c r="D1397" s="164">
        <v>2023</v>
      </c>
      <c r="E1397" s="164">
        <v>12</v>
      </c>
      <c r="F1397" s="166">
        <v>0</v>
      </c>
      <c r="G1397" s="206"/>
      <c r="H1397" s="208">
        <v>7.9654829074012612E-3</v>
      </c>
      <c r="I1397" s="103" t="s">
        <v>558</v>
      </c>
      <c r="J1397" s="85">
        <v>4</v>
      </c>
      <c r="K1397" s="211" t="s">
        <v>6286</v>
      </c>
      <c r="L1397" s="211">
        <v>104</v>
      </c>
      <c r="M1397" s="211" t="str">
        <f>IF(
ISNA(INDEX([1]resources!E:E,MATCH(B1397,[1]resources!B:B,0))),"fillme",
INDEX([1]resources!E:E,MATCH(B1397,[1]resources!B:B,0)))</f>
        <v>CAISO_Battery</v>
      </c>
      <c r="N1397" s="221">
        <f>IF(
ISNA(INDEX([1]resources!J:J,MATCH(B1397,[1]resources!B:B,0))),"fillme",
INDEX([1]resources!J:J,MATCH(B1397,[1]resources!B:B,0)))</f>
        <v>0</v>
      </c>
      <c r="O1397" s="210" t="str">
        <f>IFERROR(INDEX(resources!K:K,MATCH(B1397,resources!B:B,0)),"fillme")</f>
        <v>battery</v>
      </c>
      <c r="P1397" s="210" t="str">
        <f t="shared" si="450"/>
        <v>battery_2023_12</v>
      </c>
      <c r="Q1397" s="194">
        <f>INDEX(elcc!G:G,MATCH(P1397,elcc!D:D,0))</f>
        <v>1</v>
      </c>
      <c r="R1397" s="195">
        <f t="shared" si="451"/>
        <v>1</v>
      </c>
      <c r="S1397" s="210">
        <f t="shared" si="452"/>
        <v>0.82841022236973116</v>
      </c>
      <c r="T1397" s="212">
        <f t="shared" si="453"/>
        <v>0.82841022236973116</v>
      </c>
      <c r="U1397" s="196" t="str">
        <f t="shared" si="454"/>
        <v>ok</v>
      </c>
      <c r="V1397" s="192" t="str">
        <f>INDEX(resources!F:F,MATCH(B1397,resources!B:B,0))</f>
        <v>new_resolve</v>
      </c>
      <c r="W1397" s="197">
        <f t="shared" si="455"/>
        <v>0</v>
      </c>
      <c r="X1397" s="197">
        <f t="shared" si="456"/>
        <v>1</v>
      </c>
      <c r="Y1397" s="214" t="str">
        <f t="shared" si="457"/>
        <v>New_Li_Battery_D.19-11-016 Resource 6_Resource 6. 104 MW, 416 MWh battery.</v>
      </c>
      <c r="Z1397" s="197">
        <f>IF(COUNTIFS($Y$2:Y1397,Y1397)=1,1,0)</f>
        <v>0</v>
      </c>
      <c r="AA1397" s="197">
        <f>SUM($Z$2:Z1397)*Z1397</f>
        <v>0</v>
      </c>
      <c r="AB1397" s="197">
        <f>COUNTIFS(resources!B:B,B1397)</f>
        <v>1</v>
      </c>
      <c r="AC1397" s="197">
        <f t="shared" si="458"/>
        <v>1</v>
      </c>
      <c r="AD1397" s="197">
        <f t="shared" si="459"/>
        <v>1</v>
      </c>
      <c r="AE1397" s="197">
        <f t="shared" si="460"/>
        <v>1</v>
      </c>
      <c r="AF1397" s="197">
        <f t="shared" si="461"/>
        <v>1</v>
      </c>
      <c r="AG1397" s="197">
        <f t="shared" si="462"/>
        <v>1</v>
      </c>
      <c r="AH1397" s="197">
        <f t="shared" si="463"/>
        <v>1</v>
      </c>
      <c r="AI1397" s="197">
        <f t="shared" si="464"/>
        <v>1</v>
      </c>
    </row>
    <row r="1398" spans="1:35" x14ac:dyDescent="0.3">
      <c r="A1398" s="103" t="s">
        <v>3926</v>
      </c>
      <c r="B1398" s="214" t="s">
        <v>593</v>
      </c>
      <c r="C1398" s="214" t="s">
        <v>6285</v>
      </c>
      <c r="D1398" s="164">
        <v>2024</v>
      </c>
      <c r="E1398" s="164">
        <v>1</v>
      </c>
      <c r="F1398" s="166">
        <v>0</v>
      </c>
      <c r="G1398" s="206"/>
      <c r="H1398" s="208">
        <v>7.9654829074012612E-3</v>
      </c>
      <c r="I1398" s="103" t="s">
        <v>558</v>
      </c>
      <c r="J1398" s="85">
        <v>4</v>
      </c>
      <c r="K1398" s="211" t="s">
        <v>6286</v>
      </c>
      <c r="L1398" s="211">
        <v>104</v>
      </c>
      <c r="M1398" s="211" t="str">
        <f>IF(
ISNA(INDEX([1]resources!E:E,MATCH(B1398,[1]resources!B:B,0))),"fillme",
INDEX([1]resources!E:E,MATCH(B1398,[1]resources!B:B,0)))</f>
        <v>CAISO_Battery</v>
      </c>
      <c r="N1398" s="221">
        <f>IF(
ISNA(INDEX([1]resources!J:J,MATCH(B1398,[1]resources!B:B,0))),"fillme",
INDEX([1]resources!J:J,MATCH(B1398,[1]resources!B:B,0)))</f>
        <v>0</v>
      </c>
      <c r="O1398" s="210" t="str">
        <f>IFERROR(INDEX(resources!K:K,MATCH(B1398,resources!B:B,0)),"fillme")</f>
        <v>battery</v>
      </c>
      <c r="P1398" s="210" t="str">
        <f t="shared" si="450"/>
        <v>battery_2024_1</v>
      </c>
      <c r="Q1398" s="194">
        <f>INDEX(elcc!G:G,MATCH(P1398,elcc!D:D,0))</f>
        <v>1</v>
      </c>
      <c r="R1398" s="195">
        <f t="shared" si="451"/>
        <v>1</v>
      </c>
      <c r="S1398" s="210">
        <f t="shared" si="452"/>
        <v>0.82841022236973116</v>
      </c>
      <c r="T1398" s="212">
        <f t="shared" si="453"/>
        <v>0.82841022236973116</v>
      </c>
      <c r="U1398" s="196" t="str">
        <f t="shared" si="454"/>
        <v>ok</v>
      </c>
      <c r="V1398" s="192" t="str">
        <f>INDEX(resources!F:F,MATCH(B1398,resources!B:B,0))</f>
        <v>new_resolve</v>
      </c>
      <c r="W1398" s="197">
        <f t="shared" si="455"/>
        <v>0</v>
      </c>
      <c r="X1398" s="197">
        <f t="shared" si="456"/>
        <v>1</v>
      </c>
      <c r="Y1398" s="214" t="str">
        <f t="shared" si="457"/>
        <v>New_Li_Battery_D.19-11-016 Resource 6_Resource 6. 104 MW, 416 MWh battery.</v>
      </c>
      <c r="Z1398" s="197">
        <f>IF(COUNTIFS($Y$2:Y1398,Y1398)=1,1,0)</f>
        <v>0</v>
      </c>
      <c r="AA1398" s="197">
        <f>SUM($Z$2:Z1398)*Z1398</f>
        <v>0</v>
      </c>
      <c r="AB1398" s="197">
        <f>COUNTIFS(resources!B:B,B1398)</f>
        <v>1</v>
      </c>
      <c r="AC1398" s="197">
        <f t="shared" si="458"/>
        <v>1</v>
      </c>
      <c r="AD1398" s="197">
        <f t="shared" si="459"/>
        <v>1</v>
      </c>
      <c r="AE1398" s="197">
        <f t="shared" si="460"/>
        <v>1</v>
      </c>
      <c r="AF1398" s="197">
        <f t="shared" si="461"/>
        <v>1</v>
      </c>
      <c r="AG1398" s="197">
        <f t="shared" si="462"/>
        <v>1</v>
      </c>
      <c r="AH1398" s="197">
        <f t="shared" si="463"/>
        <v>1</v>
      </c>
      <c r="AI1398" s="197">
        <f t="shared" si="464"/>
        <v>1</v>
      </c>
    </row>
    <row r="1399" spans="1:35" x14ac:dyDescent="0.3">
      <c r="A1399" s="103" t="s">
        <v>3926</v>
      </c>
      <c r="B1399" s="214" t="s">
        <v>593</v>
      </c>
      <c r="C1399" s="214" t="s">
        <v>6285</v>
      </c>
      <c r="D1399" s="164">
        <v>2024</v>
      </c>
      <c r="E1399" s="164">
        <v>2</v>
      </c>
      <c r="F1399" s="166">
        <v>0</v>
      </c>
      <c r="G1399" s="206"/>
      <c r="H1399" s="208">
        <v>7.9654829074012612E-3</v>
      </c>
      <c r="I1399" s="103" t="s">
        <v>558</v>
      </c>
      <c r="J1399" s="85">
        <v>4</v>
      </c>
      <c r="K1399" s="211" t="s">
        <v>6286</v>
      </c>
      <c r="L1399" s="211">
        <v>104</v>
      </c>
      <c r="M1399" s="211" t="str">
        <f>IF(
ISNA(INDEX([1]resources!E:E,MATCH(B1399,[1]resources!B:B,0))),"fillme",
INDEX([1]resources!E:E,MATCH(B1399,[1]resources!B:B,0)))</f>
        <v>CAISO_Battery</v>
      </c>
      <c r="N1399" s="221">
        <f>IF(
ISNA(INDEX([1]resources!J:J,MATCH(B1399,[1]resources!B:B,0))),"fillme",
INDEX([1]resources!J:J,MATCH(B1399,[1]resources!B:B,0)))</f>
        <v>0</v>
      </c>
      <c r="O1399" s="210" t="str">
        <f>IFERROR(INDEX(resources!K:K,MATCH(B1399,resources!B:B,0)),"fillme")</f>
        <v>battery</v>
      </c>
      <c r="P1399" s="210" t="str">
        <f t="shared" si="450"/>
        <v>battery_2024_2</v>
      </c>
      <c r="Q1399" s="194">
        <f>INDEX(elcc!G:G,MATCH(P1399,elcc!D:D,0))</f>
        <v>1</v>
      </c>
      <c r="R1399" s="195">
        <f t="shared" si="451"/>
        <v>1</v>
      </c>
      <c r="S1399" s="210">
        <f t="shared" si="452"/>
        <v>0.82841022236973116</v>
      </c>
      <c r="T1399" s="212">
        <f t="shared" si="453"/>
        <v>0.82841022236973116</v>
      </c>
      <c r="U1399" s="196" t="str">
        <f t="shared" si="454"/>
        <v>ok</v>
      </c>
      <c r="V1399" s="192" t="str">
        <f>INDEX(resources!F:F,MATCH(B1399,resources!B:B,0))</f>
        <v>new_resolve</v>
      </c>
      <c r="W1399" s="197">
        <f t="shared" si="455"/>
        <v>0</v>
      </c>
      <c r="X1399" s="197">
        <f t="shared" si="456"/>
        <v>1</v>
      </c>
      <c r="Y1399" s="214" t="str">
        <f t="shared" si="457"/>
        <v>New_Li_Battery_D.19-11-016 Resource 6_Resource 6. 104 MW, 416 MWh battery.</v>
      </c>
      <c r="Z1399" s="197">
        <f>IF(COUNTIFS($Y$2:Y1399,Y1399)=1,1,0)</f>
        <v>0</v>
      </c>
      <c r="AA1399" s="197">
        <f>SUM($Z$2:Z1399)*Z1399</f>
        <v>0</v>
      </c>
      <c r="AB1399" s="197">
        <f>COUNTIFS(resources!B:B,B1399)</f>
        <v>1</v>
      </c>
      <c r="AC1399" s="197">
        <f t="shared" si="458"/>
        <v>1</v>
      </c>
      <c r="AD1399" s="197">
        <f t="shared" si="459"/>
        <v>1</v>
      </c>
      <c r="AE1399" s="197">
        <f t="shared" si="460"/>
        <v>1</v>
      </c>
      <c r="AF1399" s="197">
        <f t="shared" si="461"/>
        <v>1</v>
      </c>
      <c r="AG1399" s="197">
        <f t="shared" si="462"/>
        <v>1</v>
      </c>
      <c r="AH1399" s="197">
        <f t="shared" si="463"/>
        <v>1</v>
      </c>
      <c r="AI1399" s="197">
        <f t="shared" si="464"/>
        <v>1</v>
      </c>
    </row>
    <row r="1400" spans="1:35" x14ac:dyDescent="0.3">
      <c r="A1400" s="103" t="s">
        <v>3926</v>
      </c>
      <c r="B1400" s="214" t="s">
        <v>593</v>
      </c>
      <c r="C1400" s="214" t="s">
        <v>6285</v>
      </c>
      <c r="D1400" s="164">
        <v>2024</v>
      </c>
      <c r="E1400" s="164">
        <v>3</v>
      </c>
      <c r="F1400" s="166">
        <v>0</v>
      </c>
      <c r="G1400" s="206"/>
      <c r="H1400" s="208">
        <v>7.9654829074012612E-3</v>
      </c>
      <c r="I1400" s="103" t="s">
        <v>558</v>
      </c>
      <c r="J1400" s="85">
        <v>4</v>
      </c>
      <c r="K1400" s="211" t="s">
        <v>6286</v>
      </c>
      <c r="L1400" s="211">
        <v>104</v>
      </c>
      <c r="M1400" s="211" t="str">
        <f>IF(
ISNA(INDEX([1]resources!E:E,MATCH(B1400,[1]resources!B:B,0))),"fillme",
INDEX([1]resources!E:E,MATCH(B1400,[1]resources!B:B,0)))</f>
        <v>CAISO_Battery</v>
      </c>
      <c r="N1400" s="221">
        <f>IF(
ISNA(INDEX([1]resources!J:J,MATCH(B1400,[1]resources!B:B,0))),"fillme",
INDEX([1]resources!J:J,MATCH(B1400,[1]resources!B:B,0)))</f>
        <v>0</v>
      </c>
      <c r="O1400" s="210" t="str">
        <f>IFERROR(INDEX(resources!K:K,MATCH(B1400,resources!B:B,0)),"fillme")</f>
        <v>battery</v>
      </c>
      <c r="P1400" s="210" t="str">
        <f t="shared" si="450"/>
        <v>battery_2024_3</v>
      </c>
      <c r="Q1400" s="194">
        <f>INDEX(elcc!G:G,MATCH(P1400,elcc!D:D,0))</f>
        <v>1</v>
      </c>
      <c r="R1400" s="195">
        <f t="shared" si="451"/>
        <v>1</v>
      </c>
      <c r="S1400" s="210">
        <f t="shared" si="452"/>
        <v>0.82841022236973116</v>
      </c>
      <c r="T1400" s="212">
        <f t="shared" si="453"/>
        <v>0.82841022236973116</v>
      </c>
      <c r="U1400" s="196" t="str">
        <f t="shared" si="454"/>
        <v>ok</v>
      </c>
      <c r="V1400" s="192" t="str">
        <f>INDEX(resources!F:F,MATCH(B1400,resources!B:B,0))</f>
        <v>new_resolve</v>
      </c>
      <c r="W1400" s="197">
        <f t="shared" si="455"/>
        <v>0</v>
      </c>
      <c r="X1400" s="197">
        <f t="shared" si="456"/>
        <v>1</v>
      </c>
      <c r="Y1400" s="214" t="str">
        <f t="shared" si="457"/>
        <v>New_Li_Battery_D.19-11-016 Resource 6_Resource 6. 104 MW, 416 MWh battery.</v>
      </c>
      <c r="Z1400" s="197">
        <f>IF(COUNTIFS($Y$2:Y1400,Y1400)=1,1,0)</f>
        <v>0</v>
      </c>
      <c r="AA1400" s="197">
        <f>SUM($Z$2:Z1400)*Z1400</f>
        <v>0</v>
      </c>
      <c r="AB1400" s="197">
        <f>COUNTIFS(resources!B:B,B1400)</f>
        <v>1</v>
      </c>
      <c r="AC1400" s="197">
        <f t="shared" si="458"/>
        <v>1</v>
      </c>
      <c r="AD1400" s="197">
        <f t="shared" si="459"/>
        <v>1</v>
      </c>
      <c r="AE1400" s="197">
        <f t="shared" si="460"/>
        <v>1</v>
      </c>
      <c r="AF1400" s="197">
        <f t="shared" si="461"/>
        <v>1</v>
      </c>
      <c r="AG1400" s="197">
        <f t="shared" si="462"/>
        <v>1</v>
      </c>
      <c r="AH1400" s="197">
        <f t="shared" si="463"/>
        <v>1</v>
      </c>
      <c r="AI1400" s="197">
        <f t="shared" si="464"/>
        <v>1</v>
      </c>
    </row>
    <row r="1401" spans="1:35" x14ac:dyDescent="0.3">
      <c r="A1401" s="103" t="s">
        <v>3926</v>
      </c>
      <c r="B1401" s="214" t="s">
        <v>593</v>
      </c>
      <c r="C1401" s="214" t="s">
        <v>6285</v>
      </c>
      <c r="D1401" s="164">
        <v>2024</v>
      </c>
      <c r="E1401" s="164">
        <v>4</v>
      </c>
      <c r="F1401" s="166">
        <v>0</v>
      </c>
      <c r="G1401" s="206"/>
      <c r="H1401" s="208">
        <v>7.9654829074012612E-3</v>
      </c>
      <c r="I1401" s="103" t="s">
        <v>558</v>
      </c>
      <c r="J1401" s="85">
        <v>4</v>
      </c>
      <c r="K1401" s="211" t="s">
        <v>6286</v>
      </c>
      <c r="L1401" s="211">
        <v>104</v>
      </c>
      <c r="M1401" s="211" t="str">
        <f>IF(
ISNA(INDEX([1]resources!E:E,MATCH(B1401,[1]resources!B:B,0))),"fillme",
INDEX([1]resources!E:E,MATCH(B1401,[1]resources!B:B,0)))</f>
        <v>CAISO_Battery</v>
      </c>
      <c r="N1401" s="221">
        <f>IF(
ISNA(INDEX([1]resources!J:J,MATCH(B1401,[1]resources!B:B,0))),"fillme",
INDEX([1]resources!J:J,MATCH(B1401,[1]resources!B:B,0)))</f>
        <v>0</v>
      </c>
      <c r="O1401" s="210" t="str">
        <f>IFERROR(INDEX(resources!K:K,MATCH(B1401,resources!B:B,0)),"fillme")</f>
        <v>battery</v>
      </c>
      <c r="P1401" s="210" t="str">
        <f t="shared" si="450"/>
        <v>battery_2024_4</v>
      </c>
      <c r="Q1401" s="194">
        <f>INDEX(elcc!G:G,MATCH(P1401,elcc!D:D,0))</f>
        <v>1</v>
      </c>
      <c r="R1401" s="195">
        <f t="shared" si="451"/>
        <v>1</v>
      </c>
      <c r="S1401" s="210">
        <f t="shared" si="452"/>
        <v>0.82841022236973116</v>
      </c>
      <c r="T1401" s="212">
        <f t="shared" si="453"/>
        <v>0.82841022236973116</v>
      </c>
      <c r="U1401" s="196" t="str">
        <f t="shared" si="454"/>
        <v>ok</v>
      </c>
      <c r="V1401" s="192" t="str">
        <f>INDEX(resources!F:F,MATCH(B1401,resources!B:B,0))</f>
        <v>new_resolve</v>
      </c>
      <c r="W1401" s="197">
        <f t="shared" si="455"/>
        <v>0</v>
      </c>
      <c r="X1401" s="197">
        <f t="shared" si="456"/>
        <v>1</v>
      </c>
      <c r="Y1401" s="214" t="str">
        <f t="shared" si="457"/>
        <v>New_Li_Battery_D.19-11-016 Resource 6_Resource 6. 104 MW, 416 MWh battery.</v>
      </c>
      <c r="Z1401" s="197">
        <f>IF(COUNTIFS($Y$2:Y1401,Y1401)=1,1,0)</f>
        <v>0</v>
      </c>
      <c r="AA1401" s="197">
        <f>SUM($Z$2:Z1401)*Z1401</f>
        <v>0</v>
      </c>
      <c r="AB1401" s="197">
        <f>COUNTIFS(resources!B:B,B1401)</f>
        <v>1</v>
      </c>
      <c r="AC1401" s="197">
        <f t="shared" si="458"/>
        <v>1</v>
      </c>
      <c r="AD1401" s="197">
        <f t="shared" si="459"/>
        <v>1</v>
      </c>
      <c r="AE1401" s="197">
        <f t="shared" si="460"/>
        <v>1</v>
      </c>
      <c r="AF1401" s="197">
        <f t="shared" si="461"/>
        <v>1</v>
      </c>
      <c r="AG1401" s="197">
        <f t="shared" si="462"/>
        <v>1</v>
      </c>
      <c r="AH1401" s="197">
        <f t="shared" si="463"/>
        <v>1</v>
      </c>
      <c r="AI1401" s="197">
        <f t="shared" si="464"/>
        <v>1</v>
      </c>
    </row>
    <row r="1402" spans="1:35" x14ac:dyDescent="0.3">
      <c r="A1402" s="103" t="s">
        <v>3926</v>
      </c>
      <c r="B1402" s="214" t="s">
        <v>593</v>
      </c>
      <c r="C1402" s="214" t="s">
        <v>6285</v>
      </c>
      <c r="D1402" s="164">
        <v>2024</v>
      </c>
      <c r="E1402" s="164">
        <v>5</v>
      </c>
      <c r="F1402" s="166">
        <v>0</v>
      </c>
      <c r="G1402" s="206"/>
      <c r="H1402" s="208">
        <v>7.9654829074012612E-3</v>
      </c>
      <c r="I1402" s="103" t="s">
        <v>558</v>
      </c>
      <c r="J1402" s="85">
        <v>4</v>
      </c>
      <c r="K1402" s="211" t="s">
        <v>6286</v>
      </c>
      <c r="L1402" s="211">
        <v>104</v>
      </c>
      <c r="M1402" s="211" t="str">
        <f>IF(
ISNA(INDEX([1]resources!E:E,MATCH(B1402,[1]resources!B:B,0))),"fillme",
INDEX([1]resources!E:E,MATCH(B1402,[1]resources!B:B,0)))</f>
        <v>CAISO_Battery</v>
      </c>
      <c r="N1402" s="221">
        <f>IF(
ISNA(INDEX([1]resources!J:J,MATCH(B1402,[1]resources!B:B,0))),"fillme",
INDEX([1]resources!J:J,MATCH(B1402,[1]resources!B:B,0)))</f>
        <v>0</v>
      </c>
      <c r="O1402" s="210" t="str">
        <f>IFERROR(INDEX(resources!K:K,MATCH(B1402,resources!B:B,0)),"fillme")</f>
        <v>battery</v>
      </c>
      <c r="P1402" s="210" t="str">
        <f t="shared" si="450"/>
        <v>battery_2024_5</v>
      </c>
      <c r="Q1402" s="194">
        <f>INDEX(elcc!G:G,MATCH(P1402,elcc!D:D,0))</f>
        <v>1</v>
      </c>
      <c r="R1402" s="195">
        <f t="shared" si="451"/>
        <v>1</v>
      </c>
      <c r="S1402" s="210">
        <f t="shared" si="452"/>
        <v>0.82841022236973116</v>
      </c>
      <c r="T1402" s="212">
        <f t="shared" si="453"/>
        <v>0.82841022236973116</v>
      </c>
      <c r="U1402" s="196" t="str">
        <f t="shared" si="454"/>
        <v>ok</v>
      </c>
      <c r="V1402" s="192" t="str">
        <f>INDEX(resources!F:F,MATCH(B1402,resources!B:B,0))</f>
        <v>new_resolve</v>
      </c>
      <c r="W1402" s="197">
        <f t="shared" si="455"/>
        <v>0</v>
      </c>
      <c r="X1402" s="197">
        <f t="shared" si="456"/>
        <v>1</v>
      </c>
      <c r="Y1402" s="214" t="str">
        <f t="shared" si="457"/>
        <v>New_Li_Battery_D.19-11-016 Resource 6_Resource 6. 104 MW, 416 MWh battery.</v>
      </c>
      <c r="Z1402" s="197">
        <f>IF(COUNTIFS($Y$2:Y1402,Y1402)=1,1,0)</f>
        <v>0</v>
      </c>
      <c r="AA1402" s="197">
        <f>SUM($Z$2:Z1402)*Z1402</f>
        <v>0</v>
      </c>
      <c r="AB1402" s="197">
        <f>COUNTIFS(resources!B:B,B1402)</f>
        <v>1</v>
      </c>
      <c r="AC1402" s="197">
        <f t="shared" si="458"/>
        <v>1</v>
      </c>
      <c r="AD1402" s="197">
        <f t="shared" si="459"/>
        <v>1</v>
      </c>
      <c r="AE1402" s="197">
        <f t="shared" si="460"/>
        <v>1</v>
      </c>
      <c r="AF1402" s="197">
        <f t="shared" si="461"/>
        <v>1</v>
      </c>
      <c r="AG1402" s="197">
        <f t="shared" si="462"/>
        <v>1</v>
      </c>
      <c r="AH1402" s="197">
        <f t="shared" si="463"/>
        <v>1</v>
      </c>
      <c r="AI1402" s="197">
        <f t="shared" si="464"/>
        <v>1</v>
      </c>
    </row>
    <row r="1403" spans="1:35" x14ac:dyDescent="0.3">
      <c r="A1403" s="103" t="s">
        <v>3926</v>
      </c>
      <c r="B1403" s="214" t="s">
        <v>593</v>
      </c>
      <c r="C1403" s="214" t="s">
        <v>6285</v>
      </c>
      <c r="D1403" s="164">
        <v>2024</v>
      </c>
      <c r="E1403" s="164">
        <v>6</v>
      </c>
      <c r="F1403" s="166">
        <v>0</v>
      </c>
      <c r="G1403" s="206"/>
      <c r="H1403" s="208">
        <v>7.9654829074012612E-3</v>
      </c>
      <c r="I1403" s="103" t="s">
        <v>558</v>
      </c>
      <c r="J1403" s="85">
        <v>4</v>
      </c>
      <c r="K1403" s="211" t="s">
        <v>6286</v>
      </c>
      <c r="L1403" s="211">
        <v>104</v>
      </c>
      <c r="M1403" s="211" t="str">
        <f>IF(
ISNA(INDEX([1]resources!E:E,MATCH(B1403,[1]resources!B:B,0))),"fillme",
INDEX([1]resources!E:E,MATCH(B1403,[1]resources!B:B,0)))</f>
        <v>CAISO_Battery</v>
      </c>
      <c r="N1403" s="221">
        <f>IF(
ISNA(INDEX([1]resources!J:J,MATCH(B1403,[1]resources!B:B,0))),"fillme",
INDEX([1]resources!J:J,MATCH(B1403,[1]resources!B:B,0)))</f>
        <v>0</v>
      </c>
      <c r="O1403" s="210" t="str">
        <f>IFERROR(INDEX(resources!K:K,MATCH(B1403,resources!B:B,0)),"fillme")</f>
        <v>battery</v>
      </c>
      <c r="P1403" s="210" t="str">
        <f t="shared" si="450"/>
        <v>battery_2024_6</v>
      </c>
      <c r="Q1403" s="194">
        <f>INDEX(elcc!G:G,MATCH(P1403,elcc!D:D,0))</f>
        <v>1</v>
      </c>
      <c r="R1403" s="195">
        <f t="shared" si="451"/>
        <v>1</v>
      </c>
      <c r="S1403" s="210">
        <f t="shared" si="452"/>
        <v>0.82841022236973116</v>
      </c>
      <c r="T1403" s="212">
        <f t="shared" si="453"/>
        <v>0.82841022236973116</v>
      </c>
      <c r="U1403" s="196" t="str">
        <f t="shared" si="454"/>
        <v>ok</v>
      </c>
      <c r="V1403" s="192" t="str">
        <f>INDEX(resources!F:F,MATCH(B1403,resources!B:B,0))</f>
        <v>new_resolve</v>
      </c>
      <c r="W1403" s="197">
        <f t="shared" si="455"/>
        <v>0</v>
      </c>
      <c r="X1403" s="197">
        <f t="shared" si="456"/>
        <v>1</v>
      </c>
      <c r="Y1403" s="214" t="str">
        <f t="shared" si="457"/>
        <v>New_Li_Battery_D.19-11-016 Resource 6_Resource 6. 104 MW, 416 MWh battery.</v>
      </c>
      <c r="Z1403" s="197">
        <f>IF(COUNTIFS($Y$2:Y1403,Y1403)=1,1,0)</f>
        <v>0</v>
      </c>
      <c r="AA1403" s="197">
        <f>SUM($Z$2:Z1403)*Z1403</f>
        <v>0</v>
      </c>
      <c r="AB1403" s="197">
        <f>COUNTIFS(resources!B:B,B1403)</f>
        <v>1</v>
      </c>
      <c r="AC1403" s="197">
        <f t="shared" si="458"/>
        <v>1</v>
      </c>
      <c r="AD1403" s="197">
        <f t="shared" si="459"/>
        <v>1</v>
      </c>
      <c r="AE1403" s="197">
        <f t="shared" si="460"/>
        <v>1</v>
      </c>
      <c r="AF1403" s="197">
        <f t="shared" si="461"/>
        <v>1</v>
      </c>
      <c r="AG1403" s="197">
        <f t="shared" si="462"/>
        <v>1</v>
      </c>
      <c r="AH1403" s="197">
        <f t="shared" si="463"/>
        <v>1</v>
      </c>
      <c r="AI1403" s="197">
        <f t="shared" si="464"/>
        <v>1</v>
      </c>
    </row>
    <row r="1404" spans="1:35" x14ac:dyDescent="0.3">
      <c r="A1404" s="103" t="s">
        <v>3926</v>
      </c>
      <c r="B1404" s="214" t="s">
        <v>593</v>
      </c>
      <c r="C1404" s="214" t="s">
        <v>6285</v>
      </c>
      <c r="D1404" s="164">
        <v>2024</v>
      </c>
      <c r="E1404" s="164">
        <v>7</v>
      </c>
      <c r="F1404" s="166">
        <v>0</v>
      </c>
      <c r="G1404" s="206"/>
      <c r="H1404" s="208">
        <v>7.9654829074012612E-3</v>
      </c>
      <c r="I1404" s="103" t="s">
        <v>558</v>
      </c>
      <c r="J1404" s="85">
        <v>4</v>
      </c>
      <c r="K1404" s="211" t="s">
        <v>6286</v>
      </c>
      <c r="L1404" s="211">
        <v>104</v>
      </c>
      <c r="M1404" s="211" t="str">
        <f>IF(
ISNA(INDEX([1]resources!E:E,MATCH(B1404,[1]resources!B:B,0))),"fillme",
INDEX([1]resources!E:E,MATCH(B1404,[1]resources!B:B,0)))</f>
        <v>CAISO_Battery</v>
      </c>
      <c r="N1404" s="221">
        <f>IF(
ISNA(INDEX([1]resources!J:J,MATCH(B1404,[1]resources!B:B,0))),"fillme",
INDEX([1]resources!J:J,MATCH(B1404,[1]resources!B:B,0)))</f>
        <v>0</v>
      </c>
      <c r="O1404" s="210" t="str">
        <f>IFERROR(INDEX(resources!K:K,MATCH(B1404,resources!B:B,0)),"fillme")</f>
        <v>battery</v>
      </c>
      <c r="P1404" s="210" t="str">
        <f t="shared" si="450"/>
        <v>battery_2024_7</v>
      </c>
      <c r="Q1404" s="194">
        <f>INDEX(elcc!G:G,MATCH(P1404,elcc!D:D,0))</f>
        <v>1</v>
      </c>
      <c r="R1404" s="195">
        <f t="shared" si="451"/>
        <v>1</v>
      </c>
      <c r="S1404" s="210">
        <f t="shared" si="452"/>
        <v>0.82841022236973116</v>
      </c>
      <c r="T1404" s="212">
        <f t="shared" si="453"/>
        <v>0.82841022236973116</v>
      </c>
      <c r="U1404" s="196" t="str">
        <f t="shared" si="454"/>
        <v>ok</v>
      </c>
      <c r="V1404" s="192" t="str">
        <f>INDEX(resources!F:F,MATCH(B1404,resources!B:B,0))</f>
        <v>new_resolve</v>
      </c>
      <c r="W1404" s="197">
        <f t="shared" si="455"/>
        <v>0</v>
      </c>
      <c r="X1404" s="197">
        <f t="shared" si="456"/>
        <v>1</v>
      </c>
      <c r="Y1404" s="214" t="str">
        <f t="shared" si="457"/>
        <v>New_Li_Battery_D.19-11-016 Resource 6_Resource 6. 104 MW, 416 MWh battery.</v>
      </c>
      <c r="Z1404" s="197">
        <f>IF(COUNTIFS($Y$2:Y1404,Y1404)=1,1,0)</f>
        <v>0</v>
      </c>
      <c r="AA1404" s="197">
        <f>SUM($Z$2:Z1404)*Z1404</f>
        <v>0</v>
      </c>
      <c r="AB1404" s="197">
        <f>COUNTIFS(resources!B:B,B1404)</f>
        <v>1</v>
      </c>
      <c r="AC1404" s="197">
        <f t="shared" si="458"/>
        <v>1</v>
      </c>
      <c r="AD1404" s="197">
        <f t="shared" si="459"/>
        <v>1</v>
      </c>
      <c r="AE1404" s="197">
        <f t="shared" si="460"/>
        <v>1</v>
      </c>
      <c r="AF1404" s="197">
        <f t="shared" si="461"/>
        <v>1</v>
      </c>
      <c r="AG1404" s="197">
        <f t="shared" si="462"/>
        <v>1</v>
      </c>
      <c r="AH1404" s="197">
        <f t="shared" si="463"/>
        <v>1</v>
      </c>
      <c r="AI1404" s="197">
        <f t="shared" si="464"/>
        <v>1</v>
      </c>
    </row>
    <row r="1405" spans="1:35" x14ac:dyDescent="0.3">
      <c r="A1405" s="103" t="s">
        <v>3926</v>
      </c>
      <c r="B1405" s="214" t="s">
        <v>593</v>
      </c>
      <c r="C1405" s="214" t="s">
        <v>6285</v>
      </c>
      <c r="D1405" s="164">
        <v>2024</v>
      </c>
      <c r="E1405" s="164">
        <v>8</v>
      </c>
      <c r="F1405" s="166">
        <v>0</v>
      </c>
      <c r="G1405" s="206"/>
      <c r="H1405" s="208">
        <v>7.9654829074012612E-3</v>
      </c>
      <c r="I1405" s="103" t="s">
        <v>558</v>
      </c>
      <c r="J1405" s="85">
        <v>4</v>
      </c>
      <c r="K1405" s="211" t="s">
        <v>6286</v>
      </c>
      <c r="L1405" s="211">
        <v>104</v>
      </c>
      <c r="M1405" s="211" t="str">
        <f>IF(
ISNA(INDEX([1]resources!E:E,MATCH(B1405,[1]resources!B:B,0))),"fillme",
INDEX([1]resources!E:E,MATCH(B1405,[1]resources!B:B,0)))</f>
        <v>CAISO_Battery</v>
      </c>
      <c r="N1405" s="221">
        <f>IF(
ISNA(INDEX([1]resources!J:J,MATCH(B1405,[1]resources!B:B,0))),"fillme",
INDEX([1]resources!J:J,MATCH(B1405,[1]resources!B:B,0)))</f>
        <v>0</v>
      </c>
      <c r="O1405" s="210" t="str">
        <f>IFERROR(INDEX(resources!K:K,MATCH(B1405,resources!B:B,0)),"fillme")</f>
        <v>battery</v>
      </c>
      <c r="P1405" s="210" t="str">
        <f t="shared" si="450"/>
        <v>battery_2024_8</v>
      </c>
      <c r="Q1405" s="194">
        <f>INDEX(elcc!G:G,MATCH(P1405,elcc!D:D,0))</f>
        <v>1</v>
      </c>
      <c r="R1405" s="195">
        <f t="shared" si="451"/>
        <v>1</v>
      </c>
      <c r="S1405" s="210">
        <f t="shared" si="452"/>
        <v>0.82841022236973116</v>
      </c>
      <c r="T1405" s="212">
        <f t="shared" si="453"/>
        <v>0.82841022236973116</v>
      </c>
      <c r="U1405" s="196" t="str">
        <f t="shared" si="454"/>
        <v>ok</v>
      </c>
      <c r="V1405" s="192" t="str">
        <f>INDEX(resources!F:F,MATCH(B1405,resources!B:B,0))</f>
        <v>new_resolve</v>
      </c>
      <c r="W1405" s="197">
        <f t="shared" si="455"/>
        <v>0</v>
      </c>
      <c r="X1405" s="197">
        <f t="shared" si="456"/>
        <v>1</v>
      </c>
      <c r="Y1405" s="214" t="str">
        <f t="shared" si="457"/>
        <v>New_Li_Battery_D.19-11-016 Resource 6_Resource 6. 104 MW, 416 MWh battery.</v>
      </c>
      <c r="Z1405" s="197">
        <f>IF(COUNTIFS($Y$2:Y1405,Y1405)=1,1,0)</f>
        <v>0</v>
      </c>
      <c r="AA1405" s="197">
        <f>SUM($Z$2:Z1405)*Z1405</f>
        <v>0</v>
      </c>
      <c r="AB1405" s="197">
        <f>COUNTIFS(resources!B:B,B1405)</f>
        <v>1</v>
      </c>
      <c r="AC1405" s="197">
        <f t="shared" si="458"/>
        <v>1</v>
      </c>
      <c r="AD1405" s="197">
        <f t="shared" si="459"/>
        <v>1</v>
      </c>
      <c r="AE1405" s="197">
        <f t="shared" si="460"/>
        <v>1</v>
      </c>
      <c r="AF1405" s="197">
        <f t="shared" si="461"/>
        <v>1</v>
      </c>
      <c r="AG1405" s="197">
        <f t="shared" si="462"/>
        <v>1</v>
      </c>
      <c r="AH1405" s="197">
        <f t="shared" si="463"/>
        <v>1</v>
      </c>
      <c r="AI1405" s="197">
        <f t="shared" si="464"/>
        <v>1</v>
      </c>
    </row>
    <row r="1406" spans="1:35" x14ac:dyDescent="0.3">
      <c r="A1406" s="103" t="s">
        <v>3926</v>
      </c>
      <c r="B1406" s="214" t="s">
        <v>593</v>
      </c>
      <c r="C1406" s="214" t="s">
        <v>6285</v>
      </c>
      <c r="D1406" s="164">
        <v>2024</v>
      </c>
      <c r="E1406" s="164">
        <v>9</v>
      </c>
      <c r="F1406" s="166">
        <v>0</v>
      </c>
      <c r="G1406" s="206"/>
      <c r="H1406" s="208">
        <v>7.9654829074012612E-3</v>
      </c>
      <c r="I1406" s="103" t="s">
        <v>558</v>
      </c>
      <c r="J1406" s="85">
        <v>4</v>
      </c>
      <c r="K1406" s="211" t="s">
        <v>6286</v>
      </c>
      <c r="L1406" s="211">
        <v>104</v>
      </c>
      <c r="M1406" s="211" t="str">
        <f>IF(
ISNA(INDEX([1]resources!E:E,MATCH(B1406,[1]resources!B:B,0))),"fillme",
INDEX([1]resources!E:E,MATCH(B1406,[1]resources!B:B,0)))</f>
        <v>CAISO_Battery</v>
      </c>
      <c r="N1406" s="221">
        <f>IF(
ISNA(INDEX([1]resources!J:J,MATCH(B1406,[1]resources!B:B,0))),"fillme",
INDEX([1]resources!J:J,MATCH(B1406,[1]resources!B:B,0)))</f>
        <v>0</v>
      </c>
      <c r="O1406" s="210" t="str">
        <f>IFERROR(INDEX(resources!K:K,MATCH(B1406,resources!B:B,0)),"fillme")</f>
        <v>battery</v>
      </c>
      <c r="P1406" s="210" t="str">
        <f t="shared" si="450"/>
        <v>battery_2024_9</v>
      </c>
      <c r="Q1406" s="194">
        <f>INDEX(elcc!G:G,MATCH(P1406,elcc!D:D,0))</f>
        <v>1</v>
      </c>
      <c r="R1406" s="195">
        <f t="shared" si="451"/>
        <v>1</v>
      </c>
      <c r="S1406" s="210">
        <f t="shared" si="452"/>
        <v>0.82841022236973116</v>
      </c>
      <c r="T1406" s="212">
        <f t="shared" si="453"/>
        <v>0.82841022236973116</v>
      </c>
      <c r="U1406" s="196" t="str">
        <f t="shared" si="454"/>
        <v>ok</v>
      </c>
      <c r="V1406" s="192" t="str">
        <f>INDEX(resources!F:F,MATCH(B1406,resources!B:B,0))</f>
        <v>new_resolve</v>
      </c>
      <c r="W1406" s="197">
        <f t="shared" si="455"/>
        <v>0</v>
      </c>
      <c r="X1406" s="197">
        <f t="shared" si="456"/>
        <v>1</v>
      </c>
      <c r="Y1406" s="214" t="str">
        <f t="shared" si="457"/>
        <v>New_Li_Battery_D.19-11-016 Resource 6_Resource 6. 104 MW, 416 MWh battery.</v>
      </c>
      <c r="Z1406" s="197">
        <f>IF(COUNTIFS($Y$2:Y1406,Y1406)=1,1,0)</f>
        <v>0</v>
      </c>
      <c r="AA1406" s="197">
        <f>SUM($Z$2:Z1406)*Z1406</f>
        <v>0</v>
      </c>
      <c r="AB1406" s="197">
        <f>COUNTIFS(resources!B:B,B1406)</f>
        <v>1</v>
      </c>
      <c r="AC1406" s="197">
        <f t="shared" si="458"/>
        <v>1</v>
      </c>
      <c r="AD1406" s="197">
        <f t="shared" si="459"/>
        <v>1</v>
      </c>
      <c r="AE1406" s="197">
        <f t="shared" si="460"/>
        <v>1</v>
      </c>
      <c r="AF1406" s="197">
        <f t="shared" si="461"/>
        <v>1</v>
      </c>
      <c r="AG1406" s="197">
        <f t="shared" si="462"/>
        <v>1</v>
      </c>
      <c r="AH1406" s="197">
        <f t="shared" si="463"/>
        <v>1</v>
      </c>
      <c r="AI1406" s="197">
        <f t="shared" si="464"/>
        <v>1</v>
      </c>
    </row>
    <row r="1407" spans="1:35" x14ac:dyDescent="0.3">
      <c r="A1407" s="103" t="s">
        <v>3926</v>
      </c>
      <c r="B1407" s="214" t="s">
        <v>593</v>
      </c>
      <c r="C1407" s="214" t="s">
        <v>6285</v>
      </c>
      <c r="D1407" s="164">
        <v>2024</v>
      </c>
      <c r="E1407" s="164">
        <v>10</v>
      </c>
      <c r="F1407" s="166">
        <v>0</v>
      </c>
      <c r="G1407" s="206"/>
      <c r="H1407" s="208">
        <v>7.9654829074012612E-3</v>
      </c>
      <c r="I1407" s="103" t="s">
        <v>558</v>
      </c>
      <c r="J1407" s="85">
        <v>4</v>
      </c>
      <c r="K1407" s="211" t="s">
        <v>6286</v>
      </c>
      <c r="L1407" s="211">
        <v>104</v>
      </c>
      <c r="M1407" s="211" t="str">
        <f>IF(
ISNA(INDEX([1]resources!E:E,MATCH(B1407,[1]resources!B:B,0))),"fillme",
INDEX([1]resources!E:E,MATCH(B1407,[1]resources!B:B,0)))</f>
        <v>CAISO_Battery</v>
      </c>
      <c r="N1407" s="221">
        <f>IF(
ISNA(INDEX([1]resources!J:J,MATCH(B1407,[1]resources!B:B,0))),"fillme",
INDEX([1]resources!J:J,MATCH(B1407,[1]resources!B:B,0)))</f>
        <v>0</v>
      </c>
      <c r="O1407" s="210" t="str">
        <f>IFERROR(INDEX(resources!K:K,MATCH(B1407,resources!B:B,0)),"fillme")</f>
        <v>battery</v>
      </c>
      <c r="P1407" s="210" t="str">
        <f t="shared" si="450"/>
        <v>battery_2024_10</v>
      </c>
      <c r="Q1407" s="194">
        <f>INDEX(elcc!G:G,MATCH(P1407,elcc!D:D,0))</f>
        <v>1</v>
      </c>
      <c r="R1407" s="195">
        <f t="shared" si="451"/>
        <v>1</v>
      </c>
      <c r="S1407" s="210">
        <f t="shared" si="452"/>
        <v>0.82841022236973116</v>
      </c>
      <c r="T1407" s="212">
        <f t="shared" si="453"/>
        <v>0.82841022236973116</v>
      </c>
      <c r="U1407" s="196" t="str">
        <f t="shared" si="454"/>
        <v>ok</v>
      </c>
      <c r="V1407" s="192" t="str">
        <f>INDEX(resources!F:F,MATCH(B1407,resources!B:B,0))</f>
        <v>new_resolve</v>
      </c>
      <c r="W1407" s="197">
        <f t="shared" si="455"/>
        <v>0</v>
      </c>
      <c r="X1407" s="197">
        <f t="shared" si="456"/>
        <v>1</v>
      </c>
      <c r="Y1407" s="214" t="str">
        <f t="shared" si="457"/>
        <v>New_Li_Battery_D.19-11-016 Resource 6_Resource 6. 104 MW, 416 MWh battery.</v>
      </c>
      <c r="Z1407" s="197">
        <f>IF(COUNTIFS($Y$2:Y1407,Y1407)=1,1,0)</f>
        <v>0</v>
      </c>
      <c r="AA1407" s="197">
        <f>SUM($Z$2:Z1407)*Z1407</f>
        <v>0</v>
      </c>
      <c r="AB1407" s="197">
        <f>COUNTIFS(resources!B:B,B1407)</f>
        <v>1</v>
      </c>
      <c r="AC1407" s="197">
        <f t="shared" si="458"/>
        <v>1</v>
      </c>
      <c r="AD1407" s="197">
        <f t="shared" si="459"/>
        <v>1</v>
      </c>
      <c r="AE1407" s="197">
        <f t="shared" si="460"/>
        <v>1</v>
      </c>
      <c r="AF1407" s="197">
        <f t="shared" si="461"/>
        <v>1</v>
      </c>
      <c r="AG1407" s="197">
        <f t="shared" si="462"/>
        <v>1</v>
      </c>
      <c r="AH1407" s="197">
        <f t="shared" si="463"/>
        <v>1</v>
      </c>
      <c r="AI1407" s="197">
        <f t="shared" si="464"/>
        <v>1</v>
      </c>
    </row>
    <row r="1408" spans="1:35" x14ac:dyDescent="0.3">
      <c r="A1408" s="103" t="s">
        <v>3926</v>
      </c>
      <c r="B1408" s="214" t="s">
        <v>593</v>
      </c>
      <c r="C1408" s="214" t="s">
        <v>6285</v>
      </c>
      <c r="D1408" s="164">
        <v>2024</v>
      </c>
      <c r="E1408" s="164">
        <v>11</v>
      </c>
      <c r="F1408" s="166">
        <v>0</v>
      </c>
      <c r="G1408" s="206"/>
      <c r="H1408" s="208">
        <v>7.9654829074012612E-3</v>
      </c>
      <c r="I1408" s="103" t="s">
        <v>558</v>
      </c>
      <c r="J1408" s="85">
        <v>4</v>
      </c>
      <c r="K1408" s="211" t="s">
        <v>6286</v>
      </c>
      <c r="L1408" s="211">
        <v>104</v>
      </c>
      <c r="M1408" s="211" t="str">
        <f>IF(
ISNA(INDEX([1]resources!E:E,MATCH(B1408,[1]resources!B:B,0))),"fillme",
INDEX([1]resources!E:E,MATCH(B1408,[1]resources!B:B,0)))</f>
        <v>CAISO_Battery</v>
      </c>
      <c r="N1408" s="221">
        <f>IF(
ISNA(INDEX([1]resources!J:J,MATCH(B1408,[1]resources!B:B,0))),"fillme",
INDEX([1]resources!J:J,MATCH(B1408,[1]resources!B:B,0)))</f>
        <v>0</v>
      </c>
      <c r="O1408" s="210" t="str">
        <f>IFERROR(INDEX(resources!K:K,MATCH(B1408,resources!B:B,0)),"fillme")</f>
        <v>battery</v>
      </c>
      <c r="P1408" s="210" t="str">
        <f t="shared" si="450"/>
        <v>battery_2024_11</v>
      </c>
      <c r="Q1408" s="194">
        <f>INDEX(elcc!G:G,MATCH(P1408,elcc!D:D,0))</f>
        <v>1</v>
      </c>
      <c r="R1408" s="195">
        <f t="shared" si="451"/>
        <v>1</v>
      </c>
      <c r="S1408" s="210">
        <f t="shared" si="452"/>
        <v>0.82841022236973116</v>
      </c>
      <c r="T1408" s="212">
        <f t="shared" si="453"/>
        <v>0.82841022236973116</v>
      </c>
      <c r="U1408" s="196" t="str">
        <f t="shared" si="454"/>
        <v>ok</v>
      </c>
      <c r="V1408" s="192" t="str">
        <f>INDEX(resources!F:F,MATCH(B1408,resources!B:B,0))</f>
        <v>new_resolve</v>
      </c>
      <c r="W1408" s="197">
        <f t="shared" si="455"/>
        <v>0</v>
      </c>
      <c r="X1408" s="197">
        <f t="shared" si="456"/>
        <v>1</v>
      </c>
      <c r="Y1408" s="214" t="str">
        <f t="shared" si="457"/>
        <v>New_Li_Battery_D.19-11-016 Resource 6_Resource 6. 104 MW, 416 MWh battery.</v>
      </c>
      <c r="Z1408" s="197">
        <f>IF(COUNTIFS($Y$2:Y1408,Y1408)=1,1,0)</f>
        <v>0</v>
      </c>
      <c r="AA1408" s="197">
        <f>SUM($Z$2:Z1408)*Z1408</f>
        <v>0</v>
      </c>
      <c r="AB1408" s="197">
        <f>COUNTIFS(resources!B:B,B1408)</f>
        <v>1</v>
      </c>
      <c r="AC1408" s="197">
        <f t="shared" si="458"/>
        <v>1</v>
      </c>
      <c r="AD1408" s="197">
        <f t="shared" si="459"/>
        <v>1</v>
      </c>
      <c r="AE1408" s="197">
        <f t="shared" si="460"/>
        <v>1</v>
      </c>
      <c r="AF1408" s="197">
        <f t="shared" si="461"/>
        <v>1</v>
      </c>
      <c r="AG1408" s="197">
        <f t="shared" si="462"/>
        <v>1</v>
      </c>
      <c r="AH1408" s="197">
        <f t="shared" si="463"/>
        <v>1</v>
      </c>
      <c r="AI1408" s="197">
        <f t="shared" si="464"/>
        <v>1</v>
      </c>
    </row>
    <row r="1409" spans="1:35" x14ac:dyDescent="0.3">
      <c r="A1409" s="103" t="s">
        <v>3926</v>
      </c>
      <c r="B1409" s="214" t="s">
        <v>593</v>
      </c>
      <c r="C1409" s="214" t="s">
        <v>6285</v>
      </c>
      <c r="D1409" s="164">
        <v>2024</v>
      </c>
      <c r="E1409" s="164">
        <v>12</v>
      </c>
      <c r="F1409" s="166">
        <v>0</v>
      </c>
      <c r="G1409" s="206"/>
      <c r="H1409" s="208">
        <v>7.9654829074012612E-3</v>
      </c>
      <c r="I1409" s="103" t="s">
        <v>558</v>
      </c>
      <c r="J1409" s="85">
        <v>4</v>
      </c>
      <c r="K1409" s="211" t="s">
        <v>6286</v>
      </c>
      <c r="L1409" s="211">
        <v>104</v>
      </c>
      <c r="M1409" s="211" t="str">
        <f>IF(
ISNA(INDEX([1]resources!E:E,MATCH(B1409,[1]resources!B:B,0))),"fillme",
INDEX([1]resources!E:E,MATCH(B1409,[1]resources!B:B,0)))</f>
        <v>CAISO_Battery</v>
      </c>
      <c r="N1409" s="221">
        <f>IF(
ISNA(INDEX([1]resources!J:J,MATCH(B1409,[1]resources!B:B,0))),"fillme",
INDEX([1]resources!J:J,MATCH(B1409,[1]resources!B:B,0)))</f>
        <v>0</v>
      </c>
      <c r="O1409" s="210" t="str">
        <f>IFERROR(INDEX(resources!K:K,MATCH(B1409,resources!B:B,0)),"fillme")</f>
        <v>battery</v>
      </c>
      <c r="P1409" s="210" t="str">
        <f t="shared" si="450"/>
        <v>battery_2024_12</v>
      </c>
      <c r="Q1409" s="194">
        <f>INDEX(elcc!G:G,MATCH(P1409,elcc!D:D,0))</f>
        <v>1</v>
      </c>
      <c r="R1409" s="195">
        <f t="shared" si="451"/>
        <v>1</v>
      </c>
      <c r="S1409" s="210">
        <f t="shared" si="452"/>
        <v>0.82841022236973116</v>
      </c>
      <c r="T1409" s="212">
        <f t="shared" si="453"/>
        <v>0.82841022236973116</v>
      </c>
      <c r="U1409" s="196" t="str">
        <f t="shared" si="454"/>
        <v>ok</v>
      </c>
      <c r="V1409" s="192" t="str">
        <f>INDEX(resources!F:F,MATCH(B1409,resources!B:B,0))</f>
        <v>new_resolve</v>
      </c>
      <c r="W1409" s="197">
        <f t="shared" si="455"/>
        <v>0</v>
      </c>
      <c r="X1409" s="197">
        <f t="shared" si="456"/>
        <v>1</v>
      </c>
      <c r="Y1409" s="214" t="str">
        <f t="shared" si="457"/>
        <v>New_Li_Battery_D.19-11-016 Resource 6_Resource 6. 104 MW, 416 MWh battery.</v>
      </c>
      <c r="Z1409" s="197">
        <f>IF(COUNTIFS($Y$2:Y1409,Y1409)=1,1,0)</f>
        <v>0</v>
      </c>
      <c r="AA1409" s="197">
        <f>SUM($Z$2:Z1409)*Z1409</f>
        <v>0</v>
      </c>
      <c r="AB1409" s="197">
        <f>COUNTIFS(resources!B:B,B1409)</f>
        <v>1</v>
      </c>
      <c r="AC1409" s="197">
        <f t="shared" si="458"/>
        <v>1</v>
      </c>
      <c r="AD1409" s="197">
        <f t="shared" si="459"/>
        <v>1</v>
      </c>
      <c r="AE1409" s="197">
        <f t="shared" si="460"/>
        <v>1</v>
      </c>
      <c r="AF1409" s="197">
        <f t="shared" si="461"/>
        <v>1</v>
      </c>
      <c r="AG1409" s="197">
        <f t="shared" si="462"/>
        <v>1</v>
      </c>
      <c r="AH1409" s="197">
        <f t="shared" si="463"/>
        <v>1</v>
      </c>
      <c r="AI1409" s="197">
        <f t="shared" si="464"/>
        <v>1</v>
      </c>
    </row>
    <row r="1410" spans="1:35" x14ac:dyDescent="0.3">
      <c r="A1410" s="103" t="s">
        <v>3926</v>
      </c>
      <c r="B1410" s="214" t="s">
        <v>593</v>
      </c>
      <c r="C1410" s="214" t="s">
        <v>6285</v>
      </c>
      <c r="D1410" s="164">
        <v>2025</v>
      </c>
      <c r="E1410" s="164">
        <v>1</v>
      </c>
      <c r="F1410" s="166">
        <v>0</v>
      </c>
      <c r="G1410" s="206"/>
      <c r="H1410" s="208">
        <v>7.9654829074012612E-3</v>
      </c>
      <c r="I1410" s="103" t="s">
        <v>558</v>
      </c>
      <c r="J1410" s="85">
        <v>4</v>
      </c>
      <c r="K1410" s="211" t="s">
        <v>6286</v>
      </c>
      <c r="L1410" s="211">
        <v>104</v>
      </c>
      <c r="M1410" s="211" t="str">
        <f>IF(
ISNA(INDEX([1]resources!E:E,MATCH(B1410,[1]resources!B:B,0))),"fillme",
INDEX([1]resources!E:E,MATCH(B1410,[1]resources!B:B,0)))</f>
        <v>CAISO_Battery</v>
      </c>
      <c r="N1410" s="221">
        <f>IF(
ISNA(INDEX([1]resources!J:J,MATCH(B1410,[1]resources!B:B,0))),"fillme",
INDEX([1]resources!J:J,MATCH(B1410,[1]resources!B:B,0)))</f>
        <v>0</v>
      </c>
      <c r="O1410" s="210" t="str">
        <f>IFERROR(INDEX(resources!K:K,MATCH(B1410,resources!B:B,0)),"fillme")</f>
        <v>battery</v>
      </c>
      <c r="P1410" s="210" t="str">
        <f t="shared" si="450"/>
        <v>battery_2025_1</v>
      </c>
      <c r="Q1410" s="194">
        <f>INDEX(elcc!G:G,MATCH(P1410,elcc!D:D,0))</f>
        <v>0.98301732361648997</v>
      </c>
      <c r="R1410" s="195">
        <f t="shared" si="451"/>
        <v>1</v>
      </c>
      <c r="S1410" s="210">
        <f t="shared" si="452"/>
        <v>0.8143415996504344</v>
      </c>
      <c r="T1410" s="212">
        <f t="shared" si="453"/>
        <v>0.8143415996504344</v>
      </c>
      <c r="U1410" s="196" t="str">
        <f t="shared" si="454"/>
        <v>ok</v>
      </c>
      <c r="V1410" s="192" t="str">
        <f>INDEX(resources!F:F,MATCH(B1410,resources!B:B,0))</f>
        <v>new_resolve</v>
      </c>
      <c r="W1410" s="197">
        <f t="shared" si="455"/>
        <v>0</v>
      </c>
      <c r="X1410" s="197">
        <f t="shared" si="456"/>
        <v>1</v>
      </c>
      <c r="Y1410" s="214" t="str">
        <f t="shared" si="457"/>
        <v>New_Li_Battery_D.19-11-016 Resource 6_Resource 6. 104 MW, 416 MWh battery.</v>
      </c>
      <c r="Z1410" s="197">
        <f>IF(COUNTIFS($Y$2:Y1410,Y1410)=1,1,0)</f>
        <v>0</v>
      </c>
      <c r="AA1410" s="197">
        <f>SUM($Z$2:Z1410)*Z1410</f>
        <v>0</v>
      </c>
      <c r="AB1410" s="197">
        <f>COUNTIFS(resources!B:B,B1410)</f>
        <v>1</v>
      </c>
      <c r="AC1410" s="197">
        <f t="shared" si="458"/>
        <v>1</v>
      </c>
      <c r="AD1410" s="197">
        <f t="shared" si="459"/>
        <v>1</v>
      </c>
      <c r="AE1410" s="197">
        <f t="shared" si="460"/>
        <v>1</v>
      </c>
      <c r="AF1410" s="197">
        <f t="shared" si="461"/>
        <v>1</v>
      </c>
      <c r="AG1410" s="197">
        <f t="shared" si="462"/>
        <v>1</v>
      </c>
      <c r="AH1410" s="197">
        <f t="shared" si="463"/>
        <v>1</v>
      </c>
      <c r="AI1410" s="197">
        <f t="shared" si="464"/>
        <v>1</v>
      </c>
    </row>
    <row r="1411" spans="1:35" x14ac:dyDescent="0.3">
      <c r="A1411" s="103" t="s">
        <v>3926</v>
      </c>
      <c r="B1411" s="214" t="s">
        <v>593</v>
      </c>
      <c r="C1411" s="214" t="s">
        <v>6285</v>
      </c>
      <c r="D1411" s="164">
        <v>2025</v>
      </c>
      <c r="E1411" s="164">
        <v>2</v>
      </c>
      <c r="F1411" s="166">
        <v>0</v>
      </c>
      <c r="G1411" s="206"/>
      <c r="H1411" s="208">
        <v>7.9654829074012612E-3</v>
      </c>
      <c r="I1411" s="103" t="s">
        <v>558</v>
      </c>
      <c r="J1411" s="85">
        <v>4</v>
      </c>
      <c r="K1411" s="211" t="s">
        <v>6286</v>
      </c>
      <c r="L1411" s="211">
        <v>104</v>
      </c>
      <c r="M1411" s="211" t="str">
        <f>IF(
ISNA(INDEX([1]resources!E:E,MATCH(B1411,[1]resources!B:B,0))),"fillme",
INDEX([1]resources!E:E,MATCH(B1411,[1]resources!B:B,0)))</f>
        <v>CAISO_Battery</v>
      </c>
      <c r="N1411" s="221">
        <f>IF(
ISNA(INDEX([1]resources!J:J,MATCH(B1411,[1]resources!B:B,0))),"fillme",
INDEX([1]resources!J:J,MATCH(B1411,[1]resources!B:B,0)))</f>
        <v>0</v>
      </c>
      <c r="O1411" s="210" t="str">
        <f>IFERROR(INDEX(resources!K:K,MATCH(B1411,resources!B:B,0)),"fillme")</f>
        <v>battery</v>
      </c>
      <c r="P1411" s="210" t="str">
        <f t="shared" si="450"/>
        <v>battery_2025_2</v>
      </c>
      <c r="Q1411" s="194">
        <f>INDEX(elcc!G:G,MATCH(P1411,elcc!D:D,0))</f>
        <v>0.98301732361648997</v>
      </c>
      <c r="R1411" s="195">
        <f t="shared" si="451"/>
        <v>1</v>
      </c>
      <c r="S1411" s="210">
        <f t="shared" si="452"/>
        <v>0.8143415996504344</v>
      </c>
      <c r="T1411" s="212">
        <f t="shared" si="453"/>
        <v>0.8143415996504344</v>
      </c>
      <c r="U1411" s="196" t="str">
        <f t="shared" si="454"/>
        <v>ok</v>
      </c>
      <c r="V1411" s="192" t="str">
        <f>INDEX(resources!F:F,MATCH(B1411,resources!B:B,0))</f>
        <v>new_resolve</v>
      </c>
      <c r="W1411" s="197">
        <f t="shared" si="455"/>
        <v>0</v>
      </c>
      <c r="X1411" s="197">
        <f t="shared" si="456"/>
        <v>1</v>
      </c>
      <c r="Y1411" s="214" t="str">
        <f t="shared" si="457"/>
        <v>New_Li_Battery_D.19-11-016 Resource 6_Resource 6. 104 MW, 416 MWh battery.</v>
      </c>
      <c r="Z1411" s="197">
        <f>IF(COUNTIFS($Y$2:Y1411,Y1411)=1,1,0)</f>
        <v>0</v>
      </c>
      <c r="AA1411" s="197">
        <f>SUM($Z$2:Z1411)*Z1411</f>
        <v>0</v>
      </c>
      <c r="AB1411" s="197">
        <f>COUNTIFS(resources!B:B,B1411)</f>
        <v>1</v>
      </c>
      <c r="AC1411" s="197">
        <f t="shared" si="458"/>
        <v>1</v>
      </c>
      <c r="AD1411" s="197">
        <f t="shared" si="459"/>
        <v>1</v>
      </c>
      <c r="AE1411" s="197">
        <f t="shared" si="460"/>
        <v>1</v>
      </c>
      <c r="AF1411" s="197">
        <f t="shared" si="461"/>
        <v>1</v>
      </c>
      <c r="AG1411" s="197">
        <f t="shared" si="462"/>
        <v>1</v>
      </c>
      <c r="AH1411" s="197">
        <f t="shared" si="463"/>
        <v>1</v>
      </c>
      <c r="AI1411" s="197">
        <f t="shared" si="464"/>
        <v>1</v>
      </c>
    </row>
    <row r="1412" spans="1:35" x14ac:dyDescent="0.3">
      <c r="A1412" s="103" t="s">
        <v>3926</v>
      </c>
      <c r="B1412" s="214" t="s">
        <v>593</v>
      </c>
      <c r="C1412" s="214" t="s">
        <v>6285</v>
      </c>
      <c r="D1412" s="164">
        <v>2025</v>
      </c>
      <c r="E1412" s="164">
        <v>3</v>
      </c>
      <c r="F1412" s="166">
        <v>0</v>
      </c>
      <c r="G1412" s="206"/>
      <c r="H1412" s="208">
        <v>7.9654829074012612E-3</v>
      </c>
      <c r="I1412" s="103" t="s">
        <v>558</v>
      </c>
      <c r="J1412" s="85">
        <v>4</v>
      </c>
      <c r="K1412" s="211" t="s">
        <v>6286</v>
      </c>
      <c r="L1412" s="211">
        <v>104</v>
      </c>
      <c r="M1412" s="211" t="str">
        <f>IF(
ISNA(INDEX([1]resources!E:E,MATCH(B1412,[1]resources!B:B,0))),"fillme",
INDEX([1]resources!E:E,MATCH(B1412,[1]resources!B:B,0)))</f>
        <v>CAISO_Battery</v>
      </c>
      <c r="N1412" s="221">
        <f>IF(
ISNA(INDEX([1]resources!J:J,MATCH(B1412,[1]resources!B:B,0))),"fillme",
INDEX([1]resources!J:J,MATCH(B1412,[1]resources!B:B,0)))</f>
        <v>0</v>
      </c>
      <c r="O1412" s="210" t="str">
        <f>IFERROR(INDEX(resources!K:K,MATCH(B1412,resources!B:B,0)),"fillme")</f>
        <v>battery</v>
      </c>
      <c r="P1412" s="210" t="str">
        <f t="shared" si="450"/>
        <v>battery_2025_3</v>
      </c>
      <c r="Q1412" s="194">
        <f>INDEX(elcc!G:G,MATCH(P1412,elcc!D:D,0))</f>
        <v>0.98301732361648997</v>
      </c>
      <c r="R1412" s="195">
        <f t="shared" si="451"/>
        <v>1</v>
      </c>
      <c r="S1412" s="210">
        <f t="shared" si="452"/>
        <v>0.8143415996504344</v>
      </c>
      <c r="T1412" s="212">
        <f t="shared" si="453"/>
        <v>0.8143415996504344</v>
      </c>
      <c r="U1412" s="196" t="str">
        <f t="shared" si="454"/>
        <v>ok</v>
      </c>
      <c r="V1412" s="192" t="str">
        <f>INDEX(resources!F:F,MATCH(B1412,resources!B:B,0))</f>
        <v>new_resolve</v>
      </c>
      <c r="W1412" s="197">
        <f t="shared" si="455"/>
        <v>0</v>
      </c>
      <c r="X1412" s="197">
        <f t="shared" si="456"/>
        <v>1</v>
      </c>
      <c r="Y1412" s="214" t="str">
        <f t="shared" si="457"/>
        <v>New_Li_Battery_D.19-11-016 Resource 6_Resource 6. 104 MW, 416 MWh battery.</v>
      </c>
      <c r="Z1412" s="197">
        <f>IF(COUNTIFS($Y$2:Y1412,Y1412)=1,1,0)</f>
        <v>0</v>
      </c>
      <c r="AA1412" s="197">
        <f>SUM($Z$2:Z1412)*Z1412</f>
        <v>0</v>
      </c>
      <c r="AB1412" s="197">
        <f>COUNTIFS(resources!B:B,B1412)</f>
        <v>1</v>
      </c>
      <c r="AC1412" s="197">
        <f t="shared" si="458"/>
        <v>1</v>
      </c>
      <c r="AD1412" s="197">
        <f t="shared" si="459"/>
        <v>1</v>
      </c>
      <c r="AE1412" s="197">
        <f t="shared" si="460"/>
        <v>1</v>
      </c>
      <c r="AF1412" s="197">
        <f t="shared" si="461"/>
        <v>1</v>
      </c>
      <c r="AG1412" s="197">
        <f t="shared" si="462"/>
        <v>1</v>
      </c>
      <c r="AH1412" s="197">
        <f t="shared" si="463"/>
        <v>1</v>
      </c>
      <c r="AI1412" s="197">
        <f t="shared" si="464"/>
        <v>1</v>
      </c>
    </row>
    <row r="1413" spans="1:35" x14ac:dyDescent="0.3">
      <c r="A1413" s="103" t="s">
        <v>3926</v>
      </c>
      <c r="B1413" s="214" t="s">
        <v>593</v>
      </c>
      <c r="C1413" s="214" t="s">
        <v>6285</v>
      </c>
      <c r="D1413" s="164">
        <v>2025</v>
      </c>
      <c r="E1413" s="164">
        <v>4</v>
      </c>
      <c r="F1413" s="166">
        <v>0</v>
      </c>
      <c r="G1413" s="206"/>
      <c r="H1413" s="208">
        <v>7.9654829074012612E-3</v>
      </c>
      <c r="I1413" s="103" t="s">
        <v>558</v>
      </c>
      <c r="J1413" s="85">
        <v>4</v>
      </c>
      <c r="K1413" s="211" t="s">
        <v>6286</v>
      </c>
      <c r="L1413" s="211">
        <v>104</v>
      </c>
      <c r="M1413" s="211" t="str">
        <f>IF(
ISNA(INDEX([1]resources!E:E,MATCH(B1413,[1]resources!B:B,0))),"fillme",
INDEX([1]resources!E:E,MATCH(B1413,[1]resources!B:B,0)))</f>
        <v>CAISO_Battery</v>
      </c>
      <c r="N1413" s="221">
        <f>IF(
ISNA(INDEX([1]resources!J:J,MATCH(B1413,[1]resources!B:B,0))),"fillme",
INDEX([1]resources!J:J,MATCH(B1413,[1]resources!B:B,0)))</f>
        <v>0</v>
      </c>
      <c r="O1413" s="210" t="str">
        <f>IFERROR(INDEX(resources!K:K,MATCH(B1413,resources!B:B,0)),"fillme")</f>
        <v>battery</v>
      </c>
      <c r="P1413" s="210" t="str">
        <f t="shared" si="450"/>
        <v>battery_2025_4</v>
      </c>
      <c r="Q1413" s="194">
        <f>INDEX(elcc!G:G,MATCH(P1413,elcc!D:D,0))</f>
        <v>0.98301732361648997</v>
      </c>
      <c r="R1413" s="195">
        <f t="shared" si="451"/>
        <v>1</v>
      </c>
      <c r="S1413" s="210">
        <f t="shared" si="452"/>
        <v>0.8143415996504344</v>
      </c>
      <c r="T1413" s="212">
        <f t="shared" si="453"/>
        <v>0.8143415996504344</v>
      </c>
      <c r="U1413" s="196" t="str">
        <f t="shared" si="454"/>
        <v>ok</v>
      </c>
      <c r="V1413" s="192" t="str">
        <f>INDEX(resources!F:F,MATCH(B1413,resources!B:B,0))</f>
        <v>new_resolve</v>
      </c>
      <c r="W1413" s="197">
        <f t="shared" si="455"/>
        <v>0</v>
      </c>
      <c r="X1413" s="197">
        <f t="shared" si="456"/>
        <v>1</v>
      </c>
      <c r="Y1413" s="214" t="str">
        <f t="shared" si="457"/>
        <v>New_Li_Battery_D.19-11-016 Resource 6_Resource 6. 104 MW, 416 MWh battery.</v>
      </c>
      <c r="Z1413" s="197">
        <f>IF(COUNTIFS($Y$2:Y1413,Y1413)=1,1,0)</f>
        <v>0</v>
      </c>
      <c r="AA1413" s="197">
        <f>SUM($Z$2:Z1413)*Z1413</f>
        <v>0</v>
      </c>
      <c r="AB1413" s="197">
        <f>COUNTIFS(resources!B:B,B1413)</f>
        <v>1</v>
      </c>
      <c r="AC1413" s="197">
        <f t="shared" si="458"/>
        <v>1</v>
      </c>
      <c r="AD1413" s="197">
        <f t="shared" si="459"/>
        <v>1</v>
      </c>
      <c r="AE1413" s="197">
        <f t="shared" si="460"/>
        <v>1</v>
      </c>
      <c r="AF1413" s="197">
        <f t="shared" si="461"/>
        <v>1</v>
      </c>
      <c r="AG1413" s="197">
        <f t="shared" si="462"/>
        <v>1</v>
      </c>
      <c r="AH1413" s="197">
        <f t="shared" si="463"/>
        <v>1</v>
      </c>
      <c r="AI1413" s="197">
        <f t="shared" si="464"/>
        <v>1</v>
      </c>
    </row>
    <row r="1414" spans="1:35" x14ac:dyDescent="0.3">
      <c r="A1414" s="103" t="s">
        <v>3926</v>
      </c>
      <c r="B1414" s="214" t="s">
        <v>593</v>
      </c>
      <c r="C1414" s="214" t="s">
        <v>6285</v>
      </c>
      <c r="D1414" s="164">
        <v>2025</v>
      </c>
      <c r="E1414" s="164">
        <v>5</v>
      </c>
      <c r="F1414" s="166">
        <v>0</v>
      </c>
      <c r="G1414" s="206"/>
      <c r="H1414" s="208">
        <v>7.9654829074012612E-3</v>
      </c>
      <c r="I1414" s="103" t="s">
        <v>558</v>
      </c>
      <c r="J1414" s="85">
        <v>4</v>
      </c>
      <c r="K1414" s="211" t="s">
        <v>6286</v>
      </c>
      <c r="L1414" s="211">
        <v>104</v>
      </c>
      <c r="M1414" s="211" t="str">
        <f>IF(
ISNA(INDEX([1]resources!E:E,MATCH(B1414,[1]resources!B:B,0))),"fillme",
INDEX([1]resources!E:E,MATCH(B1414,[1]resources!B:B,0)))</f>
        <v>CAISO_Battery</v>
      </c>
      <c r="N1414" s="221">
        <f>IF(
ISNA(INDEX([1]resources!J:J,MATCH(B1414,[1]resources!B:B,0))),"fillme",
INDEX([1]resources!J:J,MATCH(B1414,[1]resources!B:B,0)))</f>
        <v>0</v>
      </c>
      <c r="O1414" s="210" t="str">
        <f>IFERROR(INDEX(resources!K:K,MATCH(B1414,resources!B:B,0)),"fillme")</f>
        <v>battery</v>
      </c>
      <c r="P1414" s="210" t="str">
        <f t="shared" si="450"/>
        <v>battery_2025_5</v>
      </c>
      <c r="Q1414" s="194">
        <f>INDEX(elcc!G:G,MATCH(P1414,elcc!D:D,0))</f>
        <v>0.98301732361648997</v>
      </c>
      <c r="R1414" s="195">
        <f t="shared" si="451"/>
        <v>1</v>
      </c>
      <c r="S1414" s="210">
        <f t="shared" si="452"/>
        <v>0.8143415996504344</v>
      </c>
      <c r="T1414" s="212">
        <f t="shared" si="453"/>
        <v>0.8143415996504344</v>
      </c>
      <c r="U1414" s="196" t="str">
        <f t="shared" si="454"/>
        <v>ok</v>
      </c>
      <c r="V1414" s="192" t="str">
        <f>INDEX(resources!F:F,MATCH(B1414,resources!B:B,0))</f>
        <v>new_resolve</v>
      </c>
      <c r="W1414" s="197">
        <f t="shared" si="455"/>
        <v>0</v>
      </c>
      <c r="X1414" s="197">
        <f t="shared" si="456"/>
        <v>1</v>
      </c>
      <c r="Y1414" s="214" t="str">
        <f t="shared" si="457"/>
        <v>New_Li_Battery_D.19-11-016 Resource 6_Resource 6. 104 MW, 416 MWh battery.</v>
      </c>
      <c r="Z1414" s="197">
        <f>IF(COUNTIFS($Y$2:Y1414,Y1414)=1,1,0)</f>
        <v>0</v>
      </c>
      <c r="AA1414" s="197">
        <f>SUM($Z$2:Z1414)*Z1414</f>
        <v>0</v>
      </c>
      <c r="AB1414" s="197">
        <f>COUNTIFS(resources!B:B,B1414)</f>
        <v>1</v>
      </c>
      <c r="AC1414" s="197">
        <f t="shared" si="458"/>
        <v>1</v>
      </c>
      <c r="AD1414" s="197">
        <f t="shared" si="459"/>
        <v>1</v>
      </c>
      <c r="AE1414" s="197">
        <f t="shared" si="460"/>
        <v>1</v>
      </c>
      <c r="AF1414" s="197">
        <f t="shared" si="461"/>
        <v>1</v>
      </c>
      <c r="AG1414" s="197">
        <f t="shared" si="462"/>
        <v>1</v>
      </c>
      <c r="AH1414" s="197">
        <f t="shared" si="463"/>
        <v>1</v>
      </c>
      <c r="AI1414" s="197">
        <f t="shared" si="464"/>
        <v>1</v>
      </c>
    </row>
    <row r="1415" spans="1:35" x14ac:dyDescent="0.3">
      <c r="A1415" s="103" t="s">
        <v>3926</v>
      </c>
      <c r="B1415" s="214" t="s">
        <v>593</v>
      </c>
      <c r="C1415" s="214" t="s">
        <v>6285</v>
      </c>
      <c r="D1415" s="164">
        <v>2025</v>
      </c>
      <c r="E1415" s="164">
        <v>6</v>
      </c>
      <c r="F1415" s="166">
        <v>0</v>
      </c>
      <c r="G1415" s="206"/>
      <c r="H1415" s="208">
        <v>7.9654829074012612E-3</v>
      </c>
      <c r="I1415" s="103" t="s">
        <v>558</v>
      </c>
      <c r="J1415" s="85">
        <v>4</v>
      </c>
      <c r="K1415" s="211" t="s">
        <v>6286</v>
      </c>
      <c r="L1415" s="211">
        <v>104</v>
      </c>
      <c r="M1415" s="211" t="str">
        <f>IF(
ISNA(INDEX([1]resources!E:E,MATCH(B1415,[1]resources!B:B,0))),"fillme",
INDEX([1]resources!E:E,MATCH(B1415,[1]resources!B:B,0)))</f>
        <v>CAISO_Battery</v>
      </c>
      <c r="N1415" s="221">
        <f>IF(
ISNA(INDEX([1]resources!J:J,MATCH(B1415,[1]resources!B:B,0))),"fillme",
INDEX([1]resources!J:J,MATCH(B1415,[1]resources!B:B,0)))</f>
        <v>0</v>
      </c>
      <c r="O1415" s="210" t="str">
        <f>IFERROR(INDEX(resources!K:K,MATCH(B1415,resources!B:B,0)),"fillme")</f>
        <v>battery</v>
      </c>
      <c r="P1415" s="210" t="str">
        <f t="shared" si="450"/>
        <v>battery_2025_6</v>
      </c>
      <c r="Q1415" s="194">
        <f>INDEX(elcc!G:G,MATCH(P1415,elcc!D:D,0))</f>
        <v>0.98301732361648997</v>
      </c>
      <c r="R1415" s="195">
        <f t="shared" si="451"/>
        <v>1</v>
      </c>
      <c r="S1415" s="210">
        <f t="shared" si="452"/>
        <v>0.8143415996504344</v>
      </c>
      <c r="T1415" s="212">
        <f t="shared" si="453"/>
        <v>0.8143415996504344</v>
      </c>
      <c r="U1415" s="196" t="str">
        <f t="shared" si="454"/>
        <v>ok</v>
      </c>
      <c r="V1415" s="192" t="str">
        <f>INDEX(resources!F:F,MATCH(B1415,resources!B:B,0))</f>
        <v>new_resolve</v>
      </c>
      <c r="W1415" s="197">
        <f t="shared" si="455"/>
        <v>0</v>
      </c>
      <c r="X1415" s="197">
        <f t="shared" si="456"/>
        <v>1</v>
      </c>
      <c r="Y1415" s="214" t="str">
        <f t="shared" si="457"/>
        <v>New_Li_Battery_D.19-11-016 Resource 6_Resource 6. 104 MW, 416 MWh battery.</v>
      </c>
      <c r="Z1415" s="197">
        <f>IF(COUNTIFS($Y$2:Y1415,Y1415)=1,1,0)</f>
        <v>0</v>
      </c>
      <c r="AA1415" s="197">
        <f>SUM($Z$2:Z1415)*Z1415</f>
        <v>0</v>
      </c>
      <c r="AB1415" s="197">
        <f>COUNTIFS(resources!B:B,B1415)</f>
        <v>1</v>
      </c>
      <c r="AC1415" s="197">
        <f t="shared" si="458"/>
        <v>1</v>
      </c>
      <c r="AD1415" s="197">
        <f t="shared" si="459"/>
        <v>1</v>
      </c>
      <c r="AE1415" s="197">
        <f t="shared" si="460"/>
        <v>1</v>
      </c>
      <c r="AF1415" s="197">
        <f t="shared" si="461"/>
        <v>1</v>
      </c>
      <c r="AG1415" s="197">
        <f t="shared" si="462"/>
        <v>1</v>
      </c>
      <c r="AH1415" s="197">
        <f t="shared" si="463"/>
        <v>1</v>
      </c>
      <c r="AI1415" s="197">
        <f t="shared" si="464"/>
        <v>1</v>
      </c>
    </row>
    <row r="1416" spans="1:35" x14ac:dyDescent="0.3">
      <c r="A1416" s="103" t="s">
        <v>3926</v>
      </c>
      <c r="B1416" s="214" t="s">
        <v>593</v>
      </c>
      <c r="C1416" s="214" t="s">
        <v>6285</v>
      </c>
      <c r="D1416" s="164">
        <v>2025</v>
      </c>
      <c r="E1416" s="164">
        <v>7</v>
      </c>
      <c r="F1416" s="166">
        <v>0</v>
      </c>
      <c r="G1416" s="206"/>
      <c r="H1416" s="208">
        <v>7.9654829074012612E-3</v>
      </c>
      <c r="I1416" s="103" t="s">
        <v>558</v>
      </c>
      <c r="J1416" s="85">
        <v>4</v>
      </c>
      <c r="K1416" s="211" t="s">
        <v>6286</v>
      </c>
      <c r="L1416" s="211">
        <v>104</v>
      </c>
      <c r="M1416" s="211" t="str">
        <f>IF(
ISNA(INDEX([1]resources!E:E,MATCH(B1416,[1]resources!B:B,0))),"fillme",
INDEX([1]resources!E:E,MATCH(B1416,[1]resources!B:B,0)))</f>
        <v>CAISO_Battery</v>
      </c>
      <c r="N1416" s="221">
        <f>IF(
ISNA(INDEX([1]resources!J:J,MATCH(B1416,[1]resources!B:B,0))),"fillme",
INDEX([1]resources!J:J,MATCH(B1416,[1]resources!B:B,0)))</f>
        <v>0</v>
      </c>
      <c r="O1416" s="210" t="str">
        <f>IFERROR(INDEX(resources!K:K,MATCH(B1416,resources!B:B,0)),"fillme")</f>
        <v>battery</v>
      </c>
      <c r="P1416" s="210" t="str">
        <f t="shared" si="450"/>
        <v>battery_2025_7</v>
      </c>
      <c r="Q1416" s="194">
        <f>INDEX(elcc!G:G,MATCH(P1416,elcc!D:D,0))</f>
        <v>0.98301732361648997</v>
      </c>
      <c r="R1416" s="195">
        <f t="shared" si="451"/>
        <v>1</v>
      </c>
      <c r="S1416" s="210">
        <f t="shared" si="452"/>
        <v>0.8143415996504344</v>
      </c>
      <c r="T1416" s="212">
        <f t="shared" si="453"/>
        <v>0.8143415996504344</v>
      </c>
      <c r="U1416" s="196" t="str">
        <f t="shared" si="454"/>
        <v>ok</v>
      </c>
      <c r="V1416" s="192" t="str">
        <f>INDEX(resources!F:F,MATCH(B1416,resources!B:B,0))</f>
        <v>new_resolve</v>
      </c>
      <c r="W1416" s="197">
        <f t="shared" si="455"/>
        <v>0</v>
      </c>
      <c r="X1416" s="197">
        <f t="shared" si="456"/>
        <v>1</v>
      </c>
      <c r="Y1416" s="214" t="str">
        <f t="shared" si="457"/>
        <v>New_Li_Battery_D.19-11-016 Resource 6_Resource 6. 104 MW, 416 MWh battery.</v>
      </c>
      <c r="Z1416" s="197">
        <f>IF(COUNTIFS($Y$2:Y1416,Y1416)=1,1,0)</f>
        <v>0</v>
      </c>
      <c r="AA1416" s="197">
        <f>SUM($Z$2:Z1416)*Z1416</f>
        <v>0</v>
      </c>
      <c r="AB1416" s="197">
        <f>COUNTIFS(resources!B:B,B1416)</f>
        <v>1</v>
      </c>
      <c r="AC1416" s="197">
        <f t="shared" si="458"/>
        <v>1</v>
      </c>
      <c r="AD1416" s="197">
        <f t="shared" si="459"/>
        <v>1</v>
      </c>
      <c r="AE1416" s="197">
        <f t="shared" si="460"/>
        <v>1</v>
      </c>
      <c r="AF1416" s="197">
        <f t="shared" si="461"/>
        <v>1</v>
      </c>
      <c r="AG1416" s="197">
        <f t="shared" si="462"/>
        <v>1</v>
      </c>
      <c r="AH1416" s="197">
        <f t="shared" si="463"/>
        <v>1</v>
      </c>
      <c r="AI1416" s="197">
        <f t="shared" si="464"/>
        <v>1</v>
      </c>
    </row>
    <row r="1417" spans="1:35" x14ac:dyDescent="0.3">
      <c r="A1417" s="103" t="s">
        <v>3926</v>
      </c>
      <c r="B1417" s="214" t="s">
        <v>593</v>
      </c>
      <c r="C1417" s="214" t="s">
        <v>6285</v>
      </c>
      <c r="D1417" s="164">
        <v>2025</v>
      </c>
      <c r="E1417" s="164">
        <v>8</v>
      </c>
      <c r="F1417" s="166">
        <v>0</v>
      </c>
      <c r="G1417" s="206"/>
      <c r="H1417" s="208">
        <v>7.9654829074012612E-3</v>
      </c>
      <c r="I1417" s="103" t="s">
        <v>558</v>
      </c>
      <c r="J1417" s="85">
        <v>4</v>
      </c>
      <c r="K1417" s="211" t="s">
        <v>6286</v>
      </c>
      <c r="L1417" s="211">
        <v>104</v>
      </c>
      <c r="M1417" s="211" t="str">
        <f>IF(
ISNA(INDEX([1]resources!E:E,MATCH(B1417,[1]resources!B:B,0))),"fillme",
INDEX([1]resources!E:E,MATCH(B1417,[1]resources!B:B,0)))</f>
        <v>CAISO_Battery</v>
      </c>
      <c r="N1417" s="221">
        <f>IF(
ISNA(INDEX([1]resources!J:J,MATCH(B1417,[1]resources!B:B,0))),"fillme",
INDEX([1]resources!J:J,MATCH(B1417,[1]resources!B:B,0)))</f>
        <v>0</v>
      </c>
      <c r="O1417" s="210" t="str">
        <f>IFERROR(INDEX(resources!K:K,MATCH(B1417,resources!B:B,0)),"fillme")</f>
        <v>battery</v>
      </c>
      <c r="P1417" s="210" t="str">
        <f t="shared" si="450"/>
        <v>battery_2025_8</v>
      </c>
      <c r="Q1417" s="194">
        <f>INDEX(elcc!G:G,MATCH(P1417,elcc!D:D,0))</f>
        <v>0.98301732361648997</v>
      </c>
      <c r="R1417" s="195">
        <f t="shared" si="451"/>
        <v>1</v>
      </c>
      <c r="S1417" s="210">
        <f t="shared" si="452"/>
        <v>0.8143415996504344</v>
      </c>
      <c r="T1417" s="212">
        <f t="shared" si="453"/>
        <v>0.8143415996504344</v>
      </c>
      <c r="U1417" s="196" t="str">
        <f t="shared" si="454"/>
        <v>ok</v>
      </c>
      <c r="V1417" s="192" t="str">
        <f>INDEX(resources!F:F,MATCH(B1417,resources!B:B,0))</f>
        <v>new_resolve</v>
      </c>
      <c r="W1417" s="197">
        <f t="shared" si="455"/>
        <v>0</v>
      </c>
      <c r="X1417" s="197">
        <f t="shared" si="456"/>
        <v>1</v>
      </c>
      <c r="Y1417" s="214" t="str">
        <f t="shared" si="457"/>
        <v>New_Li_Battery_D.19-11-016 Resource 6_Resource 6. 104 MW, 416 MWh battery.</v>
      </c>
      <c r="Z1417" s="197">
        <f>IF(COUNTIFS($Y$2:Y1417,Y1417)=1,1,0)</f>
        <v>0</v>
      </c>
      <c r="AA1417" s="197">
        <f>SUM($Z$2:Z1417)*Z1417</f>
        <v>0</v>
      </c>
      <c r="AB1417" s="197">
        <f>COUNTIFS(resources!B:B,B1417)</f>
        <v>1</v>
      </c>
      <c r="AC1417" s="197">
        <f t="shared" si="458"/>
        <v>1</v>
      </c>
      <c r="AD1417" s="197">
        <f t="shared" si="459"/>
        <v>1</v>
      </c>
      <c r="AE1417" s="197">
        <f t="shared" si="460"/>
        <v>1</v>
      </c>
      <c r="AF1417" s="197">
        <f t="shared" si="461"/>
        <v>1</v>
      </c>
      <c r="AG1417" s="197">
        <f t="shared" si="462"/>
        <v>1</v>
      </c>
      <c r="AH1417" s="197">
        <f t="shared" si="463"/>
        <v>1</v>
      </c>
      <c r="AI1417" s="197">
        <f t="shared" si="464"/>
        <v>1</v>
      </c>
    </row>
    <row r="1418" spans="1:35" x14ac:dyDescent="0.3">
      <c r="A1418" s="103" t="s">
        <v>3926</v>
      </c>
      <c r="B1418" s="214" t="s">
        <v>593</v>
      </c>
      <c r="C1418" s="214" t="s">
        <v>6285</v>
      </c>
      <c r="D1418" s="164">
        <v>2025</v>
      </c>
      <c r="E1418" s="164">
        <v>9</v>
      </c>
      <c r="F1418" s="166">
        <v>0</v>
      </c>
      <c r="G1418" s="206"/>
      <c r="H1418" s="208">
        <v>7.9654829074012612E-3</v>
      </c>
      <c r="I1418" s="103" t="s">
        <v>558</v>
      </c>
      <c r="J1418" s="85">
        <v>4</v>
      </c>
      <c r="K1418" s="211" t="s">
        <v>6286</v>
      </c>
      <c r="L1418" s="211">
        <v>104</v>
      </c>
      <c r="M1418" s="211" t="str">
        <f>IF(
ISNA(INDEX([1]resources!E:E,MATCH(B1418,[1]resources!B:B,0))),"fillme",
INDEX([1]resources!E:E,MATCH(B1418,[1]resources!B:B,0)))</f>
        <v>CAISO_Battery</v>
      </c>
      <c r="N1418" s="221">
        <f>IF(
ISNA(INDEX([1]resources!J:J,MATCH(B1418,[1]resources!B:B,0))),"fillme",
INDEX([1]resources!J:J,MATCH(B1418,[1]resources!B:B,0)))</f>
        <v>0</v>
      </c>
      <c r="O1418" s="210" t="str">
        <f>IFERROR(INDEX(resources!K:K,MATCH(B1418,resources!B:B,0)),"fillme")</f>
        <v>battery</v>
      </c>
      <c r="P1418" s="210" t="str">
        <f t="shared" si="450"/>
        <v>battery_2025_9</v>
      </c>
      <c r="Q1418" s="194">
        <f>INDEX(elcc!G:G,MATCH(P1418,elcc!D:D,0))</f>
        <v>0.98301732361648997</v>
      </c>
      <c r="R1418" s="195">
        <f t="shared" si="451"/>
        <v>1</v>
      </c>
      <c r="S1418" s="210">
        <f t="shared" si="452"/>
        <v>0.8143415996504344</v>
      </c>
      <c r="T1418" s="212">
        <f t="shared" si="453"/>
        <v>0.8143415996504344</v>
      </c>
      <c r="U1418" s="196" t="str">
        <f t="shared" si="454"/>
        <v>ok</v>
      </c>
      <c r="V1418" s="192" t="str">
        <f>INDEX(resources!F:F,MATCH(B1418,resources!B:B,0))</f>
        <v>new_resolve</v>
      </c>
      <c r="W1418" s="197">
        <f t="shared" si="455"/>
        <v>0</v>
      </c>
      <c r="X1418" s="197">
        <f t="shared" si="456"/>
        <v>1</v>
      </c>
      <c r="Y1418" s="214" t="str">
        <f t="shared" si="457"/>
        <v>New_Li_Battery_D.19-11-016 Resource 6_Resource 6. 104 MW, 416 MWh battery.</v>
      </c>
      <c r="Z1418" s="197">
        <f>IF(COUNTIFS($Y$2:Y1418,Y1418)=1,1,0)</f>
        <v>0</v>
      </c>
      <c r="AA1418" s="197">
        <f>SUM($Z$2:Z1418)*Z1418</f>
        <v>0</v>
      </c>
      <c r="AB1418" s="197">
        <f>COUNTIFS(resources!B:B,B1418)</f>
        <v>1</v>
      </c>
      <c r="AC1418" s="197">
        <f t="shared" si="458"/>
        <v>1</v>
      </c>
      <c r="AD1418" s="197">
        <f t="shared" si="459"/>
        <v>1</v>
      </c>
      <c r="AE1418" s="197">
        <f t="shared" si="460"/>
        <v>1</v>
      </c>
      <c r="AF1418" s="197">
        <f t="shared" si="461"/>
        <v>1</v>
      </c>
      <c r="AG1418" s="197">
        <f t="shared" si="462"/>
        <v>1</v>
      </c>
      <c r="AH1418" s="197">
        <f t="shared" si="463"/>
        <v>1</v>
      </c>
      <c r="AI1418" s="197">
        <f t="shared" si="464"/>
        <v>1</v>
      </c>
    </row>
    <row r="1419" spans="1:35" x14ac:dyDescent="0.3">
      <c r="A1419" s="103" t="s">
        <v>3926</v>
      </c>
      <c r="B1419" s="214" t="s">
        <v>593</v>
      </c>
      <c r="C1419" s="214" t="s">
        <v>6285</v>
      </c>
      <c r="D1419" s="164">
        <v>2025</v>
      </c>
      <c r="E1419" s="164">
        <v>10</v>
      </c>
      <c r="F1419" s="166">
        <v>0</v>
      </c>
      <c r="G1419" s="206"/>
      <c r="H1419" s="208">
        <v>7.9654829074012612E-3</v>
      </c>
      <c r="I1419" s="103" t="s">
        <v>558</v>
      </c>
      <c r="J1419" s="85">
        <v>4</v>
      </c>
      <c r="K1419" s="211" t="s">
        <v>6286</v>
      </c>
      <c r="L1419" s="211">
        <v>104</v>
      </c>
      <c r="M1419" s="211" t="str">
        <f>IF(
ISNA(INDEX([1]resources!E:E,MATCH(B1419,[1]resources!B:B,0))),"fillme",
INDEX([1]resources!E:E,MATCH(B1419,[1]resources!B:B,0)))</f>
        <v>CAISO_Battery</v>
      </c>
      <c r="N1419" s="221">
        <f>IF(
ISNA(INDEX([1]resources!J:J,MATCH(B1419,[1]resources!B:B,0))),"fillme",
INDEX([1]resources!J:J,MATCH(B1419,[1]resources!B:B,0)))</f>
        <v>0</v>
      </c>
      <c r="O1419" s="210" t="str">
        <f>IFERROR(INDEX(resources!K:K,MATCH(B1419,resources!B:B,0)),"fillme")</f>
        <v>battery</v>
      </c>
      <c r="P1419" s="210" t="str">
        <f t="shared" si="450"/>
        <v>battery_2025_10</v>
      </c>
      <c r="Q1419" s="194">
        <f>INDEX(elcc!G:G,MATCH(P1419,elcc!D:D,0))</f>
        <v>0.98301732361648997</v>
      </c>
      <c r="R1419" s="195">
        <f t="shared" si="451"/>
        <v>1</v>
      </c>
      <c r="S1419" s="210">
        <f t="shared" si="452"/>
        <v>0.8143415996504344</v>
      </c>
      <c r="T1419" s="212">
        <f t="shared" si="453"/>
        <v>0.8143415996504344</v>
      </c>
      <c r="U1419" s="196" t="str">
        <f t="shared" si="454"/>
        <v>ok</v>
      </c>
      <c r="V1419" s="192" t="str">
        <f>INDEX(resources!F:F,MATCH(B1419,resources!B:B,0))</f>
        <v>new_resolve</v>
      </c>
      <c r="W1419" s="197">
        <f t="shared" si="455"/>
        <v>0</v>
      </c>
      <c r="X1419" s="197">
        <f t="shared" si="456"/>
        <v>1</v>
      </c>
      <c r="Y1419" s="214" t="str">
        <f t="shared" si="457"/>
        <v>New_Li_Battery_D.19-11-016 Resource 6_Resource 6. 104 MW, 416 MWh battery.</v>
      </c>
      <c r="Z1419" s="197">
        <f>IF(COUNTIFS($Y$2:Y1419,Y1419)=1,1,0)</f>
        <v>0</v>
      </c>
      <c r="AA1419" s="197">
        <f>SUM($Z$2:Z1419)*Z1419</f>
        <v>0</v>
      </c>
      <c r="AB1419" s="197">
        <f>COUNTIFS(resources!B:B,B1419)</f>
        <v>1</v>
      </c>
      <c r="AC1419" s="197">
        <f t="shared" si="458"/>
        <v>1</v>
      </c>
      <c r="AD1419" s="197">
        <f t="shared" si="459"/>
        <v>1</v>
      </c>
      <c r="AE1419" s="197">
        <f t="shared" si="460"/>
        <v>1</v>
      </c>
      <c r="AF1419" s="197">
        <f t="shared" si="461"/>
        <v>1</v>
      </c>
      <c r="AG1419" s="197">
        <f t="shared" si="462"/>
        <v>1</v>
      </c>
      <c r="AH1419" s="197">
        <f t="shared" si="463"/>
        <v>1</v>
      </c>
      <c r="AI1419" s="197">
        <f t="shared" si="464"/>
        <v>1</v>
      </c>
    </row>
    <row r="1420" spans="1:35" x14ac:dyDescent="0.3">
      <c r="A1420" s="103" t="s">
        <v>3926</v>
      </c>
      <c r="B1420" s="214" t="s">
        <v>593</v>
      </c>
      <c r="C1420" s="214" t="s">
        <v>6285</v>
      </c>
      <c r="D1420" s="164">
        <v>2025</v>
      </c>
      <c r="E1420" s="164">
        <v>11</v>
      </c>
      <c r="F1420" s="166">
        <v>0</v>
      </c>
      <c r="G1420" s="206"/>
      <c r="H1420" s="208">
        <v>7.9654829074012612E-3</v>
      </c>
      <c r="I1420" s="103" t="s">
        <v>558</v>
      </c>
      <c r="J1420" s="85">
        <v>4</v>
      </c>
      <c r="K1420" s="211" t="s">
        <v>6286</v>
      </c>
      <c r="L1420" s="211">
        <v>104</v>
      </c>
      <c r="M1420" s="211" t="str">
        <f>IF(
ISNA(INDEX([1]resources!E:E,MATCH(B1420,[1]resources!B:B,0))),"fillme",
INDEX([1]resources!E:E,MATCH(B1420,[1]resources!B:B,0)))</f>
        <v>CAISO_Battery</v>
      </c>
      <c r="N1420" s="221">
        <f>IF(
ISNA(INDEX([1]resources!J:J,MATCH(B1420,[1]resources!B:B,0))),"fillme",
INDEX([1]resources!J:J,MATCH(B1420,[1]resources!B:B,0)))</f>
        <v>0</v>
      </c>
      <c r="O1420" s="210" t="str">
        <f>IFERROR(INDEX(resources!K:K,MATCH(B1420,resources!B:B,0)),"fillme")</f>
        <v>battery</v>
      </c>
      <c r="P1420" s="210" t="str">
        <f t="shared" si="450"/>
        <v>battery_2025_11</v>
      </c>
      <c r="Q1420" s="194">
        <f>INDEX(elcc!G:G,MATCH(P1420,elcc!D:D,0))</f>
        <v>0.98301732361648997</v>
      </c>
      <c r="R1420" s="195">
        <f t="shared" si="451"/>
        <v>1</v>
      </c>
      <c r="S1420" s="210">
        <f t="shared" si="452"/>
        <v>0.8143415996504344</v>
      </c>
      <c r="T1420" s="212">
        <f t="shared" si="453"/>
        <v>0.8143415996504344</v>
      </c>
      <c r="U1420" s="196" t="str">
        <f t="shared" si="454"/>
        <v>ok</v>
      </c>
      <c r="V1420" s="192" t="str">
        <f>INDEX(resources!F:F,MATCH(B1420,resources!B:B,0))</f>
        <v>new_resolve</v>
      </c>
      <c r="W1420" s="197">
        <f t="shared" si="455"/>
        <v>0</v>
      </c>
      <c r="X1420" s="197">
        <f t="shared" si="456"/>
        <v>1</v>
      </c>
      <c r="Y1420" s="214" t="str">
        <f t="shared" si="457"/>
        <v>New_Li_Battery_D.19-11-016 Resource 6_Resource 6. 104 MW, 416 MWh battery.</v>
      </c>
      <c r="Z1420" s="197">
        <f>IF(COUNTIFS($Y$2:Y1420,Y1420)=1,1,0)</f>
        <v>0</v>
      </c>
      <c r="AA1420" s="197">
        <f>SUM($Z$2:Z1420)*Z1420</f>
        <v>0</v>
      </c>
      <c r="AB1420" s="197">
        <f>COUNTIFS(resources!B:B,B1420)</f>
        <v>1</v>
      </c>
      <c r="AC1420" s="197">
        <f t="shared" si="458"/>
        <v>1</v>
      </c>
      <c r="AD1420" s="197">
        <f t="shared" si="459"/>
        <v>1</v>
      </c>
      <c r="AE1420" s="197">
        <f t="shared" si="460"/>
        <v>1</v>
      </c>
      <c r="AF1420" s="197">
        <f t="shared" si="461"/>
        <v>1</v>
      </c>
      <c r="AG1420" s="197">
        <f t="shared" si="462"/>
        <v>1</v>
      </c>
      <c r="AH1420" s="197">
        <f t="shared" si="463"/>
        <v>1</v>
      </c>
      <c r="AI1420" s="197">
        <f t="shared" si="464"/>
        <v>1</v>
      </c>
    </row>
    <row r="1421" spans="1:35" x14ac:dyDescent="0.3">
      <c r="A1421" s="103" t="s">
        <v>3926</v>
      </c>
      <c r="B1421" s="214" t="s">
        <v>593</v>
      </c>
      <c r="C1421" s="214" t="s">
        <v>6285</v>
      </c>
      <c r="D1421" s="164">
        <v>2025</v>
      </c>
      <c r="E1421" s="164">
        <v>12</v>
      </c>
      <c r="F1421" s="166">
        <v>0</v>
      </c>
      <c r="G1421" s="206"/>
      <c r="H1421" s="208">
        <v>7.9654829074012612E-3</v>
      </c>
      <c r="I1421" s="103" t="s">
        <v>558</v>
      </c>
      <c r="J1421" s="85">
        <v>4</v>
      </c>
      <c r="K1421" s="211" t="s">
        <v>6286</v>
      </c>
      <c r="L1421" s="211">
        <v>104</v>
      </c>
      <c r="M1421" s="211" t="str">
        <f>IF(
ISNA(INDEX([1]resources!E:E,MATCH(B1421,[1]resources!B:B,0))),"fillme",
INDEX([1]resources!E:E,MATCH(B1421,[1]resources!B:B,0)))</f>
        <v>CAISO_Battery</v>
      </c>
      <c r="N1421" s="221">
        <f>IF(
ISNA(INDEX([1]resources!J:J,MATCH(B1421,[1]resources!B:B,0))),"fillme",
INDEX([1]resources!J:J,MATCH(B1421,[1]resources!B:B,0)))</f>
        <v>0</v>
      </c>
      <c r="O1421" s="210" t="str">
        <f>IFERROR(INDEX(resources!K:K,MATCH(B1421,resources!B:B,0)),"fillme")</f>
        <v>battery</v>
      </c>
      <c r="P1421" s="210" t="str">
        <f t="shared" si="450"/>
        <v>battery_2025_12</v>
      </c>
      <c r="Q1421" s="194">
        <f>INDEX(elcc!G:G,MATCH(P1421,elcc!D:D,0))</f>
        <v>0.98301732361648997</v>
      </c>
      <c r="R1421" s="195">
        <f t="shared" si="451"/>
        <v>1</v>
      </c>
      <c r="S1421" s="210">
        <f t="shared" si="452"/>
        <v>0.8143415996504344</v>
      </c>
      <c r="T1421" s="212">
        <f t="shared" si="453"/>
        <v>0.8143415996504344</v>
      </c>
      <c r="U1421" s="196" t="str">
        <f t="shared" si="454"/>
        <v>ok</v>
      </c>
      <c r="V1421" s="192" t="str">
        <f>INDEX(resources!F:F,MATCH(B1421,resources!B:B,0))</f>
        <v>new_resolve</v>
      </c>
      <c r="W1421" s="197">
        <f t="shared" si="455"/>
        <v>0</v>
      </c>
      <c r="X1421" s="197">
        <f t="shared" si="456"/>
        <v>1</v>
      </c>
      <c r="Y1421" s="214" t="str">
        <f t="shared" si="457"/>
        <v>New_Li_Battery_D.19-11-016 Resource 6_Resource 6. 104 MW, 416 MWh battery.</v>
      </c>
      <c r="Z1421" s="197">
        <f>IF(COUNTIFS($Y$2:Y1421,Y1421)=1,1,0)</f>
        <v>0</v>
      </c>
      <c r="AA1421" s="197">
        <f>SUM($Z$2:Z1421)*Z1421</f>
        <v>0</v>
      </c>
      <c r="AB1421" s="197">
        <f>COUNTIFS(resources!B:B,B1421)</f>
        <v>1</v>
      </c>
      <c r="AC1421" s="197">
        <f t="shared" si="458"/>
        <v>1</v>
      </c>
      <c r="AD1421" s="197">
        <f t="shared" si="459"/>
        <v>1</v>
      </c>
      <c r="AE1421" s="197">
        <f t="shared" si="460"/>
        <v>1</v>
      </c>
      <c r="AF1421" s="197">
        <f t="shared" si="461"/>
        <v>1</v>
      </c>
      <c r="AG1421" s="197">
        <f t="shared" si="462"/>
        <v>1</v>
      </c>
      <c r="AH1421" s="197">
        <f t="shared" si="463"/>
        <v>1</v>
      </c>
      <c r="AI1421" s="197">
        <f t="shared" si="464"/>
        <v>1</v>
      </c>
    </row>
    <row r="1422" spans="1:35" x14ac:dyDescent="0.3">
      <c r="A1422" s="103" t="s">
        <v>3926</v>
      </c>
      <c r="B1422" s="214" t="s">
        <v>593</v>
      </c>
      <c r="C1422" s="214" t="s">
        <v>6285</v>
      </c>
      <c r="D1422" s="164">
        <v>2026</v>
      </c>
      <c r="E1422" s="164">
        <v>1</v>
      </c>
      <c r="F1422" s="166">
        <v>0</v>
      </c>
      <c r="G1422" s="206"/>
      <c r="H1422" s="208">
        <v>7.9654829074012612E-3</v>
      </c>
      <c r="I1422" s="103" t="s">
        <v>558</v>
      </c>
      <c r="J1422" s="85">
        <v>4</v>
      </c>
      <c r="K1422" s="211" t="s">
        <v>6286</v>
      </c>
      <c r="L1422" s="211">
        <v>104</v>
      </c>
      <c r="M1422" s="211" t="str">
        <f>IF(
ISNA(INDEX([1]resources!E:E,MATCH(B1422,[1]resources!B:B,0))),"fillme",
INDEX([1]resources!E:E,MATCH(B1422,[1]resources!B:B,0)))</f>
        <v>CAISO_Battery</v>
      </c>
      <c r="N1422" s="221">
        <f>IF(
ISNA(INDEX([1]resources!J:J,MATCH(B1422,[1]resources!B:B,0))),"fillme",
INDEX([1]resources!J:J,MATCH(B1422,[1]resources!B:B,0)))</f>
        <v>0</v>
      </c>
      <c r="O1422" s="210" t="str">
        <f>IFERROR(INDEX(resources!K:K,MATCH(B1422,resources!B:B,0)),"fillme")</f>
        <v>battery</v>
      </c>
      <c r="P1422" s="210" t="str">
        <f t="shared" si="450"/>
        <v>battery_2026_1</v>
      </c>
      <c r="Q1422" s="194">
        <f>INDEX(elcc!G:G,MATCH(P1422,elcc!D:D,0))</f>
        <v>0.96603464723299004</v>
      </c>
      <c r="R1422" s="195">
        <f t="shared" si="451"/>
        <v>1</v>
      </c>
      <c r="S1422" s="210">
        <f t="shared" si="452"/>
        <v>0.80027297693114607</v>
      </c>
      <c r="T1422" s="212">
        <f t="shared" si="453"/>
        <v>0.80027297693114607</v>
      </c>
      <c r="U1422" s="196" t="str">
        <f t="shared" si="454"/>
        <v>ok</v>
      </c>
      <c r="V1422" s="192" t="str">
        <f>INDEX(resources!F:F,MATCH(B1422,resources!B:B,0))</f>
        <v>new_resolve</v>
      </c>
      <c r="W1422" s="197">
        <f t="shared" si="455"/>
        <v>0</v>
      </c>
      <c r="X1422" s="197">
        <f t="shared" si="456"/>
        <v>1</v>
      </c>
      <c r="Y1422" s="214" t="str">
        <f t="shared" si="457"/>
        <v>New_Li_Battery_D.19-11-016 Resource 6_Resource 6. 104 MW, 416 MWh battery.</v>
      </c>
      <c r="Z1422" s="197">
        <f>IF(COUNTIFS($Y$2:Y1422,Y1422)=1,1,0)</f>
        <v>0</v>
      </c>
      <c r="AA1422" s="197">
        <f>SUM($Z$2:Z1422)*Z1422</f>
        <v>0</v>
      </c>
      <c r="AB1422" s="197">
        <f>COUNTIFS(resources!B:B,B1422)</f>
        <v>1</v>
      </c>
      <c r="AC1422" s="197">
        <f t="shared" si="458"/>
        <v>1</v>
      </c>
      <c r="AD1422" s="197">
        <f t="shared" si="459"/>
        <v>1</v>
      </c>
      <c r="AE1422" s="197">
        <f t="shared" si="460"/>
        <v>1</v>
      </c>
      <c r="AF1422" s="197">
        <f t="shared" si="461"/>
        <v>1</v>
      </c>
      <c r="AG1422" s="197">
        <f t="shared" si="462"/>
        <v>1</v>
      </c>
      <c r="AH1422" s="197">
        <f t="shared" si="463"/>
        <v>1</v>
      </c>
      <c r="AI1422" s="197">
        <f t="shared" si="464"/>
        <v>1</v>
      </c>
    </row>
    <row r="1423" spans="1:35" x14ac:dyDescent="0.3">
      <c r="A1423" s="103" t="s">
        <v>3926</v>
      </c>
      <c r="B1423" s="214" t="s">
        <v>593</v>
      </c>
      <c r="C1423" s="214" t="s">
        <v>6285</v>
      </c>
      <c r="D1423" s="164">
        <v>2026</v>
      </c>
      <c r="E1423" s="164">
        <v>2</v>
      </c>
      <c r="F1423" s="166">
        <v>0</v>
      </c>
      <c r="G1423" s="206"/>
      <c r="H1423" s="208">
        <v>7.9654829074012612E-3</v>
      </c>
      <c r="I1423" s="103" t="s">
        <v>558</v>
      </c>
      <c r="J1423" s="85">
        <v>4</v>
      </c>
      <c r="K1423" s="211" t="s">
        <v>6286</v>
      </c>
      <c r="L1423" s="211">
        <v>104</v>
      </c>
      <c r="M1423" s="211" t="str">
        <f>IF(
ISNA(INDEX([1]resources!E:E,MATCH(B1423,[1]resources!B:B,0))),"fillme",
INDEX([1]resources!E:E,MATCH(B1423,[1]resources!B:B,0)))</f>
        <v>CAISO_Battery</v>
      </c>
      <c r="N1423" s="221">
        <f>IF(
ISNA(INDEX([1]resources!J:J,MATCH(B1423,[1]resources!B:B,0))),"fillme",
INDEX([1]resources!J:J,MATCH(B1423,[1]resources!B:B,0)))</f>
        <v>0</v>
      </c>
      <c r="O1423" s="210" t="str">
        <f>IFERROR(INDEX(resources!K:K,MATCH(B1423,resources!B:B,0)),"fillme")</f>
        <v>battery</v>
      </c>
      <c r="P1423" s="210" t="str">
        <f t="shared" si="450"/>
        <v>battery_2026_2</v>
      </c>
      <c r="Q1423" s="194">
        <f>INDEX(elcc!G:G,MATCH(P1423,elcc!D:D,0))</f>
        <v>0.96603464723299004</v>
      </c>
      <c r="R1423" s="195">
        <f t="shared" si="451"/>
        <v>1</v>
      </c>
      <c r="S1423" s="210">
        <f t="shared" si="452"/>
        <v>0.80027297693114607</v>
      </c>
      <c r="T1423" s="212">
        <f t="shared" si="453"/>
        <v>0.80027297693114607</v>
      </c>
      <c r="U1423" s="196" t="str">
        <f t="shared" si="454"/>
        <v>ok</v>
      </c>
      <c r="V1423" s="192" t="str">
        <f>INDEX(resources!F:F,MATCH(B1423,resources!B:B,0))</f>
        <v>new_resolve</v>
      </c>
      <c r="W1423" s="197">
        <f t="shared" si="455"/>
        <v>0</v>
      </c>
      <c r="X1423" s="197">
        <f t="shared" si="456"/>
        <v>1</v>
      </c>
      <c r="Y1423" s="214" t="str">
        <f t="shared" si="457"/>
        <v>New_Li_Battery_D.19-11-016 Resource 6_Resource 6. 104 MW, 416 MWh battery.</v>
      </c>
      <c r="Z1423" s="197">
        <f>IF(COUNTIFS($Y$2:Y1423,Y1423)=1,1,0)</f>
        <v>0</v>
      </c>
      <c r="AA1423" s="197">
        <f>SUM($Z$2:Z1423)*Z1423</f>
        <v>0</v>
      </c>
      <c r="AB1423" s="197">
        <f>COUNTIFS(resources!B:B,B1423)</f>
        <v>1</v>
      </c>
      <c r="AC1423" s="197">
        <f t="shared" si="458"/>
        <v>1</v>
      </c>
      <c r="AD1423" s="197">
        <f t="shared" si="459"/>
        <v>1</v>
      </c>
      <c r="AE1423" s="197">
        <f t="shared" si="460"/>
        <v>1</v>
      </c>
      <c r="AF1423" s="197">
        <f t="shared" si="461"/>
        <v>1</v>
      </c>
      <c r="AG1423" s="197">
        <f t="shared" si="462"/>
        <v>1</v>
      </c>
      <c r="AH1423" s="197">
        <f t="shared" si="463"/>
        <v>1</v>
      </c>
      <c r="AI1423" s="197">
        <f t="shared" si="464"/>
        <v>1</v>
      </c>
    </row>
    <row r="1424" spans="1:35" x14ac:dyDescent="0.3">
      <c r="A1424" s="103" t="s">
        <v>3926</v>
      </c>
      <c r="B1424" s="214" t="s">
        <v>593</v>
      </c>
      <c r="C1424" s="214" t="s">
        <v>6285</v>
      </c>
      <c r="D1424" s="164">
        <v>2026</v>
      </c>
      <c r="E1424" s="164">
        <v>3</v>
      </c>
      <c r="F1424" s="166">
        <v>0</v>
      </c>
      <c r="G1424" s="206"/>
      <c r="H1424" s="208">
        <v>7.9654829074012612E-3</v>
      </c>
      <c r="I1424" s="103" t="s">
        <v>558</v>
      </c>
      <c r="J1424" s="85">
        <v>4</v>
      </c>
      <c r="K1424" s="211" t="s">
        <v>6286</v>
      </c>
      <c r="L1424" s="211">
        <v>104</v>
      </c>
      <c r="M1424" s="211" t="str">
        <f>IF(
ISNA(INDEX([1]resources!E:E,MATCH(B1424,[1]resources!B:B,0))),"fillme",
INDEX([1]resources!E:E,MATCH(B1424,[1]resources!B:B,0)))</f>
        <v>CAISO_Battery</v>
      </c>
      <c r="N1424" s="221">
        <f>IF(
ISNA(INDEX([1]resources!J:J,MATCH(B1424,[1]resources!B:B,0))),"fillme",
INDEX([1]resources!J:J,MATCH(B1424,[1]resources!B:B,0)))</f>
        <v>0</v>
      </c>
      <c r="O1424" s="210" t="str">
        <f>IFERROR(INDEX(resources!K:K,MATCH(B1424,resources!B:B,0)),"fillme")</f>
        <v>battery</v>
      </c>
      <c r="P1424" s="210" t="str">
        <f t="shared" si="450"/>
        <v>battery_2026_3</v>
      </c>
      <c r="Q1424" s="194">
        <f>INDEX(elcc!G:G,MATCH(P1424,elcc!D:D,0))</f>
        <v>0.96603464723299004</v>
      </c>
      <c r="R1424" s="195">
        <f t="shared" si="451"/>
        <v>1</v>
      </c>
      <c r="S1424" s="210">
        <f t="shared" si="452"/>
        <v>0.80027297693114607</v>
      </c>
      <c r="T1424" s="212">
        <f t="shared" si="453"/>
        <v>0.80027297693114607</v>
      </c>
      <c r="U1424" s="196" t="str">
        <f t="shared" si="454"/>
        <v>ok</v>
      </c>
      <c r="V1424" s="192" t="str">
        <f>INDEX(resources!F:F,MATCH(B1424,resources!B:B,0))</f>
        <v>new_resolve</v>
      </c>
      <c r="W1424" s="197">
        <f t="shared" si="455"/>
        <v>0</v>
      </c>
      <c r="X1424" s="197">
        <f t="shared" si="456"/>
        <v>1</v>
      </c>
      <c r="Y1424" s="214" t="str">
        <f t="shared" si="457"/>
        <v>New_Li_Battery_D.19-11-016 Resource 6_Resource 6. 104 MW, 416 MWh battery.</v>
      </c>
      <c r="Z1424" s="197">
        <f>IF(COUNTIFS($Y$2:Y1424,Y1424)=1,1,0)</f>
        <v>0</v>
      </c>
      <c r="AA1424" s="197">
        <f>SUM($Z$2:Z1424)*Z1424</f>
        <v>0</v>
      </c>
      <c r="AB1424" s="197">
        <f>COUNTIFS(resources!B:B,B1424)</f>
        <v>1</v>
      </c>
      <c r="AC1424" s="197">
        <f t="shared" si="458"/>
        <v>1</v>
      </c>
      <c r="AD1424" s="197">
        <f t="shared" si="459"/>
        <v>1</v>
      </c>
      <c r="AE1424" s="197">
        <f t="shared" si="460"/>
        <v>1</v>
      </c>
      <c r="AF1424" s="197">
        <f t="shared" si="461"/>
        <v>1</v>
      </c>
      <c r="AG1424" s="197">
        <f t="shared" si="462"/>
        <v>1</v>
      </c>
      <c r="AH1424" s="197">
        <f t="shared" si="463"/>
        <v>1</v>
      </c>
      <c r="AI1424" s="197">
        <f t="shared" si="464"/>
        <v>1</v>
      </c>
    </row>
    <row r="1425" spans="1:35" x14ac:dyDescent="0.3">
      <c r="A1425" s="103" t="s">
        <v>3926</v>
      </c>
      <c r="B1425" s="214" t="s">
        <v>593</v>
      </c>
      <c r="C1425" s="214" t="s">
        <v>6285</v>
      </c>
      <c r="D1425" s="164">
        <v>2026</v>
      </c>
      <c r="E1425" s="164">
        <v>4</v>
      </c>
      <c r="F1425" s="166">
        <v>0</v>
      </c>
      <c r="G1425" s="206"/>
      <c r="H1425" s="208">
        <v>7.9654829074012612E-3</v>
      </c>
      <c r="I1425" s="103" t="s">
        <v>558</v>
      </c>
      <c r="J1425" s="85">
        <v>4</v>
      </c>
      <c r="K1425" s="211" t="s">
        <v>6286</v>
      </c>
      <c r="L1425" s="211">
        <v>104</v>
      </c>
      <c r="M1425" s="211" t="str">
        <f>IF(
ISNA(INDEX([1]resources!E:E,MATCH(B1425,[1]resources!B:B,0))),"fillme",
INDEX([1]resources!E:E,MATCH(B1425,[1]resources!B:B,0)))</f>
        <v>CAISO_Battery</v>
      </c>
      <c r="N1425" s="221">
        <f>IF(
ISNA(INDEX([1]resources!J:J,MATCH(B1425,[1]resources!B:B,0))),"fillme",
INDEX([1]resources!J:J,MATCH(B1425,[1]resources!B:B,0)))</f>
        <v>0</v>
      </c>
      <c r="O1425" s="210" t="str">
        <f>IFERROR(INDEX(resources!K:K,MATCH(B1425,resources!B:B,0)),"fillme")</f>
        <v>battery</v>
      </c>
      <c r="P1425" s="210" t="str">
        <f t="shared" si="450"/>
        <v>battery_2026_4</v>
      </c>
      <c r="Q1425" s="194">
        <f>INDEX(elcc!G:G,MATCH(P1425,elcc!D:D,0))</f>
        <v>0.96603464723299004</v>
      </c>
      <c r="R1425" s="195">
        <f t="shared" si="451"/>
        <v>1</v>
      </c>
      <c r="S1425" s="210">
        <f t="shared" si="452"/>
        <v>0.80027297693114607</v>
      </c>
      <c r="T1425" s="212">
        <f t="shared" si="453"/>
        <v>0.80027297693114607</v>
      </c>
      <c r="U1425" s="196" t="str">
        <f t="shared" si="454"/>
        <v>ok</v>
      </c>
      <c r="V1425" s="192" t="str">
        <f>INDEX(resources!F:F,MATCH(B1425,resources!B:B,0))</f>
        <v>new_resolve</v>
      </c>
      <c r="W1425" s="197">
        <f t="shared" si="455"/>
        <v>0</v>
      </c>
      <c r="X1425" s="197">
        <f t="shared" si="456"/>
        <v>1</v>
      </c>
      <c r="Y1425" s="214" t="str">
        <f t="shared" si="457"/>
        <v>New_Li_Battery_D.19-11-016 Resource 6_Resource 6. 104 MW, 416 MWh battery.</v>
      </c>
      <c r="Z1425" s="197">
        <f>IF(COUNTIFS($Y$2:Y1425,Y1425)=1,1,0)</f>
        <v>0</v>
      </c>
      <c r="AA1425" s="197">
        <f>SUM($Z$2:Z1425)*Z1425</f>
        <v>0</v>
      </c>
      <c r="AB1425" s="197">
        <f>COUNTIFS(resources!B:B,B1425)</f>
        <v>1</v>
      </c>
      <c r="AC1425" s="197">
        <f t="shared" si="458"/>
        <v>1</v>
      </c>
      <c r="AD1425" s="197">
        <f t="shared" si="459"/>
        <v>1</v>
      </c>
      <c r="AE1425" s="197">
        <f t="shared" si="460"/>
        <v>1</v>
      </c>
      <c r="AF1425" s="197">
        <f t="shared" si="461"/>
        <v>1</v>
      </c>
      <c r="AG1425" s="197">
        <f t="shared" si="462"/>
        <v>1</v>
      </c>
      <c r="AH1425" s="197">
        <f t="shared" si="463"/>
        <v>1</v>
      </c>
      <c r="AI1425" s="197">
        <f t="shared" si="464"/>
        <v>1</v>
      </c>
    </row>
    <row r="1426" spans="1:35" x14ac:dyDescent="0.3">
      <c r="A1426" s="103" t="s">
        <v>3926</v>
      </c>
      <c r="B1426" s="214" t="s">
        <v>593</v>
      </c>
      <c r="C1426" s="214" t="s">
        <v>6285</v>
      </c>
      <c r="D1426" s="164">
        <v>2026</v>
      </c>
      <c r="E1426" s="164">
        <v>5</v>
      </c>
      <c r="F1426" s="166">
        <v>0</v>
      </c>
      <c r="G1426" s="206"/>
      <c r="H1426" s="208">
        <v>7.9654829074012612E-3</v>
      </c>
      <c r="I1426" s="103" t="s">
        <v>558</v>
      </c>
      <c r="J1426" s="85">
        <v>4</v>
      </c>
      <c r="K1426" s="211" t="s">
        <v>6286</v>
      </c>
      <c r="L1426" s="211">
        <v>104</v>
      </c>
      <c r="M1426" s="211" t="str">
        <f>IF(
ISNA(INDEX([1]resources!E:E,MATCH(B1426,[1]resources!B:B,0))),"fillme",
INDEX([1]resources!E:E,MATCH(B1426,[1]resources!B:B,0)))</f>
        <v>CAISO_Battery</v>
      </c>
      <c r="N1426" s="221">
        <f>IF(
ISNA(INDEX([1]resources!J:J,MATCH(B1426,[1]resources!B:B,0))),"fillme",
INDEX([1]resources!J:J,MATCH(B1426,[1]resources!B:B,0)))</f>
        <v>0</v>
      </c>
      <c r="O1426" s="210" t="str">
        <f>IFERROR(INDEX(resources!K:K,MATCH(B1426,resources!B:B,0)),"fillme")</f>
        <v>battery</v>
      </c>
      <c r="P1426" s="210" t="str">
        <f t="shared" si="450"/>
        <v>battery_2026_5</v>
      </c>
      <c r="Q1426" s="194">
        <f>INDEX(elcc!G:G,MATCH(P1426,elcc!D:D,0))</f>
        <v>0.96603464723299004</v>
      </c>
      <c r="R1426" s="195">
        <f t="shared" si="451"/>
        <v>1</v>
      </c>
      <c r="S1426" s="210">
        <f t="shared" si="452"/>
        <v>0.80027297693114607</v>
      </c>
      <c r="T1426" s="212">
        <f t="shared" si="453"/>
        <v>0.80027297693114607</v>
      </c>
      <c r="U1426" s="196" t="str">
        <f t="shared" si="454"/>
        <v>ok</v>
      </c>
      <c r="V1426" s="192" t="str">
        <f>INDEX(resources!F:F,MATCH(B1426,resources!B:B,0))</f>
        <v>new_resolve</v>
      </c>
      <c r="W1426" s="197">
        <f t="shared" si="455"/>
        <v>0</v>
      </c>
      <c r="X1426" s="197">
        <f t="shared" si="456"/>
        <v>1</v>
      </c>
      <c r="Y1426" s="214" t="str">
        <f t="shared" si="457"/>
        <v>New_Li_Battery_D.19-11-016 Resource 6_Resource 6. 104 MW, 416 MWh battery.</v>
      </c>
      <c r="Z1426" s="197">
        <f>IF(COUNTIFS($Y$2:Y1426,Y1426)=1,1,0)</f>
        <v>0</v>
      </c>
      <c r="AA1426" s="197">
        <f>SUM($Z$2:Z1426)*Z1426</f>
        <v>0</v>
      </c>
      <c r="AB1426" s="197">
        <f>COUNTIFS(resources!B:B,B1426)</f>
        <v>1</v>
      </c>
      <c r="AC1426" s="197">
        <f t="shared" si="458"/>
        <v>1</v>
      </c>
      <c r="AD1426" s="197">
        <f t="shared" si="459"/>
        <v>1</v>
      </c>
      <c r="AE1426" s="197">
        <f t="shared" si="460"/>
        <v>1</v>
      </c>
      <c r="AF1426" s="197">
        <f t="shared" si="461"/>
        <v>1</v>
      </c>
      <c r="AG1426" s="197">
        <f t="shared" si="462"/>
        <v>1</v>
      </c>
      <c r="AH1426" s="197">
        <f t="shared" si="463"/>
        <v>1</v>
      </c>
      <c r="AI1426" s="197">
        <f t="shared" si="464"/>
        <v>1</v>
      </c>
    </row>
    <row r="1427" spans="1:35" x14ac:dyDescent="0.3">
      <c r="A1427" s="103" t="s">
        <v>3926</v>
      </c>
      <c r="B1427" s="214" t="s">
        <v>593</v>
      </c>
      <c r="C1427" s="214" t="s">
        <v>6285</v>
      </c>
      <c r="D1427" s="164">
        <v>2026</v>
      </c>
      <c r="E1427" s="164">
        <v>6</v>
      </c>
      <c r="F1427" s="166">
        <v>0</v>
      </c>
      <c r="G1427" s="206"/>
      <c r="H1427" s="208">
        <v>7.9654829074012612E-3</v>
      </c>
      <c r="I1427" s="103" t="s">
        <v>558</v>
      </c>
      <c r="J1427" s="85">
        <v>4</v>
      </c>
      <c r="K1427" s="211" t="s">
        <v>6286</v>
      </c>
      <c r="L1427" s="211">
        <v>104</v>
      </c>
      <c r="M1427" s="211" t="str">
        <f>IF(
ISNA(INDEX([1]resources!E:E,MATCH(B1427,[1]resources!B:B,0))),"fillme",
INDEX([1]resources!E:E,MATCH(B1427,[1]resources!B:B,0)))</f>
        <v>CAISO_Battery</v>
      </c>
      <c r="N1427" s="221">
        <f>IF(
ISNA(INDEX([1]resources!J:J,MATCH(B1427,[1]resources!B:B,0))),"fillme",
INDEX([1]resources!J:J,MATCH(B1427,[1]resources!B:B,0)))</f>
        <v>0</v>
      </c>
      <c r="O1427" s="210" t="str">
        <f>IFERROR(INDEX(resources!K:K,MATCH(B1427,resources!B:B,0)),"fillme")</f>
        <v>battery</v>
      </c>
      <c r="P1427" s="210" t="str">
        <f t="shared" si="450"/>
        <v>battery_2026_6</v>
      </c>
      <c r="Q1427" s="194">
        <f>INDEX(elcc!G:G,MATCH(P1427,elcc!D:D,0))</f>
        <v>0.96603464723299004</v>
      </c>
      <c r="R1427" s="195">
        <f t="shared" si="451"/>
        <v>1</v>
      </c>
      <c r="S1427" s="210">
        <f t="shared" si="452"/>
        <v>0.80027297693114607</v>
      </c>
      <c r="T1427" s="212">
        <f t="shared" si="453"/>
        <v>0.80027297693114607</v>
      </c>
      <c r="U1427" s="196" t="str">
        <f t="shared" si="454"/>
        <v>ok</v>
      </c>
      <c r="V1427" s="192" t="str">
        <f>INDEX(resources!F:F,MATCH(B1427,resources!B:B,0))</f>
        <v>new_resolve</v>
      </c>
      <c r="W1427" s="197">
        <f t="shared" si="455"/>
        <v>0</v>
      </c>
      <c r="X1427" s="197">
        <f t="shared" si="456"/>
        <v>1</v>
      </c>
      <c r="Y1427" s="214" t="str">
        <f t="shared" si="457"/>
        <v>New_Li_Battery_D.19-11-016 Resource 6_Resource 6. 104 MW, 416 MWh battery.</v>
      </c>
      <c r="Z1427" s="197">
        <f>IF(COUNTIFS($Y$2:Y1427,Y1427)=1,1,0)</f>
        <v>0</v>
      </c>
      <c r="AA1427" s="197">
        <f>SUM($Z$2:Z1427)*Z1427</f>
        <v>0</v>
      </c>
      <c r="AB1427" s="197">
        <f>COUNTIFS(resources!B:B,B1427)</f>
        <v>1</v>
      </c>
      <c r="AC1427" s="197">
        <f t="shared" si="458"/>
        <v>1</v>
      </c>
      <c r="AD1427" s="197">
        <f t="shared" si="459"/>
        <v>1</v>
      </c>
      <c r="AE1427" s="197">
        <f t="shared" si="460"/>
        <v>1</v>
      </c>
      <c r="AF1427" s="197">
        <f t="shared" si="461"/>
        <v>1</v>
      </c>
      <c r="AG1427" s="197">
        <f t="shared" si="462"/>
        <v>1</v>
      </c>
      <c r="AH1427" s="197">
        <f t="shared" si="463"/>
        <v>1</v>
      </c>
      <c r="AI1427" s="197">
        <f t="shared" si="464"/>
        <v>1</v>
      </c>
    </row>
    <row r="1428" spans="1:35" x14ac:dyDescent="0.3">
      <c r="A1428" s="103" t="s">
        <v>3926</v>
      </c>
      <c r="B1428" s="214" t="s">
        <v>593</v>
      </c>
      <c r="C1428" s="214" t="s">
        <v>6285</v>
      </c>
      <c r="D1428" s="164">
        <v>2026</v>
      </c>
      <c r="E1428" s="164">
        <v>7</v>
      </c>
      <c r="F1428" s="166">
        <v>0</v>
      </c>
      <c r="G1428" s="206"/>
      <c r="H1428" s="208">
        <v>7.9654829074012612E-3</v>
      </c>
      <c r="I1428" s="103" t="s">
        <v>558</v>
      </c>
      <c r="J1428" s="85">
        <v>4</v>
      </c>
      <c r="K1428" s="211" t="s">
        <v>6286</v>
      </c>
      <c r="L1428" s="211">
        <v>104</v>
      </c>
      <c r="M1428" s="211" t="str">
        <f>IF(
ISNA(INDEX([1]resources!E:E,MATCH(B1428,[1]resources!B:B,0))),"fillme",
INDEX([1]resources!E:E,MATCH(B1428,[1]resources!B:B,0)))</f>
        <v>CAISO_Battery</v>
      </c>
      <c r="N1428" s="221">
        <f>IF(
ISNA(INDEX([1]resources!J:J,MATCH(B1428,[1]resources!B:B,0))),"fillme",
INDEX([1]resources!J:J,MATCH(B1428,[1]resources!B:B,0)))</f>
        <v>0</v>
      </c>
      <c r="O1428" s="210" t="str">
        <f>IFERROR(INDEX(resources!K:K,MATCH(B1428,resources!B:B,0)),"fillme")</f>
        <v>battery</v>
      </c>
      <c r="P1428" s="210" t="str">
        <f t="shared" ref="P1428:P1491" si="465">O1428&amp;"_"&amp;D1428&amp;"_"&amp;E1428</f>
        <v>battery_2026_7</v>
      </c>
      <c r="Q1428" s="194">
        <f>INDEX(elcc!G:G,MATCH(P1428,elcc!D:D,0))</f>
        <v>0.96603464723299004</v>
      </c>
      <c r="R1428" s="195">
        <f t="shared" ref="R1428:R1491" si="466">IF(O1428="battery",MIN(1,J1428/4),1)</f>
        <v>1</v>
      </c>
      <c r="S1428" s="210">
        <f t="shared" ref="S1428:S1491" si="467">IF(ISBLANK(H1428),NA(),H1428*L1428*Q1428*R1428)</f>
        <v>0.80027297693114607</v>
      </c>
      <c r="T1428" s="212">
        <f t="shared" ref="T1428:T1491" si="468">IF(ISNUMBER(G1428),G1428,S1428)</f>
        <v>0.80027297693114607</v>
      </c>
      <c r="U1428" s="196" t="str">
        <f t="shared" ref="U1428:U1491" si="469">IF(ISERROR(T1428),"error in NQC data entry; please check blue and purple data entered. You need to provide either a contracted NQC value in Column G, or allow the template to calculate one using Columns H,L,Q, and R","ok")</f>
        <v>ok</v>
      </c>
      <c r="V1428" s="192" t="str">
        <f>INDEX(resources!F:F,MATCH(B1428,resources!B:B,0))</f>
        <v>new_resolve</v>
      </c>
      <c r="W1428" s="197">
        <f t="shared" ref="W1428:W1491" si="470">(F1428&gt;0)*1</f>
        <v>0</v>
      </c>
      <c r="X1428" s="197">
        <f t="shared" ref="X1428:X1491" si="471">COUNTIFS(G1428:H1428,"&gt;0")</f>
        <v>1</v>
      </c>
      <c r="Y1428" s="214" t="str">
        <f t="shared" ref="Y1428:Y1491" si="472">B1428&amp;"_"&amp;C1428&amp;"_"&amp;K1428</f>
        <v>New_Li_Battery_D.19-11-016 Resource 6_Resource 6. 104 MW, 416 MWh battery.</v>
      </c>
      <c r="Z1428" s="197">
        <f>IF(COUNTIFS($Y$2:Y1428,Y1428)=1,1,0)</f>
        <v>0</v>
      </c>
      <c r="AA1428" s="197">
        <f>SUM($Z$2:Z1428)*Z1428</f>
        <v>0</v>
      </c>
      <c r="AB1428" s="197">
        <f>COUNTIFS(resources!B:B,B1428)</f>
        <v>1</v>
      </c>
      <c r="AC1428" s="197">
        <f t="shared" ref="AC1428:AC1491" si="473">AND(ISNUMBER(D1428),(D1428&gt;2019))*1</f>
        <v>1</v>
      </c>
      <c r="AD1428" s="197">
        <f t="shared" ref="AD1428:AD1491" si="474">AND(ISNUMBER(E1428),E1428&gt;=1,E1428&lt;=12)*1</f>
        <v>1</v>
      </c>
      <c r="AE1428" s="197">
        <f t="shared" ref="AE1428:AE1491" si="475">AND(COUNT(G1428:H1428)=1,COUNT(F1428)=1)*1</f>
        <v>1</v>
      </c>
      <c r="AF1428" s="197">
        <f t="shared" ref="AF1428:AF1491" si="476">(COUNTIFS(K1428:O1428,"fillme")=0)*1</f>
        <v>1</v>
      </c>
      <c r="AG1428" s="197">
        <f t="shared" ref="AG1428:AG1491" si="477">ISNUMBER(L1428)*1</f>
        <v>1</v>
      </c>
      <c r="AH1428" s="197">
        <f t="shared" ref="AH1428:AH1491" si="478">NOT(AND(G1428&gt;0,H1428&gt;0))*1</f>
        <v>1</v>
      </c>
      <c r="AI1428" s="197">
        <f t="shared" ref="AI1428:AI1491" si="479">(U1428="ok")*1</f>
        <v>1</v>
      </c>
    </row>
    <row r="1429" spans="1:35" x14ac:dyDescent="0.3">
      <c r="A1429" s="103" t="s">
        <v>3926</v>
      </c>
      <c r="B1429" s="214" t="s">
        <v>593</v>
      </c>
      <c r="C1429" s="214" t="s">
        <v>6285</v>
      </c>
      <c r="D1429" s="164">
        <v>2026</v>
      </c>
      <c r="E1429" s="164">
        <v>8</v>
      </c>
      <c r="F1429" s="166">
        <v>0</v>
      </c>
      <c r="G1429" s="206"/>
      <c r="H1429" s="208">
        <v>7.9654829074012612E-3</v>
      </c>
      <c r="I1429" s="103" t="s">
        <v>558</v>
      </c>
      <c r="J1429" s="85">
        <v>4</v>
      </c>
      <c r="K1429" s="211" t="s">
        <v>6286</v>
      </c>
      <c r="L1429" s="211">
        <v>104</v>
      </c>
      <c r="M1429" s="211" t="str">
        <f>IF(
ISNA(INDEX([1]resources!E:E,MATCH(B1429,[1]resources!B:B,0))),"fillme",
INDEX([1]resources!E:E,MATCH(B1429,[1]resources!B:B,0)))</f>
        <v>CAISO_Battery</v>
      </c>
      <c r="N1429" s="221">
        <f>IF(
ISNA(INDEX([1]resources!J:J,MATCH(B1429,[1]resources!B:B,0))),"fillme",
INDEX([1]resources!J:J,MATCH(B1429,[1]resources!B:B,0)))</f>
        <v>0</v>
      </c>
      <c r="O1429" s="210" t="str">
        <f>IFERROR(INDEX(resources!K:K,MATCH(B1429,resources!B:B,0)),"fillme")</f>
        <v>battery</v>
      </c>
      <c r="P1429" s="210" t="str">
        <f t="shared" si="465"/>
        <v>battery_2026_8</v>
      </c>
      <c r="Q1429" s="194">
        <f>INDEX(elcc!G:G,MATCH(P1429,elcc!D:D,0))</f>
        <v>0.96603464723299004</v>
      </c>
      <c r="R1429" s="195">
        <f t="shared" si="466"/>
        <v>1</v>
      </c>
      <c r="S1429" s="210">
        <f t="shared" si="467"/>
        <v>0.80027297693114607</v>
      </c>
      <c r="T1429" s="212">
        <f t="shared" si="468"/>
        <v>0.80027297693114607</v>
      </c>
      <c r="U1429" s="196" t="str">
        <f t="shared" si="469"/>
        <v>ok</v>
      </c>
      <c r="V1429" s="192" t="str">
        <f>INDEX(resources!F:F,MATCH(B1429,resources!B:B,0))</f>
        <v>new_resolve</v>
      </c>
      <c r="W1429" s="197">
        <f t="shared" si="470"/>
        <v>0</v>
      </c>
      <c r="X1429" s="197">
        <f t="shared" si="471"/>
        <v>1</v>
      </c>
      <c r="Y1429" s="214" t="str">
        <f t="shared" si="472"/>
        <v>New_Li_Battery_D.19-11-016 Resource 6_Resource 6. 104 MW, 416 MWh battery.</v>
      </c>
      <c r="Z1429" s="197">
        <f>IF(COUNTIFS($Y$2:Y1429,Y1429)=1,1,0)</f>
        <v>0</v>
      </c>
      <c r="AA1429" s="197">
        <f>SUM($Z$2:Z1429)*Z1429</f>
        <v>0</v>
      </c>
      <c r="AB1429" s="197">
        <f>COUNTIFS(resources!B:B,B1429)</f>
        <v>1</v>
      </c>
      <c r="AC1429" s="197">
        <f t="shared" si="473"/>
        <v>1</v>
      </c>
      <c r="AD1429" s="197">
        <f t="shared" si="474"/>
        <v>1</v>
      </c>
      <c r="AE1429" s="197">
        <f t="shared" si="475"/>
        <v>1</v>
      </c>
      <c r="AF1429" s="197">
        <f t="shared" si="476"/>
        <v>1</v>
      </c>
      <c r="AG1429" s="197">
        <f t="shared" si="477"/>
        <v>1</v>
      </c>
      <c r="AH1429" s="197">
        <f t="shared" si="478"/>
        <v>1</v>
      </c>
      <c r="AI1429" s="197">
        <f t="shared" si="479"/>
        <v>1</v>
      </c>
    </row>
    <row r="1430" spans="1:35" x14ac:dyDescent="0.3">
      <c r="A1430" s="103" t="s">
        <v>3926</v>
      </c>
      <c r="B1430" s="214" t="s">
        <v>593</v>
      </c>
      <c r="C1430" s="214" t="s">
        <v>6285</v>
      </c>
      <c r="D1430" s="164">
        <v>2026</v>
      </c>
      <c r="E1430" s="164">
        <v>9</v>
      </c>
      <c r="F1430" s="166">
        <v>0</v>
      </c>
      <c r="G1430" s="206"/>
      <c r="H1430" s="208">
        <v>7.9654829074012612E-3</v>
      </c>
      <c r="I1430" s="103" t="s">
        <v>558</v>
      </c>
      <c r="J1430" s="85">
        <v>4</v>
      </c>
      <c r="K1430" s="211" t="s">
        <v>6286</v>
      </c>
      <c r="L1430" s="211">
        <v>104</v>
      </c>
      <c r="M1430" s="211" t="str">
        <f>IF(
ISNA(INDEX([1]resources!E:E,MATCH(B1430,[1]resources!B:B,0))),"fillme",
INDEX([1]resources!E:E,MATCH(B1430,[1]resources!B:B,0)))</f>
        <v>CAISO_Battery</v>
      </c>
      <c r="N1430" s="221">
        <f>IF(
ISNA(INDEX([1]resources!J:J,MATCH(B1430,[1]resources!B:B,0))),"fillme",
INDEX([1]resources!J:J,MATCH(B1430,[1]resources!B:B,0)))</f>
        <v>0</v>
      </c>
      <c r="O1430" s="210" t="str">
        <f>IFERROR(INDEX(resources!K:K,MATCH(B1430,resources!B:B,0)),"fillme")</f>
        <v>battery</v>
      </c>
      <c r="P1430" s="210" t="str">
        <f t="shared" si="465"/>
        <v>battery_2026_9</v>
      </c>
      <c r="Q1430" s="194">
        <f>INDEX(elcc!G:G,MATCH(P1430,elcc!D:D,0))</f>
        <v>0.96603464723299004</v>
      </c>
      <c r="R1430" s="195">
        <f t="shared" si="466"/>
        <v>1</v>
      </c>
      <c r="S1430" s="210">
        <f t="shared" si="467"/>
        <v>0.80027297693114607</v>
      </c>
      <c r="T1430" s="212">
        <f t="shared" si="468"/>
        <v>0.80027297693114607</v>
      </c>
      <c r="U1430" s="196" t="str">
        <f t="shared" si="469"/>
        <v>ok</v>
      </c>
      <c r="V1430" s="192" t="str">
        <f>INDEX(resources!F:F,MATCH(B1430,resources!B:B,0))</f>
        <v>new_resolve</v>
      </c>
      <c r="W1430" s="197">
        <f t="shared" si="470"/>
        <v>0</v>
      </c>
      <c r="X1430" s="197">
        <f t="shared" si="471"/>
        <v>1</v>
      </c>
      <c r="Y1430" s="214" t="str">
        <f t="shared" si="472"/>
        <v>New_Li_Battery_D.19-11-016 Resource 6_Resource 6. 104 MW, 416 MWh battery.</v>
      </c>
      <c r="Z1430" s="197">
        <f>IF(COUNTIFS($Y$2:Y1430,Y1430)=1,1,0)</f>
        <v>0</v>
      </c>
      <c r="AA1430" s="197">
        <f>SUM($Z$2:Z1430)*Z1430</f>
        <v>0</v>
      </c>
      <c r="AB1430" s="197">
        <f>COUNTIFS(resources!B:B,B1430)</f>
        <v>1</v>
      </c>
      <c r="AC1430" s="197">
        <f t="shared" si="473"/>
        <v>1</v>
      </c>
      <c r="AD1430" s="197">
        <f t="shared" si="474"/>
        <v>1</v>
      </c>
      <c r="AE1430" s="197">
        <f t="shared" si="475"/>
        <v>1</v>
      </c>
      <c r="AF1430" s="197">
        <f t="shared" si="476"/>
        <v>1</v>
      </c>
      <c r="AG1430" s="197">
        <f t="shared" si="477"/>
        <v>1</v>
      </c>
      <c r="AH1430" s="197">
        <f t="shared" si="478"/>
        <v>1</v>
      </c>
      <c r="AI1430" s="197">
        <f t="shared" si="479"/>
        <v>1</v>
      </c>
    </row>
    <row r="1431" spans="1:35" x14ac:dyDescent="0.3">
      <c r="A1431" s="103" t="s">
        <v>3926</v>
      </c>
      <c r="B1431" s="214" t="s">
        <v>593</v>
      </c>
      <c r="C1431" s="214" t="s">
        <v>6285</v>
      </c>
      <c r="D1431" s="164">
        <v>2026</v>
      </c>
      <c r="E1431" s="164">
        <v>10</v>
      </c>
      <c r="F1431" s="166">
        <v>0</v>
      </c>
      <c r="G1431" s="206"/>
      <c r="H1431" s="208">
        <v>7.9654829074012612E-3</v>
      </c>
      <c r="I1431" s="103" t="s">
        <v>558</v>
      </c>
      <c r="J1431" s="85">
        <v>4</v>
      </c>
      <c r="K1431" s="211" t="s">
        <v>6286</v>
      </c>
      <c r="L1431" s="211">
        <v>104</v>
      </c>
      <c r="M1431" s="211" t="str">
        <f>IF(
ISNA(INDEX([1]resources!E:E,MATCH(B1431,[1]resources!B:B,0))),"fillme",
INDEX([1]resources!E:E,MATCH(B1431,[1]resources!B:B,0)))</f>
        <v>CAISO_Battery</v>
      </c>
      <c r="N1431" s="221">
        <f>IF(
ISNA(INDEX([1]resources!J:J,MATCH(B1431,[1]resources!B:B,0))),"fillme",
INDEX([1]resources!J:J,MATCH(B1431,[1]resources!B:B,0)))</f>
        <v>0</v>
      </c>
      <c r="O1431" s="210" t="str">
        <f>IFERROR(INDEX(resources!K:K,MATCH(B1431,resources!B:B,0)),"fillme")</f>
        <v>battery</v>
      </c>
      <c r="P1431" s="210" t="str">
        <f t="shared" si="465"/>
        <v>battery_2026_10</v>
      </c>
      <c r="Q1431" s="194">
        <f>INDEX(elcc!G:G,MATCH(P1431,elcc!D:D,0))</f>
        <v>0.96603464723299004</v>
      </c>
      <c r="R1431" s="195">
        <f t="shared" si="466"/>
        <v>1</v>
      </c>
      <c r="S1431" s="210">
        <f t="shared" si="467"/>
        <v>0.80027297693114607</v>
      </c>
      <c r="T1431" s="212">
        <f t="shared" si="468"/>
        <v>0.80027297693114607</v>
      </c>
      <c r="U1431" s="196" t="str">
        <f t="shared" si="469"/>
        <v>ok</v>
      </c>
      <c r="V1431" s="192" t="str">
        <f>INDEX(resources!F:F,MATCH(B1431,resources!B:B,0))</f>
        <v>new_resolve</v>
      </c>
      <c r="W1431" s="197">
        <f t="shared" si="470"/>
        <v>0</v>
      </c>
      <c r="X1431" s="197">
        <f t="shared" si="471"/>
        <v>1</v>
      </c>
      <c r="Y1431" s="214" t="str">
        <f t="shared" si="472"/>
        <v>New_Li_Battery_D.19-11-016 Resource 6_Resource 6. 104 MW, 416 MWh battery.</v>
      </c>
      <c r="Z1431" s="197">
        <f>IF(COUNTIFS($Y$2:Y1431,Y1431)=1,1,0)</f>
        <v>0</v>
      </c>
      <c r="AA1431" s="197">
        <f>SUM($Z$2:Z1431)*Z1431</f>
        <v>0</v>
      </c>
      <c r="AB1431" s="197">
        <f>COUNTIFS(resources!B:B,B1431)</f>
        <v>1</v>
      </c>
      <c r="AC1431" s="197">
        <f t="shared" si="473"/>
        <v>1</v>
      </c>
      <c r="AD1431" s="197">
        <f t="shared" si="474"/>
        <v>1</v>
      </c>
      <c r="AE1431" s="197">
        <f t="shared" si="475"/>
        <v>1</v>
      </c>
      <c r="AF1431" s="197">
        <f t="shared" si="476"/>
        <v>1</v>
      </c>
      <c r="AG1431" s="197">
        <f t="shared" si="477"/>
        <v>1</v>
      </c>
      <c r="AH1431" s="197">
        <f t="shared" si="478"/>
        <v>1</v>
      </c>
      <c r="AI1431" s="197">
        <f t="shared" si="479"/>
        <v>1</v>
      </c>
    </row>
    <row r="1432" spans="1:35" x14ac:dyDescent="0.3">
      <c r="A1432" s="103" t="s">
        <v>3926</v>
      </c>
      <c r="B1432" s="214" t="s">
        <v>593</v>
      </c>
      <c r="C1432" s="214" t="s">
        <v>6285</v>
      </c>
      <c r="D1432" s="164">
        <v>2026</v>
      </c>
      <c r="E1432" s="164">
        <v>11</v>
      </c>
      <c r="F1432" s="166">
        <v>0</v>
      </c>
      <c r="G1432" s="206"/>
      <c r="H1432" s="208">
        <v>7.9654829074012612E-3</v>
      </c>
      <c r="I1432" s="103" t="s">
        <v>558</v>
      </c>
      <c r="J1432" s="85">
        <v>4</v>
      </c>
      <c r="K1432" s="211" t="s">
        <v>6286</v>
      </c>
      <c r="L1432" s="211">
        <v>104</v>
      </c>
      <c r="M1432" s="211" t="str">
        <f>IF(
ISNA(INDEX([1]resources!E:E,MATCH(B1432,[1]resources!B:B,0))),"fillme",
INDEX([1]resources!E:E,MATCH(B1432,[1]resources!B:B,0)))</f>
        <v>CAISO_Battery</v>
      </c>
      <c r="N1432" s="221">
        <f>IF(
ISNA(INDEX([1]resources!J:J,MATCH(B1432,[1]resources!B:B,0))),"fillme",
INDEX([1]resources!J:J,MATCH(B1432,[1]resources!B:B,0)))</f>
        <v>0</v>
      </c>
      <c r="O1432" s="210" t="str">
        <f>IFERROR(INDEX(resources!K:K,MATCH(B1432,resources!B:B,0)),"fillme")</f>
        <v>battery</v>
      </c>
      <c r="P1432" s="210" t="str">
        <f t="shared" si="465"/>
        <v>battery_2026_11</v>
      </c>
      <c r="Q1432" s="194">
        <f>INDEX(elcc!G:G,MATCH(P1432,elcc!D:D,0))</f>
        <v>0.96603464723299004</v>
      </c>
      <c r="R1432" s="195">
        <f t="shared" si="466"/>
        <v>1</v>
      </c>
      <c r="S1432" s="210">
        <f t="shared" si="467"/>
        <v>0.80027297693114607</v>
      </c>
      <c r="T1432" s="212">
        <f t="shared" si="468"/>
        <v>0.80027297693114607</v>
      </c>
      <c r="U1432" s="196" t="str">
        <f t="shared" si="469"/>
        <v>ok</v>
      </c>
      <c r="V1432" s="192" t="str">
        <f>INDEX(resources!F:F,MATCH(B1432,resources!B:B,0))</f>
        <v>new_resolve</v>
      </c>
      <c r="W1432" s="197">
        <f t="shared" si="470"/>
        <v>0</v>
      </c>
      <c r="X1432" s="197">
        <f t="shared" si="471"/>
        <v>1</v>
      </c>
      <c r="Y1432" s="214" t="str">
        <f t="shared" si="472"/>
        <v>New_Li_Battery_D.19-11-016 Resource 6_Resource 6. 104 MW, 416 MWh battery.</v>
      </c>
      <c r="Z1432" s="197">
        <f>IF(COUNTIFS($Y$2:Y1432,Y1432)=1,1,0)</f>
        <v>0</v>
      </c>
      <c r="AA1432" s="197">
        <f>SUM($Z$2:Z1432)*Z1432</f>
        <v>0</v>
      </c>
      <c r="AB1432" s="197">
        <f>COUNTIFS(resources!B:B,B1432)</f>
        <v>1</v>
      </c>
      <c r="AC1432" s="197">
        <f t="shared" si="473"/>
        <v>1</v>
      </c>
      <c r="AD1432" s="197">
        <f t="shared" si="474"/>
        <v>1</v>
      </c>
      <c r="AE1432" s="197">
        <f t="shared" si="475"/>
        <v>1</v>
      </c>
      <c r="AF1432" s="197">
        <f t="shared" si="476"/>
        <v>1</v>
      </c>
      <c r="AG1432" s="197">
        <f t="shared" si="477"/>
        <v>1</v>
      </c>
      <c r="AH1432" s="197">
        <f t="shared" si="478"/>
        <v>1</v>
      </c>
      <c r="AI1432" s="197">
        <f t="shared" si="479"/>
        <v>1</v>
      </c>
    </row>
    <row r="1433" spans="1:35" x14ac:dyDescent="0.3">
      <c r="A1433" s="103" t="s">
        <v>3926</v>
      </c>
      <c r="B1433" s="214" t="s">
        <v>593</v>
      </c>
      <c r="C1433" s="214" t="s">
        <v>6285</v>
      </c>
      <c r="D1433" s="164">
        <v>2026</v>
      </c>
      <c r="E1433" s="164">
        <v>12</v>
      </c>
      <c r="F1433" s="166">
        <v>0</v>
      </c>
      <c r="G1433" s="206"/>
      <c r="H1433" s="208">
        <v>7.9654829074012612E-3</v>
      </c>
      <c r="I1433" s="103" t="s">
        <v>558</v>
      </c>
      <c r="J1433" s="85">
        <v>4</v>
      </c>
      <c r="K1433" s="211" t="s">
        <v>6286</v>
      </c>
      <c r="L1433" s="211">
        <v>104</v>
      </c>
      <c r="M1433" s="211" t="str">
        <f>IF(
ISNA(INDEX([1]resources!E:E,MATCH(B1433,[1]resources!B:B,0))),"fillme",
INDEX([1]resources!E:E,MATCH(B1433,[1]resources!B:B,0)))</f>
        <v>CAISO_Battery</v>
      </c>
      <c r="N1433" s="221">
        <f>IF(
ISNA(INDEX([1]resources!J:J,MATCH(B1433,[1]resources!B:B,0))),"fillme",
INDEX([1]resources!J:J,MATCH(B1433,[1]resources!B:B,0)))</f>
        <v>0</v>
      </c>
      <c r="O1433" s="210" t="str">
        <f>IFERROR(INDEX(resources!K:K,MATCH(B1433,resources!B:B,0)),"fillme")</f>
        <v>battery</v>
      </c>
      <c r="P1433" s="210" t="str">
        <f t="shared" si="465"/>
        <v>battery_2026_12</v>
      </c>
      <c r="Q1433" s="194">
        <f>INDEX(elcc!G:G,MATCH(P1433,elcc!D:D,0))</f>
        <v>0.96603464723299004</v>
      </c>
      <c r="R1433" s="195">
        <f t="shared" si="466"/>
        <v>1</v>
      </c>
      <c r="S1433" s="210">
        <f t="shared" si="467"/>
        <v>0.80027297693114607</v>
      </c>
      <c r="T1433" s="212">
        <f t="shared" si="468"/>
        <v>0.80027297693114607</v>
      </c>
      <c r="U1433" s="196" t="str">
        <f t="shared" si="469"/>
        <v>ok</v>
      </c>
      <c r="V1433" s="192" t="str">
        <f>INDEX(resources!F:F,MATCH(B1433,resources!B:B,0))</f>
        <v>new_resolve</v>
      </c>
      <c r="W1433" s="197">
        <f t="shared" si="470"/>
        <v>0</v>
      </c>
      <c r="X1433" s="197">
        <f t="shared" si="471"/>
        <v>1</v>
      </c>
      <c r="Y1433" s="214" t="str">
        <f t="shared" si="472"/>
        <v>New_Li_Battery_D.19-11-016 Resource 6_Resource 6. 104 MW, 416 MWh battery.</v>
      </c>
      <c r="Z1433" s="197">
        <f>IF(COUNTIFS($Y$2:Y1433,Y1433)=1,1,0)</f>
        <v>0</v>
      </c>
      <c r="AA1433" s="197">
        <f>SUM($Z$2:Z1433)*Z1433</f>
        <v>0</v>
      </c>
      <c r="AB1433" s="197">
        <f>COUNTIFS(resources!B:B,B1433)</f>
        <v>1</v>
      </c>
      <c r="AC1433" s="197">
        <f t="shared" si="473"/>
        <v>1</v>
      </c>
      <c r="AD1433" s="197">
        <f t="shared" si="474"/>
        <v>1</v>
      </c>
      <c r="AE1433" s="197">
        <f t="shared" si="475"/>
        <v>1</v>
      </c>
      <c r="AF1433" s="197">
        <f t="shared" si="476"/>
        <v>1</v>
      </c>
      <c r="AG1433" s="197">
        <f t="shared" si="477"/>
        <v>1</v>
      </c>
      <c r="AH1433" s="197">
        <f t="shared" si="478"/>
        <v>1</v>
      </c>
      <c r="AI1433" s="197">
        <f t="shared" si="479"/>
        <v>1</v>
      </c>
    </row>
    <row r="1434" spans="1:35" x14ac:dyDescent="0.3">
      <c r="A1434" s="103" t="s">
        <v>3926</v>
      </c>
      <c r="B1434" s="214" t="s">
        <v>593</v>
      </c>
      <c r="C1434" s="214" t="s">
        <v>6285</v>
      </c>
      <c r="D1434" s="164">
        <v>2027</v>
      </c>
      <c r="E1434" s="164">
        <v>1</v>
      </c>
      <c r="F1434" s="166">
        <v>0</v>
      </c>
      <c r="G1434" s="206"/>
      <c r="H1434" s="208">
        <v>7.9654829074012612E-3</v>
      </c>
      <c r="I1434" s="103" t="s">
        <v>558</v>
      </c>
      <c r="J1434" s="85">
        <v>4</v>
      </c>
      <c r="K1434" s="211" t="s">
        <v>6286</v>
      </c>
      <c r="L1434" s="211">
        <v>104</v>
      </c>
      <c r="M1434" s="211" t="str">
        <f>IF(
ISNA(INDEX([1]resources!E:E,MATCH(B1434,[1]resources!B:B,0))),"fillme",
INDEX([1]resources!E:E,MATCH(B1434,[1]resources!B:B,0)))</f>
        <v>CAISO_Battery</v>
      </c>
      <c r="N1434" s="221">
        <f>IF(
ISNA(INDEX([1]resources!J:J,MATCH(B1434,[1]resources!B:B,0))),"fillme",
INDEX([1]resources!J:J,MATCH(B1434,[1]resources!B:B,0)))</f>
        <v>0</v>
      </c>
      <c r="O1434" s="210" t="str">
        <f>IFERROR(INDEX(resources!K:K,MATCH(B1434,resources!B:B,0)),"fillme")</f>
        <v>battery</v>
      </c>
      <c r="P1434" s="210" t="str">
        <f t="shared" si="465"/>
        <v>battery_2027_1</v>
      </c>
      <c r="Q1434" s="194">
        <f>INDEX(elcc!G:G,MATCH(P1434,elcc!D:D,0))</f>
        <v>0.96603464723299004</v>
      </c>
      <c r="R1434" s="195">
        <f t="shared" si="466"/>
        <v>1</v>
      </c>
      <c r="S1434" s="210">
        <f t="shared" si="467"/>
        <v>0.80027297693114607</v>
      </c>
      <c r="T1434" s="212">
        <f t="shared" si="468"/>
        <v>0.80027297693114607</v>
      </c>
      <c r="U1434" s="196" t="str">
        <f t="shared" si="469"/>
        <v>ok</v>
      </c>
      <c r="V1434" s="192" t="str">
        <f>INDEX(resources!F:F,MATCH(B1434,resources!B:B,0))</f>
        <v>new_resolve</v>
      </c>
      <c r="W1434" s="197">
        <f t="shared" si="470"/>
        <v>0</v>
      </c>
      <c r="X1434" s="197">
        <f t="shared" si="471"/>
        <v>1</v>
      </c>
      <c r="Y1434" s="214" t="str">
        <f t="shared" si="472"/>
        <v>New_Li_Battery_D.19-11-016 Resource 6_Resource 6. 104 MW, 416 MWh battery.</v>
      </c>
      <c r="Z1434" s="197">
        <f>IF(COUNTIFS($Y$2:Y1434,Y1434)=1,1,0)</f>
        <v>0</v>
      </c>
      <c r="AA1434" s="197">
        <f>SUM($Z$2:Z1434)*Z1434</f>
        <v>0</v>
      </c>
      <c r="AB1434" s="197">
        <f>COUNTIFS(resources!B:B,B1434)</f>
        <v>1</v>
      </c>
      <c r="AC1434" s="197">
        <f t="shared" si="473"/>
        <v>1</v>
      </c>
      <c r="AD1434" s="197">
        <f t="shared" si="474"/>
        <v>1</v>
      </c>
      <c r="AE1434" s="197">
        <f t="shared" si="475"/>
        <v>1</v>
      </c>
      <c r="AF1434" s="197">
        <f t="shared" si="476"/>
        <v>1</v>
      </c>
      <c r="AG1434" s="197">
        <f t="shared" si="477"/>
        <v>1</v>
      </c>
      <c r="AH1434" s="197">
        <f t="shared" si="478"/>
        <v>1</v>
      </c>
      <c r="AI1434" s="197">
        <f t="shared" si="479"/>
        <v>1</v>
      </c>
    </row>
    <row r="1435" spans="1:35" x14ac:dyDescent="0.3">
      <c r="A1435" s="103" t="s">
        <v>3926</v>
      </c>
      <c r="B1435" s="214" t="s">
        <v>593</v>
      </c>
      <c r="C1435" s="214" t="s">
        <v>6285</v>
      </c>
      <c r="D1435" s="164">
        <v>2027</v>
      </c>
      <c r="E1435" s="164">
        <v>2</v>
      </c>
      <c r="F1435" s="166">
        <v>0</v>
      </c>
      <c r="G1435" s="206"/>
      <c r="H1435" s="208">
        <v>7.9654829074012612E-3</v>
      </c>
      <c r="I1435" s="103" t="s">
        <v>558</v>
      </c>
      <c r="J1435" s="85">
        <v>4</v>
      </c>
      <c r="K1435" s="211" t="s">
        <v>6286</v>
      </c>
      <c r="L1435" s="211">
        <v>104</v>
      </c>
      <c r="M1435" s="211" t="str">
        <f>IF(
ISNA(INDEX([1]resources!E:E,MATCH(B1435,[1]resources!B:B,0))),"fillme",
INDEX([1]resources!E:E,MATCH(B1435,[1]resources!B:B,0)))</f>
        <v>CAISO_Battery</v>
      </c>
      <c r="N1435" s="221">
        <f>IF(
ISNA(INDEX([1]resources!J:J,MATCH(B1435,[1]resources!B:B,0))),"fillme",
INDEX([1]resources!J:J,MATCH(B1435,[1]resources!B:B,0)))</f>
        <v>0</v>
      </c>
      <c r="O1435" s="210" t="str">
        <f>IFERROR(INDEX(resources!K:K,MATCH(B1435,resources!B:B,0)),"fillme")</f>
        <v>battery</v>
      </c>
      <c r="P1435" s="210" t="str">
        <f t="shared" si="465"/>
        <v>battery_2027_2</v>
      </c>
      <c r="Q1435" s="194">
        <f>INDEX(elcc!G:G,MATCH(P1435,elcc!D:D,0))</f>
        <v>0.96603464723299004</v>
      </c>
      <c r="R1435" s="195">
        <f t="shared" si="466"/>
        <v>1</v>
      </c>
      <c r="S1435" s="210">
        <f t="shared" si="467"/>
        <v>0.80027297693114607</v>
      </c>
      <c r="T1435" s="212">
        <f t="shared" si="468"/>
        <v>0.80027297693114607</v>
      </c>
      <c r="U1435" s="196" t="str">
        <f t="shared" si="469"/>
        <v>ok</v>
      </c>
      <c r="V1435" s="192" t="str">
        <f>INDEX(resources!F:F,MATCH(B1435,resources!B:B,0))</f>
        <v>new_resolve</v>
      </c>
      <c r="W1435" s="197">
        <f t="shared" si="470"/>
        <v>0</v>
      </c>
      <c r="X1435" s="197">
        <f t="shared" si="471"/>
        <v>1</v>
      </c>
      <c r="Y1435" s="214" t="str">
        <f t="shared" si="472"/>
        <v>New_Li_Battery_D.19-11-016 Resource 6_Resource 6. 104 MW, 416 MWh battery.</v>
      </c>
      <c r="Z1435" s="197">
        <f>IF(COUNTIFS($Y$2:Y1435,Y1435)=1,1,0)</f>
        <v>0</v>
      </c>
      <c r="AA1435" s="197">
        <f>SUM($Z$2:Z1435)*Z1435</f>
        <v>0</v>
      </c>
      <c r="AB1435" s="197">
        <f>COUNTIFS(resources!B:B,B1435)</f>
        <v>1</v>
      </c>
      <c r="AC1435" s="197">
        <f t="shared" si="473"/>
        <v>1</v>
      </c>
      <c r="AD1435" s="197">
        <f t="shared" si="474"/>
        <v>1</v>
      </c>
      <c r="AE1435" s="197">
        <f t="shared" si="475"/>
        <v>1</v>
      </c>
      <c r="AF1435" s="197">
        <f t="shared" si="476"/>
        <v>1</v>
      </c>
      <c r="AG1435" s="197">
        <f t="shared" si="477"/>
        <v>1</v>
      </c>
      <c r="AH1435" s="197">
        <f t="shared" si="478"/>
        <v>1</v>
      </c>
      <c r="AI1435" s="197">
        <f t="shared" si="479"/>
        <v>1</v>
      </c>
    </row>
    <row r="1436" spans="1:35" x14ac:dyDescent="0.3">
      <c r="A1436" s="103" t="s">
        <v>3926</v>
      </c>
      <c r="B1436" s="214" t="s">
        <v>593</v>
      </c>
      <c r="C1436" s="214" t="s">
        <v>6285</v>
      </c>
      <c r="D1436" s="164">
        <v>2027</v>
      </c>
      <c r="E1436" s="164">
        <v>3</v>
      </c>
      <c r="F1436" s="166">
        <v>0</v>
      </c>
      <c r="G1436" s="206"/>
      <c r="H1436" s="208">
        <v>7.9654829074012612E-3</v>
      </c>
      <c r="I1436" s="103" t="s">
        <v>558</v>
      </c>
      <c r="J1436" s="85">
        <v>4</v>
      </c>
      <c r="K1436" s="211" t="s">
        <v>6286</v>
      </c>
      <c r="L1436" s="211">
        <v>104</v>
      </c>
      <c r="M1436" s="211" t="str">
        <f>IF(
ISNA(INDEX([1]resources!E:E,MATCH(B1436,[1]resources!B:B,0))),"fillme",
INDEX([1]resources!E:E,MATCH(B1436,[1]resources!B:B,0)))</f>
        <v>CAISO_Battery</v>
      </c>
      <c r="N1436" s="221">
        <f>IF(
ISNA(INDEX([1]resources!J:J,MATCH(B1436,[1]resources!B:B,0))),"fillme",
INDEX([1]resources!J:J,MATCH(B1436,[1]resources!B:B,0)))</f>
        <v>0</v>
      </c>
      <c r="O1436" s="210" t="str">
        <f>IFERROR(INDEX(resources!K:K,MATCH(B1436,resources!B:B,0)),"fillme")</f>
        <v>battery</v>
      </c>
      <c r="P1436" s="210" t="str">
        <f t="shared" si="465"/>
        <v>battery_2027_3</v>
      </c>
      <c r="Q1436" s="194">
        <f>INDEX(elcc!G:G,MATCH(P1436,elcc!D:D,0))</f>
        <v>0.96603464723299004</v>
      </c>
      <c r="R1436" s="195">
        <f t="shared" si="466"/>
        <v>1</v>
      </c>
      <c r="S1436" s="210">
        <f t="shared" si="467"/>
        <v>0.80027297693114607</v>
      </c>
      <c r="T1436" s="212">
        <f t="shared" si="468"/>
        <v>0.80027297693114607</v>
      </c>
      <c r="U1436" s="196" t="str">
        <f t="shared" si="469"/>
        <v>ok</v>
      </c>
      <c r="V1436" s="192" t="str">
        <f>INDEX(resources!F:F,MATCH(B1436,resources!B:B,0))</f>
        <v>new_resolve</v>
      </c>
      <c r="W1436" s="197">
        <f t="shared" si="470"/>
        <v>0</v>
      </c>
      <c r="X1436" s="197">
        <f t="shared" si="471"/>
        <v>1</v>
      </c>
      <c r="Y1436" s="214" t="str">
        <f t="shared" si="472"/>
        <v>New_Li_Battery_D.19-11-016 Resource 6_Resource 6. 104 MW, 416 MWh battery.</v>
      </c>
      <c r="Z1436" s="197">
        <f>IF(COUNTIFS($Y$2:Y1436,Y1436)=1,1,0)</f>
        <v>0</v>
      </c>
      <c r="AA1436" s="197">
        <f>SUM($Z$2:Z1436)*Z1436</f>
        <v>0</v>
      </c>
      <c r="AB1436" s="197">
        <f>COUNTIFS(resources!B:B,B1436)</f>
        <v>1</v>
      </c>
      <c r="AC1436" s="197">
        <f t="shared" si="473"/>
        <v>1</v>
      </c>
      <c r="AD1436" s="197">
        <f t="shared" si="474"/>
        <v>1</v>
      </c>
      <c r="AE1436" s="197">
        <f t="shared" si="475"/>
        <v>1</v>
      </c>
      <c r="AF1436" s="197">
        <f t="shared" si="476"/>
        <v>1</v>
      </c>
      <c r="AG1436" s="197">
        <f t="shared" si="477"/>
        <v>1</v>
      </c>
      <c r="AH1436" s="197">
        <f t="shared" si="478"/>
        <v>1</v>
      </c>
      <c r="AI1436" s="197">
        <f t="shared" si="479"/>
        <v>1</v>
      </c>
    </row>
    <row r="1437" spans="1:35" x14ac:dyDescent="0.3">
      <c r="A1437" s="103" t="s">
        <v>3926</v>
      </c>
      <c r="B1437" s="214" t="s">
        <v>593</v>
      </c>
      <c r="C1437" s="214" t="s">
        <v>6285</v>
      </c>
      <c r="D1437" s="164">
        <v>2027</v>
      </c>
      <c r="E1437" s="164">
        <v>4</v>
      </c>
      <c r="F1437" s="166">
        <v>0</v>
      </c>
      <c r="G1437" s="206"/>
      <c r="H1437" s="208">
        <v>7.9654829074012612E-3</v>
      </c>
      <c r="I1437" s="103" t="s">
        <v>558</v>
      </c>
      <c r="J1437" s="85">
        <v>4</v>
      </c>
      <c r="K1437" s="211" t="s">
        <v>6286</v>
      </c>
      <c r="L1437" s="211">
        <v>104</v>
      </c>
      <c r="M1437" s="211" t="str">
        <f>IF(
ISNA(INDEX([1]resources!E:E,MATCH(B1437,[1]resources!B:B,0))),"fillme",
INDEX([1]resources!E:E,MATCH(B1437,[1]resources!B:B,0)))</f>
        <v>CAISO_Battery</v>
      </c>
      <c r="N1437" s="221">
        <f>IF(
ISNA(INDEX([1]resources!J:J,MATCH(B1437,[1]resources!B:B,0))),"fillme",
INDEX([1]resources!J:J,MATCH(B1437,[1]resources!B:B,0)))</f>
        <v>0</v>
      </c>
      <c r="O1437" s="210" t="str">
        <f>IFERROR(INDEX(resources!K:K,MATCH(B1437,resources!B:B,0)),"fillme")</f>
        <v>battery</v>
      </c>
      <c r="P1437" s="210" t="str">
        <f t="shared" si="465"/>
        <v>battery_2027_4</v>
      </c>
      <c r="Q1437" s="194">
        <f>INDEX(elcc!G:G,MATCH(P1437,elcc!D:D,0))</f>
        <v>0.96603464723299004</v>
      </c>
      <c r="R1437" s="195">
        <f t="shared" si="466"/>
        <v>1</v>
      </c>
      <c r="S1437" s="210">
        <f t="shared" si="467"/>
        <v>0.80027297693114607</v>
      </c>
      <c r="T1437" s="212">
        <f t="shared" si="468"/>
        <v>0.80027297693114607</v>
      </c>
      <c r="U1437" s="196" t="str">
        <f t="shared" si="469"/>
        <v>ok</v>
      </c>
      <c r="V1437" s="192" t="str">
        <f>INDEX(resources!F:F,MATCH(B1437,resources!B:B,0))</f>
        <v>new_resolve</v>
      </c>
      <c r="W1437" s="197">
        <f t="shared" si="470"/>
        <v>0</v>
      </c>
      <c r="X1437" s="197">
        <f t="shared" si="471"/>
        <v>1</v>
      </c>
      <c r="Y1437" s="214" t="str">
        <f t="shared" si="472"/>
        <v>New_Li_Battery_D.19-11-016 Resource 6_Resource 6. 104 MW, 416 MWh battery.</v>
      </c>
      <c r="Z1437" s="197">
        <f>IF(COUNTIFS($Y$2:Y1437,Y1437)=1,1,0)</f>
        <v>0</v>
      </c>
      <c r="AA1437" s="197">
        <f>SUM($Z$2:Z1437)*Z1437</f>
        <v>0</v>
      </c>
      <c r="AB1437" s="197">
        <f>COUNTIFS(resources!B:B,B1437)</f>
        <v>1</v>
      </c>
      <c r="AC1437" s="197">
        <f t="shared" si="473"/>
        <v>1</v>
      </c>
      <c r="AD1437" s="197">
        <f t="shared" si="474"/>
        <v>1</v>
      </c>
      <c r="AE1437" s="197">
        <f t="shared" si="475"/>
        <v>1</v>
      </c>
      <c r="AF1437" s="197">
        <f t="shared" si="476"/>
        <v>1</v>
      </c>
      <c r="AG1437" s="197">
        <f t="shared" si="477"/>
        <v>1</v>
      </c>
      <c r="AH1437" s="197">
        <f t="shared" si="478"/>
        <v>1</v>
      </c>
      <c r="AI1437" s="197">
        <f t="shared" si="479"/>
        <v>1</v>
      </c>
    </row>
    <row r="1438" spans="1:35" x14ac:dyDescent="0.3">
      <c r="A1438" s="103" t="s">
        <v>3926</v>
      </c>
      <c r="B1438" s="214" t="s">
        <v>593</v>
      </c>
      <c r="C1438" s="214" t="s">
        <v>6285</v>
      </c>
      <c r="D1438" s="164">
        <v>2027</v>
      </c>
      <c r="E1438" s="164">
        <v>5</v>
      </c>
      <c r="F1438" s="166">
        <v>0</v>
      </c>
      <c r="G1438" s="206"/>
      <c r="H1438" s="208">
        <v>7.9654829074012612E-3</v>
      </c>
      <c r="I1438" s="103" t="s">
        <v>558</v>
      </c>
      <c r="J1438" s="85">
        <v>4</v>
      </c>
      <c r="K1438" s="211" t="s">
        <v>6286</v>
      </c>
      <c r="L1438" s="211">
        <v>104</v>
      </c>
      <c r="M1438" s="211" t="str">
        <f>IF(
ISNA(INDEX([1]resources!E:E,MATCH(B1438,[1]resources!B:B,0))),"fillme",
INDEX([1]resources!E:E,MATCH(B1438,[1]resources!B:B,0)))</f>
        <v>CAISO_Battery</v>
      </c>
      <c r="N1438" s="221">
        <f>IF(
ISNA(INDEX([1]resources!J:J,MATCH(B1438,[1]resources!B:B,0))),"fillme",
INDEX([1]resources!J:J,MATCH(B1438,[1]resources!B:B,0)))</f>
        <v>0</v>
      </c>
      <c r="O1438" s="210" t="str">
        <f>IFERROR(INDEX(resources!K:K,MATCH(B1438,resources!B:B,0)),"fillme")</f>
        <v>battery</v>
      </c>
      <c r="P1438" s="210" t="str">
        <f t="shared" si="465"/>
        <v>battery_2027_5</v>
      </c>
      <c r="Q1438" s="194">
        <f>INDEX(elcc!G:G,MATCH(P1438,elcc!D:D,0))</f>
        <v>0.96603464723299004</v>
      </c>
      <c r="R1438" s="195">
        <f t="shared" si="466"/>
        <v>1</v>
      </c>
      <c r="S1438" s="210">
        <f t="shared" si="467"/>
        <v>0.80027297693114607</v>
      </c>
      <c r="T1438" s="212">
        <f t="shared" si="468"/>
        <v>0.80027297693114607</v>
      </c>
      <c r="U1438" s="196" t="str">
        <f t="shared" si="469"/>
        <v>ok</v>
      </c>
      <c r="V1438" s="192" t="str">
        <f>INDEX(resources!F:F,MATCH(B1438,resources!B:B,0))</f>
        <v>new_resolve</v>
      </c>
      <c r="W1438" s="197">
        <f t="shared" si="470"/>
        <v>0</v>
      </c>
      <c r="X1438" s="197">
        <f t="shared" si="471"/>
        <v>1</v>
      </c>
      <c r="Y1438" s="214" t="str">
        <f t="shared" si="472"/>
        <v>New_Li_Battery_D.19-11-016 Resource 6_Resource 6. 104 MW, 416 MWh battery.</v>
      </c>
      <c r="Z1438" s="197">
        <f>IF(COUNTIFS($Y$2:Y1438,Y1438)=1,1,0)</f>
        <v>0</v>
      </c>
      <c r="AA1438" s="197">
        <f>SUM($Z$2:Z1438)*Z1438</f>
        <v>0</v>
      </c>
      <c r="AB1438" s="197">
        <f>COUNTIFS(resources!B:B,B1438)</f>
        <v>1</v>
      </c>
      <c r="AC1438" s="197">
        <f t="shared" si="473"/>
        <v>1</v>
      </c>
      <c r="AD1438" s="197">
        <f t="shared" si="474"/>
        <v>1</v>
      </c>
      <c r="AE1438" s="197">
        <f t="shared" si="475"/>
        <v>1</v>
      </c>
      <c r="AF1438" s="197">
        <f t="shared" si="476"/>
        <v>1</v>
      </c>
      <c r="AG1438" s="197">
        <f t="shared" si="477"/>
        <v>1</v>
      </c>
      <c r="AH1438" s="197">
        <f t="shared" si="478"/>
        <v>1</v>
      </c>
      <c r="AI1438" s="197">
        <f t="shared" si="479"/>
        <v>1</v>
      </c>
    </row>
    <row r="1439" spans="1:35" x14ac:dyDescent="0.3">
      <c r="A1439" s="103" t="s">
        <v>3926</v>
      </c>
      <c r="B1439" s="214" t="s">
        <v>593</v>
      </c>
      <c r="C1439" s="214" t="s">
        <v>6285</v>
      </c>
      <c r="D1439" s="164">
        <v>2027</v>
      </c>
      <c r="E1439" s="164">
        <v>6</v>
      </c>
      <c r="F1439" s="166">
        <v>0</v>
      </c>
      <c r="G1439" s="206"/>
      <c r="H1439" s="208">
        <v>7.9654829074012612E-3</v>
      </c>
      <c r="I1439" s="103" t="s">
        <v>558</v>
      </c>
      <c r="J1439" s="85">
        <v>4</v>
      </c>
      <c r="K1439" s="211" t="s">
        <v>6286</v>
      </c>
      <c r="L1439" s="211">
        <v>104</v>
      </c>
      <c r="M1439" s="211" t="str">
        <f>IF(
ISNA(INDEX([1]resources!E:E,MATCH(B1439,[1]resources!B:B,0))),"fillme",
INDEX([1]resources!E:E,MATCH(B1439,[1]resources!B:B,0)))</f>
        <v>CAISO_Battery</v>
      </c>
      <c r="N1439" s="221">
        <f>IF(
ISNA(INDEX([1]resources!J:J,MATCH(B1439,[1]resources!B:B,0))),"fillme",
INDEX([1]resources!J:J,MATCH(B1439,[1]resources!B:B,0)))</f>
        <v>0</v>
      </c>
      <c r="O1439" s="210" t="str">
        <f>IFERROR(INDEX(resources!K:K,MATCH(B1439,resources!B:B,0)),"fillme")</f>
        <v>battery</v>
      </c>
      <c r="P1439" s="210" t="str">
        <f t="shared" si="465"/>
        <v>battery_2027_6</v>
      </c>
      <c r="Q1439" s="194">
        <f>INDEX(elcc!G:G,MATCH(P1439,elcc!D:D,0))</f>
        <v>0.96603464723299004</v>
      </c>
      <c r="R1439" s="195">
        <f t="shared" si="466"/>
        <v>1</v>
      </c>
      <c r="S1439" s="210">
        <f t="shared" si="467"/>
        <v>0.80027297693114607</v>
      </c>
      <c r="T1439" s="212">
        <f t="shared" si="468"/>
        <v>0.80027297693114607</v>
      </c>
      <c r="U1439" s="196" t="str">
        <f t="shared" si="469"/>
        <v>ok</v>
      </c>
      <c r="V1439" s="192" t="str">
        <f>INDEX(resources!F:F,MATCH(B1439,resources!B:B,0))</f>
        <v>new_resolve</v>
      </c>
      <c r="W1439" s="197">
        <f t="shared" si="470"/>
        <v>0</v>
      </c>
      <c r="X1439" s="197">
        <f t="shared" si="471"/>
        <v>1</v>
      </c>
      <c r="Y1439" s="214" t="str">
        <f t="shared" si="472"/>
        <v>New_Li_Battery_D.19-11-016 Resource 6_Resource 6. 104 MW, 416 MWh battery.</v>
      </c>
      <c r="Z1439" s="197">
        <f>IF(COUNTIFS($Y$2:Y1439,Y1439)=1,1,0)</f>
        <v>0</v>
      </c>
      <c r="AA1439" s="197">
        <f>SUM($Z$2:Z1439)*Z1439</f>
        <v>0</v>
      </c>
      <c r="AB1439" s="197">
        <f>COUNTIFS(resources!B:B,B1439)</f>
        <v>1</v>
      </c>
      <c r="AC1439" s="197">
        <f t="shared" si="473"/>
        <v>1</v>
      </c>
      <c r="AD1439" s="197">
        <f t="shared" si="474"/>
        <v>1</v>
      </c>
      <c r="AE1439" s="197">
        <f t="shared" si="475"/>
        <v>1</v>
      </c>
      <c r="AF1439" s="197">
        <f t="shared" si="476"/>
        <v>1</v>
      </c>
      <c r="AG1439" s="197">
        <f t="shared" si="477"/>
        <v>1</v>
      </c>
      <c r="AH1439" s="197">
        <f t="shared" si="478"/>
        <v>1</v>
      </c>
      <c r="AI1439" s="197">
        <f t="shared" si="479"/>
        <v>1</v>
      </c>
    </row>
    <row r="1440" spans="1:35" x14ac:dyDescent="0.3">
      <c r="A1440" s="103" t="s">
        <v>3926</v>
      </c>
      <c r="B1440" s="214" t="s">
        <v>593</v>
      </c>
      <c r="C1440" s="214" t="s">
        <v>6285</v>
      </c>
      <c r="D1440" s="164">
        <v>2027</v>
      </c>
      <c r="E1440" s="164">
        <v>7</v>
      </c>
      <c r="F1440" s="166">
        <v>0</v>
      </c>
      <c r="G1440" s="206"/>
      <c r="H1440" s="208">
        <v>7.9654829074012612E-3</v>
      </c>
      <c r="I1440" s="103" t="s">
        <v>558</v>
      </c>
      <c r="J1440" s="85">
        <v>4</v>
      </c>
      <c r="K1440" s="211" t="s">
        <v>6286</v>
      </c>
      <c r="L1440" s="211">
        <v>104</v>
      </c>
      <c r="M1440" s="211" t="str">
        <f>IF(
ISNA(INDEX([1]resources!E:E,MATCH(B1440,[1]resources!B:B,0))),"fillme",
INDEX([1]resources!E:E,MATCH(B1440,[1]resources!B:B,0)))</f>
        <v>CAISO_Battery</v>
      </c>
      <c r="N1440" s="221">
        <f>IF(
ISNA(INDEX([1]resources!J:J,MATCH(B1440,[1]resources!B:B,0))),"fillme",
INDEX([1]resources!J:J,MATCH(B1440,[1]resources!B:B,0)))</f>
        <v>0</v>
      </c>
      <c r="O1440" s="210" t="str">
        <f>IFERROR(INDEX(resources!K:K,MATCH(B1440,resources!B:B,0)),"fillme")</f>
        <v>battery</v>
      </c>
      <c r="P1440" s="210" t="str">
        <f t="shared" si="465"/>
        <v>battery_2027_7</v>
      </c>
      <c r="Q1440" s="194">
        <f>INDEX(elcc!G:G,MATCH(P1440,elcc!D:D,0))</f>
        <v>0.96603464723299004</v>
      </c>
      <c r="R1440" s="195">
        <f t="shared" si="466"/>
        <v>1</v>
      </c>
      <c r="S1440" s="210">
        <f t="shared" si="467"/>
        <v>0.80027297693114607</v>
      </c>
      <c r="T1440" s="212">
        <f t="shared" si="468"/>
        <v>0.80027297693114607</v>
      </c>
      <c r="U1440" s="196" t="str">
        <f t="shared" si="469"/>
        <v>ok</v>
      </c>
      <c r="V1440" s="192" t="str">
        <f>INDEX(resources!F:F,MATCH(B1440,resources!B:B,0))</f>
        <v>new_resolve</v>
      </c>
      <c r="W1440" s="197">
        <f t="shared" si="470"/>
        <v>0</v>
      </c>
      <c r="X1440" s="197">
        <f t="shared" si="471"/>
        <v>1</v>
      </c>
      <c r="Y1440" s="214" t="str">
        <f t="shared" si="472"/>
        <v>New_Li_Battery_D.19-11-016 Resource 6_Resource 6. 104 MW, 416 MWh battery.</v>
      </c>
      <c r="Z1440" s="197">
        <f>IF(COUNTIFS($Y$2:Y1440,Y1440)=1,1,0)</f>
        <v>0</v>
      </c>
      <c r="AA1440" s="197">
        <f>SUM($Z$2:Z1440)*Z1440</f>
        <v>0</v>
      </c>
      <c r="AB1440" s="197">
        <f>COUNTIFS(resources!B:B,B1440)</f>
        <v>1</v>
      </c>
      <c r="AC1440" s="197">
        <f t="shared" si="473"/>
        <v>1</v>
      </c>
      <c r="AD1440" s="197">
        <f t="shared" si="474"/>
        <v>1</v>
      </c>
      <c r="AE1440" s="197">
        <f t="shared" si="475"/>
        <v>1</v>
      </c>
      <c r="AF1440" s="197">
        <f t="shared" si="476"/>
        <v>1</v>
      </c>
      <c r="AG1440" s="197">
        <f t="shared" si="477"/>
        <v>1</v>
      </c>
      <c r="AH1440" s="197">
        <f t="shared" si="478"/>
        <v>1</v>
      </c>
      <c r="AI1440" s="197">
        <f t="shared" si="479"/>
        <v>1</v>
      </c>
    </row>
    <row r="1441" spans="1:35" x14ac:dyDescent="0.3">
      <c r="A1441" s="103" t="s">
        <v>3926</v>
      </c>
      <c r="B1441" s="214" t="s">
        <v>593</v>
      </c>
      <c r="C1441" s="214" t="s">
        <v>6285</v>
      </c>
      <c r="D1441" s="164">
        <v>2027</v>
      </c>
      <c r="E1441" s="164">
        <v>8</v>
      </c>
      <c r="F1441" s="166">
        <v>0</v>
      </c>
      <c r="G1441" s="206"/>
      <c r="H1441" s="208">
        <v>7.9654829074012612E-3</v>
      </c>
      <c r="I1441" s="103" t="s">
        <v>558</v>
      </c>
      <c r="J1441" s="85">
        <v>4</v>
      </c>
      <c r="K1441" s="211" t="s">
        <v>6286</v>
      </c>
      <c r="L1441" s="211">
        <v>104</v>
      </c>
      <c r="M1441" s="211" t="str">
        <f>IF(
ISNA(INDEX([1]resources!E:E,MATCH(B1441,[1]resources!B:B,0))),"fillme",
INDEX([1]resources!E:E,MATCH(B1441,[1]resources!B:B,0)))</f>
        <v>CAISO_Battery</v>
      </c>
      <c r="N1441" s="221">
        <f>IF(
ISNA(INDEX([1]resources!J:J,MATCH(B1441,[1]resources!B:B,0))),"fillme",
INDEX([1]resources!J:J,MATCH(B1441,[1]resources!B:B,0)))</f>
        <v>0</v>
      </c>
      <c r="O1441" s="210" t="str">
        <f>IFERROR(INDEX(resources!K:K,MATCH(B1441,resources!B:B,0)),"fillme")</f>
        <v>battery</v>
      </c>
      <c r="P1441" s="210" t="str">
        <f t="shared" si="465"/>
        <v>battery_2027_8</v>
      </c>
      <c r="Q1441" s="194">
        <f>INDEX(elcc!G:G,MATCH(P1441,elcc!D:D,0))</f>
        <v>0.96603464723299004</v>
      </c>
      <c r="R1441" s="195">
        <f t="shared" si="466"/>
        <v>1</v>
      </c>
      <c r="S1441" s="210">
        <f t="shared" si="467"/>
        <v>0.80027297693114607</v>
      </c>
      <c r="T1441" s="212">
        <f t="shared" si="468"/>
        <v>0.80027297693114607</v>
      </c>
      <c r="U1441" s="196" t="str">
        <f t="shared" si="469"/>
        <v>ok</v>
      </c>
      <c r="V1441" s="192" t="str">
        <f>INDEX(resources!F:F,MATCH(B1441,resources!B:B,0))</f>
        <v>new_resolve</v>
      </c>
      <c r="W1441" s="197">
        <f t="shared" si="470"/>
        <v>0</v>
      </c>
      <c r="X1441" s="197">
        <f t="shared" si="471"/>
        <v>1</v>
      </c>
      <c r="Y1441" s="214" t="str">
        <f t="shared" si="472"/>
        <v>New_Li_Battery_D.19-11-016 Resource 6_Resource 6. 104 MW, 416 MWh battery.</v>
      </c>
      <c r="Z1441" s="197">
        <f>IF(COUNTIFS($Y$2:Y1441,Y1441)=1,1,0)</f>
        <v>0</v>
      </c>
      <c r="AA1441" s="197">
        <f>SUM($Z$2:Z1441)*Z1441</f>
        <v>0</v>
      </c>
      <c r="AB1441" s="197">
        <f>COUNTIFS(resources!B:B,B1441)</f>
        <v>1</v>
      </c>
      <c r="AC1441" s="197">
        <f t="shared" si="473"/>
        <v>1</v>
      </c>
      <c r="AD1441" s="197">
        <f t="shared" si="474"/>
        <v>1</v>
      </c>
      <c r="AE1441" s="197">
        <f t="shared" si="475"/>
        <v>1</v>
      </c>
      <c r="AF1441" s="197">
        <f t="shared" si="476"/>
        <v>1</v>
      </c>
      <c r="AG1441" s="197">
        <f t="shared" si="477"/>
        <v>1</v>
      </c>
      <c r="AH1441" s="197">
        <f t="shared" si="478"/>
        <v>1</v>
      </c>
      <c r="AI1441" s="197">
        <f t="shared" si="479"/>
        <v>1</v>
      </c>
    </row>
    <row r="1442" spans="1:35" x14ac:dyDescent="0.3">
      <c r="A1442" s="103" t="s">
        <v>3926</v>
      </c>
      <c r="B1442" s="214" t="s">
        <v>593</v>
      </c>
      <c r="C1442" s="214" t="s">
        <v>6285</v>
      </c>
      <c r="D1442" s="164">
        <v>2027</v>
      </c>
      <c r="E1442" s="164">
        <v>9</v>
      </c>
      <c r="F1442" s="166">
        <v>0</v>
      </c>
      <c r="G1442" s="206"/>
      <c r="H1442" s="208">
        <v>7.9654829074012612E-3</v>
      </c>
      <c r="I1442" s="103" t="s">
        <v>558</v>
      </c>
      <c r="J1442" s="85">
        <v>4</v>
      </c>
      <c r="K1442" s="211" t="s">
        <v>6286</v>
      </c>
      <c r="L1442" s="211">
        <v>104</v>
      </c>
      <c r="M1442" s="211" t="str">
        <f>IF(
ISNA(INDEX([1]resources!E:E,MATCH(B1442,[1]resources!B:B,0))),"fillme",
INDEX([1]resources!E:E,MATCH(B1442,[1]resources!B:B,0)))</f>
        <v>CAISO_Battery</v>
      </c>
      <c r="N1442" s="221">
        <f>IF(
ISNA(INDEX([1]resources!J:J,MATCH(B1442,[1]resources!B:B,0))),"fillme",
INDEX([1]resources!J:J,MATCH(B1442,[1]resources!B:B,0)))</f>
        <v>0</v>
      </c>
      <c r="O1442" s="210" t="str">
        <f>IFERROR(INDEX(resources!K:K,MATCH(B1442,resources!B:B,0)),"fillme")</f>
        <v>battery</v>
      </c>
      <c r="P1442" s="210" t="str">
        <f t="shared" si="465"/>
        <v>battery_2027_9</v>
      </c>
      <c r="Q1442" s="194">
        <f>INDEX(elcc!G:G,MATCH(P1442,elcc!D:D,0))</f>
        <v>0.96603464723299004</v>
      </c>
      <c r="R1442" s="195">
        <f t="shared" si="466"/>
        <v>1</v>
      </c>
      <c r="S1442" s="210">
        <f t="shared" si="467"/>
        <v>0.80027297693114607</v>
      </c>
      <c r="T1442" s="212">
        <f t="shared" si="468"/>
        <v>0.80027297693114607</v>
      </c>
      <c r="U1442" s="196" t="str">
        <f t="shared" si="469"/>
        <v>ok</v>
      </c>
      <c r="V1442" s="192" t="str">
        <f>INDEX(resources!F:F,MATCH(B1442,resources!B:B,0))</f>
        <v>new_resolve</v>
      </c>
      <c r="W1442" s="197">
        <f t="shared" si="470"/>
        <v>0</v>
      </c>
      <c r="X1442" s="197">
        <f t="shared" si="471"/>
        <v>1</v>
      </c>
      <c r="Y1442" s="214" t="str">
        <f t="shared" si="472"/>
        <v>New_Li_Battery_D.19-11-016 Resource 6_Resource 6. 104 MW, 416 MWh battery.</v>
      </c>
      <c r="Z1442" s="197">
        <f>IF(COUNTIFS($Y$2:Y1442,Y1442)=1,1,0)</f>
        <v>0</v>
      </c>
      <c r="AA1442" s="197">
        <f>SUM($Z$2:Z1442)*Z1442</f>
        <v>0</v>
      </c>
      <c r="AB1442" s="197">
        <f>COUNTIFS(resources!B:B,B1442)</f>
        <v>1</v>
      </c>
      <c r="AC1442" s="197">
        <f t="shared" si="473"/>
        <v>1</v>
      </c>
      <c r="AD1442" s="197">
        <f t="shared" si="474"/>
        <v>1</v>
      </c>
      <c r="AE1442" s="197">
        <f t="shared" si="475"/>
        <v>1</v>
      </c>
      <c r="AF1442" s="197">
        <f t="shared" si="476"/>
        <v>1</v>
      </c>
      <c r="AG1442" s="197">
        <f t="shared" si="477"/>
        <v>1</v>
      </c>
      <c r="AH1442" s="197">
        <f t="shared" si="478"/>
        <v>1</v>
      </c>
      <c r="AI1442" s="197">
        <f t="shared" si="479"/>
        <v>1</v>
      </c>
    </row>
    <row r="1443" spans="1:35" x14ac:dyDescent="0.3">
      <c r="A1443" s="103" t="s">
        <v>3926</v>
      </c>
      <c r="B1443" s="214" t="s">
        <v>593</v>
      </c>
      <c r="C1443" s="214" t="s">
        <v>6285</v>
      </c>
      <c r="D1443" s="164">
        <v>2027</v>
      </c>
      <c r="E1443" s="164">
        <v>10</v>
      </c>
      <c r="F1443" s="166">
        <v>0</v>
      </c>
      <c r="G1443" s="206"/>
      <c r="H1443" s="208">
        <v>7.9654829074012612E-3</v>
      </c>
      <c r="I1443" s="103" t="s">
        <v>558</v>
      </c>
      <c r="J1443" s="85">
        <v>4</v>
      </c>
      <c r="K1443" s="211" t="s">
        <v>6286</v>
      </c>
      <c r="L1443" s="211">
        <v>104</v>
      </c>
      <c r="M1443" s="211" t="str">
        <f>IF(
ISNA(INDEX([1]resources!E:E,MATCH(B1443,[1]resources!B:B,0))),"fillme",
INDEX([1]resources!E:E,MATCH(B1443,[1]resources!B:B,0)))</f>
        <v>CAISO_Battery</v>
      </c>
      <c r="N1443" s="221">
        <f>IF(
ISNA(INDEX([1]resources!J:J,MATCH(B1443,[1]resources!B:B,0))),"fillme",
INDEX([1]resources!J:J,MATCH(B1443,[1]resources!B:B,0)))</f>
        <v>0</v>
      </c>
      <c r="O1443" s="210" t="str">
        <f>IFERROR(INDEX(resources!K:K,MATCH(B1443,resources!B:B,0)),"fillme")</f>
        <v>battery</v>
      </c>
      <c r="P1443" s="210" t="str">
        <f t="shared" si="465"/>
        <v>battery_2027_10</v>
      </c>
      <c r="Q1443" s="194">
        <f>INDEX(elcc!G:G,MATCH(P1443,elcc!D:D,0))</f>
        <v>0.96603464723299004</v>
      </c>
      <c r="R1443" s="195">
        <f t="shared" si="466"/>
        <v>1</v>
      </c>
      <c r="S1443" s="210">
        <f t="shared" si="467"/>
        <v>0.80027297693114607</v>
      </c>
      <c r="T1443" s="212">
        <f t="shared" si="468"/>
        <v>0.80027297693114607</v>
      </c>
      <c r="U1443" s="196" t="str">
        <f t="shared" si="469"/>
        <v>ok</v>
      </c>
      <c r="V1443" s="192" t="str">
        <f>INDEX(resources!F:F,MATCH(B1443,resources!B:B,0))</f>
        <v>new_resolve</v>
      </c>
      <c r="W1443" s="197">
        <f t="shared" si="470"/>
        <v>0</v>
      </c>
      <c r="X1443" s="197">
        <f t="shared" si="471"/>
        <v>1</v>
      </c>
      <c r="Y1443" s="214" t="str">
        <f t="shared" si="472"/>
        <v>New_Li_Battery_D.19-11-016 Resource 6_Resource 6. 104 MW, 416 MWh battery.</v>
      </c>
      <c r="Z1443" s="197">
        <f>IF(COUNTIFS($Y$2:Y1443,Y1443)=1,1,0)</f>
        <v>0</v>
      </c>
      <c r="AA1443" s="197">
        <f>SUM($Z$2:Z1443)*Z1443</f>
        <v>0</v>
      </c>
      <c r="AB1443" s="197">
        <f>COUNTIFS(resources!B:B,B1443)</f>
        <v>1</v>
      </c>
      <c r="AC1443" s="197">
        <f t="shared" si="473"/>
        <v>1</v>
      </c>
      <c r="AD1443" s="197">
        <f t="shared" si="474"/>
        <v>1</v>
      </c>
      <c r="AE1443" s="197">
        <f t="shared" si="475"/>
        <v>1</v>
      </c>
      <c r="AF1443" s="197">
        <f t="shared" si="476"/>
        <v>1</v>
      </c>
      <c r="AG1443" s="197">
        <f t="shared" si="477"/>
        <v>1</v>
      </c>
      <c r="AH1443" s="197">
        <f t="shared" si="478"/>
        <v>1</v>
      </c>
      <c r="AI1443" s="197">
        <f t="shared" si="479"/>
        <v>1</v>
      </c>
    </row>
    <row r="1444" spans="1:35" x14ac:dyDescent="0.3">
      <c r="A1444" s="103" t="s">
        <v>3926</v>
      </c>
      <c r="B1444" s="214" t="s">
        <v>593</v>
      </c>
      <c r="C1444" s="214" t="s">
        <v>6285</v>
      </c>
      <c r="D1444" s="164">
        <v>2027</v>
      </c>
      <c r="E1444" s="164">
        <v>11</v>
      </c>
      <c r="F1444" s="166">
        <v>0</v>
      </c>
      <c r="G1444" s="206"/>
      <c r="H1444" s="208">
        <v>7.9654829074012612E-3</v>
      </c>
      <c r="I1444" s="103" t="s">
        <v>558</v>
      </c>
      <c r="J1444" s="85">
        <v>4</v>
      </c>
      <c r="K1444" s="211" t="s">
        <v>6286</v>
      </c>
      <c r="L1444" s="211">
        <v>104</v>
      </c>
      <c r="M1444" s="211" t="str">
        <f>IF(
ISNA(INDEX([1]resources!E:E,MATCH(B1444,[1]resources!B:B,0))),"fillme",
INDEX([1]resources!E:E,MATCH(B1444,[1]resources!B:B,0)))</f>
        <v>CAISO_Battery</v>
      </c>
      <c r="N1444" s="221">
        <f>IF(
ISNA(INDEX([1]resources!J:J,MATCH(B1444,[1]resources!B:B,0))),"fillme",
INDEX([1]resources!J:J,MATCH(B1444,[1]resources!B:B,0)))</f>
        <v>0</v>
      </c>
      <c r="O1444" s="210" t="str">
        <f>IFERROR(INDEX(resources!K:K,MATCH(B1444,resources!B:B,0)),"fillme")</f>
        <v>battery</v>
      </c>
      <c r="P1444" s="210" t="str">
        <f t="shared" si="465"/>
        <v>battery_2027_11</v>
      </c>
      <c r="Q1444" s="194">
        <f>INDEX(elcc!G:G,MATCH(P1444,elcc!D:D,0))</f>
        <v>0.96603464723299004</v>
      </c>
      <c r="R1444" s="195">
        <f t="shared" si="466"/>
        <v>1</v>
      </c>
      <c r="S1444" s="210">
        <f t="shared" si="467"/>
        <v>0.80027297693114607</v>
      </c>
      <c r="T1444" s="212">
        <f t="shared" si="468"/>
        <v>0.80027297693114607</v>
      </c>
      <c r="U1444" s="196" t="str">
        <f t="shared" si="469"/>
        <v>ok</v>
      </c>
      <c r="V1444" s="192" t="str">
        <f>INDEX(resources!F:F,MATCH(B1444,resources!B:B,0))</f>
        <v>new_resolve</v>
      </c>
      <c r="W1444" s="197">
        <f t="shared" si="470"/>
        <v>0</v>
      </c>
      <c r="X1444" s="197">
        <f t="shared" si="471"/>
        <v>1</v>
      </c>
      <c r="Y1444" s="214" t="str">
        <f t="shared" si="472"/>
        <v>New_Li_Battery_D.19-11-016 Resource 6_Resource 6. 104 MW, 416 MWh battery.</v>
      </c>
      <c r="Z1444" s="197">
        <f>IF(COUNTIFS($Y$2:Y1444,Y1444)=1,1,0)</f>
        <v>0</v>
      </c>
      <c r="AA1444" s="197">
        <f>SUM($Z$2:Z1444)*Z1444</f>
        <v>0</v>
      </c>
      <c r="AB1444" s="197">
        <f>COUNTIFS(resources!B:B,B1444)</f>
        <v>1</v>
      </c>
      <c r="AC1444" s="197">
        <f t="shared" si="473"/>
        <v>1</v>
      </c>
      <c r="AD1444" s="197">
        <f t="shared" si="474"/>
        <v>1</v>
      </c>
      <c r="AE1444" s="197">
        <f t="shared" si="475"/>
        <v>1</v>
      </c>
      <c r="AF1444" s="197">
        <f t="shared" si="476"/>
        <v>1</v>
      </c>
      <c r="AG1444" s="197">
        <f t="shared" si="477"/>
        <v>1</v>
      </c>
      <c r="AH1444" s="197">
        <f t="shared" si="478"/>
        <v>1</v>
      </c>
      <c r="AI1444" s="197">
        <f t="shared" si="479"/>
        <v>1</v>
      </c>
    </row>
    <row r="1445" spans="1:35" x14ac:dyDescent="0.3">
      <c r="A1445" s="103" t="s">
        <v>3926</v>
      </c>
      <c r="B1445" s="214" t="s">
        <v>593</v>
      </c>
      <c r="C1445" s="214" t="s">
        <v>6285</v>
      </c>
      <c r="D1445" s="164">
        <v>2027</v>
      </c>
      <c r="E1445" s="164">
        <v>12</v>
      </c>
      <c r="F1445" s="166">
        <v>0</v>
      </c>
      <c r="G1445" s="206"/>
      <c r="H1445" s="208">
        <v>7.9654829074012612E-3</v>
      </c>
      <c r="I1445" s="103" t="s">
        <v>558</v>
      </c>
      <c r="J1445" s="85">
        <v>4</v>
      </c>
      <c r="K1445" s="211" t="s">
        <v>6286</v>
      </c>
      <c r="L1445" s="211">
        <v>104</v>
      </c>
      <c r="M1445" s="211" t="str">
        <f>IF(
ISNA(INDEX([1]resources!E:E,MATCH(B1445,[1]resources!B:B,0))),"fillme",
INDEX([1]resources!E:E,MATCH(B1445,[1]resources!B:B,0)))</f>
        <v>CAISO_Battery</v>
      </c>
      <c r="N1445" s="221">
        <f>IF(
ISNA(INDEX([1]resources!J:J,MATCH(B1445,[1]resources!B:B,0))),"fillme",
INDEX([1]resources!J:J,MATCH(B1445,[1]resources!B:B,0)))</f>
        <v>0</v>
      </c>
      <c r="O1445" s="210" t="str">
        <f>IFERROR(INDEX(resources!K:K,MATCH(B1445,resources!B:B,0)),"fillme")</f>
        <v>battery</v>
      </c>
      <c r="P1445" s="210" t="str">
        <f t="shared" si="465"/>
        <v>battery_2027_12</v>
      </c>
      <c r="Q1445" s="194">
        <f>INDEX(elcc!G:G,MATCH(P1445,elcc!D:D,0))</f>
        <v>0.96603464723299004</v>
      </c>
      <c r="R1445" s="195">
        <f t="shared" si="466"/>
        <v>1</v>
      </c>
      <c r="S1445" s="210">
        <f t="shared" si="467"/>
        <v>0.80027297693114607</v>
      </c>
      <c r="T1445" s="212">
        <f t="shared" si="468"/>
        <v>0.80027297693114607</v>
      </c>
      <c r="U1445" s="196" t="str">
        <f t="shared" si="469"/>
        <v>ok</v>
      </c>
      <c r="V1445" s="192" t="str">
        <f>INDEX(resources!F:F,MATCH(B1445,resources!B:B,0))</f>
        <v>new_resolve</v>
      </c>
      <c r="W1445" s="197">
        <f t="shared" si="470"/>
        <v>0</v>
      </c>
      <c r="X1445" s="197">
        <f t="shared" si="471"/>
        <v>1</v>
      </c>
      <c r="Y1445" s="214" t="str">
        <f t="shared" si="472"/>
        <v>New_Li_Battery_D.19-11-016 Resource 6_Resource 6. 104 MW, 416 MWh battery.</v>
      </c>
      <c r="Z1445" s="197">
        <f>IF(COUNTIFS($Y$2:Y1445,Y1445)=1,1,0)</f>
        <v>0</v>
      </c>
      <c r="AA1445" s="197">
        <f>SUM($Z$2:Z1445)*Z1445</f>
        <v>0</v>
      </c>
      <c r="AB1445" s="197">
        <f>COUNTIFS(resources!B:B,B1445)</f>
        <v>1</v>
      </c>
      <c r="AC1445" s="197">
        <f t="shared" si="473"/>
        <v>1</v>
      </c>
      <c r="AD1445" s="197">
        <f t="shared" si="474"/>
        <v>1</v>
      </c>
      <c r="AE1445" s="197">
        <f t="shared" si="475"/>
        <v>1</v>
      </c>
      <c r="AF1445" s="197">
        <f t="shared" si="476"/>
        <v>1</v>
      </c>
      <c r="AG1445" s="197">
        <f t="shared" si="477"/>
        <v>1</v>
      </c>
      <c r="AH1445" s="197">
        <f t="shared" si="478"/>
        <v>1</v>
      </c>
      <c r="AI1445" s="197">
        <f t="shared" si="479"/>
        <v>1</v>
      </c>
    </row>
    <row r="1446" spans="1:35" x14ac:dyDescent="0.3">
      <c r="A1446" s="103" t="s">
        <v>3926</v>
      </c>
      <c r="B1446" s="214" t="s">
        <v>593</v>
      </c>
      <c r="C1446" s="214" t="s">
        <v>6285</v>
      </c>
      <c r="D1446" s="164">
        <v>2028</v>
      </c>
      <c r="E1446" s="164">
        <v>1</v>
      </c>
      <c r="F1446" s="166">
        <v>0</v>
      </c>
      <c r="G1446" s="206"/>
      <c r="H1446" s="208">
        <v>7.9654829074012612E-3</v>
      </c>
      <c r="I1446" s="103" t="s">
        <v>558</v>
      </c>
      <c r="J1446" s="85">
        <v>4</v>
      </c>
      <c r="K1446" s="211" t="s">
        <v>6286</v>
      </c>
      <c r="L1446" s="211">
        <v>104</v>
      </c>
      <c r="M1446" s="211" t="str">
        <f>IF(
ISNA(INDEX([1]resources!E:E,MATCH(B1446,[1]resources!B:B,0))),"fillme",
INDEX([1]resources!E:E,MATCH(B1446,[1]resources!B:B,0)))</f>
        <v>CAISO_Battery</v>
      </c>
      <c r="N1446" s="221">
        <f>IF(
ISNA(INDEX([1]resources!J:J,MATCH(B1446,[1]resources!B:B,0))),"fillme",
INDEX([1]resources!J:J,MATCH(B1446,[1]resources!B:B,0)))</f>
        <v>0</v>
      </c>
      <c r="O1446" s="210" t="str">
        <f>IFERROR(INDEX(resources!K:K,MATCH(B1446,resources!B:B,0)),"fillme")</f>
        <v>battery</v>
      </c>
      <c r="P1446" s="210" t="str">
        <f t="shared" si="465"/>
        <v>battery_2028_1</v>
      </c>
      <c r="Q1446" s="194">
        <f>INDEX(elcc!G:G,MATCH(P1446,elcc!D:D,0))</f>
        <v>0.96603464723299004</v>
      </c>
      <c r="R1446" s="195">
        <f t="shared" si="466"/>
        <v>1</v>
      </c>
      <c r="S1446" s="210">
        <f t="shared" si="467"/>
        <v>0.80027297693114607</v>
      </c>
      <c r="T1446" s="212">
        <f t="shared" si="468"/>
        <v>0.80027297693114607</v>
      </c>
      <c r="U1446" s="196" t="str">
        <f t="shared" si="469"/>
        <v>ok</v>
      </c>
      <c r="V1446" s="192" t="str">
        <f>INDEX(resources!F:F,MATCH(B1446,resources!B:B,0))</f>
        <v>new_resolve</v>
      </c>
      <c r="W1446" s="197">
        <f t="shared" si="470"/>
        <v>0</v>
      </c>
      <c r="X1446" s="197">
        <f t="shared" si="471"/>
        <v>1</v>
      </c>
      <c r="Y1446" s="214" t="str">
        <f t="shared" si="472"/>
        <v>New_Li_Battery_D.19-11-016 Resource 6_Resource 6. 104 MW, 416 MWh battery.</v>
      </c>
      <c r="Z1446" s="197">
        <f>IF(COUNTIFS($Y$2:Y1446,Y1446)=1,1,0)</f>
        <v>0</v>
      </c>
      <c r="AA1446" s="197">
        <f>SUM($Z$2:Z1446)*Z1446</f>
        <v>0</v>
      </c>
      <c r="AB1446" s="197">
        <f>COUNTIFS(resources!B:B,B1446)</f>
        <v>1</v>
      </c>
      <c r="AC1446" s="197">
        <f t="shared" si="473"/>
        <v>1</v>
      </c>
      <c r="AD1446" s="197">
        <f t="shared" si="474"/>
        <v>1</v>
      </c>
      <c r="AE1446" s="197">
        <f t="shared" si="475"/>
        <v>1</v>
      </c>
      <c r="AF1446" s="197">
        <f t="shared" si="476"/>
        <v>1</v>
      </c>
      <c r="AG1446" s="197">
        <f t="shared" si="477"/>
        <v>1</v>
      </c>
      <c r="AH1446" s="197">
        <f t="shared" si="478"/>
        <v>1</v>
      </c>
      <c r="AI1446" s="197">
        <f t="shared" si="479"/>
        <v>1</v>
      </c>
    </row>
    <row r="1447" spans="1:35" x14ac:dyDescent="0.3">
      <c r="A1447" s="103" t="s">
        <v>3926</v>
      </c>
      <c r="B1447" s="214" t="s">
        <v>593</v>
      </c>
      <c r="C1447" s="214" t="s">
        <v>6285</v>
      </c>
      <c r="D1447" s="164">
        <v>2028</v>
      </c>
      <c r="E1447" s="164">
        <v>2</v>
      </c>
      <c r="F1447" s="166">
        <v>0</v>
      </c>
      <c r="G1447" s="206"/>
      <c r="H1447" s="208">
        <v>7.9654829074012612E-3</v>
      </c>
      <c r="I1447" s="103" t="s">
        <v>558</v>
      </c>
      <c r="J1447" s="85">
        <v>4</v>
      </c>
      <c r="K1447" s="211" t="s">
        <v>6286</v>
      </c>
      <c r="L1447" s="211">
        <v>104</v>
      </c>
      <c r="M1447" s="211" t="str">
        <f>IF(
ISNA(INDEX([1]resources!E:E,MATCH(B1447,[1]resources!B:B,0))),"fillme",
INDEX([1]resources!E:E,MATCH(B1447,[1]resources!B:B,0)))</f>
        <v>CAISO_Battery</v>
      </c>
      <c r="N1447" s="221">
        <f>IF(
ISNA(INDEX([1]resources!J:J,MATCH(B1447,[1]resources!B:B,0))),"fillme",
INDEX([1]resources!J:J,MATCH(B1447,[1]resources!B:B,0)))</f>
        <v>0</v>
      </c>
      <c r="O1447" s="210" t="str">
        <f>IFERROR(INDEX(resources!K:K,MATCH(B1447,resources!B:B,0)),"fillme")</f>
        <v>battery</v>
      </c>
      <c r="P1447" s="210" t="str">
        <f t="shared" si="465"/>
        <v>battery_2028_2</v>
      </c>
      <c r="Q1447" s="194">
        <f>INDEX(elcc!G:G,MATCH(P1447,elcc!D:D,0))</f>
        <v>0.96603464723299004</v>
      </c>
      <c r="R1447" s="195">
        <f t="shared" si="466"/>
        <v>1</v>
      </c>
      <c r="S1447" s="210">
        <f t="shared" si="467"/>
        <v>0.80027297693114607</v>
      </c>
      <c r="T1447" s="212">
        <f t="shared" si="468"/>
        <v>0.80027297693114607</v>
      </c>
      <c r="U1447" s="196" t="str">
        <f t="shared" si="469"/>
        <v>ok</v>
      </c>
      <c r="V1447" s="192" t="str">
        <f>INDEX(resources!F:F,MATCH(B1447,resources!B:B,0))</f>
        <v>new_resolve</v>
      </c>
      <c r="W1447" s="197">
        <f t="shared" si="470"/>
        <v>0</v>
      </c>
      <c r="X1447" s="197">
        <f t="shared" si="471"/>
        <v>1</v>
      </c>
      <c r="Y1447" s="214" t="str">
        <f t="shared" si="472"/>
        <v>New_Li_Battery_D.19-11-016 Resource 6_Resource 6. 104 MW, 416 MWh battery.</v>
      </c>
      <c r="Z1447" s="197">
        <f>IF(COUNTIFS($Y$2:Y1447,Y1447)=1,1,0)</f>
        <v>0</v>
      </c>
      <c r="AA1447" s="197">
        <f>SUM($Z$2:Z1447)*Z1447</f>
        <v>0</v>
      </c>
      <c r="AB1447" s="197">
        <f>COUNTIFS(resources!B:B,B1447)</f>
        <v>1</v>
      </c>
      <c r="AC1447" s="197">
        <f t="shared" si="473"/>
        <v>1</v>
      </c>
      <c r="AD1447" s="197">
        <f t="shared" si="474"/>
        <v>1</v>
      </c>
      <c r="AE1447" s="197">
        <f t="shared" si="475"/>
        <v>1</v>
      </c>
      <c r="AF1447" s="197">
        <f t="shared" si="476"/>
        <v>1</v>
      </c>
      <c r="AG1447" s="197">
        <f t="shared" si="477"/>
        <v>1</v>
      </c>
      <c r="AH1447" s="197">
        <f t="shared" si="478"/>
        <v>1</v>
      </c>
      <c r="AI1447" s="197">
        <f t="shared" si="479"/>
        <v>1</v>
      </c>
    </row>
    <row r="1448" spans="1:35" x14ac:dyDescent="0.3">
      <c r="A1448" s="103" t="s">
        <v>3926</v>
      </c>
      <c r="B1448" s="214" t="s">
        <v>593</v>
      </c>
      <c r="C1448" s="214" t="s">
        <v>6285</v>
      </c>
      <c r="D1448" s="164">
        <v>2028</v>
      </c>
      <c r="E1448" s="164">
        <v>3</v>
      </c>
      <c r="F1448" s="166">
        <v>0</v>
      </c>
      <c r="G1448" s="206"/>
      <c r="H1448" s="208">
        <v>7.9654829074012612E-3</v>
      </c>
      <c r="I1448" s="103" t="s">
        <v>558</v>
      </c>
      <c r="J1448" s="85">
        <v>4</v>
      </c>
      <c r="K1448" s="211" t="s">
        <v>6286</v>
      </c>
      <c r="L1448" s="211">
        <v>104</v>
      </c>
      <c r="M1448" s="211" t="str">
        <f>IF(
ISNA(INDEX([1]resources!E:E,MATCH(B1448,[1]resources!B:B,0))),"fillme",
INDEX([1]resources!E:E,MATCH(B1448,[1]resources!B:B,0)))</f>
        <v>CAISO_Battery</v>
      </c>
      <c r="N1448" s="221">
        <f>IF(
ISNA(INDEX([1]resources!J:J,MATCH(B1448,[1]resources!B:B,0))),"fillme",
INDEX([1]resources!J:J,MATCH(B1448,[1]resources!B:B,0)))</f>
        <v>0</v>
      </c>
      <c r="O1448" s="210" t="str">
        <f>IFERROR(INDEX(resources!K:K,MATCH(B1448,resources!B:B,0)),"fillme")</f>
        <v>battery</v>
      </c>
      <c r="P1448" s="210" t="str">
        <f t="shared" si="465"/>
        <v>battery_2028_3</v>
      </c>
      <c r="Q1448" s="194">
        <f>INDEX(elcc!G:G,MATCH(P1448,elcc!D:D,0))</f>
        <v>0.96603464723299004</v>
      </c>
      <c r="R1448" s="195">
        <f t="shared" si="466"/>
        <v>1</v>
      </c>
      <c r="S1448" s="210">
        <f t="shared" si="467"/>
        <v>0.80027297693114607</v>
      </c>
      <c r="T1448" s="212">
        <f t="shared" si="468"/>
        <v>0.80027297693114607</v>
      </c>
      <c r="U1448" s="196" t="str">
        <f t="shared" si="469"/>
        <v>ok</v>
      </c>
      <c r="V1448" s="192" t="str">
        <f>INDEX(resources!F:F,MATCH(B1448,resources!B:B,0))</f>
        <v>new_resolve</v>
      </c>
      <c r="W1448" s="197">
        <f t="shared" si="470"/>
        <v>0</v>
      </c>
      <c r="X1448" s="197">
        <f t="shared" si="471"/>
        <v>1</v>
      </c>
      <c r="Y1448" s="214" t="str">
        <f t="shared" si="472"/>
        <v>New_Li_Battery_D.19-11-016 Resource 6_Resource 6. 104 MW, 416 MWh battery.</v>
      </c>
      <c r="Z1448" s="197">
        <f>IF(COUNTIFS($Y$2:Y1448,Y1448)=1,1,0)</f>
        <v>0</v>
      </c>
      <c r="AA1448" s="197">
        <f>SUM($Z$2:Z1448)*Z1448</f>
        <v>0</v>
      </c>
      <c r="AB1448" s="197">
        <f>COUNTIFS(resources!B:B,B1448)</f>
        <v>1</v>
      </c>
      <c r="AC1448" s="197">
        <f t="shared" si="473"/>
        <v>1</v>
      </c>
      <c r="AD1448" s="197">
        <f t="shared" si="474"/>
        <v>1</v>
      </c>
      <c r="AE1448" s="197">
        <f t="shared" si="475"/>
        <v>1</v>
      </c>
      <c r="AF1448" s="197">
        <f t="shared" si="476"/>
        <v>1</v>
      </c>
      <c r="AG1448" s="197">
        <f t="shared" si="477"/>
        <v>1</v>
      </c>
      <c r="AH1448" s="197">
        <f t="shared" si="478"/>
        <v>1</v>
      </c>
      <c r="AI1448" s="197">
        <f t="shared" si="479"/>
        <v>1</v>
      </c>
    </row>
    <row r="1449" spans="1:35" x14ac:dyDescent="0.3">
      <c r="A1449" s="103" t="s">
        <v>3926</v>
      </c>
      <c r="B1449" s="214" t="s">
        <v>593</v>
      </c>
      <c r="C1449" s="214" t="s">
        <v>6285</v>
      </c>
      <c r="D1449" s="164">
        <v>2028</v>
      </c>
      <c r="E1449" s="164">
        <v>4</v>
      </c>
      <c r="F1449" s="166">
        <v>0</v>
      </c>
      <c r="G1449" s="206"/>
      <c r="H1449" s="208">
        <v>7.9654829074012612E-3</v>
      </c>
      <c r="I1449" s="103" t="s">
        <v>558</v>
      </c>
      <c r="J1449" s="85">
        <v>4</v>
      </c>
      <c r="K1449" s="211" t="s">
        <v>6286</v>
      </c>
      <c r="L1449" s="211">
        <v>104</v>
      </c>
      <c r="M1449" s="211" t="str">
        <f>IF(
ISNA(INDEX([1]resources!E:E,MATCH(B1449,[1]resources!B:B,0))),"fillme",
INDEX([1]resources!E:E,MATCH(B1449,[1]resources!B:B,0)))</f>
        <v>CAISO_Battery</v>
      </c>
      <c r="N1449" s="221">
        <f>IF(
ISNA(INDEX([1]resources!J:J,MATCH(B1449,[1]resources!B:B,0))),"fillme",
INDEX([1]resources!J:J,MATCH(B1449,[1]resources!B:B,0)))</f>
        <v>0</v>
      </c>
      <c r="O1449" s="210" t="str">
        <f>IFERROR(INDEX(resources!K:K,MATCH(B1449,resources!B:B,0)),"fillme")</f>
        <v>battery</v>
      </c>
      <c r="P1449" s="210" t="str">
        <f t="shared" si="465"/>
        <v>battery_2028_4</v>
      </c>
      <c r="Q1449" s="194">
        <f>INDEX(elcc!G:G,MATCH(P1449,elcc!D:D,0))</f>
        <v>0.96603464723299004</v>
      </c>
      <c r="R1449" s="195">
        <f t="shared" si="466"/>
        <v>1</v>
      </c>
      <c r="S1449" s="210">
        <f t="shared" si="467"/>
        <v>0.80027297693114607</v>
      </c>
      <c r="T1449" s="212">
        <f t="shared" si="468"/>
        <v>0.80027297693114607</v>
      </c>
      <c r="U1449" s="196" t="str">
        <f t="shared" si="469"/>
        <v>ok</v>
      </c>
      <c r="V1449" s="192" t="str">
        <f>INDEX(resources!F:F,MATCH(B1449,resources!B:B,0))</f>
        <v>new_resolve</v>
      </c>
      <c r="W1449" s="197">
        <f t="shared" si="470"/>
        <v>0</v>
      </c>
      <c r="X1449" s="197">
        <f t="shared" si="471"/>
        <v>1</v>
      </c>
      <c r="Y1449" s="214" t="str">
        <f t="shared" si="472"/>
        <v>New_Li_Battery_D.19-11-016 Resource 6_Resource 6. 104 MW, 416 MWh battery.</v>
      </c>
      <c r="Z1449" s="197">
        <f>IF(COUNTIFS($Y$2:Y1449,Y1449)=1,1,0)</f>
        <v>0</v>
      </c>
      <c r="AA1449" s="197">
        <f>SUM($Z$2:Z1449)*Z1449</f>
        <v>0</v>
      </c>
      <c r="AB1449" s="197">
        <f>COUNTIFS(resources!B:B,B1449)</f>
        <v>1</v>
      </c>
      <c r="AC1449" s="197">
        <f t="shared" si="473"/>
        <v>1</v>
      </c>
      <c r="AD1449" s="197">
        <f t="shared" si="474"/>
        <v>1</v>
      </c>
      <c r="AE1449" s="197">
        <f t="shared" si="475"/>
        <v>1</v>
      </c>
      <c r="AF1449" s="197">
        <f t="shared" si="476"/>
        <v>1</v>
      </c>
      <c r="AG1449" s="197">
        <f t="shared" si="477"/>
        <v>1</v>
      </c>
      <c r="AH1449" s="197">
        <f t="shared" si="478"/>
        <v>1</v>
      </c>
      <c r="AI1449" s="197">
        <f t="shared" si="479"/>
        <v>1</v>
      </c>
    </row>
    <row r="1450" spans="1:35" x14ac:dyDescent="0.3">
      <c r="A1450" s="103" t="s">
        <v>3926</v>
      </c>
      <c r="B1450" s="214" t="s">
        <v>593</v>
      </c>
      <c r="C1450" s="214" t="s">
        <v>6285</v>
      </c>
      <c r="D1450" s="164">
        <v>2028</v>
      </c>
      <c r="E1450" s="164">
        <v>5</v>
      </c>
      <c r="F1450" s="166">
        <v>0</v>
      </c>
      <c r="G1450" s="206"/>
      <c r="H1450" s="208">
        <v>7.9654829074012612E-3</v>
      </c>
      <c r="I1450" s="103" t="s">
        <v>558</v>
      </c>
      <c r="J1450" s="85">
        <v>4</v>
      </c>
      <c r="K1450" s="211" t="s">
        <v>6286</v>
      </c>
      <c r="L1450" s="211">
        <v>104</v>
      </c>
      <c r="M1450" s="211" t="str">
        <f>IF(
ISNA(INDEX([1]resources!E:E,MATCH(B1450,[1]resources!B:B,0))),"fillme",
INDEX([1]resources!E:E,MATCH(B1450,[1]resources!B:B,0)))</f>
        <v>CAISO_Battery</v>
      </c>
      <c r="N1450" s="221">
        <f>IF(
ISNA(INDEX([1]resources!J:J,MATCH(B1450,[1]resources!B:B,0))),"fillme",
INDEX([1]resources!J:J,MATCH(B1450,[1]resources!B:B,0)))</f>
        <v>0</v>
      </c>
      <c r="O1450" s="210" t="str">
        <f>IFERROR(INDEX(resources!K:K,MATCH(B1450,resources!B:B,0)),"fillme")</f>
        <v>battery</v>
      </c>
      <c r="P1450" s="210" t="str">
        <f t="shared" si="465"/>
        <v>battery_2028_5</v>
      </c>
      <c r="Q1450" s="194">
        <f>INDEX(elcc!G:G,MATCH(P1450,elcc!D:D,0))</f>
        <v>0.96603464723299004</v>
      </c>
      <c r="R1450" s="195">
        <f t="shared" si="466"/>
        <v>1</v>
      </c>
      <c r="S1450" s="210">
        <f t="shared" si="467"/>
        <v>0.80027297693114607</v>
      </c>
      <c r="T1450" s="212">
        <f t="shared" si="468"/>
        <v>0.80027297693114607</v>
      </c>
      <c r="U1450" s="196" t="str">
        <f t="shared" si="469"/>
        <v>ok</v>
      </c>
      <c r="V1450" s="192" t="str">
        <f>INDEX(resources!F:F,MATCH(B1450,resources!B:B,0))</f>
        <v>new_resolve</v>
      </c>
      <c r="W1450" s="197">
        <f t="shared" si="470"/>
        <v>0</v>
      </c>
      <c r="X1450" s="197">
        <f t="shared" si="471"/>
        <v>1</v>
      </c>
      <c r="Y1450" s="214" t="str">
        <f t="shared" si="472"/>
        <v>New_Li_Battery_D.19-11-016 Resource 6_Resource 6. 104 MW, 416 MWh battery.</v>
      </c>
      <c r="Z1450" s="197">
        <f>IF(COUNTIFS($Y$2:Y1450,Y1450)=1,1,0)</f>
        <v>0</v>
      </c>
      <c r="AA1450" s="197">
        <f>SUM($Z$2:Z1450)*Z1450</f>
        <v>0</v>
      </c>
      <c r="AB1450" s="197">
        <f>COUNTIFS(resources!B:B,B1450)</f>
        <v>1</v>
      </c>
      <c r="AC1450" s="197">
        <f t="shared" si="473"/>
        <v>1</v>
      </c>
      <c r="AD1450" s="197">
        <f t="shared" si="474"/>
        <v>1</v>
      </c>
      <c r="AE1450" s="197">
        <f t="shared" si="475"/>
        <v>1</v>
      </c>
      <c r="AF1450" s="197">
        <f t="shared" si="476"/>
        <v>1</v>
      </c>
      <c r="AG1450" s="197">
        <f t="shared" si="477"/>
        <v>1</v>
      </c>
      <c r="AH1450" s="197">
        <f t="shared" si="478"/>
        <v>1</v>
      </c>
      <c r="AI1450" s="197">
        <f t="shared" si="479"/>
        <v>1</v>
      </c>
    </row>
    <row r="1451" spans="1:35" x14ac:dyDescent="0.3">
      <c r="A1451" s="103" t="s">
        <v>3926</v>
      </c>
      <c r="B1451" s="214" t="s">
        <v>593</v>
      </c>
      <c r="C1451" s="214" t="s">
        <v>6285</v>
      </c>
      <c r="D1451" s="164">
        <v>2028</v>
      </c>
      <c r="E1451" s="164">
        <v>6</v>
      </c>
      <c r="F1451" s="166">
        <v>0</v>
      </c>
      <c r="G1451" s="206"/>
      <c r="H1451" s="208">
        <v>7.9654829074012612E-3</v>
      </c>
      <c r="I1451" s="103" t="s">
        <v>558</v>
      </c>
      <c r="J1451" s="85">
        <v>4</v>
      </c>
      <c r="K1451" s="211" t="s">
        <v>6286</v>
      </c>
      <c r="L1451" s="211">
        <v>104</v>
      </c>
      <c r="M1451" s="211" t="str">
        <f>IF(
ISNA(INDEX([1]resources!E:E,MATCH(B1451,[1]resources!B:B,0))),"fillme",
INDEX([1]resources!E:E,MATCH(B1451,[1]resources!B:B,0)))</f>
        <v>CAISO_Battery</v>
      </c>
      <c r="N1451" s="221">
        <f>IF(
ISNA(INDEX([1]resources!J:J,MATCH(B1451,[1]resources!B:B,0))),"fillme",
INDEX([1]resources!J:J,MATCH(B1451,[1]resources!B:B,0)))</f>
        <v>0</v>
      </c>
      <c r="O1451" s="210" t="str">
        <f>IFERROR(INDEX(resources!K:K,MATCH(B1451,resources!B:B,0)),"fillme")</f>
        <v>battery</v>
      </c>
      <c r="P1451" s="210" t="str">
        <f t="shared" si="465"/>
        <v>battery_2028_6</v>
      </c>
      <c r="Q1451" s="194">
        <f>INDEX(elcc!G:G,MATCH(P1451,elcc!D:D,0))</f>
        <v>0.96603464723299004</v>
      </c>
      <c r="R1451" s="195">
        <f t="shared" si="466"/>
        <v>1</v>
      </c>
      <c r="S1451" s="210">
        <f t="shared" si="467"/>
        <v>0.80027297693114607</v>
      </c>
      <c r="T1451" s="212">
        <f t="shared" si="468"/>
        <v>0.80027297693114607</v>
      </c>
      <c r="U1451" s="196" t="str">
        <f t="shared" si="469"/>
        <v>ok</v>
      </c>
      <c r="V1451" s="192" t="str">
        <f>INDEX(resources!F:F,MATCH(B1451,resources!B:B,0))</f>
        <v>new_resolve</v>
      </c>
      <c r="W1451" s="197">
        <f t="shared" si="470"/>
        <v>0</v>
      </c>
      <c r="X1451" s="197">
        <f t="shared" si="471"/>
        <v>1</v>
      </c>
      <c r="Y1451" s="214" t="str">
        <f t="shared" si="472"/>
        <v>New_Li_Battery_D.19-11-016 Resource 6_Resource 6. 104 MW, 416 MWh battery.</v>
      </c>
      <c r="Z1451" s="197">
        <f>IF(COUNTIFS($Y$2:Y1451,Y1451)=1,1,0)</f>
        <v>0</v>
      </c>
      <c r="AA1451" s="197">
        <f>SUM($Z$2:Z1451)*Z1451</f>
        <v>0</v>
      </c>
      <c r="AB1451" s="197">
        <f>COUNTIFS(resources!B:B,B1451)</f>
        <v>1</v>
      </c>
      <c r="AC1451" s="197">
        <f t="shared" si="473"/>
        <v>1</v>
      </c>
      <c r="AD1451" s="197">
        <f t="shared" si="474"/>
        <v>1</v>
      </c>
      <c r="AE1451" s="197">
        <f t="shared" si="475"/>
        <v>1</v>
      </c>
      <c r="AF1451" s="197">
        <f t="shared" si="476"/>
        <v>1</v>
      </c>
      <c r="AG1451" s="197">
        <f t="shared" si="477"/>
        <v>1</v>
      </c>
      <c r="AH1451" s="197">
        <f t="shared" si="478"/>
        <v>1</v>
      </c>
      <c r="AI1451" s="197">
        <f t="shared" si="479"/>
        <v>1</v>
      </c>
    </row>
    <row r="1452" spans="1:35" x14ac:dyDescent="0.3">
      <c r="A1452" s="103" t="s">
        <v>3926</v>
      </c>
      <c r="B1452" s="214" t="s">
        <v>593</v>
      </c>
      <c r="C1452" s="214" t="s">
        <v>6285</v>
      </c>
      <c r="D1452" s="164">
        <v>2028</v>
      </c>
      <c r="E1452" s="164">
        <v>7</v>
      </c>
      <c r="F1452" s="166">
        <v>0</v>
      </c>
      <c r="G1452" s="206"/>
      <c r="H1452" s="208">
        <v>7.9654829074012612E-3</v>
      </c>
      <c r="I1452" s="103" t="s">
        <v>558</v>
      </c>
      <c r="J1452" s="85">
        <v>4</v>
      </c>
      <c r="K1452" s="211" t="s">
        <v>6286</v>
      </c>
      <c r="L1452" s="211">
        <v>104</v>
      </c>
      <c r="M1452" s="211" t="str">
        <f>IF(
ISNA(INDEX([1]resources!E:E,MATCH(B1452,[1]resources!B:B,0))),"fillme",
INDEX([1]resources!E:E,MATCH(B1452,[1]resources!B:B,0)))</f>
        <v>CAISO_Battery</v>
      </c>
      <c r="N1452" s="221">
        <f>IF(
ISNA(INDEX([1]resources!J:J,MATCH(B1452,[1]resources!B:B,0))),"fillme",
INDEX([1]resources!J:J,MATCH(B1452,[1]resources!B:B,0)))</f>
        <v>0</v>
      </c>
      <c r="O1452" s="210" t="str">
        <f>IFERROR(INDEX(resources!K:K,MATCH(B1452,resources!B:B,0)),"fillme")</f>
        <v>battery</v>
      </c>
      <c r="P1452" s="210" t="str">
        <f t="shared" si="465"/>
        <v>battery_2028_7</v>
      </c>
      <c r="Q1452" s="194">
        <f>INDEX(elcc!G:G,MATCH(P1452,elcc!D:D,0))</f>
        <v>0.96603464723299004</v>
      </c>
      <c r="R1452" s="195">
        <f t="shared" si="466"/>
        <v>1</v>
      </c>
      <c r="S1452" s="210">
        <f t="shared" si="467"/>
        <v>0.80027297693114607</v>
      </c>
      <c r="T1452" s="212">
        <f t="shared" si="468"/>
        <v>0.80027297693114607</v>
      </c>
      <c r="U1452" s="196" t="str">
        <f t="shared" si="469"/>
        <v>ok</v>
      </c>
      <c r="V1452" s="192" t="str">
        <f>INDEX(resources!F:F,MATCH(B1452,resources!B:B,0))</f>
        <v>new_resolve</v>
      </c>
      <c r="W1452" s="197">
        <f t="shared" si="470"/>
        <v>0</v>
      </c>
      <c r="X1452" s="197">
        <f t="shared" si="471"/>
        <v>1</v>
      </c>
      <c r="Y1452" s="214" t="str">
        <f t="shared" si="472"/>
        <v>New_Li_Battery_D.19-11-016 Resource 6_Resource 6. 104 MW, 416 MWh battery.</v>
      </c>
      <c r="Z1452" s="197">
        <f>IF(COUNTIFS($Y$2:Y1452,Y1452)=1,1,0)</f>
        <v>0</v>
      </c>
      <c r="AA1452" s="197">
        <f>SUM($Z$2:Z1452)*Z1452</f>
        <v>0</v>
      </c>
      <c r="AB1452" s="197">
        <f>COUNTIFS(resources!B:B,B1452)</f>
        <v>1</v>
      </c>
      <c r="AC1452" s="197">
        <f t="shared" si="473"/>
        <v>1</v>
      </c>
      <c r="AD1452" s="197">
        <f t="shared" si="474"/>
        <v>1</v>
      </c>
      <c r="AE1452" s="197">
        <f t="shared" si="475"/>
        <v>1</v>
      </c>
      <c r="AF1452" s="197">
        <f t="shared" si="476"/>
        <v>1</v>
      </c>
      <c r="AG1452" s="197">
        <f t="shared" si="477"/>
        <v>1</v>
      </c>
      <c r="AH1452" s="197">
        <f t="shared" si="478"/>
        <v>1</v>
      </c>
      <c r="AI1452" s="197">
        <f t="shared" si="479"/>
        <v>1</v>
      </c>
    </row>
    <row r="1453" spans="1:35" x14ac:dyDescent="0.3">
      <c r="A1453" s="103" t="s">
        <v>3926</v>
      </c>
      <c r="B1453" s="214" t="s">
        <v>593</v>
      </c>
      <c r="C1453" s="214" t="s">
        <v>6285</v>
      </c>
      <c r="D1453" s="164">
        <v>2028</v>
      </c>
      <c r="E1453" s="164">
        <v>8</v>
      </c>
      <c r="F1453" s="166">
        <v>0</v>
      </c>
      <c r="G1453" s="206"/>
      <c r="H1453" s="208">
        <v>7.9654829074012612E-3</v>
      </c>
      <c r="I1453" s="103" t="s">
        <v>558</v>
      </c>
      <c r="J1453" s="85">
        <v>4</v>
      </c>
      <c r="K1453" s="211" t="s">
        <v>6286</v>
      </c>
      <c r="L1453" s="211">
        <v>104</v>
      </c>
      <c r="M1453" s="211" t="str">
        <f>IF(
ISNA(INDEX([1]resources!E:E,MATCH(B1453,[1]resources!B:B,0))),"fillme",
INDEX([1]resources!E:E,MATCH(B1453,[1]resources!B:B,0)))</f>
        <v>CAISO_Battery</v>
      </c>
      <c r="N1453" s="221">
        <f>IF(
ISNA(INDEX([1]resources!J:J,MATCH(B1453,[1]resources!B:B,0))),"fillme",
INDEX([1]resources!J:J,MATCH(B1453,[1]resources!B:B,0)))</f>
        <v>0</v>
      </c>
      <c r="O1453" s="210" t="str">
        <f>IFERROR(INDEX(resources!K:K,MATCH(B1453,resources!B:B,0)),"fillme")</f>
        <v>battery</v>
      </c>
      <c r="P1453" s="210" t="str">
        <f t="shared" si="465"/>
        <v>battery_2028_8</v>
      </c>
      <c r="Q1453" s="194">
        <f>INDEX(elcc!G:G,MATCH(P1453,elcc!D:D,0))</f>
        <v>0.96603464723299004</v>
      </c>
      <c r="R1453" s="195">
        <f t="shared" si="466"/>
        <v>1</v>
      </c>
      <c r="S1453" s="210">
        <f t="shared" si="467"/>
        <v>0.80027297693114607</v>
      </c>
      <c r="T1453" s="212">
        <f t="shared" si="468"/>
        <v>0.80027297693114607</v>
      </c>
      <c r="U1453" s="196" t="str">
        <f t="shared" si="469"/>
        <v>ok</v>
      </c>
      <c r="V1453" s="192" t="str">
        <f>INDEX(resources!F:F,MATCH(B1453,resources!B:B,0))</f>
        <v>new_resolve</v>
      </c>
      <c r="W1453" s="197">
        <f t="shared" si="470"/>
        <v>0</v>
      </c>
      <c r="X1453" s="197">
        <f t="shared" si="471"/>
        <v>1</v>
      </c>
      <c r="Y1453" s="214" t="str">
        <f t="shared" si="472"/>
        <v>New_Li_Battery_D.19-11-016 Resource 6_Resource 6. 104 MW, 416 MWh battery.</v>
      </c>
      <c r="Z1453" s="197">
        <f>IF(COUNTIFS($Y$2:Y1453,Y1453)=1,1,0)</f>
        <v>0</v>
      </c>
      <c r="AA1453" s="197">
        <f>SUM($Z$2:Z1453)*Z1453</f>
        <v>0</v>
      </c>
      <c r="AB1453" s="197">
        <f>COUNTIFS(resources!B:B,B1453)</f>
        <v>1</v>
      </c>
      <c r="AC1453" s="197">
        <f t="shared" si="473"/>
        <v>1</v>
      </c>
      <c r="AD1453" s="197">
        <f t="shared" si="474"/>
        <v>1</v>
      </c>
      <c r="AE1453" s="197">
        <f t="shared" si="475"/>
        <v>1</v>
      </c>
      <c r="AF1453" s="197">
        <f t="shared" si="476"/>
        <v>1</v>
      </c>
      <c r="AG1453" s="197">
        <f t="shared" si="477"/>
        <v>1</v>
      </c>
      <c r="AH1453" s="197">
        <f t="shared" si="478"/>
        <v>1</v>
      </c>
      <c r="AI1453" s="197">
        <f t="shared" si="479"/>
        <v>1</v>
      </c>
    </row>
    <row r="1454" spans="1:35" x14ac:dyDescent="0.3">
      <c r="A1454" s="103" t="s">
        <v>3926</v>
      </c>
      <c r="B1454" s="214" t="s">
        <v>593</v>
      </c>
      <c r="C1454" s="214" t="s">
        <v>6285</v>
      </c>
      <c r="D1454" s="164">
        <v>2028</v>
      </c>
      <c r="E1454" s="164">
        <v>9</v>
      </c>
      <c r="F1454" s="166">
        <v>0</v>
      </c>
      <c r="G1454" s="206"/>
      <c r="H1454" s="208">
        <v>7.9654829074012612E-3</v>
      </c>
      <c r="I1454" s="103" t="s">
        <v>558</v>
      </c>
      <c r="J1454" s="85">
        <v>4</v>
      </c>
      <c r="K1454" s="211" t="s">
        <v>6286</v>
      </c>
      <c r="L1454" s="211">
        <v>104</v>
      </c>
      <c r="M1454" s="211" t="str">
        <f>IF(
ISNA(INDEX([1]resources!E:E,MATCH(B1454,[1]resources!B:B,0))),"fillme",
INDEX([1]resources!E:E,MATCH(B1454,[1]resources!B:B,0)))</f>
        <v>CAISO_Battery</v>
      </c>
      <c r="N1454" s="221">
        <f>IF(
ISNA(INDEX([1]resources!J:J,MATCH(B1454,[1]resources!B:B,0))),"fillme",
INDEX([1]resources!J:J,MATCH(B1454,[1]resources!B:B,0)))</f>
        <v>0</v>
      </c>
      <c r="O1454" s="210" t="str">
        <f>IFERROR(INDEX(resources!K:K,MATCH(B1454,resources!B:B,0)),"fillme")</f>
        <v>battery</v>
      </c>
      <c r="P1454" s="210" t="str">
        <f t="shared" si="465"/>
        <v>battery_2028_9</v>
      </c>
      <c r="Q1454" s="194">
        <f>INDEX(elcc!G:G,MATCH(P1454,elcc!D:D,0))</f>
        <v>0.96603464723299004</v>
      </c>
      <c r="R1454" s="195">
        <f t="shared" si="466"/>
        <v>1</v>
      </c>
      <c r="S1454" s="210">
        <f t="shared" si="467"/>
        <v>0.80027297693114607</v>
      </c>
      <c r="T1454" s="212">
        <f t="shared" si="468"/>
        <v>0.80027297693114607</v>
      </c>
      <c r="U1454" s="196" t="str">
        <f t="shared" si="469"/>
        <v>ok</v>
      </c>
      <c r="V1454" s="192" t="str">
        <f>INDEX(resources!F:F,MATCH(B1454,resources!B:B,0))</f>
        <v>new_resolve</v>
      </c>
      <c r="W1454" s="197">
        <f t="shared" si="470"/>
        <v>0</v>
      </c>
      <c r="X1454" s="197">
        <f t="shared" si="471"/>
        <v>1</v>
      </c>
      <c r="Y1454" s="214" t="str">
        <f t="shared" si="472"/>
        <v>New_Li_Battery_D.19-11-016 Resource 6_Resource 6. 104 MW, 416 MWh battery.</v>
      </c>
      <c r="Z1454" s="197">
        <f>IF(COUNTIFS($Y$2:Y1454,Y1454)=1,1,0)</f>
        <v>0</v>
      </c>
      <c r="AA1454" s="197">
        <f>SUM($Z$2:Z1454)*Z1454</f>
        <v>0</v>
      </c>
      <c r="AB1454" s="197">
        <f>COUNTIFS(resources!B:B,B1454)</f>
        <v>1</v>
      </c>
      <c r="AC1454" s="197">
        <f t="shared" si="473"/>
        <v>1</v>
      </c>
      <c r="AD1454" s="197">
        <f t="shared" si="474"/>
        <v>1</v>
      </c>
      <c r="AE1454" s="197">
        <f t="shared" si="475"/>
        <v>1</v>
      </c>
      <c r="AF1454" s="197">
        <f t="shared" si="476"/>
        <v>1</v>
      </c>
      <c r="AG1454" s="197">
        <f t="shared" si="477"/>
        <v>1</v>
      </c>
      <c r="AH1454" s="197">
        <f t="shared" si="478"/>
        <v>1</v>
      </c>
      <c r="AI1454" s="197">
        <f t="shared" si="479"/>
        <v>1</v>
      </c>
    </row>
    <row r="1455" spans="1:35" x14ac:dyDescent="0.3">
      <c r="A1455" s="103" t="s">
        <v>3926</v>
      </c>
      <c r="B1455" s="214" t="s">
        <v>593</v>
      </c>
      <c r="C1455" s="214" t="s">
        <v>6285</v>
      </c>
      <c r="D1455" s="164">
        <v>2028</v>
      </c>
      <c r="E1455" s="164">
        <v>10</v>
      </c>
      <c r="F1455" s="166">
        <v>0</v>
      </c>
      <c r="G1455" s="206"/>
      <c r="H1455" s="208">
        <v>7.9654829074012612E-3</v>
      </c>
      <c r="I1455" s="103" t="s">
        <v>558</v>
      </c>
      <c r="J1455" s="85">
        <v>4</v>
      </c>
      <c r="K1455" s="211" t="s">
        <v>6286</v>
      </c>
      <c r="L1455" s="211">
        <v>104</v>
      </c>
      <c r="M1455" s="211" t="str">
        <f>IF(
ISNA(INDEX([1]resources!E:E,MATCH(B1455,[1]resources!B:B,0))),"fillme",
INDEX([1]resources!E:E,MATCH(B1455,[1]resources!B:B,0)))</f>
        <v>CAISO_Battery</v>
      </c>
      <c r="N1455" s="221">
        <f>IF(
ISNA(INDEX([1]resources!J:J,MATCH(B1455,[1]resources!B:B,0))),"fillme",
INDEX([1]resources!J:J,MATCH(B1455,[1]resources!B:B,0)))</f>
        <v>0</v>
      </c>
      <c r="O1455" s="210" t="str">
        <f>IFERROR(INDEX(resources!K:K,MATCH(B1455,resources!B:B,0)),"fillme")</f>
        <v>battery</v>
      </c>
      <c r="P1455" s="210" t="str">
        <f t="shared" si="465"/>
        <v>battery_2028_10</v>
      </c>
      <c r="Q1455" s="194">
        <f>INDEX(elcc!G:G,MATCH(P1455,elcc!D:D,0))</f>
        <v>0.96603464723299004</v>
      </c>
      <c r="R1455" s="195">
        <f t="shared" si="466"/>
        <v>1</v>
      </c>
      <c r="S1455" s="210">
        <f t="shared" si="467"/>
        <v>0.80027297693114607</v>
      </c>
      <c r="T1455" s="212">
        <f t="shared" si="468"/>
        <v>0.80027297693114607</v>
      </c>
      <c r="U1455" s="196" t="str">
        <f t="shared" si="469"/>
        <v>ok</v>
      </c>
      <c r="V1455" s="192" t="str">
        <f>INDEX(resources!F:F,MATCH(B1455,resources!B:B,0))</f>
        <v>new_resolve</v>
      </c>
      <c r="W1455" s="197">
        <f t="shared" si="470"/>
        <v>0</v>
      </c>
      <c r="X1455" s="197">
        <f t="shared" si="471"/>
        <v>1</v>
      </c>
      <c r="Y1455" s="214" t="str">
        <f t="shared" si="472"/>
        <v>New_Li_Battery_D.19-11-016 Resource 6_Resource 6. 104 MW, 416 MWh battery.</v>
      </c>
      <c r="Z1455" s="197">
        <f>IF(COUNTIFS($Y$2:Y1455,Y1455)=1,1,0)</f>
        <v>0</v>
      </c>
      <c r="AA1455" s="197">
        <f>SUM($Z$2:Z1455)*Z1455</f>
        <v>0</v>
      </c>
      <c r="AB1455" s="197">
        <f>COUNTIFS(resources!B:B,B1455)</f>
        <v>1</v>
      </c>
      <c r="AC1455" s="197">
        <f t="shared" si="473"/>
        <v>1</v>
      </c>
      <c r="AD1455" s="197">
        <f t="shared" si="474"/>
        <v>1</v>
      </c>
      <c r="AE1455" s="197">
        <f t="shared" si="475"/>
        <v>1</v>
      </c>
      <c r="AF1455" s="197">
        <f t="shared" si="476"/>
        <v>1</v>
      </c>
      <c r="AG1455" s="197">
        <f t="shared" si="477"/>
        <v>1</v>
      </c>
      <c r="AH1455" s="197">
        <f t="shared" si="478"/>
        <v>1</v>
      </c>
      <c r="AI1455" s="197">
        <f t="shared" si="479"/>
        <v>1</v>
      </c>
    </row>
    <row r="1456" spans="1:35" x14ac:dyDescent="0.3">
      <c r="A1456" s="103" t="s">
        <v>3926</v>
      </c>
      <c r="B1456" s="214" t="s">
        <v>593</v>
      </c>
      <c r="C1456" s="214" t="s">
        <v>6285</v>
      </c>
      <c r="D1456" s="164">
        <v>2028</v>
      </c>
      <c r="E1456" s="164">
        <v>11</v>
      </c>
      <c r="F1456" s="166">
        <v>0</v>
      </c>
      <c r="G1456" s="206"/>
      <c r="H1456" s="208">
        <v>7.9654829074012612E-3</v>
      </c>
      <c r="I1456" s="103" t="s">
        <v>558</v>
      </c>
      <c r="J1456" s="85">
        <v>4</v>
      </c>
      <c r="K1456" s="211" t="s">
        <v>6286</v>
      </c>
      <c r="L1456" s="211">
        <v>104</v>
      </c>
      <c r="M1456" s="211" t="str">
        <f>IF(
ISNA(INDEX([1]resources!E:E,MATCH(B1456,[1]resources!B:B,0))),"fillme",
INDEX([1]resources!E:E,MATCH(B1456,[1]resources!B:B,0)))</f>
        <v>CAISO_Battery</v>
      </c>
      <c r="N1456" s="221">
        <f>IF(
ISNA(INDEX([1]resources!J:J,MATCH(B1456,[1]resources!B:B,0))),"fillme",
INDEX([1]resources!J:J,MATCH(B1456,[1]resources!B:B,0)))</f>
        <v>0</v>
      </c>
      <c r="O1456" s="210" t="str">
        <f>IFERROR(INDEX(resources!K:K,MATCH(B1456,resources!B:B,0)),"fillme")</f>
        <v>battery</v>
      </c>
      <c r="P1456" s="210" t="str">
        <f t="shared" si="465"/>
        <v>battery_2028_11</v>
      </c>
      <c r="Q1456" s="194">
        <f>INDEX(elcc!G:G,MATCH(P1456,elcc!D:D,0))</f>
        <v>0.96603464723299004</v>
      </c>
      <c r="R1456" s="195">
        <f t="shared" si="466"/>
        <v>1</v>
      </c>
      <c r="S1456" s="210">
        <f t="shared" si="467"/>
        <v>0.80027297693114607</v>
      </c>
      <c r="T1456" s="212">
        <f t="shared" si="468"/>
        <v>0.80027297693114607</v>
      </c>
      <c r="U1456" s="196" t="str">
        <f t="shared" si="469"/>
        <v>ok</v>
      </c>
      <c r="V1456" s="192" t="str">
        <f>INDEX(resources!F:F,MATCH(B1456,resources!B:B,0))</f>
        <v>new_resolve</v>
      </c>
      <c r="W1456" s="197">
        <f t="shared" si="470"/>
        <v>0</v>
      </c>
      <c r="X1456" s="197">
        <f t="shared" si="471"/>
        <v>1</v>
      </c>
      <c r="Y1456" s="214" t="str">
        <f t="shared" si="472"/>
        <v>New_Li_Battery_D.19-11-016 Resource 6_Resource 6. 104 MW, 416 MWh battery.</v>
      </c>
      <c r="Z1456" s="197">
        <f>IF(COUNTIFS($Y$2:Y1456,Y1456)=1,1,0)</f>
        <v>0</v>
      </c>
      <c r="AA1456" s="197">
        <f>SUM($Z$2:Z1456)*Z1456</f>
        <v>0</v>
      </c>
      <c r="AB1456" s="197">
        <f>COUNTIFS(resources!B:B,B1456)</f>
        <v>1</v>
      </c>
      <c r="AC1456" s="197">
        <f t="shared" si="473"/>
        <v>1</v>
      </c>
      <c r="AD1456" s="197">
        <f t="shared" si="474"/>
        <v>1</v>
      </c>
      <c r="AE1456" s="197">
        <f t="shared" si="475"/>
        <v>1</v>
      </c>
      <c r="AF1456" s="197">
        <f t="shared" si="476"/>
        <v>1</v>
      </c>
      <c r="AG1456" s="197">
        <f t="shared" si="477"/>
        <v>1</v>
      </c>
      <c r="AH1456" s="197">
        <f t="shared" si="478"/>
        <v>1</v>
      </c>
      <c r="AI1456" s="197">
        <f t="shared" si="479"/>
        <v>1</v>
      </c>
    </row>
    <row r="1457" spans="1:35" x14ac:dyDescent="0.3">
      <c r="A1457" s="103" t="s">
        <v>3926</v>
      </c>
      <c r="B1457" s="214" t="s">
        <v>593</v>
      </c>
      <c r="C1457" s="214" t="s">
        <v>6285</v>
      </c>
      <c r="D1457" s="164">
        <v>2028</v>
      </c>
      <c r="E1457" s="164">
        <v>12</v>
      </c>
      <c r="F1457" s="166">
        <v>0</v>
      </c>
      <c r="G1457" s="206"/>
      <c r="H1457" s="208">
        <v>7.9654829074012612E-3</v>
      </c>
      <c r="I1457" s="103" t="s">
        <v>558</v>
      </c>
      <c r="J1457" s="85">
        <v>4</v>
      </c>
      <c r="K1457" s="211" t="s">
        <v>6286</v>
      </c>
      <c r="L1457" s="211">
        <v>104</v>
      </c>
      <c r="M1457" s="211" t="str">
        <f>IF(
ISNA(INDEX([1]resources!E:E,MATCH(B1457,[1]resources!B:B,0))),"fillme",
INDEX([1]resources!E:E,MATCH(B1457,[1]resources!B:B,0)))</f>
        <v>CAISO_Battery</v>
      </c>
      <c r="N1457" s="221">
        <f>IF(
ISNA(INDEX([1]resources!J:J,MATCH(B1457,[1]resources!B:B,0))),"fillme",
INDEX([1]resources!J:J,MATCH(B1457,[1]resources!B:B,0)))</f>
        <v>0</v>
      </c>
      <c r="O1457" s="210" t="str">
        <f>IFERROR(INDEX(resources!K:K,MATCH(B1457,resources!B:B,0)),"fillme")</f>
        <v>battery</v>
      </c>
      <c r="P1457" s="210" t="str">
        <f t="shared" si="465"/>
        <v>battery_2028_12</v>
      </c>
      <c r="Q1457" s="194">
        <f>INDEX(elcc!G:G,MATCH(P1457,elcc!D:D,0))</f>
        <v>0.96603464723299004</v>
      </c>
      <c r="R1457" s="195">
        <f t="shared" si="466"/>
        <v>1</v>
      </c>
      <c r="S1457" s="210">
        <f t="shared" si="467"/>
        <v>0.80027297693114607</v>
      </c>
      <c r="T1457" s="212">
        <f t="shared" si="468"/>
        <v>0.80027297693114607</v>
      </c>
      <c r="U1457" s="196" t="str">
        <f t="shared" si="469"/>
        <v>ok</v>
      </c>
      <c r="V1457" s="192" t="str">
        <f>INDEX(resources!F:F,MATCH(B1457,resources!B:B,0))</f>
        <v>new_resolve</v>
      </c>
      <c r="W1457" s="197">
        <f t="shared" si="470"/>
        <v>0</v>
      </c>
      <c r="X1457" s="197">
        <f t="shared" si="471"/>
        <v>1</v>
      </c>
      <c r="Y1457" s="214" t="str">
        <f t="shared" si="472"/>
        <v>New_Li_Battery_D.19-11-016 Resource 6_Resource 6. 104 MW, 416 MWh battery.</v>
      </c>
      <c r="Z1457" s="197">
        <f>IF(COUNTIFS($Y$2:Y1457,Y1457)=1,1,0)</f>
        <v>0</v>
      </c>
      <c r="AA1457" s="197">
        <f>SUM($Z$2:Z1457)*Z1457</f>
        <v>0</v>
      </c>
      <c r="AB1457" s="197">
        <f>COUNTIFS(resources!B:B,B1457)</f>
        <v>1</v>
      </c>
      <c r="AC1457" s="197">
        <f t="shared" si="473"/>
        <v>1</v>
      </c>
      <c r="AD1457" s="197">
        <f t="shared" si="474"/>
        <v>1</v>
      </c>
      <c r="AE1457" s="197">
        <f t="shared" si="475"/>
        <v>1</v>
      </c>
      <c r="AF1457" s="197">
        <f t="shared" si="476"/>
        <v>1</v>
      </c>
      <c r="AG1457" s="197">
        <f t="shared" si="477"/>
        <v>1</v>
      </c>
      <c r="AH1457" s="197">
        <f t="shared" si="478"/>
        <v>1</v>
      </c>
      <c r="AI1457" s="197">
        <f t="shared" si="479"/>
        <v>1</v>
      </c>
    </row>
    <row r="1458" spans="1:35" x14ac:dyDescent="0.3">
      <c r="A1458" s="103" t="s">
        <v>3926</v>
      </c>
      <c r="B1458" s="214" t="s">
        <v>593</v>
      </c>
      <c r="C1458" s="214" t="s">
        <v>6285</v>
      </c>
      <c r="D1458" s="164">
        <v>2029</v>
      </c>
      <c r="E1458" s="164">
        <v>1</v>
      </c>
      <c r="F1458" s="166">
        <v>0</v>
      </c>
      <c r="G1458" s="206"/>
      <c r="H1458" s="208">
        <v>7.9654829074012612E-3</v>
      </c>
      <c r="I1458" s="103" t="s">
        <v>558</v>
      </c>
      <c r="J1458" s="85">
        <v>4</v>
      </c>
      <c r="K1458" s="211" t="s">
        <v>6286</v>
      </c>
      <c r="L1458" s="211">
        <v>104</v>
      </c>
      <c r="M1458" s="211" t="str">
        <f>IF(
ISNA(INDEX([1]resources!E:E,MATCH(B1458,[1]resources!B:B,0))),"fillme",
INDEX([1]resources!E:E,MATCH(B1458,[1]resources!B:B,0)))</f>
        <v>CAISO_Battery</v>
      </c>
      <c r="N1458" s="221">
        <f>IF(
ISNA(INDEX([1]resources!J:J,MATCH(B1458,[1]resources!B:B,0))),"fillme",
INDEX([1]resources!J:J,MATCH(B1458,[1]resources!B:B,0)))</f>
        <v>0</v>
      </c>
      <c r="O1458" s="210" t="str">
        <f>IFERROR(INDEX(resources!K:K,MATCH(B1458,resources!B:B,0)),"fillme")</f>
        <v>battery</v>
      </c>
      <c r="P1458" s="210" t="str">
        <f t="shared" si="465"/>
        <v>battery_2029_1</v>
      </c>
      <c r="Q1458" s="194">
        <f>INDEX(elcc!G:G,MATCH(P1458,elcc!D:D,0))</f>
        <v>0.96603464723299004</v>
      </c>
      <c r="R1458" s="195">
        <f t="shared" si="466"/>
        <v>1</v>
      </c>
      <c r="S1458" s="210">
        <f t="shared" si="467"/>
        <v>0.80027297693114607</v>
      </c>
      <c r="T1458" s="212">
        <f t="shared" si="468"/>
        <v>0.80027297693114607</v>
      </c>
      <c r="U1458" s="196" t="str">
        <f t="shared" si="469"/>
        <v>ok</v>
      </c>
      <c r="V1458" s="192" t="str">
        <f>INDEX(resources!F:F,MATCH(B1458,resources!B:B,0))</f>
        <v>new_resolve</v>
      </c>
      <c r="W1458" s="197">
        <f t="shared" si="470"/>
        <v>0</v>
      </c>
      <c r="X1458" s="197">
        <f t="shared" si="471"/>
        <v>1</v>
      </c>
      <c r="Y1458" s="214" t="str">
        <f t="shared" si="472"/>
        <v>New_Li_Battery_D.19-11-016 Resource 6_Resource 6. 104 MW, 416 MWh battery.</v>
      </c>
      <c r="Z1458" s="197">
        <f>IF(COUNTIFS($Y$2:Y1458,Y1458)=1,1,0)</f>
        <v>0</v>
      </c>
      <c r="AA1458" s="197">
        <f>SUM($Z$2:Z1458)*Z1458</f>
        <v>0</v>
      </c>
      <c r="AB1458" s="197">
        <f>COUNTIFS(resources!B:B,B1458)</f>
        <v>1</v>
      </c>
      <c r="AC1458" s="197">
        <f t="shared" si="473"/>
        <v>1</v>
      </c>
      <c r="AD1458" s="197">
        <f t="shared" si="474"/>
        <v>1</v>
      </c>
      <c r="AE1458" s="197">
        <f t="shared" si="475"/>
        <v>1</v>
      </c>
      <c r="AF1458" s="197">
        <f t="shared" si="476"/>
        <v>1</v>
      </c>
      <c r="AG1458" s="197">
        <f t="shared" si="477"/>
        <v>1</v>
      </c>
      <c r="AH1458" s="197">
        <f t="shared" si="478"/>
        <v>1</v>
      </c>
      <c r="AI1458" s="197">
        <f t="shared" si="479"/>
        <v>1</v>
      </c>
    </row>
    <row r="1459" spans="1:35" x14ac:dyDescent="0.3">
      <c r="A1459" s="103" t="s">
        <v>3926</v>
      </c>
      <c r="B1459" s="214" t="s">
        <v>593</v>
      </c>
      <c r="C1459" s="214" t="s">
        <v>6285</v>
      </c>
      <c r="D1459" s="164">
        <v>2029</v>
      </c>
      <c r="E1459" s="164">
        <v>2</v>
      </c>
      <c r="F1459" s="166">
        <v>0</v>
      </c>
      <c r="G1459" s="206"/>
      <c r="H1459" s="208">
        <v>7.9654829074012612E-3</v>
      </c>
      <c r="I1459" s="103" t="s">
        <v>558</v>
      </c>
      <c r="J1459" s="85">
        <v>4</v>
      </c>
      <c r="K1459" s="211" t="s">
        <v>6286</v>
      </c>
      <c r="L1459" s="211">
        <v>104</v>
      </c>
      <c r="M1459" s="211" t="str">
        <f>IF(
ISNA(INDEX([1]resources!E:E,MATCH(B1459,[1]resources!B:B,0))),"fillme",
INDEX([1]resources!E:E,MATCH(B1459,[1]resources!B:B,0)))</f>
        <v>CAISO_Battery</v>
      </c>
      <c r="N1459" s="221">
        <f>IF(
ISNA(INDEX([1]resources!J:J,MATCH(B1459,[1]resources!B:B,0))),"fillme",
INDEX([1]resources!J:J,MATCH(B1459,[1]resources!B:B,0)))</f>
        <v>0</v>
      </c>
      <c r="O1459" s="210" t="str">
        <f>IFERROR(INDEX(resources!K:K,MATCH(B1459,resources!B:B,0)),"fillme")</f>
        <v>battery</v>
      </c>
      <c r="P1459" s="210" t="str">
        <f t="shared" si="465"/>
        <v>battery_2029_2</v>
      </c>
      <c r="Q1459" s="194">
        <f>INDEX(elcc!G:G,MATCH(P1459,elcc!D:D,0))</f>
        <v>0.96603464723299004</v>
      </c>
      <c r="R1459" s="195">
        <f t="shared" si="466"/>
        <v>1</v>
      </c>
      <c r="S1459" s="210">
        <f t="shared" si="467"/>
        <v>0.80027297693114607</v>
      </c>
      <c r="T1459" s="212">
        <f t="shared" si="468"/>
        <v>0.80027297693114607</v>
      </c>
      <c r="U1459" s="196" t="str">
        <f t="shared" si="469"/>
        <v>ok</v>
      </c>
      <c r="V1459" s="192" t="str">
        <f>INDEX(resources!F:F,MATCH(B1459,resources!B:B,0))</f>
        <v>new_resolve</v>
      </c>
      <c r="W1459" s="197">
        <f t="shared" si="470"/>
        <v>0</v>
      </c>
      <c r="X1459" s="197">
        <f t="shared" si="471"/>
        <v>1</v>
      </c>
      <c r="Y1459" s="214" t="str">
        <f t="shared" si="472"/>
        <v>New_Li_Battery_D.19-11-016 Resource 6_Resource 6. 104 MW, 416 MWh battery.</v>
      </c>
      <c r="Z1459" s="197">
        <f>IF(COUNTIFS($Y$2:Y1459,Y1459)=1,1,0)</f>
        <v>0</v>
      </c>
      <c r="AA1459" s="197">
        <f>SUM($Z$2:Z1459)*Z1459</f>
        <v>0</v>
      </c>
      <c r="AB1459" s="197">
        <f>COUNTIFS(resources!B:B,B1459)</f>
        <v>1</v>
      </c>
      <c r="AC1459" s="197">
        <f t="shared" si="473"/>
        <v>1</v>
      </c>
      <c r="AD1459" s="197">
        <f t="shared" si="474"/>
        <v>1</v>
      </c>
      <c r="AE1459" s="197">
        <f t="shared" si="475"/>
        <v>1</v>
      </c>
      <c r="AF1459" s="197">
        <f t="shared" si="476"/>
        <v>1</v>
      </c>
      <c r="AG1459" s="197">
        <f t="shared" si="477"/>
        <v>1</v>
      </c>
      <c r="AH1459" s="197">
        <f t="shared" si="478"/>
        <v>1</v>
      </c>
      <c r="AI1459" s="197">
        <f t="shared" si="479"/>
        <v>1</v>
      </c>
    </row>
    <row r="1460" spans="1:35" x14ac:dyDescent="0.3">
      <c r="A1460" s="103" t="s">
        <v>3926</v>
      </c>
      <c r="B1460" s="214" t="s">
        <v>593</v>
      </c>
      <c r="C1460" s="214" t="s">
        <v>6285</v>
      </c>
      <c r="D1460" s="164">
        <v>2029</v>
      </c>
      <c r="E1460" s="164">
        <v>3</v>
      </c>
      <c r="F1460" s="166">
        <v>0</v>
      </c>
      <c r="G1460" s="206"/>
      <c r="H1460" s="208">
        <v>7.9654829074012612E-3</v>
      </c>
      <c r="I1460" s="103" t="s">
        <v>558</v>
      </c>
      <c r="J1460" s="85">
        <v>4</v>
      </c>
      <c r="K1460" s="211" t="s">
        <v>6286</v>
      </c>
      <c r="L1460" s="211">
        <v>104</v>
      </c>
      <c r="M1460" s="211" t="str">
        <f>IF(
ISNA(INDEX([1]resources!E:E,MATCH(B1460,[1]resources!B:B,0))),"fillme",
INDEX([1]resources!E:E,MATCH(B1460,[1]resources!B:B,0)))</f>
        <v>CAISO_Battery</v>
      </c>
      <c r="N1460" s="221">
        <f>IF(
ISNA(INDEX([1]resources!J:J,MATCH(B1460,[1]resources!B:B,0))),"fillme",
INDEX([1]resources!J:J,MATCH(B1460,[1]resources!B:B,0)))</f>
        <v>0</v>
      </c>
      <c r="O1460" s="210" t="str">
        <f>IFERROR(INDEX(resources!K:K,MATCH(B1460,resources!B:B,0)),"fillme")</f>
        <v>battery</v>
      </c>
      <c r="P1460" s="210" t="str">
        <f t="shared" si="465"/>
        <v>battery_2029_3</v>
      </c>
      <c r="Q1460" s="194">
        <f>INDEX(elcc!G:G,MATCH(P1460,elcc!D:D,0))</f>
        <v>0.96603464723299004</v>
      </c>
      <c r="R1460" s="195">
        <f t="shared" si="466"/>
        <v>1</v>
      </c>
      <c r="S1460" s="210">
        <f t="shared" si="467"/>
        <v>0.80027297693114607</v>
      </c>
      <c r="T1460" s="212">
        <f t="shared" si="468"/>
        <v>0.80027297693114607</v>
      </c>
      <c r="U1460" s="196" t="str">
        <f t="shared" si="469"/>
        <v>ok</v>
      </c>
      <c r="V1460" s="192" t="str">
        <f>INDEX(resources!F:F,MATCH(B1460,resources!B:B,0))</f>
        <v>new_resolve</v>
      </c>
      <c r="W1460" s="197">
        <f t="shared" si="470"/>
        <v>0</v>
      </c>
      <c r="X1460" s="197">
        <f t="shared" si="471"/>
        <v>1</v>
      </c>
      <c r="Y1460" s="214" t="str">
        <f t="shared" si="472"/>
        <v>New_Li_Battery_D.19-11-016 Resource 6_Resource 6. 104 MW, 416 MWh battery.</v>
      </c>
      <c r="Z1460" s="197">
        <f>IF(COUNTIFS($Y$2:Y1460,Y1460)=1,1,0)</f>
        <v>0</v>
      </c>
      <c r="AA1460" s="197">
        <f>SUM($Z$2:Z1460)*Z1460</f>
        <v>0</v>
      </c>
      <c r="AB1460" s="197">
        <f>COUNTIFS(resources!B:B,B1460)</f>
        <v>1</v>
      </c>
      <c r="AC1460" s="197">
        <f t="shared" si="473"/>
        <v>1</v>
      </c>
      <c r="AD1460" s="197">
        <f t="shared" si="474"/>
        <v>1</v>
      </c>
      <c r="AE1460" s="197">
        <f t="shared" si="475"/>
        <v>1</v>
      </c>
      <c r="AF1460" s="197">
        <f t="shared" si="476"/>
        <v>1</v>
      </c>
      <c r="AG1460" s="197">
        <f t="shared" si="477"/>
        <v>1</v>
      </c>
      <c r="AH1460" s="197">
        <f t="shared" si="478"/>
        <v>1</v>
      </c>
      <c r="AI1460" s="197">
        <f t="shared" si="479"/>
        <v>1</v>
      </c>
    </row>
    <row r="1461" spans="1:35" x14ac:dyDescent="0.3">
      <c r="A1461" s="103" t="s">
        <v>3926</v>
      </c>
      <c r="B1461" s="214" t="s">
        <v>593</v>
      </c>
      <c r="C1461" s="214" t="s">
        <v>6285</v>
      </c>
      <c r="D1461" s="164">
        <v>2029</v>
      </c>
      <c r="E1461" s="164">
        <v>4</v>
      </c>
      <c r="F1461" s="166">
        <v>0</v>
      </c>
      <c r="G1461" s="206"/>
      <c r="H1461" s="208">
        <v>7.9654829074012612E-3</v>
      </c>
      <c r="I1461" s="103" t="s">
        <v>558</v>
      </c>
      <c r="J1461" s="85">
        <v>4</v>
      </c>
      <c r="K1461" s="211" t="s">
        <v>6286</v>
      </c>
      <c r="L1461" s="211">
        <v>104</v>
      </c>
      <c r="M1461" s="211" t="str">
        <f>IF(
ISNA(INDEX([1]resources!E:E,MATCH(B1461,[1]resources!B:B,0))),"fillme",
INDEX([1]resources!E:E,MATCH(B1461,[1]resources!B:B,0)))</f>
        <v>CAISO_Battery</v>
      </c>
      <c r="N1461" s="221">
        <f>IF(
ISNA(INDEX([1]resources!J:J,MATCH(B1461,[1]resources!B:B,0))),"fillme",
INDEX([1]resources!J:J,MATCH(B1461,[1]resources!B:B,0)))</f>
        <v>0</v>
      </c>
      <c r="O1461" s="210" t="str">
        <f>IFERROR(INDEX(resources!K:K,MATCH(B1461,resources!B:B,0)),"fillme")</f>
        <v>battery</v>
      </c>
      <c r="P1461" s="210" t="str">
        <f t="shared" si="465"/>
        <v>battery_2029_4</v>
      </c>
      <c r="Q1461" s="194">
        <f>INDEX(elcc!G:G,MATCH(P1461,elcc!D:D,0))</f>
        <v>0.96603464723299004</v>
      </c>
      <c r="R1461" s="195">
        <f t="shared" si="466"/>
        <v>1</v>
      </c>
      <c r="S1461" s="210">
        <f t="shared" si="467"/>
        <v>0.80027297693114607</v>
      </c>
      <c r="T1461" s="212">
        <f t="shared" si="468"/>
        <v>0.80027297693114607</v>
      </c>
      <c r="U1461" s="196" t="str">
        <f t="shared" si="469"/>
        <v>ok</v>
      </c>
      <c r="V1461" s="192" t="str">
        <f>INDEX(resources!F:F,MATCH(B1461,resources!B:B,0))</f>
        <v>new_resolve</v>
      </c>
      <c r="W1461" s="197">
        <f t="shared" si="470"/>
        <v>0</v>
      </c>
      <c r="X1461" s="197">
        <f t="shared" si="471"/>
        <v>1</v>
      </c>
      <c r="Y1461" s="214" t="str">
        <f t="shared" si="472"/>
        <v>New_Li_Battery_D.19-11-016 Resource 6_Resource 6. 104 MW, 416 MWh battery.</v>
      </c>
      <c r="Z1461" s="197">
        <f>IF(COUNTIFS($Y$2:Y1461,Y1461)=1,1,0)</f>
        <v>0</v>
      </c>
      <c r="AA1461" s="197">
        <f>SUM($Z$2:Z1461)*Z1461</f>
        <v>0</v>
      </c>
      <c r="AB1461" s="197">
        <f>COUNTIFS(resources!B:B,B1461)</f>
        <v>1</v>
      </c>
      <c r="AC1461" s="197">
        <f t="shared" si="473"/>
        <v>1</v>
      </c>
      <c r="AD1461" s="197">
        <f t="shared" si="474"/>
        <v>1</v>
      </c>
      <c r="AE1461" s="197">
        <f t="shared" si="475"/>
        <v>1</v>
      </c>
      <c r="AF1461" s="197">
        <f t="shared" si="476"/>
        <v>1</v>
      </c>
      <c r="AG1461" s="197">
        <f t="shared" si="477"/>
        <v>1</v>
      </c>
      <c r="AH1461" s="197">
        <f t="shared" si="478"/>
        <v>1</v>
      </c>
      <c r="AI1461" s="197">
        <f t="shared" si="479"/>
        <v>1</v>
      </c>
    </row>
    <row r="1462" spans="1:35" x14ac:dyDescent="0.3">
      <c r="A1462" s="103" t="s">
        <v>3926</v>
      </c>
      <c r="B1462" s="214" t="s">
        <v>593</v>
      </c>
      <c r="C1462" s="214" t="s">
        <v>6285</v>
      </c>
      <c r="D1462" s="164">
        <v>2029</v>
      </c>
      <c r="E1462" s="164">
        <v>5</v>
      </c>
      <c r="F1462" s="166">
        <v>0</v>
      </c>
      <c r="G1462" s="206"/>
      <c r="H1462" s="208">
        <v>7.9654829074012612E-3</v>
      </c>
      <c r="I1462" s="103" t="s">
        <v>558</v>
      </c>
      <c r="J1462" s="85">
        <v>4</v>
      </c>
      <c r="K1462" s="211" t="s">
        <v>6286</v>
      </c>
      <c r="L1462" s="211">
        <v>104</v>
      </c>
      <c r="M1462" s="211" t="str">
        <f>IF(
ISNA(INDEX([1]resources!E:E,MATCH(B1462,[1]resources!B:B,0))),"fillme",
INDEX([1]resources!E:E,MATCH(B1462,[1]resources!B:B,0)))</f>
        <v>CAISO_Battery</v>
      </c>
      <c r="N1462" s="221">
        <f>IF(
ISNA(INDEX([1]resources!J:J,MATCH(B1462,[1]resources!B:B,0))),"fillme",
INDEX([1]resources!J:J,MATCH(B1462,[1]resources!B:B,0)))</f>
        <v>0</v>
      </c>
      <c r="O1462" s="210" t="str">
        <f>IFERROR(INDEX(resources!K:K,MATCH(B1462,resources!B:B,0)),"fillme")</f>
        <v>battery</v>
      </c>
      <c r="P1462" s="210" t="str">
        <f t="shared" si="465"/>
        <v>battery_2029_5</v>
      </c>
      <c r="Q1462" s="194">
        <f>INDEX(elcc!G:G,MATCH(P1462,elcc!D:D,0))</f>
        <v>0.96603464723299004</v>
      </c>
      <c r="R1462" s="195">
        <f t="shared" si="466"/>
        <v>1</v>
      </c>
      <c r="S1462" s="210">
        <f t="shared" si="467"/>
        <v>0.80027297693114607</v>
      </c>
      <c r="T1462" s="212">
        <f t="shared" si="468"/>
        <v>0.80027297693114607</v>
      </c>
      <c r="U1462" s="196" t="str">
        <f t="shared" si="469"/>
        <v>ok</v>
      </c>
      <c r="V1462" s="192" t="str">
        <f>INDEX(resources!F:F,MATCH(B1462,resources!B:B,0))</f>
        <v>new_resolve</v>
      </c>
      <c r="W1462" s="197">
        <f t="shared" si="470"/>
        <v>0</v>
      </c>
      <c r="X1462" s="197">
        <f t="shared" si="471"/>
        <v>1</v>
      </c>
      <c r="Y1462" s="214" t="str">
        <f t="shared" si="472"/>
        <v>New_Li_Battery_D.19-11-016 Resource 6_Resource 6. 104 MW, 416 MWh battery.</v>
      </c>
      <c r="Z1462" s="197">
        <f>IF(COUNTIFS($Y$2:Y1462,Y1462)=1,1,0)</f>
        <v>0</v>
      </c>
      <c r="AA1462" s="197">
        <f>SUM($Z$2:Z1462)*Z1462</f>
        <v>0</v>
      </c>
      <c r="AB1462" s="197">
        <f>COUNTIFS(resources!B:B,B1462)</f>
        <v>1</v>
      </c>
      <c r="AC1462" s="197">
        <f t="shared" si="473"/>
        <v>1</v>
      </c>
      <c r="AD1462" s="197">
        <f t="shared" si="474"/>
        <v>1</v>
      </c>
      <c r="AE1462" s="197">
        <f t="shared" si="475"/>
        <v>1</v>
      </c>
      <c r="AF1462" s="197">
        <f t="shared" si="476"/>
        <v>1</v>
      </c>
      <c r="AG1462" s="197">
        <f t="shared" si="477"/>
        <v>1</v>
      </c>
      <c r="AH1462" s="197">
        <f t="shared" si="478"/>
        <v>1</v>
      </c>
      <c r="AI1462" s="197">
        <f t="shared" si="479"/>
        <v>1</v>
      </c>
    </row>
    <row r="1463" spans="1:35" x14ac:dyDescent="0.3">
      <c r="A1463" s="103" t="s">
        <v>3926</v>
      </c>
      <c r="B1463" s="214" t="s">
        <v>593</v>
      </c>
      <c r="C1463" s="214" t="s">
        <v>6285</v>
      </c>
      <c r="D1463" s="164">
        <v>2029</v>
      </c>
      <c r="E1463" s="164">
        <v>6</v>
      </c>
      <c r="F1463" s="166">
        <v>0</v>
      </c>
      <c r="G1463" s="206"/>
      <c r="H1463" s="208">
        <v>7.9654829074012612E-3</v>
      </c>
      <c r="I1463" s="103" t="s">
        <v>558</v>
      </c>
      <c r="J1463" s="85">
        <v>4</v>
      </c>
      <c r="K1463" s="211" t="s">
        <v>6286</v>
      </c>
      <c r="L1463" s="211">
        <v>104</v>
      </c>
      <c r="M1463" s="211" t="str">
        <f>IF(
ISNA(INDEX([1]resources!E:E,MATCH(B1463,[1]resources!B:B,0))),"fillme",
INDEX([1]resources!E:E,MATCH(B1463,[1]resources!B:B,0)))</f>
        <v>CAISO_Battery</v>
      </c>
      <c r="N1463" s="221">
        <f>IF(
ISNA(INDEX([1]resources!J:J,MATCH(B1463,[1]resources!B:B,0))),"fillme",
INDEX([1]resources!J:J,MATCH(B1463,[1]resources!B:B,0)))</f>
        <v>0</v>
      </c>
      <c r="O1463" s="210" t="str">
        <f>IFERROR(INDEX(resources!K:K,MATCH(B1463,resources!B:B,0)),"fillme")</f>
        <v>battery</v>
      </c>
      <c r="P1463" s="210" t="str">
        <f t="shared" si="465"/>
        <v>battery_2029_6</v>
      </c>
      <c r="Q1463" s="194">
        <f>INDEX(elcc!G:G,MATCH(P1463,elcc!D:D,0))</f>
        <v>0.96603464723299004</v>
      </c>
      <c r="R1463" s="195">
        <f t="shared" si="466"/>
        <v>1</v>
      </c>
      <c r="S1463" s="210">
        <f t="shared" si="467"/>
        <v>0.80027297693114607</v>
      </c>
      <c r="T1463" s="212">
        <f t="shared" si="468"/>
        <v>0.80027297693114607</v>
      </c>
      <c r="U1463" s="196" t="str">
        <f t="shared" si="469"/>
        <v>ok</v>
      </c>
      <c r="V1463" s="192" t="str">
        <f>INDEX(resources!F:F,MATCH(B1463,resources!B:B,0))</f>
        <v>new_resolve</v>
      </c>
      <c r="W1463" s="197">
        <f t="shared" si="470"/>
        <v>0</v>
      </c>
      <c r="X1463" s="197">
        <f t="shared" si="471"/>
        <v>1</v>
      </c>
      <c r="Y1463" s="214" t="str">
        <f t="shared" si="472"/>
        <v>New_Li_Battery_D.19-11-016 Resource 6_Resource 6. 104 MW, 416 MWh battery.</v>
      </c>
      <c r="Z1463" s="197">
        <f>IF(COUNTIFS($Y$2:Y1463,Y1463)=1,1,0)</f>
        <v>0</v>
      </c>
      <c r="AA1463" s="197">
        <f>SUM($Z$2:Z1463)*Z1463</f>
        <v>0</v>
      </c>
      <c r="AB1463" s="197">
        <f>COUNTIFS(resources!B:B,B1463)</f>
        <v>1</v>
      </c>
      <c r="AC1463" s="197">
        <f t="shared" si="473"/>
        <v>1</v>
      </c>
      <c r="AD1463" s="197">
        <f t="shared" si="474"/>
        <v>1</v>
      </c>
      <c r="AE1463" s="197">
        <f t="shared" si="475"/>
        <v>1</v>
      </c>
      <c r="AF1463" s="197">
        <f t="shared" si="476"/>
        <v>1</v>
      </c>
      <c r="AG1463" s="197">
        <f t="shared" si="477"/>
        <v>1</v>
      </c>
      <c r="AH1463" s="197">
        <f t="shared" si="478"/>
        <v>1</v>
      </c>
      <c r="AI1463" s="197">
        <f t="shared" si="479"/>
        <v>1</v>
      </c>
    </row>
    <row r="1464" spans="1:35" x14ac:dyDescent="0.3">
      <c r="A1464" s="103" t="s">
        <v>3926</v>
      </c>
      <c r="B1464" s="214" t="s">
        <v>593</v>
      </c>
      <c r="C1464" s="214" t="s">
        <v>6285</v>
      </c>
      <c r="D1464" s="164">
        <v>2029</v>
      </c>
      <c r="E1464" s="164">
        <v>7</v>
      </c>
      <c r="F1464" s="166">
        <v>0</v>
      </c>
      <c r="G1464" s="206"/>
      <c r="H1464" s="208">
        <v>7.9654829074012612E-3</v>
      </c>
      <c r="I1464" s="103" t="s">
        <v>558</v>
      </c>
      <c r="J1464" s="85">
        <v>4</v>
      </c>
      <c r="K1464" s="211" t="s">
        <v>6286</v>
      </c>
      <c r="L1464" s="211">
        <v>104</v>
      </c>
      <c r="M1464" s="211" t="str">
        <f>IF(
ISNA(INDEX([1]resources!E:E,MATCH(B1464,[1]resources!B:B,0))),"fillme",
INDEX([1]resources!E:E,MATCH(B1464,[1]resources!B:B,0)))</f>
        <v>CAISO_Battery</v>
      </c>
      <c r="N1464" s="221">
        <f>IF(
ISNA(INDEX([1]resources!J:J,MATCH(B1464,[1]resources!B:B,0))),"fillme",
INDEX([1]resources!J:J,MATCH(B1464,[1]resources!B:B,0)))</f>
        <v>0</v>
      </c>
      <c r="O1464" s="210" t="str">
        <f>IFERROR(INDEX(resources!K:K,MATCH(B1464,resources!B:B,0)),"fillme")</f>
        <v>battery</v>
      </c>
      <c r="P1464" s="210" t="str">
        <f t="shared" si="465"/>
        <v>battery_2029_7</v>
      </c>
      <c r="Q1464" s="194">
        <f>INDEX(elcc!G:G,MATCH(P1464,elcc!D:D,0))</f>
        <v>0.96603464723299004</v>
      </c>
      <c r="R1464" s="195">
        <f t="shared" si="466"/>
        <v>1</v>
      </c>
      <c r="S1464" s="210">
        <f t="shared" si="467"/>
        <v>0.80027297693114607</v>
      </c>
      <c r="T1464" s="212">
        <f t="shared" si="468"/>
        <v>0.80027297693114607</v>
      </c>
      <c r="U1464" s="196" t="str">
        <f t="shared" si="469"/>
        <v>ok</v>
      </c>
      <c r="V1464" s="192" t="str">
        <f>INDEX(resources!F:F,MATCH(B1464,resources!B:B,0))</f>
        <v>new_resolve</v>
      </c>
      <c r="W1464" s="197">
        <f t="shared" si="470"/>
        <v>0</v>
      </c>
      <c r="X1464" s="197">
        <f t="shared" si="471"/>
        <v>1</v>
      </c>
      <c r="Y1464" s="214" t="str">
        <f t="shared" si="472"/>
        <v>New_Li_Battery_D.19-11-016 Resource 6_Resource 6. 104 MW, 416 MWh battery.</v>
      </c>
      <c r="Z1464" s="197">
        <f>IF(COUNTIFS($Y$2:Y1464,Y1464)=1,1,0)</f>
        <v>0</v>
      </c>
      <c r="AA1464" s="197">
        <f>SUM($Z$2:Z1464)*Z1464</f>
        <v>0</v>
      </c>
      <c r="AB1464" s="197">
        <f>COUNTIFS(resources!B:B,B1464)</f>
        <v>1</v>
      </c>
      <c r="AC1464" s="197">
        <f t="shared" si="473"/>
        <v>1</v>
      </c>
      <c r="AD1464" s="197">
        <f t="shared" si="474"/>
        <v>1</v>
      </c>
      <c r="AE1464" s="197">
        <f t="shared" si="475"/>
        <v>1</v>
      </c>
      <c r="AF1464" s="197">
        <f t="shared" si="476"/>
        <v>1</v>
      </c>
      <c r="AG1464" s="197">
        <f t="shared" si="477"/>
        <v>1</v>
      </c>
      <c r="AH1464" s="197">
        <f t="shared" si="478"/>
        <v>1</v>
      </c>
      <c r="AI1464" s="197">
        <f t="shared" si="479"/>
        <v>1</v>
      </c>
    </row>
    <row r="1465" spans="1:35" x14ac:dyDescent="0.3">
      <c r="A1465" s="103" t="s">
        <v>3926</v>
      </c>
      <c r="B1465" s="214" t="s">
        <v>593</v>
      </c>
      <c r="C1465" s="214" t="s">
        <v>6285</v>
      </c>
      <c r="D1465" s="164">
        <v>2029</v>
      </c>
      <c r="E1465" s="164">
        <v>8</v>
      </c>
      <c r="F1465" s="166">
        <v>0</v>
      </c>
      <c r="G1465" s="206"/>
      <c r="H1465" s="208">
        <v>7.9654829074012612E-3</v>
      </c>
      <c r="I1465" s="103" t="s">
        <v>558</v>
      </c>
      <c r="J1465" s="85">
        <v>4</v>
      </c>
      <c r="K1465" s="211" t="s">
        <v>6286</v>
      </c>
      <c r="L1465" s="211">
        <v>104</v>
      </c>
      <c r="M1465" s="211" t="str">
        <f>IF(
ISNA(INDEX([1]resources!E:E,MATCH(B1465,[1]resources!B:B,0))),"fillme",
INDEX([1]resources!E:E,MATCH(B1465,[1]resources!B:B,0)))</f>
        <v>CAISO_Battery</v>
      </c>
      <c r="N1465" s="221">
        <f>IF(
ISNA(INDEX([1]resources!J:J,MATCH(B1465,[1]resources!B:B,0))),"fillme",
INDEX([1]resources!J:J,MATCH(B1465,[1]resources!B:B,0)))</f>
        <v>0</v>
      </c>
      <c r="O1465" s="210" t="str">
        <f>IFERROR(INDEX(resources!K:K,MATCH(B1465,resources!B:B,0)),"fillme")</f>
        <v>battery</v>
      </c>
      <c r="P1465" s="210" t="str">
        <f t="shared" si="465"/>
        <v>battery_2029_8</v>
      </c>
      <c r="Q1465" s="194">
        <f>INDEX(elcc!G:G,MATCH(P1465,elcc!D:D,0))</f>
        <v>0.96603464723299004</v>
      </c>
      <c r="R1465" s="195">
        <f t="shared" si="466"/>
        <v>1</v>
      </c>
      <c r="S1465" s="210">
        <f t="shared" si="467"/>
        <v>0.80027297693114607</v>
      </c>
      <c r="T1465" s="212">
        <f t="shared" si="468"/>
        <v>0.80027297693114607</v>
      </c>
      <c r="U1465" s="196" t="str">
        <f t="shared" si="469"/>
        <v>ok</v>
      </c>
      <c r="V1465" s="192" t="str">
        <f>INDEX(resources!F:F,MATCH(B1465,resources!B:B,0))</f>
        <v>new_resolve</v>
      </c>
      <c r="W1465" s="197">
        <f t="shared" si="470"/>
        <v>0</v>
      </c>
      <c r="X1465" s="197">
        <f t="shared" si="471"/>
        <v>1</v>
      </c>
      <c r="Y1465" s="214" t="str">
        <f t="shared" si="472"/>
        <v>New_Li_Battery_D.19-11-016 Resource 6_Resource 6. 104 MW, 416 MWh battery.</v>
      </c>
      <c r="Z1465" s="197">
        <f>IF(COUNTIFS($Y$2:Y1465,Y1465)=1,1,0)</f>
        <v>0</v>
      </c>
      <c r="AA1465" s="197">
        <f>SUM($Z$2:Z1465)*Z1465</f>
        <v>0</v>
      </c>
      <c r="AB1465" s="197">
        <f>COUNTIFS(resources!B:B,B1465)</f>
        <v>1</v>
      </c>
      <c r="AC1465" s="197">
        <f t="shared" si="473"/>
        <v>1</v>
      </c>
      <c r="AD1465" s="197">
        <f t="shared" si="474"/>
        <v>1</v>
      </c>
      <c r="AE1465" s="197">
        <f t="shared" si="475"/>
        <v>1</v>
      </c>
      <c r="AF1465" s="197">
        <f t="shared" si="476"/>
        <v>1</v>
      </c>
      <c r="AG1465" s="197">
        <f t="shared" si="477"/>
        <v>1</v>
      </c>
      <c r="AH1465" s="197">
        <f t="shared" si="478"/>
        <v>1</v>
      </c>
      <c r="AI1465" s="197">
        <f t="shared" si="479"/>
        <v>1</v>
      </c>
    </row>
    <row r="1466" spans="1:35" x14ac:dyDescent="0.3">
      <c r="A1466" s="103" t="s">
        <v>3926</v>
      </c>
      <c r="B1466" s="214" t="s">
        <v>593</v>
      </c>
      <c r="C1466" s="214" t="s">
        <v>6285</v>
      </c>
      <c r="D1466" s="164">
        <v>2029</v>
      </c>
      <c r="E1466" s="164">
        <v>9</v>
      </c>
      <c r="F1466" s="166">
        <v>0</v>
      </c>
      <c r="G1466" s="206"/>
      <c r="H1466" s="208">
        <v>7.9654829074012612E-3</v>
      </c>
      <c r="I1466" s="103" t="s">
        <v>558</v>
      </c>
      <c r="J1466" s="85">
        <v>4</v>
      </c>
      <c r="K1466" s="211" t="s">
        <v>6286</v>
      </c>
      <c r="L1466" s="211">
        <v>104</v>
      </c>
      <c r="M1466" s="211" t="str">
        <f>IF(
ISNA(INDEX([1]resources!E:E,MATCH(B1466,[1]resources!B:B,0))),"fillme",
INDEX([1]resources!E:E,MATCH(B1466,[1]resources!B:B,0)))</f>
        <v>CAISO_Battery</v>
      </c>
      <c r="N1466" s="221">
        <f>IF(
ISNA(INDEX([1]resources!J:J,MATCH(B1466,[1]resources!B:B,0))),"fillme",
INDEX([1]resources!J:J,MATCH(B1466,[1]resources!B:B,0)))</f>
        <v>0</v>
      </c>
      <c r="O1466" s="210" t="str">
        <f>IFERROR(INDEX(resources!K:K,MATCH(B1466,resources!B:B,0)),"fillme")</f>
        <v>battery</v>
      </c>
      <c r="P1466" s="210" t="str">
        <f t="shared" si="465"/>
        <v>battery_2029_9</v>
      </c>
      <c r="Q1466" s="194">
        <f>INDEX(elcc!G:G,MATCH(P1466,elcc!D:D,0))</f>
        <v>0.96603464723299004</v>
      </c>
      <c r="R1466" s="195">
        <f t="shared" si="466"/>
        <v>1</v>
      </c>
      <c r="S1466" s="210">
        <f t="shared" si="467"/>
        <v>0.80027297693114607</v>
      </c>
      <c r="T1466" s="212">
        <f t="shared" si="468"/>
        <v>0.80027297693114607</v>
      </c>
      <c r="U1466" s="196" t="str">
        <f t="shared" si="469"/>
        <v>ok</v>
      </c>
      <c r="V1466" s="192" t="str">
        <f>INDEX(resources!F:F,MATCH(B1466,resources!B:B,0))</f>
        <v>new_resolve</v>
      </c>
      <c r="W1466" s="197">
        <f t="shared" si="470"/>
        <v>0</v>
      </c>
      <c r="X1466" s="197">
        <f t="shared" si="471"/>
        <v>1</v>
      </c>
      <c r="Y1466" s="214" t="str">
        <f t="shared" si="472"/>
        <v>New_Li_Battery_D.19-11-016 Resource 6_Resource 6. 104 MW, 416 MWh battery.</v>
      </c>
      <c r="Z1466" s="197">
        <f>IF(COUNTIFS($Y$2:Y1466,Y1466)=1,1,0)</f>
        <v>0</v>
      </c>
      <c r="AA1466" s="197">
        <f>SUM($Z$2:Z1466)*Z1466</f>
        <v>0</v>
      </c>
      <c r="AB1466" s="197">
        <f>COUNTIFS(resources!B:B,B1466)</f>
        <v>1</v>
      </c>
      <c r="AC1466" s="197">
        <f t="shared" si="473"/>
        <v>1</v>
      </c>
      <c r="AD1466" s="197">
        <f t="shared" si="474"/>
        <v>1</v>
      </c>
      <c r="AE1466" s="197">
        <f t="shared" si="475"/>
        <v>1</v>
      </c>
      <c r="AF1466" s="197">
        <f t="shared" si="476"/>
        <v>1</v>
      </c>
      <c r="AG1466" s="197">
        <f t="shared" si="477"/>
        <v>1</v>
      </c>
      <c r="AH1466" s="197">
        <f t="shared" si="478"/>
        <v>1</v>
      </c>
      <c r="AI1466" s="197">
        <f t="shared" si="479"/>
        <v>1</v>
      </c>
    </row>
    <row r="1467" spans="1:35" x14ac:dyDescent="0.3">
      <c r="A1467" s="103" t="s">
        <v>3926</v>
      </c>
      <c r="B1467" s="214" t="s">
        <v>593</v>
      </c>
      <c r="C1467" s="214" t="s">
        <v>6285</v>
      </c>
      <c r="D1467" s="164">
        <v>2029</v>
      </c>
      <c r="E1467" s="164">
        <v>10</v>
      </c>
      <c r="F1467" s="166">
        <v>0</v>
      </c>
      <c r="G1467" s="206"/>
      <c r="H1467" s="208">
        <v>7.9654829074012612E-3</v>
      </c>
      <c r="I1467" s="103" t="s">
        <v>558</v>
      </c>
      <c r="J1467" s="85">
        <v>4</v>
      </c>
      <c r="K1467" s="211" t="s">
        <v>6286</v>
      </c>
      <c r="L1467" s="211">
        <v>104</v>
      </c>
      <c r="M1467" s="211" t="str">
        <f>IF(
ISNA(INDEX([1]resources!E:E,MATCH(B1467,[1]resources!B:B,0))),"fillme",
INDEX([1]resources!E:E,MATCH(B1467,[1]resources!B:B,0)))</f>
        <v>CAISO_Battery</v>
      </c>
      <c r="N1467" s="221">
        <f>IF(
ISNA(INDEX([1]resources!J:J,MATCH(B1467,[1]resources!B:B,0))),"fillme",
INDEX([1]resources!J:J,MATCH(B1467,[1]resources!B:B,0)))</f>
        <v>0</v>
      </c>
      <c r="O1467" s="210" t="str">
        <f>IFERROR(INDEX(resources!K:K,MATCH(B1467,resources!B:B,0)),"fillme")</f>
        <v>battery</v>
      </c>
      <c r="P1467" s="210" t="str">
        <f t="shared" si="465"/>
        <v>battery_2029_10</v>
      </c>
      <c r="Q1467" s="194">
        <f>INDEX(elcc!G:G,MATCH(P1467,elcc!D:D,0))</f>
        <v>0.96603464723299004</v>
      </c>
      <c r="R1467" s="195">
        <f t="shared" si="466"/>
        <v>1</v>
      </c>
      <c r="S1467" s="210">
        <f t="shared" si="467"/>
        <v>0.80027297693114607</v>
      </c>
      <c r="T1467" s="212">
        <f t="shared" si="468"/>
        <v>0.80027297693114607</v>
      </c>
      <c r="U1467" s="196" t="str">
        <f t="shared" si="469"/>
        <v>ok</v>
      </c>
      <c r="V1467" s="192" t="str">
        <f>INDEX(resources!F:F,MATCH(B1467,resources!B:B,0))</f>
        <v>new_resolve</v>
      </c>
      <c r="W1467" s="197">
        <f t="shared" si="470"/>
        <v>0</v>
      </c>
      <c r="X1467" s="197">
        <f t="shared" si="471"/>
        <v>1</v>
      </c>
      <c r="Y1467" s="214" t="str">
        <f t="shared" si="472"/>
        <v>New_Li_Battery_D.19-11-016 Resource 6_Resource 6. 104 MW, 416 MWh battery.</v>
      </c>
      <c r="Z1467" s="197">
        <f>IF(COUNTIFS($Y$2:Y1467,Y1467)=1,1,0)</f>
        <v>0</v>
      </c>
      <c r="AA1467" s="197">
        <f>SUM($Z$2:Z1467)*Z1467</f>
        <v>0</v>
      </c>
      <c r="AB1467" s="197">
        <f>COUNTIFS(resources!B:B,B1467)</f>
        <v>1</v>
      </c>
      <c r="AC1467" s="197">
        <f t="shared" si="473"/>
        <v>1</v>
      </c>
      <c r="AD1467" s="197">
        <f t="shared" si="474"/>
        <v>1</v>
      </c>
      <c r="AE1467" s="197">
        <f t="shared" si="475"/>
        <v>1</v>
      </c>
      <c r="AF1467" s="197">
        <f t="shared" si="476"/>
        <v>1</v>
      </c>
      <c r="AG1467" s="197">
        <f t="shared" si="477"/>
        <v>1</v>
      </c>
      <c r="AH1467" s="197">
        <f t="shared" si="478"/>
        <v>1</v>
      </c>
      <c r="AI1467" s="197">
        <f t="shared" si="479"/>
        <v>1</v>
      </c>
    </row>
    <row r="1468" spans="1:35" x14ac:dyDescent="0.3">
      <c r="A1468" s="103" t="s">
        <v>3926</v>
      </c>
      <c r="B1468" s="214" t="s">
        <v>593</v>
      </c>
      <c r="C1468" s="214" t="s">
        <v>6285</v>
      </c>
      <c r="D1468" s="164">
        <v>2029</v>
      </c>
      <c r="E1468" s="164">
        <v>11</v>
      </c>
      <c r="F1468" s="166">
        <v>0</v>
      </c>
      <c r="G1468" s="206"/>
      <c r="H1468" s="208">
        <v>7.9654829074012612E-3</v>
      </c>
      <c r="I1468" s="103" t="s">
        <v>558</v>
      </c>
      <c r="J1468" s="85">
        <v>4</v>
      </c>
      <c r="K1468" s="211" t="s">
        <v>6286</v>
      </c>
      <c r="L1468" s="211">
        <v>104</v>
      </c>
      <c r="M1468" s="211" t="str">
        <f>IF(
ISNA(INDEX([1]resources!E:E,MATCH(B1468,[1]resources!B:B,0))),"fillme",
INDEX([1]resources!E:E,MATCH(B1468,[1]resources!B:B,0)))</f>
        <v>CAISO_Battery</v>
      </c>
      <c r="N1468" s="221">
        <f>IF(
ISNA(INDEX([1]resources!J:J,MATCH(B1468,[1]resources!B:B,0))),"fillme",
INDEX([1]resources!J:J,MATCH(B1468,[1]resources!B:B,0)))</f>
        <v>0</v>
      </c>
      <c r="O1468" s="210" t="str">
        <f>IFERROR(INDEX(resources!K:K,MATCH(B1468,resources!B:B,0)),"fillme")</f>
        <v>battery</v>
      </c>
      <c r="P1468" s="210" t="str">
        <f t="shared" si="465"/>
        <v>battery_2029_11</v>
      </c>
      <c r="Q1468" s="194">
        <f>INDEX(elcc!G:G,MATCH(P1468,elcc!D:D,0))</f>
        <v>0.96603464723299004</v>
      </c>
      <c r="R1468" s="195">
        <f t="shared" si="466"/>
        <v>1</v>
      </c>
      <c r="S1468" s="210">
        <f t="shared" si="467"/>
        <v>0.80027297693114607</v>
      </c>
      <c r="T1468" s="212">
        <f t="shared" si="468"/>
        <v>0.80027297693114607</v>
      </c>
      <c r="U1468" s="196" t="str">
        <f t="shared" si="469"/>
        <v>ok</v>
      </c>
      <c r="V1468" s="192" t="str">
        <f>INDEX(resources!F:F,MATCH(B1468,resources!B:B,0))</f>
        <v>new_resolve</v>
      </c>
      <c r="W1468" s="197">
        <f t="shared" si="470"/>
        <v>0</v>
      </c>
      <c r="X1468" s="197">
        <f t="shared" si="471"/>
        <v>1</v>
      </c>
      <c r="Y1468" s="214" t="str">
        <f t="shared" si="472"/>
        <v>New_Li_Battery_D.19-11-016 Resource 6_Resource 6. 104 MW, 416 MWh battery.</v>
      </c>
      <c r="Z1468" s="197">
        <f>IF(COUNTIFS($Y$2:Y1468,Y1468)=1,1,0)</f>
        <v>0</v>
      </c>
      <c r="AA1468" s="197">
        <f>SUM($Z$2:Z1468)*Z1468</f>
        <v>0</v>
      </c>
      <c r="AB1468" s="197">
        <f>COUNTIFS(resources!B:B,B1468)</f>
        <v>1</v>
      </c>
      <c r="AC1468" s="197">
        <f t="shared" si="473"/>
        <v>1</v>
      </c>
      <c r="AD1468" s="197">
        <f t="shared" si="474"/>
        <v>1</v>
      </c>
      <c r="AE1468" s="197">
        <f t="shared" si="475"/>
        <v>1</v>
      </c>
      <c r="AF1468" s="197">
        <f t="shared" si="476"/>
        <v>1</v>
      </c>
      <c r="AG1468" s="197">
        <f t="shared" si="477"/>
        <v>1</v>
      </c>
      <c r="AH1468" s="197">
        <f t="shared" si="478"/>
        <v>1</v>
      </c>
      <c r="AI1468" s="197">
        <f t="shared" si="479"/>
        <v>1</v>
      </c>
    </row>
    <row r="1469" spans="1:35" x14ac:dyDescent="0.3">
      <c r="A1469" s="103" t="s">
        <v>3926</v>
      </c>
      <c r="B1469" s="214" t="s">
        <v>593</v>
      </c>
      <c r="C1469" s="214" t="s">
        <v>6285</v>
      </c>
      <c r="D1469" s="164">
        <v>2029</v>
      </c>
      <c r="E1469" s="164">
        <v>12</v>
      </c>
      <c r="F1469" s="166">
        <v>0</v>
      </c>
      <c r="G1469" s="206"/>
      <c r="H1469" s="208">
        <v>7.9654829074012612E-3</v>
      </c>
      <c r="I1469" s="103" t="s">
        <v>558</v>
      </c>
      <c r="J1469" s="85">
        <v>4</v>
      </c>
      <c r="K1469" s="211" t="s">
        <v>6286</v>
      </c>
      <c r="L1469" s="211">
        <v>104</v>
      </c>
      <c r="M1469" s="211" t="str">
        <f>IF(
ISNA(INDEX([1]resources!E:E,MATCH(B1469,[1]resources!B:B,0))),"fillme",
INDEX([1]resources!E:E,MATCH(B1469,[1]resources!B:B,0)))</f>
        <v>CAISO_Battery</v>
      </c>
      <c r="N1469" s="221">
        <f>IF(
ISNA(INDEX([1]resources!J:J,MATCH(B1469,[1]resources!B:B,0))),"fillme",
INDEX([1]resources!J:J,MATCH(B1469,[1]resources!B:B,0)))</f>
        <v>0</v>
      </c>
      <c r="O1469" s="210" t="str">
        <f>IFERROR(INDEX(resources!K:K,MATCH(B1469,resources!B:B,0)),"fillme")</f>
        <v>battery</v>
      </c>
      <c r="P1469" s="210" t="str">
        <f t="shared" si="465"/>
        <v>battery_2029_12</v>
      </c>
      <c r="Q1469" s="194">
        <f>INDEX(elcc!G:G,MATCH(P1469,elcc!D:D,0))</f>
        <v>0.96603464723299004</v>
      </c>
      <c r="R1469" s="195">
        <f t="shared" si="466"/>
        <v>1</v>
      </c>
      <c r="S1469" s="210">
        <f t="shared" si="467"/>
        <v>0.80027297693114607</v>
      </c>
      <c r="T1469" s="212">
        <f t="shared" si="468"/>
        <v>0.80027297693114607</v>
      </c>
      <c r="U1469" s="196" t="str">
        <f t="shared" si="469"/>
        <v>ok</v>
      </c>
      <c r="V1469" s="192" t="str">
        <f>INDEX(resources!F:F,MATCH(B1469,resources!B:B,0))</f>
        <v>new_resolve</v>
      </c>
      <c r="W1469" s="197">
        <f t="shared" si="470"/>
        <v>0</v>
      </c>
      <c r="X1469" s="197">
        <f t="shared" si="471"/>
        <v>1</v>
      </c>
      <c r="Y1469" s="214" t="str">
        <f t="shared" si="472"/>
        <v>New_Li_Battery_D.19-11-016 Resource 6_Resource 6. 104 MW, 416 MWh battery.</v>
      </c>
      <c r="Z1469" s="197">
        <f>IF(COUNTIFS($Y$2:Y1469,Y1469)=1,1,0)</f>
        <v>0</v>
      </c>
      <c r="AA1469" s="197">
        <f>SUM($Z$2:Z1469)*Z1469</f>
        <v>0</v>
      </c>
      <c r="AB1469" s="197">
        <f>COUNTIFS(resources!B:B,B1469)</f>
        <v>1</v>
      </c>
      <c r="AC1469" s="197">
        <f t="shared" si="473"/>
        <v>1</v>
      </c>
      <c r="AD1469" s="197">
        <f t="shared" si="474"/>
        <v>1</v>
      </c>
      <c r="AE1469" s="197">
        <f t="shared" si="475"/>
        <v>1</v>
      </c>
      <c r="AF1469" s="197">
        <f t="shared" si="476"/>
        <v>1</v>
      </c>
      <c r="AG1469" s="197">
        <f t="shared" si="477"/>
        <v>1</v>
      </c>
      <c r="AH1469" s="197">
        <f t="shared" si="478"/>
        <v>1</v>
      </c>
      <c r="AI1469" s="197">
        <f t="shared" si="479"/>
        <v>1</v>
      </c>
    </row>
    <row r="1470" spans="1:35" x14ac:dyDescent="0.3">
      <c r="A1470" s="103" t="s">
        <v>3926</v>
      </c>
      <c r="B1470" s="214" t="s">
        <v>593</v>
      </c>
      <c r="C1470" s="214" t="s">
        <v>6285</v>
      </c>
      <c r="D1470" s="164">
        <v>2030</v>
      </c>
      <c r="E1470" s="164">
        <v>1</v>
      </c>
      <c r="F1470" s="166">
        <v>0</v>
      </c>
      <c r="G1470" s="206"/>
      <c r="H1470" s="208">
        <v>7.9654829074012612E-3</v>
      </c>
      <c r="I1470" s="103" t="s">
        <v>558</v>
      </c>
      <c r="J1470" s="85">
        <v>4</v>
      </c>
      <c r="K1470" s="211" t="s">
        <v>6286</v>
      </c>
      <c r="L1470" s="211">
        <v>104</v>
      </c>
      <c r="M1470" s="211" t="str">
        <f>IF(
ISNA(INDEX([1]resources!E:E,MATCH(B1470,[1]resources!B:B,0))),"fillme",
INDEX([1]resources!E:E,MATCH(B1470,[1]resources!B:B,0)))</f>
        <v>CAISO_Battery</v>
      </c>
      <c r="N1470" s="221">
        <f>IF(
ISNA(INDEX([1]resources!J:J,MATCH(B1470,[1]resources!B:B,0))),"fillme",
INDEX([1]resources!J:J,MATCH(B1470,[1]resources!B:B,0)))</f>
        <v>0</v>
      </c>
      <c r="O1470" s="210" t="str">
        <f>IFERROR(INDEX(resources!K:K,MATCH(B1470,resources!B:B,0)),"fillme")</f>
        <v>battery</v>
      </c>
      <c r="P1470" s="210" t="str">
        <f t="shared" si="465"/>
        <v>battery_2030_1</v>
      </c>
      <c r="Q1470" s="194">
        <f>INDEX(elcc!G:G,MATCH(P1470,elcc!D:D,0))</f>
        <v>0.96603464723299004</v>
      </c>
      <c r="R1470" s="195">
        <f t="shared" si="466"/>
        <v>1</v>
      </c>
      <c r="S1470" s="210">
        <f t="shared" si="467"/>
        <v>0.80027297693114607</v>
      </c>
      <c r="T1470" s="212">
        <f t="shared" si="468"/>
        <v>0.80027297693114607</v>
      </c>
      <c r="U1470" s="196" t="str">
        <f t="shared" si="469"/>
        <v>ok</v>
      </c>
      <c r="V1470" s="192" t="str">
        <f>INDEX(resources!F:F,MATCH(B1470,resources!B:B,0))</f>
        <v>new_resolve</v>
      </c>
      <c r="W1470" s="197">
        <f t="shared" si="470"/>
        <v>0</v>
      </c>
      <c r="X1470" s="197">
        <f t="shared" si="471"/>
        <v>1</v>
      </c>
      <c r="Y1470" s="214" t="str">
        <f t="shared" si="472"/>
        <v>New_Li_Battery_D.19-11-016 Resource 6_Resource 6. 104 MW, 416 MWh battery.</v>
      </c>
      <c r="Z1470" s="197">
        <f>IF(COUNTIFS($Y$2:Y1470,Y1470)=1,1,0)</f>
        <v>0</v>
      </c>
      <c r="AA1470" s="197">
        <f>SUM($Z$2:Z1470)*Z1470</f>
        <v>0</v>
      </c>
      <c r="AB1470" s="197">
        <f>COUNTIFS(resources!B:B,B1470)</f>
        <v>1</v>
      </c>
      <c r="AC1470" s="197">
        <f t="shared" si="473"/>
        <v>1</v>
      </c>
      <c r="AD1470" s="197">
        <f t="shared" si="474"/>
        <v>1</v>
      </c>
      <c r="AE1470" s="197">
        <f t="shared" si="475"/>
        <v>1</v>
      </c>
      <c r="AF1470" s="197">
        <f t="shared" si="476"/>
        <v>1</v>
      </c>
      <c r="AG1470" s="197">
        <f t="shared" si="477"/>
        <v>1</v>
      </c>
      <c r="AH1470" s="197">
        <f t="shared" si="478"/>
        <v>1</v>
      </c>
      <c r="AI1470" s="197">
        <f t="shared" si="479"/>
        <v>1</v>
      </c>
    </row>
    <row r="1471" spans="1:35" x14ac:dyDescent="0.3">
      <c r="A1471" s="103" t="s">
        <v>3926</v>
      </c>
      <c r="B1471" s="214" t="s">
        <v>593</v>
      </c>
      <c r="C1471" s="214" t="s">
        <v>6285</v>
      </c>
      <c r="D1471" s="164">
        <v>2030</v>
      </c>
      <c r="E1471" s="164">
        <v>2</v>
      </c>
      <c r="F1471" s="166">
        <v>0</v>
      </c>
      <c r="G1471" s="206"/>
      <c r="H1471" s="208">
        <v>7.9654829074012612E-3</v>
      </c>
      <c r="I1471" s="103" t="s">
        <v>558</v>
      </c>
      <c r="J1471" s="85">
        <v>4</v>
      </c>
      <c r="K1471" s="211" t="s">
        <v>6286</v>
      </c>
      <c r="L1471" s="211">
        <v>104</v>
      </c>
      <c r="M1471" s="211" t="str">
        <f>IF(
ISNA(INDEX([1]resources!E:E,MATCH(B1471,[1]resources!B:B,0))),"fillme",
INDEX([1]resources!E:E,MATCH(B1471,[1]resources!B:B,0)))</f>
        <v>CAISO_Battery</v>
      </c>
      <c r="N1471" s="221">
        <f>IF(
ISNA(INDEX([1]resources!J:J,MATCH(B1471,[1]resources!B:B,0))),"fillme",
INDEX([1]resources!J:J,MATCH(B1471,[1]resources!B:B,0)))</f>
        <v>0</v>
      </c>
      <c r="O1471" s="210" t="str">
        <f>IFERROR(INDEX(resources!K:K,MATCH(B1471,resources!B:B,0)),"fillme")</f>
        <v>battery</v>
      </c>
      <c r="P1471" s="210" t="str">
        <f t="shared" si="465"/>
        <v>battery_2030_2</v>
      </c>
      <c r="Q1471" s="194">
        <f>INDEX(elcc!G:G,MATCH(P1471,elcc!D:D,0))</f>
        <v>0.96603464723299004</v>
      </c>
      <c r="R1471" s="195">
        <f t="shared" si="466"/>
        <v>1</v>
      </c>
      <c r="S1471" s="210">
        <f t="shared" si="467"/>
        <v>0.80027297693114607</v>
      </c>
      <c r="T1471" s="212">
        <f t="shared" si="468"/>
        <v>0.80027297693114607</v>
      </c>
      <c r="U1471" s="196" t="str">
        <f t="shared" si="469"/>
        <v>ok</v>
      </c>
      <c r="V1471" s="192" t="str">
        <f>INDEX(resources!F:F,MATCH(B1471,resources!B:B,0))</f>
        <v>new_resolve</v>
      </c>
      <c r="W1471" s="197">
        <f t="shared" si="470"/>
        <v>0</v>
      </c>
      <c r="X1471" s="197">
        <f t="shared" si="471"/>
        <v>1</v>
      </c>
      <c r="Y1471" s="214" t="str">
        <f t="shared" si="472"/>
        <v>New_Li_Battery_D.19-11-016 Resource 6_Resource 6. 104 MW, 416 MWh battery.</v>
      </c>
      <c r="Z1471" s="197">
        <f>IF(COUNTIFS($Y$2:Y1471,Y1471)=1,1,0)</f>
        <v>0</v>
      </c>
      <c r="AA1471" s="197">
        <f>SUM($Z$2:Z1471)*Z1471</f>
        <v>0</v>
      </c>
      <c r="AB1471" s="197">
        <f>COUNTIFS(resources!B:B,B1471)</f>
        <v>1</v>
      </c>
      <c r="AC1471" s="197">
        <f t="shared" si="473"/>
        <v>1</v>
      </c>
      <c r="AD1471" s="197">
        <f t="shared" si="474"/>
        <v>1</v>
      </c>
      <c r="AE1471" s="197">
        <f t="shared" si="475"/>
        <v>1</v>
      </c>
      <c r="AF1471" s="197">
        <f t="shared" si="476"/>
        <v>1</v>
      </c>
      <c r="AG1471" s="197">
        <f t="shared" si="477"/>
        <v>1</v>
      </c>
      <c r="AH1471" s="197">
        <f t="shared" si="478"/>
        <v>1</v>
      </c>
      <c r="AI1471" s="197">
        <f t="shared" si="479"/>
        <v>1</v>
      </c>
    </row>
    <row r="1472" spans="1:35" x14ac:dyDescent="0.3">
      <c r="A1472" s="103" t="s">
        <v>3926</v>
      </c>
      <c r="B1472" s="214" t="s">
        <v>593</v>
      </c>
      <c r="C1472" s="214" t="s">
        <v>6285</v>
      </c>
      <c r="D1472" s="164">
        <v>2030</v>
      </c>
      <c r="E1472" s="164">
        <v>3</v>
      </c>
      <c r="F1472" s="166">
        <v>0</v>
      </c>
      <c r="G1472" s="206"/>
      <c r="H1472" s="208">
        <v>7.9654829074012612E-3</v>
      </c>
      <c r="I1472" s="103" t="s">
        <v>558</v>
      </c>
      <c r="J1472" s="85">
        <v>4</v>
      </c>
      <c r="K1472" s="211" t="s">
        <v>6286</v>
      </c>
      <c r="L1472" s="211">
        <v>104</v>
      </c>
      <c r="M1472" s="211" t="str">
        <f>IF(
ISNA(INDEX([1]resources!E:E,MATCH(B1472,[1]resources!B:B,0))),"fillme",
INDEX([1]resources!E:E,MATCH(B1472,[1]resources!B:B,0)))</f>
        <v>CAISO_Battery</v>
      </c>
      <c r="N1472" s="221">
        <f>IF(
ISNA(INDEX([1]resources!J:J,MATCH(B1472,[1]resources!B:B,0))),"fillme",
INDEX([1]resources!J:J,MATCH(B1472,[1]resources!B:B,0)))</f>
        <v>0</v>
      </c>
      <c r="O1472" s="210" t="str">
        <f>IFERROR(INDEX(resources!K:K,MATCH(B1472,resources!B:B,0)),"fillme")</f>
        <v>battery</v>
      </c>
      <c r="P1472" s="210" t="str">
        <f t="shared" si="465"/>
        <v>battery_2030_3</v>
      </c>
      <c r="Q1472" s="194">
        <f>INDEX(elcc!G:G,MATCH(P1472,elcc!D:D,0))</f>
        <v>0.96603464723299004</v>
      </c>
      <c r="R1472" s="195">
        <f t="shared" si="466"/>
        <v>1</v>
      </c>
      <c r="S1472" s="210">
        <f t="shared" si="467"/>
        <v>0.80027297693114607</v>
      </c>
      <c r="T1472" s="212">
        <f t="shared" si="468"/>
        <v>0.80027297693114607</v>
      </c>
      <c r="U1472" s="196" t="str">
        <f t="shared" si="469"/>
        <v>ok</v>
      </c>
      <c r="V1472" s="192" t="str">
        <f>INDEX(resources!F:F,MATCH(B1472,resources!B:B,0))</f>
        <v>new_resolve</v>
      </c>
      <c r="W1472" s="197">
        <f t="shared" si="470"/>
        <v>0</v>
      </c>
      <c r="X1472" s="197">
        <f t="shared" si="471"/>
        <v>1</v>
      </c>
      <c r="Y1472" s="214" t="str">
        <f t="shared" si="472"/>
        <v>New_Li_Battery_D.19-11-016 Resource 6_Resource 6. 104 MW, 416 MWh battery.</v>
      </c>
      <c r="Z1472" s="197">
        <f>IF(COUNTIFS($Y$2:Y1472,Y1472)=1,1,0)</f>
        <v>0</v>
      </c>
      <c r="AA1472" s="197">
        <f>SUM($Z$2:Z1472)*Z1472</f>
        <v>0</v>
      </c>
      <c r="AB1472" s="197">
        <f>COUNTIFS(resources!B:B,B1472)</f>
        <v>1</v>
      </c>
      <c r="AC1472" s="197">
        <f t="shared" si="473"/>
        <v>1</v>
      </c>
      <c r="AD1472" s="197">
        <f t="shared" si="474"/>
        <v>1</v>
      </c>
      <c r="AE1472" s="197">
        <f t="shared" si="475"/>
        <v>1</v>
      </c>
      <c r="AF1472" s="197">
        <f t="shared" si="476"/>
        <v>1</v>
      </c>
      <c r="AG1472" s="197">
        <f t="shared" si="477"/>
        <v>1</v>
      </c>
      <c r="AH1472" s="197">
        <f t="shared" si="478"/>
        <v>1</v>
      </c>
      <c r="AI1472" s="197">
        <f t="shared" si="479"/>
        <v>1</v>
      </c>
    </row>
    <row r="1473" spans="1:35" x14ac:dyDescent="0.3">
      <c r="A1473" s="103" t="s">
        <v>3926</v>
      </c>
      <c r="B1473" s="214" t="s">
        <v>593</v>
      </c>
      <c r="C1473" s="214" t="s">
        <v>6285</v>
      </c>
      <c r="D1473" s="164">
        <v>2030</v>
      </c>
      <c r="E1473" s="164">
        <v>4</v>
      </c>
      <c r="F1473" s="166">
        <v>0</v>
      </c>
      <c r="G1473" s="206"/>
      <c r="H1473" s="208">
        <v>7.9654829074012612E-3</v>
      </c>
      <c r="I1473" s="103" t="s">
        <v>558</v>
      </c>
      <c r="J1473" s="85">
        <v>4</v>
      </c>
      <c r="K1473" s="211" t="s">
        <v>6286</v>
      </c>
      <c r="L1473" s="211">
        <v>104</v>
      </c>
      <c r="M1473" s="211" t="str">
        <f>IF(
ISNA(INDEX([1]resources!E:E,MATCH(B1473,[1]resources!B:B,0))),"fillme",
INDEX([1]resources!E:E,MATCH(B1473,[1]resources!B:B,0)))</f>
        <v>CAISO_Battery</v>
      </c>
      <c r="N1473" s="221">
        <f>IF(
ISNA(INDEX([1]resources!J:J,MATCH(B1473,[1]resources!B:B,0))),"fillme",
INDEX([1]resources!J:J,MATCH(B1473,[1]resources!B:B,0)))</f>
        <v>0</v>
      </c>
      <c r="O1473" s="210" t="str">
        <f>IFERROR(INDEX(resources!K:K,MATCH(B1473,resources!B:B,0)),"fillme")</f>
        <v>battery</v>
      </c>
      <c r="P1473" s="210" t="str">
        <f t="shared" si="465"/>
        <v>battery_2030_4</v>
      </c>
      <c r="Q1473" s="194">
        <f>INDEX(elcc!G:G,MATCH(P1473,elcc!D:D,0))</f>
        <v>0.96603464723299004</v>
      </c>
      <c r="R1473" s="195">
        <f t="shared" si="466"/>
        <v>1</v>
      </c>
      <c r="S1473" s="210">
        <f t="shared" si="467"/>
        <v>0.80027297693114607</v>
      </c>
      <c r="T1473" s="212">
        <f t="shared" si="468"/>
        <v>0.80027297693114607</v>
      </c>
      <c r="U1473" s="196" t="str">
        <f t="shared" si="469"/>
        <v>ok</v>
      </c>
      <c r="V1473" s="192" t="str">
        <f>INDEX(resources!F:F,MATCH(B1473,resources!B:B,0))</f>
        <v>new_resolve</v>
      </c>
      <c r="W1473" s="197">
        <f t="shared" si="470"/>
        <v>0</v>
      </c>
      <c r="X1473" s="197">
        <f t="shared" si="471"/>
        <v>1</v>
      </c>
      <c r="Y1473" s="214" t="str">
        <f t="shared" si="472"/>
        <v>New_Li_Battery_D.19-11-016 Resource 6_Resource 6. 104 MW, 416 MWh battery.</v>
      </c>
      <c r="Z1473" s="197">
        <f>IF(COUNTIFS($Y$2:Y1473,Y1473)=1,1,0)</f>
        <v>0</v>
      </c>
      <c r="AA1473" s="197">
        <f>SUM($Z$2:Z1473)*Z1473</f>
        <v>0</v>
      </c>
      <c r="AB1473" s="197">
        <f>COUNTIFS(resources!B:B,B1473)</f>
        <v>1</v>
      </c>
      <c r="AC1473" s="197">
        <f t="shared" si="473"/>
        <v>1</v>
      </c>
      <c r="AD1473" s="197">
        <f t="shared" si="474"/>
        <v>1</v>
      </c>
      <c r="AE1473" s="197">
        <f t="shared" si="475"/>
        <v>1</v>
      </c>
      <c r="AF1473" s="197">
        <f t="shared" si="476"/>
        <v>1</v>
      </c>
      <c r="AG1473" s="197">
        <f t="shared" si="477"/>
        <v>1</v>
      </c>
      <c r="AH1473" s="197">
        <f t="shared" si="478"/>
        <v>1</v>
      </c>
      <c r="AI1473" s="197">
        <f t="shared" si="479"/>
        <v>1</v>
      </c>
    </row>
    <row r="1474" spans="1:35" x14ac:dyDescent="0.3">
      <c r="A1474" s="103" t="s">
        <v>3926</v>
      </c>
      <c r="B1474" s="214" t="s">
        <v>593</v>
      </c>
      <c r="C1474" s="214" t="s">
        <v>6285</v>
      </c>
      <c r="D1474" s="164">
        <v>2030</v>
      </c>
      <c r="E1474" s="164">
        <v>5</v>
      </c>
      <c r="F1474" s="166">
        <v>0</v>
      </c>
      <c r="G1474" s="206"/>
      <c r="H1474" s="208">
        <v>7.9654829074012612E-3</v>
      </c>
      <c r="I1474" s="103" t="s">
        <v>558</v>
      </c>
      <c r="J1474" s="85">
        <v>4</v>
      </c>
      <c r="K1474" s="211" t="s">
        <v>6286</v>
      </c>
      <c r="L1474" s="211">
        <v>104</v>
      </c>
      <c r="M1474" s="211" t="str">
        <f>IF(
ISNA(INDEX([1]resources!E:E,MATCH(B1474,[1]resources!B:B,0))),"fillme",
INDEX([1]resources!E:E,MATCH(B1474,[1]resources!B:B,0)))</f>
        <v>CAISO_Battery</v>
      </c>
      <c r="N1474" s="221">
        <f>IF(
ISNA(INDEX([1]resources!J:J,MATCH(B1474,[1]resources!B:B,0))),"fillme",
INDEX([1]resources!J:J,MATCH(B1474,[1]resources!B:B,0)))</f>
        <v>0</v>
      </c>
      <c r="O1474" s="210" t="str">
        <f>IFERROR(INDEX(resources!K:K,MATCH(B1474,resources!B:B,0)),"fillme")</f>
        <v>battery</v>
      </c>
      <c r="P1474" s="210" t="str">
        <f t="shared" si="465"/>
        <v>battery_2030_5</v>
      </c>
      <c r="Q1474" s="194">
        <f>INDEX(elcc!G:G,MATCH(P1474,elcc!D:D,0))</f>
        <v>0.96603464723299004</v>
      </c>
      <c r="R1474" s="195">
        <f t="shared" si="466"/>
        <v>1</v>
      </c>
      <c r="S1474" s="210">
        <f t="shared" si="467"/>
        <v>0.80027297693114607</v>
      </c>
      <c r="T1474" s="212">
        <f t="shared" si="468"/>
        <v>0.80027297693114607</v>
      </c>
      <c r="U1474" s="196" t="str">
        <f t="shared" si="469"/>
        <v>ok</v>
      </c>
      <c r="V1474" s="192" t="str">
        <f>INDEX(resources!F:F,MATCH(B1474,resources!B:B,0))</f>
        <v>new_resolve</v>
      </c>
      <c r="W1474" s="197">
        <f t="shared" si="470"/>
        <v>0</v>
      </c>
      <c r="X1474" s="197">
        <f t="shared" si="471"/>
        <v>1</v>
      </c>
      <c r="Y1474" s="214" t="str">
        <f t="shared" si="472"/>
        <v>New_Li_Battery_D.19-11-016 Resource 6_Resource 6. 104 MW, 416 MWh battery.</v>
      </c>
      <c r="Z1474" s="197">
        <f>IF(COUNTIFS($Y$2:Y1474,Y1474)=1,1,0)</f>
        <v>0</v>
      </c>
      <c r="AA1474" s="197">
        <f>SUM($Z$2:Z1474)*Z1474</f>
        <v>0</v>
      </c>
      <c r="AB1474" s="197">
        <f>COUNTIFS(resources!B:B,B1474)</f>
        <v>1</v>
      </c>
      <c r="AC1474" s="197">
        <f t="shared" si="473"/>
        <v>1</v>
      </c>
      <c r="AD1474" s="197">
        <f t="shared" si="474"/>
        <v>1</v>
      </c>
      <c r="AE1474" s="197">
        <f t="shared" si="475"/>
        <v>1</v>
      </c>
      <c r="AF1474" s="197">
        <f t="shared" si="476"/>
        <v>1</v>
      </c>
      <c r="AG1474" s="197">
        <f t="shared" si="477"/>
        <v>1</v>
      </c>
      <c r="AH1474" s="197">
        <f t="shared" si="478"/>
        <v>1</v>
      </c>
      <c r="AI1474" s="197">
        <f t="shared" si="479"/>
        <v>1</v>
      </c>
    </row>
    <row r="1475" spans="1:35" x14ac:dyDescent="0.3">
      <c r="A1475" s="103" t="s">
        <v>3926</v>
      </c>
      <c r="B1475" s="214" t="s">
        <v>593</v>
      </c>
      <c r="C1475" s="214" t="s">
        <v>6285</v>
      </c>
      <c r="D1475" s="164">
        <v>2030</v>
      </c>
      <c r="E1475" s="164">
        <v>6</v>
      </c>
      <c r="F1475" s="166">
        <v>0</v>
      </c>
      <c r="G1475" s="206"/>
      <c r="H1475" s="208">
        <v>7.9654829074012612E-3</v>
      </c>
      <c r="I1475" s="103" t="s">
        <v>558</v>
      </c>
      <c r="J1475" s="85">
        <v>4</v>
      </c>
      <c r="K1475" s="211" t="s">
        <v>6286</v>
      </c>
      <c r="L1475" s="211">
        <v>104</v>
      </c>
      <c r="M1475" s="211" t="str">
        <f>IF(
ISNA(INDEX([1]resources!E:E,MATCH(B1475,[1]resources!B:B,0))),"fillme",
INDEX([1]resources!E:E,MATCH(B1475,[1]resources!B:B,0)))</f>
        <v>CAISO_Battery</v>
      </c>
      <c r="N1475" s="221">
        <f>IF(
ISNA(INDEX([1]resources!J:J,MATCH(B1475,[1]resources!B:B,0))),"fillme",
INDEX([1]resources!J:J,MATCH(B1475,[1]resources!B:B,0)))</f>
        <v>0</v>
      </c>
      <c r="O1475" s="210" t="str">
        <f>IFERROR(INDEX(resources!K:K,MATCH(B1475,resources!B:B,0)),"fillme")</f>
        <v>battery</v>
      </c>
      <c r="P1475" s="210" t="str">
        <f t="shared" si="465"/>
        <v>battery_2030_6</v>
      </c>
      <c r="Q1475" s="194">
        <f>INDEX(elcc!G:G,MATCH(P1475,elcc!D:D,0))</f>
        <v>0.96603464723299004</v>
      </c>
      <c r="R1475" s="195">
        <f t="shared" si="466"/>
        <v>1</v>
      </c>
      <c r="S1475" s="210">
        <f t="shared" si="467"/>
        <v>0.80027297693114607</v>
      </c>
      <c r="T1475" s="212">
        <f t="shared" si="468"/>
        <v>0.80027297693114607</v>
      </c>
      <c r="U1475" s="196" t="str">
        <f t="shared" si="469"/>
        <v>ok</v>
      </c>
      <c r="V1475" s="192" t="str">
        <f>INDEX(resources!F:F,MATCH(B1475,resources!B:B,0))</f>
        <v>new_resolve</v>
      </c>
      <c r="W1475" s="197">
        <f t="shared" si="470"/>
        <v>0</v>
      </c>
      <c r="X1475" s="197">
        <f t="shared" si="471"/>
        <v>1</v>
      </c>
      <c r="Y1475" s="214" t="str">
        <f t="shared" si="472"/>
        <v>New_Li_Battery_D.19-11-016 Resource 6_Resource 6. 104 MW, 416 MWh battery.</v>
      </c>
      <c r="Z1475" s="197">
        <f>IF(COUNTIFS($Y$2:Y1475,Y1475)=1,1,0)</f>
        <v>0</v>
      </c>
      <c r="AA1475" s="197">
        <f>SUM($Z$2:Z1475)*Z1475</f>
        <v>0</v>
      </c>
      <c r="AB1475" s="197">
        <f>COUNTIFS(resources!B:B,B1475)</f>
        <v>1</v>
      </c>
      <c r="AC1475" s="197">
        <f t="shared" si="473"/>
        <v>1</v>
      </c>
      <c r="AD1475" s="197">
        <f t="shared" si="474"/>
        <v>1</v>
      </c>
      <c r="AE1475" s="197">
        <f t="shared" si="475"/>
        <v>1</v>
      </c>
      <c r="AF1475" s="197">
        <f t="shared" si="476"/>
        <v>1</v>
      </c>
      <c r="AG1475" s="197">
        <f t="shared" si="477"/>
        <v>1</v>
      </c>
      <c r="AH1475" s="197">
        <f t="shared" si="478"/>
        <v>1</v>
      </c>
      <c r="AI1475" s="197">
        <f t="shared" si="479"/>
        <v>1</v>
      </c>
    </row>
    <row r="1476" spans="1:35" x14ac:dyDescent="0.3">
      <c r="A1476" s="103" t="s">
        <v>3926</v>
      </c>
      <c r="B1476" s="214" t="s">
        <v>593</v>
      </c>
      <c r="C1476" s="214" t="s">
        <v>6285</v>
      </c>
      <c r="D1476" s="164">
        <v>2030</v>
      </c>
      <c r="E1476" s="164">
        <v>7</v>
      </c>
      <c r="F1476" s="166">
        <v>0</v>
      </c>
      <c r="G1476" s="206"/>
      <c r="H1476" s="208">
        <v>7.9654829074012612E-3</v>
      </c>
      <c r="I1476" s="103" t="s">
        <v>558</v>
      </c>
      <c r="J1476" s="85">
        <v>4</v>
      </c>
      <c r="K1476" s="211" t="s">
        <v>6286</v>
      </c>
      <c r="L1476" s="211">
        <v>104</v>
      </c>
      <c r="M1476" s="211" t="str">
        <f>IF(
ISNA(INDEX([1]resources!E:E,MATCH(B1476,[1]resources!B:B,0))),"fillme",
INDEX([1]resources!E:E,MATCH(B1476,[1]resources!B:B,0)))</f>
        <v>CAISO_Battery</v>
      </c>
      <c r="N1476" s="221">
        <f>IF(
ISNA(INDEX([1]resources!J:J,MATCH(B1476,[1]resources!B:B,0))),"fillme",
INDEX([1]resources!J:J,MATCH(B1476,[1]resources!B:B,0)))</f>
        <v>0</v>
      </c>
      <c r="O1476" s="210" t="str">
        <f>IFERROR(INDEX(resources!K:K,MATCH(B1476,resources!B:B,0)),"fillme")</f>
        <v>battery</v>
      </c>
      <c r="P1476" s="210" t="str">
        <f t="shared" si="465"/>
        <v>battery_2030_7</v>
      </c>
      <c r="Q1476" s="194">
        <f>INDEX(elcc!G:G,MATCH(P1476,elcc!D:D,0))</f>
        <v>0.96603464723299004</v>
      </c>
      <c r="R1476" s="195">
        <f t="shared" si="466"/>
        <v>1</v>
      </c>
      <c r="S1476" s="210">
        <f t="shared" si="467"/>
        <v>0.80027297693114607</v>
      </c>
      <c r="T1476" s="212">
        <f t="shared" si="468"/>
        <v>0.80027297693114607</v>
      </c>
      <c r="U1476" s="196" t="str">
        <f t="shared" si="469"/>
        <v>ok</v>
      </c>
      <c r="V1476" s="192" t="str">
        <f>INDEX(resources!F:F,MATCH(B1476,resources!B:B,0))</f>
        <v>new_resolve</v>
      </c>
      <c r="W1476" s="197">
        <f t="shared" si="470"/>
        <v>0</v>
      </c>
      <c r="X1476" s="197">
        <f t="shared" si="471"/>
        <v>1</v>
      </c>
      <c r="Y1476" s="214" t="str">
        <f t="shared" si="472"/>
        <v>New_Li_Battery_D.19-11-016 Resource 6_Resource 6. 104 MW, 416 MWh battery.</v>
      </c>
      <c r="Z1476" s="197">
        <f>IF(COUNTIFS($Y$2:Y1476,Y1476)=1,1,0)</f>
        <v>0</v>
      </c>
      <c r="AA1476" s="197">
        <f>SUM($Z$2:Z1476)*Z1476</f>
        <v>0</v>
      </c>
      <c r="AB1476" s="197">
        <f>COUNTIFS(resources!B:B,B1476)</f>
        <v>1</v>
      </c>
      <c r="AC1476" s="197">
        <f t="shared" si="473"/>
        <v>1</v>
      </c>
      <c r="AD1476" s="197">
        <f t="shared" si="474"/>
        <v>1</v>
      </c>
      <c r="AE1476" s="197">
        <f t="shared" si="475"/>
        <v>1</v>
      </c>
      <c r="AF1476" s="197">
        <f t="shared" si="476"/>
        <v>1</v>
      </c>
      <c r="AG1476" s="197">
        <f t="shared" si="477"/>
        <v>1</v>
      </c>
      <c r="AH1476" s="197">
        <f t="shared" si="478"/>
        <v>1</v>
      </c>
      <c r="AI1476" s="197">
        <f t="shared" si="479"/>
        <v>1</v>
      </c>
    </row>
    <row r="1477" spans="1:35" x14ac:dyDescent="0.3">
      <c r="A1477" s="103" t="s">
        <v>3926</v>
      </c>
      <c r="B1477" s="214" t="s">
        <v>593</v>
      </c>
      <c r="C1477" s="214" t="s">
        <v>6285</v>
      </c>
      <c r="D1477" s="164">
        <v>2030</v>
      </c>
      <c r="E1477" s="164">
        <v>8</v>
      </c>
      <c r="F1477" s="166">
        <v>0</v>
      </c>
      <c r="G1477" s="206"/>
      <c r="H1477" s="208">
        <v>7.9654829074012612E-3</v>
      </c>
      <c r="I1477" s="103" t="s">
        <v>558</v>
      </c>
      <c r="J1477" s="85">
        <v>4</v>
      </c>
      <c r="K1477" s="211" t="s">
        <v>6286</v>
      </c>
      <c r="L1477" s="211">
        <v>104</v>
      </c>
      <c r="M1477" s="211" t="str">
        <f>IF(
ISNA(INDEX([1]resources!E:E,MATCH(B1477,[1]resources!B:B,0))),"fillme",
INDEX([1]resources!E:E,MATCH(B1477,[1]resources!B:B,0)))</f>
        <v>CAISO_Battery</v>
      </c>
      <c r="N1477" s="221">
        <f>IF(
ISNA(INDEX([1]resources!J:J,MATCH(B1477,[1]resources!B:B,0))),"fillme",
INDEX([1]resources!J:J,MATCH(B1477,[1]resources!B:B,0)))</f>
        <v>0</v>
      </c>
      <c r="O1477" s="210" t="str">
        <f>IFERROR(INDEX(resources!K:K,MATCH(B1477,resources!B:B,0)),"fillme")</f>
        <v>battery</v>
      </c>
      <c r="P1477" s="210" t="str">
        <f t="shared" si="465"/>
        <v>battery_2030_8</v>
      </c>
      <c r="Q1477" s="194">
        <f>INDEX(elcc!G:G,MATCH(P1477,elcc!D:D,0))</f>
        <v>0.96603464723299004</v>
      </c>
      <c r="R1477" s="195">
        <f t="shared" si="466"/>
        <v>1</v>
      </c>
      <c r="S1477" s="210">
        <f t="shared" si="467"/>
        <v>0.80027297693114607</v>
      </c>
      <c r="T1477" s="212">
        <f t="shared" si="468"/>
        <v>0.80027297693114607</v>
      </c>
      <c r="U1477" s="196" t="str">
        <f t="shared" si="469"/>
        <v>ok</v>
      </c>
      <c r="V1477" s="192" t="str">
        <f>INDEX(resources!F:F,MATCH(B1477,resources!B:B,0))</f>
        <v>new_resolve</v>
      </c>
      <c r="W1477" s="197">
        <f t="shared" si="470"/>
        <v>0</v>
      </c>
      <c r="X1477" s="197">
        <f t="shared" si="471"/>
        <v>1</v>
      </c>
      <c r="Y1477" s="214" t="str">
        <f t="shared" si="472"/>
        <v>New_Li_Battery_D.19-11-016 Resource 6_Resource 6. 104 MW, 416 MWh battery.</v>
      </c>
      <c r="Z1477" s="197">
        <f>IF(COUNTIFS($Y$2:Y1477,Y1477)=1,1,0)</f>
        <v>0</v>
      </c>
      <c r="AA1477" s="197">
        <f>SUM($Z$2:Z1477)*Z1477</f>
        <v>0</v>
      </c>
      <c r="AB1477" s="197">
        <f>COUNTIFS(resources!B:B,B1477)</f>
        <v>1</v>
      </c>
      <c r="AC1477" s="197">
        <f t="shared" si="473"/>
        <v>1</v>
      </c>
      <c r="AD1477" s="197">
        <f t="shared" si="474"/>
        <v>1</v>
      </c>
      <c r="AE1477" s="197">
        <f t="shared" si="475"/>
        <v>1</v>
      </c>
      <c r="AF1477" s="197">
        <f t="shared" si="476"/>
        <v>1</v>
      </c>
      <c r="AG1477" s="197">
        <f t="shared" si="477"/>
        <v>1</v>
      </c>
      <c r="AH1477" s="197">
        <f t="shared" si="478"/>
        <v>1</v>
      </c>
      <c r="AI1477" s="197">
        <f t="shared" si="479"/>
        <v>1</v>
      </c>
    </row>
    <row r="1478" spans="1:35" x14ac:dyDescent="0.3">
      <c r="A1478" s="103" t="s">
        <v>3926</v>
      </c>
      <c r="B1478" s="214" t="s">
        <v>593</v>
      </c>
      <c r="C1478" s="214" t="s">
        <v>6285</v>
      </c>
      <c r="D1478" s="164">
        <v>2030</v>
      </c>
      <c r="E1478" s="164">
        <v>9</v>
      </c>
      <c r="F1478" s="166">
        <v>0</v>
      </c>
      <c r="G1478" s="206"/>
      <c r="H1478" s="208">
        <v>7.9654829074012612E-3</v>
      </c>
      <c r="I1478" s="103" t="s">
        <v>558</v>
      </c>
      <c r="J1478" s="85">
        <v>4</v>
      </c>
      <c r="K1478" s="211" t="s">
        <v>6286</v>
      </c>
      <c r="L1478" s="211">
        <v>104</v>
      </c>
      <c r="M1478" s="211" t="str">
        <f>IF(
ISNA(INDEX([1]resources!E:E,MATCH(B1478,[1]resources!B:B,0))),"fillme",
INDEX([1]resources!E:E,MATCH(B1478,[1]resources!B:B,0)))</f>
        <v>CAISO_Battery</v>
      </c>
      <c r="N1478" s="221">
        <f>IF(
ISNA(INDEX([1]resources!J:J,MATCH(B1478,[1]resources!B:B,0))),"fillme",
INDEX([1]resources!J:J,MATCH(B1478,[1]resources!B:B,0)))</f>
        <v>0</v>
      </c>
      <c r="O1478" s="210" t="str">
        <f>IFERROR(INDEX(resources!K:K,MATCH(B1478,resources!B:B,0)),"fillme")</f>
        <v>battery</v>
      </c>
      <c r="P1478" s="210" t="str">
        <f t="shared" si="465"/>
        <v>battery_2030_9</v>
      </c>
      <c r="Q1478" s="194">
        <f>INDEX(elcc!G:G,MATCH(P1478,elcc!D:D,0))</f>
        <v>0.96603464723299004</v>
      </c>
      <c r="R1478" s="195">
        <f t="shared" si="466"/>
        <v>1</v>
      </c>
      <c r="S1478" s="210">
        <f t="shared" si="467"/>
        <v>0.80027297693114607</v>
      </c>
      <c r="T1478" s="212">
        <f t="shared" si="468"/>
        <v>0.80027297693114607</v>
      </c>
      <c r="U1478" s="196" t="str">
        <f t="shared" si="469"/>
        <v>ok</v>
      </c>
      <c r="V1478" s="192" t="str">
        <f>INDEX(resources!F:F,MATCH(B1478,resources!B:B,0))</f>
        <v>new_resolve</v>
      </c>
      <c r="W1478" s="197">
        <f t="shared" si="470"/>
        <v>0</v>
      </c>
      <c r="X1478" s="197">
        <f t="shared" si="471"/>
        <v>1</v>
      </c>
      <c r="Y1478" s="214" t="str">
        <f t="shared" si="472"/>
        <v>New_Li_Battery_D.19-11-016 Resource 6_Resource 6. 104 MW, 416 MWh battery.</v>
      </c>
      <c r="Z1478" s="197">
        <f>IF(COUNTIFS($Y$2:Y1478,Y1478)=1,1,0)</f>
        <v>0</v>
      </c>
      <c r="AA1478" s="197">
        <f>SUM($Z$2:Z1478)*Z1478</f>
        <v>0</v>
      </c>
      <c r="AB1478" s="197">
        <f>COUNTIFS(resources!B:B,B1478)</f>
        <v>1</v>
      </c>
      <c r="AC1478" s="197">
        <f t="shared" si="473"/>
        <v>1</v>
      </c>
      <c r="AD1478" s="197">
        <f t="shared" si="474"/>
        <v>1</v>
      </c>
      <c r="AE1478" s="197">
        <f t="shared" si="475"/>
        <v>1</v>
      </c>
      <c r="AF1478" s="197">
        <f t="shared" si="476"/>
        <v>1</v>
      </c>
      <c r="AG1478" s="197">
        <f t="shared" si="477"/>
        <v>1</v>
      </c>
      <c r="AH1478" s="197">
        <f t="shared" si="478"/>
        <v>1</v>
      </c>
      <c r="AI1478" s="197">
        <f t="shared" si="479"/>
        <v>1</v>
      </c>
    </row>
    <row r="1479" spans="1:35" x14ac:dyDescent="0.3">
      <c r="A1479" s="103" t="s">
        <v>3926</v>
      </c>
      <c r="B1479" s="214" t="s">
        <v>593</v>
      </c>
      <c r="C1479" s="214" t="s">
        <v>6285</v>
      </c>
      <c r="D1479" s="164">
        <v>2030</v>
      </c>
      <c r="E1479" s="164">
        <v>10</v>
      </c>
      <c r="F1479" s="166">
        <v>0</v>
      </c>
      <c r="G1479" s="206"/>
      <c r="H1479" s="208">
        <v>7.9654829074012612E-3</v>
      </c>
      <c r="I1479" s="103" t="s">
        <v>558</v>
      </c>
      <c r="J1479" s="85">
        <v>4</v>
      </c>
      <c r="K1479" s="211" t="s">
        <v>6286</v>
      </c>
      <c r="L1479" s="211">
        <v>104</v>
      </c>
      <c r="M1479" s="211" t="str">
        <f>IF(
ISNA(INDEX([1]resources!E:E,MATCH(B1479,[1]resources!B:B,0))),"fillme",
INDEX([1]resources!E:E,MATCH(B1479,[1]resources!B:B,0)))</f>
        <v>CAISO_Battery</v>
      </c>
      <c r="N1479" s="221">
        <f>IF(
ISNA(INDEX([1]resources!J:J,MATCH(B1479,[1]resources!B:B,0))),"fillme",
INDEX([1]resources!J:J,MATCH(B1479,[1]resources!B:B,0)))</f>
        <v>0</v>
      </c>
      <c r="O1479" s="210" t="str">
        <f>IFERROR(INDEX(resources!K:K,MATCH(B1479,resources!B:B,0)),"fillme")</f>
        <v>battery</v>
      </c>
      <c r="P1479" s="210" t="str">
        <f t="shared" si="465"/>
        <v>battery_2030_10</v>
      </c>
      <c r="Q1479" s="194">
        <f>INDEX(elcc!G:G,MATCH(P1479,elcc!D:D,0))</f>
        <v>0.96603464723299004</v>
      </c>
      <c r="R1479" s="195">
        <f t="shared" si="466"/>
        <v>1</v>
      </c>
      <c r="S1479" s="210">
        <f t="shared" si="467"/>
        <v>0.80027297693114607</v>
      </c>
      <c r="T1479" s="212">
        <f t="shared" si="468"/>
        <v>0.80027297693114607</v>
      </c>
      <c r="U1479" s="196" t="str">
        <f t="shared" si="469"/>
        <v>ok</v>
      </c>
      <c r="V1479" s="192" t="str">
        <f>INDEX(resources!F:F,MATCH(B1479,resources!B:B,0))</f>
        <v>new_resolve</v>
      </c>
      <c r="W1479" s="197">
        <f t="shared" si="470"/>
        <v>0</v>
      </c>
      <c r="X1479" s="197">
        <f t="shared" si="471"/>
        <v>1</v>
      </c>
      <c r="Y1479" s="214" t="str">
        <f t="shared" si="472"/>
        <v>New_Li_Battery_D.19-11-016 Resource 6_Resource 6. 104 MW, 416 MWh battery.</v>
      </c>
      <c r="Z1479" s="197">
        <f>IF(COUNTIFS($Y$2:Y1479,Y1479)=1,1,0)</f>
        <v>0</v>
      </c>
      <c r="AA1479" s="197">
        <f>SUM($Z$2:Z1479)*Z1479</f>
        <v>0</v>
      </c>
      <c r="AB1479" s="197">
        <f>COUNTIFS(resources!B:B,B1479)</f>
        <v>1</v>
      </c>
      <c r="AC1479" s="197">
        <f t="shared" si="473"/>
        <v>1</v>
      </c>
      <c r="AD1479" s="197">
        <f t="shared" si="474"/>
        <v>1</v>
      </c>
      <c r="AE1479" s="197">
        <f t="shared" si="475"/>
        <v>1</v>
      </c>
      <c r="AF1479" s="197">
        <f t="shared" si="476"/>
        <v>1</v>
      </c>
      <c r="AG1479" s="197">
        <f t="shared" si="477"/>
        <v>1</v>
      </c>
      <c r="AH1479" s="197">
        <f t="shared" si="478"/>
        <v>1</v>
      </c>
      <c r="AI1479" s="197">
        <f t="shared" si="479"/>
        <v>1</v>
      </c>
    </row>
    <row r="1480" spans="1:35" x14ac:dyDescent="0.3">
      <c r="A1480" s="103" t="s">
        <v>3926</v>
      </c>
      <c r="B1480" s="214" t="s">
        <v>593</v>
      </c>
      <c r="C1480" s="214" t="s">
        <v>6285</v>
      </c>
      <c r="D1480" s="164">
        <v>2030</v>
      </c>
      <c r="E1480" s="164">
        <v>11</v>
      </c>
      <c r="F1480" s="166">
        <v>0</v>
      </c>
      <c r="G1480" s="206"/>
      <c r="H1480" s="208">
        <v>7.9654829074012612E-3</v>
      </c>
      <c r="I1480" s="103" t="s">
        <v>558</v>
      </c>
      <c r="J1480" s="85">
        <v>4</v>
      </c>
      <c r="K1480" s="211" t="s">
        <v>6286</v>
      </c>
      <c r="L1480" s="211">
        <v>104</v>
      </c>
      <c r="M1480" s="211" t="str">
        <f>IF(
ISNA(INDEX([1]resources!E:E,MATCH(B1480,[1]resources!B:B,0))),"fillme",
INDEX([1]resources!E:E,MATCH(B1480,[1]resources!B:B,0)))</f>
        <v>CAISO_Battery</v>
      </c>
      <c r="N1480" s="221">
        <f>IF(
ISNA(INDEX([1]resources!J:J,MATCH(B1480,[1]resources!B:B,0))),"fillme",
INDEX([1]resources!J:J,MATCH(B1480,[1]resources!B:B,0)))</f>
        <v>0</v>
      </c>
      <c r="O1480" s="210" t="str">
        <f>IFERROR(INDEX(resources!K:K,MATCH(B1480,resources!B:B,0)),"fillme")</f>
        <v>battery</v>
      </c>
      <c r="P1480" s="210" t="str">
        <f t="shared" si="465"/>
        <v>battery_2030_11</v>
      </c>
      <c r="Q1480" s="194">
        <f>INDEX(elcc!G:G,MATCH(P1480,elcc!D:D,0))</f>
        <v>0.96603464723299004</v>
      </c>
      <c r="R1480" s="195">
        <f t="shared" si="466"/>
        <v>1</v>
      </c>
      <c r="S1480" s="210">
        <f t="shared" si="467"/>
        <v>0.80027297693114607</v>
      </c>
      <c r="T1480" s="212">
        <f t="shared" si="468"/>
        <v>0.80027297693114607</v>
      </c>
      <c r="U1480" s="196" t="str">
        <f t="shared" si="469"/>
        <v>ok</v>
      </c>
      <c r="V1480" s="192" t="str">
        <f>INDEX(resources!F:F,MATCH(B1480,resources!B:B,0))</f>
        <v>new_resolve</v>
      </c>
      <c r="W1480" s="197">
        <f t="shared" si="470"/>
        <v>0</v>
      </c>
      <c r="X1480" s="197">
        <f t="shared" si="471"/>
        <v>1</v>
      </c>
      <c r="Y1480" s="214" t="str">
        <f t="shared" si="472"/>
        <v>New_Li_Battery_D.19-11-016 Resource 6_Resource 6. 104 MW, 416 MWh battery.</v>
      </c>
      <c r="Z1480" s="197">
        <f>IF(COUNTIFS($Y$2:Y1480,Y1480)=1,1,0)</f>
        <v>0</v>
      </c>
      <c r="AA1480" s="197">
        <f>SUM($Z$2:Z1480)*Z1480</f>
        <v>0</v>
      </c>
      <c r="AB1480" s="197">
        <f>COUNTIFS(resources!B:B,B1480)</f>
        <v>1</v>
      </c>
      <c r="AC1480" s="197">
        <f t="shared" si="473"/>
        <v>1</v>
      </c>
      <c r="AD1480" s="197">
        <f t="shared" si="474"/>
        <v>1</v>
      </c>
      <c r="AE1480" s="197">
        <f t="shared" si="475"/>
        <v>1</v>
      </c>
      <c r="AF1480" s="197">
        <f t="shared" si="476"/>
        <v>1</v>
      </c>
      <c r="AG1480" s="197">
        <f t="shared" si="477"/>
        <v>1</v>
      </c>
      <c r="AH1480" s="197">
        <f t="shared" si="478"/>
        <v>1</v>
      </c>
      <c r="AI1480" s="197">
        <f t="shared" si="479"/>
        <v>1</v>
      </c>
    </row>
    <row r="1481" spans="1:35" x14ac:dyDescent="0.3">
      <c r="A1481" s="103" t="s">
        <v>3926</v>
      </c>
      <c r="B1481" s="214" t="s">
        <v>593</v>
      </c>
      <c r="C1481" s="214" t="s">
        <v>6285</v>
      </c>
      <c r="D1481" s="164">
        <v>2030</v>
      </c>
      <c r="E1481" s="164">
        <v>12</v>
      </c>
      <c r="F1481" s="166">
        <v>0</v>
      </c>
      <c r="G1481" s="206"/>
      <c r="H1481" s="208">
        <v>7.9654829074012612E-3</v>
      </c>
      <c r="I1481" s="103" t="s">
        <v>558</v>
      </c>
      <c r="J1481" s="85">
        <v>4</v>
      </c>
      <c r="K1481" s="211" t="s">
        <v>6286</v>
      </c>
      <c r="L1481" s="211">
        <v>104</v>
      </c>
      <c r="M1481" s="211" t="str">
        <f>IF(
ISNA(INDEX([1]resources!E:E,MATCH(B1481,[1]resources!B:B,0))),"fillme",
INDEX([1]resources!E:E,MATCH(B1481,[1]resources!B:B,0)))</f>
        <v>CAISO_Battery</v>
      </c>
      <c r="N1481" s="221">
        <f>IF(
ISNA(INDEX([1]resources!J:J,MATCH(B1481,[1]resources!B:B,0))),"fillme",
INDEX([1]resources!J:J,MATCH(B1481,[1]resources!B:B,0)))</f>
        <v>0</v>
      </c>
      <c r="O1481" s="210" t="str">
        <f>IFERROR(INDEX(resources!K:K,MATCH(B1481,resources!B:B,0)),"fillme")</f>
        <v>battery</v>
      </c>
      <c r="P1481" s="210" t="str">
        <f t="shared" si="465"/>
        <v>battery_2030_12</v>
      </c>
      <c r="Q1481" s="194">
        <f>INDEX(elcc!G:G,MATCH(P1481,elcc!D:D,0))</f>
        <v>0.96603464723299004</v>
      </c>
      <c r="R1481" s="195">
        <f t="shared" si="466"/>
        <v>1</v>
      </c>
      <c r="S1481" s="210">
        <f t="shared" si="467"/>
        <v>0.80027297693114607</v>
      </c>
      <c r="T1481" s="212">
        <f t="shared" si="468"/>
        <v>0.80027297693114607</v>
      </c>
      <c r="U1481" s="196" t="str">
        <f t="shared" si="469"/>
        <v>ok</v>
      </c>
      <c r="V1481" s="192" t="str">
        <f>INDEX(resources!F:F,MATCH(B1481,resources!B:B,0))</f>
        <v>new_resolve</v>
      </c>
      <c r="W1481" s="197">
        <f t="shared" si="470"/>
        <v>0</v>
      </c>
      <c r="X1481" s="197">
        <f t="shared" si="471"/>
        <v>1</v>
      </c>
      <c r="Y1481" s="214" t="str">
        <f t="shared" si="472"/>
        <v>New_Li_Battery_D.19-11-016 Resource 6_Resource 6. 104 MW, 416 MWh battery.</v>
      </c>
      <c r="Z1481" s="197">
        <f>IF(COUNTIFS($Y$2:Y1481,Y1481)=1,1,0)</f>
        <v>0</v>
      </c>
      <c r="AA1481" s="197">
        <f>SUM($Z$2:Z1481)*Z1481</f>
        <v>0</v>
      </c>
      <c r="AB1481" s="197">
        <f>COUNTIFS(resources!B:B,B1481)</f>
        <v>1</v>
      </c>
      <c r="AC1481" s="197">
        <f t="shared" si="473"/>
        <v>1</v>
      </c>
      <c r="AD1481" s="197">
        <f t="shared" si="474"/>
        <v>1</v>
      </c>
      <c r="AE1481" s="197">
        <f t="shared" si="475"/>
        <v>1</v>
      </c>
      <c r="AF1481" s="197">
        <f t="shared" si="476"/>
        <v>1</v>
      </c>
      <c r="AG1481" s="197">
        <f t="shared" si="477"/>
        <v>1</v>
      </c>
      <c r="AH1481" s="197">
        <f t="shared" si="478"/>
        <v>1</v>
      </c>
      <c r="AI1481" s="197">
        <f t="shared" si="479"/>
        <v>1</v>
      </c>
    </row>
    <row r="1482" spans="1:35" x14ac:dyDescent="0.3">
      <c r="A1482" s="103" t="s">
        <v>3926</v>
      </c>
      <c r="B1482" s="214" t="s">
        <v>1672</v>
      </c>
      <c r="C1482" s="214" t="s">
        <v>6287</v>
      </c>
      <c r="D1482" s="164">
        <v>2021</v>
      </c>
      <c r="E1482" s="164">
        <v>8</v>
      </c>
      <c r="F1482" s="166">
        <v>0</v>
      </c>
      <c r="G1482" s="206"/>
      <c r="H1482" s="208">
        <v>7.9654829074012612E-3</v>
      </c>
      <c r="I1482" s="103" t="s">
        <v>558</v>
      </c>
      <c r="J1482" s="85">
        <v>4</v>
      </c>
      <c r="K1482" s="211" t="s">
        <v>6288</v>
      </c>
      <c r="L1482" s="211">
        <v>10</v>
      </c>
      <c r="M1482" s="211" t="str">
        <f>IF(
ISNA(INDEX([1]resources!E:E,MATCH(B1482,[1]resources!B:B,0))),"fillme",
INDEX([1]resources!E:E,MATCH(B1482,[1]resources!B:B,0)))</f>
        <v>CAISO_Li_Battery</v>
      </c>
      <c r="N1482" s="221">
        <f>IF(
ISNA(INDEX([1]resources!J:J,MATCH(B1482,[1]resources!B:B,0))),"fillme",
INDEX([1]resources!J:J,MATCH(B1482,[1]resources!B:B,0)))</f>
        <v>1</v>
      </c>
      <c r="O1482" s="210" t="str">
        <f>IFERROR(INDEX(resources!K:K,MATCH(B1482,resources!B:B,0)),"fillme")</f>
        <v>battery</v>
      </c>
      <c r="P1482" s="210" t="str">
        <f t="shared" si="465"/>
        <v>battery_2021_8</v>
      </c>
      <c r="Q1482" s="194">
        <f>INDEX(elcc!G:G,MATCH(P1482,elcc!D:D,0))</f>
        <v>1</v>
      </c>
      <c r="R1482" s="195">
        <f t="shared" si="466"/>
        <v>1</v>
      </c>
      <c r="S1482" s="210">
        <f t="shared" si="467"/>
        <v>7.9654829074012612E-2</v>
      </c>
      <c r="T1482" s="212">
        <f t="shared" si="468"/>
        <v>7.9654829074012612E-2</v>
      </c>
      <c r="U1482" s="196" t="str">
        <f t="shared" si="469"/>
        <v>ok</v>
      </c>
      <c r="V1482" s="192" t="str">
        <f>INDEX(resources!F:F,MATCH(B1482,resources!B:B,0))</f>
        <v>physical</v>
      </c>
      <c r="W1482" s="197">
        <f t="shared" si="470"/>
        <v>0</v>
      </c>
      <c r="X1482" s="197">
        <f t="shared" si="471"/>
        <v>1</v>
      </c>
      <c r="Y1482" s="214" t="str">
        <f t="shared" si="472"/>
        <v>VSTAES_6_VESBT1_D.19-11-016 Resource 7_Resource 7. 10 MW, 40 MWh battery.</v>
      </c>
      <c r="Z1482" s="197">
        <f>IF(COUNTIFS($Y$2:Y1482,Y1482)=1,1,0)</f>
        <v>1</v>
      </c>
      <c r="AA1482" s="197">
        <f>SUM($Z$2:Z1482)*Z1482</f>
        <v>23</v>
      </c>
      <c r="AB1482" s="197">
        <f>COUNTIFS(resources!B:B,B1482)</f>
        <v>1</v>
      </c>
      <c r="AC1482" s="197">
        <f t="shared" si="473"/>
        <v>1</v>
      </c>
      <c r="AD1482" s="197">
        <f t="shared" si="474"/>
        <v>1</v>
      </c>
      <c r="AE1482" s="197">
        <f t="shared" si="475"/>
        <v>1</v>
      </c>
      <c r="AF1482" s="197">
        <f t="shared" si="476"/>
        <v>1</v>
      </c>
      <c r="AG1482" s="197">
        <f t="shared" si="477"/>
        <v>1</v>
      </c>
      <c r="AH1482" s="197">
        <f t="shared" si="478"/>
        <v>1</v>
      </c>
      <c r="AI1482" s="197">
        <f t="shared" si="479"/>
        <v>1</v>
      </c>
    </row>
    <row r="1483" spans="1:35" x14ac:dyDescent="0.3">
      <c r="A1483" s="103" t="s">
        <v>3926</v>
      </c>
      <c r="B1483" s="214" t="s">
        <v>1672</v>
      </c>
      <c r="C1483" s="214" t="s">
        <v>6287</v>
      </c>
      <c r="D1483" s="164">
        <v>2021</v>
      </c>
      <c r="E1483" s="164">
        <v>9</v>
      </c>
      <c r="F1483" s="166">
        <v>0</v>
      </c>
      <c r="G1483" s="206"/>
      <c r="H1483" s="208">
        <v>7.9654829074012612E-3</v>
      </c>
      <c r="I1483" s="103" t="s">
        <v>558</v>
      </c>
      <c r="J1483" s="85">
        <v>4</v>
      </c>
      <c r="K1483" s="211" t="s">
        <v>6288</v>
      </c>
      <c r="L1483" s="211">
        <v>10</v>
      </c>
      <c r="M1483" s="211" t="str">
        <f>IF(
ISNA(INDEX([1]resources!E:E,MATCH(B1483,[1]resources!B:B,0))),"fillme",
INDEX([1]resources!E:E,MATCH(B1483,[1]resources!B:B,0)))</f>
        <v>CAISO_Li_Battery</v>
      </c>
      <c r="N1483" s="221">
        <f>IF(
ISNA(INDEX([1]resources!J:J,MATCH(B1483,[1]resources!B:B,0))),"fillme",
INDEX([1]resources!J:J,MATCH(B1483,[1]resources!B:B,0)))</f>
        <v>1</v>
      </c>
      <c r="O1483" s="210" t="str">
        <f>IFERROR(INDEX(resources!K:K,MATCH(B1483,resources!B:B,0)),"fillme")</f>
        <v>battery</v>
      </c>
      <c r="P1483" s="210" t="str">
        <f t="shared" si="465"/>
        <v>battery_2021_9</v>
      </c>
      <c r="Q1483" s="194">
        <f>INDEX(elcc!G:G,MATCH(P1483,elcc!D:D,0))</f>
        <v>1</v>
      </c>
      <c r="R1483" s="195">
        <f t="shared" si="466"/>
        <v>1</v>
      </c>
      <c r="S1483" s="210">
        <f t="shared" si="467"/>
        <v>7.9654829074012612E-2</v>
      </c>
      <c r="T1483" s="212">
        <f t="shared" si="468"/>
        <v>7.9654829074012612E-2</v>
      </c>
      <c r="U1483" s="196" t="str">
        <f t="shared" si="469"/>
        <v>ok</v>
      </c>
      <c r="V1483" s="192" t="str">
        <f>INDEX(resources!F:F,MATCH(B1483,resources!B:B,0))</f>
        <v>physical</v>
      </c>
      <c r="W1483" s="197">
        <f t="shared" si="470"/>
        <v>0</v>
      </c>
      <c r="X1483" s="197">
        <f t="shared" si="471"/>
        <v>1</v>
      </c>
      <c r="Y1483" s="214" t="str">
        <f t="shared" si="472"/>
        <v>VSTAES_6_VESBT1_D.19-11-016 Resource 7_Resource 7. 10 MW, 40 MWh battery.</v>
      </c>
      <c r="Z1483" s="197">
        <f>IF(COUNTIFS($Y$2:Y1483,Y1483)=1,1,0)</f>
        <v>0</v>
      </c>
      <c r="AA1483" s="197">
        <f>SUM($Z$2:Z1483)*Z1483</f>
        <v>0</v>
      </c>
      <c r="AB1483" s="197">
        <f>COUNTIFS(resources!B:B,B1483)</f>
        <v>1</v>
      </c>
      <c r="AC1483" s="197">
        <f t="shared" si="473"/>
        <v>1</v>
      </c>
      <c r="AD1483" s="197">
        <f t="shared" si="474"/>
        <v>1</v>
      </c>
      <c r="AE1483" s="197">
        <f t="shared" si="475"/>
        <v>1</v>
      </c>
      <c r="AF1483" s="197">
        <f t="shared" si="476"/>
        <v>1</v>
      </c>
      <c r="AG1483" s="197">
        <f t="shared" si="477"/>
        <v>1</v>
      </c>
      <c r="AH1483" s="197">
        <f t="shared" si="478"/>
        <v>1</v>
      </c>
      <c r="AI1483" s="197">
        <f t="shared" si="479"/>
        <v>1</v>
      </c>
    </row>
    <row r="1484" spans="1:35" x14ac:dyDescent="0.3">
      <c r="A1484" s="103" t="s">
        <v>3926</v>
      </c>
      <c r="B1484" s="214" t="s">
        <v>1672</v>
      </c>
      <c r="C1484" s="214" t="s">
        <v>6287</v>
      </c>
      <c r="D1484" s="164">
        <v>2021</v>
      </c>
      <c r="E1484" s="164">
        <v>10</v>
      </c>
      <c r="F1484" s="166">
        <v>0</v>
      </c>
      <c r="G1484" s="206"/>
      <c r="H1484" s="208">
        <v>7.9654829074012612E-3</v>
      </c>
      <c r="I1484" s="103" t="s">
        <v>558</v>
      </c>
      <c r="J1484" s="85">
        <v>4</v>
      </c>
      <c r="K1484" s="211" t="s">
        <v>6288</v>
      </c>
      <c r="L1484" s="211">
        <v>10</v>
      </c>
      <c r="M1484" s="211" t="str">
        <f>IF(
ISNA(INDEX([1]resources!E:E,MATCH(B1484,[1]resources!B:B,0))),"fillme",
INDEX([1]resources!E:E,MATCH(B1484,[1]resources!B:B,0)))</f>
        <v>CAISO_Li_Battery</v>
      </c>
      <c r="N1484" s="221">
        <f>IF(
ISNA(INDEX([1]resources!J:J,MATCH(B1484,[1]resources!B:B,0))),"fillme",
INDEX([1]resources!J:J,MATCH(B1484,[1]resources!B:B,0)))</f>
        <v>1</v>
      </c>
      <c r="O1484" s="210" t="str">
        <f>IFERROR(INDEX(resources!K:K,MATCH(B1484,resources!B:B,0)),"fillme")</f>
        <v>battery</v>
      </c>
      <c r="P1484" s="210" t="str">
        <f t="shared" si="465"/>
        <v>battery_2021_10</v>
      </c>
      <c r="Q1484" s="194">
        <f>INDEX(elcc!G:G,MATCH(P1484,elcc!D:D,0))</f>
        <v>1</v>
      </c>
      <c r="R1484" s="195">
        <f t="shared" si="466"/>
        <v>1</v>
      </c>
      <c r="S1484" s="210">
        <f t="shared" si="467"/>
        <v>7.9654829074012612E-2</v>
      </c>
      <c r="T1484" s="212">
        <f t="shared" si="468"/>
        <v>7.9654829074012612E-2</v>
      </c>
      <c r="U1484" s="196" t="str">
        <f t="shared" si="469"/>
        <v>ok</v>
      </c>
      <c r="V1484" s="192" t="str">
        <f>INDEX(resources!F:F,MATCH(B1484,resources!B:B,0))</f>
        <v>physical</v>
      </c>
      <c r="W1484" s="197">
        <f t="shared" si="470"/>
        <v>0</v>
      </c>
      <c r="X1484" s="197">
        <f t="shared" si="471"/>
        <v>1</v>
      </c>
      <c r="Y1484" s="214" t="str">
        <f t="shared" si="472"/>
        <v>VSTAES_6_VESBT1_D.19-11-016 Resource 7_Resource 7. 10 MW, 40 MWh battery.</v>
      </c>
      <c r="Z1484" s="197">
        <f>IF(COUNTIFS($Y$2:Y1484,Y1484)=1,1,0)</f>
        <v>0</v>
      </c>
      <c r="AA1484" s="197">
        <f>SUM($Z$2:Z1484)*Z1484</f>
        <v>0</v>
      </c>
      <c r="AB1484" s="197">
        <f>COUNTIFS(resources!B:B,B1484)</f>
        <v>1</v>
      </c>
      <c r="AC1484" s="197">
        <f t="shared" si="473"/>
        <v>1</v>
      </c>
      <c r="AD1484" s="197">
        <f t="shared" si="474"/>
        <v>1</v>
      </c>
      <c r="AE1484" s="197">
        <f t="shared" si="475"/>
        <v>1</v>
      </c>
      <c r="AF1484" s="197">
        <f t="shared" si="476"/>
        <v>1</v>
      </c>
      <c r="AG1484" s="197">
        <f t="shared" si="477"/>
        <v>1</v>
      </c>
      <c r="AH1484" s="197">
        <f t="shared" si="478"/>
        <v>1</v>
      </c>
      <c r="AI1484" s="197">
        <f t="shared" si="479"/>
        <v>1</v>
      </c>
    </row>
    <row r="1485" spans="1:35" x14ac:dyDescent="0.3">
      <c r="A1485" s="103" t="s">
        <v>3926</v>
      </c>
      <c r="B1485" s="214" t="s">
        <v>1672</v>
      </c>
      <c r="C1485" s="214" t="s">
        <v>6287</v>
      </c>
      <c r="D1485" s="164">
        <v>2021</v>
      </c>
      <c r="E1485" s="164">
        <v>11</v>
      </c>
      <c r="F1485" s="166">
        <v>0</v>
      </c>
      <c r="G1485" s="206"/>
      <c r="H1485" s="208">
        <v>7.9654829074012612E-3</v>
      </c>
      <c r="I1485" s="103" t="s">
        <v>558</v>
      </c>
      <c r="J1485" s="85">
        <v>4</v>
      </c>
      <c r="K1485" s="211" t="s">
        <v>6288</v>
      </c>
      <c r="L1485" s="211">
        <v>10</v>
      </c>
      <c r="M1485" s="211" t="str">
        <f>IF(
ISNA(INDEX([1]resources!E:E,MATCH(B1485,[1]resources!B:B,0))),"fillme",
INDEX([1]resources!E:E,MATCH(B1485,[1]resources!B:B,0)))</f>
        <v>CAISO_Li_Battery</v>
      </c>
      <c r="N1485" s="221">
        <f>IF(
ISNA(INDEX([1]resources!J:J,MATCH(B1485,[1]resources!B:B,0))),"fillme",
INDEX([1]resources!J:J,MATCH(B1485,[1]resources!B:B,0)))</f>
        <v>1</v>
      </c>
      <c r="O1485" s="210" t="str">
        <f>IFERROR(INDEX(resources!K:K,MATCH(B1485,resources!B:B,0)),"fillme")</f>
        <v>battery</v>
      </c>
      <c r="P1485" s="210" t="str">
        <f t="shared" si="465"/>
        <v>battery_2021_11</v>
      </c>
      <c r="Q1485" s="194">
        <f>INDEX(elcc!G:G,MATCH(P1485,elcc!D:D,0))</f>
        <v>1</v>
      </c>
      <c r="R1485" s="195">
        <f t="shared" si="466"/>
        <v>1</v>
      </c>
      <c r="S1485" s="210">
        <f t="shared" si="467"/>
        <v>7.9654829074012612E-2</v>
      </c>
      <c r="T1485" s="212">
        <f t="shared" si="468"/>
        <v>7.9654829074012612E-2</v>
      </c>
      <c r="U1485" s="196" t="str">
        <f t="shared" si="469"/>
        <v>ok</v>
      </c>
      <c r="V1485" s="192" t="str">
        <f>INDEX(resources!F:F,MATCH(B1485,resources!B:B,0))</f>
        <v>physical</v>
      </c>
      <c r="W1485" s="197">
        <f t="shared" si="470"/>
        <v>0</v>
      </c>
      <c r="X1485" s="197">
        <f t="shared" si="471"/>
        <v>1</v>
      </c>
      <c r="Y1485" s="214" t="str">
        <f t="shared" si="472"/>
        <v>VSTAES_6_VESBT1_D.19-11-016 Resource 7_Resource 7. 10 MW, 40 MWh battery.</v>
      </c>
      <c r="Z1485" s="197">
        <f>IF(COUNTIFS($Y$2:Y1485,Y1485)=1,1,0)</f>
        <v>0</v>
      </c>
      <c r="AA1485" s="197">
        <f>SUM($Z$2:Z1485)*Z1485</f>
        <v>0</v>
      </c>
      <c r="AB1485" s="197">
        <f>COUNTIFS(resources!B:B,B1485)</f>
        <v>1</v>
      </c>
      <c r="AC1485" s="197">
        <f t="shared" si="473"/>
        <v>1</v>
      </c>
      <c r="AD1485" s="197">
        <f t="shared" si="474"/>
        <v>1</v>
      </c>
      <c r="AE1485" s="197">
        <f t="shared" si="475"/>
        <v>1</v>
      </c>
      <c r="AF1485" s="197">
        <f t="shared" si="476"/>
        <v>1</v>
      </c>
      <c r="AG1485" s="197">
        <f t="shared" si="477"/>
        <v>1</v>
      </c>
      <c r="AH1485" s="197">
        <f t="shared" si="478"/>
        <v>1</v>
      </c>
      <c r="AI1485" s="197">
        <f t="shared" si="479"/>
        <v>1</v>
      </c>
    </row>
    <row r="1486" spans="1:35" x14ac:dyDescent="0.3">
      <c r="A1486" s="103" t="s">
        <v>3926</v>
      </c>
      <c r="B1486" s="214" t="s">
        <v>1672</v>
      </c>
      <c r="C1486" s="214" t="s">
        <v>6287</v>
      </c>
      <c r="D1486" s="164">
        <v>2021</v>
      </c>
      <c r="E1486" s="164">
        <v>12</v>
      </c>
      <c r="F1486" s="166">
        <v>0</v>
      </c>
      <c r="G1486" s="206"/>
      <c r="H1486" s="208">
        <v>7.9654829074012612E-3</v>
      </c>
      <c r="I1486" s="103" t="s">
        <v>558</v>
      </c>
      <c r="J1486" s="85">
        <v>4</v>
      </c>
      <c r="K1486" s="211" t="s">
        <v>6288</v>
      </c>
      <c r="L1486" s="211">
        <v>10</v>
      </c>
      <c r="M1486" s="211" t="str">
        <f>IF(
ISNA(INDEX([1]resources!E:E,MATCH(B1486,[1]resources!B:B,0))),"fillme",
INDEX([1]resources!E:E,MATCH(B1486,[1]resources!B:B,0)))</f>
        <v>CAISO_Li_Battery</v>
      </c>
      <c r="N1486" s="221">
        <f>IF(
ISNA(INDEX([1]resources!J:J,MATCH(B1486,[1]resources!B:B,0))),"fillme",
INDEX([1]resources!J:J,MATCH(B1486,[1]resources!B:B,0)))</f>
        <v>1</v>
      </c>
      <c r="O1486" s="210" t="str">
        <f>IFERROR(INDEX(resources!K:K,MATCH(B1486,resources!B:B,0)),"fillme")</f>
        <v>battery</v>
      </c>
      <c r="P1486" s="210" t="str">
        <f t="shared" si="465"/>
        <v>battery_2021_12</v>
      </c>
      <c r="Q1486" s="194">
        <f>INDEX(elcc!G:G,MATCH(P1486,elcc!D:D,0))</f>
        <v>1</v>
      </c>
      <c r="R1486" s="195">
        <f t="shared" si="466"/>
        <v>1</v>
      </c>
      <c r="S1486" s="210">
        <f t="shared" si="467"/>
        <v>7.9654829074012612E-2</v>
      </c>
      <c r="T1486" s="212">
        <f t="shared" si="468"/>
        <v>7.9654829074012612E-2</v>
      </c>
      <c r="U1486" s="196" t="str">
        <f t="shared" si="469"/>
        <v>ok</v>
      </c>
      <c r="V1486" s="192" t="str">
        <f>INDEX(resources!F:F,MATCH(B1486,resources!B:B,0))</f>
        <v>physical</v>
      </c>
      <c r="W1486" s="197">
        <f t="shared" si="470"/>
        <v>0</v>
      </c>
      <c r="X1486" s="197">
        <f t="shared" si="471"/>
        <v>1</v>
      </c>
      <c r="Y1486" s="214" t="str">
        <f t="shared" si="472"/>
        <v>VSTAES_6_VESBT1_D.19-11-016 Resource 7_Resource 7. 10 MW, 40 MWh battery.</v>
      </c>
      <c r="Z1486" s="197">
        <f>IF(COUNTIFS($Y$2:Y1486,Y1486)=1,1,0)</f>
        <v>0</v>
      </c>
      <c r="AA1486" s="197">
        <f>SUM($Z$2:Z1486)*Z1486</f>
        <v>0</v>
      </c>
      <c r="AB1486" s="197">
        <f>COUNTIFS(resources!B:B,B1486)</f>
        <v>1</v>
      </c>
      <c r="AC1486" s="197">
        <f t="shared" si="473"/>
        <v>1</v>
      </c>
      <c r="AD1486" s="197">
        <f t="shared" si="474"/>
        <v>1</v>
      </c>
      <c r="AE1486" s="197">
        <f t="shared" si="475"/>
        <v>1</v>
      </c>
      <c r="AF1486" s="197">
        <f t="shared" si="476"/>
        <v>1</v>
      </c>
      <c r="AG1486" s="197">
        <f t="shared" si="477"/>
        <v>1</v>
      </c>
      <c r="AH1486" s="197">
        <f t="shared" si="478"/>
        <v>1</v>
      </c>
      <c r="AI1486" s="197">
        <f t="shared" si="479"/>
        <v>1</v>
      </c>
    </row>
    <row r="1487" spans="1:35" x14ac:dyDescent="0.3">
      <c r="A1487" s="103" t="s">
        <v>3926</v>
      </c>
      <c r="B1487" s="214" t="s">
        <v>1672</v>
      </c>
      <c r="C1487" s="214" t="s">
        <v>6287</v>
      </c>
      <c r="D1487" s="164">
        <v>2022</v>
      </c>
      <c r="E1487" s="164">
        <v>1</v>
      </c>
      <c r="F1487" s="166">
        <v>0</v>
      </c>
      <c r="G1487" s="206"/>
      <c r="H1487" s="208">
        <v>7.9654829074012612E-3</v>
      </c>
      <c r="I1487" s="103" t="s">
        <v>558</v>
      </c>
      <c r="J1487" s="85">
        <v>4</v>
      </c>
      <c r="K1487" s="211" t="s">
        <v>6288</v>
      </c>
      <c r="L1487" s="211">
        <v>10</v>
      </c>
      <c r="M1487" s="211" t="str">
        <f>IF(
ISNA(INDEX([1]resources!E:E,MATCH(B1487,[1]resources!B:B,0))),"fillme",
INDEX([1]resources!E:E,MATCH(B1487,[1]resources!B:B,0)))</f>
        <v>CAISO_Li_Battery</v>
      </c>
      <c r="N1487" s="221">
        <f>IF(
ISNA(INDEX([1]resources!J:J,MATCH(B1487,[1]resources!B:B,0))),"fillme",
INDEX([1]resources!J:J,MATCH(B1487,[1]resources!B:B,0)))</f>
        <v>1</v>
      </c>
      <c r="O1487" s="210" t="str">
        <f>IFERROR(INDEX(resources!K:K,MATCH(B1487,resources!B:B,0)),"fillme")</f>
        <v>battery</v>
      </c>
      <c r="P1487" s="210" t="str">
        <f t="shared" si="465"/>
        <v>battery_2022_1</v>
      </c>
      <c r="Q1487" s="194">
        <f>INDEX(elcc!G:G,MATCH(P1487,elcc!D:D,0))</f>
        <v>1</v>
      </c>
      <c r="R1487" s="195">
        <f t="shared" si="466"/>
        <v>1</v>
      </c>
      <c r="S1487" s="210">
        <f t="shared" si="467"/>
        <v>7.9654829074012612E-2</v>
      </c>
      <c r="T1487" s="212">
        <f t="shared" si="468"/>
        <v>7.9654829074012612E-2</v>
      </c>
      <c r="U1487" s="196" t="str">
        <f t="shared" si="469"/>
        <v>ok</v>
      </c>
      <c r="V1487" s="192" t="str">
        <f>INDEX(resources!F:F,MATCH(B1487,resources!B:B,0))</f>
        <v>physical</v>
      </c>
      <c r="W1487" s="197">
        <f t="shared" si="470"/>
        <v>0</v>
      </c>
      <c r="X1487" s="197">
        <f t="shared" si="471"/>
        <v>1</v>
      </c>
      <c r="Y1487" s="214" t="str">
        <f t="shared" si="472"/>
        <v>VSTAES_6_VESBT1_D.19-11-016 Resource 7_Resource 7. 10 MW, 40 MWh battery.</v>
      </c>
      <c r="Z1487" s="197">
        <f>IF(COUNTIFS($Y$2:Y1487,Y1487)=1,1,0)</f>
        <v>0</v>
      </c>
      <c r="AA1487" s="197">
        <f>SUM($Z$2:Z1487)*Z1487</f>
        <v>0</v>
      </c>
      <c r="AB1487" s="197">
        <f>COUNTIFS(resources!B:B,B1487)</f>
        <v>1</v>
      </c>
      <c r="AC1487" s="197">
        <f t="shared" si="473"/>
        <v>1</v>
      </c>
      <c r="AD1487" s="197">
        <f t="shared" si="474"/>
        <v>1</v>
      </c>
      <c r="AE1487" s="197">
        <f t="shared" si="475"/>
        <v>1</v>
      </c>
      <c r="AF1487" s="197">
        <f t="shared" si="476"/>
        <v>1</v>
      </c>
      <c r="AG1487" s="197">
        <f t="shared" si="477"/>
        <v>1</v>
      </c>
      <c r="AH1487" s="197">
        <f t="shared" si="478"/>
        <v>1</v>
      </c>
      <c r="AI1487" s="197">
        <f t="shared" si="479"/>
        <v>1</v>
      </c>
    </row>
    <row r="1488" spans="1:35" x14ac:dyDescent="0.3">
      <c r="A1488" s="103" t="s">
        <v>3926</v>
      </c>
      <c r="B1488" s="214" t="s">
        <v>1672</v>
      </c>
      <c r="C1488" s="214" t="s">
        <v>6287</v>
      </c>
      <c r="D1488" s="164">
        <v>2022</v>
      </c>
      <c r="E1488" s="164">
        <v>2</v>
      </c>
      <c r="F1488" s="166">
        <v>0</v>
      </c>
      <c r="G1488" s="206"/>
      <c r="H1488" s="208">
        <v>7.9654829074012612E-3</v>
      </c>
      <c r="I1488" s="103" t="s">
        <v>558</v>
      </c>
      <c r="J1488" s="85">
        <v>4</v>
      </c>
      <c r="K1488" s="211" t="s">
        <v>6288</v>
      </c>
      <c r="L1488" s="211">
        <v>10</v>
      </c>
      <c r="M1488" s="211" t="str">
        <f>IF(
ISNA(INDEX([1]resources!E:E,MATCH(B1488,[1]resources!B:B,0))),"fillme",
INDEX([1]resources!E:E,MATCH(B1488,[1]resources!B:B,0)))</f>
        <v>CAISO_Li_Battery</v>
      </c>
      <c r="N1488" s="221">
        <f>IF(
ISNA(INDEX([1]resources!J:J,MATCH(B1488,[1]resources!B:B,0))),"fillme",
INDEX([1]resources!J:J,MATCH(B1488,[1]resources!B:B,0)))</f>
        <v>1</v>
      </c>
      <c r="O1488" s="210" t="str">
        <f>IFERROR(INDEX(resources!K:K,MATCH(B1488,resources!B:B,0)),"fillme")</f>
        <v>battery</v>
      </c>
      <c r="P1488" s="210" t="str">
        <f t="shared" si="465"/>
        <v>battery_2022_2</v>
      </c>
      <c r="Q1488" s="194">
        <f>INDEX(elcc!G:G,MATCH(P1488,elcc!D:D,0))</f>
        <v>1</v>
      </c>
      <c r="R1488" s="195">
        <f t="shared" si="466"/>
        <v>1</v>
      </c>
      <c r="S1488" s="210">
        <f t="shared" si="467"/>
        <v>7.9654829074012612E-2</v>
      </c>
      <c r="T1488" s="212">
        <f t="shared" si="468"/>
        <v>7.9654829074012612E-2</v>
      </c>
      <c r="U1488" s="196" t="str">
        <f t="shared" si="469"/>
        <v>ok</v>
      </c>
      <c r="V1488" s="192" t="str">
        <f>INDEX(resources!F:F,MATCH(B1488,resources!B:B,0))</f>
        <v>physical</v>
      </c>
      <c r="W1488" s="197">
        <f t="shared" si="470"/>
        <v>0</v>
      </c>
      <c r="X1488" s="197">
        <f t="shared" si="471"/>
        <v>1</v>
      </c>
      <c r="Y1488" s="214" t="str">
        <f t="shared" si="472"/>
        <v>VSTAES_6_VESBT1_D.19-11-016 Resource 7_Resource 7. 10 MW, 40 MWh battery.</v>
      </c>
      <c r="Z1488" s="197">
        <f>IF(COUNTIFS($Y$2:Y1488,Y1488)=1,1,0)</f>
        <v>0</v>
      </c>
      <c r="AA1488" s="197">
        <f>SUM($Z$2:Z1488)*Z1488</f>
        <v>0</v>
      </c>
      <c r="AB1488" s="197">
        <f>COUNTIFS(resources!B:B,B1488)</f>
        <v>1</v>
      </c>
      <c r="AC1488" s="197">
        <f t="shared" si="473"/>
        <v>1</v>
      </c>
      <c r="AD1488" s="197">
        <f t="shared" si="474"/>
        <v>1</v>
      </c>
      <c r="AE1488" s="197">
        <f t="shared" si="475"/>
        <v>1</v>
      </c>
      <c r="AF1488" s="197">
        <f t="shared" si="476"/>
        <v>1</v>
      </c>
      <c r="AG1488" s="197">
        <f t="shared" si="477"/>
        <v>1</v>
      </c>
      <c r="AH1488" s="197">
        <f t="shared" si="478"/>
        <v>1</v>
      </c>
      <c r="AI1488" s="197">
        <f t="shared" si="479"/>
        <v>1</v>
      </c>
    </row>
    <row r="1489" spans="1:35" x14ac:dyDescent="0.3">
      <c r="A1489" s="103" t="s">
        <v>3926</v>
      </c>
      <c r="B1489" s="214" t="s">
        <v>1672</v>
      </c>
      <c r="C1489" s="214" t="s">
        <v>6287</v>
      </c>
      <c r="D1489" s="164">
        <v>2022</v>
      </c>
      <c r="E1489" s="164">
        <v>3</v>
      </c>
      <c r="F1489" s="166">
        <v>0</v>
      </c>
      <c r="G1489" s="206"/>
      <c r="H1489" s="208">
        <v>7.9654829074012612E-3</v>
      </c>
      <c r="I1489" s="103" t="s">
        <v>558</v>
      </c>
      <c r="J1489" s="85">
        <v>4</v>
      </c>
      <c r="K1489" s="211" t="s">
        <v>6288</v>
      </c>
      <c r="L1489" s="211">
        <v>10</v>
      </c>
      <c r="M1489" s="211" t="str">
        <f>IF(
ISNA(INDEX([1]resources!E:E,MATCH(B1489,[1]resources!B:B,0))),"fillme",
INDEX([1]resources!E:E,MATCH(B1489,[1]resources!B:B,0)))</f>
        <v>CAISO_Li_Battery</v>
      </c>
      <c r="N1489" s="221">
        <f>IF(
ISNA(INDEX([1]resources!J:J,MATCH(B1489,[1]resources!B:B,0))),"fillme",
INDEX([1]resources!J:J,MATCH(B1489,[1]resources!B:B,0)))</f>
        <v>1</v>
      </c>
      <c r="O1489" s="210" t="str">
        <f>IFERROR(INDEX(resources!K:K,MATCH(B1489,resources!B:B,0)),"fillme")</f>
        <v>battery</v>
      </c>
      <c r="P1489" s="210" t="str">
        <f t="shared" si="465"/>
        <v>battery_2022_3</v>
      </c>
      <c r="Q1489" s="194">
        <f>INDEX(elcc!G:G,MATCH(P1489,elcc!D:D,0))</f>
        <v>1</v>
      </c>
      <c r="R1489" s="195">
        <f t="shared" si="466"/>
        <v>1</v>
      </c>
      <c r="S1489" s="210">
        <f t="shared" si="467"/>
        <v>7.9654829074012612E-2</v>
      </c>
      <c r="T1489" s="212">
        <f t="shared" si="468"/>
        <v>7.9654829074012612E-2</v>
      </c>
      <c r="U1489" s="196" t="str">
        <f t="shared" si="469"/>
        <v>ok</v>
      </c>
      <c r="V1489" s="192" t="str">
        <f>INDEX(resources!F:F,MATCH(B1489,resources!B:B,0))</f>
        <v>physical</v>
      </c>
      <c r="W1489" s="197">
        <f t="shared" si="470"/>
        <v>0</v>
      </c>
      <c r="X1489" s="197">
        <f t="shared" si="471"/>
        <v>1</v>
      </c>
      <c r="Y1489" s="214" t="str">
        <f t="shared" si="472"/>
        <v>VSTAES_6_VESBT1_D.19-11-016 Resource 7_Resource 7. 10 MW, 40 MWh battery.</v>
      </c>
      <c r="Z1489" s="197">
        <f>IF(COUNTIFS($Y$2:Y1489,Y1489)=1,1,0)</f>
        <v>0</v>
      </c>
      <c r="AA1489" s="197">
        <f>SUM($Z$2:Z1489)*Z1489</f>
        <v>0</v>
      </c>
      <c r="AB1489" s="197">
        <f>COUNTIFS(resources!B:B,B1489)</f>
        <v>1</v>
      </c>
      <c r="AC1489" s="197">
        <f t="shared" si="473"/>
        <v>1</v>
      </c>
      <c r="AD1489" s="197">
        <f t="shared" si="474"/>
        <v>1</v>
      </c>
      <c r="AE1489" s="197">
        <f t="shared" si="475"/>
        <v>1</v>
      </c>
      <c r="AF1489" s="197">
        <f t="shared" si="476"/>
        <v>1</v>
      </c>
      <c r="AG1489" s="197">
        <f t="shared" si="477"/>
        <v>1</v>
      </c>
      <c r="AH1489" s="197">
        <f t="shared" si="478"/>
        <v>1</v>
      </c>
      <c r="AI1489" s="197">
        <f t="shared" si="479"/>
        <v>1</v>
      </c>
    </row>
    <row r="1490" spans="1:35" x14ac:dyDescent="0.3">
      <c r="A1490" s="103" t="s">
        <v>3926</v>
      </c>
      <c r="B1490" s="214" t="s">
        <v>1672</v>
      </c>
      <c r="C1490" s="214" t="s">
        <v>6287</v>
      </c>
      <c r="D1490" s="164">
        <v>2022</v>
      </c>
      <c r="E1490" s="164">
        <v>4</v>
      </c>
      <c r="F1490" s="166">
        <v>0</v>
      </c>
      <c r="G1490" s="206"/>
      <c r="H1490" s="208">
        <v>7.9654829074012612E-3</v>
      </c>
      <c r="I1490" s="103" t="s">
        <v>558</v>
      </c>
      <c r="J1490" s="85">
        <v>4</v>
      </c>
      <c r="K1490" s="211" t="s">
        <v>6288</v>
      </c>
      <c r="L1490" s="211">
        <v>10</v>
      </c>
      <c r="M1490" s="211" t="str">
        <f>IF(
ISNA(INDEX([1]resources!E:E,MATCH(B1490,[1]resources!B:B,0))),"fillme",
INDEX([1]resources!E:E,MATCH(B1490,[1]resources!B:B,0)))</f>
        <v>CAISO_Li_Battery</v>
      </c>
      <c r="N1490" s="221">
        <f>IF(
ISNA(INDEX([1]resources!J:J,MATCH(B1490,[1]resources!B:B,0))),"fillme",
INDEX([1]resources!J:J,MATCH(B1490,[1]resources!B:B,0)))</f>
        <v>1</v>
      </c>
      <c r="O1490" s="210" t="str">
        <f>IFERROR(INDEX(resources!K:K,MATCH(B1490,resources!B:B,0)),"fillme")</f>
        <v>battery</v>
      </c>
      <c r="P1490" s="210" t="str">
        <f t="shared" si="465"/>
        <v>battery_2022_4</v>
      </c>
      <c r="Q1490" s="194">
        <f>INDEX(elcc!G:G,MATCH(P1490,elcc!D:D,0))</f>
        <v>1</v>
      </c>
      <c r="R1490" s="195">
        <f t="shared" si="466"/>
        <v>1</v>
      </c>
      <c r="S1490" s="210">
        <f t="shared" si="467"/>
        <v>7.9654829074012612E-2</v>
      </c>
      <c r="T1490" s="212">
        <f t="shared" si="468"/>
        <v>7.9654829074012612E-2</v>
      </c>
      <c r="U1490" s="196" t="str">
        <f t="shared" si="469"/>
        <v>ok</v>
      </c>
      <c r="V1490" s="192" t="str">
        <f>INDEX(resources!F:F,MATCH(B1490,resources!B:B,0))</f>
        <v>physical</v>
      </c>
      <c r="W1490" s="197">
        <f t="shared" si="470"/>
        <v>0</v>
      </c>
      <c r="X1490" s="197">
        <f t="shared" si="471"/>
        <v>1</v>
      </c>
      <c r="Y1490" s="214" t="str">
        <f t="shared" si="472"/>
        <v>VSTAES_6_VESBT1_D.19-11-016 Resource 7_Resource 7. 10 MW, 40 MWh battery.</v>
      </c>
      <c r="Z1490" s="197">
        <f>IF(COUNTIFS($Y$2:Y1490,Y1490)=1,1,0)</f>
        <v>0</v>
      </c>
      <c r="AA1490" s="197">
        <f>SUM($Z$2:Z1490)*Z1490</f>
        <v>0</v>
      </c>
      <c r="AB1490" s="197">
        <f>COUNTIFS(resources!B:B,B1490)</f>
        <v>1</v>
      </c>
      <c r="AC1490" s="197">
        <f t="shared" si="473"/>
        <v>1</v>
      </c>
      <c r="AD1490" s="197">
        <f t="shared" si="474"/>
        <v>1</v>
      </c>
      <c r="AE1490" s="197">
        <f t="shared" si="475"/>
        <v>1</v>
      </c>
      <c r="AF1490" s="197">
        <f t="shared" si="476"/>
        <v>1</v>
      </c>
      <c r="AG1490" s="197">
        <f t="shared" si="477"/>
        <v>1</v>
      </c>
      <c r="AH1490" s="197">
        <f t="shared" si="478"/>
        <v>1</v>
      </c>
      <c r="AI1490" s="197">
        <f t="shared" si="479"/>
        <v>1</v>
      </c>
    </row>
    <row r="1491" spans="1:35" x14ac:dyDescent="0.3">
      <c r="A1491" s="103" t="s">
        <v>3926</v>
      </c>
      <c r="B1491" s="214" t="s">
        <v>1672</v>
      </c>
      <c r="C1491" s="214" t="s">
        <v>6287</v>
      </c>
      <c r="D1491" s="164">
        <v>2022</v>
      </c>
      <c r="E1491" s="164">
        <v>5</v>
      </c>
      <c r="F1491" s="166">
        <v>0</v>
      </c>
      <c r="G1491" s="206"/>
      <c r="H1491" s="208">
        <v>7.9654829074012612E-3</v>
      </c>
      <c r="I1491" s="103" t="s">
        <v>558</v>
      </c>
      <c r="J1491" s="85">
        <v>4</v>
      </c>
      <c r="K1491" s="211" t="s">
        <v>6288</v>
      </c>
      <c r="L1491" s="211">
        <v>10</v>
      </c>
      <c r="M1491" s="211" t="str">
        <f>IF(
ISNA(INDEX([1]resources!E:E,MATCH(B1491,[1]resources!B:B,0))),"fillme",
INDEX([1]resources!E:E,MATCH(B1491,[1]resources!B:B,0)))</f>
        <v>CAISO_Li_Battery</v>
      </c>
      <c r="N1491" s="221">
        <f>IF(
ISNA(INDEX([1]resources!J:J,MATCH(B1491,[1]resources!B:B,0))),"fillme",
INDEX([1]resources!J:J,MATCH(B1491,[1]resources!B:B,0)))</f>
        <v>1</v>
      </c>
      <c r="O1491" s="210" t="str">
        <f>IFERROR(INDEX(resources!K:K,MATCH(B1491,resources!B:B,0)),"fillme")</f>
        <v>battery</v>
      </c>
      <c r="P1491" s="210" t="str">
        <f t="shared" si="465"/>
        <v>battery_2022_5</v>
      </c>
      <c r="Q1491" s="194">
        <f>INDEX(elcc!G:G,MATCH(P1491,elcc!D:D,0))</f>
        <v>1</v>
      </c>
      <c r="R1491" s="195">
        <f t="shared" si="466"/>
        <v>1</v>
      </c>
      <c r="S1491" s="210">
        <f t="shared" si="467"/>
        <v>7.9654829074012612E-2</v>
      </c>
      <c r="T1491" s="212">
        <f t="shared" si="468"/>
        <v>7.9654829074012612E-2</v>
      </c>
      <c r="U1491" s="196" t="str">
        <f t="shared" si="469"/>
        <v>ok</v>
      </c>
      <c r="V1491" s="192" t="str">
        <f>INDEX(resources!F:F,MATCH(B1491,resources!B:B,0))</f>
        <v>physical</v>
      </c>
      <c r="W1491" s="197">
        <f t="shared" si="470"/>
        <v>0</v>
      </c>
      <c r="X1491" s="197">
        <f t="shared" si="471"/>
        <v>1</v>
      </c>
      <c r="Y1491" s="214" t="str">
        <f t="shared" si="472"/>
        <v>VSTAES_6_VESBT1_D.19-11-016 Resource 7_Resource 7. 10 MW, 40 MWh battery.</v>
      </c>
      <c r="Z1491" s="197">
        <f>IF(COUNTIFS($Y$2:Y1491,Y1491)=1,1,0)</f>
        <v>0</v>
      </c>
      <c r="AA1491" s="197">
        <f>SUM($Z$2:Z1491)*Z1491</f>
        <v>0</v>
      </c>
      <c r="AB1491" s="197">
        <f>COUNTIFS(resources!B:B,B1491)</f>
        <v>1</v>
      </c>
      <c r="AC1491" s="197">
        <f t="shared" si="473"/>
        <v>1</v>
      </c>
      <c r="AD1491" s="197">
        <f t="shared" si="474"/>
        <v>1</v>
      </c>
      <c r="AE1491" s="197">
        <f t="shared" si="475"/>
        <v>1</v>
      </c>
      <c r="AF1491" s="197">
        <f t="shared" si="476"/>
        <v>1</v>
      </c>
      <c r="AG1491" s="197">
        <f t="shared" si="477"/>
        <v>1</v>
      </c>
      <c r="AH1491" s="197">
        <f t="shared" si="478"/>
        <v>1</v>
      </c>
      <c r="AI1491" s="197">
        <f t="shared" si="479"/>
        <v>1</v>
      </c>
    </row>
    <row r="1492" spans="1:35" x14ac:dyDescent="0.3">
      <c r="A1492" s="103" t="s">
        <v>3926</v>
      </c>
      <c r="B1492" s="214" t="s">
        <v>1672</v>
      </c>
      <c r="C1492" s="214" t="s">
        <v>6287</v>
      </c>
      <c r="D1492" s="164">
        <v>2022</v>
      </c>
      <c r="E1492" s="164">
        <v>6</v>
      </c>
      <c r="F1492" s="166">
        <v>0</v>
      </c>
      <c r="G1492" s="206"/>
      <c r="H1492" s="208">
        <v>7.9654829074012612E-3</v>
      </c>
      <c r="I1492" s="103" t="s">
        <v>558</v>
      </c>
      <c r="J1492" s="85">
        <v>4</v>
      </c>
      <c r="K1492" s="211" t="s">
        <v>6288</v>
      </c>
      <c r="L1492" s="211">
        <v>10</v>
      </c>
      <c r="M1492" s="211" t="str">
        <f>IF(
ISNA(INDEX([1]resources!E:E,MATCH(B1492,[1]resources!B:B,0))),"fillme",
INDEX([1]resources!E:E,MATCH(B1492,[1]resources!B:B,0)))</f>
        <v>CAISO_Li_Battery</v>
      </c>
      <c r="N1492" s="221">
        <f>IF(
ISNA(INDEX([1]resources!J:J,MATCH(B1492,[1]resources!B:B,0))),"fillme",
INDEX([1]resources!J:J,MATCH(B1492,[1]resources!B:B,0)))</f>
        <v>1</v>
      </c>
      <c r="O1492" s="210" t="str">
        <f>IFERROR(INDEX(resources!K:K,MATCH(B1492,resources!B:B,0)),"fillme")</f>
        <v>battery</v>
      </c>
      <c r="P1492" s="210" t="str">
        <f t="shared" ref="P1492:P1555" si="480">O1492&amp;"_"&amp;D1492&amp;"_"&amp;E1492</f>
        <v>battery_2022_6</v>
      </c>
      <c r="Q1492" s="194">
        <f>INDEX(elcc!G:G,MATCH(P1492,elcc!D:D,0))</f>
        <v>1</v>
      </c>
      <c r="R1492" s="195">
        <f t="shared" ref="R1492:R1555" si="481">IF(O1492="battery",MIN(1,J1492/4),1)</f>
        <v>1</v>
      </c>
      <c r="S1492" s="210">
        <f t="shared" ref="S1492:S1555" si="482">IF(ISBLANK(H1492),NA(),H1492*L1492*Q1492*R1492)</f>
        <v>7.9654829074012612E-2</v>
      </c>
      <c r="T1492" s="212">
        <f t="shared" ref="T1492:T1555" si="483">IF(ISNUMBER(G1492),G1492,S1492)</f>
        <v>7.9654829074012612E-2</v>
      </c>
      <c r="U1492" s="196" t="str">
        <f t="shared" ref="U1492:U1555" si="484">IF(ISERROR(T1492),"error in NQC data entry; please check blue and purple data entered. You need to provide either a contracted NQC value in Column G, or allow the template to calculate one using Columns H,L,Q, and R","ok")</f>
        <v>ok</v>
      </c>
      <c r="V1492" s="192" t="str">
        <f>INDEX(resources!F:F,MATCH(B1492,resources!B:B,0))</f>
        <v>physical</v>
      </c>
      <c r="W1492" s="197">
        <f t="shared" ref="W1492:W1555" si="485">(F1492&gt;0)*1</f>
        <v>0</v>
      </c>
      <c r="X1492" s="197">
        <f t="shared" ref="X1492:X1555" si="486">COUNTIFS(G1492:H1492,"&gt;0")</f>
        <v>1</v>
      </c>
      <c r="Y1492" s="214" t="str">
        <f t="shared" ref="Y1492:Y1555" si="487">B1492&amp;"_"&amp;C1492&amp;"_"&amp;K1492</f>
        <v>VSTAES_6_VESBT1_D.19-11-016 Resource 7_Resource 7. 10 MW, 40 MWh battery.</v>
      </c>
      <c r="Z1492" s="197">
        <f>IF(COUNTIFS($Y$2:Y1492,Y1492)=1,1,0)</f>
        <v>0</v>
      </c>
      <c r="AA1492" s="197">
        <f>SUM($Z$2:Z1492)*Z1492</f>
        <v>0</v>
      </c>
      <c r="AB1492" s="197">
        <f>COUNTIFS(resources!B:B,B1492)</f>
        <v>1</v>
      </c>
      <c r="AC1492" s="197">
        <f t="shared" ref="AC1492:AC1555" si="488">AND(ISNUMBER(D1492),(D1492&gt;2019))*1</f>
        <v>1</v>
      </c>
      <c r="AD1492" s="197">
        <f t="shared" ref="AD1492:AD1555" si="489">AND(ISNUMBER(E1492),E1492&gt;=1,E1492&lt;=12)*1</f>
        <v>1</v>
      </c>
      <c r="AE1492" s="197">
        <f t="shared" ref="AE1492:AE1555" si="490">AND(COUNT(G1492:H1492)=1,COUNT(F1492)=1)*1</f>
        <v>1</v>
      </c>
      <c r="AF1492" s="197">
        <f t="shared" ref="AF1492:AF1555" si="491">(COUNTIFS(K1492:O1492,"fillme")=0)*1</f>
        <v>1</v>
      </c>
      <c r="AG1492" s="197">
        <f t="shared" ref="AG1492:AG1555" si="492">ISNUMBER(L1492)*1</f>
        <v>1</v>
      </c>
      <c r="AH1492" s="197">
        <f t="shared" ref="AH1492:AH1555" si="493">NOT(AND(G1492&gt;0,H1492&gt;0))*1</f>
        <v>1</v>
      </c>
      <c r="AI1492" s="197">
        <f t="shared" ref="AI1492:AI1555" si="494">(U1492="ok")*1</f>
        <v>1</v>
      </c>
    </row>
    <row r="1493" spans="1:35" x14ac:dyDescent="0.3">
      <c r="A1493" s="103" t="s">
        <v>3926</v>
      </c>
      <c r="B1493" s="214" t="s">
        <v>1672</v>
      </c>
      <c r="C1493" s="214" t="s">
        <v>6287</v>
      </c>
      <c r="D1493" s="164">
        <v>2022</v>
      </c>
      <c r="E1493" s="164">
        <v>7</v>
      </c>
      <c r="F1493" s="166">
        <v>0</v>
      </c>
      <c r="G1493" s="206"/>
      <c r="H1493" s="208">
        <v>7.9654829074012612E-3</v>
      </c>
      <c r="I1493" s="103" t="s">
        <v>558</v>
      </c>
      <c r="J1493" s="85">
        <v>4</v>
      </c>
      <c r="K1493" s="211" t="s">
        <v>6288</v>
      </c>
      <c r="L1493" s="211">
        <v>10</v>
      </c>
      <c r="M1493" s="211" t="str">
        <f>IF(
ISNA(INDEX([1]resources!E:E,MATCH(B1493,[1]resources!B:B,0))),"fillme",
INDEX([1]resources!E:E,MATCH(B1493,[1]resources!B:B,0)))</f>
        <v>CAISO_Li_Battery</v>
      </c>
      <c r="N1493" s="221">
        <f>IF(
ISNA(INDEX([1]resources!J:J,MATCH(B1493,[1]resources!B:B,0))),"fillme",
INDEX([1]resources!J:J,MATCH(B1493,[1]resources!B:B,0)))</f>
        <v>1</v>
      </c>
      <c r="O1493" s="210" t="str">
        <f>IFERROR(INDEX(resources!K:K,MATCH(B1493,resources!B:B,0)),"fillme")</f>
        <v>battery</v>
      </c>
      <c r="P1493" s="210" t="str">
        <f t="shared" si="480"/>
        <v>battery_2022_7</v>
      </c>
      <c r="Q1493" s="194">
        <f>INDEX(elcc!G:G,MATCH(P1493,elcc!D:D,0))</f>
        <v>1</v>
      </c>
      <c r="R1493" s="195">
        <f t="shared" si="481"/>
        <v>1</v>
      </c>
      <c r="S1493" s="210">
        <f t="shared" si="482"/>
        <v>7.9654829074012612E-2</v>
      </c>
      <c r="T1493" s="212">
        <f t="shared" si="483"/>
        <v>7.9654829074012612E-2</v>
      </c>
      <c r="U1493" s="196" t="str">
        <f t="shared" si="484"/>
        <v>ok</v>
      </c>
      <c r="V1493" s="192" t="str">
        <f>INDEX(resources!F:F,MATCH(B1493,resources!B:B,0))</f>
        <v>physical</v>
      </c>
      <c r="W1493" s="197">
        <f t="shared" si="485"/>
        <v>0</v>
      </c>
      <c r="X1493" s="197">
        <f t="shared" si="486"/>
        <v>1</v>
      </c>
      <c r="Y1493" s="214" t="str">
        <f t="shared" si="487"/>
        <v>VSTAES_6_VESBT1_D.19-11-016 Resource 7_Resource 7. 10 MW, 40 MWh battery.</v>
      </c>
      <c r="Z1493" s="197">
        <f>IF(COUNTIFS($Y$2:Y1493,Y1493)=1,1,0)</f>
        <v>0</v>
      </c>
      <c r="AA1493" s="197">
        <f>SUM($Z$2:Z1493)*Z1493</f>
        <v>0</v>
      </c>
      <c r="AB1493" s="197">
        <f>COUNTIFS(resources!B:B,B1493)</f>
        <v>1</v>
      </c>
      <c r="AC1493" s="197">
        <f t="shared" si="488"/>
        <v>1</v>
      </c>
      <c r="AD1493" s="197">
        <f t="shared" si="489"/>
        <v>1</v>
      </c>
      <c r="AE1493" s="197">
        <f t="shared" si="490"/>
        <v>1</v>
      </c>
      <c r="AF1493" s="197">
        <f t="shared" si="491"/>
        <v>1</v>
      </c>
      <c r="AG1493" s="197">
        <f t="shared" si="492"/>
        <v>1</v>
      </c>
      <c r="AH1493" s="197">
        <f t="shared" si="493"/>
        <v>1</v>
      </c>
      <c r="AI1493" s="197">
        <f t="shared" si="494"/>
        <v>1</v>
      </c>
    </row>
    <row r="1494" spans="1:35" x14ac:dyDescent="0.3">
      <c r="A1494" s="103" t="s">
        <v>3926</v>
      </c>
      <c r="B1494" s="214" t="s">
        <v>1672</v>
      </c>
      <c r="C1494" s="214" t="s">
        <v>6287</v>
      </c>
      <c r="D1494" s="164">
        <v>2022</v>
      </c>
      <c r="E1494" s="164">
        <v>8</v>
      </c>
      <c r="F1494" s="166">
        <v>0</v>
      </c>
      <c r="G1494" s="206"/>
      <c r="H1494" s="208">
        <v>7.9654829074012612E-3</v>
      </c>
      <c r="I1494" s="103" t="s">
        <v>558</v>
      </c>
      <c r="J1494" s="85">
        <v>4</v>
      </c>
      <c r="K1494" s="211" t="s">
        <v>6288</v>
      </c>
      <c r="L1494" s="211">
        <v>20</v>
      </c>
      <c r="M1494" s="211" t="str">
        <f>IF(
ISNA(INDEX([1]resources!E:E,MATCH(B1494,[1]resources!B:B,0))),"fillme",
INDEX([1]resources!E:E,MATCH(B1494,[1]resources!B:B,0)))</f>
        <v>CAISO_Li_Battery</v>
      </c>
      <c r="N1494" s="221">
        <f>IF(
ISNA(INDEX([1]resources!J:J,MATCH(B1494,[1]resources!B:B,0))),"fillme",
INDEX([1]resources!J:J,MATCH(B1494,[1]resources!B:B,0)))</f>
        <v>1</v>
      </c>
      <c r="O1494" s="210" t="str">
        <f>IFERROR(INDEX(resources!K:K,MATCH(B1494,resources!B:B,0)),"fillme")</f>
        <v>battery</v>
      </c>
      <c r="P1494" s="210" t="str">
        <f t="shared" si="480"/>
        <v>battery_2022_8</v>
      </c>
      <c r="Q1494" s="194">
        <f>INDEX(elcc!G:G,MATCH(P1494,elcc!D:D,0))</f>
        <v>1</v>
      </c>
      <c r="R1494" s="195">
        <f t="shared" si="481"/>
        <v>1</v>
      </c>
      <c r="S1494" s="210">
        <f t="shared" si="482"/>
        <v>0.15930965814802522</v>
      </c>
      <c r="T1494" s="212">
        <f t="shared" si="483"/>
        <v>0.15930965814802522</v>
      </c>
      <c r="U1494" s="196" t="str">
        <f t="shared" si="484"/>
        <v>ok</v>
      </c>
      <c r="V1494" s="192" t="str">
        <f>INDEX(resources!F:F,MATCH(B1494,resources!B:B,0))</f>
        <v>physical</v>
      </c>
      <c r="W1494" s="197">
        <f t="shared" si="485"/>
        <v>0</v>
      </c>
      <c r="X1494" s="197">
        <f t="shared" si="486"/>
        <v>1</v>
      </c>
      <c r="Y1494" s="214" t="str">
        <f t="shared" si="487"/>
        <v>VSTAES_6_VESBT1_D.19-11-016 Resource 7_Resource 7. 10 MW, 40 MWh battery.</v>
      </c>
      <c r="Z1494" s="197">
        <f>IF(COUNTIFS($Y$2:Y1494,Y1494)=1,1,0)</f>
        <v>0</v>
      </c>
      <c r="AA1494" s="197">
        <f>SUM($Z$2:Z1494)*Z1494</f>
        <v>0</v>
      </c>
      <c r="AB1494" s="197">
        <f>COUNTIFS(resources!B:B,B1494)</f>
        <v>1</v>
      </c>
      <c r="AC1494" s="197">
        <f t="shared" si="488"/>
        <v>1</v>
      </c>
      <c r="AD1494" s="197">
        <f t="shared" si="489"/>
        <v>1</v>
      </c>
      <c r="AE1494" s="197">
        <f t="shared" si="490"/>
        <v>1</v>
      </c>
      <c r="AF1494" s="197">
        <f t="shared" si="491"/>
        <v>1</v>
      </c>
      <c r="AG1494" s="197">
        <f t="shared" si="492"/>
        <v>1</v>
      </c>
      <c r="AH1494" s="197">
        <f t="shared" si="493"/>
        <v>1</v>
      </c>
      <c r="AI1494" s="197">
        <f t="shared" si="494"/>
        <v>1</v>
      </c>
    </row>
    <row r="1495" spans="1:35" x14ac:dyDescent="0.3">
      <c r="A1495" s="103" t="s">
        <v>3926</v>
      </c>
      <c r="B1495" s="214" t="s">
        <v>1672</v>
      </c>
      <c r="C1495" s="214" t="s">
        <v>6287</v>
      </c>
      <c r="D1495" s="164">
        <v>2022</v>
      </c>
      <c r="E1495" s="164">
        <v>9</v>
      </c>
      <c r="F1495" s="166">
        <v>0</v>
      </c>
      <c r="G1495" s="206"/>
      <c r="H1495" s="208">
        <v>7.9654829074012612E-3</v>
      </c>
      <c r="I1495" s="103" t="s">
        <v>558</v>
      </c>
      <c r="J1495" s="85">
        <v>4</v>
      </c>
      <c r="K1495" s="211" t="s">
        <v>6289</v>
      </c>
      <c r="L1495" s="211">
        <v>20</v>
      </c>
      <c r="M1495" s="211" t="str">
        <f>IF(
ISNA(INDEX([1]resources!E:E,MATCH(B1495,[1]resources!B:B,0))),"fillme",
INDEX([1]resources!E:E,MATCH(B1495,[1]resources!B:B,0)))</f>
        <v>CAISO_Li_Battery</v>
      </c>
      <c r="N1495" s="221">
        <f>IF(
ISNA(INDEX([1]resources!J:J,MATCH(B1495,[1]resources!B:B,0))),"fillme",
INDEX([1]resources!J:J,MATCH(B1495,[1]resources!B:B,0)))</f>
        <v>1</v>
      </c>
      <c r="O1495" s="210" t="str">
        <f>IFERROR(INDEX(resources!K:K,MATCH(B1495,resources!B:B,0)),"fillme")</f>
        <v>battery</v>
      </c>
      <c r="P1495" s="210" t="str">
        <f t="shared" si="480"/>
        <v>battery_2022_9</v>
      </c>
      <c r="Q1495" s="194">
        <f>INDEX(elcc!G:G,MATCH(P1495,elcc!D:D,0))</f>
        <v>1</v>
      </c>
      <c r="R1495" s="195">
        <f t="shared" si="481"/>
        <v>1</v>
      </c>
      <c r="S1495" s="210">
        <f t="shared" si="482"/>
        <v>0.15930965814802522</v>
      </c>
      <c r="T1495" s="212">
        <f t="shared" si="483"/>
        <v>0.15930965814802522</v>
      </c>
      <c r="U1495" s="196" t="str">
        <f t="shared" si="484"/>
        <v>ok</v>
      </c>
      <c r="V1495" s="192" t="str">
        <f>INDEX(resources!F:F,MATCH(B1495,resources!B:B,0))</f>
        <v>physical</v>
      </c>
      <c r="W1495" s="197">
        <f t="shared" si="485"/>
        <v>0</v>
      </c>
      <c r="X1495" s="197">
        <f t="shared" si="486"/>
        <v>1</v>
      </c>
      <c r="Y1495" s="214" t="str">
        <f t="shared" si="487"/>
        <v>VSTAES_6_VESBT1_D.19-11-016 Resource 7_Resource 7. 20 MW, 80 MWh battery.</v>
      </c>
      <c r="Z1495" s="197">
        <f>IF(COUNTIFS($Y$2:Y1495,Y1495)=1,1,0)</f>
        <v>1</v>
      </c>
      <c r="AA1495" s="197">
        <f>SUM($Z$2:Z1495)*Z1495</f>
        <v>24</v>
      </c>
      <c r="AB1495" s="197">
        <f>COUNTIFS(resources!B:B,B1495)</f>
        <v>1</v>
      </c>
      <c r="AC1495" s="197">
        <f t="shared" si="488"/>
        <v>1</v>
      </c>
      <c r="AD1495" s="197">
        <f t="shared" si="489"/>
        <v>1</v>
      </c>
      <c r="AE1495" s="197">
        <f t="shared" si="490"/>
        <v>1</v>
      </c>
      <c r="AF1495" s="197">
        <f t="shared" si="491"/>
        <v>1</v>
      </c>
      <c r="AG1495" s="197">
        <f t="shared" si="492"/>
        <v>1</v>
      </c>
      <c r="AH1495" s="197">
        <f t="shared" si="493"/>
        <v>1</v>
      </c>
      <c r="AI1495" s="197">
        <f t="shared" si="494"/>
        <v>1</v>
      </c>
    </row>
    <row r="1496" spans="1:35" x14ac:dyDescent="0.3">
      <c r="A1496" s="103" t="s">
        <v>3926</v>
      </c>
      <c r="B1496" s="214" t="s">
        <v>1672</v>
      </c>
      <c r="C1496" s="214" t="s">
        <v>6287</v>
      </c>
      <c r="D1496" s="164">
        <v>2022</v>
      </c>
      <c r="E1496" s="164">
        <v>10</v>
      </c>
      <c r="F1496" s="166">
        <v>0</v>
      </c>
      <c r="G1496" s="206"/>
      <c r="H1496" s="208">
        <v>7.9654829074012612E-3</v>
      </c>
      <c r="I1496" s="103" t="s">
        <v>558</v>
      </c>
      <c r="J1496" s="85">
        <v>4</v>
      </c>
      <c r="K1496" s="211" t="s">
        <v>6289</v>
      </c>
      <c r="L1496" s="211">
        <v>20</v>
      </c>
      <c r="M1496" s="211" t="str">
        <f>IF(
ISNA(INDEX([1]resources!E:E,MATCH(B1496,[1]resources!B:B,0))),"fillme",
INDEX([1]resources!E:E,MATCH(B1496,[1]resources!B:B,0)))</f>
        <v>CAISO_Li_Battery</v>
      </c>
      <c r="N1496" s="221">
        <f>IF(
ISNA(INDEX([1]resources!J:J,MATCH(B1496,[1]resources!B:B,0))),"fillme",
INDEX([1]resources!J:J,MATCH(B1496,[1]resources!B:B,0)))</f>
        <v>1</v>
      </c>
      <c r="O1496" s="210" t="str">
        <f>IFERROR(INDEX(resources!K:K,MATCH(B1496,resources!B:B,0)),"fillme")</f>
        <v>battery</v>
      </c>
      <c r="P1496" s="210" t="str">
        <f t="shared" si="480"/>
        <v>battery_2022_10</v>
      </c>
      <c r="Q1496" s="194">
        <f>INDEX(elcc!G:G,MATCH(P1496,elcc!D:D,0))</f>
        <v>1</v>
      </c>
      <c r="R1496" s="195">
        <f t="shared" si="481"/>
        <v>1</v>
      </c>
      <c r="S1496" s="210">
        <f t="shared" si="482"/>
        <v>0.15930965814802522</v>
      </c>
      <c r="T1496" s="212">
        <f t="shared" si="483"/>
        <v>0.15930965814802522</v>
      </c>
      <c r="U1496" s="196" t="str">
        <f t="shared" si="484"/>
        <v>ok</v>
      </c>
      <c r="V1496" s="192" t="str">
        <f>INDEX(resources!F:F,MATCH(B1496,resources!B:B,0))</f>
        <v>physical</v>
      </c>
      <c r="W1496" s="197">
        <f t="shared" si="485"/>
        <v>0</v>
      </c>
      <c r="X1496" s="197">
        <f t="shared" si="486"/>
        <v>1</v>
      </c>
      <c r="Y1496" s="214" t="str">
        <f t="shared" si="487"/>
        <v>VSTAES_6_VESBT1_D.19-11-016 Resource 7_Resource 7. 20 MW, 80 MWh battery.</v>
      </c>
      <c r="Z1496" s="197">
        <f>IF(COUNTIFS($Y$2:Y1496,Y1496)=1,1,0)</f>
        <v>0</v>
      </c>
      <c r="AA1496" s="197">
        <f>SUM($Z$2:Z1496)*Z1496</f>
        <v>0</v>
      </c>
      <c r="AB1496" s="197">
        <f>COUNTIFS(resources!B:B,B1496)</f>
        <v>1</v>
      </c>
      <c r="AC1496" s="197">
        <f t="shared" si="488"/>
        <v>1</v>
      </c>
      <c r="AD1496" s="197">
        <f t="shared" si="489"/>
        <v>1</v>
      </c>
      <c r="AE1496" s="197">
        <f t="shared" si="490"/>
        <v>1</v>
      </c>
      <c r="AF1496" s="197">
        <f t="shared" si="491"/>
        <v>1</v>
      </c>
      <c r="AG1496" s="197">
        <f t="shared" si="492"/>
        <v>1</v>
      </c>
      <c r="AH1496" s="197">
        <f t="shared" si="493"/>
        <v>1</v>
      </c>
      <c r="AI1496" s="197">
        <f t="shared" si="494"/>
        <v>1</v>
      </c>
    </row>
    <row r="1497" spans="1:35" x14ac:dyDescent="0.3">
      <c r="A1497" s="103" t="s">
        <v>3926</v>
      </c>
      <c r="B1497" s="214" t="s">
        <v>1672</v>
      </c>
      <c r="C1497" s="214" t="s">
        <v>6287</v>
      </c>
      <c r="D1497" s="164">
        <v>2022</v>
      </c>
      <c r="E1497" s="164">
        <v>11</v>
      </c>
      <c r="F1497" s="166">
        <v>0</v>
      </c>
      <c r="G1497" s="206"/>
      <c r="H1497" s="208">
        <v>7.9654829074012612E-3</v>
      </c>
      <c r="I1497" s="103" t="s">
        <v>558</v>
      </c>
      <c r="J1497" s="85">
        <v>4</v>
      </c>
      <c r="K1497" s="211" t="s">
        <v>6289</v>
      </c>
      <c r="L1497" s="211">
        <v>20</v>
      </c>
      <c r="M1497" s="211" t="str">
        <f>IF(
ISNA(INDEX([1]resources!E:E,MATCH(B1497,[1]resources!B:B,0))),"fillme",
INDEX([1]resources!E:E,MATCH(B1497,[1]resources!B:B,0)))</f>
        <v>CAISO_Li_Battery</v>
      </c>
      <c r="N1497" s="221">
        <f>IF(
ISNA(INDEX([1]resources!J:J,MATCH(B1497,[1]resources!B:B,0))),"fillme",
INDEX([1]resources!J:J,MATCH(B1497,[1]resources!B:B,0)))</f>
        <v>1</v>
      </c>
      <c r="O1497" s="210" t="str">
        <f>IFERROR(INDEX(resources!K:K,MATCH(B1497,resources!B:B,0)),"fillme")</f>
        <v>battery</v>
      </c>
      <c r="P1497" s="210" t="str">
        <f t="shared" si="480"/>
        <v>battery_2022_11</v>
      </c>
      <c r="Q1497" s="194">
        <f>INDEX(elcc!G:G,MATCH(P1497,elcc!D:D,0))</f>
        <v>1</v>
      </c>
      <c r="R1497" s="195">
        <f t="shared" si="481"/>
        <v>1</v>
      </c>
      <c r="S1497" s="210">
        <f t="shared" si="482"/>
        <v>0.15930965814802522</v>
      </c>
      <c r="T1497" s="212">
        <f t="shared" si="483"/>
        <v>0.15930965814802522</v>
      </c>
      <c r="U1497" s="196" t="str">
        <f t="shared" si="484"/>
        <v>ok</v>
      </c>
      <c r="V1497" s="192" t="str">
        <f>INDEX(resources!F:F,MATCH(B1497,resources!B:B,0))</f>
        <v>physical</v>
      </c>
      <c r="W1497" s="197">
        <f t="shared" si="485"/>
        <v>0</v>
      </c>
      <c r="X1497" s="197">
        <f t="shared" si="486"/>
        <v>1</v>
      </c>
      <c r="Y1497" s="214" t="str">
        <f t="shared" si="487"/>
        <v>VSTAES_6_VESBT1_D.19-11-016 Resource 7_Resource 7. 20 MW, 80 MWh battery.</v>
      </c>
      <c r="Z1497" s="197">
        <f>IF(COUNTIFS($Y$2:Y1497,Y1497)=1,1,0)</f>
        <v>0</v>
      </c>
      <c r="AA1497" s="197">
        <f>SUM($Z$2:Z1497)*Z1497</f>
        <v>0</v>
      </c>
      <c r="AB1497" s="197">
        <f>COUNTIFS(resources!B:B,B1497)</f>
        <v>1</v>
      </c>
      <c r="AC1497" s="197">
        <f t="shared" si="488"/>
        <v>1</v>
      </c>
      <c r="AD1497" s="197">
        <f t="shared" si="489"/>
        <v>1</v>
      </c>
      <c r="AE1497" s="197">
        <f t="shared" si="490"/>
        <v>1</v>
      </c>
      <c r="AF1497" s="197">
        <f t="shared" si="491"/>
        <v>1</v>
      </c>
      <c r="AG1497" s="197">
        <f t="shared" si="492"/>
        <v>1</v>
      </c>
      <c r="AH1497" s="197">
        <f t="shared" si="493"/>
        <v>1</v>
      </c>
      <c r="AI1497" s="197">
        <f t="shared" si="494"/>
        <v>1</v>
      </c>
    </row>
    <row r="1498" spans="1:35" x14ac:dyDescent="0.3">
      <c r="A1498" s="103" t="s">
        <v>3926</v>
      </c>
      <c r="B1498" s="214" t="s">
        <v>1672</v>
      </c>
      <c r="C1498" s="214" t="s">
        <v>6287</v>
      </c>
      <c r="D1498" s="164">
        <v>2022</v>
      </c>
      <c r="E1498" s="164">
        <v>12</v>
      </c>
      <c r="F1498" s="166">
        <v>0</v>
      </c>
      <c r="G1498" s="206"/>
      <c r="H1498" s="208">
        <v>7.9654829074012612E-3</v>
      </c>
      <c r="I1498" s="103" t="s">
        <v>558</v>
      </c>
      <c r="J1498" s="85">
        <v>4</v>
      </c>
      <c r="K1498" s="211" t="s">
        <v>6289</v>
      </c>
      <c r="L1498" s="211">
        <v>20</v>
      </c>
      <c r="M1498" s="211" t="str">
        <f>IF(
ISNA(INDEX([1]resources!E:E,MATCH(B1498,[1]resources!B:B,0))),"fillme",
INDEX([1]resources!E:E,MATCH(B1498,[1]resources!B:B,0)))</f>
        <v>CAISO_Li_Battery</v>
      </c>
      <c r="N1498" s="221">
        <f>IF(
ISNA(INDEX([1]resources!J:J,MATCH(B1498,[1]resources!B:B,0))),"fillme",
INDEX([1]resources!J:J,MATCH(B1498,[1]resources!B:B,0)))</f>
        <v>1</v>
      </c>
      <c r="O1498" s="210" t="str">
        <f>IFERROR(INDEX(resources!K:K,MATCH(B1498,resources!B:B,0)),"fillme")</f>
        <v>battery</v>
      </c>
      <c r="P1498" s="210" t="str">
        <f t="shared" si="480"/>
        <v>battery_2022_12</v>
      </c>
      <c r="Q1498" s="194">
        <f>INDEX(elcc!G:G,MATCH(P1498,elcc!D:D,0))</f>
        <v>1</v>
      </c>
      <c r="R1498" s="195">
        <f t="shared" si="481"/>
        <v>1</v>
      </c>
      <c r="S1498" s="210">
        <f t="shared" si="482"/>
        <v>0.15930965814802522</v>
      </c>
      <c r="T1498" s="212">
        <f t="shared" si="483"/>
        <v>0.15930965814802522</v>
      </c>
      <c r="U1498" s="196" t="str">
        <f t="shared" si="484"/>
        <v>ok</v>
      </c>
      <c r="V1498" s="192" t="str">
        <f>INDEX(resources!F:F,MATCH(B1498,resources!B:B,0))</f>
        <v>physical</v>
      </c>
      <c r="W1498" s="197">
        <f t="shared" si="485"/>
        <v>0</v>
      </c>
      <c r="X1498" s="197">
        <f t="shared" si="486"/>
        <v>1</v>
      </c>
      <c r="Y1498" s="214" t="str">
        <f t="shared" si="487"/>
        <v>VSTAES_6_VESBT1_D.19-11-016 Resource 7_Resource 7. 20 MW, 80 MWh battery.</v>
      </c>
      <c r="Z1498" s="197">
        <f>IF(COUNTIFS($Y$2:Y1498,Y1498)=1,1,0)</f>
        <v>0</v>
      </c>
      <c r="AA1498" s="197">
        <f>SUM($Z$2:Z1498)*Z1498</f>
        <v>0</v>
      </c>
      <c r="AB1498" s="197">
        <f>COUNTIFS(resources!B:B,B1498)</f>
        <v>1</v>
      </c>
      <c r="AC1498" s="197">
        <f t="shared" si="488"/>
        <v>1</v>
      </c>
      <c r="AD1498" s="197">
        <f t="shared" si="489"/>
        <v>1</v>
      </c>
      <c r="AE1498" s="197">
        <f t="shared" si="490"/>
        <v>1</v>
      </c>
      <c r="AF1498" s="197">
        <f t="shared" si="491"/>
        <v>1</v>
      </c>
      <c r="AG1498" s="197">
        <f t="shared" si="492"/>
        <v>1</v>
      </c>
      <c r="AH1498" s="197">
        <f t="shared" si="493"/>
        <v>1</v>
      </c>
      <c r="AI1498" s="197">
        <f t="shared" si="494"/>
        <v>1</v>
      </c>
    </row>
    <row r="1499" spans="1:35" x14ac:dyDescent="0.3">
      <c r="A1499" s="103" t="s">
        <v>3926</v>
      </c>
      <c r="B1499" s="214" t="s">
        <v>1672</v>
      </c>
      <c r="C1499" s="214" t="s">
        <v>6287</v>
      </c>
      <c r="D1499" s="164">
        <v>2023</v>
      </c>
      <c r="E1499" s="164">
        <v>1</v>
      </c>
      <c r="F1499" s="166">
        <v>0</v>
      </c>
      <c r="G1499" s="206"/>
      <c r="H1499" s="208">
        <v>7.9654829074012612E-3</v>
      </c>
      <c r="I1499" s="103" t="s">
        <v>558</v>
      </c>
      <c r="J1499" s="85">
        <v>4</v>
      </c>
      <c r="K1499" s="211" t="s">
        <v>6289</v>
      </c>
      <c r="L1499" s="211">
        <v>20</v>
      </c>
      <c r="M1499" s="211" t="str">
        <f>IF(
ISNA(INDEX([1]resources!E:E,MATCH(B1499,[1]resources!B:B,0))),"fillme",
INDEX([1]resources!E:E,MATCH(B1499,[1]resources!B:B,0)))</f>
        <v>CAISO_Li_Battery</v>
      </c>
      <c r="N1499" s="221">
        <f>IF(
ISNA(INDEX([1]resources!J:J,MATCH(B1499,[1]resources!B:B,0))),"fillme",
INDEX([1]resources!J:J,MATCH(B1499,[1]resources!B:B,0)))</f>
        <v>1</v>
      </c>
      <c r="O1499" s="210" t="str">
        <f>IFERROR(INDEX(resources!K:K,MATCH(B1499,resources!B:B,0)),"fillme")</f>
        <v>battery</v>
      </c>
      <c r="P1499" s="210" t="str">
        <f t="shared" si="480"/>
        <v>battery_2023_1</v>
      </c>
      <c r="Q1499" s="194">
        <f>INDEX(elcc!G:G,MATCH(P1499,elcc!D:D,0))</f>
        <v>1</v>
      </c>
      <c r="R1499" s="195">
        <f t="shared" si="481"/>
        <v>1</v>
      </c>
      <c r="S1499" s="210">
        <f t="shared" si="482"/>
        <v>0.15930965814802522</v>
      </c>
      <c r="T1499" s="212">
        <f t="shared" si="483"/>
        <v>0.15930965814802522</v>
      </c>
      <c r="U1499" s="196" t="str">
        <f t="shared" si="484"/>
        <v>ok</v>
      </c>
      <c r="V1499" s="192" t="str">
        <f>INDEX(resources!F:F,MATCH(B1499,resources!B:B,0))</f>
        <v>physical</v>
      </c>
      <c r="W1499" s="197">
        <f t="shared" si="485"/>
        <v>0</v>
      </c>
      <c r="X1499" s="197">
        <f t="shared" si="486"/>
        <v>1</v>
      </c>
      <c r="Y1499" s="214" t="str">
        <f t="shared" si="487"/>
        <v>VSTAES_6_VESBT1_D.19-11-016 Resource 7_Resource 7. 20 MW, 80 MWh battery.</v>
      </c>
      <c r="Z1499" s="197">
        <f>IF(COUNTIFS($Y$2:Y1499,Y1499)=1,1,0)</f>
        <v>0</v>
      </c>
      <c r="AA1499" s="197">
        <f>SUM($Z$2:Z1499)*Z1499</f>
        <v>0</v>
      </c>
      <c r="AB1499" s="197">
        <f>COUNTIFS(resources!B:B,B1499)</f>
        <v>1</v>
      </c>
      <c r="AC1499" s="197">
        <f t="shared" si="488"/>
        <v>1</v>
      </c>
      <c r="AD1499" s="197">
        <f t="shared" si="489"/>
        <v>1</v>
      </c>
      <c r="AE1499" s="197">
        <f t="shared" si="490"/>
        <v>1</v>
      </c>
      <c r="AF1499" s="197">
        <f t="shared" si="491"/>
        <v>1</v>
      </c>
      <c r="AG1499" s="197">
        <f t="shared" si="492"/>
        <v>1</v>
      </c>
      <c r="AH1499" s="197">
        <f t="shared" si="493"/>
        <v>1</v>
      </c>
      <c r="AI1499" s="197">
        <f t="shared" si="494"/>
        <v>1</v>
      </c>
    </row>
    <row r="1500" spans="1:35" x14ac:dyDescent="0.3">
      <c r="A1500" s="103" t="s">
        <v>3926</v>
      </c>
      <c r="B1500" s="214" t="s">
        <v>1672</v>
      </c>
      <c r="C1500" s="214" t="s">
        <v>6287</v>
      </c>
      <c r="D1500" s="164">
        <v>2023</v>
      </c>
      <c r="E1500" s="164">
        <v>2</v>
      </c>
      <c r="F1500" s="166">
        <v>0</v>
      </c>
      <c r="G1500" s="206"/>
      <c r="H1500" s="208">
        <v>7.9654829074012612E-3</v>
      </c>
      <c r="I1500" s="103" t="s">
        <v>558</v>
      </c>
      <c r="J1500" s="85">
        <v>4</v>
      </c>
      <c r="K1500" s="211" t="s">
        <v>6289</v>
      </c>
      <c r="L1500" s="211">
        <v>20</v>
      </c>
      <c r="M1500" s="211" t="str">
        <f>IF(
ISNA(INDEX([1]resources!E:E,MATCH(B1500,[1]resources!B:B,0))),"fillme",
INDEX([1]resources!E:E,MATCH(B1500,[1]resources!B:B,0)))</f>
        <v>CAISO_Li_Battery</v>
      </c>
      <c r="N1500" s="221">
        <f>IF(
ISNA(INDEX([1]resources!J:J,MATCH(B1500,[1]resources!B:B,0))),"fillme",
INDEX([1]resources!J:J,MATCH(B1500,[1]resources!B:B,0)))</f>
        <v>1</v>
      </c>
      <c r="O1500" s="210" t="str">
        <f>IFERROR(INDEX(resources!K:K,MATCH(B1500,resources!B:B,0)),"fillme")</f>
        <v>battery</v>
      </c>
      <c r="P1500" s="210" t="str">
        <f t="shared" si="480"/>
        <v>battery_2023_2</v>
      </c>
      <c r="Q1500" s="194">
        <f>INDEX(elcc!G:G,MATCH(P1500,elcc!D:D,0))</f>
        <v>1</v>
      </c>
      <c r="R1500" s="195">
        <f t="shared" si="481"/>
        <v>1</v>
      </c>
      <c r="S1500" s="210">
        <f t="shared" si="482"/>
        <v>0.15930965814802522</v>
      </c>
      <c r="T1500" s="212">
        <f t="shared" si="483"/>
        <v>0.15930965814802522</v>
      </c>
      <c r="U1500" s="196" t="str">
        <f t="shared" si="484"/>
        <v>ok</v>
      </c>
      <c r="V1500" s="192" t="str">
        <f>INDEX(resources!F:F,MATCH(B1500,resources!B:B,0))</f>
        <v>physical</v>
      </c>
      <c r="W1500" s="197">
        <f t="shared" si="485"/>
        <v>0</v>
      </c>
      <c r="X1500" s="197">
        <f t="shared" si="486"/>
        <v>1</v>
      </c>
      <c r="Y1500" s="214" t="str">
        <f t="shared" si="487"/>
        <v>VSTAES_6_VESBT1_D.19-11-016 Resource 7_Resource 7. 20 MW, 80 MWh battery.</v>
      </c>
      <c r="Z1500" s="197">
        <f>IF(COUNTIFS($Y$2:Y1500,Y1500)=1,1,0)</f>
        <v>0</v>
      </c>
      <c r="AA1500" s="197">
        <f>SUM($Z$2:Z1500)*Z1500</f>
        <v>0</v>
      </c>
      <c r="AB1500" s="197">
        <f>COUNTIFS(resources!B:B,B1500)</f>
        <v>1</v>
      </c>
      <c r="AC1500" s="197">
        <f t="shared" si="488"/>
        <v>1</v>
      </c>
      <c r="AD1500" s="197">
        <f t="shared" si="489"/>
        <v>1</v>
      </c>
      <c r="AE1500" s="197">
        <f t="shared" si="490"/>
        <v>1</v>
      </c>
      <c r="AF1500" s="197">
        <f t="shared" si="491"/>
        <v>1</v>
      </c>
      <c r="AG1500" s="197">
        <f t="shared" si="492"/>
        <v>1</v>
      </c>
      <c r="AH1500" s="197">
        <f t="shared" si="493"/>
        <v>1</v>
      </c>
      <c r="AI1500" s="197">
        <f t="shared" si="494"/>
        <v>1</v>
      </c>
    </row>
    <row r="1501" spans="1:35" x14ac:dyDescent="0.3">
      <c r="A1501" s="103" t="s">
        <v>3926</v>
      </c>
      <c r="B1501" s="214" t="s">
        <v>1672</v>
      </c>
      <c r="C1501" s="214" t="s">
        <v>6287</v>
      </c>
      <c r="D1501" s="164">
        <v>2023</v>
      </c>
      <c r="E1501" s="164">
        <v>3</v>
      </c>
      <c r="F1501" s="166">
        <v>0</v>
      </c>
      <c r="G1501" s="206"/>
      <c r="H1501" s="208">
        <v>7.9654829074012612E-3</v>
      </c>
      <c r="I1501" s="103" t="s">
        <v>558</v>
      </c>
      <c r="J1501" s="85">
        <v>4</v>
      </c>
      <c r="K1501" s="211" t="s">
        <v>6289</v>
      </c>
      <c r="L1501" s="211">
        <v>20</v>
      </c>
      <c r="M1501" s="211" t="str">
        <f>IF(
ISNA(INDEX([1]resources!E:E,MATCH(B1501,[1]resources!B:B,0))),"fillme",
INDEX([1]resources!E:E,MATCH(B1501,[1]resources!B:B,0)))</f>
        <v>CAISO_Li_Battery</v>
      </c>
      <c r="N1501" s="221">
        <f>IF(
ISNA(INDEX([1]resources!J:J,MATCH(B1501,[1]resources!B:B,0))),"fillme",
INDEX([1]resources!J:J,MATCH(B1501,[1]resources!B:B,0)))</f>
        <v>1</v>
      </c>
      <c r="O1501" s="210" t="str">
        <f>IFERROR(INDEX(resources!K:K,MATCH(B1501,resources!B:B,0)),"fillme")</f>
        <v>battery</v>
      </c>
      <c r="P1501" s="210" t="str">
        <f t="shared" si="480"/>
        <v>battery_2023_3</v>
      </c>
      <c r="Q1501" s="194">
        <f>INDEX(elcc!G:G,MATCH(P1501,elcc!D:D,0))</f>
        <v>1</v>
      </c>
      <c r="R1501" s="195">
        <f t="shared" si="481"/>
        <v>1</v>
      </c>
      <c r="S1501" s="210">
        <f t="shared" si="482"/>
        <v>0.15930965814802522</v>
      </c>
      <c r="T1501" s="212">
        <f t="shared" si="483"/>
        <v>0.15930965814802522</v>
      </c>
      <c r="U1501" s="196" t="str">
        <f t="shared" si="484"/>
        <v>ok</v>
      </c>
      <c r="V1501" s="192" t="str">
        <f>INDEX(resources!F:F,MATCH(B1501,resources!B:B,0))</f>
        <v>physical</v>
      </c>
      <c r="W1501" s="197">
        <f t="shared" si="485"/>
        <v>0</v>
      </c>
      <c r="X1501" s="197">
        <f t="shared" si="486"/>
        <v>1</v>
      </c>
      <c r="Y1501" s="214" t="str">
        <f t="shared" si="487"/>
        <v>VSTAES_6_VESBT1_D.19-11-016 Resource 7_Resource 7. 20 MW, 80 MWh battery.</v>
      </c>
      <c r="Z1501" s="197">
        <f>IF(COUNTIFS($Y$2:Y1501,Y1501)=1,1,0)</f>
        <v>0</v>
      </c>
      <c r="AA1501" s="197">
        <f>SUM($Z$2:Z1501)*Z1501</f>
        <v>0</v>
      </c>
      <c r="AB1501" s="197">
        <f>COUNTIFS(resources!B:B,B1501)</f>
        <v>1</v>
      </c>
      <c r="AC1501" s="197">
        <f t="shared" si="488"/>
        <v>1</v>
      </c>
      <c r="AD1501" s="197">
        <f t="shared" si="489"/>
        <v>1</v>
      </c>
      <c r="AE1501" s="197">
        <f t="shared" si="490"/>
        <v>1</v>
      </c>
      <c r="AF1501" s="197">
        <f t="shared" si="491"/>
        <v>1</v>
      </c>
      <c r="AG1501" s="197">
        <f t="shared" si="492"/>
        <v>1</v>
      </c>
      <c r="AH1501" s="197">
        <f t="shared" si="493"/>
        <v>1</v>
      </c>
      <c r="AI1501" s="197">
        <f t="shared" si="494"/>
        <v>1</v>
      </c>
    </row>
    <row r="1502" spans="1:35" x14ac:dyDescent="0.3">
      <c r="A1502" s="103" t="s">
        <v>3926</v>
      </c>
      <c r="B1502" s="214" t="s">
        <v>1672</v>
      </c>
      <c r="C1502" s="214" t="s">
        <v>6287</v>
      </c>
      <c r="D1502" s="164">
        <v>2023</v>
      </c>
      <c r="E1502" s="164">
        <v>4</v>
      </c>
      <c r="F1502" s="166">
        <v>0</v>
      </c>
      <c r="G1502" s="206"/>
      <c r="H1502" s="208">
        <v>7.9654829074012612E-3</v>
      </c>
      <c r="I1502" s="103" t="s">
        <v>558</v>
      </c>
      <c r="J1502" s="85">
        <v>4</v>
      </c>
      <c r="K1502" s="211" t="s">
        <v>6289</v>
      </c>
      <c r="L1502" s="211">
        <v>20</v>
      </c>
      <c r="M1502" s="211" t="str">
        <f>IF(
ISNA(INDEX([1]resources!E:E,MATCH(B1502,[1]resources!B:B,0))),"fillme",
INDEX([1]resources!E:E,MATCH(B1502,[1]resources!B:B,0)))</f>
        <v>CAISO_Li_Battery</v>
      </c>
      <c r="N1502" s="221">
        <f>IF(
ISNA(INDEX([1]resources!J:J,MATCH(B1502,[1]resources!B:B,0))),"fillme",
INDEX([1]resources!J:J,MATCH(B1502,[1]resources!B:B,0)))</f>
        <v>1</v>
      </c>
      <c r="O1502" s="210" t="str">
        <f>IFERROR(INDEX(resources!K:K,MATCH(B1502,resources!B:B,0)),"fillme")</f>
        <v>battery</v>
      </c>
      <c r="P1502" s="210" t="str">
        <f t="shared" si="480"/>
        <v>battery_2023_4</v>
      </c>
      <c r="Q1502" s="194">
        <f>INDEX(elcc!G:G,MATCH(P1502,elcc!D:D,0))</f>
        <v>1</v>
      </c>
      <c r="R1502" s="195">
        <f t="shared" si="481"/>
        <v>1</v>
      </c>
      <c r="S1502" s="210">
        <f t="shared" si="482"/>
        <v>0.15930965814802522</v>
      </c>
      <c r="T1502" s="212">
        <f t="shared" si="483"/>
        <v>0.15930965814802522</v>
      </c>
      <c r="U1502" s="196" t="str">
        <f t="shared" si="484"/>
        <v>ok</v>
      </c>
      <c r="V1502" s="192" t="str">
        <f>INDEX(resources!F:F,MATCH(B1502,resources!B:B,0))</f>
        <v>physical</v>
      </c>
      <c r="W1502" s="197">
        <f t="shared" si="485"/>
        <v>0</v>
      </c>
      <c r="X1502" s="197">
        <f t="shared" si="486"/>
        <v>1</v>
      </c>
      <c r="Y1502" s="214" t="str">
        <f t="shared" si="487"/>
        <v>VSTAES_6_VESBT1_D.19-11-016 Resource 7_Resource 7. 20 MW, 80 MWh battery.</v>
      </c>
      <c r="Z1502" s="197">
        <f>IF(COUNTIFS($Y$2:Y1502,Y1502)=1,1,0)</f>
        <v>0</v>
      </c>
      <c r="AA1502" s="197">
        <f>SUM($Z$2:Z1502)*Z1502</f>
        <v>0</v>
      </c>
      <c r="AB1502" s="197">
        <f>COUNTIFS(resources!B:B,B1502)</f>
        <v>1</v>
      </c>
      <c r="AC1502" s="197">
        <f t="shared" si="488"/>
        <v>1</v>
      </c>
      <c r="AD1502" s="197">
        <f t="shared" si="489"/>
        <v>1</v>
      </c>
      <c r="AE1502" s="197">
        <f t="shared" si="490"/>
        <v>1</v>
      </c>
      <c r="AF1502" s="197">
        <f t="shared" si="491"/>
        <v>1</v>
      </c>
      <c r="AG1502" s="197">
        <f t="shared" si="492"/>
        <v>1</v>
      </c>
      <c r="AH1502" s="197">
        <f t="shared" si="493"/>
        <v>1</v>
      </c>
      <c r="AI1502" s="197">
        <f t="shared" si="494"/>
        <v>1</v>
      </c>
    </row>
    <row r="1503" spans="1:35" x14ac:dyDescent="0.3">
      <c r="A1503" s="103" t="s">
        <v>3926</v>
      </c>
      <c r="B1503" s="214" t="s">
        <v>1672</v>
      </c>
      <c r="C1503" s="214" t="s">
        <v>6287</v>
      </c>
      <c r="D1503" s="164">
        <v>2023</v>
      </c>
      <c r="E1503" s="164">
        <v>5</v>
      </c>
      <c r="F1503" s="166">
        <v>0</v>
      </c>
      <c r="G1503" s="206"/>
      <c r="H1503" s="208">
        <v>7.9654829074012612E-3</v>
      </c>
      <c r="I1503" s="103" t="s">
        <v>558</v>
      </c>
      <c r="J1503" s="85">
        <v>4</v>
      </c>
      <c r="K1503" s="211" t="s">
        <v>6289</v>
      </c>
      <c r="L1503" s="211">
        <v>20</v>
      </c>
      <c r="M1503" s="211" t="str">
        <f>IF(
ISNA(INDEX([1]resources!E:E,MATCH(B1503,[1]resources!B:B,0))),"fillme",
INDEX([1]resources!E:E,MATCH(B1503,[1]resources!B:B,0)))</f>
        <v>CAISO_Li_Battery</v>
      </c>
      <c r="N1503" s="221">
        <f>IF(
ISNA(INDEX([1]resources!J:J,MATCH(B1503,[1]resources!B:B,0))),"fillme",
INDEX([1]resources!J:J,MATCH(B1503,[1]resources!B:B,0)))</f>
        <v>1</v>
      </c>
      <c r="O1503" s="210" t="str">
        <f>IFERROR(INDEX(resources!K:K,MATCH(B1503,resources!B:B,0)),"fillme")</f>
        <v>battery</v>
      </c>
      <c r="P1503" s="210" t="str">
        <f t="shared" si="480"/>
        <v>battery_2023_5</v>
      </c>
      <c r="Q1503" s="194">
        <f>INDEX(elcc!G:G,MATCH(P1503,elcc!D:D,0))</f>
        <v>1</v>
      </c>
      <c r="R1503" s="195">
        <f t="shared" si="481"/>
        <v>1</v>
      </c>
      <c r="S1503" s="210">
        <f t="shared" si="482"/>
        <v>0.15930965814802522</v>
      </c>
      <c r="T1503" s="212">
        <f t="shared" si="483"/>
        <v>0.15930965814802522</v>
      </c>
      <c r="U1503" s="196" t="str">
        <f t="shared" si="484"/>
        <v>ok</v>
      </c>
      <c r="V1503" s="192" t="str">
        <f>INDEX(resources!F:F,MATCH(B1503,resources!B:B,0))</f>
        <v>physical</v>
      </c>
      <c r="W1503" s="197">
        <f t="shared" si="485"/>
        <v>0</v>
      </c>
      <c r="X1503" s="197">
        <f t="shared" si="486"/>
        <v>1</v>
      </c>
      <c r="Y1503" s="214" t="str">
        <f t="shared" si="487"/>
        <v>VSTAES_6_VESBT1_D.19-11-016 Resource 7_Resource 7. 20 MW, 80 MWh battery.</v>
      </c>
      <c r="Z1503" s="197">
        <f>IF(COUNTIFS($Y$2:Y1503,Y1503)=1,1,0)</f>
        <v>0</v>
      </c>
      <c r="AA1503" s="197">
        <f>SUM($Z$2:Z1503)*Z1503</f>
        <v>0</v>
      </c>
      <c r="AB1503" s="197">
        <f>COUNTIFS(resources!B:B,B1503)</f>
        <v>1</v>
      </c>
      <c r="AC1503" s="197">
        <f t="shared" si="488"/>
        <v>1</v>
      </c>
      <c r="AD1503" s="197">
        <f t="shared" si="489"/>
        <v>1</v>
      </c>
      <c r="AE1503" s="197">
        <f t="shared" si="490"/>
        <v>1</v>
      </c>
      <c r="AF1503" s="197">
        <f t="shared" si="491"/>
        <v>1</v>
      </c>
      <c r="AG1503" s="197">
        <f t="shared" si="492"/>
        <v>1</v>
      </c>
      <c r="AH1503" s="197">
        <f t="shared" si="493"/>
        <v>1</v>
      </c>
      <c r="AI1503" s="197">
        <f t="shared" si="494"/>
        <v>1</v>
      </c>
    </row>
    <row r="1504" spans="1:35" x14ac:dyDescent="0.3">
      <c r="A1504" s="103" t="s">
        <v>3926</v>
      </c>
      <c r="B1504" s="214" t="s">
        <v>1672</v>
      </c>
      <c r="C1504" s="214" t="s">
        <v>6287</v>
      </c>
      <c r="D1504" s="164">
        <v>2023</v>
      </c>
      <c r="E1504" s="164">
        <v>6</v>
      </c>
      <c r="F1504" s="166">
        <v>0</v>
      </c>
      <c r="G1504" s="206"/>
      <c r="H1504" s="208">
        <v>7.9654829074012612E-3</v>
      </c>
      <c r="I1504" s="103" t="s">
        <v>558</v>
      </c>
      <c r="J1504" s="85">
        <v>4</v>
      </c>
      <c r="K1504" s="211" t="s">
        <v>6289</v>
      </c>
      <c r="L1504" s="211">
        <v>20</v>
      </c>
      <c r="M1504" s="211" t="str">
        <f>IF(
ISNA(INDEX([1]resources!E:E,MATCH(B1504,[1]resources!B:B,0))),"fillme",
INDEX([1]resources!E:E,MATCH(B1504,[1]resources!B:B,0)))</f>
        <v>CAISO_Li_Battery</v>
      </c>
      <c r="N1504" s="221">
        <f>IF(
ISNA(INDEX([1]resources!J:J,MATCH(B1504,[1]resources!B:B,0))),"fillme",
INDEX([1]resources!J:J,MATCH(B1504,[1]resources!B:B,0)))</f>
        <v>1</v>
      </c>
      <c r="O1504" s="210" t="str">
        <f>IFERROR(INDEX(resources!K:K,MATCH(B1504,resources!B:B,0)),"fillme")</f>
        <v>battery</v>
      </c>
      <c r="P1504" s="210" t="str">
        <f t="shared" si="480"/>
        <v>battery_2023_6</v>
      </c>
      <c r="Q1504" s="194">
        <f>INDEX(elcc!G:G,MATCH(P1504,elcc!D:D,0))</f>
        <v>1</v>
      </c>
      <c r="R1504" s="195">
        <f t="shared" si="481"/>
        <v>1</v>
      </c>
      <c r="S1504" s="210">
        <f t="shared" si="482"/>
        <v>0.15930965814802522</v>
      </c>
      <c r="T1504" s="212">
        <f t="shared" si="483"/>
        <v>0.15930965814802522</v>
      </c>
      <c r="U1504" s="196" t="str">
        <f t="shared" si="484"/>
        <v>ok</v>
      </c>
      <c r="V1504" s="192" t="str">
        <f>INDEX(resources!F:F,MATCH(B1504,resources!B:B,0))</f>
        <v>physical</v>
      </c>
      <c r="W1504" s="197">
        <f t="shared" si="485"/>
        <v>0</v>
      </c>
      <c r="X1504" s="197">
        <f t="shared" si="486"/>
        <v>1</v>
      </c>
      <c r="Y1504" s="214" t="str">
        <f t="shared" si="487"/>
        <v>VSTAES_6_VESBT1_D.19-11-016 Resource 7_Resource 7. 20 MW, 80 MWh battery.</v>
      </c>
      <c r="Z1504" s="197">
        <f>IF(COUNTIFS($Y$2:Y1504,Y1504)=1,1,0)</f>
        <v>0</v>
      </c>
      <c r="AA1504" s="197">
        <f>SUM($Z$2:Z1504)*Z1504</f>
        <v>0</v>
      </c>
      <c r="AB1504" s="197">
        <f>COUNTIFS(resources!B:B,B1504)</f>
        <v>1</v>
      </c>
      <c r="AC1504" s="197">
        <f t="shared" si="488"/>
        <v>1</v>
      </c>
      <c r="AD1504" s="197">
        <f t="shared" si="489"/>
        <v>1</v>
      </c>
      <c r="AE1504" s="197">
        <f t="shared" si="490"/>
        <v>1</v>
      </c>
      <c r="AF1504" s="197">
        <f t="shared" si="491"/>
        <v>1</v>
      </c>
      <c r="AG1504" s="197">
        <f t="shared" si="492"/>
        <v>1</v>
      </c>
      <c r="AH1504" s="197">
        <f t="shared" si="493"/>
        <v>1</v>
      </c>
      <c r="AI1504" s="197">
        <f t="shared" si="494"/>
        <v>1</v>
      </c>
    </row>
    <row r="1505" spans="1:35" x14ac:dyDescent="0.3">
      <c r="A1505" s="103" t="s">
        <v>3926</v>
      </c>
      <c r="B1505" s="214" t="s">
        <v>1672</v>
      </c>
      <c r="C1505" s="214" t="s">
        <v>6287</v>
      </c>
      <c r="D1505" s="164">
        <v>2023</v>
      </c>
      <c r="E1505" s="164">
        <v>7</v>
      </c>
      <c r="F1505" s="166">
        <v>0</v>
      </c>
      <c r="G1505" s="206"/>
      <c r="H1505" s="208">
        <v>7.9654829074012612E-3</v>
      </c>
      <c r="I1505" s="103" t="s">
        <v>558</v>
      </c>
      <c r="J1505" s="85">
        <v>4</v>
      </c>
      <c r="K1505" s="211" t="s">
        <v>6289</v>
      </c>
      <c r="L1505" s="211">
        <v>20</v>
      </c>
      <c r="M1505" s="211" t="str">
        <f>IF(
ISNA(INDEX([1]resources!E:E,MATCH(B1505,[1]resources!B:B,0))),"fillme",
INDEX([1]resources!E:E,MATCH(B1505,[1]resources!B:B,0)))</f>
        <v>CAISO_Li_Battery</v>
      </c>
      <c r="N1505" s="221">
        <f>IF(
ISNA(INDEX([1]resources!J:J,MATCH(B1505,[1]resources!B:B,0))),"fillme",
INDEX([1]resources!J:J,MATCH(B1505,[1]resources!B:B,0)))</f>
        <v>1</v>
      </c>
      <c r="O1505" s="210" t="str">
        <f>IFERROR(INDEX(resources!K:K,MATCH(B1505,resources!B:B,0)),"fillme")</f>
        <v>battery</v>
      </c>
      <c r="P1505" s="210" t="str">
        <f t="shared" si="480"/>
        <v>battery_2023_7</v>
      </c>
      <c r="Q1505" s="194">
        <f>INDEX(elcc!G:G,MATCH(P1505,elcc!D:D,0))</f>
        <v>1</v>
      </c>
      <c r="R1505" s="195">
        <f t="shared" si="481"/>
        <v>1</v>
      </c>
      <c r="S1505" s="210">
        <f t="shared" si="482"/>
        <v>0.15930965814802522</v>
      </c>
      <c r="T1505" s="212">
        <f t="shared" si="483"/>
        <v>0.15930965814802522</v>
      </c>
      <c r="U1505" s="196" t="str">
        <f t="shared" si="484"/>
        <v>ok</v>
      </c>
      <c r="V1505" s="192" t="str">
        <f>INDEX(resources!F:F,MATCH(B1505,resources!B:B,0))</f>
        <v>physical</v>
      </c>
      <c r="W1505" s="197">
        <f t="shared" si="485"/>
        <v>0</v>
      </c>
      <c r="X1505" s="197">
        <f t="shared" si="486"/>
        <v>1</v>
      </c>
      <c r="Y1505" s="214" t="str">
        <f t="shared" si="487"/>
        <v>VSTAES_6_VESBT1_D.19-11-016 Resource 7_Resource 7. 20 MW, 80 MWh battery.</v>
      </c>
      <c r="Z1505" s="197">
        <f>IF(COUNTIFS($Y$2:Y1505,Y1505)=1,1,0)</f>
        <v>0</v>
      </c>
      <c r="AA1505" s="197">
        <f>SUM($Z$2:Z1505)*Z1505</f>
        <v>0</v>
      </c>
      <c r="AB1505" s="197">
        <f>COUNTIFS(resources!B:B,B1505)</f>
        <v>1</v>
      </c>
      <c r="AC1505" s="197">
        <f t="shared" si="488"/>
        <v>1</v>
      </c>
      <c r="AD1505" s="197">
        <f t="shared" si="489"/>
        <v>1</v>
      </c>
      <c r="AE1505" s="197">
        <f t="shared" si="490"/>
        <v>1</v>
      </c>
      <c r="AF1505" s="197">
        <f t="shared" si="491"/>
        <v>1</v>
      </c>
      <c r="AG1505" s="197">
        <f t="shared" si="492"/>
        <v>1</v>
      </c>
      <c r="AH1505" s="197">
        <f t="shared" si="493"/>
        <v>1</v>
      </c>
      <c r="AI1505" s="197">
        <f t="shared" si="494"/>
        <v>1</v>
      </c>
    </row>
    <row r="1506" spans="1:35" x14ac:dyDescent="0.3">
      <c r="A1506" s="103" t="s">
        <v>3926</v>
      </c>
      <c r="B1506" s="214" t="s">
        <v>1672</v>
      </c>
      <c r="C1506" s="214" t="s">
        <v>6287</v>
      </c>
      <c r="D1506" s="164">
        <v>2023</v>
      </c>
      <c r="E1506" s="164">
        <v>8</v>
      </c>
      <c r="F1506" s="166">
        <v>0</v>
      </c>
      <c r="G1506" s="206"/>
      <c r="H1506" s="208">
        <v>7.9654829074012612E-3</v>
      </c>
      <c r="I1506" s="103" t="s">
        <v>558</v>
      </c>
      <c r="J1506" s="85">
        <v>4</v>
      </c>
      <c r="K1506" s="211" t="s">
        <v>6289</v>
      </c>
      <c r="L1506" s="211">
        <v>20</v>
      </c>
      <c r="M1506" s="211" t="str">
        <f>IF(
ISNA(INDEX([1]resources!E:E,MATCH(B1506,[1]resources!B:B,0))),"fillme",
INDEX([1]resources!E:E,MATCH(B1506,[1]resources!B:B,0)))</f>
        <v>CAISO_Li_Battery</v>
      </c>
      <c r="N1506" s="221">
        <f>IF(
ISNA(INDEX([1]resources!J:J,MATCH(B1506,[1]resources!B:B,0))),"fillme",
INDEX([1]resources!J:J,MATCH(B1506,[1]resources!B:B,0)))</f>
        <v>1</v>
      </c>
      <c r="O1506" s="210" t="str">
        <f>IFERROR(INDEX(resources!K:K,MATCH(B1506,resources!B:B,0)),"fillme")</f>
        <v>battery</v>
      </c>
      <c r="P1506" s="210" t="str">
        <f t="shared" si="480"/>
        <v>battery_2023_8</v>
      </c>
      <c r="Q1506" s="194">
        <f>INDEX(elcc!G:G,MATCH(P1506,elcc!D:D,0))</f>
        <v>1</v>
      </c>
      <c r="R1506" s="195">
        <f t="shared" si="481"/>
        <v>1</v>
      </c>
      <c r="S1506" s="210">
        <f t="shared" si="482"/>
        <v>0.15930965814802522</v>
      </c>
      <c r="T1506" s="212">
        <f t="shared" si="483"/>
        <v>0.15930965814802522</v>
      </c>
      <c r="U1506" s="196" t="str">
        <f t="shared" si="484"/>
        <v>ok</v>
      </c>
      <c r="V1506" s="192" t="str">
        <f>INDEX(resources!F:F,MATCH(B1506,resources!B:B,0))</f>
        <v>physical</v>
      </c>
      <c r="W1506" s="197">
        <f t="shared" si="485"/>
        <v>0</v>
      </c>
      <c r="X1506" s="197">
        <f t="shared" si="486"/>
        <v>1</v>
      </c>
      <c r="Y1506" s="214" t="str">
        <f t="shared" si="487"/>
        <v>VSTAES_6_VESBT1_D.19-11-016 Resource 7_Resource 7. 20 MW, 80 MWh battery.</v>
      </c>
      <c r="Z1506" s="197">
        <f>IF(COUNTIFS($Y$2:Y1506,Y1506)=1,1,0)</f>
        <v>0</v>
      </c>
      <c r="AA1506" s="197">
        <f>SUM($Z$2:Z1506)*Z1506</f>
        <v>0</v>
      </c>
      <c r="AB1506" s="197">
        <f>COUNTIFS(resources!B:B,B1506)</f>
        <v>1</v>
      </c>
      <c r="AC1506" s="197">
        <f t="shared" si="488"/>
        <v>1</v>
      </c>
      <c r="AD1506" s="197">
        <f t="shared" si="489"/>
        <v>1</v>
      </c>
      <c r="AE1506" s="197">
        <f t="shared" si="490"/>
        <v>1</v>
      </c>
      <c r="AF1506" s="197">
        <f t="shared" si="491"/>
        <v>1</v>
      </c>
      <c r="AG1506" s="197">
        <f t="shared" si="492"/>
        <v>1</v>
      </c>
      <c r="AH1506" s="197">
        <f t="shared" si="493"/>
        <v>1</v>
      </c>
      <c r="AI1506" s="197">
        <f t="shared" si="494"/>
        <v>1</v>
      </c>
    </row>
    <row r="1507" spans="1:35" x14ac:dyDescent="0.3">
      <c r="A1507" s="103" t="s">
        <v>3926</v>
      </c>
      <c r="B1507" s="214" t="s">
        <v>1672</v>
      </c>
      <c r="C1507" s="214" t="s">
        <v>6287</v>
      </c>
      <c r="D1507" s="164">
        <v>2023</v>
      </c>
      <c r="E1507" s="164">
        <v>9</v>
      </c>
      <c r="F1507" s="166">
        <v>0</v>
      </c>
      <c r="G1507" s="206"/>
      <c r="H1507" s="208">
        <v>7.9654829074012612E-3</v>
      </c>
      <c r="I1507" s="103" t="s">
        <v>558</v>
      </c>
      <c r="J1507" s="85">
        <v>4</v>
      </c>
      <c r="K1507" s="211" t="s">
        <v>6289</v>
      </c>
      <c r="L1507" s="211">
        <v>20</v>
      </c>
      <c r="M1507" s="211" t="str">
        <f>IF(
ISNA(INDEX([1]resources!E:E,MATCH(B1507,[1]resources!B:B,0))),"fillme",
INDEX([1]resources!E:E,MATCH(B1507,[1]resources!B:B,0)))</f>
        <v>CAISO_Li_Battery</v>
      </c>
      <c r="N1507" s="221">
        <f>IF(
ISNA(INDEX([1]resources!J:J,MATCH(B1507,[1]resources!B:B,0))),"fillme",
INDEX([1]resources!J:J,MATCH(B1507,[1]resources!B:B,0)))</f>
        <v>1</v>
      </c>
      <c r="O1507" s="210" t="str">
        <f>IFERROR(INDEX(resources!K:K,MATCH(B1507,resources!B:B,0)),"fillme")</f>
        <v>battery</v>
      </c>
      <c r="P1507" s="210" t="str">
        <f t="shared" si="480"/>
        <v>battery_2023_9</v>
      </c>
      <c r="Q1507" s="194">
        <f>INDEX(elcc!G:G,MATCH(P1507,elcc!D:D,0))</f>
        <v>1</v>
      </c>
      <c r="R1507" s="195">
        <f t="shared" si="481"/>
        <v>1</v>
      </c>
      <c r="S1507" s="210">
        <f t="shared" si="482"/>
        <v>0.15930965814802522</v>
      </c>
      <c r="T1507" s="212">
        <f t="shared" si="483"/>
        <v>0.15930965814802522</v>
      </c>
      <c r="U1507" s="196" t="str">
        <f t="shared" si="484"/>
        <v>ok</v>
      </c>
      <c r="V1507" s="192" t="str">
        <f>INDEX(resources!F:F,MATCH(B1507,resources!B:B,0))</f>
        <v>physical</v>
      </c>
      <c r="W1507" s="197">
        <f t="shared" si="485"/>
        <v>0</v>
      </c>
      <c r="X1507" s="197">
        <f t="shared" si="486"/>
        <v>1</v>
      </c>
      <c r="Y1507" s="214" t="str">
        <f t="shared" si="487"/>
        <v>VSTAES_6_VESBT1_D.19-11-016 Resource 7_Resource 7. 20 MW, 80 MWh battery.</v>
      </c>
      <c r="Z1507" s="197">
        <f>IF(COUNTIFS($Y$2:Y1507,Y1507)=1,1,0)</f>
        <v>0</v>
      </c>
      <c r="AA1507" s="197">
        <f>SUM($Z$2:Z1507)*Z1507</f>
        <v>0</v>
      </c>
      <c r="AB1507" s="197">
        <f>COUNTIFS(resources!B:B,B1507)</f>
        <v>1</v>
      </c>
      <c r="AC1507" s="197">
        <f t="shared" si="488"/>
        <v>1</v>
      </c>
      <c r="AD1507" s="197">
        <f t="shared" si="489"/>
        <v>1</v>
      </c>
      <c r="AE1507" s="197">
        <f t="shared" si="490"/>
        <v>1</v>
      </c>
      <c r="AF1507" s="197">
        <f t="shared" si="491"/>
        <v>1</v>
      </c>
      <c r="AG1507" s="197">
        <f t="shared" si="492"/>
        <v>1</v>
      </c>
      <c r="AH1507" s="197">
        <f t="shared" si="493"/>
        <v>1</v>
      </c>
      <c r="AI1507" s="197">
        <f t="shared" si="494"/>
        <v>1</v>
      </c>
    </row>
    <row r="1508" spans="1:35" x14ac:dyDescent="0.3">
      <c r="A1508" s="103" t="s">
        <v>3926</v>
      </c>
      <c r="B1508" s="214" t="s">
        <v>1672</v>
      </c>
      <c r="C1508" s="214" t="s">
        <v>6287</v>
      </c>
      <c r="D1508" s="164">
        <v>2023</v>
      </c>
      <c r="E1508" s="164">
        <v>10</v>
      </c>
      <c r="F1508" s="166">
        <v>0</v>
      </c>
      <c r="G1508" s="206"/>
      <c r="H1508" s="208">
        <v>7.9654829074012612E-3</v>
      </c>
      <c r="I1508" s="103" t="s">
        <v>558</v>
      </c>
      <c r="J1508" s="85">
        <v>4</v>
      </c>
      <c r="K1508" s="211" t="s">
        <v>6289</v>
      </c>
      <c r="L1508" s="211">
        <v>20</v>
      </c>
      <c r="M1508" s="211" t="str">
        <f>IF(
ISNA(INDEX([1]resources!E:E,MATCH(B1508,[1]resources!B:B,0))),"fillme",
INDEX([1]resources!E:E,MATCH(B1508,[1]resources!B:B,0)))</f>
        <v>CAISO_Li_Battery</v>
      </c>
      <c r="N1508" s="221">
        <f>IF(
ISNA(INDEX([1]resources!J:J,MATCH(B1508,[1]resources!B:B,0))),"fillme",
INDEX([1]resources!J:J,MATCH(B1508,[1]resources!B:B,0)))</f>
        <v>1</v>
      </c>
      <c r="O1508" s="210" t="str">
        <f>IFERROR(INDEX(resources!K:K,MATCH(B1508,resources!B:B,0)),"fillme")</f>
        <v>battery</v>
      </c>
      <c r="P1508" s="210" t="str">
        <f t="shared" si="480"/>
        <v>battery_2023_10</v>
      </c>
      <c r="Q1508" s="194">
        <f>INDEX(elcc!G:G,MATCH(P1508,elcc!D:D,0))</f>
        <v>1</v>
      </c>
      <c r="R1508" s="195">
        <f t="shared" si="481"/>
        <v>1</v>
      </c>
      <c r="S1508" s="210">
        <f t="shared" si="482"/>
        <v>0.15930965814802522</v>
      </c>
      <c r="T1508" s="212">
        <f t="shared" si="483"/>
        <v>0.15930965814802522</v>
      </c>
      <c r="U1508" s="196" t="str">
        <f t="shared" si="484"/>
        <v>ok</v>
      </c>
      <c r="V1508" s="192" t="str">
        <f>INDEX(resources!F:F,MATCH(B1508,resources!B:B,0))</f>
        <v>physical</v>
      </c>
      <c r="W1508" s="197">
        <f t="shared" si="485"/>
        <v>0</v>
      </c>
      <c r="X1508" s="197">
        <f t="shared" si="486"/>
        <v>1</v>
      </c>
      <c r="Y1508" s="214" t="str">
        <f t="shared" si="487"/>
        <v>VSTAES_6_VESBT1_D.19-11-016 Resource 7_Resource 7. 20 MW, 80 MWh battery.</v>
      </c>
      <c r="Z1508" s="197">
        <f>IF(COUNTIFS($Y$2:Y1508,Y1508)=1,1,0)</f>
        <v>0</v>
      </c>
      <c r="AA1508" s="197">
        <f>SUM($Z$2:Z1508)*Z1508</f>
        <v>0</v>
      </c>
      <c r="AB1508" s="197">
        <f>COUNTIFS(resources!B:B,B1508)</f>
        <v>1</v>
      </c>
      <c r="AC1508" s="197">
        <f t="shared" si="488"/>
        <v>1</v>
      </c>
      <c r="AD1508" s="197">
        <f t="shared" si="489"/>
        <v>1</v>
      </c>
      <c r="AE1508" s="197">
        <f t="shared" si="490"/>
        <v>1</v>
      </c>
      <c r="AF1508" s="197">
        <f t="shared" si="491"/>
        <v>1</v>
      </c>
      <c r="AG1508" s="197">
        <f t="shared" si="492"/>
        <v>1</v>
      </c>
      <c r="AH1508" s="197">
        <f t="shared" si="493"/>
        <v>1</v>
      </c>
      <c r="AI1508" s="197">
        <f t="shared" si="494"/>
        <v>1</v>
      </c>
    </row>
    <row r="1509" spans="1:35" x14ac:dyDescent="0.3">
      <c r="A1509" s="103" t="s">
        <v>3926</v>
      </c>
      <c r="B1509" s="214" t="s">
        <v>1672</v>
      </c>
      <c r="C1509" s="214" t="s">
        <v>6287</v>
      </c>
      <c r="D1509" s="164">
        <v>2023</v>
      </c>
      <c r="E1509" s="164">
        <v>11</v>
      </c>
      <c r="F1509" s="166">
        <v>0</v>
      </c>
      <c r="G1509" s="206"/>
      <c r="H1509" s="208">
        <v>7.9654829074012612E-3</v>
      </c>
      <c r="I1509" s="103" t="s">
        <v>558</v>
      </c>
      <c r="J1509" s="85">
        <v>4</v>
      </c>
      <c r="K1509" s="211" t="s">
        <v>6289</v>
      </c>
      <c r="L1509" s="211">
        <v>20</v>
      </c>
      <c r="M1509" s="211" t="str">
        <f>IF(
ISNA(INDEX([1]resources!E:E,MATCH(B1509,[1]resources!B:B,0))),"fillme",
INDEX([1]resources!E:E,MATCH(B1509,[1]resources!B:B,0)))</f>
        <v>CAISO_Li_Battery</v>
      </c>
      <c r="N1509" s="221">
        <f>IF(
ISNA(INDEX([1]resources!J:J,MATCH(B1509,[1]resources!B:B,0))),"fillme",
INDEX([1]resources!J:J,MATCH(B1509,[1]resources!B:B,0)))</f>
        <v>1</v>
      </c>
      <c r="O1509" s="210" t="str">
        <f>IFERROR(INDEX(resources!K:K,MATCH(B1509,resources!B:B,0)),"fillme")</f>
        <v>battery</v>
      </c>
      <c r="P1509" s="210" t="str">
        <f t="shared" si="480"/>
        <v>battery_2023_11</v>
      </c>
      <c r="Q1509" s="194">
        <f>INDEX(elcc!G:G,MATCH(P1509,elcc!D:D,0))</f>
        <v>1</v>
      </c>
      <c r="R1509" s="195">
        <f t="shared" si="481"/>
        <v>1</v>
      </c>
      <c r="S1509" s="210">
        <f t="shared" si="482"/>
        <v>0.15930965814802522</v>
      </c>
      <c r="T1509" s="212">
        <f t="shared" si="483"/>
        <v>0.15930965814802522</v>
      </c>
      <c r="U1509" s="196" t="str">
        <f t="shared" si="484"/>
        <v>ok</v>
      </c>
      <c r="V1509" s="192" t="str">
        <f>INDEX(resources!F:F,MATCH(B1509,resources!B:B,0))</f>
        <v>physical</v>
      </c>
      <c r="W1509" s="197">
        <f t="shared" si="485"/>
        <v>0</v>
      </c>
      <c r="X1509" s="197">
        <f t="shared" si="486"/>
        <v>1</v>
      </c>
      <c r="Y1509" s="214" t="str">
        <f t="shared" si="487"/>
        <v>VSTAES_6_VESBT1_D.19-11-016 Resource 7_Resource 7. 20 MW, 80 MWh battery.</v>
      </c>
      <c r="Z1509" s="197">
        <f>IF(COUNTIFS($Y$2:Y1509,Y1509)=1,1,0)</f>
        <v>0</v>
      </c>
      <c r="AA1509" s="197">
        <f>SUM($Z$2:Z1509)*Z1509</f>
        <v>0</v>
      </c>
      <c r="AB1509" s="197">
        <f>COUNTIFS(resources!B:B,B1509)</f>
        <v>1</v>
      </c>
      <c r="AC1509" s="197">
        <f t="shared" si="488"/>
        <v>1</v>
      </c>
      <c r="AD1509" s="197">
        <f t="shared" si="489"/>
        <v>1</v>
      </c>
      <c r="AE1509" s="197">
        <f t="shared" si="490"/>
        <v>1</v>
      </c>
      <c r="AF1509" s="197">
        <f t="shared" si="491"/>
        <v>1</v>
      </c>
      <c r="AG1509" s="197">
        <f t="shared" si="492"/>
        <v>1</v>
      </c>
      <c r="AH1509" s="197">
        <f t="shared" si="493"/>
        <v>1</v>
      </c>
      <c r="AI1509" s="197">
        <f t="shared" si="494"/>
        <v>1</v>
      </c>
    </row>
    <row r="1510" spans="1:35" x14ac:dyDescent="0.3">
      <c r="A1510" s="103" t="s">
        <v>3926</v>
      </c>
      <c r="B1510" s="214" t="s">
        <v>1672</v>
      </c>
      <c r="C1510" s="214" t="s">
        <v>6287</v>
      </c>
      <c r="D1510" s="164">
        <v>2023</v>
      </c>
      <c r="E1510" s="164">
        <v>12</v>
      </c>
      <c r="F1510" s="166">
        <v>0</v>
      </c>
      <c r="G1510" s="206"/>
      <c r="H1510" s="208">
        <v>7.9654829074012612E-3</v>
      </c>
      <c r="I1510" s="103" t="s">
        <v>558</v>
      </c>
      <c r="J1510" s="85">
        <v>4</v>
      </c>
      <c r="K1510" s="211" t="s">
        <v>6289</v>
      </c>
      <c r="L1510" s="211">
        <v>20</v>
      </c>
      <c r="M1510" s="211" t="str">
        <f>IF(
ISNA(INDEX([1]resources!E:E,MATCH(B1510,[1]resources!B:B,0))),"fillme",
INDEX([1]resources!E:E,MATCH(B1510,[1]resources!B:B,0)))</f>
        <v>CAISO_Li_Battery</v>
      </c>
      <c r="N1510" s="221">
        <f>IF(
ISNA(INDEX([1]resources!J:J,MATCH(B1510,[1]resources!B:B,0))),"fillme",
INDEX([1]resources!J:J,MATCH(B1510,[1]resources!B:B,0)))</f>
        <v>1</v>
      </c>
      <c r="O1510" s="210" t="str">
        <f>IFERROR(INDEX(resources!K:K,MATCH(B1510,resources!B:B,0)),"fillme")</f>
        <v>battery</v>
      </c>
      <c r="P1510" s="210" t="str">
        <f t="shared" si="480"/>
        <v>battery_2023_12</v>
      </c>
      <c r="Q1510" s="194">
        <f>INDEX(elcc!G:G,MATCH(P1510,elcc!D:D,0))</f>
        <v>1</v>
      </c>
      <c r="R1510" s="195">
        <f t="shared" si="481"/>
        <v>1</v>
      </c>
      <c r="S1510" s="210">
        <f t="shared" si="482"/>
        <v>0.15930965814802522</v>
      </c>
      <c r="T1510" s="212">
        <f t="shared" si="483"/>
        <v>0.15930965814802522</v>
      </c>
      <c r="U1510" s="196" t="str">
        <f t="shared" si="484"/>
        <v>ok</v>
      </c>
      <c r="V1510" s="192" t="str">
        <f>INDEX(resources!F:F,MATCH(B1510,resources!B:B,0))</f>
        <v>physical</v>
      </c>
      <c r="W1510" s="197">
        <f t="shared" si="485"/>
        <v>0</v>
      </c>
      <c r="X1510" s="197">
        <f t="shared" si="486"/>
        <v>1</v>
      </c>
      <c r="Y1510" s="214" t="str">
        <f t="shared" si="487"/>
        <v>VSTAES_6_VESBT1_D.19-11-016 Resource 7_Resource 7. 20 MW, 80 MWh battery.</v>
      </c>
      <c r="Z1510" s="197">
        <f>IF(COUNTIFS($Y$2:Y1510,Y1510)=1,1,0)</f>
        <v>0</v>
      </c>
      <c r="AA1510" s="197">
        <f>SUM($Z$2:Z1510)*Z1510</f>
        <v>0</v>
      </c>
      <c r="AB1510" s="197">
        <f>COUNTIFS(resources!B:B,B1510)</f>
        <v>1</v>
      </c>
      <c r="AC1510" s="197">
        <f t="shared" si="488"/>
        <v>1</v>
      </c>
      <c r="AD1510" s="197">
        <f t="shared" si="489"/>
        <v>1</v>
      </c>
      <c r="AE1510" s="197">
        <f t="shared" si="490"/>
        <v>1</v>
      </c>
      <c r="AF1510" s="197">
        <f t="shared" si="491"/>
        <v>1</v>
      </c>
      <c r="AG1510" s="197">
        <f t="shared" si="492"/>
        <v>1</v>
      </c>
      <c r="AH1510" s="197">
        <f t="shared" si="493"/>
        <v>1</v>
      </c>
      <c r="AI1510" s="197">
        <f t="shared" si="494"/>
        <v>1</v>
      </c>
    </row>
    <row r="1511" spans="1:35" x14ac:dyDescent="0.3">
      <c r="A1511" s="103" t="s">
        <v>3926</v>
      </c>
      <c r="B1511" s="214" t="s">
        <v>1672</v>
      </c>
      <c r="C1511" s="214" t="s">
        <v>6287</v>
      </c>
      <c r="D1511" s="164">
        <v>2024</v>
      </c>
      <c r="E1511" s="164">
        <v>1</v>
      </c>
      <c r="F1511" s="166">
        <v>0</v>
      </c>
      <c r="G1511" s="206"/>
      <c r="H1511" s="208">
        <v>7.9654829074012612E-3</v>
      </c>
      <c r="I1511" s="103" t="s">
        <v>558</v>
      </c>
      <c r="J1511" s="85">
        <v>4</v>
      </c>
      <c r="K1511" s="211" t="s">
        <v>6289</v>
      </c>
      <c r="L1511" s="211">
        <v>20</v>
      </c>
      <c r="M1511" s="211" t="str">
        <f>IF(
ISNA(INDEX([1]resources!E:E,MATCH(B1511,[1]resources!B:B,0))),"fillme",
INDEX([1]resources!E:E,MATCH(B1511,[1]resources!B:B,0)))</f>
        <v>CAISO_Li_Battery</v>
      </c>
      <c r="N1511" s="221">
        <f>IF(
ISNA(INDEX([1]resources!J:J,MATCH(B1511,[1]resources!B:B,0))),"fillme",
INDEX([1]resources!J:J,MATCH(B1511,[1]resources!B:B,0)))</f>
        <v>1</v>
      </c>
      <c r="O1511" s="210" t="str">
        <f>IFERROR(INDEX(resources!K:K,MATCH(B1511,resources!B:B,0)),"fillme")</f>
        <v>battery</v>
      </c>
      <c r="P1511" s="210" t="str">
        <f t="shared" si="480"/>
        <v>battery_2024_1</v>
      </c>
      <c r="Q1511" s="194">
        <f>INDEX(elcc!G:G,MATCH(P1511,elcc!D:D,0))</f>
        <v>1</v>
      </c>
      <c r="R1511" s="195">
        <f t="shared" si="481"/>
        <v>1</v>
      </c>
      <c r="S1511" s="210">
        <f t="shared" si="482"/>
        <v>0.15930965814802522</v>
      </c>
      <c r="T1511" s="212">
        <f t="shared" si="483"/>
        <v>0.15930965814802522</v>
      </c>
      <c r="U1511" s="196" t="str">
        <f t="shared" si="484"/>
        <v>ok</v>
      </c>
      <c r="V1511" s="192" t="str">
        <f>INDEX(resources!F:F,MATCH(B1511,resources!B:B,0))</f>
        <v>physical</v>
      </c>
      <c r="W1511" s="197">
        <f t="shared" si="485"/>
        <v>0</v>
      </c>
      <c r="X1511" s="197">
        <f t="shared" si="486"/>
        <v>1</v>
      </c>
      <c r="Y1511" s="214" t="str">
        <f t="shared" si="487"/>
        <v>VSTAES_6_VESBT1_D.19-11-016 Resource 7_Resource 7. 20 MW, 80 MWh battery.</v>
      </c>
      <c r="Z1511" s="197">
        <f>IF(COUNTIFS($Y$2:Y1511,Y1511)=1,1,0)</f>
        <v>0</v>
      </c>
      <c r="AA1511" s="197">
        <f>SUM($Z$2:Z1511)*Z1511</f>
        <v>0</v>
      </c>
      <c r="AB1511" s="197">
        <f>COUNTIFS(resources!B:B,B1511)</f>
        <v>1</v>
      </c>
      <c r="AC1511" s="197">
        <f t="shared" si="488"/>
        <v>1</v>
      </c>
      <c r="AD1511" s="197">
        <f t="shared" si="489"/>
        <v>1</v>
      </c>
      <c r="AE1511" s="197">
        <f t="shared" si="490"/>
        <v>1</v>
      </c>
      <c r="AF1511" s="197">
        <f t="shared" si="491"/>
        <v>1</v>
      </c>
      <c r="AG1511" s="197">
        <f t="shared" si="492"/>
        <v>1</v>
      </c>
      <c r="AH1511" s="197">
        <f t="shared" si="493"/>
        <v>1</v>
      </c>
      <c r="AI1511" s="197">
        <f t="shared" si="494"/>
        <v>1</v>
      </c>
    </row>
    <row r="1512" spans="1:35" x14ac:dyDescent="0.3">
      <c r="A1512" s="103" t="s">
        <v>3926</v>
      </c>
      <c r="B1512" s="214" t="s">
        <v>1672</v>
      </c>
      <c r="C1512" s="214" t="s">
        <v>6287</v>
      </c>
      <c r="D1512" s="164">
        <v>2024</v>
      </c>
      <c r="E1512" s="164">
        <v>2</v>
      </c>
      <c r="F1512" s="166">
        <v>0</v>
      </c>
      <c r="G1512" s="206"/>
      <c r="H1512" s="208">
        <v>7.9654829074012612E-3</v>
      </c>
      <c r="I1512" s="103" t="s">
        <v>558</v>
      </c>
      <c r="J1512" s="85">
        <v>4</v>
      </c>
      <c r="K1512" s="211" t="s">
        <v>6289</v>
      </c>
      <c r="L1512" s="211">
        <v>20</v>
      </c>
      <c r="M1512" s="211" t="str">
        <f>IF(
ISNA(INDEX([1]resources!E:E,MATCH(B1512,[1]resources!B:B,0))),"fillme",
INDEX([1]resources!E:E,MATCH(B1512,[1]resources!B:B,0)))</f>
        <v>CAISO_Li_Battery</v>
      </c>
      <c r="N1512" s="221">
        <f>IF(
ISNA(INDEX([1]resources!J:J,MATCH(B1512,[1]resources!B:B,0))),"fillme",
INDEX([1]resources!J:J,MATCH(B1512,[1]resources!B:B,0)))</f>
        <v>1</v>
      </c>
      <c r="O1512" s="210" t="str">
        <f>IFERROR(INDEX(resources!K:K,MATCH(B1512,resources!B:B,0)),"fillme")</f>
        <v>battery</v>
      </c>
      <c r="P1512" s="210" t="str">
        <f t="shared" si="480"/>
        <v>battery_2024_2</v>
      </c>
      <c r="Q1512" s="194">
        <f>INDEX(elcc!G:G,MATCH(P1512,elcc!D:D,0))</f>
        <v>1</v>
      </c>
      <c r="R1512" s="195">
        <f t="shared" si="481"/>
        <v>1</v>
      </c>
      <c r="S1512" s="210">
        <f t="shared" si="482"/>
        <v>0.15930965814802522</v>
      </c>
      <c r="T1512" s="212">
        <f t="shared" si="483"/>
        <v>0.15930965814802522</v>
      </c>
      <c r="U1512" s="196" t="str">
        <f t="shared" si="484"/>
        <v>ok</v>
      </c>
      <c r="V1512" s="192" t="str">
        <f>INDEX(resources!F:F,MATCH(B1512,resources!B:B,0))</f>
        <v>physical</v>
      </c>
      <c r="W1512" s="197">
        <f t="shared" si="485"/>
        <v>0</v>
      </c>
      <c r="X1512" s="197">
        <f t="shared" si="486"/>
        <v>1</v>
      </c>
      <c r="Y1512" s="214" t="str">
        <f t="shared" si="487"/>
        <v>VSTAES_6_VESBT1_D.19-11-016 Resource 7_Resource 7. 20 MW, 80 MWh battery.</v>
      </c>
      <c r="Z1512" s="197">
        <f>IF(COUNTIFS($Y$2:Y1512,Y1512)=1,1,0)</f>
        <v>0</v>
      </c>
      <c r="AA1512" s="197">
        <f>SUM($Z$2:Z1512)*Z1512</f>
        <v>0</v>
      </c>
      <c r="AB1512" s="197">
        <f>COUNTIFS(resources!B:B,B1512)</f>
        <v>1</v>
      </c>
      <c r="AC1512" s="197">
        <f t="shared" si="488"/>
        <v>1</v>
      </c>
      <c r="AD1512" s="197">
        <f t="shared" si="489"/>
        <v>1</v>
      </c>
      <c r="AE1512" s="197">
        <f t="shared" si="490"/>
        <v>1</v>
      </c>
      <c r="AF1512" s="197">
        <f t="shared" si="491"/>
        <v>1</v>
      </c>
      <c r="AG1512" s="197">
        <f t="shared" si="492"/>
        <v>1</v>
      </c>
      <c r="AH1512" s="197">
        <f t="shared" si="493"/>
        <v>1</v>
      </c>
      <c r="AI1512" s="197">
        <f t="shared" si="494"/>
        <v>1</v>
      </c>
    </row>
    <row r="1513" spans="1:35" x14ac:dyDescent="0.3">
      <c r="A1513" s="103" t="s">
        <v>3926</v>
      </c>
      <c r="B1513" s="214" t="s">
        <v>1672</v>
      </c>
      <c r="C1513" s="214" t="s">
        <v>6287</v>
      </c>
      <c r="D1513" s="164">
        <v>2024</v>
      </c>
      <c r="E1513" s="164">
        <v>3</v>
      </c>
      <c r="F1513" s="166">
        <v>0</v>
      </c>
      <c r="G1513" s="206"/>
      <c r="H1513" s="208">
        <v>7.9654829074012612E-3</v>
      </c>
      <c r="I1513" s="103" t="s">
        <v>558</v>
      </c>
      <c r="J1513" s="85">
        <v>4</v>
      </c>
      <c r="K1513" s="211" t="s">
        <v>6289</v>
      </c>
      <c r="L1513" s="211">
        <v>20</v>
      </c>
      <c r="M1513" s="211" t="str">
        <f>IF(
ISNA(INDEX([1]resources!E:E,MATCH(B1513,[1]resources!B:B,0))),"fillme",
INDEX([1]resources!E:E,MATCH(B1513,[1]resources!B:B,0)))</f>
        <v>CAISO_Li_Battery</v>
      </c>
      <c r="N1513" s="221">
        <f>IF(
ISNA(INDEX([1]resources!J:J,MATCH(B1513,[1]resources!B:B,0))),"fillme",
INDEX([1]resources!J:J,MATCH(B1513,[1]resources!B:B,0)))</f>
        <v>1</v>
      </c>
      <c r="O1513" s="210" t="str">
        <f>IFERROR(INDEX(resources!K:K,MATCH(B1513,resources!B:B,0)),"fillme")</f>
        <v>battery</v>
      </c>
      <c r="P1513" s="210" t="str">
        <f t="shared" si="480"/>
        <v>battery_2024_3</v>
      </c>
      <c r="Q1513" s="194">
        <f>INDEX(elcc!G:G,MATCH(P1513,elcc!D:D,0))</f>
        <v>1</v>
      </c>
      <c r="R1513" s="195">
        <f t="shared" si="481"/>
        <v>1</v>
      </c>
      <c r="S1513" s="210">
        <f t="shared" si="482"/>
        <v>0.15930965814802522</v>
      </c>
      <c r="T1513" s="212">
        <f t="shared" si="483"/>
        <v>0.15930965814802522</v>
      </c>
      <c r="U1513" s="196" t="str">
        <f t="shared" si="484"/>
        <v>ok</v>
      </c>
      <c r="V1513" s="192" t="str">
        <f>INDEX(resources!F:F,MATCH(B1513,resources!B:B,0))</f>
        <v>physical</v>
      </c>
      <c r="W1513" s="197">
        <f t="shared" si="485"/>
        <v>0</v>
      </c>
      <c r="X1513" s="197">
        <f t="shared" si="486"/>
        <v>1</v>
      </c>
      <c r="Y1513" s="214" t="str">
        <f t="shared" si="487"/>
        <v>VSTAES_6_VESBT1_D.19-11-016 Resource 7_Resource 7. 20 MW, 80 MWh battery.</v>
      </c>
      <c r="Z1513" s="197">
        <f>IF(COUNTIFS($Y$2:Y1513,Y1513)=1,1,0)</f>
        <v>0</v>
      </c>
      <c r="AA1513" s="197">
        <f>SUM($Z$2:Z1513)*Z1513</f>
        <v>0</v>
      </c>
      <c r="AB1513" s="197">
        <f>COUNTIFS(resources!B:B,B1513)</f>
        <v>1</v>
      </c>
      <c r="AC1513" s="197">
        <f t="shared" si="488"/>
        <v>1</v>
      </c>
      <c r="AD1513" s="197">
        <f t="shared" si="489"/>
        <v>1</v>
      </c>
      <c r="AE1513" s="197">
        <f t="shared" si="490"/>
        <v>1</v>
      </c>
      <c r="AF1513" s="197">
        <f t="shared" si="491"/>
        <v>1</v>
      </c>
      <c r="AG1513" s="197">
        <f t="shared" si="492"/>
        <v>1</v>
      </c>
      <c r="AH1513" s="197">
        <f t="shared" si="493"/>
        <v>1</v>
      </c>
      <c r="AI1513" s="197">
        <f t="shared" si="494"/>
        <v>1</v>
      </c>
    </row>
    <row r="1514" spans="1:35" x14ac:dyDescent="0.3">
      <c r="A1514" s="103" t="s">
        <v>3926</v>
      </c>
      <c r="B1514" s="214" t="s">
        <v>1672</v>
      </c>
      <c r="C1514" s="214" t="s">
        <v>6287</v>
      </c>
      <c r="D1514" s="164">
        <v>2024</v>
      </c>
      <c r="E1514" s="164">
        <v>4</v>
      </c>
      <c r="F1514" s="166">
        <v>0</v>
      </c>
      <c r="G1514" s="206"/>
      <c r="H1514" s="208">
        <v>7.9654829074012612E-3</v>
      </c>
      <c r="I1514" s="103" t="s">
        <v>558</v>
      </c>
      <c r="J1514" s="85">
        <v>4</v>
      </c>
      <c r="K1514" s="211" t="s">
        <v>6289</v>
      </c>
      <c r="L1514" s="211">
        <v>20</v>
      </c>
      <c r="M1514" s="211" t="str">
        <f>IF(
ISNA(INDEX([1]resources!E:E,MATCH(B1514,[1]resources!B:B,0))),"fillme",
INDEX([1]resources!E:E,MATCH(B1514,[1]resources!B:B,0)))</f>
        <v>CAISO_Li_Battery</v>
      </c>
      <c r="N1514" s="221">
        <f>IF(
ISNA(INDEX([1]resources!J:J,MATCH(B1514,[1]resources!B:B,0))),"fillme",
INDEX([1]resources!J:J,MATCH(B1514,[1]resources!B:B,0)))</f>
        <v>1</v>
      </c>
      <c r="O1514" s="210" t="str">
        <f>IFERROR(INDEX(resources!K:K,MATCH(B1514,resources!B:B,0)),"fillme")</f>
        <v>battery</v>
      </c>
      <c r="P1514" s="210" t="str">
        <f t="shared" si="480"/>
        <v>battery_2024_4</v>
      </c>
      <c r="Q1514" s="194">
        <f>INDEX(elcc!G:G,MATCH(P1514,elcc!D:D,0))</f>
        <v>1</v>
      </c>
      <c r="R1514" s="195">
        <f t="shared" si="481"/>
        <v>1</v>
      </c>
      <c r="S1514" s="210">
        <f t="shared" si="482"/>
        <v>0.15930965814802522</v>
      </c>
      <c r="T1514" s="212">
        <f t="shared" si="483"/>
        <v>0.15930965814802522</v>
      </c>
      <c r="U1514" s="196" t="str">
        <f t="shared" si="484"/>
        <v>ok</v>
      </c>
      <c r="V1514" s="192" t="str">
        <f>INDEX(resources!F:F,MATCH(B1514,resources!B:B,0))</f>
        <v>physical</v>
      </c>
      <c r="W1514" s="197">
        <f t="shared" si="485"/>
        <v>0</v>
      </c>
      <c r="X1514" s="197">
        <f t="shared" si="486"/>
        <v>1</v>
      </c>
      <c r="Y1514" s="214" t="str">
        <f t="shared" si="487"/>
        <v>VSTAES_6_VESBT1_D.19-11-016 Resource 7_Resource 7. 20 MW, 80 MWh battery.</v>
      </c>
      <c r="Z1514" s="197">
        <f>IF(COUNTIFS($Y$2:Y1514,Y1514)=1,1,0)</f>
        <v>0</v>
      </c>
      <c r="AA1514" s="197">
        <f>SUM($Z$2:Z1514)*Z1514</f>
        <v>0</v>
      </c>
      <c r="AB1514" s="197">
        <f>COUNTIFS(resources!B:B,B1514)</f>
        <v>1</v>
      </c>
      <c r="AC1514" s="197">
        <f t="shared" si="488"/>
        <v>1</v>
      </c>
      <c r="AD1514" s="197">
        <f t="shared" si="489"/>
        <v>1</v>
      </c>
      <c r="AE1514" s="197">
        <f t="shared" si="490"/>
        <v>1</v>
      </c>
      <c r="AF1514" s="197">
        <f t="shared" si="491"/>
        <v>1</v>
      </c>
      <c r="AG1514" s="197">
        <f t="shared" si="492"/>
        <v>1</v>
      </c>
      <c r="AH1514" s="197">
        <f t="shared" si="493"/>
        <v>1</v>
      </c>
      <c r="AI1514" s="197">
        <f t="shared" si="494"/>
        <v>1</v>
      </c>
    </row>
    <row r="1515" spans="1:35" x14ac:dyDescent="0.3">
      <c r="A1515" s="103" t="s">
        <v>3926</v>
      </c>
      <c r="B1515" s="214" t="s">
        <v>1672</v>
      </c>
      <c r="C1515" s="214" t="s">
        <v>6287</v>
      </c>
      <c r="D1515" s="164">
        <v>2024</v>
      </c>
      <c r="E1515" s="164">
        <v>5</v>
      </c>
      <c r="F1515" s="166">
        <v>0</v>
      </c>
      <c r="G1515" s="206"/>
      <c r="H1515" s="208">
        <v>7.9654829074012612E-3</v>
      </c>
      <c r="I1515" s="103" t="s">
        <v>558</v>
      </c>
      <c r="J1515" s="85">
        <v>4</v>
      </c>
      <c r="K1515" s="211" t="s">
        <v>6289</v>
      </c>
      <c r="L1515" s="211">
        <v>20</v>
      </c>
      <c r="M1515" s="211" t="str">
        <f>IF(
ISNA(INDEX([1]resources!E:E,MATCH(B1515,[1]resources!B:B,0))),"fillme",
INDEX([1]resources!E:E,MATCH(B1515,[1]resources!B:B,0)))</f>
        <v>CAISO_Li_Battery</v>
      </c>
      <c r="N1515" s="221">
        <f>IF(
ISNA(INDEX([1]resources!J:J,MATCH(B1515,[1]resources!B:B,0))),"fillme",
INDEX([1]resources!J:J,MATCH(B1515,[1]resources!B:B,0)))</f>
        <v>1</v>
      </c>
      <c r="O1515" s="210" t="str">
        <f>IFERROR(INDEX(resources!K:K,MATCH(B1515,resources!B:B,0)),"fillme")</f>
        <v>battery</v>
      </c>
      <c r="P1515" s="210" t="str">
        <f t="shared" si="480"/>
        <v>battery_2024_5</v>
      </c>
      <c r="Q1515" s="194">
        <f>INDEX(elcc!G:G,MATCH(P1515,elcc!D:D,0))</f>
        <v>1</v>
      </c>
      <c r="R1515" s="195">
        <f t="shared" si="481"/>
        <v>1</v>
      </c>
      <c r="S1515" s="210">
        <f t="shared" si="482"/>
        <v>0.15930965814802522</v>
      </c>
      <c r="T1515" s="212">
        <f t="shared" si="483"/>
        <v>0.15930965814802522</v>
      </c>
      <c r="U1515" s="196" t="str">
        <f t="shared" si="484"/>
        <v>ok</v>
      </c>
      <c r="V1515" s="192" t="str">
        <f>INDEX(resources!F:F,MATCH(B1515,resources!B:B,0))</f>
        <v>physical</v>
      </c>
      <c r="W1515" s="197">
        <f t="shared" si="485"/>
        <v>0</v>
      </c>
      <c r="X1515" s="197">
        <f t="shared" si="486"/>
        <v>1</v>
      </c>
      <c r="Y1515" s="214" t="str">
        <f t="shared" si="487"/>
        <v>VSTAES_6_VESBT1_D.19-11-016 Resource 7_Resource 7. 20 MW, 80 MWh battery.</v>
      </c>
      <c r="Z1515" s="197">
        <f>IF(COUNTIFS($Y$2:Y1515,Y1515)=1,1,0)</f>
        <v>0</v>
      </c>
      <c r="AA1515" s="197">
        <f>SUM($Z$2:Z1515)*Z1515</f>
        <v>0</v>
      </c>
      <c r="AB1515" s="197">
        <f>COUNTIFS(resources!B:B,B1515)</f>
        <v>1</v>
      </c>
      <c r="AC1515" s="197">
        <f t="shared" si="488"/>
        <v>1</v>
      </c>
      <c r="AD1515" s="197">
        <f t="shared" si="489"/>
        <v>1</v>
      </c>
      <c r="AE1515" s="197">
        <f t="shared" si="490"/>
        <v>1</v>
      </c>
      <c r="AF1515" s="197">
        <f t="shared" si="491"/>
        <v>1</v>
      </c>
      <c r="AG1515" s="197">
        <f t="shared" si="492"/>
        <v>1</v>
      </c>
      <c r="AH1515" s="197">
        <f t="shared" si="493"/>
        <v>1</v>
      </c>
      <c r="AI1515" s="197">
        <f t="shared" si="494"/>
        <v>1</v>
      </c>
    </row>
    <row r="1516" spans="1:35" x14ac:dyDescent="0.3">
      <c r="A1516" s="103" t="s">
        <v>3926</v>
      </c>
      <c r="B1516" s="214" t="s">
        <v>1672</v>
      </c>
      <c r="C1516" s="214" t="s">
        <v>6287</v>
      </c>
      <c r="D1516" s="164">
        <v>2024</v>
      </c>
      <c r="E1516" s="164">
        <v>6</v>
      </c>
      <c r="F1516" s="166">
        <v>0</v>
      </c>
      <c r="G1516" s="206"/>
      <c r="H1516" s="208">
        <v>7.9654829074012612E-3</v>
      </c>
      <c r="I1516" s="103" t="s">
        <v>558</v>
      </c>
      <c r="J1516" s="85">
        <v>4</v>
      </c>
      <c r="K1516" s="211" t="s">
        <v>6289</v>
      </c>
      <c r="L1516" s="211">
        <v>20</v>
      </c>
      <c r="M1516" s="211" t="str">
        <f>IF(
ISNA(INDEX([1]resources!E:E,MATCH(B1516,[1]resources!B:B,0))),"fillme",
INDEX([1]resources!E:E,MATCH(B1516,[1]resources!B:B,0)))</f>
        <v>CAISO_Li_Battery</v>
      </c>
      <c r="N1516" s="221">
        <f>IF(
ISNA(INDEX([1]resources!J:J,MATCH(B1516,[1]resources!B:B,0))),"fillme",
INDEX([1]resources!J:J,MATCH(B1516,[1]resources!B:B,0)))</f>
        <v>1</v>
      </c>
      <c r="O1516" s="210" t="str">
        <f>IFERROR(INDEX(resources!K:K,MATCH(B1516,resources!B:B,0)),"fillme")</f>
        <v>battery</v>
      </c>
      <c r="P1516" s="210" t="str">
        <f t="shared" si="480"/>
        <v>battery_2024_6</v>
      </c>
      <c r="Q1516" s="194">
        <f>INDEX(elcc!G:G,MATCH(P1516,elcc!D:D,0))</f>
        <v>1</v>
      </c>
      <c r="R1516" s="195">
        <f t="shared" si="481"/>
        <v>1</v>
      </c>
      <c r="S1516" s="210">
        <f t="shared" si="482"/>
        <v>0.15930965814802522</v>
      </c>
      <c r="T1516" s="212">
        <f t="shared" si="483"/>
        <v>0.15930965814802522</v>
      </c>
      <c r="U1516" s="196" t="str">
        <f t="shared" si="484"/>
        <v>ok</v>
      </c>
      <c r="V1516" s="192" t="str">
        <f>INDEX(resources!F:F,MATCH(B1516,resources!B:B,0))</f>
        <v>physical</v>
      </c>
      <c r="W1516" s="197">
        <f t="shared" si="485"/>
        <v>0</v>
      </c>
      <c r="X1516" s="197">
        <f t="shared" si="486"/>
        <v>1</v>
      </c>
      <c r="Y1516" s="214" t="str">
        <f t="shared" si="487"/>
        <v>VSTAES_6_VESBT1_D.19-11-016 Resource 7_Resource 7. 20 MW, 80 MWh battery.</v>
      </c>
      <c r="Z1516" s="197">
        <f>IF(COUNTIFS($Y$2:Y1516,Y1516)=1,1,0)</f>
        <v>0</v>
      </c>
      <c r="AA1516" s="197">
        <f>SUM($Z$2:Z1516)*Z1516</f>
        <v>0</v>
      </c>
      <c r="AB1516" s="197">
        <f>COUNTIFS(resources!B:B,B1516)</f>
        <v>1</v>
      </c>
      <c r="AC1516" s="197">
        <f t="shared" si="488"/>
        <v>1</v>
      </c>
      <c r="AD1516" s="197">
        <f t="shared" si="489"/>
        <v>1</v>
      </c>
      <c r="AE1516" s="197">
        <f t="shared" si="490"/>
        <v>1</v>
      </c>
      <c r="AF1516" s="197">
        <f t="shared" si="491"/>
        <v>1</v>
      </c>
      <c r="AG1516" s="197">
        <f t="shared" si="492"/>
        <v>1</v>
      </c>
      <c r="AH1516" s="197">
        <f t="shared" si="493"/>
        <v>1</v>
      </c>
      <c r="AI1516" s="197">
        <f t="shared" si="494"/>
        <v>1</v>
      </c>
    </row>
    <row r="1517" spans="1:35" x14ac:dyDescent="0.3">
      <c r="A1517" s="103" t="s">
        <v>3926</v>
      </c>
      <c r="B1517" s="214" t="s">
        <v>1672</v>
      </c>
      <c r="C1517" s="214" t="s">
        <v>6287</v>
      </c>
      <c r="D1517" s="164">
        <v>2024</v>
      </c>
      <c r="E1517" s="164">
        <v>7</v>
      </c>
      <c r="F1517" s="166">
        <v>0</v>
      </c>
      <c r="G1517" s="206"/>
      <c r="H1517" s="208">
        <v>7.9654829074012612E-3</v>
      </c>
      <c r="I1517" s="103" t="s">
        <v>558</v>
      </c>
      <c r="J1517" s="85">
        <v>4</v>
      </c>
      <c r="K1517" s="211" t="s">
        <v>6289</v>
      </c>
      <c r="L1517" s="211">
        <v>20</v>
      </c>
      <c r="M1517" s="211" t="str">
        <f>IF(
ISNA(INDEX([1]resources!E:E,MATCH(B1517,[1]resources!B:B,0))),"fillme",
INDEX([1]resources!E:E,MATCH(B1517,[1]resources!B:B,0)))</f>
        <v>CAISO_Li_Battery</v>
      </c>
      <c r="N1517" s="221">
        <f>IF(
ISNA(INDEX([1]resources!J:J,MATCH(B1517,[1]resources!B:B,0))),"fillme",
INDEX([1]resources!J:J,MATCH(B1517,[1]resources!B:B,0)))</f>
        <v>1</v>
      </c>
      <c r="O1517" s="210" t="str">
        <f>IFERROR(INDEX(resources!K:K,MATCH(B1517,resources!B:B,0)),"fillme")</f>
        <v>battery</v>
      </c>
      <c r="P1517" s="210" t="str">
        <f t="shared" si="480"/>
        <v>battery_2024_7</v>
      </c>
      <c r="Q1517" s="194">
        <f>INDEX(elcc!G:G,MATCH(P1517,elcc!D:D,0))</f>
        <v>1</v>
      </c>
      <c r="R1517" s="195">
        <f t="shared" si="481"/>
        <v>1</v>
      </c>
      <c r="S1517" s="210">
        <f t="shared" si="482"/>
        <v>0.15930965814802522</v>
      </c>
      <c r="T1517" s="212">
        <f t="shared" si="483"/>
        <v>0.15930965814802522</v>
      </c>
      <c r="U1517" s="196" t="str">
        <f t="shared" si="484"/>
        <v>ok</v>
      </c>
      <c r="V1517" s="192" t="str">
        <f>INDEX(resources!F:F,MATCH(B1517,resources!B:B,0))</f>
        <v>physical</v>
      </c>
      <c r="W1517" s="197">
        <f t="shared" si="485"/>
        <v>0</v>
      </c>
      <c r="X1517" s="197">
        <f t="shared" si="486"/>
        <v>1</v>
      </c>
      <c r="Y1517" s="214" t="str">
        <f t="shared" si="487"/>
        <v>VSTAES_6_VESBT1_D.19-11-016 Resource 7_Resource 7. 20 MW, 80 MWh battery.</v>
      </c>
      <c r="Z1517" s="197">
        <f>IF(COUNTIFS($Y$2:Y1517,Y1517)=1,1,0)</f>
        <v>0</v>
      </c>
      <c r="AA1517" s="197">
        <f>SUM($Z$2:Z1517)*Z1517</f>
        <v>0</v>
      </c>
      <c r="AB1517" s="197">
        <f>COUNTIFS(resources!B:B,B1517)</f>
        <v>1</v>
      </c>
      <c r="AC1517" s="197">
        <f t="shared" si="488"/>
        <v>1</v>
      </c>
      <c r="AD1517" s="197">
        <f t="shared" si="489"/>
        <v>1</v>
      </c>
      <c r="AE1517" s="197">
        <f t="shared" si="490"/>
        <v>1</v>
      </c>
      <c r="AF1517" s="197">
        <f t="shared" si="491"/>
        <v>1</v>
      </c>
      <c r="AG1517" s="197">
        <f t="shared" si="492"/>
        <v>1</v>
      </c>
      <c r="AH1517" s="197">
        <f t="shared" si="493"/>
        <v>1</v>
      </c>
      <c r="AI1517" s="197">
        <f t="shared" si="494"/>
        <v>1</v>
      </c>
    </row>
    <row r="1518" spans="1:35" x14ac:dyDescent="0.3">
      <c r="A1518" s="103" t="s">
        <v>3926</v>
      </c>
      <c r="B1518" s="214" t="s">
        <v>1672</v>
      </c>
      <c r="C1518" s="214" t="s">
        <v>6287</v>
      </c>
      <c r="D1518" s="164">
        <v>2024</v>
      </c>
      <c r="E1518" s="164">
        <v>8</v>
      </c>
      <c r="F1518" s="166">
        <v>0</v>
      </c>
      <c r="G1518" s="206"/>
      <c r="H1518" s="208">
        <v>7.9654829074012612E-3</v>
      </c>
      <c r="I1518" s="103" t="s">
        <v>558</v>
      </c>
      <c r="J1518" s="85">
        <v>4</v>
      </c>
      <c r="K1518" s="211" t="s">
        <v>6289</v>
      </c>
      <c r="L1518" s="211">
        <v>20</v>
      </c>
      <c r="M1518" s="211" t="str">
        <f>IF(
ISNA(INDEX([1]resources!E:E,MATCH(B1518,[1]resources!B:B,0))),"fillme",
INDEX([1]resources!E:E,MATCH(B1518,[1]resources!B:B,0)))</f>
        <v>CAISO_Li_Battery</v>
      </c>
      <c r="N1518" s="221">
        <f>IF(
ISNA(INDEX([1]resources!J:J,MATCH(B1518,[1]resources!B:B,0))),"fillme",
INDEX([1]resources!J:J,MATCH(B1518,[1]resources!B:B,0)))</f>
        <v>1</v>
      </c>
      <c r="O1518" s="210" t="str">
        <f>IFERROR(INDEX(resources!K:K,MATCH(B1518,resources!B:B,0)),"fillme")</f>
        <v>battery</v>
      </c>
      <c r="P1518" s="210" t="str">
        <f t="shared" si="480"/>
        <v>battery_2024_8</v>
      </c>
      <c r="Q1518" s="194">
        <f>INDEX(elcc!G:G,MATCH(P1518,elcc!D:D,0))</f>
        <v>1</v>
      </c>
      <c r="R1518" s="195">
        <f t="shared" si="481"/>
        <v>1</v>
      </c>
      <c r="S1518" s="210">
        <f t="shared" si="482"/>
        <v>0.15930965814802522</v>
      </c>
      <c r="T1518" s="212">
        <f t="shared" si="483"/>
        <v>0.15930965814802522</v>
      </c>
      <c r="U1518" s="196" t="str">
        <f t="shared" si="484"/>
        <v>ok</v>
      </c>
      <c r="V1518" s="192" t="str">
        <f>INDEX(resources!F:F,MATCH(B1518,resources!B:B,0))</f>
        <v>physical</v>
      </c>
      <c r="W1518" s="197">
        <f t="shared" si="485"/>
        <v>0</v>
      </c>
      <c r="X1518" s="197">
        <f t="shared" si="486"/>
        <v>1</v>
      </c>
      <c r="Y1518" s="214" t="str">
        <f t="shared" si="487"/>
        <v>VSTAES_6_VESBT1_D.19-11-016 Resource 7_Resource 7. 20 MW, 80 MWh battery.</v>
      </c>
      <c r="Z1518" s="197">
        <f>IF(COUNTIFS($Y$2:Y1518,Y1518)=1,1,0)</f>
        <v>0</v>
      </c>
      <c r="AA1518" s="197">
        <f>SUM($Z$2:Z1518)*Z1518</f>
        <v>0</v>
      </c>
      <c r="AB1518" s="197">
        <f>COUNTIFS(resources!B:B,B1518)</f>
        <v>1</v>
      </c>
      <c r="AC1518" s="197">
        <f t="shared" si="488"/>
        <v>1</v>
      </c>
      <c r="AD1518" s="197">
        <f t="shared" si="489"/>
        <v>1</v>
      </c>
      <c r="AE1518" s="197">
        <f t="shared" si="490"/>
        <v>1</v>
      </c>
      <c r="AF1518" s="197">
        <f t="shared" si="491"/>
        <v>1</v>
      </c>
      <c r="AG1518" s="197">
        <f t="shared" si="492"/>
        <v>1</v>
      </c>
      <c r="AH1518" s="197">
        <f t="shared" si="493"/>
        <v>1</v>
      </c>
      <c r="AI1518" s="197">
        <f t="shared" si="494"/>
        <v>1</v>
      </c>
    </row>
    <row r="1519" spans="1:35" x14ac:dyDescent="0.3">
      <c r="A1519" s="103" t="s">
        <v>3926</v>
      </c>
      <c r="B1519" s="214" t="s">
        <v>1672</v>
      </c>
      <c r="C1519" s="214" t="s">
        <v>6287</v>
      </c>
      <c r="D1519" s="164">
        <v>2024</v>
      </c>
      <c r="E1519" s="164">
        <v>9</v>
      </c>
      <c r="F1519" s="166">
        <v>0</v>
      </c>
      <c r="G1519" s="206"/>
      <c r="H1519" s="208">
        <v>7.9654829074012612E-3</v>
      </c>
      <c r="I1519" s="103" t="s">
        <v>558</v>
      </c>
      <c r="J1519" s="85">
        <v>4</v>
      </c>
      <c r="K1519" s="211" t="s">
        <v>6289</v>
      </c>
      <c r="L1519" s="211">
        <v>20</v>
      </c>
      <c r="M1519" s="211" t="str">
        <f>IF(
ISNA(INDEX([1]resources!E:E,MATCH(B1519,[1]resources!B:B,0))),"fillme",
INDEX([1]resources!E:E,MATCH(B1519,[1]resources!B:B,0)))</f>
        <v>CAISO_Li_Battery</v>
      </c>
      <c r="N1519" s="221">
        <f>IF(
ISNA(INDEX([1]resources!J:J,MATCH(B1519,[1]resources!B:B,0))),"fillme",
INDEX([1]resources!J:J,MATCH(B1519,[1]resources!B:B,0)))</f>
        <v>1</v>
      </c>
      <c r="O1519" s="210" t="str">
        <f>IFERROR(INDEX(resources!K:K,MATCH(B1519,resources!B:B,0)),"fillme")</f>
        <v>battery</v>
      </c>
      <c r="P1519" s="210" t="str">
        <f t="shared" si="480"/>
        <v>battery_2024_9</v>
      </c>
      <c r="Q1519" s="194">
        <f>INDEX(elcc!G:G,MATCH(P1519,elcc!D:D,0))</f>
        <v>1</v>
      </c>
      <c r="R1519" s="195">
        <f t="shared" si="481"/>
        <v>1</v>
      </c>
      <c r="S1519" s="210">
        <f t="shared" si="482"/>
        <v>0.15930965814802522</v>
      </c>
      <c r="T1519" s="212">
        <f t="shared" si="483"/>
        <v>0.15930965814802522</v>
      </c>
      <c r="U1519" s="196" t="str">
        <f t="shared" si="484"/>
        <v>ok</v>
      </c>
      <c r="V1519" s="192" t="str">
        <f>INDEX(resources!F:F,MATCH(B1519,resources!B:B,0))</f>
        <v>physical</v>
      </c>
      <c r="W1519" s="197">
        <f t="shared" si="485"/>
        <v>0</v>
      </c>
      <c r="X1519" s="197">
        <f t="shared" si="486"/>
        <v>1</v>
      </c>
      <c r="Y1519" s="214" t="str">
        <f t="shared" si="487"/>
        <v>VSTAES_6_VESBT1_D.19-11-016 Resource 7_Resource 7. 20 MW, 80 MWh battery.</v>
      </c>
      <c r="Z1519" s="197">
        <f>IF(COUNTIFS($Y$2:Y1519,Y1519)=1,1,0)</f>
        <v>0</v>
      </c>
      <c r="AA1519" s="197">
        <f>SUM($Z$2:Z1519)*Z1519</f>
        <v>0</v>
      </c>
      <c r="AB1519" s="197">
        <f>COUNTIFS(resources!B:B,B1519)</f>
        <v>1</v>
      </c>
      <c r="AC1519" s="197">
        <f t="shared" si="488"/>
        <v>1</v>
      </c>
      <c r="AD1519" s="197">
        <f t="shared" si="489"/>
        <v>1</v>
      </c>
      <c r="AE1519" s="197">
        <f t="shared" si="490"/>
        <v>1</v>
      </c>
      <c r="AF1519" s="197">
        <f t="shared" si="491"/>
        <v>1</v>
      </c>
      <c r="AG1519" s="197">
        <f t="shared" si="492"/>
        <v>1</v>
      </c>
      <c r="AH1519" s="197">
        <f t="shared" si="493"/>
        <v>1</v>
      </c>
      <c r="AI1519" s="197">
        <f t="shared" si="494"/>
        <v>1</v>
      </c>
    </row>
    <row r="1520" spans="1:35" x14ac:dyDescent="0.3">
      <c r="A1520" s="103" t="s">
        <v>3926</v>
      </c>
      <c r="B1520" s="214" t="s">
        <v>1672</v>
      </c>
      <c r="C1520" s="214" t="s">
        <v>6287</v>
      </c>
      <c r="D1520" s="164">
        <v>2024</v>
      </c>
      <c r="E1520" s="164">
        <v>10</v>
      </c>
      <c r="F1520" s="166">
        <v>0</v>
      </c>
      <c r="G1520" s="206"/>
      <c r="H1520" s="208">
        <v>7.9654829074012612E-3</v>
      </c>
      <c r="I1520" s="103" t="s">
        <v>558</v>
      </c>
      <c r="J1520" s="85">
        <v>4</v>
      </c>
      <c r="K1520" s="211" t="s">
        <v>6289</v>
      </c>
      <c r="L1520" s="211">
        <v>20</v>
      </c>
      <c r="M1520" s="211" t="str">
        <f>IF(
ISNA(INDEX([1]resources!E:E,MATCH(B1520,[1]resources!B:B,0))),"fillme",
INDEX([1]resources!E:E,MATCH(B1520,[1]resources!B:B,0)))</f>
        <v>CAISO_Li_Battery</v>
      </c>
      <c r="N1520" s="221">
        <f>IF(
ISNA(INDEX([1]resources!J:J,MATCH(B1520,[1]resources!B:B,0))),"fillme",
INDEX([1]resources!J:J,MATCH(B1520,[1]resources!B:B,0)))</f>
        <v>1</v>
      </c>
      <c r="O1520" s="210" t="str">
        <f>IFERROR(INDEX(resources!K:K,MATCH(B1520,resources!B:B,0)),"fillme")</f>
        <v>battery</v>
      </c>
      <c r="P1520" s="210" t="str">
        <f t="shared" si="480"/>
        <v>battery_2024_10</v>
      </c>
      <c r="Q1520" s="194">
        <f>INDEX(elcc!G:G,MATCH(P1520,elcc!D:D,0))</f>
        <v>1</v>
      </c>
      <c r="R1520" s="195">
        <f t="shared" si="481"/>
        <v>1</v>
      </c>
      <c r="S1520" s="210">
        <f t="shared" si="482"/>
        <v>0.15930965814802522</v>
      </c>
      <c r="T1520" s="212">
        <f t="shared" si="483"/>
        <v>0.15930965814802522</v>
      </c>
      <c r="U1520" s="196" t="str">
        <f t="shared" si="484"/>
        <v>ok</v>
      </c>
      <c r="V1520" s="192" t="str">
        <f>INDEX(resources!F:F,MATCH(B1520,resources!B:B,0))</f>
        <v>physical</v>
      </c>
      <c r="W1520" s="197">
        <f t="shared" si="485"/>
        <v>0</v>
      </c>
      <c r="X1520" s="197">
        <f t="shared" si="486"/>
        <v>1</v>
      </c>
      <c r="Y1520" s="214" t="str">
        <f t="shared" si="487"/>
        <v>VSTAES_6_VESBT1_D.19-11-016 Resource 7_Resource 7. 20 MW, 80 MWh battery.</v>
      </c>
      <c r="Z1520" s="197">
        <f>IF(COUNTIFS($Y$2:Y1520,Y1520)=1,1,0)</f>
        <v>0</v>
      </c>
      <c r="AA1520" s="197">
        <f>SUM($Z$2:Z1520)*Z1520</f>
        <v>0</v>
      </c>
      <c r="AB1520" s="197">
        <f>COUNTIFS(resources!B:B,B1520)</f>
        <v>1</v>
      </c>
      <c r="AC1520" s="197">
        <f t="shared" si="488"/>
        <v>1</v>
      </c>
      <c r="AD1520" s="197">
        <f t="shared" si="489"/>
        <v>1</v>
      </c>
      <c r="AE1520" s="197">
        <f t="shared" si="490"/>
        <v>1</v>
      </c>
      <c r="AF1520" s="197">
        <f t="shared" si="491"/>
        <v>1</v>
      </c>
      <c r="AG1520" s="197">
        <f t="shared" si="492"/>
        <v>1</v>
      </c>
      <c r="AH1520" s="197">
        <f t="shared" si="493"/>
        <v>1</v>
      </c>
      <c r="AI1520" s="197">
        <f t="shared" si="494"/>
        <v>1</v>
      </c>
    </row>
    <row r="1521" spans="1:35" x14ac:dyDescent="0.3">
      <c r="A1521" s="103" t="s">
        <v>3926</v>
      </c>
      <c r="B1521" s="214" t="s">
        <v>1672</v>
      </c>
      <c r="C1521" s="214" t="s">
        <v>6287</v>
      </c>
      <c r="D1521" s="164">
        <v>2024</v>
      </c>
      <c r="E1521" s="164">
        <v>11</v>
      </c>
      <c r="F1521" s="166">
        <v>0</v>
      </c>
      <c r="G1521" s="206"/>
      <c r="H1521" s="208">
        <v>7.9654829074012612E-3</v>
      </c>
      <c r="I1521" s="103" t="s">
        <v>558</v>
      </c>
      <c r="J1521" s="85">
        <v>4</v>
      </c>
      <c r="K1521" s="211" t="s">
        <v>6289</v>
      </c>
      <c r="L1521" s="211">
        <v>20</v>
      </c>
      <c r="M1521" s="211" t="str">
        <f>IF(
ISNA(INDEX([1]resources!E:E,MATCH(B1521,[1]resources!B:B,0))),"fillme",
INDEX([1]resources!E:E,MATCH(B1521,[1]resources!B:B,0)))</f>
        <v>CAISO_Li_Battery</v>
      </c>
      <c r="N1521" s="221">
        <f>IF(
ISNA(INDEX([1]resources!J:J,MATCH(B1521,[1]resources!B:B,0))),"fillme",
INDEX([1]resources!J:J,MATCH(B1521,[1]resources!B:B,0)))</f>
        <v>1</v>
      </c>
      <c r="O1521" s="210" t="str">
        <f>IFERROR(INDEX(resources!K:K,MATCH(B1521,resources!B:B,0)),"fillme")</f>
        <v>battery</v>
      </c>
      <c r="P1521" s="210" t="str">
        <f t="shared" si="480"/>
        <v>battery_2024_11</v>
      </c>
      <c r="Q1521" s="194">
        <f>INDEX(elcc!G:G,MATCH(P1521,elcc!D:D,0))</f>
        <v>1</v>
      </c>
      <c r="R1521" s="195">
        <f t="shared" si="481"/>
        <v>1</v>
      </c>
      <c r="S1521" s="210">
        <f t="shared" si="482"/>
        <v>0.15930965814802522</v>
      </c>
      <c r="T1521" s="212">
        <f t="shared" si="483"/>
        <v>0.15930965814802522</v>
      </c>
      <c r="U1521" s="196" t="str">
        <f t="shared" si="484"/>
        <v>ok</v>
      </c>
      <c r="V1521" s="192" t="str">
        <f>INDEX(resources!F:F,MATCH(B1521,resources!B:B,0))</f>
        <v>physical</v>
      </c>
      <c r="W1521" s="197">
        <f t="shared" si="485"/>
        <v>0</v>
      </c>
      <c r="X1521" s="197">
        <f t="shared" si="486"/>
        <v>1</v>
      </c>
      <c r="Y1521" s="214" t="str">
        <f t="shared" si="487"/>
        <v>VSTAES_6_VESBT1_D.19-11-016 Resource 7_Resource 7. 20 MW, 80 MWh battery.</v>
      </c>
      <c r="Z1521" s="197">
        <f>IF(COUNTIFS($Y$2:Y1521,Y1521)=1,1,0)</f>
        <v>0</v>
      </c>
      <c r="AA1521" s="197">
        <f>SUM($Z$2:Z1521)*Z1521</f>
        <v>0</v>
      </c>
      <c r="AB1521" s="197">
        <f>COUNTIFS(resources!B:B,B1521)</f>
        <v>1</v>
      </c>
      <c r="AC1521" s="197">
        <f t="shared" si="488"/>
        <v>1</v>
      </c>
      <c r="AD1521" s="197">
        <f t="shared" si="489"/>
        <v>1</v>
      </c>
      <c r="AE1521" s="197">
        <f t="shared" si="490"/>
        <v>1</v>
      </c>
      <c r="AF1521" s="197">
        <f t="shared" si="491"/>
        <v>1</v>
      </c>
      <c r="AG1521" s="197">
        <f t="shared" si="492"/>
        <v>1</v>
      </c>
      <c r="AH1521" s="197">
        <f t="shared" si="493"/>
        <v>1</v>
      </c>
      <c r="AI1521" s="197">
        <f t="shared" si="494"/>
        <v>1</v>
      </c>
    </row>
    <row r="1522" spans="1:35" x14ac:dyDescent="0.3">
      <c r="A1522" s="103" t="s">
        <v>3926</v>
      </c>
      <c r="B1522" s="214" t="s">
        <v>1672</v>
      </c>
      <c r="C1522" s="214" t="s">
        <v>6287</v>
      </c>
      <c r="D1522" s="164">
        <v>2024</v>
      </c>
      <c r="E1522" s="164">
        <v>12</v>
      </c>
      <c r="F1522" s="166">
        <v>0</v>
      </c>
      <c r="G1522" s="206"/>
      <c r="H1522" s="208">
        <v>7.9654829074012612E-3</v>
      </c>
      <c r="I1522" s="103" t="s">
        <v>558</v>
      </c>
      <c r="J1522" s="85">
        <v>4</v>
      </c>
      <c r="K1522" s="211" t="s">
        <v>6289</v>
      </c>
      <c r="L1522" s="211">
        <v>20</v>
      </c>
      <c r="M1522" s="211" t="str">
        <f>IF(
ISNA(INDEX([1]resources!E:E,MATCH(B1522,[1]resources!B:B,0))),"fillme",
INDEX([1]resources!E:E,MATCH(B1522,[1]resources!B:B,0)))</f>
        <v>CAISO_Li_Battery</v>
      </c>
      <c r="N1522" s="221">
        <f>IF(
ISNA(INDEX([1]resources!J:J,MATCH(B1522,[1]resources!B:B,0))),"fillme",
INDEX([1]resources!J:J,MATCH(B1522,[1]resources!B:B,0)))</f>
        <v>1</v>
      </c>
      <c r="O1522" s="210" t="str">
        <f>IFERROR(INDEX(resources!K:K,MATCH(B1522,resources!B:B,0)),"fillme")</f>
        <v>battery</v>
      </c>
      <c r="P1522" s="210" t="str">
        <f t="shared" si="480"/>
        <v>battery_2024_12</v>
      </c>
      <c r="Q1522" s="194">
        <f>INDEX(elcc!G:G,MATCH(P1522,elcc!D:D,0))</f>
        <v>1</v>
      </c>
      <c r="R1522" s="195">
        <f t="shared" si="481"/>
        <v>1</v>
      </c>
      <c r="S1522" s="210">
        <f t="shared" si="482"/>
        <v>0.15930965814802522</v>
      </c>
      <c r="T1522" s="212">
        <f t="shared" si="483"/>
        <v>0.15930965814802522</v>
      </c>
      <c r="U1522" s="196" t="str">
        <f t="shared" si="484"/>
        <v>ok</v>
      </c>
      <c r="V1522" s="192" t="str">
        <f>INDEX(resources!F:F,MATCH(B1522,resources!B:B,0))</f>
        <v>physical</v>
      </c>
      <c r="W1522" s="197">
        <f t="shared" si="485"/>
        <v>0</v>
      </c>
      <c r="X1522" s="197">
        <f t="shared" si="486"/>
        <v>1</v>
      </c>
      <c r="Y1522" s="214" t="str">
        <f t="shared" si="487"/>
        <v>VSTAES_6_VESBT1_D.19-11-016 Resource 7_Resource 7. 20 MW, 80 MWh battery.</v>
      </c>
      <c r="Z1522" s="197">
        <f>IF(COUNTIFS($Y$2:Y1522,Y1522)=1,1,0)</f>
        <v>0</v>
      </c>
      <c r="AA1522" s="197">
        <f>SUM($Z$2:Z1522)*Z1522</f>
        <v>0</v>
      </c>
      <c r="AB1522" s="197">
        <f>COUNTIFS(resources!B:B,B1522)</f>
        <v>1</v>
      </c>
      <c r="AC1522" s="197">
        <f t="shared" si="488"/>
        <v>1</v>
      </c>
      <c r="AD1522" s="197">
        <f t="shared" si="489"/>
        <v>1</v>
      </c>
      <c r="AE1522" s="197">
        <f t="shared" si="490"/>
        <v>1</v>
      </c>
      <c r="AF1522" s="197">
        <f t="shared" si="491"/>
        <v>1</v>
      </c>
      <c r="AG1522" s="197">
        <f t="shared" si="492"/>
        <v>1</v>
      </c>
      <c r="AH1522" s="197">
        <f t="shared" si="493"/>
        <v>1</v>
      </c>
      <c r="AI1522" s="197">
        <f t="shared" si="494"/>
        <v>1</v>
      </c>
    </row>
    <row r="1523" spans="1:35" x14ac:dyDescent="0.3">
      <c r="A1523" s="103" t="s">
        <v>3926</v>
      </c>
      <c r="B1523" s="214" t="s">
        <v>1672</v>
      </c>
      <c r="C1523" s="214" t="s">
        <v>6287</v>
      </c>
      <c r="D1523" s="164">
        <v>2025</v>
      </c>
      <c r="E1523" s="164">
        <v>1</v>
      </c>
      <c r="F1523" s="166">
        <v>0</v>
      </c>
      <c r="G1523" s="206"/>
      <c r="H1523" s="208">
        <v>7.9654829074012612E-3</v>
      </c>
      <c r="I1523" s="103" t="s">
        <v>558</v>
      </c>
      <c r="J1523" s="85">
        <v>4</v>
      </c>
      <c r="K1523" s="211" t="s">
        <v>6289</v>
      </c>
      <c r="L1523" s="211">
        <v>20</v>
      </c>
      <c r="M1523" s="211" t="str">
        <f>IF(
ISNA(INDEX([1]resources!E:E,MATCH(B1523,[1]resources!B:B,0))),"fillme",
INDEX([1]resources!E:E,MATCH(B1523,[1]resources!B:B,0)))</f>
        <v>CAISO_Li_Battery</v>
      </c>
      <c r="N1523" s="221">
        <f>IF(
ISNA(INDEX([1]resources!J:J,MATCH(B1523,[1]resources!B:B,0))),"fillme",
INDEX([1]resources!J:J,MATCH(B1523,[1]resources!B:B,0)))</f>
        <v>1</v>
      </c>
      <c r="O1523" s="210" t="str">
        <f>IFERROR(INDEX(resources!K:K,MATCH(B1523,resources!B:B,0)),"fillme")</f>
        <v>battery</v>
      </c>
      <c r="P1523" s="210" t="str">
        <f t="shared" si="480"/>
        <v>battery_2025_1</v>
      </c>
      <c r="Q1523" s="194">
        <f>INDEX(elcc!G:G,MATCH(P1523,elcc!D:D,0))</f>
        <v>0.98301732361648997</v>
      </c>
      <c r="R1523" s="195">
        <f t="shared" si="481"/>
        <v>1</v>
      </c>
      <c r="S1523" s="210">
        <f t="shared" si="482"/>
        <v>0.15660415377892969</v>
      </c>
      <c r="T1523" s="212">
        <f t="shared" si="483"/>
        <v>0.15660415377892969</v>
      </c>
      <c r="U1523" s="196" t="str">
        <f t="shared" si="484"/>
        <v>ok</v>
      </c>
      <c r="V1523" s="192" t="str">
        <f>INDEX(resources!F:F,MATCH(B1523,resources!B:B,0))</f>
        <v>physical</v>
      </c>
      <c r="W1523" s="197">
        <f t="shared" si="485"/>
        <v>0</v>
      </c>
      <c r="X1523" s="197">
        <f t="shared" si="486"/>
        <v>1</v>
      </c>
      <c r="Y1523" s="214" t="str">
        <f t="shared" si="487"/>
        <v>VSTAES_6_VESBT1_D.19-11-016 Resource 7_Resource 7. 20 MW, 80 MWh battery.</v>
      </c>
      <c r="Z1523" s="197">
        <f>IF(COUNTIFS($Y$2:Y1523,Y1523)=1,1,0)</f>
        <v>0</v>
      </c>
      <c r="AA1523" s="197">
        <f>SUM($Z$2:Z1523)*Z1523</f>
        <v>0</v>
      </c>
      <c r="AB1523" s="197">
        <f>COUNTIFS(resources!B:B,B1523)</f>
        <v>1</v>
      </c>
      <c r="AC1523" s="197">
        <f t="shared" si="488"/>
        <v>1</v>
      </c>
      <c r="AD1523" s="197">
        <f t="shared" si="489"/>
        <v>1</v>
      </c>
      <c r="AE1523" s="197">
        <f t="shared" si="490"/>
        <v>1</v>
      </c>
      <c r="AF1523" s="197">
        <f t="shared" si="491"/>
        <v>1</v>
      </c>
      <c r="AG1523" s="197">
        <f t="shared" si="492"/>
        <v>1</v>
      </c>
      <c r="AH1523" s="197">
        <f t="shared" si="493"/>
        <v>1</v>
      </c>
      <c r="AI1523" s="197">
        <f t="shared" si="494"/>
        <v>1</v>
      </c>
    </row>
    <row r="1524" spans="1:35" x14ac:dyDescent="0.3">
      <c r="A1524" s="103" t="s">
        <v>3926</v>
      </c>
      <c r="B1524" s="214" t="s">
        <v>1672</v>
      </c>
      <c r="C1524" s="214" t="s">
        <v>6287</v>
      </c>
      <c r="D1524" s="164">
        <v>2025</v>
      </c>
      <c r="E1524" s="164">
        <v>2</v>
      </c>
      <c r="F1524" s="166">
        <v>0</v>
      </c>
      <c r="G1524" s="206"/>
      <c r="H1524" s="208">
        <v>7.9654829074012612E-3</v>
      </c>
      <c r="I1524" s="103" t="s">
        <v>558</v>
      </c>
      <c r="J1524" s="85">
        <v>4</v>
      </c>
      <c r="K1524" s="211" t="s">
        <v>6289</v>
      </c>
      <c r="L1524" s="211">
        <v>20</v>
      </c>
      <c r="M1524" s="211" t="str">
        <f>IF(
ISNA(INDEX([1]resources!E:E,MATCH(B1524,[1]resources!B:B,0))),"fillme",
INDEX([1]resources!E:E,MATCH(B1524,[1]resources!B:B,0)))</f>
        <v>CAISO_Li_Battery</v>
      </c>
      <c r="N1524" s="221">
        <f>IF(
ISNA(INDEX([1]resources!J:J,MATCH(B1524,[1]resources!B:B,0))),"fillme",
INDEX([1]resources!J:J,MATCH(B1524,[1]resources!B:B,0)))</f>
        <v>1</v>
      </c>
      <c r="O1524" s="210" t="str">
        <f>IFERROR(INDEX(resources!K:K,MATCH(B1524,resources!B:B,0)),"fillme")</f>
        <v>battery</v>
      </c>
      <c r="P1524" s="210" t="str">
        <f t="shared" si="480"/>
        <v>battery_2025_2</v>
      </c>
      <c r="Q1524" s="194">
        <f>INDEX(elcc!G:G,MATCH(P1524,elcc!D:D,0))</f>
        <v>0.98301732361648997</v>
      </c>
      <c r="R1524" s="195">
        <f t="shared" si="481"/>
        <v>1</v>
      </c>
      <c r="S1524" s="210">
        <f t="shared" si="482"/>
        <v>0.15660415377892969</v>
      </c>
      <c r="T1524" s="212">
        <f t="shared" si="483"/>
        <v>0.15660415377892969</v>
      </c>
      <c r="U1524" s="196" t="str">
        <f t="shared" si="484"/>
        <v>ok</v>
      </c>
      <c r="V1524" s="192" t="str">
        <f>INDEX(resources!F:F,MATCH(B1524,resources!B:B,0))</f>
        <v>physical</v>
      </c>
      <c r="W1524" s="197">
        <f t="shared" si="485"/>
        <v>0</v>
      </c>
      <c r="X1524" s="197">
        <f t="shared" si="486"/>
        <v>1</v>
      </c>
      <c r="Y1524" s="214" t="str">
        <f t="shared" si="487"/>
        <v>VSTAES_6_VESBT1_D.19-11-016 Resource 7_Resource 7. 20 MW, 80 MWh battery.</v>
      </c>
      <c r="Z1524" s="197">
        <f>IF(COUNTIFS($Y$2:Y1524,Y1524)=1,1,0)</f>
        <v>0</v>
      </c>
      <c r="AA1524" s="197">
        <f>SUM($Z$2:Z1524)*Z1524</f>
        <v>0</v>
      </c>
      <c r="AB1524" s="197">
        <f>COUNTIFS(resources!B:B,B1524)</f>
        <v>1</v>
      </c>
      <c r="AC1524" s="197">
        <f t="shared" si="488"/>
        <v>1</v>
      </c>
      <c r="AD1524" s="197">
        <f t="shared" si="489"/>
        <v>1</v>
      </c>
      <c r="AE1524" s="197">
        <f t="shared" si="490"/>
        <v>1</v>
      </c>
      <c r="AF1524" s="197">
        <f t="shared" si="491"/>
        <v>1</v>
      </c>
      <c r="AG1524" s="197">
        <f t="shared" si="492"/>
        <v>1</v>
      </c>
      <c r="AH1524" s="197">
        <f t="shared" si="493"/>
        <v>1</v>
      </c>
      <c r="AI1524" s="197">
        <f t="shared" si="494"/>
        <v>1</v>
      </c>
    </row>
    <row r="1525" spans="1:35" x14ac:dyDescent="0.3">
      <c r="A1525" s="103" t="s">
        <v>3926</v>
      </c>
      <c r="B1525" s="214" t="s">
        <v>1672</v>
      </c>
      <c r="C1525" s="214" t="s">
        <v>6287</v>
      </c>
      <c r="D1525" s="164">
        <v>2025</v>
      </c>
      <c r="E1525" s="164">
        <v>3</v>
      </c>
      <c r="F1525" s="166">
        <v>0</v>
      </c>
      <c r="G1525" s="206"/>
      <c r="H1525" s="208">
        <v>7.9654829074012612E-3</v>
      </c>
      <c r="I1525" s="103" t="s">
        <v>558</v>
      </c>
      <c r="J1525" s="85">
        <v>4</v>
      </c>
      <c r="K1525" s="211" t="s">
        <v>6289</v>
      </c>
      <c r="L1525" s="211">
        <v>20</v>
      </c>
      <c r="M1525" s="211" t="str">
        <f>IF(
ISNA(INDEX([1]resources!E:E,MATCH(B1525,[1]resources!B:B,0))),"fillme",
INDEX([1]resources!E:E,MATCH(B1525,[1]resources!B:B,0)))</f>
        <v>CAISO_Li_Battery</v>
      </c>
      <c r="N1525" s="221">
        <f>IF(
ISNA(INDEX([1]resources!J:J,MATCH(B1525,[1]resources!B:B,0))),"fillme",
INDEX([1]resources!J:J,MATCH(B1525,[1]resources!B:B,0)))</f>
        <v>1</v>
      </c>
      <c r="O1525" s="210" t="str">
        <f>IFERROR(INDEX(resources!K:K,MATCH(B1525,resources!B:B,0)),"fillme")</f>
        <v>battery</v>
      </c>
      <c r="P1525" s="210" t="str">
        <f t="shared" si="480"/>
        <v>battery_2025_3</v>
      </c>
      <c r="Q1525" s="194">
        <f>INDEX(elcc!G:G,MATCH(P1525,elcc!D:D,0))</f>
        <v>0.98301732361648997</v>
      </c>
      <c r="R1525" s="195">
        <f t="shared" si="481"/>
        <v>1</v>
      </c>
      <c r="S1525" s="210">
        <f t="shared" si="482"/>
        <v>0.15660415377892969</v>
      </c>
      <c r="T1525" s="212">
        <f t="shared" si="483"/>
        <v>0.15660415377892969</v>
      </c>
      <c r="U1525" s="196" t="str">
        <f t="shared" si="484"/>
        <v>ok</v>
      </c>
      <c r="V1525" s="192" t="str">
        <f>INDEX(resources!F:F,MATCH(B1525,resources!B:B,0))</f>
        <v>physical</v>
      </c>
      <c r="W1525" s="197">
        <f t="shared" si="485"/>
        <v>0</v>
      </c>
      <c r="X1525" s="197">
        <f t="shared" si="486"/>
        <v>1</v>
      </c>
      <c r="Y1525" s="214" t="str">
        <f t="shared" si="487"/>
        <v>VSTAES_6_VESBT1_D.19-11-016 Resource 7_Resource 7. 20 MW, 80 MWh battery.</v>
      </c>
      <c r="Z1525" s="197">
        <f>IF(COUNTIFS($Y$2:Y1525,Y1525)=1,1,0)</f>
        <v>0</v>
      </c>
      <c r="AA1525" s="197">
        <f>SUM($Z$2:Z1525)*Z1525</f>
        <v>0</v>
      </c>
      <c r="AB1525" s="197">
        <f>COUNTIFS(resources!B:B,B1525)</f>
        <v>1</v>
      </c>
      <c r="AC1525" s="197">
        <f t="shared" si="488"/>
        <v>1</v>
      </c>
      <c r="AD1525" s="197">
        <f t="shared" si="489"/>
        <v>1</v>
      </c>
      <c r="AE1525" s="197">
        <f t="shared" si="490"/>
        <v>1</v>
      </c>
      <c r="AF1525" s="197">
        <f t="shared" si="491"/>
        <v>1</v>
      </c>
      <c r="AG1525" s="197">
        <f t="shared" si="492"/>
        <v>1</v>
      </c>
      <c r="AH1525" s="197">
        <f t="shared" si="493"/>
        <v>1</v>
      </c>
      <c r="AI1525" s="197">
        <f t="shared" si="494"/>
        <v>1</v>
      </c>
    </row>
    <row r="1526" spans="1:35" x14ac:dyDescent="0.3">
      <c r="A1526" s="103" t="s">
        <v>3926</v>
      </c>
      <c r="B1526" s="214" t="s">
        <v>1672</v>
      </c>
      <c r="C1526" s="214" t="s">
        <v>6287</v>
      </c>
      <c r="D1526" s="164">
        <v>2025</v>
      </c>
      <c r="E1526" s="164">
        <v>4</v>
      </c>
      <c r="F1526" s="166">
        <v>0</v>
      </c>
      <c r="G1526" s="206"/>
      <c r="H1526" s="208">
        <v>7.9654829074012612E-3</v>
      </c>
      <c r="I1526" s="103" t="s">
        <v>558</v>
      </c>
      <c r="J1526" s="85">
        <v>4</v>
      </c>
      <c r="K1526" s="211" t="s">
        <v>6289</v>
      </c>
      <c r="L1526" s="211">
        <v>20</v>
      </c>
      <c r="M1526" s="211" t="str">
        <f>IF(
ISNA(INDEX([1]resources!E:E,MATCH(B1526,[1]resources!B:B,0))),"fillme",
INDEX([1]resources!E:E,MATCH(B1526,[1]resources!B:B,0)))</f>
        <v>CAISO_Li_Battery</v>
      </c>
      <c r="N1526" s="221">
        <f>IF(
ISNA(INDEX([1]resources!J:J,MATCH(B1526,[1]resources!B:B,0))),"fillme",
INDEX([1]resources!J:J,MATCH(B1526,[1]resources!B:B,0)))</f>
        <v>1</v>
      </c>
      <c r="O1526" s="210" t="str">
        <f>IFERROR(INDEX(resources!K:K,MATCH(B1526,resources!B:B,0)),"fillme")</f>
        <v>battery</v>
      </c>
      <c r="P1526" s="210" t="str">
        <f t="shared" si="480"/>
        <v>battery_2025_4</v>
      </c>
      <c r="Q1526" s="194">
        <f>INDEX(elcc!G:G,MATCH(P1526,elcc!D:D,0))</f>
        <v>0.98301732361648997</v>
      </c>
      <c r="R1526" s="195">
        <f t="shared" si="481"/>
        <v>1</v>
      </c>
      <c r="S1526" s="210">
        <f t="shared" si="482"/>
        <v>0.15660415377892969</v>
      </c>
      <c r="T1526" s="212">
        <f t="shared" si="483"/>
        <v>0.15660415377892969</v>
      </c>
      <c r="U1526" s="196" t="str">
        <f t="shared" si="484"/>
        <v>ok</v>
      </c>
      <c r="V1526" s="192" t="str">
        <f>INDEX(resources!F:F,MATCH(B1526,resources!B:B,0))</f>
        <v>physical</v>
      </c>
      <c r="W1526" s="197">
        <f t="shared" si="485"/>
        <v>0</v>
      </c>
      <c r="X1526" s="197">
        <f t="shared" si="486"/>
        <v>1</v>
      </c>
      <c r="Y1526" s="214" t="str">
        <f t="shared" si="487"/>
        <v>VSTAES_6_VESBT1_D.19-11-016 Resource 7_Resource 7. 20 MW, 80 MWh battery.</v>
      </c>
      <c r="Z1526" s="197">
        <f>IF(COUNTIFS($Y$2:Y1526,Y1526)=1,1,0)</f>
        <v>0</v>
      </c>
      <c r="AA1526" s="197">
        <f>SUM($Z$2:Z1526)*Z1526</f>
        <v>0</v>
      </c>
      <c r="AB1526" s="197">
        <f>COUNTIFS(resources!B:B,B1526)</f>
        <v>1</v>
      </c>
      <c r="AC1526" s="197">
        <f t="shared" si="488"/>
        <v>1</v>
      </c>
      <c r="AD1526" s="197">
        <f t="shared" si="489"/>
        <v>1</v>
      </c>
      <c r="AE1526" s="197">
        <f t="shared" si="490"/>
        <v>1</v>
      </c>
      <c r="AF1526" s="197">
        <f t="shared" si="491"/>
        <v>1</v>
      </c>
      <c r="AG1526" s="197">
        <f t="shared" si="492"/>
        <v>1</v>
      </c>
      <c r="AH1526" s="197">
        <f t="shared" si="493"/>
        <v>1</v>
      </c>
      <c r="AI1526" s="197">
        <f t="shared" si="494"/>
        <v>1</v>
      </c>
    </row>
    <row r="1527" spans="1:35" x14ac:dyDescent="0.3">
      <c r="A1527" s="103" t="s">
        <v>3926</v>
      </c>
      <c r="B1527" s="214" t="s">
        <v>1672</v>
      </c>
      <c r="C1527" s="214" t="s">
        <v>6287</v>
      </c>
      <c r="D1527" s="164">
        <v>2025</v>
      </c>
      <c r="E1527" s="164">
        <v>5</v>
      </c>
      <c r="F1527" s="166">
        <v>0</v>
      </c>
      <c r="G1527" s="206"/>
      <c r="H1527" s="208">
        <v>7.9654829074012612E-3</v>
      </c>
      <c r="I1527" s="103" t="s">
        <v>558</v>
      </c>
      <c r="J1527" s="85">
        <v>4</v>
      </c>
      <c r="K1527" s="211" t="s">
        <v>6289</v>
      </c>
      <c r="L1527" s="211">
        <v>20</v>
      </c>
      <c r="M1527" s="211" t="str">
        <f>IF(
ISNA(INDEX([1]resources!E:E,MATCH(B1527,[1]resources!B:B,0))),"fillme",
INDEX([1]resources!E:E,MATCH(B1527,[1]resources!B:B,0)))</f>
        <v>CAISO_Li_Battery</v>
      </c>
      <c r="N1527" s="221">
        <f>IF(
ISNA(INDEX([1]resources!J:J,MATCH(B1527,[1]resources!B:B,0))),"fillme",
INDEX([1]resources!J:J,MATCH(B1527,[1]resources!B:B,0)))</f>
        <v>1</v>
      </c>
      <c r="O1527" s="210" t="str">
        <f>IFERROR(INDEX(resources!K:K,MATCH(B1527,resources!B:B,0)),"fillme")</f>
        <v>battery</v>
      </c>
      <c r="P1527" s="210" t="str">
        <f t="shared" si="480"/>
        <v>battery_2025_5</v>
      </c>
      <c r="Q1527" s="194">
        <f>INDEX(elcc!G:G,MATCH(P1527,elcc!D:D,0))</f>
        <v>0.98301732361648997</v>
      </c>
      <c r="R1527" s="195">
        <f t="shared" si="481"/>
        <v>1</v>
      </c>
      <c r="S1527" s="210">
        <f t="shared" si="482"/>
        <v>0.15660415377892969</v>
      </c>
      <c r="T1527" s="212">
        <f t="shared" si="483"/>
        <v>0.15660415377892969</v>
      </c>
      <c r="U1527" s="196" t="str">
        <f t="shared" si="484"/>
        <v>ok</v>
      </c>
      <c r="V1527" s="192" t="str">
        <f>INDEX(resources!F:F,MATCH(B1527,resources!B:B,0))</f>
        <v>physical</v>
      </c>
      <c r="W1527" s="197">
        <f t="shared" si="485"/>
        <v>0</v>
      </c>
      <c r="X1527" s="197">
        <f t="shared" si="486"/>
        <v>1</v>
      </c>
      <c r="Y1527" s="214" t="str">
        <f t="shared" si="487"/>
        <v>VSTAES_6_VESBT1_D.19-11-016 Resource 7_Resource 7. 20 MW, 80 MWh battery.</v>
      </c>
      <c r="Z1527" s="197">
        <f>IF(COUNTIFS($Y$2:Y1527,Y1527)=1,1,0)</f>
        <v>0</v>
      </c>
      <c r="AA1527" s="197">
        <f>SUM($Z$2:Z1527)*Z1527</f>
        <v>0</v>
      </c>
      <c r="AB1527" s="197">
        <f>COUNTIFS(resources!B:B,B1527)</f>
        <v>1</v>
      </c>
      <c r="AC1527" s="197">
        <f t="shared" si="488"/>
        <v>1</v>
      </c>
      <c r="AD1527" s="197">
        <f t="shared" si="489"/>
        <v>1</v>
      </c>
      <c r="AE1527" s="197">
        <f t="shared" si="490"/>
        <v>1</v>
      </c>
      <c r="AF1527" s="197">
        <f t="shared" si="491"/>
        <v>1</v>
      </c>
      <c r="AG1527" s="197">
        <f t="shared" si="492"/>
        <v>1</v>
      </c>
      <c r="AH1527" s="197">
        <f t="shared" si="493"/>
        <v>1</v>
      </c>
      <c r="AI1527" s="197">
        <f t="shared" si="494"/>
        <v>1</v>
      </c>
    </row>
    <row r="1528" spans="1:35" x14ac:dyDescent="0.3">
      <c r="A1528" s="103" t="s">
        <v>3926</v>
      </c>
      <c r="B1528" s="214" t="s">
        <v>1672</v>
      </c>
      <c r="C1528" s="214" t="s">
        <v>6287</v>
      </c>
      <c r="D1528" s="164">
        <v>2025</v>
      </c>
      <c r="E1528" s="164">
        <v>6</v>
      </c>
      <c r="F1528" s="166">
        <v>0</v>
      </c>
      <c r="G1528" s="206"/>
      <c r="H1528" s="208">
        <v>7.9654829074012612E-3</v>
      </c>
      <c r="I1528" s="103" t="s">
        <v>558</v>
      </c>
      <c r="J1528" s="85">
        <v>4</v>
      </c>
      <c r="K1528" s="211" t="s">
        <v>6289</v>
      </c>
      <c r="L1528" s="211">
        <v>20</v>
      </c>
      <c r="M1528" s="211" t="str">
        <f>IF(
ISNA(INDEX([1]resources!E:E,MATCH(B1528,[1]resources!B:B,0))),"fillme",
INDEX([1]resources!E:E,MATCH(B1528,[1]resources!B:B,0)))</f>
        <v>CAISO_Li_Battery</v>
      </c>
      <c r="N1528" s="221">
        <f>IF(
ISNA(INDEX([1]resources!J:J,MATCH(B1528,[1]resources!B:B,0))),"fillme",
INDEX([1]resources!J:J,MATCH(B1528,[1]resources!B:B,0)))</f>
        <v>1</v>
      </c>
      <c r="O1528" s="210" t="str">
        <f>IFERROR(INDEX(resources!K:K,MATCH(B1528,resources!B:B,0)),"fillme")</f>
        <v>battery</v>
      </c>
      <c r="P1528" s="210" t="str">
        <f t="shared" si="480"/>
        <v>battery_2025_6</v>
      </c>
      <c r="Q1528" s="194">
        <f>INDEX(elcc!G:G,MATCH(P1528,elcc!D:D,0))</f>
        <v>0.98301732361648997</v>
      </c>
      <c r="R1528" s="195">
        <f t="shared" si="481"/>
        <v>1</v>
      </c>
      <c r="S1528" s="210">
        <f t="shared" si="482"/>
        <v>0.15660415377892969</v>
      </c>
      <c r="T1528" s="212">
        <f t="shared" si="483"/>
        <v>0.15660415377892969</v>
      </c>
      <c r="U1528" s="196" t="str">
        <f t="shared" si="484"/>
        <v>ok</v>
      </c>
      <c r="V1528" s="192" t="str">
        <f>INDEX(resources!F:F,MATCH(B1528,resources!B:B,0))</f>
        <v>physical</v>
      </c>
      <c r="W1528" s="197">
        <f t="shared" si="485"/>
        <v>0</v>
      </c>
      <c r="X1528" s="197">
        <f t="shared" si="486"/>
        <v>1</v>
      </c>
      <c r="Y1528" s="214" t="str">
        <f t="shared" si="487"/>
        <v>VSTAES_6_VESBT1_D.19-11-016 Resource 7_Resource 7. 20 MW, 80 MWh battery.</v>
      </c>
      <c r="Z1528" s="197">
        <f>IF(COUNTIFS($Y$2:Y1528,Y1528)=1,1,0)</f>
        <v>0</v>
      </c>
      <c r="AA1528" s="197">
        <f>SUM($Z$2:Z1528)*Z1528</f>
        <v>0</v>
      </c>
      <c r="AB1528" s="197">
        <f>COUNTIFS(resources!B:B,B1528)</f>
        <v>1</v>
      </c>
      <c r="AC1528" s="197">
        <f t="shared" si="488"/>
        <v>1</v>
      </c>
      <c r="AD1528" s="197">
        <f t="shared" si="489"/>
        <v>1</v>
      </c>
      <c r="AE1528" s="197">
        <f t="shared" si="490"/>
        <v>1</v>
      </c>
      <c r="AF1528" s="197">
        <f t="shared" si="491"/>
        <v>1</v>
      </c>
      <c r="AG1528" s="197">
        <f t="shared" si="492"/>
        <v>1</v>
      </c>
      <c r="AH1528" s="197">
        <f t="shared" si="493"/>
        <v>1</v>
      </c>
      <c r="AI1528" s="197">
        <f t="shared" si="494"/>
        <v>1</v>
      </c>
    </row>
    <row r="1529" spans="1:35" x14ac:dyDescent="0.3">
      <c r="A1529" s="103" t="s">
        <v>3926</v>
      </c>
      <c r="B1529" s="214" t="s">
        <v>1672</v>
      </c>
      <c r="C1529" s="214" t="s">
        <v>6287</v>
      </c>
      <c r="D1529" s="164">
        <v>2025</v>
      </c>
      <c r="E1529" s="164">
        <v>7</v>
      </c>
      <c r="F1529" s="166">
        <v>0</v>
      </c>
      <c r="G1529" s="206"/>
      <c r="H1529" s="208">
        <v>7.9654829074012612E-3</v>
      </c>
      <c r="I1529" s="103" t="s">
        <v>558</v>
      </c>
      <c r="J1529" s="85">
        <v>4</v>
      </c>
      <c r="K1529" s="211" t="s">
        <v>6289</v>
      </c>
      <c r="L1529" s="211">
        <v>20</v>
      </c>
      <c r="M1529" s="211" t="str">
        <f>IF(
ISNA(INDEX([1]resources!E:E,MATCH(B1529,[1]resources!B:B,0))),"fillme",
INDEX([1]resources!E:E,MATCH(B1529,[1]resources!B:B,0)))</f>
        <v>CAISO_Li_Battery</v>
      </c>
      <c r="N1529" s="221">
        <f>IF(
ISNA(INDEX([1]resources!J:J,MATCH(B1529,[1]resources!B:B,0))),"fillme",
INDEX([1]resources!J:J,MATCH(B1529,[1]resources!B:B,0)))</f>
        <v>1</v>
      </c>
      <c r="O1529" s="210" t="str">
        <f>IFERROR(INDEX(resources!K:K,MATCH(B1529,resources!B:B,0)),"fillme")</f>
        <v>battery</v>
      </c>
      <c r="P1529" s="210" t="str">
        <f t="shared" si="480"/>
        <v>battery_2025_7</v>
      </c>
      <c r="Q1529" s="194">
        <f>INDEX(elcc!G:G,MATCH(P1529,elcc!D:D,0))</f>
        <v>0.98301732361648997</v>
      </c>
      <c r="R1529" s="195">
        <f t="shared" si="481"/>
        <v>1</v>
      </c>
      <c r="S1529" s="210">
        <f t="shared" si="482"/>
        <v>0.15660415377892969</v>
      </c>
      <c r="T1529" s="212">
        <f t="shared" si="483"/>
        <v>0.15660415377892969</v>
      </c>
      <c r="U1529" s="196" t="str">
        <f t="shared" si="484"/>
        <v>ok</v>
      </c>
      <c r="V1529" s="192" t="str">
        <f>INDEX(resources!F:F,MATCH(B1529,resources!B:B,0))</f>
        <v>physical</v>
      </c>
      <c r="W1529" s="197">
        <f t="shared" si="485"/>
        <v>0</v>
      </c>
      <c r="X1529" s="197">
        <f t="shared" si="486"/>
        <v>1</v>
      </c>
      <c r="Y1529" s="214" t="str">
        <f t="shared" si="487"/>
        <v>VSTAES_6_VESBT1_D.19-11-016 Resource 7_Resource 7. 20 MW, 80 MWh battery.</v>
      </c>
      <c r="Z1529" s="197">
        <f>IF(COUNTIFS($Y$2:Y1529,Y1529)=1,1,0)</f>
        <v>0</v>
      </c>
      <c r="AA1529" s="197">
        <f>SUM($Z$2:Z1529)*Z1529</f>
        <v>0</v>
      </c>
      <c r="AB1529" s="197">
        <f>COUNTIFS(resources!B:B,B1529)</f>
        <v>1</v>
      </c>
      <c r="AC1529" s="197">
        <f t="shared" si="488"/>
        <v>1</v>
      </c>
      <c r="AD1529" s="197">
        <f t="shared" si="489"/>
        <v>1</v>
      </c>
      <c r="AE1529" s="197">
        <f t="shared" si="490"/>
        <v>1</v>
      </c>
      <c r="AF1529" s="197">
        <f t="shared" si="491"/>
        <v>1</v>
      </c>
      <c r="AG1529" s="197">
        <f t="shared" si="492"/>
        <v>1</v>
      </c>
      <c r="AH1529" s="197">
        <f t="shared" si="493"/>
        <v>1</v>
      </c>
      <c r="AI1529" s="197">
        <f t="shared" si="494"/>
        <v>1</v>
      </c>
    </row>
    <row r="1530" spans="1:35" x14ac:dyDescent="0.3">
      <c r="A1530" s="103" t="s">
        <v>3926</v>
      </c>
      <c r="B1530" s="214" t="s">
        <v>1672</v>
      </c>
      <c r="C1530" s="214" t="s">
        <v>6287</v>
      </c>
      <c r="D1530" s="164">
        <v>2025</v>
      </c>
      <c r="E1530" s="164">
        <v>8</v>
      </c>
      <c r="F1530" s="166">
        <v>0</v>
      </c>
      <c r="G1530" s="206"/>
      <c r="H1530" s="208">
        <v>7.9654829074012612E-3</v>
      </c>
      <c r="I1530" s="103" t="s">
        <v>558</v>
      </c>
      <c r="J1530" s="85">
        <v>4</v>
      </c>
      <c r="K1530" s="211" t="s">
        <v>6289</v>
      </c>
      <c r="L1530" s="211">
        <v>20</v>
      </c>
      <c r="M1530" s="211" t="str">
        <f>IF(
ISNA(INDEX([1]resources!E:E,MATCH(B1530,[1]resources!B:B,0))),"fillme",
INDEX([1]resources!E:E,MATCH(B1530,[1]resources!B:B,0)))</f>
        <v>CAISO_Li_Battery</v>
      </c>
      <c r="N1530" s="221">
        <f>IF(
ISNA(INDEX([1]resources!J:J,MATCH(B1530,[1]resources!B:B,0))),"fillme",
INDEX([1]resources!J:J,MATCH(B1530,[1]resources!B:B,0)))</f>
        <v>1</v>
      </c>
      <c r="O1530" s="210" t="str">
        <f>IFERROR(INDEX(resources!K:K,MATCH(B1530,resources!B:B,0)),"fillme")</f>
        <v>battery</v>
      </c>
      <c r="P1530" s="210" t="str">
        <f t="shared" si="480"/>
        <v>battery_2025_8</v>
      </c>
      <c r="Q1530" s="194">
        <f>INDEX(elcc!G:G,MATCH(P1530,elcc!D:D,0))</f>
        <v>0.98301732361648997</v>
      </c>
      <c r="R1530" s="195">
        <f t="shared" si="481"/>
        <v>1</v>
      </c>
      <c r="S1530" s="210">
        <f t="shared" si="482"/>
        <v>0.15660415377892969</v>
      </c>
      <c r="T1530" s="212">
        <f t="shared" si="483"/>
        <v>0.15660415377892969</v>
      </c>
      <c r="U1530" s="196" t="str">
        <f t="shared" si="484"/>
        <v>ok</v>
      </c>
      <c r="V1530" s="192" t="str">
        <f>INDEX(resources!F:F,MATCH(B1530,resources!B:B,0))</f>
        <v>physical</v>
      </c>
      <c r="W1530" s="197">
        <f t="shared" si="485"/>
        <v>0</v>
      </c>
      <c r="X1530" s="197">
        <f t="shared" si="486"/>
        <v>1</v>
      </c>
      <c r="Y1530" s="214" t="str">
        <f t="shared" si="487"/>
        <v>VSTAES_6_VESBT1_D.19-11-016 Resource 7_Resource 7. 20 MW, 80 MWh battery.</v>
      </c>
      <c r="Z1530" s="197">
        <f>IF(COUNTIFS($Y$2:Y1530,Y1530)=1,1,0)</f>
        <v>0</v>
      </c>
      <c r="AA1530" s="197">
        <f>SUM($Z$2:Z1530)*Z1530</f>
        <v>0</v>
      </c>
      <c r="AB1530" s="197">
        <f>COUNTIFS(resources!B:B,B1530)</f>
        <v>1</v>
      </c>
      <c r="AC1530" s="197">
        <f t="shared" si="488"/>
        <v>1</v>
      </c>
      <c r="AD1530" s="197">
        <f t="shared" si="489"/>
        <v>1</v>
      </c>
      <c r="AE1530" s="197">
        <f t="shared" si="490"/>
        <v>1</v>
      </c>
      <c r="AF1530" s="197">
        <f t="shared" si="491"/>
        <v>1</v>
      </c>
      <c r="AG1530" s="197">
        <f t="shared" si="492"/>
        <v>1</v>
      </c>
      <c r="AH1530" s="197">
        <f t="shared" si="493"/>
        <v>1</v>
      </c>
      <c r="AI1530" s="197">
        <f t="shared" si="494"/>
        <v>1</v>
      </c>
    </row>
    <row r="1531" spans="1:35" x14ac:dyDescent="0.3">
      <c r="A1531" s="103" t="s">
        <v>3926</v>
      </c>
      <c r="B1531" s="214" t="s">
        <v>1672</v>
      </c>
      <c r="C1531" s="214" t="s">
        <v>6287</v>
      </c>
      <c r="D1531" s="164">
        <v>2025</v>
      </c>
      <c r="E1531" s="164">
        <v>9</v>
      </c>
      <c r="F1531" s="166">
        <v>0</v>
      </c>
      <c r="G1531" s="206"/>
      <c r="H1531" s="208">
        <v>7.9654829074012612E-3</v>
      </c>
      <c r="I1531" s="103" t="s">
        <v>558</v>
      </c>
      <c r="J1531" s="85">
        <v>4</v>
      </c>
      <c r="K1531" s="211" t="s">
        <v>6289</v>
      </c>
      <c r="L1531" s="211">
        <v>20</v>
      </c>
      <c r="M1531" s="211" t="str">
        <f>IF(
ISNA(INDEX([1]resources!E:E,MATCH(B1531,[1]resources!B:B,0))),"fillme",
INDEX([1]resources!E:E,MATCH(B1531,[1]resources!B:B,0)))</f>
        <v>CAISO_Li_Battery</v>
      </c>
      <c r="N1531" s="221">
        <f>IF(
ISNA(INDEX([1]resources!J:J,MATCH(B1531,[1]resources!B:B,0))),"fillme",
INDEX([1]resources!J:J,MATCH(B1531,[1]resources!B:B,0)))</f>
        <v>1</v>
      </c>
      <c r="O1531" s="210" t="str">
        <f>IFERROR(INDEX(resources!K:K,MATCH(B1531,resources!B:B,0)),"fillme")</f>
        <v>battery</v>
      </c>
      <c r="P1531" s="210" t="str">
        <f t="shared" si="480"/>
        <v>battery_2025_9</v>
      </c>
      <c r="Q1531" s="194">
        <f>INDEX(elcc!G:G,MATCH(P1531,elcc!D:D,0))</f>
        <v>0.98301732361648997</v>
      </c>
      <c r="R1531" s="195">
        <f t="shared" si="481"/>
        <v>1</v>
      </c>
      <c r="S1531" s="210">
        <f t="shared" si="482"/>
        <v>0.15660415377892969</v>
      </c>
      <c r="T1531" s="212">
        <f t="shared" si="483"/>
        <v>0.15660415377892969</v>
      </c>
      <c r="U1531" s="196" t="str">
        <f t="shared" si="484"/>
        <v>ok</v>
      </c>
      <c r="V1531" s="192" t="str">
        <f>INDEX(resources!F:F,MATCH(B1531,resources!B:B,0))</f>
        <v>physical</v>
      </c>
      <c r="W1531" s="197">
        <f t="shared" si="485"/>
        <v>0</v>
      </c>
      <c r="X1531" s="197">
        <f t="shared" si="486"/>
        <v>1</v>
      </c>
      <c r="Y1531" s="214" t="str">
        <f t="shared" si="487"/>
        <v>VSTAES_6_VESBT1_D.19-11-016 Resource 7_Resource 7. 20 MW, 80 MWh battery.</v>
      </c>
      <c r="Z1531" s="197">
        <f>IF(COUNTIFS($Y$2:Y1531,Y1531)=1,1,0)</f>
        <v>0</v>
      </c>
      <c r="AA1531" s="197">
        <f>SUM($Z$2:Z1531)*Z1531</f>
        <v>0</v>
      </c>
      <c r="AB1531" s="197">
        <f>COUNTIFS(resources!B:B,B1531)</f>
        <v>1</v>
      </c>
      <c r="AC1531" s="197">
        <f t="shared" si="488"/>
        <v>1</v>
      </c>
      <c r="AD1531" s="197">
        <f t="shared" si="489"/>
        <v>1</v>
      </c>
      <c r="AE1531" s="197">
        <f t="shared" si="490"/>
        <v>1</v>
      </c>
      <c r="AF1531" s="197">
        <f t="shared" si="491"/>
        <v>1</v>
      </c>
      <c r="AG1531" s="197">
        <f t="shared" si="492"/>
        <v>1</v>
      </c>
      <c r="AH1531" s="197">
        <f t="shared" si="493"/>
        <v>1</v>
      </c>
      <c r="AI1531" s="197">
        <f t="shared" si="494"/>
        <v>1</v>
      </c>
    </row>
    <row r="1532" spans="1:35" x14ac:dyDescent="0.3">
      <c r="A1532" s="103" t="s">
        <v>3926</v>
      </c>
      <c r="B1532" s="214" t="s">
        <v>1672</v>
      </c>
      <c r="C1532" s="214" t="s">
        <v>6287</v>
      </c>
      <c r="D1532" s="164">
        <v>2025</v>
      </c>
      <c r="E1532" s="164">
        <v>10</v>
      </c>
      <c r="F1532" s="166">
        <v>0</v>
      </c>
      <c r="G1532" s="206"/>
      <c r="H1532" s="208">
        <v>7.9654829074012612E-3</v>
      </c>
      <c r="I1532" s="103" t="s">
        <v>558</v>
      </c>
      <c r="J1532" s="85">
        <v>4</v>
      </c>
      <c r="K1532" s="211" t="s">
        <v>6289</v>
      </c>
      <c r="L1532" s="211">
        <v>20</v>
      </c>
      <c r="M1532" s="211" t="str">
        <f>IF(
ISNA(INDEX([1]resources!E:E,MATCH(B1532,[1]resources!B:B,0))),"fillme",
INDEX([1]resources!E:E,MATCH(B1532,[1]resources!B:B,0)))</f>
        <v>CAISO_Li_Battery</v>
      </c>
      <c r="N1532" s="221">
        <f>IF(
ISNA(INDEX([1]resources!J:J,MATCH(B1532,[1]resources!B:B,0))),"fillme",
INDEX([1]resources!J:J,MATCH(B1532,[1]resources!B:B,0)))</f>
        <v>1</v>
      </c>
      <c r="O1532" s="210" t="str">
        <f>IFERROR(INDEX(resources!K:K,MATCH(B1532,resources!B:B,0)),"fillme")</f>
        <v>battery</v>
      </c>
      <c r="P1532" s="210" t="str">
        <f t="shared" si="480"/>
        <v>battery_2025_10</v>
      </c>
      <c r="Q1532" s="194">
        <f>INDEX(elcc!G:G,MATCH(P1532,elcc!D:D,0))</f>
        <v>0.98301732361648997</v>
      </c>
      <c r="R1532" s="195">
        <f t="shared" si="481"/>
        <v>1</v>
      </c>
      <c r="S1532" s="210">
        <f t="shared" si="482"/>
        <v>0.15660415377892969</v>
      </c>
      <c r="T1532" s="212">
        <f t="shared" si="483"/>
        <v>0.15660415377892969</v>
      </c>
      <c r="U1532" s="196" t="str">
        <f t="shared" si="484"/>
        <v>ok</v>
      </c>
      <c r="V1532" s="192" t="str">
        <f>INDEX(resources!F:F,MATCH(B1532,resources!B:B,0))</f>
        <v>physical</v>
      </c>
      <c r="W1532" s="197">
        <f t="shared" si="485"/>
        <v>0</v>
      </c>
      <c r="X1532" s="197">
        <f t="shared" si="486"/>
        <v>1</v>
      </c>
      <c r="Y1532" s="214" t="str">
        <f t="shared" si="487"/>
        <v>VSTAES_6_VESBT1_D.19-11-016 Resource 7_Resource 7. 20 MW, 80 MWh battery.</v>
      </c>
      <c r="Z1532" s="197">
        <f>IF(COUNTIFS($Y$2:Y1532,Y1532)=1,1,0)</f>
        <v>0</v>
      </c>
      <c r="AA1532" s="197">
        <f>SUM($Z$2:Z1532)*Z1532</f>
        <v>0</v>
      </c>
      <c r="AB1532" s="197">
        <f>COUNTIFS(resources!B:B,B1532)</f>
        <v>1</v>
      </c>
      <c r="AC1532" s="197">
        <f t="shared" si="488"/>
        <v>1</v>
      </c>
      <c r="AD1532" s="197">
        <f t="shared" si="489"/>
        <v>1</v>
      </c>
      <c r="AE1532" s="197">
        <f t="shared" si="490"/>
        <v>1</v>
      </c>
      <c r="AF1532" s="197">
        <f t="shared" si="491"/>
        <v>1</v>
      </c>
      <c r="AG1532" s="197">
        <f t="shared" si="492"/>
        <v>1</v>
      </c>
      <c r="AH1532" s="197">
        <f t="shared" si="493"/>
        <v>1</v>
      </c>
      <c r="AI1532" s="197">
        <f t="shared" si="494"/>
        <v>1</v>
      </c>
    </row>
    <row r="1533" spans="1:35" x14ac:dyDescent="0.3">
      <c r="A1533" s="103" t="s">
        <v>3926</v>
      </c>
      <c r="B1533" s="214" t="s">
        <v>1672</v>
      </c>
      <c r="C1533" s="214" t="s">
        <v>6287</v>
      </c>
      <c r="D1533" s="164">
        <v>2025</v>
      </c>
      <c r="E1533" s="164">
        <v>11</v>
      </c>
      <c r="F1533" s="166">
        <v>0</v>
      </c>
      <c r="G1533" s="206"/>
      <c r="H1533" s="208">
        <v>7.9654829074012612E-3</v>
      </c>
      <c r="I1533" s="103" t="s">
        <v>558</v>
      </c>
      <c r="J1533" s="85">
        <v>4</v>
      </c>
      <c r="K1533" s="211" t="s">
        <v>6289</v>
      </c>
      <c r="L1533" s="211">
        <v>20</v>
      </c>
      <c r="M1533" s="211" t="str">
        <f>IF(
ISNA(INDEX([1]resources!E:E,MATCH(B1533,[1]resources!B:B,0))),"fillme",
INDEX([1]resources!E:E,MATCH(B1533,[1]resources!B:B,0)))</f>
        <v>CAISO_Li_Battery</v>
      </c>
      <c r="N1533" s="221">
        <f>IF(
ISNA(INDEX([1]resources!J:J,MATCH(B1533,[1]resources!B:B,0))),"fillme",
INDEX([1]resources!J:J,MATCH(B1533,[1]resources!B:B,0)))</f>
        <v>1</v>
      </c>
      <c r="O1533" s="210" t="str">
        <f>IFERROR(INDEX(resources!K:K,MATCH(B1533,resources!B:B,0)),"fillme")</f>
        <v>battery</v>
      </c>
      <c r="P1533" s="210" t="str">
        <f t="shared" si="480"/>
        <v>battery_2025_11</v>
      </c>
      <c r="Q1533" s="194">
        <f>INDEX(elcc!G:G,MATCH(P1533,elcc!D:D,0))</f>
        <v>0.98301732361648997</v>
      </c>
      <c r="R1533" s="195">
        <f t="shared" si="481"/>
        <v>1</v>
      </c>
      <c r="S1533" s="210">
        <f t="shared" si="482"/>
        <v>0.15660415377892969</v>
      </c>
      <c r="T1533" s="212">
        <f t="shared" si="483"/>
        <v>0.15660415377892969</v>
      </c>
      <c r="U1533" s="196" t="str">
        <f t="shared" si="484"/>
        <v>ok</v>
      </c>
      <c r="V1533" s="192" t="str">
        <f>INDEX(resources!F:F,MATCH(B1533,resources!B:B,0))</f>
        <v>physical</v>
      </c>
      <c r="W1533" s="197">
        <f t="shared" si="485"/>
        <v>0</v>
      </c>
      <c r="X1533" s="197">
        <f t="shared" si="486"/>
        <v>1</v>
      </c>
      <c r="Y1533" s="214" t="str">
        <f t="shared" si="487"/>
        <v>VSTAES_6_VESBT1_D.19-11-016 Resource 7_Resource 7. 20 MW, 80 MWh battery.</v>
      </c>
      <c r="Z1533" s="197">
        <f>IF(COUNTIFS($Y$2:Y1533,Y1533)=1,1,0)</f>
        <v>0</v>
      </c>
      <c r="AA1533" s="197">
        <f>SUM($Z$2:Z1533)*Z1533</f>
        <v>0</v>
      </c>
      <c r="AB1533" s="197">
        <f>COUNTIFS(resources!B:B,B1533)</f>
        <v>1</v>
      </c>
      <c r="AC1533" s="197">
        <f t="shared" si="488"/>
        <v>1</v>
      </c>
      <c r="AD1533" s="197">
        <f t="shared" si="489"/>
        <v>1</v>
      </c>
      <c r="AE1533" s="197">
        <f t="shared" si="490"/>
        <v>1</v>
      </c>
      <c r="AF1533" s="197">
        <f t="shared" si="491"/>
        <v>1</v>
      </c>
      <c r="AG1533" s="197">
        <f t="shared" si="492"/>
        <v>1</v>
      </c>
      <c r="AH1533" s="197">
        <f t="shared" si="493"/>
        <v>1</v>
      </c>
      <c r="AI1533" s="197">
        <f t="shared" si="494"/>
        <v>1</v>
      </c>
    </row>
    <row r="1534" spans="1:35" x14ac:dyDescent="0.3">
      <c r="A1534" s="103" t="s">
        <v>3926</v>
      </c>
      <c r="B1534" s="214" t="s">
        <v>1672</v>
      </c>
      <c r="C1534" s="214" t="s">
        <v>6287</v>
      </c>
      <c r="D1534" s="164">
        <v>2025</v>
      </c>
      <c r="E1534" s="164">
        <v>12</v>
      </c>
      <c r="F1534" s="166">
        <v>0</v>
      </c>
      <c r="G1534" s="206"/>
      <c r="H1534" s="208">
        <v>7.9654829074012612E-3</v>
      </c>
      <c r="I1534" s="103" t="s">
        <v>558</v>
      </c>
      <c r="J1534" s="85">
        <v>4</v>
      </c>
      <c r="K1534" s="211" t="s">
        <v>6289</v>
      </c>
      <c r="L1534" s="211">
        <v>20</v>
      </c>
      <c r="M1534" s="211" t="str">
        <f>IF(
ISNA(INDEX([1]resources!E:E,MATCH(B1534,[1]resources!B:B,0))),"fillme",
INDEX([1]resources!E:E,MATCH(B1534,[1]resources!B:B,0)))</f>
        <v>CAISO_Li_Battery</v>
      </c>
      <c r="N1534" s="221">
        <f>IF(
ISNA(INDEX([1]resources!J:J,MATCH(B1534,[1]resources!B:B,0))),"fillme",
INDEX([1]resources!J:J,MATCH(B1534,[1]resources!B:B,0)))</f>
        <v>1</v>
      </c>
      <c r="O1534" s="210" t="str">
        <f>IFERROR(INDEX(resources!K:K,MATCH(B1534,resources!B:B,0)),"fillme")</f>
        <v>battery</v>
      </c>
      <c r="P1534" s="210" t="str">
        <f t="shared" si="480"/>
        <v>battery_2025_12</v>
      </c>
      <c r="Q1534" s="194">
        <f>INDEX(elcc!G:G,MATCH(P1534,elcc!D:D,0))</f>
        <v>0.98301732361648997</v>
      </c>
      <c r="R1534" s="195">
        <f t="shared" si="481"/>
        <v>1</v>
      </c>
      <c r="S1534" s="210">
        <f t="shared" si="482"/>
        <v>0.15660415377892969</v>
      </c>
      <c r="T1534" s="212">
        <f t="shared" si="483"/>
        <v>0.15660415377892969</v>
      </c>
      <c r="U1534" s="196" t="str">
        <f t="shared" si="484"/>
        <v>ok</v>
      </c>
      <c r="V1534" s="192" t="str">
        <f>INDEX(resources!F:F,MATCH(B1534,resources!B:B,0))</f>
        <v>physical</v>
      </c>
      <c r="W1534" s="197">
        <f t="shared" si="485"/>
        <v>0</v>
      </c>
      <c r="X1534" s="197">
        <f t="shared" si="486"/>
        <v>1</v>
      </c>
      <c r="Y1534" s="214" t="str">
        <f t="shared" si="487"/>
        <v>VSTAES_6_VESBT1_D.19-11-016 Resource 7_Resource 7. 20 MW, 80 MWh battery.</v>
      </c>
      <c r="Z1534" s="197">
        <f>IF(COUNTIFS($Y$2:Y1534,Y1534)=1,1,0)</f>
        <v>0</v>
      </c>
      <c r="AA1534" s="197">
        <f>SUM($Z$2:Z1534)*Z1534</f>
        <v>0</v>
      </c>
      <c r="AB1534" s="197">
        <f>COUNTIFS(resources!B:B,B1534)</f>
        <v>1</v>
      </c>
      <c r="AC1534" s="197">
        <f t="shared" si="488"/>
        <v>1</v>
      </c>
      <c r="AD1534" s="197">
        <f t="shared" si="489"/>
        <v>1</v>
      </c>
      <c r="AE1534" s="197">
        <f t="shared" si="490"/>
        <v>1</v>
      </c>
      <c r="AF1534" s="197">
        <f t="shared" si="491"/>
        <v>1</v>
      </c>
      <c r="AG1534" s="197">
        <f t="shared" si="492"/>
        <v>1</v>
      </c>
      <c r="AH1534" s="197">
        <f t="shared" si="493"/>
        <v>1</v>
      </c>
      <c r="AI1534" s="197">
        <f t="shared" si="494"/>
        <v>1</v>
      </c>
    </row>
    <row r="1535" spans="1:35" x14ac:dyDescent="0.3">
      <c r="A1535" s="103" t="s">
        <v>3926</v>
      </c>
      <c r="B1535" s="214" t="s">
        <v>1672</v>
      </c>
      <c r="C1535" s="214" t="s">
        <v>6287</v>
      </c>
      <c r="D1535" s="164">
        <v>2026</v>
      </c>
      <c r="E1535" s="164">
        <v>1</v>
      </c>
      <c r="F1535" s="166">
        <v>0</v>
      </c>
      <c r="G1535" s="206"/>
      <c r="H1535" s="208">
        <v>7.9654829074012612E-3</v>
      </c>
      <c r="I1535" s="103" t="s">
        <v>558</v>
      </c>
      <c r="J1535" s="85">
        <v>4</v>
      </c>
      <c r="K1535" s="211" t="s">
        <v>6289</v>
      </c>
      <c r="L1535" s="211">
        <v>20</v>
      </c>
      <c r="M1535" s="211" t="str">
        <f>IF(
ISNA(INDEX([1]resources!E:E,MATCH(B1535,[1]resources!B:B,0))),"fillme",
INDEX([1]resources!E:E,MATCH(B1535,[1]resources!B:B,0)))</f>
        <v>CAISO_Li_Battery</v>
      </c>
      <c r="N1535" s="221">
        <f>IF(
ISNA(INDEX([1]resources!J:J,MATCH(B1535,[1]resources!B:B,0))),"fillme",
INDEX([1]resources!J:J,MATCH(B1535,[1]resources!B:B,0)))</f>
        <v>1</v>
      </c>
      <c r="O1535" s="210" t="str">
        <f>IFERROR(INDEX(resources!K:K,MATCH(B1535,resources!B:B,0)),"fillme")</f>
        <v>battery</v>
      </c>
      <c r="P1535" s="210" t="str">
        <f t="shared" si="480"/>
        <v>battery_2026_1</v>
      </c>
      <c r="Q1535" s="194">
        <f>INDEX(elcc!G:G,MATCH(P1535,elcc!D:D,0))</f>
        <v>0.96603464723299004</v>
      </c>
      <c r="R1535" s="195">
        <f t="shared" si="481"/>
        <v>1</v>
      </c>
      <c r="S1535" s="210">
        <f t="shared" si="482"/>
        <v>0.15389864940983577</v>
      </c>
      <c r="T1535" s="212">
        <f t="shared" si="483"/>
        <v>0.15389864940983577</v>
      </c>
      <c r="U1535" s="196" t="str">
        <f t="shared" si="484"/>
        <v>ok</v>
      </c>
      <c r="V1535" s="192" t="str">
        <f>INDEX(resources!F:F,MATCH(B1535,resources!B:B,0))</f>
        <v>physical</v>
      </c>
      <c r="W1535" s="197">
        <f t="shared" si="485"/>
        <v>0</v>
      </c>
      <c r="X1535" s="197">
        <f t="shared" si="486"/>
        <v>1</v>
      </c>
      <c r="Y1535" s="214" t="str">
        <f t="shared" si="487"/>
        <v>VSTAES_6_VESBT1_D.19-11-016 Resource 7_Resource 7. 20 MW, 80 MWh battery.</v>
      </c>
      <c r="Z1535" s="197">
        <f>IF(COUNTIFS($Y$2:Y1535,Y1535)=1,1,0)</f>
        <v>0</v>
      </c>
      <c r="AA1535" s="197">
        <f>SUM($Z$2:Z1535)*Z1535</f>
        <v>0</v>
      </c>
      <c r="AB1535" s="197">
        <f>COUNTIFS(resources!B:B,B1535)</f>
        <v>1</v>
      </c>
      <c r="AC1535" s="197">
        <f t="shared" si="488"/>
        <v>1</v>
      </c>
      <c r="AD1535" s="197">
        <f t="shared" si="489"/>
        <v>1</v>
      </c>
      <c r="AE1535" s="197">
        <f t="shared" si="490"/>
        <v>1</v>
      </c>
      <c r="AF1535" s="197">
        <f t="shared" si="491"/>
        <v>1</v>
      </c>
      <c r="AG1535" s="197">
        <f t="shared" si="492"/>
        <v>1</v>
      </c>
      <c r="AH1535" s="197">
        <f t="shared" si="493"/>
        <v>1</v>
      </c>
      <c r="AI1535" s="197">
        <f t="shared" si="494"/>
        <v>1</v>
      </c>
    </row>
    <row r="1536" spans="1:35" x14ac:dyDescent="0.3">
      <c r="A1536" s="103" t="s">
        <v>3926</v>
      </c>
      <c r="B1536" s="214" t="s">
        <v>1672</v>
      </c>
      <c r="C1536" s="214" t="s">
        <v>6287</v>
      </c>
      <c r="D1536" s="164">
        <v>2026</v>
      </c>
      <c r="E1536" s="164">
        <v>2</v>
      </c>
      <c r="F1536" s="166">
        <v>0</v>
      </c>
      <c r="G1536" s="206"/>
      <c r="H1536" s="208">
        <v>7.9654829074012612E-3</v>
      </c>
      <c r="I1536" s="103" t="s">
        <v>558</v>
      </c>
      <c r="J1536" s="85">
        <v>4</v>
      </c>
      <c r="K1536" s="211" t="s">
        <v>6289</v>
      </c>
      <c r="L1536" s="211">
        <v>20</v>
      </c>
      <c r="M1536" s="211" t="str">
        <f>IF(
ISNA(INDEX([1]resources!E:E,MATCH(B1536,[1]resources!B:B,0))),"fillme",
INDEX([1]resources!E:E,MATCH(B1536,[1]resources!B:B,0)))</f>
        <v>CAISO_Li_Battery</v>
      </c>
      <c r="N1536" s="221">
        <f>IF(
ISNA(INDEX([1]resources!J:J,MATCH(B1536,[1]resources!B:B,0))),"fillme",
INDEX([1]resources!J:J,MATCH(B1536,[1]resources!B:B,0)))</f>
        <v>1</v>
      </c>
      <c r="O1536" s="210" t="str">
        <f>IFERROR(INDEX(resources!K:K,MATCH(B1536,resources!B:B,0)),"fillme")</f>
        <v>battery</v>
      </c>
      <c r="P1536" s="210" t="str">
        <f t="shared" si="480"/>
        <v>battery_2026_2</v>
      </c>
      <c r="Q1536" s="194">
        <f>INDEX(elcc!G:G,MATCH(P1536,elcc!D:D,0))</f>
        <v>0.96603464723299004</v>
      </c>
      <c r="R1536" s="195">
        <f t="shared" si="481"/>
        <v>1</v>
      </c>
      <c r="S1536" s="210">
        <f t="shared" si="482"/>
        <v>0.15389864940983577</v>
      </c>
      <c r="T1536" s="212">
        <f t="shared" si="483"/>
        <v>0.15389864940983577</v>
      </c>
      <c r="U1536" s="196" t="str">
        <f t="shared" si="484"/>
        <v>ok</v>
      </c>
      <c r="V1536" s="192" t="str">
        <f>INDEX(resources!F:F,MATCH(B1536,resources!B:B,0))</f>
        <v>physical</v>
      </c>
      <c r="W1536" s="197">
        <f t="shared" si="485"/>
        <v>0</v>
      </c>
      <c r="X1536" s="197">
        <f t="shared" si="486"/>
        <v>1</v>
      </c>
      <c r="Y1536" s="214" t="str">
        <f t="shared" si="487"/>
        <v>VSTAES_6_VESBT1_D.19-11-016 Resource 7_Resource 7. 20 MW, 80 MWh battery.</v>
      </c>
      <c r="Z1536" s="197">
        <f>IF(COUNTIFS($Y$2:Y1536,Y1536)=1,1,0)</f>
        <v>0</v>
      </c>
      <c r="AA1536" s="197">
        <f>SUM($Z$2:Z1536)*Z1536</f>
        <v>0</v>
      </c>
      <c r="AB1536" s="197">
        <f>COUNTIFS(resources!B:B,B1536)</f>
        <v>1</v>
      </c>
      <c r="AC1536" s="197">
        <f t="shared" si="488"/>
        <v>1</v>
      </c>
      <c r="AD1536" s="197">
        <f t="shared" si="489"/>
        <v>1</v>
      </c>
      <c r="AE1536" s="197">
        <f t="shared" si="490"/>
        <v>1</v>
      </c>
      <c r="AF1536" s="197">
        <f t="shared" si="491"/>
        <v>1</v>
      </c>
      <c r="AG1536" s="197">
        <f t="shared" si="492"/>
        <v>1</v>
      </c>
      <c r="AH1536" s="197">
        <f t="shared" si="493"/>
        <v>1</v>
      </c>
      <c r="AI1536" s="197">
        <f t="shared" si="494"/>
        <v>1</v>
      </c>
    </row>
    <row r="1537" spans="1:35" x14ac:dyDescent="0.3">
      <c r="A1537" s="103" t="s">
        <v>3926</v>
      </c>
      <c r="B1537" s="214" t="s">
        <v>1672</v>
      </c>
      <c r="C1537" s="214" t="s">
        <v>6287</v>
      </c>
      <c r="D1537" s="164">
        <v>2026</v>
      </c>
      <c r="E1537" s="164">
        <v>3</v>
      </c>
      <c r="F1537" s="166">
        <v>0</v>
      </c>
      <c r="G1537" s="206"/>
      <c r="H1537" s="208">
        <v>7.9654829074012612E-3</v>
      </c>
      <c r="I1537" s="103" t="s">
        <v>558</v>
      </c>
      <c r="J1537" s="85">
        <v>4</v>
      </c>
      <c r="K1537" s="211" t="s">
        <v>6289</v>
      </c>
      <c r="L1537" s="211">
        <v>20</v>
      </c>
      <c r="M1537" s="211" t="str">
        <f>IF(
ISNA(INDEX([1]resources!E:E,MATCH(B1537,[1]resources!B:B,0))),"fillme",
INDEX([1]resources!E:E,MATCH(B1537,[1]resources!B:B,0)))</f>
        <v>CAISO_Li_Battery</v>
      </c>
      <c r="N1537" s="221">
        <f>IF(
ISNA(INDEX([1]resources!J:J,MATCH(B1537,[1]resources!B:B,0))),"fillme",
INDEX([1]resources!J:J,MATCH(B1537,[1]resources!B:B,0)))</f>
        <v>1</v>
      </c>
      <c r="O1537" s="210" t="str">
        <f>IFERROR(INDEX(resources!K:K,MATCH(B1537,resources!B:B,0)),"fillme")</f>
        <v>battery</v>
      </c>
      <c r="P1537" s="210" t="str">
        <f t="shared" si="480"/>
        <v>battery_2026_3</v>
      </c>
      <c r="Q1537" s="194">
        <f>INDEX(elcc!G:G,MATCH(P1537,elcc!D:D,0))</f>
        <v>0.96603464723299004</v>
      </c>
      <c r="R1537" s="195">
        <f t="shared" si="481"/>
        <v>1</v>
      </c>
      <c r="S1537" s="210">
        <f t="shared" si="482"/>
        <v>0.15389864940983577</v>
      </c>
      <c r="T1537" s="212">
        <f t="shared" si="483"/>
        <v>0.15389864940983577</v>
      </c>
      <c r="U1537" s="196" t="str">
        <f t="shared" si="484"/>
        <v>ok</v>
      </c>
      <c r="V1537" s="192" t="str">
        <f>INDEX(resources!F:F,MATCH(B1537,resources!B:B,0))</f>
        <v>physical</v>
      </c>
      <c r="W1537" s="197">
        <f t="shared" si="485"/>
        <v>0</v>
      </c>
      <c r="X1537" s="197">
        <f t="shared" si="486"/>
        <v>1</v>
      </c>
      <c r="Y1537" s="214" t="str">
        <f t="shared" si="487"/>
        <v>VSTAES_6_VESBT1_D.19-11-016 Resource 7_Resource 7. 20 MW, 80 MWh battery.</v>
      </c>
      <c r="Z1537" s="197">
        <f>IF(COUNTIFS($Y$2:Y1537,Y1537)=1,1,0)</f>
        <v>0</v>
      </c>
      <c r="AA1537" s="197">
        <f>SUM($Z$2:Z1537)*Z1537</f>
        <v>0</v>
      </c>
      <c r="AB1537" s="197">
        <f>COUNTIFS(resources!B:B,B1537)</f>
        <v>1</v>
      </c>
      <c r="AC1537" s="197">
        <f t="shared" si="488"/>
        <v>1</v>
      </c>
      <c r="AD1537" s="197">
        <f t="shared" si="489"/>
        <v>1</v>
      </c>
      <c r="AE1537" s="197">
        <f t="shared" si="490"/>
        <v>1</v>
      </c>
      <c r="AF1537" s="197">
        <f t="shared" si="491"/>
        <v>1</v>
      </c>
      <c r="AG1537" s="197">
        <f t="shared" si="492"/>
        <v>1</v>
      </c>
      <c r="AH1537" s="197">
        <f t="shared" si="493"/>
        <v>1</v>
      </c>
      <c r="AI1537" s="197">
        <f t="shared" si="494"/>
        <v>1</v>
      </c>
    </row>
    <row r="1538" spans="1:35" x14ac:dyDescent="0.3">
      <c r="A1538" s="103" t="s">
        <v>3926</v>
      </c>
      <c r="B1538" s="214" t="s">
        <v>1672</v>
      </c>
      <c r="C1538" s="214" t="s">
        <v>6287</v>
      </c>
      <c r="D1538" s="164">
        <v>2026</v>
      </c>
      <c r="E1538" s="164">
        <v>4</v>
      </c>
      <c r="F1538" s="166">
        <v>0</v>
      </c>
      <c r="G1538" s="206"/>
      <c r="H1538" s="208">
        <v>7.9654829074012612E-3</v>
      </c>
      <c r="I1538" s="103" t="s">
        <v>558</v>
      </c>
      <c r="J1538" s="85">
        <v>4</v>
      </c>
      <c r="K1538" s="211" t="s">
        <v>6289</v>
      </c>
      <c r="L1538" s="211">
        <v>20</v>
      </c>
      <c r="M1538" s="211" t="str">
        <f>IF(
ISNA(INDEX([1]resources!E:E,MATCH(B1538,[1]resources!B:B,0))),"fillme",
INDEX([1]resources!E:E,MATCH(B1538,[1]resources!B:B,0)))</f>
        <v>CAISO_Li_Battery</v>
      </c>
      <c r="N1538" s="221">
        <f>IF(
ISNA(INDEX([1]resources!J:J,MATCH(B1538,[1]resources!B:B,0))),"fillme",
INDEX([1]resources!J:J,MATCH(B1538,[1]resources!B:B,0)))</f>
        <v>1</v>
      </c>
      <c r="O1538" s="210" t="str">
        <f>IFERROR(INDEX(resources!K:K,MATCH(B1538,resources!B:B,0)),"fillme")</f>
        <v>battery</v>
      </c>
      <c r="P1538" s="210" t="str">
        <f t="shared" si="480"/>
        <v>battery_2026_4</v>
      </c>
      <c r="Q1538" s="194">
        <f>INDEX(elcc!G:G,MATCH(P1538,elcc!D:D,0))</f>
        <v>0.96603464723299004</v>
      </c>
      <c r="R1538" s="195">
        <f t="shared" si="481"/>
        <v>1</v>
      </c>
      <c r="S1538" s="210">
        <f t="shared" si="482"/>
        <v>0.15389864940983577</v>
      </c>
      <c r="T1538" s="212">
        <f t="shared" si="483"/>
        <v>0.15389864940983577</v>
      </c>
      <c r="U1538" s="196" t="str">
        <f t="shared" si="484"/>
        <v>ok</v>
      </c>
      <c r="V1538" s="192" t="str">
        <f>INDEX(resources!F:F,MATCH(B1538,resources!B:B,0))</f>
        <v>physical</v>
      </c>
      <c r="W1538" s="197">
        <f t="shared" si="485"/>
        <v>0</v>
      </c>
      <c r="X1538" s="197">
        <f t="shared" si="486"/>
        <v>1</v>
      </c>
      <c r="Y1538" s="214" t="str">
        <f t="shared" si="487"/>
        <v>VSTAES_6_VESBT1_D.19-11-016 Resource 7_Resource 7. 20 MW, 80 MWh battery.</v>
      </c>
      <c r="Z1538" s="197">
        <f>IF(COUNTIFS($Y$2:Y1538,Y1538)=1,1,0)</f>
        <v>0</v>
      </c>
      <c r="AA1538" s="197">
        <f>SUM($Z$2:Z1538)*Z1538</f>
        <v>0</v>
      </c>
      <c r="AB1538" s="197">
        <f>COUNTIFS(resources!B:B,B1538)</f>
        <v>1</v>
      </c>
      <c r="AC1538" s="197">
        <f t="shared" si="488"/>
        <v>1</v>
      </c>
      <c r="AD1538" s="197">
        <f t="shared" si="489"/>
        <v>1</v>
      </c>
      <c r="AE1538" s="197">
        <f t="shared" si="490"/>
        <v>1</v>
      </c>
      <c r="AF1538" s="197">
        <f t="shared" si="491"/>
        <v>1</v>
      </c>
      <c r="AG1538" s="197">
        <f t="shared" si="492"/>
        <v>1</v>
      </c>
      <c r="AH1538" s="197">
        <f t="shared" si="493"/>
        <v>1</v>
      </c>
      <c r="AI1538" s="197">
        <f t="shared" si="494"/>
        <v>1</v>
      </c>
    </row>
    <row r="1539" spans="1:35" x14ac:dyDescent="0.3">
      <c r="A1539" s="103" t="s">
        <v>3926</v>
      </c>
      <c r="B1539" s="214" t="s">
        <v>1672</v>
      </c>
      <c r="C1539" s="214" t="s">
        <v>6287</v>
      </c>
      <c r="D1539" s="164">
        <v>2026</v>
      </c>
      <c r="E1539" s="164">
        <v>5</v>
      </c>
      <c r="F1539" s="166">
        <v>0</v>
      </c>
      <c r="G1539" s="206"/>
      <c r="H1539" s="208">
        <v>7.9654829074012612E-3</v>
      </c>
      <c r="I1539" s="103" t="s">
        <v>558</v>
      </c>
      <c r="J1539" s="85">
        <v>4</v>
      </c>
      <c r="K1539" s="211" t="s">
        <v>6289</v>
      </c>
      <c r="L1539" s="211">
        <v>20</v>
      </c>
      <c r="M1539" s="211" t="str">
        <f>IF(
ISNA(INDEX([1]resources!E:E,MATCH(B1539,[1]resources!B:B,0))),"fillme",
INDEX([1]resources!E:E,MATCH(B1539,[1]resources!B:B,0)))</f>
        <v>CAISO_Li_Battery</v>
      </c>
      <c r="N1539" s="221">
        <f>IF(
ISNA(INDEX([1]resources!J:J,MATCH(B1539,[1]resources!B:B,0))),"fillme",
INDEX([1]resources!J:J,MATCH(B1539,[1]resources!B:B,0)))</f>
        <v>1</v>
      </c>
      <c r="O1539" s="210" t="str">
        <f>IFERROR(INDEX(resources!K:K,MATCH(B1539,resources!B:B,0)),"fillme")</f>
        <v>battery</v>
      </c>
      <c r="P1539" s="210" t="str">
        <f t="shared" si="480"/>
        <v>battery_2026_5</v>
      </c>
      <c r="Q1539" s="194">
        <f>INDEX(elcc!G:G,MATCH(P1539,elcc!D:D,0))</f>
        <v>0.96603464723299004</v>
      </c>
      <c r="R1539" s="195">
        <f t="shared" si="481"/>
        <v>1</v>
      </c>
      <c r="S1539" s="210">
        <f t="shared" si="482"/>
        <v>0.15389864940983577</v>
      </c>
      <c r="T1539" s="212">
        <f t="shared" si="483"/>
        <v>0.15389864940983577</v>
      </c>
      <c r="U1539" s="196" t="str">
        <f t="shared" si="484"/>
        <v>ok</v>
      </c>
      <c r="V1539" s="192" t="str">
        <f>INDEX(resources!F:F,MATCH(B1539,resources!B:B,0))</f>
        <v>physical</v>
      </c>
      <c r="W1539" s="197">
        <f t="shared" si="485"/>
        <v>0</v>
      </c>
      <c r="X1539" s="197">
        <f t="shared" si="486"/>
        <v>1</v>
      </c>
      <c r="Y1539" s="214" t="str">
        <f t="shared" si="487"/>
        <v>VSTAES_6_VESBT1_D.19-11-016 Resource 7_Resource 7. 20 MW, 80 MWh battery.</v>
      </c>
      <c r="Z1539" s="197">
        <f>IF(COUNTIFS($Y$2:Y1539,Y1539)=1,1,0)</f>
        <v>0</v>
      </c>
      <c r="AA1539" s="197">
        <f>SUM($Z$2:Z1539)*Z1539</f>
        <v>0</v>
      </c>
      <c r="AB1539" s="197">
        <f>COUNTIFS(resources!B:B,B1539)</f>
        <v>1</v>
      </c>
      <c r="AC1539" s="197">
        <f t="shared" si="488"/>
        <v>1</v>
      </c>
      <c r="AD1539" s="197">
        <f t="shared" si="489"/>
        <v>1</v>
      </c>
      <c r="AE1539" s="197">
        <f t="shared" si="490"/>
        <v>1</v>
      </c>
      <c r="AF1539" s="197">
        <f t="shared" si="491"/>
        <v>1</v>
      </c>
      <c r="AG1539" s="197">
        <f t="shared" si="492"/>
        <v>1</v>
      </c>
      <c r="AH1539" s="197">
        <f t="shared" si="493"/>
        <v>1</v>
      </c>
      <c r="AI1539" s="197">
        <f t="shared" si="494"/>
        <v>1</v>
      </c>
    </row>
    <row r="1540" spans="1:35" x14ac:dyDescent="0.3">
      <c r="A1540" s="103" t="s">
        <v>3926</v>
      </c>
      <c r="B1540" s="214" t="s">
        <v>1672</v>
      </c>
      <c r="C1540" s="214" t="s">
        <v>6287</v>
      </c>
      <c r="D1540" s="164">
        <v>2026</v>
      </c>
      <c r="E1540" s="164">
        <v>6</v>
      </c>
      <c r="F1540" s="166">
        <v>0</v>
      </c>
      <c r="G1540" s="206"/>
      <c r="H1540" s="208">
        <v>7.9654829074012612E-3</v>
      </c>
      <c r="I1540" s="103" t="s">
        <v>558</v>
      </c>
      <c r="J1540" s="85">
        <v>4</v>
      </c>
      <c r="K1540" s="211" t="s">
        <v>6289</v>
      </c>
      <c r="L1540" s="211">
        <v>20</v>
      </c>
      <c r="M1540" s="211" t="str">
        <f>IF(
ISNA(INDEX([1]resources!E:E,MATCH(B1540,[1]resources!B:B,0))),"fillme",
INDEX([1]resources!E:E,MATCH(B1540,[1]resources!B:B,0)))</f>
        <v>CAISO_Li_Battery</v>
      </c>
      <c r="N1540" s="221">
        <f>IF(
ISNA(INDEX([1]resources!J:J,MATCH(B1540,[1]resources!B:B,0))),"fillme",
INDEX([1]resources!J:J,MATCH(B1540,[1]resources!B:B,0)))</f>
        <v>1</v>
      </c>
      <c r="O1540" s="210" t="str">
        <f>IFERROR(INDEX(resources!K:K,MATCH(B1540,resources!B:B,0)),"fillme")</f>
        <v>battery</v>
      </c>
      <c r="P1540" s="210" t="str">
        <f t="shared" si="480"/>
        <v>battery_2026_6</v>
      </c>
      <c r="Q1540" s="194">
        <f>INDEX(elcc!G:G,MATCH(P1540,elcc!D:D,0))</f>
        <v>0.96603464723299004</v>
      </c>
      <c r="R1540" s="195">
        <f t="shared" si="481"/>
        <v>1</v>
      </c>
      <c r="S1540" s="210">
        <f t="shared" si="482"/>
        <v>0.15389864940983577</v>
      </c>
      <c r="T1540" s="212">
        <f t="shared" si="483"/>
        <v>0.15389864940983577</v>
      </c>
      <c r="U1540" s="196" t="str">
        <f t="shared" si="484"/>
        <v>ok</v>
      </c>
      <c r="V1540" s="192" t="str">
        <f>INDEX(resources!F:F,MATCH(B1540,resources!B:B,0))</f>
        <v>physical</v>
      </c>
      <c r="W1540" s="197">
        <f t="shared" si="485"/>
        <v>0</v>
      </c>
      <c r="X1540" s="197">
        <f t="shared" si="486"/>
        <v>1</v>
      </c>
      <c r="Y1540" s="214" t="str">
        <f t="shared" si="487"/>
        <v>VSTAES_6_VESBT1_D.19-11-016 Resource 7_Resource 7. 20 MW, 80 MWh battery.</v>
      </c>
      <c r="Z1540" s="197">
        <f>IF(COUNTIFS($Y$2:Y1540,Y1540)=1,1,0)</f>
        <v>0</v>
      </c>
      <c r="AA1540" s="197">
        <f>SUM($Z$2:Z1540)*Z1540</f>
        <v>0</v>
      </c>
      <c r="AB1540" s="197">
        <f>COUNTIFS(resources!B:B,B1540)</f>
        <v>1</v>
      </c>
      <c r="AC1540" s="197">
        <f t="shared" si="488"/>
        <v>1</v>
      </c>
      <c r="AD1540" s="197">
        <f t="shared" si="489"/>
        <v>1</v>
      </c>
      <c r="AE1540" s="197">
        <f t="shared" si="490"/>
        <v>1</v>
      </c>
      <c r="AF1540" s="197">
        <f t="shared" si="491"/>
        <v>1</v>
      </c>
      <c r="AG1540" s="197">
        <f t="shared" si="492"/>
        <v>1</v>
      </c>
      <c r="AH1540" s="197">
        <f t="shared" si="493"/>
        <v>1</v>
      </c>
      <c r="AI1540" s="197">
        <f t="shared" si="494"/>
        <v>1</v>
      </c>
    </row>
    <row r="1541" spans="1:35" x14ac:dyDescent="0.3">
      <c r="A1541" s="103" t="s">
        <v>3926</v>
      </c>
      <c r="B1541" s="214" t="s">
        <v>1672</v>
      </c>
      <c r="C1541" s="214" t="s">
        <v>6287</v>
      </c>
      <c r="D1541" s="164">
        <v>2026</v>
      </c>
      <c r="E1541" s="164">
        <v>7</v>
      </c>
      <c r="F1541" s="166">
        <v>0</v>
      </c>
      <c r="G1541" s="206"/>
      <c r="H1541" s="208">
        <v>7.9654829074012612E-3</v>
      </c>
      <c r="I1541" s="103" t="s">
        <v>558</v>
      </c>
      <c r="J1541" s="85">
        <v>4</v>
      </c>
      <c r="K1541" s="211" t="s">
        <v>6289</v>
      </c>
      <c r="L1541" s="211">
        <v>20</v>
      </c>
      <c r="M1541" s="211" t="str">
        <f>IF(
ISNA(INDEX([1]resources!E:E,MATCH(B1541,[1]resources!B:B,0))),"fillme",
INDEX([1]resources!E:E,MATCH(B1541,[1]resources!B:B,0)))</f>
        <v>CAISO_Li_Battery</v>
      </c>
      <c r="N1541" s="221">
        <f>IF(
ISNA(INDEX([1]resources!J:J,MATCH(B1541,[1]resources!B:B,0))),"fillme",
INDEX([1]resources!J:J,MATCH(B1541,[1]resources!B:B,0)))</f>
        <v>1</v>
      </c>
      <c r="O1541" s="210" t="str">
        <f>IFERROR(INDEX(resources!K:K,MATCH(B1541,resources!B:B,0)),"fillme")</f>
        <v>battery</v>
      </c>
      <c r="P1541" s="210" t="str">
        <f t="shared" si="480"/>
        <v>battery_2026_7</v>
      </c>
      <c r="Q1541" s="194">
        <f>INDEX(elcc!G:G,MATCH(P1541,elcc!D:D,0))</f>
        <v>0.96603464723299004</v>
      </c>
      <c r="R1541" s="195">
        <f t="shared" si="481"/>
        <v>1</v>
      </c>
      <c r="S1541" s="210">
        <f t="shared" si="482"/>
        <v>0.15389864940983577</v>
      </c>
      <c r="T1541" s="212">
        <f t="shared" si="483"/>
        <v>0.15389864940983577</v>
      </c>
      <c r="U1541" s="196" t="str">
        <f t="shared" si="484"/>
        <v>ok</v>
      </c>
      <c r="V1541" s="192" t="str">
        <f>INDEX(resources!F:F,MATCH(B1541,resources!B:B,0))</f>
        <v>physical</v>
      </c>
      <c r="W1541" s="197">
        <f t="shared" si="485"/>
        <v>0</v>
      </c>
      <c r="X1541" s="197">
        <f t="shared" si="486"/>
        <v>1</v>
      </c>
      <c r="Y1541" s="214" t="str">
        <f t="shared" si="487"/>
        <v>VSTAES_6_VESBT1_D.19-11-016 Resource 7_Resource 7. 20 MW, 80 MWh battery.</v>
      </c>
      <c r="Z1541" s="197">
        <f>IF(COUNTIFS($Y$2:Y1541,Y1541)=1,1,0)</f>
        <v>0</v>
      </c>
      <c r="AA1541" s="197">
        <f>SUM($Z$2:Z1541)*Z1541</f>
        <v>0</v>
      </c>
      <c r="AB1541" s="197">
        <f>COUNTIFS(resources!B:B,B1541)</f>
        <v>1</v>
      </c>
      <c r="AC1541" s="197">
        <f t="shared" si="488"/>
        <v>1</v>
      </c>
      <c r="AD1541" s="197">
        <f t="shared" si="489"/>
        <v>1</v>
      </c>
      <c r="AE1541" s="197">
        <f t="shared" si="490"/>
        <v>1</v>
      </c>
      <c r="AF1541" s="197">
        <f t="shared" si="491"/>
        <v>1</v>
      </c>
      <c r="AG1541" s="197">
        <f t="shared" si="492"/>
        <v>1</v>
      </c>
      <c r="AH1541" s="197">
        <f t="shared" si="493"/>
        <v>1</v>
      </c>
      <c r="AI1541" s="197">
        <f t="shared" si="494"/>
        <v>1</v>
      </c>
    </row>
    <row r="1542" spans="1:35" x14ac:dyDescent="0.3">
      <c r="A1542" s="103" t="s">
        <v>3926</v>
      </c>
      <c r="B1542" s="214" t="s">
        <v>1672</v>
      </c>
      <c r="C1542" s="214" t="s">
        <v>6287</v>
      </c>
      <c r="D1542" s="164">
        <v>2026</v>
      </c>
      <c r="E1542" s="164">
        <v>8</v>
      </c>
      <c r="F1542" s="166">
        <v>0</v>
      </c>
      <c r="G1542" s="206"/>
      <c r="H1542" s="208">
        <v>7.9654829074012612E-3</v>
      </c>
      <c r="I1542" s="103" t="s">
        <v>558</v>
      </c>
      <c r="J1542" s="85">
        <v>4</v>
      </c>
      <c r="K1542" s="211" t="s">
        <v>6289</v>
      </c>
      <c r="L1542" s="211">
        <v>20</v>
      </c>
      <c r="M1542" s="211" t="str">
        <f>IF(
ISNA(INDEX([1]resources!E:E,MATCH(B1542,[1]resources!B:B,0))),"fillme",
INDEX([1]resources!E:E,MATCH(B1542,[1]resources!B:B,0)))</f>
        <v>CAISO_Li_Battery</v>
      </c>
      <c r="N1542" s="221">
        <f>IF(
ISNA(INDEX([1]resources!J:J,MATCH(B1542,[1]resources!B:B,0))),"fillme",
INDEX([1]resources!J:J,MATCH(B1542,[1]resources!B:B,0)))</f>
        <v>1</v>
      </c>
      <c r="O1542" s="210" t="str">
        <f>IFERROR(INDEX(resources!K:K,MATCH(B1542,resources!B:B,0)),"fillme")</f>
        <v>battery</v>
      </c>
      <c r="P1542" s="210" t="str">
        <f t="shared" si="480"/>
        <v>battery_2026_8</v>
      </c>
      <c r="Q1542" s="194">
        <f>INDEX(elcc!G:G,MATCH(P1542,elcc!D:D,0))</f>
        <v>0.96603464723299004</v>
      </c>
      <c r="R1542" s="195">
        <f t="shared" si="481"/>
        <v>1</v>
      </c>
      <c r="S1542" s="210">
        <f t="shared" si="482"/>
        <v>0.15389864940983577</v>
      </c>
      <c r="T1542" s="212">
        <f t="shared" si="483"/>
        <v>0.15389864940983577</v>
      </c>
      <c r="U1542" s="196" t="str">
        <f t="shared" si="484"/>
        <v>ok</v>
      </c>
      <c r="V1542" s="192" t="str">
        <f>INDEX(resources!F:F,MATCH(B1542,resources!B:B,0))</f>
        <v>physical</v>
      </c>
      <c r="W1542" s="197">
        <f t="shared" si="485"/>
        <v>0</v>
      </c>
      <c r="X1542" s="197">
        <f t="shared" si="486"/>
        <v>1</v>
      </c>
      <c r="Y1542" s="214" t="str">
        <f t="shared" si="487"/>
        <v>VSTAES_6_VESBT1_D.19-11-016 Resource 7_Resource 7. 20 MW, 80 MWh battery.</v>
      </c>
      <c r="Z1542" s="197">
        <f>IF(COUNTIFS($Y$2:Y1542,Y1542)=1,1,0)</f>
        <v>0</v>
      </c>
      <c r="AA1542" s="197">
        <f>SUM($Z$2:Z1542)*Z1542</f>
        <v>0</v>
      </c>
      <c r="AB1542" s="197">
        <f>COUNTIFS(resources!B:B,B1542)</f>
        <v>1</v>
      </c>
      <c r="AC1542" s="197">
        <f t="shared" si="488"/>
        <v>1</v>
      </c>
      <c r="AD1542" s="197">
        <f t="shared" si="489"/>
        <v>1</v>
      </c>
      <c r="AE1542" s="197">
        <f t="shared" si="490"/>
        <v>1</v>
      </c>
      <c r="AF1542" s="197">
        <f t="shared" si="491"/>
        <v>1</v>
      </c>
      <c r="AG1542" s="197">
        <f t="shared" si="492"/>
        <v>1</v>
      </c>
      <c r="AH1542" s="197">
        <f t="shared" si="493"/>
        <v>1</v>
      </c>
      <c r="AI1542" s="197">
        <f t="shared" si="494"/>
        <v>1</v>
      </c>
    </row>
    <row r="1543" spans="1:35" x14ac:dyDescent="0.3">
      <c r="A1543" s="103" t="s">
        <v>3926</v>
      </c>
      <c r="B1543" s="214" t="s">
        <v>1672</v>
      </c>
      <c r="C1543" s="214" t="s">
        <v>6287</v>
      </c>
      <c r="D1543" s="164">
        <v>2026</v>
      </c>
      <c r="E1543" s="164">
        <v>9</v>
      </c>
      <c r="F1543" s="166">
        <v>0</v>
      </c>
      <c r="G1543" s="206"/>
      <c r="H1543" s="208">
        <v>7.9654829074012612E-3</v>
      </c>
      <c r="I1543" s="103" t="s">
        <v>558</v>
      </c>
      <c r="J1543" s="85">
        <v>4</v>
      </c>
      <c r="K1543" s="211" t="s">
        <v>6289</v>
      </c>
      <c r="L1543" s="211">
        <v>20</v>
      </c>
      <c r="M1543" s="211" t="str">
        <f>IF(
ISNA(INDEX([1]resources!E:E,MATCH(B1543,[1]resources!B:B,0))),"fillme",
INDEX([1]resources!E:E,MATCH(B1543,[1]resources!B:B,0)))</f>
        <v>CAISO_Li_Battery</v>
      </c>
      <c r="N1543" s="221">
        <f>IF(
ISNA(INDEX([1]resources!J:J,MATCH(B1543,[1]resources!B:B,0))),"fillme",
INDEX([1]resources!J:J,MATCH(B1543,[1]resources!B:B,0)))</f>
        <v>1</v>
      </c>
      <c r="O1543" s="210" t="str">
        <f>IFERROR(INDEX(resources!K:K,MATCH(B1543,resources!B:B,0)),"fillme")</f>
        <v>battery</v>
      </c>
      <c r="P1543" s="210" t="str">
        <f t="shared" si="480"/>
        <v>battery_2026_9</v>
      </c>
      <c r="Q1543" s="194">
        <f>INDEX(elcc!G:G,MATCH(P1543,elcc!D:D,0))</f>
        <v>0.96603464723299004</v>
      </c>
      <c r="R1543" s="195">
        <f t="shared" si="481"/>
        <v>1</v>
      </c>
      <c r="S1543" s="210">
        <f t="shared" si="482"/>
        <v>0.15389864940983577</v>
      </c>
      <c r="T1543" s="212">
        <f t="shared" si="483"/>
        <v>0.15389864940983577</v>
      </c>
      <c r="U1543" s="196" t="str">
        <f t="shared" si="484"/>
        <v>ok</v>
      </c>
      <c r="V1543" s="192" t="str">
        <f>INDEX(resources!F:F,MATCH(B1543,resources!B:B,0))</f>
        <v>physical</v>
      </c>
      <c r="W1543" s="197">
        <f t="shared" si="485"/>
        <v>0</v>
      </c>
      <c r="X1543" s="197">
        <f t="shared" si="486"/>
        <v>1</v>
      </c>
      <c r="Y1543" s="214" t="str">
        <f t="shared" si="487"/>
        <v>VSTAES_6_VESBT1_D.19-11-016 Resource 7_Resource 7. 20 MW, 80 MWh battery.</v>
      </c>
      <c r="Z1543" s="197">
        <f>IF(COUNTIFS($Y$2:Y1543,Y1543)=1,1,0)</f>
        <v>0</v>
      </c>
      <c r="AA1543" s="197">
        <f>SUM($Z$2:Z1543)*Z1543</f>
        <v>0</v>
      </c>
      <c r="AB1543" s="197">
        <f>COUNTIFS(resources!B:B,B1543)</f>
        <v>1</v>
      </c>
      <c r="AC1543" s="197">
        <f t="shared" si="488"/>
        <v>1</v>
      </c>
      <c r="AD1543" s="197">
        <f t="shared" si="489"/>
        <v>1</v>
      </c>
      <c r="AE1543" s="197">
        <f t="shared" si="490"/>
        <v>1</v>
      </c>
      <c r="AF1543" s="197">
        <f t="shared" si="491"/>
        <v>1</v>
      </c>
      <c r="AG1543" s="197">
        <f t="shared" si="492"/>
        <v>1</v>
      </c>
      <c r="AH1543" s="197">
        <f t="shared" si="493"/>
        <v>1</v>
      </c>
      <c r="AI1543" s="197">
        <f t="shared" si="494"/>
        <v>1</v>
      </c>
    </row>
    <row r="1544" spans="1:35" x14ac:dyDescent="0.3">
      <c r="A1544" s="103" t="s">
        <v>3926</v>
      </c>
      <c r="B1544" s="214" t="s">
        <v>1672</v>
      </c>
      <c r="C1544" s="214" t="s">
        <v>6287</v>
      </c>
      <c r="D1544" s="164">
        <v>2026</v>
      </c>
      <c r="E1544" s="164">
        <v>10</v>
      </c>
      <c r="F1544" s="166">
        <v>0</v>
      </c>
      <c r="G1544" s="206"/>
      <c r="H1544" s="208">
        <v>7.9654829074012612E-3</v>
      </c>
      <c r="I1544" s="103" t="s">
        <v>558</v>
      </c>
      <c r="J1544" s="85">
        <v>4</v>
      </c>
      <c r="K1544" s="211" t="s">
        <v>6289</v>
      </c>
      <c r="L1544" s="211">
        <v>20</v>
      </c>
      <c r="M1544" s="211" t="str">
        <f>IF(
ISNA(INDEX([1]resources!E:E,MATCH(B1544,[1]resources!B:B,0))),"fillme",
INDEX([1]resources!E:E,MATCH(B1544,[1]resources!B:B,0)))</f>
        <v>CAISO_Li_Battery</v>
      </c>
      <c r="N1544" s="221">
        <f>IF(
ISNA(INDEX([1]resources!J:J,MATCH(B1544,[1]resources!B:B,0))),"fillme",
INDEX([1]resources!J:J,MATCH(B1544,[1]resources!B:B,0)))</f>
        <v>1</v>
      </c>
      <c r="O1544" s="210" t="str">
        <f>IFERROR(INDEX(resources!K:K,MATCH(B1544,resources!B:B,0)),"fillme")</f>
        <v>battery</v>
      </c>
      <c r="P1544" s="210" t="str">
        <f t="shared" si="480"/>
        <v>battery_2026_10</v>
      </c>
      <c r="Q1544" s="194">
        <f>INDEX(elcc!G:G,MATCH(P1544,elcc!D:D,0))</f>
        <v>0.96603464723299004</v>
      </c>
      <c r="R1544" s="195">
        <f t="shared" si="481"/>
        <v>1</v>
      </c>
      <c r="S1544" s="210">
        <f t="shared" si="482"/>
        <v>0.15389864940983577</v>
      </c>
      <c r="T1544" s="212">
        <f t="shared" si="483"/>
        <v>0.15389864940983577</v>
      </c>
      <c r="U1544" s="196" t="str">
        <f t="shared" si="484"/>
        <v>ok</v>
      </c>
      <c r="V1544" s="192" t="str">
        <f>INDEX(resources!F:F,MATCH(B1544,resources!B:B,0))</f>
        <v>physical</v>
      </c>
      <c r="W1544" s="197">
        <f t="shared" si="485"/>
        <v>0</v>
      </c>
      <c r="X1544" s="197">
        <f t="shared" si="486"/>
        <v>1</v>
      </c>
      <c r="Y1544" s="214" t="str">
        <f t="shared" si="487"/>
        <v>VSTAES_6_VESBT1_D.19-11-016 Resource 7_Resource 7. 20 MW, 80 MWh battery.</v>
      </c>
      <c r="Z1544" s="197">
        <f>IF(COUNTIFS($Y$2:Y1544,Y1544)=1,1,0)</f>
        <v>0</v>
      </c>
      <c r="AA1544" s="197">
        <f>SUM($Z$2:Z1544)*Z1544</f>
        <v>0</v>
      </c>
      <c r="AB1544" s="197">
        <f>COUNTIFS(resources!B:B,B1544)</f>
        <v>1</v>
      </c>
      <c r="AC1544" s="197">
        <f t="shared" si="488"/>
        <v>1</v>
      </c>
      <c r="AD1544" s="197">
        <f t="shared" si="489"/>
        <v>1</v>
      </c>
      <c r="AE1544" s="197">
        <f t="shared" si="490"/>
        <v>1</v>
      </c>
      <c r="AF1544" s="197">
        <f t="shared" si="491"/>
        <v>1</v>
      </c>
      <c r="AG1544" s="197">
        <f t="shared" si="492"/>
        <v>1</v>
      </c>
      <c r="AH1544" s="197">
        <f t="shared" si="493"/>
        <v>1</v>
      </c>
      <c r="AI1544" s="197">
        <f t="shared" si="494"/>
        <v>1</v>
      </c>
    </row>
    <row r="1545" spans="1:35" x14ac:dyDescent="0.3">
      <c r="A1545" s="103" t="s">
        <v>3926</v>
      </c>
      <c r="B1545" s="214" t="s">
        <v>1672</v>
      </c>
      <c r="C1545" s="214" t="s">
        <v>6287</v>
      </c>
      <c r="D1545" s="164">
        <v>2026</v>
      </c>
      <c r="E1545" s="164">
        <v>11</v>
      </c>
      <c r="F1545" s="166">
        <v>0</v>
      </c>
      <c r="G1545" s="206"/>
      <c r="H1545" s="208">
        <v>7.9654829074012612E-3</v>
      </c>
      <c r="I1545" s="103" t="s">
        <v>558</v>
      </c>
      <c r="J1545" s="85">
        <v>4</v>
      </c>
      <c r="K1545" s="211" t="s">
        <v>6289</v>
      </c>
      <c r="L1545" s="211">
        <v>20</v>
      </c>
      <c r="M1545" s="211" t="str">
        <f>IF(
ISNA(INDEX([1]resources!E:E,MATCH(B1545,[1]resources!B:B,0))),"fillme",
INDEX([1]resources!E:E,MATCH(B1545,[1]resources!B:B,0)))</f>
        <v>CAISO_Li_Battery</v>
      </c>
      <c r="N1545" s="221">
        <f>IF(
ISNA(INDEX([1]resources!J:J,MATCH(B1545,[1]resources!B:B,0))),"fillme",
INDEX([1]resources!J:J,MATCH(B1545,[1]resources!B:B,0)))</f>
        <v>1</v>
      </c>
      <c r="O1545" s="210" t="str">
        <f>IFERROR(INDEX(resources!K:K,MATCH(B1545,resources!B:B,0)),"fillme")</f>
        <v>battery</v>
      </c>
      <c r="P1545" s="210" t="str">
        <f t="shared" si="480"/>
        <v>battery_2026_11</v>
      </c>
      <c r="Q1545" s="194">
        <f>INDEX(elcc!G:G,MATCH(P1545,elcc!D:D,0))</f>
        <v>0.96603464723299004</v>
      </c>
      <c r="R1545" s="195">
        <f t="shared" si="481"/>
        <v>1</v>
      </c>
      <c r="S1545" s="210">
        <f t="shared" si="482"/>
        <v>0.15389864940983577</v>
      </c>
      <c r="T1545" s="212">
        <f t="shared" si="483"/>
        <v>0.15389864940983577</v>
      </c>
      <c r="U1545" s="196" t="str">
        <f t="shared" si="484"/>
        <v>ok</v>
      </c>
      <c r="V1545" s="192" t="str">
        <f>INDEX(resources!F:F,MATCH(B1545,resources!B:B,0))</f>
        <v>physical</v>
      </c>
      <c r="W1545" s="197">
        <f t="shared" si="485"/>
        <v>0</v>
      </c>
      <c r="X1545" s="197">
        <f t="shared" si="486"/>
        <v>1</v>
      </c>
      <c r="Y1545" s="214" t="str">
        <f t="shared" si="487"/>
        <v>VSTAES_6_VESBT1_D.19-11-016 Resource 7_Resource 7. 20 MW, 80 MWh battery.</v>
      </c>
      <c r="Z1545" s="197">
        <f>IF(COUNTIFS($Y$2:Y1545,Y1545)=1,1,0)</f>
        <v>0</v>
      </c>
      <c r="AA1545" s="197">
        <f>SUM($Z$2:Z1545)*Z1545</f>
        <v>0</v>
      </c>
      <c r="AB1545" s="197">
        <f>COUNTIFS(resources!B:B,B1545)</f>
        <v>1</v>
      </c>
      <c r="AC1545" s="197">
        <f t="shared" si="488"/>
        <v>1</v>
      </c>
      <c r="AD1545" s="197">
        <f t="shared" si="489"/>
        <v>1</v>
      </c>
      <c r="AE1545" s="197">
        <f t="shared" si="490"/>
        <v>1</v>
      </c>
      <c r="AF1545" s="197">
        <f t="shared" si="491"/>
        <v>1</v>
      </c>
      <c r="AG1545" s="197">
        <f t="shared" si="492"/>
        <v>1</v>
      </c>
      <c r="AH1545" s="197">
        <f t="shared" si="493"/>
        <v>1</v>
      </c>
      <c r="AI1545" s="197">
        <f t="shared" si="494"/>
        <v>1</v>
      </c>
    </row>
    <row r="1546" spans="1:35" x14ac:dyDescent="0.3">
      <c r="A1546" s="103" t="s">
        <v>3926</v>
      </c>
      <c r="B1546" s="214" t="s">
        <v>1672</v>
      </c>
      <c r="C1546" s="214" t="s">
        <v>6287</v>
      </c>
      <c r="D1546" s="164">
        <v>2026</v>
      </c>
      <c r="E1546" s="164">
        <v>12</v>
      </c>
      <c r="F1546" s="166">
        <v>0</v>
      </c>
      <c r="G1546" s="206"/>
      <c r="H1546" s="208">
        <v>7.9654829074012612E-3</v>
      </c>
      <c r="I1546" s="103" t="s">
        <v>558</v>
      </c>
      <c r="J1546" s="85">
        <v>4</v>
      </c>
      <c r="K1546" s="211" t="s">
        <v>6289</v>
      </c>
      <c r="L1546" s="211">
        <v>20</v>
      </c>
      <c r="M1546" s="211" t="str">
        <f>IF(
ISNA(INDEX([1]resources!E:E,MATCH(B1546,[1]resources!B:B,0))),"fillme",
INDEX([1]resources!E:E,MATCH(B1546,[1]resources!B:B,0)))</f>
        <v>CAISO_Li_Battery</v>
      </c>
      <c r="N1546" s="221">
        <f>IF(
ISNA(INDEX([1]resources!J:J,MATCH(B1546,[1]resources!B:B,0))),"fillme",
INDEX([1]resources!J:J,MATCH(B1546,[1]resources!B:B,0)))</f>
        <v>1</v>
      </c>
      <c r="O1546" s="210" t="str">
        <f>IFERROR(INDEX(resources!K:K,MATCH(B1546,resources!B:B,0)),"fillme")</f>
        <v>battery</v>
      </c>
      <c r="P1546" s="210" t="str">
        <f t="shared" si="480"/>
        <v>battery_2026_12</v>
      </c>
      <c r="Q1546" s="194">
        <f>INDEX(elcc!G:G,MATCH(P1546,elcc!D:D,0))</f>
        <v>0.96603464723299004</v>
      </c>
      <c r="R1546" s="195">
        <f t="shared" si="481"/>
        <v>1</v>
      </c>
      <c r="S1546" s="210">
        <f t="shared" si="482"/>
        <v>0.15389864940983577</v>
      </c>
      <c r="T1546" s="212">
        <f t="shared" si="483"/>
        <v>0.15389864940983577</v>
      </c>
      <c r="U1546" s="196" t="str">
        <f t="shared" si="484"/>
        <v>ok</v>
      </c>
      <c r="V1546" s="192" t="str">
        <f>INDEX(resources!F:F,MATCH(B1546,resources!B:B,0))</f>
        <v>physical</v>
      </c>
      <c r="W1546" s="197">
        <f t="shared" si="485"/>
        <v>0</v>
      </c>
      <c r="X1546" s="197">
        <f t="shared" si="486"/>
        <v>1</v>
      </c>
      <c r="Y1546" s="214" t="str">
        <f t="shared" si="487"/>
        <v>VSTAES_6_VESBT1_D.19-11-016 Resource 7_Resource 7. 20 MW, 80 MWh battery.</v>
      </c>
      <c r="Z1546" s="197">
        <f>IF(COUNTIFS($Y$2:Y1546,Y1546)=1,1,0)</f>
        <v>0</v>
      </c>
      <c r="AA1546" s="197">
        <f>SUM($Z$2:Z1546)*Z1546</f>
        <v>0</v>
      </c>
      <c r="AB1546" s="197">
        <f>COUNTIFS(resources!B:B,B1546)</f>
        <v>1</v>
      </c>
      <c r="AC1546" s="197">
        <f t="shared" si="488"/>
        <v>1</v>
      </c>
      <c r="AD1546" s="197">
        <f t="shared" si="489"/>
        <v>1</v>
      </c>
      <c r="AE1546" s="197">
        <f t="shared" si="490"/>
        <v>1</v>
      </c>
      <c r="AF1546" s="197">
        <f t="shared" si="491"/>
        <v>1</v>
      </c>
      <c r="AG1546" s="197">
        <f t="shared" si="492"/>
        <v>1</v>
      </c>
      <c r="AH1546" s="197">
        <f t="shared" si="493"/>
        <v>1</v>
      </c>
      <c r="AI1546" s="197">
        <f t="shared" si="494"/>
        <v>1</v>
      </c>
    </row>
    <row r="1547" spans="1:35" x14ac:dyDescent="0.3">
      <c r="A1547" s="103" t="s">
        <v>3926</v>
      </c>
      <c r="B1547" s="214" t="s">
        <v>1672</v>
      </c>
      <c r="C1547" s="214" t="s">
        <v>6287</v>
      </c>
      <c r="D1547" s="164">
        <v>2027</v>
      </c>
      <c r="E1547" s="164">
        <v>1</v>
      </c>
      <c r="F1547" s="166">
        <v>0</v>
      </c>
      <c r="G1547" s="206"/>
      <c r="H1547" s="208">
        <v>7.9654829074012612E-3</v>
      </c>
      <c r="I1547" s="103" t="s">
        <v>558</v>
      </c>
      <c r="J1547" s="85">
        <v>4</v>
      </c>
      <c r="K1547" s="211" t="s">
        <v>6289</v>
      </c>
      <c r="L1547" s="211">
        <v>20</v>
      </c>
      <c r="M1547" s="211" t="str">
        <f>IF(
ISNA(INDEX([1]resources!E:E,MATCH(B1547,[1]resources!B:B,0))),"fillme",
INDEX([1]resources!E:E,MATCH(B1547,[1]resources!B:B,0)))</f>
        <v>CAISO_Li_Battery</v>
      </c>
      <c r="N1547" s="221">
        <f>IF(
ISNA(INDEX([1]resources!J:J,MATCH(B1547,[1]resources!B:B,0))),"fillme",
INDEX([1]resources!J:J,MATCH(B1547,[1]resources!B:B,0)))</f>
        <v>1</v>
      </c>
      <c r="O1547" s="210" t="str">
        <f>IFERROR(INDEX(resources!K:K,MATCH(B1547,resources!B:B,0)),"fillme")</f>
        <v>battery</v>
      </c>
      <c r="P1547" s="210" t="str">
        <f t="shared" si="480"/>
        <v>battery_2027_1</v>
      </c>
      <c r="Q1547" s="194">
        <f>INDEX(elcc!G:G,MATCH(P1547,elcc!D:D,0))</f>
        <v>0.96603464723299004</v>
      </c>
      <c r="R1547" s="195">
        <f t="shared" si="481"/>
        <v>1</v>
      </c>
      <c r="S1547" s="210">
        <f t="shared" si="482"/>
        <v>0.15389864940983577</v>
      </c>
      <c r="T1547" s="212">
        <f t="shared" si="483"/>
        <v>0.15389864940983577</v>
      </c>
      <c r="U1547" s="196" t="str">
        <f t="shared" si="484"/>
        <v>ok</v>
      </c>
      <c r="V1547" s="192" t="str">
        <f>INDEX(resources!F:F,MATCH(B1547,resources!B:B,0))</f>
        <v>physical</v>
      </c>
      <c r="W1547" s="197">
        <f t="shared" si="485"/>
        <v>0</v>
      </c>
      <c r="X1547" s="197">
        <f t="shared" si="486"/>
        <v>1</v>
      </c>
      <c r="Y1547" s="214" t="str">
        <f t="shared" si="487"/>
        <v>VSTAES_6_VESBT1_D.19-11-016 Resource 7_Resource 7. 20 MW, 80 MWh battery.</v>
      </c>
      <c r="Z1547" s="197">
        <f>IF(COUNTIFS($Y$2:Y1547,Y1547)=1,1,0)</f>
        <v>0</v>
      </c>
      <c r="AA1547" s="197">
        <f>SUM($Z$2:Z1547)*Z1547</f>
        <v>0</v>
      </c>
      <c r="AB1547" s="197">
        <f>COUNTIFS(resources!B:B,B1547)</f>
        <v>1</v>
      </c>
      <c r="AC1547" s="197">
        <f t="shared" si="488"/>
        <v>1</v>
      </c>
      <c r="AD1547" s="197">
        <f t="shared" si="489"/>
        <v>1</v>
      </c>
      <c r="AE1547" s="197">
        <f t="shared" si="490"/>
        <v>1</v>
      </c>
      <c r="AF1547" s="197">
        <f t="shared" si="491"/>
        <v>1</v>
      </c>
      <c r="AG1547" s="197">
        <f t="shared" si="492"/>
        <v>1</v>
      </c>
      <c r="AH1547" s="197">
        <f t="shared" si="493"/>
        <v>1</v>
      </c>
      <c r="AI1547" s="197">
        <f t="shared" si="494"/>
        <v>1</v>
      </c>
    </row>
    <row r="1548" spans="1:35" x14ac:dyDescent="0.3">
      <c r="A1548" s="103" t="s">
        <v>3926</v>
      </c>
      <c r="B1548" s="214" t="s">
        <v>1672</v>
      </c>
      <c r="C1548" s="214" t="s">
        <v>6287</v>
      </c>
      <c r="D1548" s="164">
        <v>2027</v>
      </c>
      <c r="E1548" s="164">
        <v>2</v>
      </c>
      <c r="F1548" s="166">
        <v>0</v>
      </c>
      <c r="G1548" s="206"/>
      <c r="H1548" s="208">
        <v>7.9654829074012612E-3</v>
      </c>
      <c r="I1548" s="103" t="s">
        <v>558</v>
      </c>
      <c r="J1548" s="85">
        <v>4</v>
      </c>
      <c r="K1548" s="211" t="s">
        <v>6289</v>
      </c>
      <c r="L1548" s="211">
        <v>20</v>
      </c>
      <c r="M1548" s="211" t="str">
        <f>IF(
ISNA(INDEX([1]resources!E:E,MATCH(B1548,[1]resources!B:B,0))),"fillme",
INDEX([1]resources!E:E,MATCH(B1548,[1]resources!B:B,0)))</f>
        <v>CAISO_Li_Battery</v>
      </c>
      <c r="N1548" s="221">
        <f>IF(
ISNA(INDEX([1]resources!J:J,MATCH(B1548,[1]resources!B:B,0))),"fillme",
INDEX([1]resources!J:J,MATCH(B1548,[1]resources!B:B,0)))</f>
        <v>1</v>
      </c>
      <c r="O1548" s="210" t="str">
        <f>IFERROR(INDEX(resources!K:K,MATCH(B1548,resources!B:B,0)),"fillme")</f>
        <v>battery</v>
      </c>
      <c r="P1548" s="210" t="str">
        <f t="shared" si="480"/>
        <v>battery_2027_2</v>
      </c>
      <c r="Q1548" s="194">
        <f>INDEX(elcc!G:G,MATCH(P1548,elcc!D:D,0))</f>
        <v>0.96603464723299004</v>
      </c>
      <c r="R1548" s="195">
        <f t="shared" si="481"/>
        <v>1</v>
      </c>
      <c r="S1548" s="210">
        <f t="shared" si="482"/>
        <v>0.15389864940983577</v>
      </c>
      <c r="T1548" s="212">
        <f t="shared" si="483"/>
        <v>0.15389864940983577</v>
      </c>
      <c r="U1548" s="196" t="str">
        <f t="shared" si="484"/>
        <v>ok</v>
      </c>
      <c r="V1548" s="192" t="str">
        <f>INDEX(resources!F:F,MATCH(B1548,resources!B:B,0))</f>
        <v>physical</v>
      </c>
      <c r="W1548" s="197">
        <f t="shared" si="485"/>
        <v>0</v>
      </c>
      <c r="X1548" s="197">
        <f t="shared" si="486"/>
        <v>1</v>
      </c>
      <c r="Y1548" s="214" t="str">
        <f t="shared" si="487"/>
        <v>VSTAES_6_VESBT1_D.19-11-016 Resource 7_Resource 7. 20 MW, 80 MWh battery.</v>
      </c>
      <c r="Z1548" s="197">
        <f>IF(COUNTIFS($Y$2:Y1548,Y1548)=1,1,0)</f>
        <v>0</v>
      </c>
      <c r="AA1548" s="197">
        <f>SUM($Z$2:Z1548)*Z1548</f>
        <v>0</v>
      </c>
      <c r="AB1548" s="197">
        <f>COUNTIFS(resources!B:B,B1548)</f>
        <v>1</v>
      </c>
      <c r="AC1548" s="197">
        <f t="shared" si="488"/>
        <v>1</v>
      </c>
      <c r="AD1548" s="197">
        <f t="shared" si="489"/>
        <v>1</v>
      </c>
      <c r="AE1548" s="197">
        <f t="shared" si="490"/>
        <v>1</v>
      </c>
      <c r="AF1548" s="197">
        <f t="shared" si="491"/>
        <v>1</v>
      </c>
      <c r="AG1548" s="197">
        <f t="shared" si="492"/>
        <v>1</v>
      </c>
      <c r="AH1548" s="197">
        <f t="shared" si="493"/>
        <v>1</v>
      </c>
      <c r="AI1548" s="197">
        <f t="shared" si="494"/>
        <v>1</v>
      </c>
    </row>
    <row r="1549" spans="1:35" x14ac:dyDescent="0.3">
      <c r="A1549" s="103" t="s">
        <v>3926</v>
      </c>
      <c r="B1549" s="214" t="s">
        <v>1672</v>
      </c>
      <c r="C1549" s="214" t="s">
        <v>6287</v>
      </c>
      <c r="D1549" s="164">
        <v>2027</v>
      </c>
      <c r="E1549" s="164">
        <v>3</v>
      </c>
      <c r="F1549" s="166">
        <v>0</v>
      </c>
      <c r="G1549" s="206"/>
      <c r="H1549" s="208">
        <v>7.9654829074012612E-3</v>
      </c>
      <c r="I1549" s="103" t="s">
        <v>558</v>
      </c>
      <c r="J1549" s="85">
        <v>4</v>
      </c>
      <c r="K1549" s="211" t="s">
        <v>6289</v>
      </c>
      <c r="L1549" s="211">
        <v>20</v>
      </c>
      <c r="M1549" s="211" t="str">
        <f>IF(
ISNA(INDEX([1]resources!E:E,MATCH(B1549,[1]resources!B:B,0))),"fillme",
INDEX([1]resources!E:E,MATCH(B1549,[1]resources!B:B,0)))</f>
        <v>CAISO_Li_Battery</v>
      </c>
      <c r="N1549" s="221">
        <f>IF(
ISNA(INDEX([1]resources!J:J,MATCH(B1549,[1]resources!B:B,0))),"fillme",
INDEX([1]resources!J:J,MATCH(B1549,[1]resources!B:B,0)))</f>
        <v>1</v>
      </c>
      <c r="O1549" s="210" t="str">
        <f>IFERROR(INDEX(resources!K:K,MATCH(B1549,resources!B:B,0)),"fillme")</f>
        <v>battery</v>
      </c>
      <c r="P1549" s="210" t="str">
        <f t="shared" si="480"/>
        <v>battery_2027_3</v>
      </c>
      <c r="Q1549" s="194">
        <f>INDEX(elcc!G:G,MATCH(P1549,elcc!D:D,0))</f>
        <v>0.96603464723299004</v>
      </c>
      <c r="R1549" s="195">
        <f t="shared" si="481"/>
        <v>1</v>
      </c>
      <c r="S1549" s="210">
        <f t="shared" si="482"/>
        <v>0.15389864940983577</v>
      </c>
      <c r="T1549" s="212">
        <f t="shared" si="483"/>
        <v>0.15389864940983577</v>
      </c>
      <c r="U1549" s="196" t="str">
        <f t="shared" si="484"/>
        <v>ok</v>
      </c>
      <c r="V1549" s="192" t="str">
        <f>INDEX(resources!F:F,MATCH(B1549,resources!B:B,0))</f>
        <v>physical</v>
      </c>
      <c r="W1549" s="197">
        <f t="shared" si="485"/>
        <v>0</v>
      </c>
      <c r="X1549" s="197">
        <f t="shared" si="486"/>
        <v>1</v>
      </c>
      <c r="Y1549" s="214" t="str">
        <f t="shared" si="487"/>
        <v>VSTAES_6_VESBT1_D.19-11-016 Resource 7_Resource 7. 20 MW, 80 MWh battery.</v>
      </c>
      <c r="Z1549" s="197">
        <f>IF(COUNTIFS($Y$2:Y1549,Y1549)=1,1,0)</f>
        <v>0</v>
      </c>
      <c r="AA1549" s="197">
        <f>SUM($Z$2:Z1549)*Z1549</f>
        <v>0</v>
      </c>
      <c r="AB1549" s="197">
        <f>COUNTIFS(resources!B:B,B1549)</f>
        <v>1</v>
      </c>
      <c r="AC1549" s="197">
        <f t="shared" si="488"/>
        <v>1</v>
      </c>
      <c r="AD1549" s="197">
        <f t="shared" si="489"/>
        <v>1</v>
      </c>
      <c r="AE1549" s="197">
        <f t="shared" si="490"/>
        <v>1</v>
      </c>
      <c r="AF1549" s="197">
        <f t="shared" si="491"/>
        <v>1</v>
      </c>
      <c r="AG1549" s="197">
        <f t="shared" si="492"/>
        <v>1</v>
      </c>
      <c r="AH1549" s="197">
        <f t="shared" si="493"/>
        <v>1</v>
      </c>
      <c r="AI1549" s="197">
        <f t="shared" si="494"/>
        <v>1</v>
      </c>
    </row>
    <row r="1550" spans="1:35" x14ac:dyDescent="0.3">
      <c r="A1550" s="103" t="s">
        <v>3926</v>
      </c>
      <c r="B1550" s="214" t="s">
        <v>1672</v>
      </c>
      <c r="C1550" s="214" t="s">
        <v>6287</v>
      </c>
      <c r="D1550" s="164">
        <v>2027</v>
      </c>
      <c r="E1550" s="164">
        <v>4</v>
      </c>
      <c r="F1550" s="166">
        <v>0</v>
      </c>
      <c r="G1550" s="206"/>
      <c r="H1550" s="208">
        <v>7.9654829074012612E-3</v>
      </c>
      <c r="I1550" s="103" t="s">
        <v>558</v>
      </c>
      <c r="J1550" s="85">
        <v>4</v>
      </c>
      <c r="K1550" s="211" t="s">
        <v>6289</v>
      </c>
      <c r="L1550" s="211">
        <v>20</v>
      </c>
      <c r="M1550" s="211" t="str">
        <f>IF(
ISNA(INDEX([1]resources!E:E,MATCH(B1550,[1]resources!B:B,0))),"fillme",
INDEX([1]resources!E:E,MATCH(B1550,[1]resources!B:B,0)))</f>
        <v>CAISO_Li_Battery</v>
      </c>
      <c r="N1550" s="221">
        <f>IF(
ISNA(INDEX([1]resources!J:J,MATCH(B1550,[1]resources!B:B,0))),"fillme",
INDEX([1]resources!J:J,MATCH(B1550,[1]resources!B:B,0)))</f>
        <v>1</v>
      </c>
      <c r="O1550" s="210" t="str">
        <f>IFERROR(INDEX(resources!K:K,MATCH(B1550,resources!B:B,0)),"fillme")</f>
        <v>battery</v>
      </c>
      <c r="P1550" s="210" t="str">
        <f t="shared" si="480"/>
        <v>battery_2027_4</v>
      </c>
      <c r="Q1550" s="194">
        <f>INDEX(elcc!G:G,MATCH(P1550,elcc!D:D,0))</f>
        <v>0.96603464723299004</v>
      </c>
      <c r="R1550" s="195">
        <f t="shared" si="481"/>
        <v>1</v>
      </c>
      <c r="S1550" s="210">
        <f t="shared" si="482"/>
        <v>0.15389864940983577</v>
      </c>
      <c r="T1550" s="212">
        <f t="shared" si="483"/>
        <v>0.15389864940983577</v>
      </c>
      <c r="U1550" s="196" t="str">
        <f t="shared" si="484"/>
        <v>ok</v>
      </c>
      <c r="V1550" s="192" t="str">
        <f>INDEX(resources!F:F,MATCH(B1550,resources!B:B,0))</f>
        <v>physical</v>
      </c>
      <c r="W1550" s="197">
        <f t="shared" si="485"/>
        <v>0</v>
      </c>
      <c r="X1550" s="197">
        <f t="shared" si="486"/>
        <v>1</v>
      </c>
      <c r="Y1550" s="214" t="str">
        <f t="shared" si="487"/>
        <v>VSTAES_6_VESBT1_D.19-11-016 Resource 7_Resource 7. 20 MW, 80 MWh battery.</v>
      </c>
      <c r="Z1550" s="197">
        <f>IF(COUNTIFS($Y$2:Y1550,Y1550)=1,1,0)</f>
        <v>0</v>
      </c>
      <c r="AA1550" s="197">
        <f>SUM($Z$2:Z1550)*Z1550</f>
        <v>0</v>
      </c>
      <c r="AB1550" s="197">
        <f>COUNTIFS(resources!B:B,B1550)</f>
        <v>1</v>
      </c>
      <c r="AC1550" s="197">
        <f t="shared" si="488"/>
        <v>1</v>
      </c>
      <c r="AD1550" s="197">
        <f t="shared" si="489"/>
        <v>1</v>
      </c>
      <c r="AE1550" s="197">
        <f t="shared" si="490"/>
        <v>1</v>
      </c>
      <c r="AF1550" s="197">
        <f t="shared" si="491"/>
        <v>1</v>
      </c>
      <c r="AG1550" s="197">
        <f t="shared" si="492"/>
        <v>1</v>
      </c>
      <c r="AH1550" s="197">
        <f t="shared" si="493"/>
        <v>1</v>
      </c>
      <c r="AI1550" s="197">
        <f t="shared" si="494"/>
        <v>1</v>
      </c>
    </row>
    <row r="1551" spans="1:35" x14ac:dyDescent="0.3">
      <c r="A1551" s="103" t="s">
        <v>3926</v>
      </c>
      <c r="B1551" s="214" t="s">
        <v>1672</v>
      </c>
      <c r="C1551" s="214" t="s">
        <v>6287</v>
      </c>
      <c r="D1551" s="164">
        <v>2027</v>
      </c>
      <c r="E1551" s="164">
        <v>5</v>
      </c>
      <c r="F1551" s="166">
        <v>0</v>
      </c>
      <c r="G1551" s="206"/>
      <c r="H1551" s="208">
        <v>7.9654829074012612E-3</v>
      </c>
      <c r="I1551" s="103" t="s">
        <v>558</v>
      </c>
      <c r="J1551" s="85">
        <v>4</v>
      </c>
      <c r="K1551" s="211" t="s">
        <v>6289</v>
      </c>
      <c r="L1551" s="211">
        <v>20</v>
      </c>
      <c r="M1551" s="211" t="str">
        <f>IF(
ISNA(INDEX([1]resources!E:E,MATCH(B1551,[1]resources!B:B,0))),"fillme",
INDEX([1]resources!E:E,MATCH(B1551,[1]resources!B:B,0)))</f>
        <v>CAISO_Li_Battery</v>
      </c>
      <c r="N1551" s="221">
        <f>IF(
ISNA(INDEX([1]resources!J:J,MATCH(B1551,[1]resources!B:B,0))),"fillme",
INDEX([1]resources!J:J,MATCH(B1551,[1]resources!B:B,0)))</f>
        <v>1</v>
      </c>
      <c r="O1551" s="210" t="str">
        <f>IFERROR(INDEX(resources!K:K,MATCH(B1551,resources!B:B,0)),"fillme")</f>
        <v>battery</v>
      </c>
      <c r="P1551" s="210" t="str">
        <f t="shared" si="480"/>
        <v>battery_2027_5</v>
      </c>
      <c r="Q1551" s="194">
        <f>INDEX(elcc!G:G,MATCH(P1551,elcc!D:D,0))</f>
        <v>0.96603464723299004</v>
      </c>
      <c r="R1551" s="195">
        <f t="shared" si="481"/>
        <v>1</v>
      </c>
      <c r="S1551" s="210">
        <f t="shared" si="482"/>
        <v>0.15389864940983577</v>
      </c>
      <c r="T1551" s="212">
        <f t="shared" si="483"/>
        <v>0.15389864940983577</v>
      </c>
      <c r="U1551" s="196" t="str">
        <f t="shared" si="484"/>
        <v>ok</v>
      </c>
      <c r="V1551" s="192" t="str">
        <f>INDEX(resources!F:F,MATCH(B1551,resources!B:B,0))</f>
        <v>physical</v>
      </c>
      <c r="W1551" s="197">
        <f t="shared" si="485"/>
        <v>0</v>
      </c>
      <c r="X1551" s="197">
        <f t="shared" si="486"/>
        <v>1</v>
      </c>
      <c r="Y1551" s="214" t="str">
        <f t="shared" si="487"/>
        <v>VSTAES_6_VESBT1_D.19-11-016 Resource 7_Resource 7. 20 MW, 80 MWh battery.</v>
      </c>
      <c r="Z1551" s="197">
        <f>IF(COUNTIFS($Y$2:Y1551,Y1551)=1,1,0)</f>
        <v>0</v>
      </c>
      <c r="AA1551" s="197">
        <f>SUM($Z$2:Z1551)*Z1551</f>
        <v>0</v>
      </c>
      <c r="AB1551" s="197">
        <f>COUNTIFS(resources!B:B,B1551)</f>
        <v>1</v>
      </c>
      <c r="AC1551" s="197">
        <f t="shared" si="488"/>
        <v>1</v>
      </c>
      <c r="AD1551" s="197">
        <f t="shared" si="489"/>
        <v>1</v>
      </c>
      <c r="AE1551" s="197">
        <f t="shared" si="490"/>
        <v>1</v>
      </c>
      <c r="AF1551" s="197">
        <f t="shared" si="491"/>
        <v>1</v>
      </c>
      <c r="AG1551" s="197">
        <f t="shared" si="492"/>
        <v>1</v>
      </c>
      <c r="AH1551" s="197">
        <f t="shared" si="493"/>
        <v>1</v>
      </c>
      <c r="AI1551" s="197">
        <f t="shared" si="494"/>
        <v>1</v>
      </c>
    </row>
    <row r="1552" spans="1:35" x14ac:dyDescent="0.3">
      <c r="A1552" s="103" t="s">
        <v>3926</v>
      </c>
      <c r="B1552" s="214" t="s">
        <v>1672</v>
      </c>
      <c r="C1552" s="214" t="s">
        <v>6287</v>
      </c>
      <c r="D1552" s="164">
        <v>2027</v>
      </c>
      <c r="E1552" s="164">
        <v>6</v>
      </c>
      <c r="F1552" s="166">
        <v>0</v>
      </c>
      <c r="G1552" s="206"/>
      <c r="H1552" s="208">
        <v>7.9654829074012612E-3</v>
      </c>
      <c r="I1552" s="103" t="s">
        <v>558</v>
      </c>
      <c r="J1552" s="85">
        <v>4</v>
      </c>
      <c r="K1552" s="211" t="s">
        <v>6289</v>
      </c>
      <c r="L1552" s="211">
        <v>20</v>
      </c>
      <c r="M1552" s="211" t="str">
        <f>IF(
ISNA(INDEX([1]resources!E:E,MATCH(B1552,[1]resources!B:B,0))),"fillme",
INDEX([1]resources!E:E,MATCH(B1552,[1]resources!B:B,0)))</f>
        <v>CAISO_Li_Battery</v>
      </c>
      <c r="N1552" s="221">
        <f>IF(
ISNA(INDEX([1]resources!J:J,MATCH(B1552,[1]resources!B:B,0))),"fillme",
INDEX([1]resources!J:J,MATCH(B1552,[1]resources!B:B,0)))</f>
        <v>1</v>
      </c>
      <c r="O1552" s="210" t="str">
        <f>IFERROR(INDEX(resources!K:K,MATCH(B1552,resources!B:B,0)),"fillme")</f>
        <v>battery</v>
      </c>
      <c r="P1552" s="210" t="str">
        <f t="shared" si="480"/>
        <v>battery_2027_6</v>
      </c>
      <c r="Q1552" s="194">
        <f>INDEX(elcc!G:G,MATCH(P1552,elcc!D:D,0))</f>
        <v>0.96603464723299004</v>
      </c>
      <c r="R1552" s="195">
        <f t="shared" si="481"/>
        <v>1</v>
      </c>
      <c r="S1552" s="210">
        <f t="shared" si="482"/>
        <v>0.15389864940983577</v>
      </c>
      <c r="T1552" s="212">
        <f t="shared" si="483"/>
        <v>0.15389864940983577</v>
      </c>
      <c r="U1552" s="196" t="str">
        <f t="shared" si="484"/>
        <v>ok</v>
      </c>
      <c r="V1552" s="192" t="str">
        <f>INDEX(resources!F:F,MATCH(B1552,resources!B:B,0))</f>
        <v>physical</v>
      </c>
      <c r="W1552" s="197">
        <f t="shared" si="485"/>
        <v>0</v>
      </c>
      <c r="X1552" s="197">
        <f t="shared" si="486"/>
        <v>1</v>
      </c>
      <c r="Y1552" s="214" t="str">
        <f t="shared" si="487"/>
        <v>VSTAES_6_VESBT1_D.19-11-016 Resource 7_Resource 7. 20 MW, 80 MWh battery.</v>
      </c>
      <c r="Z1552" s="197">
        <f>IF(COUNTIFS($Y$2:Y1552,Y1552)=1,1,0)</f>
        <v>0</v>
      </c>
      <c r="AA1552" s="197">
        <f>SUM($Z$2:Z1552)*Z1552</f>
        <v>0</v>
      </c>
      <c r="AB1552" s="197">
        <f>COUNTIFS(resources!B:B,B1552)</f>
        <v>1</v>
      </c>
      <c r="AC1552" s="197">
        <f t="shared" si="488"/>
        <v>1</v>
      </c>
      <c r="AD1552" s="197">
        <f t="shared" si="489"/>
        <v>1</v>
      </c>
      <c r="AE1552" s="197">
        <f t="shared" si="490"/>
        <v>1</v>
      </c>
      <c r="AF1552" s="197">
        <f t="shared" si="491"/>
        <v>1</v>
      </c>
      <c r="AG1552" s="197">
        <f t="shared" si="492"/>
        <v>1</v>
      </c>
      <c r="AH1552" s="197">
        <f t="shared" si="493"/>
        <v>1</v>
      </c>
      <c r="AI1552" s="197">
        <f t="shared" si="494"/>
        <v>1</v>
      </c>
    </row>
    <row r="1553" spans="1:35" x14ac:dyDescent="0.3">
      <c r="A1553" s="103" t="s">
        <v>3926</v>
      </c>
      <c r="B1553" s="214" t="s">
        <v>1672</v>
      </c>
      <c r="C1553" s="214" t="s">
        <v>6287</v>
      </c>
      <c r="D1553" s="164">
        <v>2027</v>
      </c>
      <c r="E1553" s="164">
        <v>7</v>
      </c>
      <c r="F1553" s="166">
        <v>0</v>
      </c>
      <c r="G1553" s="206"/>
      <c r="H1553" s="208">
        <v>7.9654829074012612E-3</v>
      </c>
      <c r="I1553" s="103" t="s">
        <v>558</v>
      </c>
      <c r="J1553" s="85">
        <v>4</v>
      </c>
      <c r="K1553" s="211" t="s">
        <v>6289</v>
      </c>
      <c r="L1553" s="211">
        <v>20</v>
      </c>
      <c r="M1553" s="211" t="str">
        <f>IF(
ISNA(INDEX([1]resources!E:E,MATCH(B1553,[1]resources!B:B,0))),"fillme",
INDEX([1]resources!E:E,MATCH(B1553,[1]resources!B:B,0)))</f>
        <v>CAISO_Li_Battery</v>
      </c>
      <c r="N1553" s="221">
        <f>IF(
ISNA(INDEX([1]resources!J:J,MATCH(B1553,[1]resources!B:B,0))),"fillme",
INDEX([1]resources!J:J,MATCH(B1553,[1]resources!B:B,0)))</f>
        <v>1</v>
      </c>
      <c r="O1553" s="210" t="str">
        <f>IFERROR(INDEX(resources!K:K,MATCH(B1553,resources!B:B,0)),"fillme")</f>
        <v>battery</v>
      </c>
      <c r="P1553" s="210" t="str">
        <f t="shared" si="480"/>
        <v>battery_2027_7</v>
      </c>
      <c r="Q1553" s="194">
        <f>INDEX(elcc!G:G,MATCH(P1553,elcc!D:D,0))</f>
        <v>0.96603464723299004</v>
      </c>
      <c r="R1553" s="195">
        <f t="shared" si="481"/>
        <v>1</v>
      </c>
      <c r="S1553" s="210">
        <f t="shared" si="482"/>
        <v>0.15389864940983577</v>
      </c>
      <c r="T1553" s="212">
        <f t="shared" si="483"/>
        <v>0.15389864940983577</v>
      </c>
      <c r="U1553" s="196" t="str">
        <f t="shared" si="484"/>
        <v>ok</v>
      </c>
      <c r="V1553" s="192" t="str">
        <f>INDEX(resources!F:F,MATCH(B1553,resources!B:B,0))</f>
        <v>physical</v>
      </c>
      <c r="W1553" s="197">
        <f t="shared" si="485"/>
        <v>0</v>
      </c>
      <c r="X1553" s="197">
        <f t="shared" si="486"/>
        <v>1</v>
      </c>
      <c r="Y1553" s="214" t="str">
        <f t="shared" si="487"/>
        <v>VSTAES_6_VESBT1_D.19-11-016 Resource 7_Resource 7. 20 MW, 80 MWh battery.</v>
      </c>
      <c r="Z1553" s="197">
        <f>IF(COUNTIFS($Y$2:Y1553,Y1553)=1,1,0)</f>
        <v>0</v>
      </c>
      <c r="AA1553" s="197">
        <f>SUM($Z$2:Z1553)*Z1553</f>
        <v>0</v>
      </c>
      <c r="AB1553" s="197">
        <f>COUNTIFS(resources!B:B,B1553)</f>
        <v>1</v>
      </c>
      <c r="AC1553" s="197">
        <f t="shared" si="488"/>
        <v>1</v>
      </c>
      <c r="AD1553" s="197">
        <f t="shared" si="489"/>
        <v>1</v>
      </c>
      <c r="AE1553" s="197">
        <f t="shared" si="490"/>
        <v>1</v>
      </c>
      <c r="AF1553" s="197">
        <f t="shared" si="491"/>
        <v>1</v>
      </c>
      <c r="AG1553" s="197">
        <f t="shared" si="492"/>
        <v>1</v>
      </c>
      <c r="AH1553" s="197">
        <f t="shared" si="493"/>
        <v>1</v>
      </c>
      <c r="AI1553" s="197">
        <f t="shared" si="494"/>
        <v>1</v>
      </c>
    </row>
    <row r="1554" spans="1:35" x14ac:dyDescent="0.3">
      <c r="A1554" s="103" t="s">
        <v>3926</v>
      </c>
      <c r="B1554" s="214" t="s">
        <v>1672</v>
      </c>
      <c r="C1554" s="214" t="s">
        <v>6287</v>
      </c>
      <c r="D1554" s="164">
        <v>2027</v>
      </c>
      <c r="E1554" s="164">
        <v>8</v>
      </c>
      <c r="F1554" s="166">
        <v>0</v>
      </c>
      <c r="G1554" s="206"/>
      <c r="H1554" s="208">
        <v>7.9654829074012612E-3</v>
      </c>
      <c r="I1554" s="103" t="s">
        <v>558</v>
      </c>
      <c r="J1554" s="85">
        <v>4</v>
      </c>
      <c r="K1554" s="211" t="s">
        <v>6289</v>
      </c>
      <c r="L1554" s="211">
        <v>20</v>
      </c>
      <c r="M1554" s="211" t="str">
        <f>IF(
ISNA(INDEX([1]resources!E:E,MATCH(B1554,[1]resources!B:B,0))),"fillme",
INDEX([1]resources!E:E,MATCH(B1554,[1]resources!B:B,0)))</f>
        <v>CAISO_Li_Battery</v>
      </c>
      <c r="N1554" s="221">
        <f>IF(
ISNA(INDEX([1]resources!J:J,MATCH(B1554,[1]resources!B:B,0))),"fillme",
INDEX([1]resources!J:J,MATCH(B1554,[1]resources!B:B,0)))</f>
        <v>1</v>
      </c>
      <c r="O1554" s="210" t="str">
        <f>IFERROR(INDEX(resources!K:K,MATCH(B1554,resources!B:B,0)),"fillme")</f>
        <v>battery</v>
      </c>
      <c r="P1554" s="210" t="str">
        <f t="shared" si="480"/>
        <v>battery_2027_8</v>
      </c>
      <c r="Q1554" s="194">
        <f>INDEX(elcc!G:G,MATCH(P1554,elcc!D:D,0))</f>
        <v>0.96603464723299004</v>
      </c>
      <c r="R1554" s="195">
        <f t="shared" si="481"/>
        <v>1</v>
      </c>
      <c r="S1554" s="210">
        <f t="shared" si="482"/>
        <v>0.15389864940983577</v>
      </c>
      <c r="T1554" s="212">
        <f t="shared" si="483"/>
        <v>0.15389864940983577</v>
      </c>
      <c r="U1554" s="196" t="str">
        <f t="shared" si="484"/>
        <v>ok</v>
      </c>
      <c r="V1554" s="192" t="str">
        <f>INDEX(resources!F:F,MATCH(B1554,resources!B:B,0))</f>
        <v>physical</v>
      </c>
      <c r="W1554" s="197">
        <f t="shared" si="485"/>
        <v>0</v>
      </c>
      <c r="X1554" s="197">
        <f t="shared" si="486"/>
        <v>1</v>
      </c>
      <c r="Y1554" s="214" t="str">
        <f t="shared" si="487"/>
        <v>VSTAES_6_VESBT1_D.19-11-016 Resource 7_Resource 7. 20 MW, 80 MWh battery.</v>
      </c>
      <c r="Z1554" s="197">
        <f>IF(COUNTIFS($Y$2:Y1554,Y1554)=1,1,0)</f>
        <v>0</v>
      </c>
      <c r="AA1554" s="197">
        <f>SUM($Z$2:Z1554)*Z1554</f>
        <v>0</v>
      </c>
      <c r="AB1554" s="197">
        <f>COUNTIFS(resources!B:B,B1554)</f>
        <v>1</v>
      </c>
      <c r="AC1554" s="197">
        <f t="shared" si="488"/>
        <v>1</v>
      </c>
      <c r="AD1554" s="197">
        <f t="shared" si="489"/>
        <v>1</v>
      </c>
      <c r="AE1554" s="197">
        <f t="shared" si="490"/>
        <v>1</v>
      </c>
      <c r="AF1554" s="197">
        <f t="shared" si="491"/>
        <v>1</v>
      </c>
      <c r="AG1554" s="197">
        <f t="shared" si="492"/>
        <v>1</v>
      </c>
      <c r="AH1554" s="197">
        <f t="shared" si="493"/>
        <v>1</v>
      </c>
      <c r="AI1554" s="197">
        <f t="shared" si="494"/>
        <v>1</v>
      </c>
    </row>
    <row r="1555" spans="1:35" x14ac:dyDescent="0.3">
      <c r="A1555" s="103" t="s">
        <v>3926</v>
      </c>
      <c r="B1555" s="214" t="s">
        <v>1672</v>
      </c>
      <c r="C1555" s="214" t="s">
        <v>6287</v>
      </c>
      <c r="D1555" s="164">
        <v>2027</v>
      </c>
      <c r="E1555" s="164">
        <v>9</v>
      </c>
      <c r="F1555" s="166">
        <v>0</v>
      </c>
      <c r="G1555" s="206"/>
      <c r="H1555" s="208">
        <v>7.9654829074012612E-3</v>
      </c>
      <c r="I1555" s="103" t="s">
        <v>558</v>
      </c>
      <c r="J1555" s="85">
        <v>4</v>
      </c>
      <c r="K1555" s="211" t="s">
        <v>6289</v>
      </c>
      <c r="L1555" s="211">
        <v>20</v>
      </c>
      <c r="M1555" s="211" t="str">
        <f>IF(
ISNA(INDEX([1]resources!E:E,MATCH(B1555,[1]resources!B:B,0))),"fillme",
INDEX([1]resources!E:E,MATCH(B1555,[1]resources!B:B,0)))</f>
        <v>CAISO_Li_Battery</v>
      </c>
      <c r="N1555" s="221">
        <f>IF(
ISNA(INDEX([1]resources!J:J,MATCH(B1555,[1]resources!B:B,0))),"fillme",
INDEX([1]resources!J:J,MATCH(B1555,[1]resources!B:B,0)))</f>
        <v>1</v>
      </c>
      <c r="O1555" s="210" t="str">
        <f>IFERROR(INDEX(resources!K:K,MATCH(B1555,resources!B:B,0)),"fillme")</f>
        <v>battery</v>
      </c>
      <c r="P1555" s="210" t="str">
        <f t="shared" si="480"/>
        <v>battery_2027_9</v>
      </c>
      <c r="Q1555" s="194">
        <f>INDEX(elcc!G:G,MATCH(P1555,elcc!D:D,0))</f>
        <v>0.96603464723299004</v>
      </c>
      <c r="R1555" s="195">
        <f t="shared" si="481"/>
        <v>1</v>
      </c>
      <c r="S1555" s="210">
        <f t="shared" si="482"/>
        <v>0.15389864940983577</v>
      </c>
      <c r="T1555" s="212">
        <f t="shared" si="483"/>
        <v>0.15389864940983577</v>
      </c>
      <c r="U1555" s="196" t="str">
        <f t="shared" si="484"/>
        <v>ok</v>
      </c>
      <c r="V1555" s="192" t="str">
        <f>INDEX(resources!F:F,MATCH(B1555,resources!B:B,0))</f>
        <v>physical</v>
      </c>
      <c r="W1555" s="197">
        <f t="shared" si="485"/>
        <v>0</v>
      </c>
      <c r="X1555" s="197">
        <f t="shared" si="486"/>
        <v>1</v>
      </c>
      <c r="Y1555" s="214" t="str">
        <f t="shared" si="487"/>
        <v>VSTAES_6_VESBT1_D.19-11-016 Resource 7_Resource 7. 20 MW, 80 MWh battery.</v>
      </c>
      <c r="Z1555" s="197">
        <f>IF(COUNTIFS($Y$2:Y1555,Y1555)=1,1,0)</f>
        <v>0</v>
      </c>
      <c r="AA1555" s="197">
        <f>SUM($Z$2:Z1555)*Z1555</f>
        <v>0</v>
      </c>
      <c r="AB1555" s="197">
        <f>COUNTIFS(resources!B:B,B1555)</f>
        <v>1</v>
      </c>
      <c r="AC1555" s="197">
        <f t="shared" si="488"/>
        <v>1</v>
      </c>
      <c r="AD1555" s="197">
        <f t="shared" si="489"/>
        <v>1</v>
      </c>
      <c r="AE1555" s="197">
        <f t="shared" si="490"/>
        <v>1</v>
      </c>
      <c r="AF1555" s="197">
        <f t="shared" si="491"/>
        <v>1</v>
      </c>
      <c r="AG1555" s="197">
        <f t="shared" si="492"/>
        <v>1</v>
      </c>
      <c r="AH1555" s="197">
        <f t="shared" si="493"/>
        <v>1</v>
      </c>
      <c r="AI1555" s="197">
        <f t="shared" si="494"/>
        <v>1</v>
      </c>
    </row>
    <row r="1556" spans="1:35" x14ac:dyDescent="0.3">
      <c r="A1556" s="103" t="s">
        <v>3926</v>
      </c>
      <c r="B1556" s="214" t="s">
        <v>1672</v>
      </c>
      <c r="C1556" s="214" t="s">
        <v>6287</v>
      </c>
      <c r="D1556" s="164">
        <v>2027</v>
      </c>
      <c r="E1556" s="164">
        <v>10</v>
      </c>
      <c r="F1556" s="166">
        <v>0</v>
      </c>
      <c r="G1556" s="206"/>
      <c r="H1556" s="208">
        <v>7.9654829074012612E-3</v>
      </c>
      <c r="I1556" s="103" t="s">
        <v>558</v>
      </c>
      <c r="J1556" s="85">
        <v>4</v>
      </c>
      <c r="K1556" s="211" t="s">
        <v>6289</v>
      </c>
      <c r="L1556" s="211">
        <v>20</v>
      </c>
      <c r="M1556" s="211" t="str">
        <f>IF(
ISNA(INDEX([1]resources!E:E,MATCH(B1556,[1]resources!B:B,0))),"fillme",
INDEX([1]resources!E:E,MATCH(B1556,[1]resources!B:B,0)))</f>
        <v>CAISO_Li_Battery</v>
      </c>
      <c r="N1556" s="221">
        <f>IF(
ISNA(INDEX([1]resources!J:J,MATCH(B1556,[1]resources!B:B,0))),"fillme",
INDEX([1]resources!J:J,MATCH(B1556,[1]resources!B:B,0)))</f>
        <v>1</v>
      </c>
      <c r="O1556" s="210" t="str">
        <f>IFERROR(INDEX(resources!K:K,MATCH(B1556,resources!B:B,0)),"fillme")</f>
        <v>battery</v>
      </c>
      <c r="P1556" s="210" t="str">
        <f t="shared" ref="P1556:P1619" si="495">O1556&amp;"_"&amp;D1556&amp;"_"&amp;E1556</f>
        <v>battery_2027_10</v>
      </c>
      <c r="Q1556" s="194">
        <f>INDEX(elcc!G:G,MATCH(P1556,elcc!D:D,0))</f>
        <v>0.96603464723299004</v>
      </c>
      <c r="R1556" s="195">
        <f t="shared" ref="R1556:R1619" si="496">IF(O1556="battery",MIN(1,J1556/4),1)</f>
        <v>1</v>
      </c>
      <c r="S1556" s="210">
        <f t="shared" ref="S1556:S1619" si="497">IF(ISBLANK(H1556),NA(),H1556*L1556*Q1556*R1556)</f>
        <v>0.15389864940983577</v>
      </c>
      <c r="T1556" s="212">
        <f t="shared" ref="T1556:T1619" si="498">IF(ISNUMBER(G1556),G1556,S1556)</f>
        <v>0.15389864940983577</v>
      </c>
      <c r="U1556" s="196" t="str">
        <f t="shared" ref="U1556:U1619" si="499">IF(ISERROR(T1556),"error in NQC data entry; please check blue and purple data entered. You need to provide either a contracted NQC value in Column G, or allow the template to calculate one using Columns H,L,Q, and R","ok")</f>
        <v>ok</v>
      </c>
      <c r="V1556" s="192" t="str">
        <f>INDEX(resources!F:F,MATCH(B1556,resources!B:B,0))</f>
        <v>physical</v>
      </c>
      <c r="W1556" s="197">
        <f t="shared" ref="W1556:W1619" si="500">(F1556&gt;0)*1</f>
        <v>0</v>
      </c>
      <c r="X1556" s="197">
        <f t="shared" ref="X1556:X1619" si="501">COUNTIFS(G1556:H1556,"&gt;0")</f>
        <v>1</v>
      </c>
      <c r="Y1556" s="214" t="str">
        <f t="shared" ref="Y1556:Y1619" si="502">B1556&amp;"_"&amp;C1556&amp;"_"&amp;K1556</f>
        <v>VSTAES_6_VESBT1_D.19-11-016 Resource 7_Resource 7. 20 MW, 80 MWh battery.</v>
      </c>
      <c r="Z1556" s="197">
        <f>IF(COUNTIFS($Y$2:Y1556,Y1556)=1,1,0)</f>
        <v>0</v>
      </c>
      <c r="AA1556" s="197">
        <f>SUM($Z$2:Z1556)*Z1556</f>
        <v>0</v>
      </c>
      <c r="AB1556" s="197">
        <f>COUNTIFS(resources!B:B,B1556)</f>
        <v>1</v>
      </c>
      <c r="AC1556" s="197">
        <f t="shared" ref="AC1556:AC1619" si="503">AND(ISNUMBER(D1556),(D1556&gt;2019))*1</f>
        <v>1</v>
      </c>
      <c r="AD1556" s="197">
        <f t="shared" ref="AD1556:AD1619" si="504">AND(ISNUMBER(E1556),E1556&gt;=1,E1556&lt;=12)*1</f>
        <v>1</v>
      </c>
      <c r="AE1556" s="197">
        <f t="shared" ref="AE1556:AE1619" si="505">AND(COUNT(G1556:H1556)=1,COUNT(F1556)=1)*1</f>
        <v>1</v>
      </c>
      <c r="AF1556" s="197">
        <f t="shared" ref="AF1556:AF1619" si="506">(COUNTIFS(K1556:O1556,"fillme")=0)*1</f>
        <v>1</v>
      </c>
      <c r="AG1556" s="197">
        <f t="shared" ref="AG1556:AG1619" si="507">ISNUMBER(L1556)*1</f>
        <v>1</v>
      </c>
      <c r="AH1556" s="197">
        <f t="shared" ref="AH1556:AH1619" si="508">NOT(AND(G1556&gt;0,H1556&gt;0))*1</f>
        <v>1</v>
      </c>
      <c r="AI1556" s="197">
        <f t="shared" ref="AI1556:AI1619" si="509">(U1556="ok")*1</f>
        <v>1</v>
      </c>
    </row>
    <row r="1557" spans="1:35" x14ac:dyDescent="0.3">
      <c r="A1557" s="103" t="s">
        <v>3926</v>
      </c>
      <c r="B1557" s="214" t="s">
        <v>1672</v>
      </c>
      <c r="C1557" s="214" t="s">
        <v>6287</v>
      </c>
      <c r="D1557" s="164">
        <v>2027</v>
      </c>
      <c r="E1557" s="164">
        <v>11</v>
      </c>
      <c r="F1557" s="166">
        <v>0</v>
      </c>
      <c r="G1557" s="206"/>
      <c r="H1557" s="208">
        <v>7.9654829074012612E-3</v>
      </c>
      <c r="I1557" s="103" t="s">
        <v>558</v>
      </c>
      <c r="J1557" s="85">
        <v>4</v>
      </c>
      <c r="K1557" s="211" t="s">
        <v>6289</v>
      </c>
      <c r="L1557" s="211">
        <v>20</v>
      </c>
      <c r="M1557" s="211" t="str">
        <f>IF(
ISNA(INDEX([1]resources!E:E,MATCH(B1557,[1]resources!B:B,0))),"fillme",
INDEX([1]resources!E:E,MATCH(B1557,[1]resources!B:B,0)))</f>
        <v>CAISO_Li_Battery</v>
      </c>
      <c r="N1557" s="221">
        <f>IF(
ISNA(INDEX([1]resources!J:J,MATCH(B1557,[1]resources!B:B,0))),"fillme",
INDEX([1]resources!J:J,MATCH(B1557,[1]resources!B:B,0)))</f>
        <v>1</v>
      </c>
      <c r="O1557" s="210" t="str">
        <f>IFERROR(INDEX(resources!K:K,MATCH(B1557,resources!B:B,0)),"fillme")</f>
        <v>battery</v>
      </c>
      <c r="P1557" s="210" t="str">
        <f t="shared" si="495"/>
        <v>battery_2027_11</v>
      </c>
      <c r="Q1557" s="194">
        <f>INDEX(elcc!G:G,MATCH(P1557,elcc!D:D,0))</f>
        <v>0.96603464723299004</v>
      </c>
      <c r="R1557" s="195">
        <f t="shared" si="496"/>
        <v>1</v>
      </c>
      <c r="S1557" s="210">
        <f t="shared" si="497"/>
        <v>0.15389864940983577</v>
      </c>
      <c r="T1557" s="212">
        <f t="shared" si="498"/>
        <v>0.15389864940983577</v>
      </c>
      <c r="U1557" s="196" t="str">
        <f t="shared" si="499"/>
        <v>ok</v>
      </c>
      <c r="V1557" s="192" t="str">
        <f>INDEX(resources!F:F,MATCH(B1557,resources!B:B,0))</f>
        <v>physical</v>
      </c>
      <c r="W1557" s="197">
        <f t="shared" si="500"/>
        <v>0</v>
      </c>
      <c r="X1557" s="197">
        <f t="shared" si="501"/>
        <v>1</v>
      </c>
      <c r="Y1557" s="214" t="str">
        <f t="shared" si="502"/>
        <v>VSTAES_6_VESBT1_D.19-11-016 Resource 7_Resource 7. 20 MW, 80 MWh battery.</v>
      </c>
      <c r="Z1557" s="197">
        <f>IF(COUNTIFS($Y$2:Y1557,Y1557)=1,1,0)</f>
        <v>0</v>
      </c>
      <c r="AA1557" s="197">
        <f>SUM($Z$2:Z1557)*Z1557</f>
        <v>0</v>
      </c>
      <c r="AB1557" s="197">
        <f>COUNTIFS(resources!B:B,B1557)</f>
        <v>1</v>
      </c>
      <c r="AC1557" s="197">
        <f t="shared" si="503"/>
        <v>1</v>
      </c>
      <c r="AD1557" s="197">
        <f t="shared" si="504"/>
        <v>1</v>
      </c>
      <c r="AE1557" s="197">
        <f t="shared" si="505"/>
        <v>1</v>
      </c>
      <c r="AF1557" s="197">
        <f t="shared" si="506"/>
        <v>1</v>
      </c>
      <c r="AG1557" s="197">
        <f t="shared" si="507"/>
        <v>1</v>
      </c>
      <c r="AH1557" s="197">
        <f t="shared" si="508"/>
        <v>1</v>
      </c>
      <c r="AI1557" s="197">
        <f t="shared" si="509"/>
        <v>1</v>
      </c>
    </row>
    <row r="1558" spans="1:35" x14ac:dyDescent="0.3">
      <c r="A1558" s="103" t="s">
        <v>3926</v>
      </c>
      <c r="B1558" s="214" t="s">
        <v>1672</v>
      </c>
      <c r="C1558" s="214" t="s">
        <v>6287</v>
      </c>
      <c r="D1558" s="164">
        <v>2027</v>
      </c>
      <c r="E1558" s="164">
        <v>12</v>
      </c>
      <c r="F1558" s="166">
        <v>0</v>
      </c>
      <c r="G1558" s="206"/>
      <c r="H1558" s="208">
        <v>7.9654829074012612E-3</v>
      </c>
      <c r="I1558" s="103" t="s">
        <v>558</v>
      </c>
      <c r="J1558" s="85">
        <v>4</v>
      </c>
      <c r="K1558" s="211" t="s">
        <v>6289</v>
      </c>
      <c r="L1558" s="211">
        <v>20</v>
      </c>
      <c r="M1558" s="211" t="str">
        <f>IF(
ISNA(INDEX([1]resources!E:E,MATCH(B1558,[1]resources!B:B,0))),"fillme",
INDEX([1]resources!E:E,MATCH(B1558,[1]resources!B:B,0)))</f>
        <v>CAISO_Li_Battery</v>
      </c>
      <c r="N1558" s="221">
        <f>IF(
ISNA(INDEX([1]resources!J:J,MATCH(B1558,[1]resources!B:B,0))),"fillme",
INDEX([1]resources!J:J,MATCH(B1558,[1]resources!B:B,0)))</f>
        <v>1</v>
      </c>
      <c r="O1558" s="210" t="str">
        <f>IFERROR(INDEX(resources!K:K,MATCH(B1558,resources!B:B,0)),"fillme")</f>
        <v>battery</v>
      </c>
      <c r="P1558" s="210" t="str">
        <f t="shared" si="495"/>
        <v>battery_2027_12</v>
      </c>
      <c r="Q1558" s="194">
        <f>INDEX(elcc!G:G,MATCH(P1558,elcc!D:D,0))</f>
        <v>0.96603464723299004</v>
      </c>
      <c r="R1558" s="195">
        <f t="shared" si="496"/>
        <v>1</v>
      </c>
      <c r="S1558" s="210">
        <f t="shared" si="497"/>
        <v>0.15389864940983577</v>
      </c>
      <c r="T1558" s="212">
        <f t="shared" si="498"/>
        <v>0.15389864940983577</v>
      </c>
      <c r="U1558" s="196" t="str">
        <f t="shared" si="499"/>
        <v>ok</v>
      </c>
      <c r="V1558" s="192" t="str">
        <f>INDEX(resources!F:F,MATCH(B1558,resources!B:B,0))</f>
        <v>physical</v>
      </c>
      <c r="W1558" s="197">
        <f t="shared" si="500"/>
        <v>0</v>
      </c>
      <c r="X1558" s="197">
        <f t="shared" si="501"/>
        <v>1</v>
      </c>
      <c r="Y1558" s="214" t="str">
        <f t="shared" si="502"/>
        <v>VSTAES_6_VESBT1_D.19-11-016 Resource 7_Resource 7. 20 MW, 80 MWh battery.</v>
      </c>
      <c r="Z1558" s="197">
        <f>IF(COUNTIFS($Y$2:Y1558,Y1558)=1,1,0)</f>
        <v>0</v>
      </c>
      <c r="AA1558" s="197">
        <f>SUM($Z$2:Z1558)*Z1558</f>
        <v>0</v>
      </c>
      <c r="AB1558" s="197">
        <f>COUNTIFS(resources!B:B,B1558)</f>
        <v>1</v>
      </c>
      <c r="AC1558" s="197">
        <f t="shared" si="503"/>
        <v>1</v>
      </c>
      <c r="AD1558" s="197">
        <f t="shared" si="504"/>
        <v>1</v>
      </c>
      <c r="AE1558" s="197">
        <f t="shared" si="505"/>
        <v>1</v>
      </c>
      <c r="AF1558" s="197">
        <f t="shared" si="506"/>
        <v>1</v>
      </c>
      <c r="AG1558" s="197">
        <f t="shared" si="507"/>
        <v>1</v>
      </c>
      <c r="AH1558" s="197">
        <f t="shared" si="508"/>
        <v>1</v>
      </c>
      <c r="AI1558" s="197">
        <f t="shared" si="509"/>
        <v>1</v>
      </c>
    </row>
    <row r="1559" spans="1:35" x14ac:dyDescent="0.3">
      <c r="A1559" s="103" t="s">
        <v>3926</v>
      </c>
      <c r="B1559" s="214" t="s">
        <v>1672</v>
      </c>
      <c r="C1559" s="214" t="s">
        <v>6287</v>
      </c>
      <c r="D1559" s="164">
        <v>2028</v>
      </c>
      <c r="E1559" s="164">
        <v>1</v>
      </c>
      <c r="F1559" s="166">
        <v>0</v>
      </c>
      <c r="G1559" s="206"/>
      <c r="H1559" s="208">
        <v>7.9654829074012612E-3</v>
      </c>
      <c r="I1559" s="103" t="s">
        <v>558</v>
      </c>
      <c r="J1559" s="85">
        <v>4</v>
      </c>
      <c r="K1559" s="211" t="s">
        <v>6289</v>
      </c>
      <c r="L1559" s="211">
        <v>20</v>
      </c>
      <c r="M1559" s="211" t="str">
        <f>IF(
ISNA(INDEX([1]resources!E:E,MATCH(B1559,[1]resources!B:B,0))),"fillme",
INDEX([1]resources!E:E,MATCH(B1559,[1]resources!B:B,0)))</f>
        <v>CAISO_Li_Battery</v>
      </c>
      <c r="N1559" s="221">
        <f>IF(
ISNA(INDEX([1]resources!J:J,MATCH(B1559,[1]resources!B:B,0))),"fillme",
INDEX([1]resources!J:J,MATCH(B1559,[1]resources!B:B,0)))</f>
        <v>1</v>
      </c>
      <c r="O1559" s="210" t="str">
        <f>IFERROR(INDEX(resources!K:K,MATCH(B1559,resources!B:B,0)),"fillme")</f>
        <v>battery</v>
      </c>
      <c r="P1559" s="210" t="str">
        <f t="shared" si="495"/>
        <v>battery_2028_1</v>
      </c>
      <c r="Q1559" s="194">
        <f>INDEX(elcc!G:G,MATCH(P1559,elcc!D:D,0))</f>
        <v>0.96603464723299004</v>
      </c>
      <c r="R1559" s="195">
        <f t="shared" si="496"/>
        <v>1</v>
      </c>
      <c r="S1559" s="210">
        <f t="shared" si="497"/>
        <v>0.15389864940983577</v>
      </c>
      <c r="T1559" s="212">
        <f t="shared" si="498"/>
        <v>0.15389864940983577</v>
      </c>
      <c r="U1559" s="196" t="str">
        <f t="shared" si="499"/>
        <v>ok</v>
      </c>
      <c r="V1559" s="192" t="str">
        <f>INDEX(resources!F:F,MATCH(B1559,resources!B:B,0))</f>
        <v>physical</v>
      </c>
      <c r="W1559" s="197">
        <f t="shared" si="500"/>
        <v>0</v>
      </c>
      <c r="X1559" s="197">
        <f t="shared" si="501"/>
        <v>1</v>
      </c>
      <c r="Y1559" s="214" t="str">
        <f t="shared" si="502"/>
        <v>VSTAES_6_VESBT1_D.19-11-016 Resource 7_Resource 7. 20 MW, 80 MWh battery.</v>
      </c>
      <c r="Z1559" s="197">
        <f>IF(COUNTIFS($Y$2:Y1559,Y1559)=1,1,0)</f>
        <v>0</v>
      </c>
      <c r="AA1559" s="197">
        <f>SUM($Z$2:Z1559)*Z1559</f>
        <v>0</v>
      </c>
      <c r="AB1559" s="197">
        <f>COUNTIFS(resources!B:B,B1559)</f>
        <v>1</v>
      </c>
      <c r="AC1559" s="197">
        <f t="shared" si="503"/>
        <v>1</v>
      </c>
      <c r="AD1559" s="197">
        <f t="shared" si="504"/>
        <v>1</v>
      </c>
      <c r="AE1559" s="197">
        <f t="shared" si="505"/>
        <v>1</v>
      </c>
      <c r="AF1559" s="197">
        <f t="shared" si="506"/>
        <v>1</v>
      </c>
      <c r="AG1559" s="197">
        <f t="shared" si="507"/>
        <v>1</v>
      </c>
      <c r="AH1559" s="197">
        <f t="shared" si="508"/>
        <v>1</v>
      </c>
      <c r="AI1559" s="197">
        <f t="shared" si="509"/>
        <v>1</v>
      </c>
    </row>
    <row r="1560" spans="1:35" x14ac:dyDescent="0.3">
      <c r="A1560" s="103" t="s">
        <v>3926</v>
      </c>
      <c r="B1560" s="214" t="s">
        <v>1672</v>
      </c>
      <c r="C1560" s="214" t="s">
        <v>6287</v>
      </c>
      <c r="D1560" s="164">
        <v>2028</v>
      </c>
      <c r="E1560" s="164">
        <v>2</v>
      </c>
      <c r="F1560" s="166">
        <v>0</v>
      </c>
      <c r="G1560" s="206"/>
      <c r="H1560" s="208">
        <v>7.9654829074012612E-3</v>
      </c>
      <c r="I1560" s="103" t="s">
        <v>558</v>
      </c>
      <c r="J1560" s="85">
        <v>4</v>
      </c>
      <c r="K1560" s="211" t="s">
        <v>6289</v>
      </c>
      <c r="L1560" s="211">
        <v>20</v>
      </c>
      <c r="M1560" s="211" t="str">
        <f>IF(
ISNA(INDEX([1]resources!E:E,MATCH(B1560,[1]resources!B:B,0))),"fillme",
INDEX([1]resources!E:E,MATCH(B1560,[1]resources!B:B,0)))</f>
        <v>CAISO_Li_Battery</v>
      </c>
      <c r="N1560" s="221">
        <f>IF(
ISNA(INDEX([1]resources!J:J,MATCH(B1560,[1]resources!B:B,0))),"fillme",
INDEX([1]resources!J:J,MATCH(B1560,[1]resources!B:B,0)))</f>
        <v>1</v>
      </c>
      <c r="O1560" s="210" t="str">
        <f>IFERROR(INDEX(resources!K:K,MATCH(B1560,resources!B:B,0)),"fillme")</f>
        <v>battery</v>
      </c>
      <c r="P1560" s="210" t="str">
        <f t="shared" si="495"/>
        <v>battery_2028_2</v>
      </c>
      <c r="Q1560" s="194">
        <f>INDEX(elcc!G:G,MATCH(P1560,elcc!D:D,0))</f>
        <v>0.96603464723299004</v>
      </c>
      <c r="R1560" s="195">
        <f t="shared" si="496"/>
        <v>1</v>
      </c>
      <c r="S1560" s="210">
        <f t="shared" si="497"/>
        <v>0.15389864940983577</v>
      </c>
      <c r="T1560" s="212">
        <f t="shared" si="498"/>
        <v>0.15389864940983577</v>
      </c>
      <c r="U1560" s="196" t="str">
        <f t="shared" si="499"/>
        <v>ok</v>
      </c>
      <c r="V1560" s="192" t="str">
        <f>INDEX(resources!F:F,MATCH(B1560,resources!B:B,0))</f>
        <v>physical</v>
      </c>
      <c r="W1560" s="197">
        <f t="shared" si="500"/>
        <v>0</v>
      </c>
      <c r="X1560" s="197">
        <f t="shared" si="501"/>
        <v>1</v>
      </c>
      <c r="Y1560" s="214" t="str">
        <f t="shared" si="502"/>
        <v>VSTAES_6_VESBT1_D.19-11-016 Resource 7_Resource 7. 20 MW, 80 MWh battery.</v>
      </c>
      <c r="Z1560" s="197">
        <f>IF(COUNTIFS($Y$2:Y1560,Y1560)=1,1,0)</f>
        <v>0</v>
      </c>
      <c r="AA1560" s="197">
        <f>SUM($Z$2:Z1560)*Z1560</f>
        <v>0</v>
      </c>
      <c r="AB1560" s="197">
        <f>COUNTIFS(resources!B:B,B1560)</f>
        <v>1</v>
      </c>
      <c r="AC1560" s="197">
        <f t="shared" si="503"/>
        <v>1</v>
      </c>
      <c r="AD1560" s="197">
        <f t="shared" si="504"/>
        <v>1</v>
      </c>
      <c r="AE1560" s="197">
        <f t="shared" si="505"/>
        <v>1</v>
      </c>
      <c r="AF1560" s="197">
        <f t="shared" si="506"/>
        <v>1</v>
      </c>
      <c r="AG1560" s="197">
        <f t="shared" si="507"/>
        <v>1</v>
      </c>
      <c r="AH1560" s="197">
        <f t="shared" si="508"/>
        <v>1</v>
      </c>
      <c r="AI1560" s="197">
        <f t="shared" si="509"/>
        <v>1</v>
      </c>
    </row>
    <row r="1561" spans="1:35" x14ac:dyDescent="0.3">
      <c r="A1561" s="103" t="s">
        <v>3926</v>
      </c>
      <c r="B1561" s="214" t="s">
        <v>1672</v>
      </c>
      <c r="C1561" s="214" t="s">
        <v>6287</v>
      </c>
      <c r="D1561" s="164">
        <v>2028</v>
      </c>
      <c r="E1561" s="164">
        <v>3</v>
      </c>
      <c r="F1561" s="166">
        <v>0</v>
      </c>
      <c r="G1561" s="206"/>
      <c r="H1561" s="208">
        <v>7.9654829074012612E-3</v>
      </c>
      <c r="I1561" s="103" t="s">
        <v>558</v>
      </c>
      <c r="J1561" s="85">
        <v>4</v>
      </c>
      <c r="K1561" s="211" t="s">
        <v>6289</v>
      </c>
      <c r="L1561" s="211">
        <v>20</v>
      </c>
      <c r="M1561" s="211" t="str">
        <f>IF(
ISNA(INDEX([1]resources!E:E,MATCH(B1561,[1]resources!B:B,0))),"fillme",
INDEX([1]resources!E:E,MATCH(B1561,[1]resources!B:B,0)))</f>
        <v>CAISO_Li_Battery</v>
      </c>
      <c r="N1561" s="221">
        <f>IF(
ISNA(INDEX([1]resources!J:J,MATCH(B1561,[1]resources!B:B,0))),"fillme",
INDEX([1]resources!J:J,MATCH(B1561,[1]resources!B:B,0)))</f>
        <v>1</v>
      </c>
      <c r="O1561" s="210" t="str">
        <f>IFERROR(INDEX(resources!K:K,MATCH(B1561,resources!B:B,0)),"fillme")</f>
        <v>battery</v>
      </c>
      <c r="P1561" s="210" t="str">
        <f t="shared" si="495"/>
        <v>battery_2028_3</v>
      </c>
      <c r="Q1561" s="194">
        <f>INDEX(elcc!G:G,MATCH(P1561,elcc!D:D,0))</f>
        <v>0.96603464723299004</v>
      </c>
      <c r="R1561" s="195">
        <f t="shared" si="496"/>
        <v>1</v>
      </c>
      <c r="S1561" s="210">
        <f t="shared" si="497"/>
        <v>0.15389864940983577</v>
      </c>
      <c r="T1561" s="212">
        <f t="shared" si="498"/>
        <v>0.15389864940983577</v>
      </c>
      <c r="U1561" s="196" t="str">
        <f t="shared" si="499"/>
        <v>ok</v>
      </c>
      <c r="V1561" s="192" t="str">
        <f>INDEX(resources!F:F,MATCH(B1561,resources!B:B,0))</f>
        <v>physical</v>
      </c>
      <c r="W1561" s="197">
        <f t="shared" si="500"/>
        <v>0</v>
      </c>
      <c r="X1561" s="197">
        <f t="shared" si="501"/>
        <v>1</v>
      </c>
      <c r="Y1561" s="214" t="str">
        <f t="shared" si="502"/>
        <v>VSTAES_6_VESBT1_D.19-11-016 Resource 7_Resource 7. 20 MW, 80 MWh battery.</v>
      </c>
      <c r="Z1561" s="197">
        <f>IF(COUNTIFS($Y$2:Y1561,Y1561)=1,1,0)</f>
        <v>0</v>
      </c>
      <c r="AA1561" s="197">
        <f>SUM($Z$2:Z1561)*Z1561</f>
        <v>0</v>
      </c>
      <c r="AB1561" s="197">
        <f>COUNTIFS(resources!B:B,B1561)</f>
        <v>1</v>
      </c>
      <c r="AC1561" s="197">
        <f t="shared" si="503"/>
        <v>1</v>
      </c>
      <c r="AD1561" s="197">
        <f t="shared" si="504"/>
        <v>1</v>
      </c>
      <c r="AE1561" s="197">
        <f t="shared" si="505"/>
        <v>1</v>
      </c>
      <c r="AF1561" s="197">
        <f t="shared" si="506"/>
        <v>1</v>
      </c>
      <c r="AG1561" s="197">
        <f t="shared" si="507"/>
        <v>1</v>
      </c>
      <c r="AH1561" s="197">
        <f t="shared" si="508"/>
        <v>1</v>
      </c>
      <c r="AI1561" s="197">
        <f t="shared" si="509"/>
        <v>1</v>
      </c>
    </row>
    <row r="1562" spans="1:35" x14ac:dyDescent="0.3">
      <c r="A1562" s="103" t="s">
        <v>3926</v>
      </c>
      <c r="B1562" s="214" t="s">
        <v>1672</v>
      </c>
      <c r="C1562" s="214" t="s">
        <v>6287</v>
      </c>
      <c r="D1562" s="164">
        <v>2028</v>
      </c>
      <c r="E1562" s="164">
        <v>4</v>
      </c>
      <c r="F1562" s="166">
        <v>0</v>
      </c>
      <c r="G1562" s="206"/>
      <c r="H1562" s="208">
        <v>7.9654829074012612E-3</v>
      </c>
      <c r="I1562" s="103" t="s">
        <v>558</v>
      </c>
      <c r="J1562" s="85">
        <v>4</v>
      </c>
      <c r="K1562" s="211" t="s">
        <v>6289</v>
      </c>
      <c r="L1562" s="211">
        <v>20</v>
      </c>
      <c r="M1562" s="211" t="str">
        <f>IF(
ISNA(INDEX([1]resources!E:E,MATCH(B1562,[1]resources!B:B,0))),"fillme",
INDEX([1]resources!E:E,MATCH(B1562,[1]resources!B:B,0)))</f>
        <v>CAISO_Li_Battery</v>
      </c>
      <c r="N1562" s="221">
        <f>IF(
ISNA(INDEX([1]resources!J:J,MATCH(B1562,[1]resources!B:B,0))),"fillme",
INDEX([1]resources!J:J,MATCH(B1562,[1]resources!B:B,0)))</f>
        <v>1</v>
      </c>
      <c r="O1562" s="210" t="str">
        <f>IFERROR(INDEX(resources!K:K,MATCH(B1562,resources!B:B,0)),"fillme")</f>
        <v>battery</v>
      </c>
      <c r="P1562" s="210" t="str">
        <f t="shared" si="495"/>
        <v>battery_2028_4</v>
      </c>
      <c r="Q1562" s="194">
        <f>INDEX(elcc!G:G,MATCH(P1562,elcc!D:D,0))</f>
        <v>0.96603464723299004</v>
      </c>
      <c r="R1562" s="195">
        <f t="shared" si="496"/>
        <v>1</v>
      </c>
      <c r="S1562" s="210">
        <f t="shared" si="497"/>
        <v>0.15389864940983577</v>
      </c>
      <c r="T1562" s="212">
        <f t="shared" si="498"/>
        <v>0.15389864940983577</v>
      </c>
      <c r="U1562" s="196" t="str">
        <f t="shared" si="499"/>
        <v>ok</v>
      </c>
      <c r="V1562" s="192" t="str">
        <f>INDEX(resources!F:F,MATCH(B1562,resources!B:B,0))</f>
        <v>physical</v>
      </c>
      <c r="W1562" s="197">
        <f t="shared" si="500"/>
        <v>0</v>
      </c>
      <c r="X1562" s="197">
        <f t="shared" si="501"/>
        <v>1</v>
      </c>
      <c r="Y1562" s="214" t="str">
        <f t="shared" si="502"/>
        <v>VSTAES_6_VESBT1_D.19-11-016 Resource 7_Resource 7. 20 MW, 80 MWh battery.</v>
      </c>
      <c r="Z1562" s="197">
        <f>IF(COUNTIFS($Y$2:Y1562,Y1562)=1,1,0)</f>
        <v>0</v>
      </c>
      <c r="AA1562" s="197">
        <f>SUM($Z$2:Z1562)*Z1562</f>
        <v>0</v>
      </c>
      <c r="AB1562" s="197">
        <f>COUNTIFS(resources!B:B,B1562)</f>
        <v>1</v>
      </c>
      <c r="AC1562" s="197">
        <f t="shared" si="503"/>
        <v>1</v>
      </c>
      <c r="AD1562" s="197">
        <f t="shared" si="504"/>
        <v>1</v>
      </c>
      <c r="AE1562" s="197">
        <f t="shared" si="505"/>
        <v>1</v>
      </c>
      <c r="AF1562" s="197">
        <f t="shared" si="506"/>
        <v>1</v>
      </c>
      <c r="AG1562" s="197">
        <f t="shared" si="507"/>
        <v>1</v>
      </c>
      <c r="AH1562" s="197">
        <f t="shared" si="508"/>
        <v>1</v>
      </c>
      <c r="AI1562" s="197">
        <f t="shared" si="509"/>
        <v>1</v>
      </c>
    </row>
    <row r="1563" spans="1:35" x14ac:dyDescent="0.3">
      <c r="A1563" s="103" t="s">
        <v>3926</v>
      </c>
      <c r="B1563" s="214" t="s">
        <v>1672</v>
      </c>
      <c r="C1563" s="214" t="s">
        <v>6287</v>
      </c>
      <c r="D1563" s="164">
        <v>2028</v>
      </c>
      <c r="E1563" s="164">
        <v>5</v>
      </c>
      <c r="F1563" s="166">
        <v>0</v>
      </c>
      <c r="G1563" s="206"/>
      <c r="H1563" s="208">
        <v>7.9654829074012612E-3</v>
      </c>
      <c r="I1563" s="103" t="s">
        <v>558</v>
      </c>
      <c r="J1563" s="85">
        <v>4</v>
      </c>
      <c r="K1563" s="211" t="s">
        <v>6289</v>
      </c>
      <c r="L1563" s="211">
        <v>20</v>
      </c>
      <c r="M1563" s="211" t="str">
        <f>IF(
ISNA(INDEX([1]resources!E:E,MATCH(B1563,[1]resources!B:B,0))),"fillme",
INDEX([1]resources!E:E,MATCH(B1563,[1]resources!B:B,0)))</f>
        <v>CAISO_Li_Battery</v>
      </c>
      <c r="N1563" s="221">
        <f>IF(
ISNA(INDEX([1]resources!J:J,MATCH(B1563,[1]resources!B:B,0))),"fillme",
INDEX([1]resources!J:J,MATCH(B1563,[1]resources!B:B,0)))</f>
        <v>1</v>
      </c>
      <c r="O1563" s="210" t="str">
        <f>IFERROR(INDEX(resources!K:K,MATCH(B1563,resources!B:B,0)),"fillme")</f>
        <v>battery</v>
      </c>
      <c r="P1563" s="210" t="str">
        <f t="shared" si="495"/>
        <v>battery_2028_5</v>
      </c>
      <c r="Q1563" s="194">
        <f>INDEX(elcc!G:G,MATCH(P1563,elcc!D:D,0))</f>
        <v>0.96603464723299004</v>
      </c>
      <c r="R1563" s="195">
        <f t="shared" si="496"/>
        <v>1</v>
      </c>
      <c r="S1563" s="210">
        <f t="shared" si="497"/>
        <v>0.15389864940983577</v>
      </c>
      <c r="T1563" s="212">
        <f t="shared" si="498"/>
        <v>0.15389864940983577</v>
      </c>
      <c r="U1563" s="196" t="str">
        <f t="shared" si="499"/>
        <v>ok</v>
      </c>
      <c r="V1563" s="192" t="str">
        <f>INDEX(resources!F:F,MATCH(B1563,resources!B:B,0))</f>
        <v>physical</v>
      </c>
      <c r="W1563" s="197">
        <f t="shared" si="500"/>
        <v>0</v>
      </c>
      <c r="X1563" s="197">
        <f t="shared" si="501"/>
        <v>1</v>
      </c>
      <c r="Y1563" s="214" t="str">
        <f t="shared" si="502"/>
        <v>VSTAES_6_VESBT1_D.19-11-016 Resource 7_Resource 7. 20 MW, 80 MWh battery.</v>
      </c>
      <c r="Z1563" s="197">
        <f>IF(COUNTIFS($Y$2:Y1563,Y1563)=1,1,0)</f>
        <v>0</v>
      </c>
      <c r="AA1563" s="197">
        <f>SUM($Z$2:Z1563)*Z1563</f>
        <v>0</v>
      </c>
      <c r="AB1563" s="197">
        <f>COUNTIFS(resources!B:B,B1563)</f>
        <v>1</v>
      </c>
      <c r="AC1563" s="197">
        <f t="shared" si="503"/>
        <v>1</v>
      </c>
      <c r="AD1563" s="197">
        <f t="shared" si="504"/>
        <v>1</v>
      </c>
      <c r="AE1563" s="197">
        <f t="shared" si="505"/>
        <v>1</v>
      </c>
      <c r="AF1563" s="197">
        <f t="shared" si="506"/>
        <v>1</v>
      </c>
      <c r="AG1563" s="197">
        <f t="shared" si="507"/>
        <v>1</v>
      </c>
      <c r="AH1563" s="197">
        <f t="shared" si="508"/>
        <v>1</v>
      </c>
      <c r="AI1563" s="197">
        <f t="shared" si="509"/>
        <v>1</v>
      </c>
    </row>
    <row r="1564" spans="1:35" x14ac:dyDescent="0.3">
      <c r="A1564" s="103" t="s">
        <v>3926</v>
      </c>
      <c r="B1564" s="214" t="s">
        <v>1672</v>
      </c>
      <c r="C1564" s="214" t="s">
        <v>6287</v>
      </c>
      <c r="D1564" s="164">
        <v>2028</v>
      </c>
      <c r="E1564" s="164">
        <v>6</v>
      </c>
      <c r="F1564" s="166">
        <v>0</v>
      </c>
      <c r="G1564" s="206"/>
      <c r="H1564" s="208">
        <v>7.9654829074012612E-3</v>
      </c>
      <c r="I1564" s="103" t="s">
        <v>558</v>
      </c>
      <c r="J1564" s="85">
        <v>4</v>
      </c>
      <c r="K1564" s="211" t="s">
        <v>6289</v>
      </c>
      <c r="L1564" s="211">
        <v>20</v>
      </c>
      <c r="M1564" s="211" t="str">
        <f>IF(
ISNA(INDEX([1]resources!E:E,MATCH(B1564,[1]resources!B:B,0))),"fillme",
INDEX([1]resources!E:E,MATCH(B1564,[1]resources!B:B,0)))</f>
        <v>CAISO_Li_Battery</v>
      </c>
      <c r="N1564" s="221">
        <f>IF(
ISNA(INDEX([1]resources!J:J,MATCH(B1564,[1]resources!B:B,0))),"fillme",
INDEX([1]resources!J:J,MATCH(B1564,[1]resources!B:B,0)))</f>
        <v>1</v>
      </c>
      <c r="O1564" s="210" t="str">
        <f>IFERROR(INDEX(resources!K:K,MATCH(B1564,resources!B:B,0)),"fillme")</f>
        <v>battery</v>
      </c>
      <c r="P1564" s="210" t="str">
        <f t="shared" si="495"/>
        <v>battery_2028_6</v>
      </c>
      <c r="Q1564" s="194">
        <f>INDEX(elcc!G:G,MATCH(P1564,elcc!D:D,0))</f>
        <v>0.96603464723299004</v>
      </c>
      <c r="R1564" s="195">
        <f t="shared" si="496"/>
        <v>1</v>
      </c>
      <c r="S1564" s="210">
        <f t="shared" si="497"/>
        <v>0.15389864940983577</v>
      </c>
      <c r="T1564" s="212">
        <f t="shared" si="498"/>
        <v>0.15389864940983577</v>
      </c>
      <c r="U1564" s="196" t="str">
        <f t="shared" si="499"/>
        <v>ok</v>
      </c>
      <c r="V1564" s="192" t="str">
        <f>INDEX(resources!F:F,MATCH(B1564,resources!B:B,0))</f>
        <v>physical</v>
      </c>
      <c r="W1564" s="197">
        <f t="shared" si="500"/>
        <v>0</v>
      </c>
      <c r="X1564" s="197">
        <f t="shared" si="501"/>
        <v>1</v>
      </c>
      <c r="Y1564" s="214" t="str">
        <f t="shared" si="502"/>
        <v>VSTAES_6_VESBT1_D.19-11-016 Resource 7_Resource 7. 20 MW, 80 MWh battery.</v>
      </c>
      <c r="Z1564" s="197">
        <f>IF(COUNTIFS($Y$2:Y1564,Y1564)=1,1,0)</f>
        <v>0</v>
      </c>
      <c r="AA1564" s="197">
        <f>SUM($Z$2:Z1564)*Z1564</f>
        <v>0</v>
      </c>
      <c r="AB1564" s="197">
        <f>COUNTIFS(resources!B:B,B1564)</f>
        <v>1</v>
      </c>
      <c r="AC1564" s="197">
        <f t="shared" si="503"/>
        <v>1</v>
      </c>
      <c r="AD1564" s="197">
        <f t="shared" si="504"/>
        <v>1</v>
      </c>
      <c r="AE1564" s="197">
        <f t="shared" si="505"/>
        <v>1</v>
      </c>
      <c r="AF1564" s="197">
        <f t="shared" si="506"/>
        <v>1</v>
      </c>
      <c r="AG1564" s="197">
        <f t="shared" si="507"/>
        <v>1</v>
      </c>
      <c r="AH1564" s="197">
        <f t="shared" si="508"/>
        <v>1</v>
      </c>
      <c r="AI1564" s="197">
        <f t="shared" si="509"/>
        <v>1</v>
      </c>
    </row>
    <row r="1565" spans="1:35" x14ac:dyDescent="0.3">
      <c r="A1565" s="103" t="s">
        <v>3926</v>
      </c>
      <c r="B1565" s="214" t="s">
        <v>1672</v>
      </c>
      <c r="C1565" s="214" t="s">
        <v>6287</v>
      </c>
      <c r="D1565" s="164">
        <v>2028</v>
      </c>
      <c r="E1565" s="164">
        <v>7</v>
      </c>
      <c r="F1565" s="166">
        <v>0</v>
      </c>
      <c r="G1565" s="206"/>
      <c r="H1565" s="208">
        <v>7.9654829074012612E-3</v>
      </c>
      <c r="I1565" s="103" t="s">
        <v>558</v>
      </c>
      <c r="J1565" s="85">
        <v>4</v>
      </c>
      <c r="K1565" s="211" t="s">
        <v>6289</v>
      </c>
      <c r="L1565" s="211">
        <v>20</v>
      </c>
      <c r="M1565" s="211" t="str">
        <f>IF(
ISNA(INDEX([1]resources!E:E,MATCH(B1565,[1]resources!B:B,0))),"fillme",
INDEX([1]resources!E:E,MATCH(B1565,[1]resources!B:B,0)))</f>
        <v>CAISO_Li_Battery</v>
      </c>
      <c r="N1565" s="221">
        <f>IF(
ISNA(INDEX([1]resources!J:J,MATCH(B1565,[1]resources!B:B,0))),"fillme",
INDEX([1]resources!J:J,MATCH(B1565,[1]resources!B:B,0)))</f>
        <v>1</v>
      </c>
      <c r="O1565" s="210" t="str">
        <f>IFERROR(INDEX(resources!K:K,MATCH(B1565,resources!B:B,0)),"fillme")</f>
        <v>battery</v>
      </c>
      <c r="P1565" s="210" t="str">
        <f t="shared" si="495"/>
        <v>battery_2028_7</v>
      </c>
      <c r="Q1565" s="194">
        <f>INDEX(elcc!G:G,MATCH(P1565,elcc!D:D,0))</f>
        <v>0.96603464723299004</v>
      </c>
      <c r="R1565" s="195">
        <f t="shared" si="496"/>
        <v>1</v>
      </c>
      <c r="S1565" s="210">
        <f t="shared" si="497"/>
        <v>0.15389864940983577</v>
      </c>
      <c r="T1565" s="212">
        <f t="shared" si="498"/>
        <v>0.15389864940983577</v>
      </c>
      <c r="U1565" s="196" t="str">
        <f t="shared" si="499"/>
        <v>ok</v>
      </c>
      <c r="V1565" s="192" t="str">
        <f>INDEX(resources!F:F,MATCH(B1565,resources!B:B,0))</f>
        <v>physical</v>
      </c>
      <c r="W1565" s="197">
        <f t="shared" si="500"/>
        <v>0</v>
      </c>
      <c r="X1565" s="197">
        <f t="shared" si="501"/>
        <v>1</v>
      </c>
      <c r="Y1565" s="214" t="str">
        <f t="shared" si="502"/>
        <v>VSTAES_6_VESBT1_D.19-11-016 Resource 7_Resource 7. 20 MW, 80 MWh battery.</v>
      </c>
      <c r="Z1565" s="197">
        <f>IF(COUNTIFS($Y$2:Y1565,Y1565)=1,1,0)</f>
        <v>0</v>
      </c>
      <c r="AA1565" s="197">
        <f>SUM($Z$2:Z1565)*Z1565</f>
        <v>0</v>
      </c>
      <c r="AB1565" s="197">
        <f>COUNTIFS(resources!B:B,B1565)</f>
        <v>1</v>
      </c>
      <c r="AC1565" s="197">
        <f t="shared" si="503"/>
        <v>1</v>
      </c>
      <c r="AD1565" s="197">
        <f t="shared" si="504"/>
        <v>1</v>
      </c>
      <c r="AE1565" s="197">
        <f t="shared" si="505"/>
        <v>1</v>
      </c>
      <c r="AF1565" s="197">
        <f t="shared" si="506"/>
        <v>1</v>
      </c>
      <c r="AG1565" s="197">
        <f t="shared" si="507"/>
        <v>1</v>
      </c>
      <c r="AH1565" s="197">
        <f t="shared" si="508"/>
        <v>1</v>
      </c>
      <c r="AI1565" s="197">
        <f t="shared" si="509"/>
        <v>1</v>
      </c>
    </row>
    <row r="1566" spans="1:35" x14ac:dyDescent="0.3">
      <c r="A1566" s="103" t="s">
        <v>3926</v>
      </c>
      <c r="B1566" s="214" t="s">
        <v>1672</v>
      </c>
      <c r="C1566" s="214" t="s">
        <v>6287</v>
      </c>
      <c r="D1566" s="164">
        <v>2028</v>
      </c>
      <c r="E1566" s="164">
        <v>8</v>
      </c>
      <c r="F1566" s="166">
        <v>0</v>
      </c>
      <c r="G1566" s="206"/>
      <c r="H1566" s="208">
        <v>7.9654829074012612E-3</v>
      </c>
      <c r="I1566" s="103" t="s">
        <v>558</v>
      </c>
      <c r="J1566" s="85">
        <v>4</v>
      </c>
      <c r="K1566" s="211" t="s">
        <v>6289</v>
      </c>
      <c r="L1566" s="211">
        <v>20</v>
      </c>
      <c r="M1566" s="211" t="str">
        <f>IF(
ISNA(INDEX([1]resources!E:E,MATCH(B1566,[1]resources!B:B,0))),"fillme",
INDEX([1]resources!E:E,MATCH(B1566,[1]resources!B:B,0)))</f>
        <v>CAISO_Li_Battery</v>
      </c>
      <c r="N1566" s="221">
        <f>IF(
ISNA(INDEX([1]resources!J:J,MATCH(B1566,[1]resources!B:B,0))),"fillme",
INDEX([1]resources!J:J,MATCH(B1566,[1]resources!B:B,0)))</f>
        <v>1</v>
      </c>
      <c r="O1566" s="210" t="str">
        <f>IFERROR(INDEX(resources!K:K,MATCH(B1566,resources!B:B,0)),"fillme")</f>
        <v>battery</v>
      </c>
      <c r="P1566" s="210" t="str">
        <f t="shared" si="495"/>
        <v>battery_2028_8</v>
      </c>
      <c r="Q1566" s="194">
        <f>INDEX(elcc!G:G,MATCH(P1566,elcc!D:D,0))</f>
        <v>0.96603464723299004</v>
      </c>
      <c r="R1566" s="195">
        <f t="shared" si="496"/>
        <v>1</v>
      </c>
      <c r="S1566" s="210">
        <f t="shared" si="497"/>
        <v>0.15389864940983577</v>
      </c>
      <c r="T1566" s="212">
        <f t="shared" si="498"/>
        <v>0.15389864940983577</v>
      </c>
      <c r="U1566" s="196" t="str">
        <f t="shared" si="499"/>
        <v>ok</v>
      </c>
      <c r="V1566" s="192" t="str">
        <f>INDEX(resources!F:F,MATCH(B1566,resources!B:B,0))</f>
        <v>physical</v>
      </c>
      <c r="W1566" s="197">
        <f t="shared" si="500"/>
        <v>0</v>
      </c>
      <c r="X1566" s="197">
        <f t="shared" si="501"/>
        <v>1</v>
      </c>
      <c r="Y1566" s="214" t="str">
        <f t="shared" si="502"/>
        <v>VSTAES_6_VESBT1_D.19-11-016 Resource 7_Resource 7. 20 MW, 80 MWh battery.</v>
      </c>
      <c r="Z1566" s="197">
        <f>IF(COUNTIFS($Y$2:Y1566,Y1566)=1,1,0)</f>
        <v>0</v>
      </c>
      <c r="AA1566" s="197">
        <f>SUM($Z$2:Z1566)*Z1566</f>
        <v>0</v>
      </c>
      <c r="AB1566" s="197">
        <f>COUNTIFS(resources!B:B,B1566)</f>
        <v>1</v>
      </c>
      <c r="AC1566" s="197">
        <f t="shared" si="503"/>
        <v>1</v>
      </c>
      <c r="AD1566" s="197">
        <f t="shared" si="504"/>
        <v>1</v>
      </c>
      <c r="AE1566" s="197">
        <f t="shared" si="505"/>
        <v>1</v>
      </c>
      <c r="AF1566" s="197">
        <f t="shared" si="506"/>
        <v>1</v>
      </c>
      <c r="AG1566" s="197">
        <f t="shared" si="507"/>
        <v>1</v>
      </c>
      <c r="AH1566" s="197">
        <f t="shared" si="508"/>
        <v>1</v>
      </c>
      <c r="AI1566" s="197">
        <f t="shared" si="509"/>
        <v>1</v>
      </c>
    </row>
    <row r="1567" spans="1:35" x14ac:dyDescent="0.3">
      <c r="A1567" s="103" t="s">
        <v>3926</v>
      </c>
      <c r="B1567" s="214" t="s">
        <v>1672</v>
      </c>
      <c r="C1567" s="214" t="s">
        <v>6287</v>
      </c>
      <c r="D1567" s="164">
        <v>2028</v>
      </c>
      <c r="E1567" s="164">
        <v>9</v>
      </c>
      <c r="F1567" s="166">
        <v>0</v>
      </c>
      <c r="G1567" s="206"/>
      <c r="H1567" s="208">
        <v>7.9654829074012612E-3</v>
      </c>
      <c r="I1567" s="103" t="s">
        <v>558</v>
      </c>
      <c r="J1567" s="85">
        <v>4</v>
      </c>
      <c r="K1567" s="211" t="s">
        <v>6289</v>
      </c>
      <c r="L1567" s="211">
        <v>20</v>
      </c>
      <c r="M1567" s="211" t="str">
        <f>IF(
ISNA(INDEX([1]resources!E:E,MATCH(B1567,[1]resources!B:B,0))),"fillme",
INDEX([1]resources!E:E,MATCH(B1567,[1]resources!B:B,0)))</f>
        <v>CAISO_Li_Battery</v>
      </c>
      <c r="N1567" s="221">
        <f>IF(
ISNA(INDEX([1]resources!J:J,MATCH(B1567,[1]resources!B:B,0))),"fillme",
INDEX([1]resources!J:J,MATCH(B1567,[1]resources!B:B,0)))</f>
        <v>1</v>
      </c>
      <c r="O1567" s="210" t="str">
        <f>IFERROR(INDEX(resources!K:K,MATCH(B1567,resources!B:B,0)),"fillme")</f>
        <v>battery</v>
      </c>
      <c r="P1567" s="210" t="str">
        <f t="shared" si="495"/>
        <v>battery_2028_9</v>
      </c>
      <c r="Q1567" s="194">
        <f>INDEX(elcc!G:G,MATCH(P1567,elcc!D:D,0))</f>
        <v>0.96603464723299004</v>
      </c>
      <c r="R1567" s="195">
        <f t="shared" si="496"/>
        <v>1</v>
      </c>
      <c r="S1567" s="210">
        <f t="shared" si="497"/>
        <v>0.15389864940983577</v>
      </c>
      <c r="T1567" s="212">
        <f t="shared" si="498"/>
        <v>0.15389864940983577</v>
      </c>
      <c r="U1567" s="196" t="str">
        <f t="shared" si="499"/>
        <v>ok</v>
      </c>
      <c r="V1567" s="192" t="str">
        <f>INDEX(resources!F:F,MATCH(B1567,resources!B:B,0))</f>
        <v>physical</v>
      </c>
      <c r="W1567" s="197">
        <f t="shared" si="500"/>
        <v>0</v>
      </c>
      <c r="X1567" s="197">
        <f t="shared" si="501"/>
        <v>1</v>
      </c>
      <c r="Y1567" s="214" t="str">
        <f t="shared" si="502"/>
        <v>VSTAES_6_VESBT1_D.19-11-016 Resource 7_Resource 7. 20 MW, 80 MWh battery.</v>
      </c>
      <c r="Z1567" s="197">
        <f>IF(COUNTIFS($Y$2:Y1567,Y1567)=1,1,0)</f>
        <v>0</v>
      </c>
      <c r="AA1567" s="197">
        <f>SUM($Z$2:Z1567)*Z1567</f>
        <v>0</v>
      </c>
      <c r="AB1567" s="197">
        <f>COUNTIFS(resources!B:B,B1567)</f>
        <v>1</v>
      </c>
      <c r="AC1567" s="197">
        <f t="shared" si="503"/>
        <v>1</v>
      </c>
      <c r="AD1567" s="197">
        <f t="shared" si="504"/>
        <v>1</v>
      </c>
      <c r="AE1567" s="197">
        <f t="shared" si="505"/>
        <v>1</v>
      </c>
      <c r="AF1567" s="197">
        <f t="shared" si="506"/>
        <v>1</v>
      </c>
      <c r="AG1567" s="197">
        <f t="shared" si="507"/>
        <v>1</v>
      </c>
      <c r="AH1567" s="197">
        <f t="shared" si="508"/>
        <v>1</v>
      </c>
      <c r="AI1567" s="197">
        <f t="shared" si="509"/>
        <v>1</v>
      </c>
    </row>
    <row r="1568" spans="1:35" x14ac:dyDescent="0.3">
      <c r="A1568" s="103" t="s">
        <v>3926</v>
      </c>
      <c r="B1568" s="214" t="s">
        <v>1672</v>
      </c>
      <c r="C1568" s="214" t="s">
        <v>6287</v>
      </c>
      <c r="D1568" s="164">
        <v>2028</v>
      </c>
      <c r="E1568" s="164">
        <v>10</v>
      </c>
      <c r="F1568" s="166">
        <v>0</v>
      </c>
      <c r="G1568" s="206"/>
      <c r="H1568" s="208">
        <v>7.9654829074012612E-3</v>
      </c>
      <c r="I1568" s="103" t="s">
        <v>558</v>
      </c>
      <c r="J1568" s="85">
        <v>4</v>
      </c>
      <c r="K1568" s="211" t="s">
        <v>6289</v>
      </c>
      <c r="L1568" s="211">
        <v>20</v>
      </c>
      <c r="M1568" s="211" t="str">
        <f>IF(
ISNA(INDEX([1]resources!E:E,MATCH(B1568,[1]resources!B:B,0))),"fillme",
INDEX([1]resources!E:E,MATCH(B1568,[1]resources!B:B,0)))</f>
        <v>CAISO_Li_Battery</v>
      </c>
      <c r="N1568" s="221">
        <f>IF(
ISNA(INDEX([1]resources!J:J,MATCH(B1568,[1]resources!B:B,0))),"fillme",
INDEX([1]resources!J:J,MATCH(B1568,[1]resources!B:B,0)))</f>
        <v>1</v>
      </c>
      <c r="O1568" s="210" t="str">
        <f>IFERROR(INDEX(resources!K:K,MATCH(B1568,resources!B:B,0)),"fillme")</f>
        <v>battery</v>
      </c>
      <c r="P1568" s="210" t="str">
        <f t="shared" si="495"/>
        <v>battery_2028_10</v>
      </c>
      <c r="Q1568" s="194">
        <f>INDEX(elcc!G:G,MATCH(P1568,elcc!D:D,0))</f>
        <v>0.96603464723299004</v>
      </c>
      <c r="R1568" s="195">
        <f t="shared" si="496"/>
        <v>1</v>
      </c>
      <c r="S1568" s="210">
        <f t="shared" si="497"/>
        <v>0.15389864940983577</v>
      </c>
      <c r="T1568" s="212">
        <f t="shared" si="498"/>
        <v>0.15389864940983577</v>
      </c>
      <c r="U1568" s="196" t="str">
        <f t="shared" si="499"/>
        <v>ok</v>
      </c>
      <c r="V1568" s="192" t="str">
        <f>INDEX(resources!F:F,MATCH(B1568,resources!B:B,0))</f>
        <v>physical</v>
      </c>
      <c r="W1568" s="197">
        <f t="shared" si="500"/>
        <v>0</v>
      </c>
      <c r="X1568" s="197">
        <f t="shared" si="501"/>
        <v>1</v>
      </c>
      <c r="Y1568" s="214" t="str">
        <f t="shared" si="502"/>
        <v>VSTAES_6_VESBT1_D.19-11-016 Resource 7_Resource 7. 20 MW, 80 MWh battery.</v>
      </c>
      <c r="Z1568" s="197">
        <f>IF(COUNTIFS($Y$2:Y1568,Y1568)=1,1,0)</f>
        <v>0</v>
      </c>
      <c r="AA1568" s="197">
        <f>SUM($Z$2:Z1568)*Z1568</f>
        <v>0</v>
      </c>
      <c r="AB1568" s="197">
        <f>COUNTIFS(resources!B:B,B1568)</f>
        <v>1</v>
      </c>
      <c r="AC1568" s="197">
        <f t="shared" si="503"/>
        <v>1</v>
      </c>
      <c r="AD1568" s="197">
        <f t="shared" si="504"/>
        <v>1</v>
      </c>
      <c r="AE1568" s="197">
        <f t="shared" si="505"/>
        <v>1</v>
      </c>
      <c r="AF1568" s="197">
        <f t="shared" si="506"/>
        <v>1</v>
      </c>
      <c r="AG1568" s="197">
        <f t="shared" si="507"/>
        <v>1</v>
      </c>
      <c r="AH1568" s="197">
        <f t="shared" si="508"/>
        <v>1</v>
      </c>
      <c r="AI1568" s="197">
        <f t="shared" si="509"/>
        <v>1</v>
      </c>
    </row>
    <row r="1569" spans="1:35" x14ac:dyDescent="0.3">
      <c r="A1569" s="103" t="s">
        <v>3926</v>
      </c>
      <c r="B1569" s="214" t="s">
        <v>1672</v>
      </c>
      <c r="C1569" s="214" t="s">
        <v>6287</v>
      </c>
      <c r="D1569" s="164">
        <v>2028</v>
      </c>
      <c r="E1569" s="164">
        <v>11</v>
      </c>
      <c r="F1569" s="166">
        <v>0</v>
      </c>
      <c r="G1569" s="206"/>
      <c r="H1569" s="208">
        <v>7.9654829074012612E-3</v>
      </c>
      <c r="I1569" s="103" t="s">
        <v>558</v>
      </c>
      <c r="J1569" s="85">
        <v>4</v>
      </c>
      <c r="K1569" s="211" t="s">
        <v>6289</v>
      </c>
      <c r="L1569" s="211">
        <v>20</v>
      </c>
      <c r="M1569" s="211" t="str">
        <f>IF(
ISNA(INDEX([1]resources!E:E,MATCH(B1569,[1]resources!B:B,0))),"fillme",
INDEX([1]resources!E:E,MATCH(B1569,[1]resources!B:B,0)))</f>
        <v>CAISO_Li_Battery</v>
      </c>
      <c r="N1569" s="221">
        <f>IF(
ISNA(INDEX([1]resources!J:J,MATCH(B1569,[1]resources!B:B,0))),"fillme",
INDEX([1]resources!J:J,MATCH(B1569,[1]resources!B:B,0)))</f>
        <v>1</v>
      </c>
      <c r="O1569" s="210" t="str">
        <f>IFERROR(INDEX(resources!K:K,MATCH(B1569,resources!B:B,0)),"fillme")</f>
        <v>battery</v>
      </c>
      <c r="P1569" s="210" t="str">
        <f t="shared" si="495"/>
        <v>battery_2028_11</v>
      </c>
      <c r="Q1569" s="194">
        <f>INDEX(elcc!G:G,MATCH(P1569,elcc!D:D,0))</f>
        <v>0.96603464723299004</v>
      </c>
      <c r="R1569" s="195">
        <f t="shared" si="496"/>
        <v>1</v>
      </c>
      <c r="S1569" s="210">
        <f t="shared" si="497"/>
        <v>0.15389864940983577</v>
      </c>
      <c r="T1569" s="212">
        <f t="shared" si="498"/>
        <v>0.15389864940983577</v>
      </c>
      <c r="U1569" s="196" t="str">
        <f t="shared" si="499"/>
        <v>ok</v>
      </c>
      <c r="V1569" s="192" t="str">
        <f>INDEX(resources!F:F,MATCH(B1569,resources!B:B,0))</f>
        <v>physical</v>
      </c>
      <c r="W1569" s="197">
        <f t="shared" si="500"/>
        <v>0</v>
      </c>
      <c r="X1569" s="197">
        <f t="shared" si="501"/>
        <v>1</v>
      </c>
      <c r="Y1569" s="214" t="str">
        <f t="shared" si="502"/>
        <v>VSTAES_6_VESBT1_D.19-11-016 Resource 7_Resource 7. 20 MW, 80 MWh battery.</v>
      </c>
      <c r="Z1569" s="197">
        <f>IF(COUNTIFS($Y$2:Y1569,Y1569)=1,1,0)</f>
        <v>0</v>
      </c>
      <c r="AA1569" s="197">
        <f>SUM($Z$2:Z1569)*Z1569</f>
        <v>0</v>
      </c>
      <c r="AB1569" s="197">
        <f>COUNTIFS(resources!B:B,B1569)</f>
        <v>1</v>
      </c>
      <c r="AC1569" s="197">
        <f t="shared" si="503"/>
        <v>1</v>
      </c>
      <c r="AD1569" s="197">
        <f t="shared" si="504"/>
        <v>1</v>
      </c>
      <c r="AE1569" s="197">
        <f t="shared" si="505"/>
        <v>1</v>
      </c>
      <c r="AF1569" s="197">
        <f t="shared" si="506"/>
        <v>1</v>
      </c>
      <c r="AG1569" s="197">
        <f t="shared" si="507"/>
        <v>1</v>
      </c>
      <c r="AH1569" s="197">
        <f t="shared" si="508"/>
        <v>1</v>
      </c>
      <c r="AI1569" s="197">
        <f t="shared" si="509"/>
        <v>1</v>
      </c>
    </row>
    <row r="1570" spans="1:35" x14ac:dyDescent="0.3">
      <c r="A1570" s="103" t="s">
        <v>3926</v>
      </c>
      <c r="B1570" s="214" t="s">
        <v>1672</v>
      </c>
      <c r="C1570" s="214" t="s">
        <v>6287</v>
      </c>
      <c r="D1570" s="164">
        <v>2028</v>
      </c>
      <c r="E1570" s="164">
        <v>12</v>
      </c>
      <c r="F1570" s="166">
        <v>0</v>
      </c>
      <c r="G1570" s="206"/>
      <c r="H1570" s="208">
        <v>7.9654829074012612E-3</v>
      </c>
      <c r="I1570" s="103" t="s">
        <v>558</v>
      </c>
      <c r="J1570" s="85">
        <v>4</v>
      </c>
      <c r="K1570" s="211" t="s">
        <v>6289</v>
      </c>
      <c r="L1570" s="211">
        <v>20</v>
      </c>
      <c r="M1570" s="211" t="str">
        <f>IF(
ISNA(INDEX([1]resources!E:E,MATCH(B1570,[1]resources!B:B,0))),"fillme",
INDEX([1]resources!E:E,MATCH(B1570,[1]resources!B:B,0)))</f>
        <v>CAISO_Li_Battery</v>
      </c>
      <c r="N1570" s="221">
        <f>IF(
ISNA(INDEX([1]resources!J:J,MATCH(B1570,[1]resources!B:B,0))),"fillme",
INDEX([1]resources!J:J,MATCH(B1570,[1]resources!B:B,0)))</f>
        <v>1</v>
      </c>
      <c r="O1570" s="210" t="str">
        <f>IFERROR(INDEX(resources!K:K,MATCH(B1570,resources!B:B,0)),"fillme")</f>
        <v>battery</v>
      </c>
      <c r="P1570" s="210" t="str">
        <f t="shared" si="495"/>
        <v>battery_2028_12</v>
      </c>
      <c r="Q1570" s="194">
        <f>INDEX(elcc!G:G,MATCH(P1570,elcc!D:D,0))</f>
        <v>0.96603464723299004</v>
      </c>
      <c r="R1570" s="195">
        <f t="shared" si="496"/>
        <v>1</v>
      </c>
      <c r="S1570" s="210">
        <f t="shared" si="497"/>
        <v>0.15389864940983577</v>
      </c>
      <c r="T1570" s="212">
        <f t="shared" si="498"/>
        <v>0.15389864940983577</v>
      </c>
      <c r="U1570" s="196" t="str">
        <f t="shared" si="499"/>
        <v>ok</v>
      </c>
      <c r="V1570" s="192" t="str">
        <f>INDEX(resources!F:F,MATCH(B1570,resources!B:B,0))</f>
        <v>physical</v>
      </c>
      <c r="W1570" s="197">
        <f t="shared" si="500"/>
        <v>0</v>
      </c>
      <c r="X1570" s="197">
        <f t="shared" si="501"/>
        <v>1</v>
      </c>
      <c r="Y1570" s="214" t="str">
        <f t="shared" si="502"/>
        <v>VSTAES_6_VESBT1_D.19-11-016 Resource 7_Resource 7. 20 MW, 80 MWh battery.</v>
      </c>
      <c r="Z1570" s="197">
        <f>IF(COUNTIFS($Y$2:Y1570,Y1570)=1,1,0)</f>
        <v>0</v>
      </c>
      <c r="AA1570" s="197">
        <f>SUM($Z$2:Z1570)*Z1570</f>
        <v>0</v>
      </c>
      <c r="AB1570" s="197">
        <f>COUNTIFS(resources!B:B,B1570)</f>
        <v>1</v>
      </c>
      <c r="AC1570" s="197">
        <f t="shared" si="503"/>
        <v>1</v>
      </c>
      <c r="AD1570" s="197">
        <f t="shared" si="504"/>
        <v>1</v>
      </c>
      <c r="AE1570" s="197">
        <f t="shared" si="505"/>
        <v>1</v>
      </c>
      <c r="AF1570" s="197">
        <f t="shared" si="506"/>
        <v>1</v>
      </c>
      <c r="AG1570" s="197">
        <f t="shared" si="507"/>
        <v>1</v>
      </c>
      <c r="AH1570" s="197">
        <f t="shared" si="508"/>
        <v>1</v>
      </c>
      <c r="AI1570" s="197">
        <f t="shared" si="509"/>
        <v>1</v>
      </c>
    </row>
    <row r="1571" spans="1:35" x14ac:dyDescent="0.3">
      <c r="A1571" s="103" t="s">
        <v>3926</v>
      </c>
      <c r="B1571" s="214" t="s">
        <v>1672</v>
      </c>
      <c r="C1571" s="214" t="s">
        <v>6287</v>
      </c>
      <c r="D1571" s="164">
        <v>2029</v>
      </c>
      <c r="E1571" s="164">
        <v>1</v>
      </c>
      <c r="F1571" s="166">
        <v>0</v>
      </c>
      <c r="G1571" s="206"/>
      <c r="H1571" s="208">
        <v>7.9654829074012612E-3</v>
      </c>
      <c r="I1571" s="103" t="s">
        <v>558</v>
      </c>
      <c r="J1571" s="85">
        <v>4</v>
      </c>
      <c r="K1571" s="211" t="s">
        <v>6289</v>
      </c>
      <c r="L1571" s="211">
        <v>20</v>
      </c>
      <c r="M1571" s="211" t="str">
        <f>IF(
ISNA(INDEX([1]resources!E:E,MATCH(B1571,[1]resources!B:B,0))),"fillme",
INDEX([1]resources!E:E,MATCH(B1571,[1]resources!B:B,0)))</f>
        <v>CAISO_Li_Battery</v>
      </c>
      <c r="N1571" s="221">
        <f>IF(
ISNA(INDEX([1]resources!J:J,MATCH(B1571,[1]resources!B:B,0))),"fillme",
INDEX([1]resources!J:J,MATCH(B1571,[1]resources!B:B,0)))</f>
        <v>1</v>
      </c>
      <c r="O1571" s="210" t="str">
        <f>IFERROR(INDEX(resources!K:K,MATCH(B1571,resources!B:B,0)),"fillme")</f>
        <v>battery</v>
      </c>
      <c r="P1571" s="210" t="str">
        <f t="shared" si="495"/>
        <v>battery_2029_1</v>
      </c>
      <c r="Q1571" s="194">
        <f>INDEX(elcc!G:G,MATCH(P1571,elcc!D:D,0))</f>
        <v>0.96603464723299004</v>
      </c>
      <c r="R1571" s="195">
        <f t="shared" si="496"/>
        <v>1</v>
      </c>
      <c r="S1571" s="210">
        <f t="shared" si="497"/>
        <v>0.15389864940983577</v>
      </c>
      <c r="T1571" s="212">
        <f t="shared" si="498"/>
        <v>0.15389864940983577</v>
      </c>
      <c r="U1571" s="196" t="str">
        <f t="shared" si="499"/>
        <v>ok</v>
      </c>
      <c r="V1571" s="192" t="str">
        <f>INDEX(resources!F:F,MATCH(B1571,resources!B:B,0))</f>
        <v>physical</v>
      </c>
      <c r="W1571" s="197">
        <f t="shared" si="500"/>
        <v>0</v>
      </c>
      <c r="X1571" s="197">
        <f t="shared" si="501"/>
        <v>1</v>
      </c>
      <c r="Y1571" s="214" t="str">
        <f t="shared" si="502"/>
        <v>VSTAES_6_VESBT1_D.19-11-016 Resource 7_Resource 7. 20 MW, 80 MWh battery.</v>
      </c>
      <c r="Z1571" s="197">
        <f>IF(COUNTIFS($Y$2:Y1571,Y1571)=1,1,0)</f>
        <v>0</v>
      </c>
      <c r="AA1571" s="197">
        <f>SUM($Z$2:Z1571)*Z1571</f>
        <v>0</v>
      </c>
      <c r="AB1571" s="197">
        <f>COUNTIFS(resources!B:B,B1571)</f>
        <v>1</v>
      </c>
      <c r="AC1571" s="197">
        <f t="shared" si="503"/>
        <v>1</v>
      </c>
      <c r="AD1571" s="197">
        <f t="shared" si="504"/>
        <v>1</v>
      </c>
      <c r="AE1571" s="197">
        <f t="shared" si="505"/>
        <v>1</v>
      </c>
      <c r="AF1571" s="197">
        <f t="shared" si="506"/>
        <v>1</v>
      </c>
      <c r="AG1571" s="197">
        <f t="shared" si="507"/>
        <v>1</v>
      </c>
      <c r="AH1571" s="197">
        <f t="shared" si="508"/>
        <v>1</v>
      </c>
      <c r="AI1571" s="197">
        <f t="shared" si="509"/>
        <v>1</v>
      </c>
    </row>
    <row r="1572" spans="1:35" x14ac:dyDescent="0.3">
      <c r="A1572" s="103" t="s">
        <v>3926</v>
      </c>
      <c r="B1572" s="214" t="s">
        <v>1672</v>
      </c>
      <c r="C1572" s="214" t="s">
        <v>6287</v>
      </c>
      <c r="D1572" s="164">
        <v>2029</v>
      </c>
      <c r="E1572" s="164">
        <v>2</v>
      </c>
      <c r="F1572" s="166">
        <v>0</v>
      </c>
      <c r="G1572" s="206"/>
      <c r="H1572" s="208">
        <v>7.9654829074012612E-3</v>
      </c>
      <c r="I1572" s="103" t="s">
        <v>558</v>
      </c>
      <c r="J1572" s="85">
        <v>4</v>
      </c>
      <c r="K1572" s="211" t="s">
        <v>6289</v>
      </c>
      <c r="L1572" s="211">
        <v>20</v>
      </c>
      <c r="M1572" s="211" t="str">
        <f>IF(
ISNA(INDEX([1]resources!E:E,MATCH(B1572,[1]resources!B:B,0))),"fillme",
INDEX([1]resources!E:E,MATCH(B1572,[1]resources!B:B,0)))</f>
        <v>CAISO_Li_Battery</v>
      </c>
      <c r="N1572" s="221">
        <f>IF(
ISNA(INDEX([1]resources!J:J,MATCH(B1572,[1]resources!B:B,0))),"fillme",
INDEX([1]resources!J:J,MATCH(B1572,[1]resources!B:B,0)))</f>
        <v>1</v>
      </c>
      <c r="O1572" s="210" t="str">
        <f>IFERROR(INDEX(resources!K:K,MATCH(B1572,resources!B:B,0)),"fillme")</f>
        <v>battery</v>
      </c>
      <c r="P1572" s="210" t="str">
        <f t="shared" si="495"/>
        <v>battery_2029_2</v>
      </c>
      <c r="Q1572" s="194">
        <f>INDEX(elcc!G:G,MATCH(P1572,elcc!D:D,0))</f>
        <v>0.96603464723299004</v>
      </c>
      <c r="R1572" s="195">
        <f t="shared" si="496"/>
        <v>1</v>
      </c>
      <c r="S1572" s="210">
        <f t="shared" si="497"/>
        <v>0.15389864940983577</v>
      </c>
      <c r="T1572" s="212">
        <f t="shared" si="498"/>
        <v>0.15389864940983577</v>
      </c>
      <c r="U1572" s="196" t="str">
        <f t="shared" si="499"/>
        <v>ok</v>
      </c>
      <c r="V1572" s="192" t="str">
        <f>INDEX(resources!F:F,MATCH(B1572,resources!B:B,0))</f>
        <v>physical</v>
      </c>
      <c r="W1572" s="197">
        <f t="shared" si="500"/>
        <v>0</v>
      </c>
      <c r="X1572" s="197">
        <f t="shared" si="501"/>
        <v>1</v>
      </c>
      <c r="Y1572" s="214" t="str">
        <f t="shared" si="502"/>
        <v>VSTAES_6_VESBT1_D.19-11-016 Resource 7_Resource 7. 20 MW, 80 MWh battery.</v>
      </c>
      <c r="Z1572" s="197">
        <f>IF(COUNTIFS($Y$2:Y1572,Y1572)=1,1,0)</f>
        <v>0</v>
      </c>
      <c r="AA1572" s="197">
        <f>SUM($Z$2:Z1572)*Z1572</f>
        <v>0</v>
      </c>
      <c r="AB1572" s="197">
        <f>COUNTIFS(resources!B:B,B1572)</f>
        <v>1</v>
      </c>
      <c r="AC1572" s="197">
        <f t="shared" si="503"/>
        <v>1</v>
      </c>
      <c r="AD1572" s="197">
        <f t="shared" si="504"/>
        <v>1</v>
      </c>
      <c r="AE1572" s="197">
        <f t="shared" si="505"/>
        <v>1</v>
      </c>
      <c r="AF1572" s="197">
        <f t="shared" si="506"/>
        <v>1</v>
      </c>
      <c r="AG1572" s="197">
        <f t="shared" si="507"/>
        <v>1</v>
      </c>
      <c r="AH1572" s="197">
        <f t="shared" si="508"/>
        <v>1</v>
      </c>
      <c r="AI1572" s="197">
        <f t="shared" si="509"/>
        <v>1</v>
      </c>
    </row>
    <row r="1573" spans="1:35" x14ac:dyDescent="0.3">
      <c r="A1573" s="103" t="s">
        <v>3926</v>
      </c>
      <c r="B1573" s="214" t="s">
        <v>1672</v>
      </c>
      <c r="C1573" s="214" t="s">
        <v>6287</v>
      </c>
      <c r="D1573" s="164">
        <v>2029</v>
      </c>
      <c r="E1573" s="164">
        <v>3</v>
      </c>
      <c r="F1573" s="166">
        <v>0</v>
      </c>
      <c r="G1573" s="206"/>
      <c r="H1573" s="208">
        <v>7.9654829074012612E-3</v>
      </c>
      <c r="I1573" s="103" t="s">
        <v>558</v>
      </c>
      <c r="J1573" s="85">
        <v>4</v>
      </c>
      <c r="K1573" s="211" t="s">
        <v>6289</v>
      </c>
      <c r="L1573" s="211">
        <v>20</v>
      </c>
      <c r="M1573" s="211" t="str">
        <f>IF(
ISNA(INDEX([1]resources!E:E,MATCH(B1573,[1]resources!B:B,0))),"fillme",
INDEX([1]resources!E:E,MATCH(B1573,[1]resources!B:B,0)))</f>
        <v>CAISO_Li_Battery</v>
      </c>
      <c r="N1573" s="221">
        <f>IF(
ISNA(INDEX([1]resources!J:J,MATCH(B1573,[1]resources!B:B,0))),"fillme",
INDEX([1]resources!J:J,MATCH(B1573,[1]resources!B:B,0)))</f>
        <v>1</v>
      </c>
      <c r="O1573" s="210" t="str">
        <f>IFERROR(INDEX(resources!K:K,MATCH(B1573,resources!B:B,0)),"fillme")</f>
        <v>battery</v>
      </c>
      <c r="P1573" s="210" t="str">
        <f t="shared" si="495"/>
        <v>battery_2029_3</v>
      </c>
      <c r="Q1573" s="194">
        <f>INDEX(elcc!G:G,MATCH(P1573,elcc!D:D,0))</f>
        <v>0.96603464723299004</v>
      </c>
      <c r="R1573" s="195">
        <f t="shared" si="496"/>
        <v>1</v>
      </c>
      <c r="S1573" s="210">
        <f t="shared" si="497"/>
        <v>0.15389864940983577</v>
      </c>
      <c r="T1573" s="212">
        <f t="shared" si="498"/>
        <v>0.15389864940983577</v>
      </c>
      <c r="U1573" s="196" t="str">
        <f t="shared" si="499"/>
        <v>ok</v>
      </c>
      <c r="V1573" s="192" t="str">
        <f>INDEX(resources!F:F,MATCH(B1573,resources!B:B,0))</f>
        <v>physical</v>
      </c>
      <c r="W1573" s="197">
        <f t="shared" si="500"/>
        <v>0</v>
      </c>
      <c r="X1573" s="197">
        <f t="shared" si="501"/>
        <v>1</v>
      </c>
      <c r="Y1573" s="214" t="str">
        <f t="shared" si="502"/>
        <v>VSTAES_6_VESBT1_D.19-11-016 Resource 7_Resource 7. 20 MW, 80 MWh battery.</v>
      </c>
      <c r="Z1573" s="197">
        <f>IF(COUNTIFS($Y$2:Y1573,Y1573)=1,1,0)</f>
        <v>0</v>
      </c>
      <c r="AA1573" s="197">
        <f>SUM($Z$2:Z1573)*Z1573</f>
        <v>0</v>
      </c>
      <c r="AB1573" s="197">
        <f>COUNTIFS(resources!B:B,B1573)</f>
        <v>1</v>
      </c>
      <c r="AC1573" s="197">
        <f t="shared" si="503"/>
        <v>1</v>
      </c>
      <c r="AD1573" s="197">
        <f t="shared" si="504"/>
        <v>1</v>
      </c>
      <c r="AE1573" s="197">
        <f t="shared" si="505"/>
        <v>1</v>
      </c>
      <c r="AF1573" s="197">
        <f t="shared" si="506"/>
        <v>1</v>
      </c>
      <c r="AG1573" s="197">
        <f t="shared" si="507"/>
        <v>1</v>
      </c>
      <c r="AH1573" s="197">
        <f t="shared" si="508"/>
        <v>1</v>
      </c>
      <c r="AI1573" s="197">
        <f t="shared" si="509"/>
        <v>1</v>
      </c>
    </row>
    <row r="1574" spans="1:35" x14ac:dyDescent="0.3">
      <c r="A1574" s="103" t="s">
        <v>3926</v>
      </c>
      <c r="B1574" s="214" t="s">
        <v>1672</v>
      </c>
      <c r="C1574" s="214" t="s">
        <v>6287</v>
      </c>
      <c r="D1574" s="164">
        <v>2029</v>
      </c>
      <c r="E1574" s="164">
        <v>4</v>
      </c>
      <c r="F1574" s="166">
        <v>0</v>
      </c>
      <c r="G1574" s="206"/>
      <c r="H1574" s="208">
        <v>7.9654829074012612E-3</v>
      </c>
      <c r="I1574" s="103" t="s">
        <v>558</v>
      </c>
      <c r="J1574" s="85">
        <v>4</v>
      </c>
      <c r="K1574" s="211" t="s">
        <v>6289</v>
      </c>
      <c r="L1574" s="211">
        <v>20</v>
      </c>
      <c r="M1574" s="211" t="str">
        <f>IF(
ISNA(INDEX([1]resources!E:E,MATCH(B1574,[1]resources!B:B,0))),"fillme",
INDEX([1]resources!E:E,MATCH(B1574,[1]resources!B:B,0)))</f>
        <v>CAISO_Li_Battery</v>
      </c>
      <c r="N1574" s="221">
        <f>IF(
ISNA(INDEX([1]resources!J:J,MATCH(B1574,[1]resources!B:B,0))),"fillme",
INDEX([1]resources!J:J,MATCH(B1574,[1]resources!B:B,0)))</f>
        <v>1</v>
      </c>
      <c r="O1574" s="210" t="str">
        <f>IFERROR(INDEX(resources!K:K,MATCH(B1574,resources!B:B,0)),"fillme")</f>
        <v>battery</v>
      </c>
      <c r="P1574" s="210" t="str">
        <f t="shared" si="495"/>
        <v>battery_2029_4</v>
      </c>
      <c r="Q1574" s="194">
        <f>INDEX(elcc!G:G,MATCH(P1574,elcc!D:D,0))</f>
        <v>0.96603464723299004</v>
      </c>
      <c r="R1574" s="195">
        <f t="shared" si="496"/>
        <v>1</v>
      </c>
      <c r="S1574" s="210">
        <f t="shared" si="497"/>
        <v>0.15389864940983577</v>
      </c>
      <c r="T1574" s="212">
        <f t="shared" si="498"/>
        <v>0.15389864940983577</v>
      </c>
      <c r="U1574" s="196" t="str">
        <f t="shared" si="499"/>
        <v>ok</v>
      </c>
      <c r="V1574" s="192" t="str">
        <f>INDEX(resources!F:F,MATCH(B1574,resources!B:B,0))</f>
        <v>physical</v>
      </c>
      <c r="W1574" s="197">
        <f t="shared" si="500"/>
        <v>0</v>
      </c>
      <c r="X1574" s="197">
        <f t="shared" si="501"/>
        <v>1</v>
      </c>
      <c r="Y1574" s="214" t="str">
        <f t="shared" si="502"/>
        <v>VSTAES_6_VESBT1_D.19-11-016 Resource 7_Resource 7. 20 MW, 80 MWh battery.</v>
      </c>
      <c r="Z1574" s="197">
        <f>IF(COUNTIFS($Y$2:Y1574,Y1574)=1,1,0)</f>
        <v>0</v>
      </c>
      <c r="AA1574" s="197">
        <f>SUM($Z$2:Z1574)*Z1574</f>
        <v>0</v>
      </c>
      <c r="AB1574" s="197">
        <f>COUNTIFS(resources!B:B,B1574)</f>
        <v>1</v>
      </c>
      <c r="AC1574" s="197">
        <f t="shared" si="503"/>
        <v>1</v>
      </c>
      <c r="AD1574" s="197">
        <f t="shared" si="504"/>
        <v>1</v>
      </c>
      <c r="AE1574" s="197">
        <f t="shared" si="505"/>
        <v>1</v>
      </c>
      <c r="AF1574" s="197">
        <f t="shared" si="506"/>
        <v>1</v>
      </c>
      <c r="AG1574" s="197">
        <f t="shared" si="507"/>
        <v>1</v>
      </c>
      <c r="AH1574" s="197">
        <f t="shared" si="508"/>
        <v>1</v>
      </c>
      <c r="AI1574" s="197">
        <f t="shared" si="509"/>
        <v>1</v>
      </c>
    </row>
    <row r="1575" spans="1:35" x14ac:dyDescent="0.3">
      <c r="A1575" s="103" t="s">
        <v>3926</v>
      </c>
      <c r="B1575" s="214" t="s">
        <v>1672</v>
      </c>
      <c r="C1575" s="214" t="s">
        <v>6287</v>
      </c>
      <c r="D1575" s="164">
        <v>2029</v>
      </c>
      <c r="E1575" s="164">
        <v>5</v>
      </c>
      <c r="F1575" s="166">
        <v>0</v>
      </c>
      <c r="G1575" s="206"/>
      <c r="H1575" s="208">
        <v>7.9654829074012612E-3</v>
      </c>
      <c r="I1575" s="103" t="s">
        <v>558</v>
      </c>
      <c r="J1575" s="85">
        <v>4</v>
      </c>
      <c r="K1575" s="211" t="s">
        <v>6289</v>
      </c>
      <c r="L1575" s="211">
        <v>20</v>
      </c>
      <c r="M1575" s="211" t="str">
        <f>IF(
ISNA(INDEX([1]resources!E:E,MATCH(B1575,[1]resources!B:B,0))),"fillme",
INDEX([1]resources!E:E,MATCH(B1575,[1]resources!B:B,0)))</f>
        <v>CAISO_Li_Battery</v>
      </c>
      <c r="N1575" s="221">
        <f>IF(
ISNA(INDEX([1]resources!J:J,MATCH(B1575,[1]resources!B:B,0))),"fillme",
INDEX([1]resources!J:J,MATCH(B1575,[1]resources!B:B,0)))</f>
        <v>1</v>
      </c>
      <c r="O1575" s="210" t="str">
        <f>IFERROR(INDEX(resources!K:K,MATCH(B1575,resources!B:B,0)),"fillme")</f>
        <v>battery</v>
      </c>
      <c r="P1575" s="210" t="str">
        <f t="shared" si="495"/>
        <v>battery_2029_5</v>
      </c>
      <c r="Q1575" s="194">
        <f>INDEX(elcc!G:G,MATCH(P1575,elcc!D:D,0))</f>
        <v>0.96603464723299004</v>
      </c>
      <c r="R1575" s="195">
        <f t="shared" si="496"/>
        <v>1</v>
      </c>
      <c r="S1575" s="210">
        <f t="shared" si="497"/>
        <v>0.15389864940983577</v>
      </c>
      <c r="T1575" s="212">
        <f t="shared" si="498"/>
        <v>0.15389864940983577</v>
      </c>
      <c r="U1575" s="196" t="str">
        <f t="shared" si="499"/>
        <v>ok</v>
      </c>
      <c r="V1575" s="192" t="str">
        <f>INDEX(resources!F:F,MATCH(B1575,resources!B:B,0))</f>
        <v>physical</v>
      </c>
      <c r="W1575" s="197">
        <f t="shared" si="500"/>
        <v>0</v>
      </c>
      <c r="X1575" s="197">
        <f t="shared" si="501"/>
        <v>1</v>
      </c>
      <c r="Y1575" s="214" t="str">
        <f t="shared" si="502"/>
        <v>VSTAES_6_VESBT1_D.19-11-016 Resource 7_Resource 7. 20 MW, 80 MWh battery.</v>
      </c>
      <c r="Z1575" s="197">
        <f>IF(COUNTIFS($Y$2:Y1575,Y1575)=1,1,0)</f>
        <v>0</v>
      </c>
      <c r="AA1575" s="197">
        <f>SUM($Z$2:Z1575)*Z1575</f>
        <v>0</v>
      </c>
      <c r="AB1575" s="197">
        <f>COUNTIFS(resources!B:B,B1575)</f>
        <v>1</v>
      </c>
      <c r="AC1575" s="197">
        <f t="shared" si="503"/>
        <v>1</v>
      </c>
      <c r="AD1575" s="197">
        <f t="shared" si="504"/>
        <v>1</v>
      </c>
      <c r="AE1575" s="197">
        <f t="shared" si="505"/>
        <v>1</v>
      </c>
      <c r="AF1575" s="197">
        <f t="shared" si="506"/>
        <v>1</v>
      </c>
      <c r="AG1575" s="197">
        <f t="shared" si="507"/>
        <v>1</v>
      </c>
      <c r="AH1575" s="197">
        <f t="shared" si="508"/>
        <v>1</v>
      </c>
      <c r="AI1575" s="197">
        <f t="shared" si="509"/>
        <v>1</v>
      </c>
    </row>
    <row r="1576" spans="1:35" x14ac:dyDescent="0.3">
      <c r="A1576" s="103" t="s">
        <v>3926</v>
      </c>
      <c r="B1576" s="214" t="s">
        <v>1672</v>
      </c>
      <c r="C1576" s="214" t="s">
        <v>6287</v>
      </c>
      <c r="D1576" s="164">
        <v>2029</v>
      </c>
      <c r="E1576" s="164">
        <v>6</v>
      </c>
      <c r="F1576" s="166">
        <v>0</v>
      </c>
      <c r="G1576" s="206"/>
      <c r="H1576" s="208">
        <v>7.9654829074012612E-3</v>
      </c>
      <c r="I1576" s="103" t="s">
        <v>558</v>
      </c>
      <c r="J1576" s="85">
        <v>4</v>
      </c>
      <c r="K1576" s="211" t="s">
        <v>6289</v>
      </c>
      <c r="L1576" s="211">
        <v>20</v>
      </c>
      <c r="M1576" s="211" t="str">
        <f>IF(
ISNA(INDEX([1]resources!E:E,MATCH(B1576,[1]resources!B:B,0))),"fillme",
INDEX([1]resources!E:E,MATCH(B1576,[1]resources!B:B,0)))</f>
        <v>CAISO_Li_Battery</v>
      </c>
      <c r="N1576" s="221">
        <f>IF(
ISNA(INDEX([1]resources!J:J,MATCH(B1576,[1]resources!B:B,0))),"fillme",
INDEX([1]resources!J:J,MATCH(B1576,[1]resources!B:B,0)))</f>
        <v>1</v>
      </c>
      <c r="O1576" s="210" t="str">
        <f>IFERROR(INDEX(resources!K:K,MATCH(B1576,resources!B:B,0)),"fillme")</f>
        <v>battery</v>
      </c>
      <c r="P1576" s="210" t="str">
        <f t="shared" si="495"/>
        <v>battery_2029_6</v>
      </c>
      <c r="Q1576" s="194">
        <f>INDEX(elcc!G:G,MATCH(P1576,elcc!D:D,0))</f>
        <v>0.96603464723299004</v>
      </c>
      <c r="R1576" s="195">
        <f t="shared" si="496"/>
        <v>1</v>
      </c>
      <c r="S1576" s="210">
        <f t="shared" si="497"/>
        <v>0.15389864940983577</v>
      </c>
      <c r="T1576" s="212">
        <f t="shared" si="498"/>
        <v>0.15389864940983577</v>
      </c>
      <c r="U1576" s="196" t="str">
        <f t="shared" si="499"/>
        <v>ok</v>
      </c>
      <c r="V1576" s="192" t="str">
        <f>INDEX(resources!F:F,MATCH(B1576,resources!B:B,0))</f>
        <v>physical</v>
      </c>
      <c r="W1576" s="197">
        <f t="shared" si="500"/>
        <v>0</v>
      </c>
      <c r="X1576" s="197">
        <f t="shared" si="501"/>
        <v>1</v>
      </c>
      <c r="Y1576" s="214" t="str">
        <f t="shared" si="502"/>
        <v>VSTAES_6_VESBT1_D.19-11-016 Resource 7_Resource 7. 20 MW, 80 MWh battery.</v>
      </c>
      <c r="Z1576" s="197">
        <f>IF(COUNTIFS($Y$2:Y1576,Y1576)=1,1,0)</f>
        <v>0</v>
      </c>
      <c r="AA1576" s="197">
        <f>SUM($Z$2:Z1576)*Z1576</f>
        <v>0</v>
      </c>
      <c r="AB1576" s="197">
        <f>COUNTIFS(resources!B:B,B1576)</f>
        <v>1</v>
      </c>
      <c r="AC1576" s="197">
        <f t="shared" si="503"/>
        <v>1</v>
      </c>
      <c r="AD1576" s="197">
        <f t="shared" si="504"/>
        <v>1</v>
      </c>
      <c r="AE1576" s="197">
        <f t="shared" si="505"/>
        <v>1</v>
      </c>
      <c r="AF1576" s="197">
        <f t="shared" si="506"/>
        <v>1</v>
      </c>
      <c r="AG1576" s="197">
        <f t="shared" si="507"/>
        <v>1</v>
      </c>
      <c r="AH1576" s="197">
        <f t="shared" si="508"/>
        <v>1</v>
      </c>
      <c r="AI1576" s="197">
        <f t="shared" si="509"/>
        <v>1</v>
      </c>
    </row>
    <row r="1577" spans="1:35" x14ac:dyDescent="0.3">
      <c r="A1577" s="103" t="s">
        <v>3926</v>
      </c>
      <c r="B1577" s="214" t="s">
        <v>1672</v>
      </c>
      <c r="C1577" s="214" t="s">
        <v>6287</v>
      </c>
      <c r="D1577" s="164">
        <v>2029</v>
      </c>
      <c r="E1577" s="164">
        <v>7</v>
      </c>
      <c r="F1577" s="166">
        <v>0</v>
      </c>
      <c r="G1577" s="206"/>
      <c r="H1577" s="208">
        <v>7.9654829074012612E-3</v>
      </c>
      <c r="I1577" s="103" t="s">
        <v>558</v>
      </c>
      <c r="J1577" s="85">
        <v>4</v>
      </c>
      <c r="K1577" s="211" t="s">
        <v>6289</v>
      </c>
      <c r="L1577" s="211">
        <v>20</v>
      </c>
      <c r="M1577" s="211" t="str">
        <f>IF(
ISNA(INDEX([1]resources!E:E,MATCH(B1577,[1]resources!B:B,0))),"fillme",
INDEX([1]resources!E:E,MATCH(B1577,[1]resources!B:B,0)))</f>
        <v>CAISO_Li_Battery</v>
      </c>
      <c r="N1577" s="221">
        <f>IF(
ISNA(INDEX([1]resources!J:J,MATCH(B1577,[1]resources!B:B,0))),"fillme",
INDEX([1]resources!J:J,MATCH(B1577,[1]resources!B:B,0)))</f>
        <v>1</v>
      </c>
      <c r="O1577" s="210" t="str">
        <f>IFERROR(INDEX(resources!K:K,MATCH(B1577,resources!B:B,0)),"fillme")</f>
        <v>battery</v>
      </c>
      <c r="P1577" s="210" t="str">
        <f t="shared" si="495"/>
        <v>battery_2029_7</v>
      </c>
      <c r="Q1577" s="194">
        <f>INDEX(elcc!G:G,MATCH(P1577,elcc!D:D,0))</f>
        <v>0.96603464723299004</v>
      </c>
      <c r="R1577" s="195">
        <f t="shared" si="496"/>
        <v>1</v>
      </c>
      <c r="S1577" s="210">
        <f t="shared" si="497"/>
        <v>0.15389864940983577</v>
      </c>
      <c r="T1577" s="212">
        <f t="shared" si="498"/>
        <v>0.15389864940983577</v>
      </c>
      <c r="U1577" s="196" t="str">
        <f t="shared" si="499"/>
        <v>ok</v>
      </c>
      <c r="V1577" s="192" t="str">
        <f>INDEX(resources!F:F,MATCH(B1577,resources!B:B,0))</f>
        <v>physical</v>
      </c>
      <c r="W1577" s="197">
        <f t="shared" si="500"/>
        <v>0</v>
      </c>
      <c r="X1577" s="197">
        <f t="shared" si="501"/>
        <v>1</v>
      </c>
      <c r="Y1577" s="214" t="str">
        <f t="shared" si="502"/>
        <v>VSTAES_6_VESBT1_D.19-11-016 Resource 7_Resource 7. 20 MW, 80 MWh battery.</v>
      </c>
      <c r="Z1577" s="197">
        <f>IF(COUNTIFS($Y$2:Y1577,Y1577)=1,1,0)</f>
        <v>0</v>
      </c>
      <c r="AA1577" s="197">
        <f>SUM($Z$2:Z1577)*Z1577</f>
        <v>0</v>
      </c>
      <c r="AB1577" s="197">
        <f>COUNTIFS(resources!B:B,B1577)</f>
        <v>1</v>
      </c>
      <c r="AC1577" s="197">
        <f t="shared" si="503"/>
        <v>1</v>
      </c>
      <c r="AD1577" s="197">
        <f t="shared" si="504"/>
        <v>1</v>
      </c>
      <c r="AE1577" s="197">
        <f t="shared" si="505"/>
        <v>1</v>
      </c>
      <c r="AF1577" s="197">
        <f t="shared" si="506"/>
        <v>1</v>
      </c>
      <c r="AG1577" s="197">
        <f t="shared" si="507"/>
        <v>1</v>
      </c>
      <c r="AH1577" s="197">
        <f t="shared" si="508"/>
        <v>1</v>
      </c>
      <c r="AI1577" s="197">
        <f t="shared" si="509"/>
        <v>1</v>
      </c>
    </row>
    <row r="1578" spans="1:35" x14ac:dyDescent="0.3">
      <c r="A1578" s="103" t="s">
        <v>3926</v>
      </c>
      <c r="B1578" s="214" t="s">
        <v>1672</v>
      </c>
      <c r="C1578" s="214" t="s">
        <v>6287</v>
      </c>
      <c r="D1578" s="164">
        <v>2029</v>
      </c>
      <c r="E1578" s="164">
        <v>8</v>
      </c>
      <c r="F1578" s="166">
        <v>0</v>
      </c>
      <c r="G1578" s="206"/>
      <c r="H1578" s="208">
        <v>7.9654829074012612E-3</v>
      </c>
      <c r="I1578" s="103" t="s">
        <v>558</v>
      </c>
      <c r="J1578" s="85">
        <v>4</v>
      </c>
      <c r="K1578" s="211" t="s">
        <v>6289</v>
      </c>
      <c r="L1578" s="211">
        <v>20</v>
      </c>
      <c r="M1578" s="211" t="str">
        <f>IF(
ISNA(INDEX([1]resources!E:E,MATCH(B1578,[1]resources!B:B,0))),"fillme",
INDEX([1]resources!E:E,MATCH(B1578,[1]resources!B:B,0)))</f>
        <v>CAISO_Li_Battery</v>
      </c>
      <c r="N1578" s="221">
        <f>IF(
ISNA(INDEX([1]resources!J:J,MATCH(B1578,[1]resources!B:B,0))),"fillme",
INDEX([1]resources!J:J,MATCH(B1578,[1]resources!B:B,0)))</f>
        <v>1</v>
      </c>
      <c r="O1578" s="210" t="str">
        <f>IFERROR(INDEX(resources!K:K,MATCH(B1578,resources!B:B,0)),"fillme")</f>
        <v>battery</v>
      </c>
      <c r="P1578" s="210" t="str">
        <f t="shared" si="495"/>
        <v>battery_2029_8</v>
      </c>
      <c r="Q1578" s="194">
        <f>INDEX(elcc!G:G,MATCH(P1578,elcc!D:D,0))</f>
        <v>0.96603464723299004</v>
      </c>
      <c r="R1578" s="195">
        <f t="shared" si="496"/>
        <v>1</v>
      </c>
      <c r="S1578" s="210">
        <f t="shared" si="497"/>
        <v>0.15389864940983577</v>
      </c>
      <c r="T1578" s="212">
        <f t="shared" si="498"/>
        <v>0.15389864940983577</v>
      </c>
      <c r="U1578" s="196" t="str">
        <f t="shared" si="499"/>
        <v>ok</v>
      </c>
      <c r="V1578" s="192" t="str">
        <f>INDEX(resources!F:F,MATCH(B1578,resources!B:B,0))</f>
        <v>physical</v>
      </c>
      <c r="W1578" s="197">
        <f t="shared" si="500"/>
        <v>0</v>
      </c>
      <c r="X1578" s="197">
        <f t="shared" si="501"/>
        <v>1</v>
      </c>
      <c r="Y1578" s="214" t="str">
        <f t="shared" si="502"/>
        <v>VSTAES_6_VESBT1_D.19-11-016 Resource 7_Resource 7. 20 MW, 80 MWh battery.</v>
      </c>
      <c r="Z1578" s="197">
        <f>IF(COUNTIFS($Y$2:Y1578,Y1578)=1,1,0)</f>
        <v>0</v>
      </c>
      <c r="AA1578" s="197">
        <f>SUM($Z$2:Z1578)*Z1578</f>
        <v>0</v>
      </c>
      <c r="AB1578" s="197">
        <f>COUNTIFS(resources!B:B,B1578)</f>
        <v>1</v>
      </c>
      <c r="AC1578" s="197">
        <f t="shared" si="503"/>
        <v>1</v>
      </c>
      <c r="AD1578" s="197">
        <f t="shared" si="504"/>
        <v>1</v>
      </c>
      <c r="AE1578" s="197">
        <f t="shared" si="505"/>
        <v>1</v>
      </c>
      <c r="AF1578" s="197">
        <f t="shared" si="506"/>
        <v>1</v>
      </c>
      <c r="AG1578" s="197">
        <f t="shared" si="507"/>
        <v>1</v>
      </c>
      <c r="AH1578" s="197">
        <f t="shared" si="508"/>
        <v>1</v>
      </c>
      <c r="AI1578" s="197">
        <f t="shared" si="509"/>
        <v>1</v>
      </c>
    </row>
    <row r="1579" spans="1:35" x14ac:dyDescent="0.3">
      <c r="A1579" s="103" t="s">
        <v>3926</v>
      </c>
      <c r="B1579" s="214" t="s">
        <v>1672</v>
      </c>
      <c r="C1579" s="214" t="s">
        <v>6287</v>
      </c>
      <c r="D1579" s="164">
        <v>2029</v>
      </c>
      <c r="E1579" s="164">
        <v>9</v>
      </c>
      <c r="F1579" s="166">
        <v>0</v>
      </c>
      <c r="G1579" s="206"/>
      <c r="H1579" s="208">
        <v>7.9654829074012612E-3</v>
      </c>
      <c r="I1579" s="103" t="s">
        <v>558</v>
      </c>
      <c r="J1579" s="85">
        <v>4</v>
      </c>
      <c r="K1579" s="211" t="s">
        <v>6289</v>
      </c>
      <c r="L1579" s="211">
        <v>20</v>
      </c>
      <c r="M1579" s="211" t="str">
        <f>IF(
ISNA(INDEX([1]resources!E:E,MATCH(B1579,[1]resources!B:B,0))),"fillme",
INDEX([1]resources!E:E,MATCH(B1579,[1]resources!B:B,0)))</f>
        <v>CAISO_Li_Battery</v>
      </c>
      <c r="N1579" s="221">
        <f>IF(
ISNA(INDEX([1]resources!J:J,MATCH(B1579,[1]resources!B:B,0))),"fillme",
INDEX([1]resources!J:J,MATCH(B1579,[1]resources!B:B,0)))</f>
        <v>1</v>
      </c>
      <c r="O1579" s="210" t="str">
        <f>IFERROR(INDEX(resources!K:K,MATCH(B1579,resources!B:B,0)),"fillme")</f>
        <v>battery</v>
      </c>
      <c r="P1579" s="210" t="str">
        <f t="shared" si="495"/>
        <v>battery_2029_9</v>
      </c>
      <c r="Q1579" s="194">
        <f>INDEX(elcc!G:G,MATCH(P1579,elcc!D:D,0))</f>
        <v>0.96603464723299004</v>
      </c>
      <c r="R1579" s="195">
        <f t="shared" si="496"/>
        <v>1</v>
      </c>
      <c r="S1579" s="210">
        <f t="shared" si="497"/>
        <v>0.15389864940983577</v>
      </c>
      <c r="T1579" s="212">
        <f t="shared" si="498"/>
        <v>0.15389864940983577</v>
      </c>
      <c r="U1579" s="196" t="str">
        <f t="shared" si="499"/>
        <v>ok</v>
      </c>
      <c r="V1579" s="192" t="str">
        <f>INDEX(resources!F:F,MATCH(B1579,resources!B:B,0))</f>
        <v>physical</v>
      </c>
      <c r="W1579" s="197">
        <f t="shared" si="500"/>
        <v>0</v>
      </c>
      <c r="X1579" s="197">
        <f t="shared" si="501"/>
        <v>1</v>
      </c>
      <c r="Y1579" s="214" t="str">
        <f t="shared" si="502"/>
        <v>VSTAES_6_VESBT1_D.19-11-016 Resource 7_Resource 7. 20 MW, 80 MWh battery.</v>
      </c>
      <c r="Z1579" s="197">
        <f>IF(COUNTIFS($Y$2:Y1579,Y1579)=1,1,0)</f>
        <v>0</v>
      </c>
      <c r="AA1579" s="197">
        <f>SUM($Z$2:Z1579)*Z1579</f>
        <v>0</v>
      </c>
      <c r="AB1579" s="197">
        <f>COUNTIFS(resources!B:B,B1579)</f>
        <v>1</v>
      </c>
      <c r="AC1579" s="197">
        <f t="shared" si="503"/>
        <v>1</v>
      </c>
      <c r="AD1579" s="197">
        <f t="shared" si="504"/>
        <v>1</v>
      </c>
      <c r="AE1579" s="197">
        <f t="shared" si="505"/>
        <v>1</v>
      </c>
      <c r="AF1579" s="197">
        <f t="shared" si="506"/>
        <v>1</v>
      </c>
      <c r="AG1579" s="197">
        <f t="shared" si="507"/>
        <v>1</v>
      </c>
      <c r="AH1579" s="197">
        <f t="shared" si="508"/>
        <v>1</v>
      </c>
      <c r="AI1579" s="197">
        <f t="shared" si="509"/>
        <v>1</v>
      </c>
    </row>
    <row r="1580" spans="1:35" x14ac:dyDescent="0.3">
      <c r="A1580" s="103" t="s">
        <v>3926</v>
      </c>
      <c r="B1580" s="214" t="s">
        <v>1672</v>
      </c>
      <c r="C1580" s="214" t="s">
        <v>6287</v>
      </c>
      <c r="D1580" s="164">
        <v>2029</v>
      </c>
      <c r="E1580" s="164">
        <v>10</v>
      </c>
      <c r="F1580" s="166">
        <v>0</v>
      </c>
      <c r="G1580" s="206"/>
      <c r="H1580" s="208">
        <v>7.9654829074012612E-3</v>
      </c>
      <c r="I1580" s="103" t="s">
        <v>558</v>
      </c>
      <c r="J1580" s="85">
        <v>4</v>
      </c>
      <c r="K1580" s="211" t="s">
        <v>6289</v>
      </c>
      <c r="L1580" s="211">
        <v>20</v>
      </c>
      <c r="M1580" s="211" t="str">
        <f>IF(
ISNA(INDEX([1]resources!E:E,MATCH(B1580,[1]resources!B:B,0))),"fillme",
INDEX([1]resources!E:E,MATCH(B1580,[1]resources!B:B,0)))</f>
        <v>CAISO_Li_Battery</v>
      </c>
      <c r="N1580" s="221">
        <f>IF(
ISNA(INDEX([1]resources!J:J,MATCH(B1580,[1]resources!B:B,0))),"fillme",
INDEX([1]resources!J:J,MATCH(B1580,[1]resources!B:B,0)))</f>
        <v>1</v>
      </c>
      <c r="O1580" s="210" t="str">
        <f>IFERROR(INDEX(resources!K:K,MATCH(B1580,resources!B:B,0)),"fillme")</f>
        <v>battery</v>
      </c>
      <c r="P1580" s="210" t="str">
        <f t="shared" si="495"/>
        <v>battery_2029_10</v>
      </c>
      <c r="Q1580" s="194">
        <f>INDEX(elcc!G:G,MATCH(P1580,elcc!D:D,0))</f>
        <v>0.96603464723299004</v>
      </c>
      <c r="R1580" s="195">
        <f t="shared" si="496"/>
        <v>1</v>
      </c>
      <c r="S1580" s="210">
        <f t="shared" si="497"/>
        <v>0.15389864940983577</v>
      </c>
      <c r="T1580" s="212">
        <f t="shared" si="498"/>
        <v>0.15389864940983577</v>
      </c>
      <c r="U1580" s="196" t="str">
        <f t="shared" si="499"/>
        <v>ok</v>
      </c>
      <c r="V1580" s="192" t="str">
        <f>INDEX(resources!F:F,MATCH(B1580,resources!B:B,0))</f>
        <v>physical</v>
      </c>
      <c r="W1580" s="197">
        <f t="shared" si="500"/>
        <v>0</v>
      </c>
      <c r="X1580" s="197">
        <f t="shared" si="501"/>
        <v>1</v>
      </c>
      <c r="Y1580" s="214" t="str">
        <f t="shared" si="502"/>
        <v>VSTAES_6_VESBT1_D.19-11-016 Resource 7_Resource 7. 20 MW, 80 MWh battery.</v>
      </c>
      <c r="Z1580" s="197">
        <f>IF(COUNTIFS($Y$2:Y1580,Y1580)=1,1,0)</f>
        <v>0</v>
      </c>
      <c r="AA1580" s="197">
        <f>SUM($Z$2:Z1580)*Z1580</f>
        <v>0</v>
      </c>
      <c r="AB1580" s="197">
        <f>COUNTIFS(resources!B:B,B1580)</f>
        <v>1</v>
      </c>
      <c r="AC1580" s="197">
        <f t="shared" si="503"/>
        <v>1</v>
      </c>
      <c r="AD1580" s="197">
        <f t="shared" si="504"/>
        <v>1</v>
      </c>
      <c r="AE1580" s="197">
        <f t="shared" si="505"/>
        <v>1</v>
      </c>
      <c r="AF1580" s="197">
        <f t="shared" si="506"/>
        <v>1</v>
      </c>
      <c r="AG1580" s="197">
        <f t="shared" si="507"/>
        <v>1</v>
      </c>
      <c r="AH1580" s="197">
        <f t="shared" si="508"/>
        <v>1</v>
      </c>
      <c r="AI1580" s="197">
        <f t="shared" si="509"/>
        <v>1</v>
      </c>
    </row>
    <row r="1581" spans="1:35" x14ac:dyDescent="0.3">
      <c r="A1581" s="103" t="s">
        <v>3926</v>
      </c>
      <c r="B1581" s="214" t="s">
        <v>1672</v>
      </c>
      <c r="C1581" s="214" t="s">
        <v>6287</v>
      </c>
      <c r="D1581" s="164">
        <v>2029</v>
      </c>
      <c r="E1581" s="164">
        <v>11</v>
      </c>
      <c r="F1581" s="166">
        <v>0</v>
      </c>
      <c r="G1581" s="206"/>
      <c r="H1581" s="208">
        <v>7.9654829074012612E-3</v>
      </c>
      <c r="I1581" s="103" t="s">
        <v>558</v>
      </c>
      <c r="J1581" s="85">
        <v>4</v>
      </c>
      <c r="K1581" s="211" t="s">
        <v>6289</v>
      </c>
      <c r="L1581" s="211">
        <v>20</v>
      </c>
      <c r="M1581" s="211" t="str">
        <f>IF(
ISNA(INDEX([1]resources!E:E,MATCH(B1581,[1]resources!B:B,0))),"fillme",
INDEX([1]resources!E:E,MATCH(B1581,[1]resources!B:B,0)))</f>
        <v>CAISO_Li_Battery</v>
      </c>
      <c r="N1581" s="221">
        <f>IF(
ISNA(INDEX([1]resources!J:J,MATCH(B1581,[1]resources!B:B,0))),"fillme",
INDEX([1]resources!J:J,MATCH(B1581,[1]resources!B:B,0)))</f>
        <v>1</v>
      </c>
      <c r="O1581" s="210" t="str">
        <f>IFERROR(INDEX(resources!K:K,MATCH(B1581,resources!B:B,0)),"fillme")</f>
        <v>battery</v>
      </c>
      <c r="P1581" s="210" t="str">
        <f t="shared" si="495"/>
        <v>battery_2029_11</v>
      </c>
      <c r="Q1581" s="194">
        <f>INDEX(elcc!G:G,MATCH(P1581,elcc!D:D,0))</f>
        <v>0.96603464723299004</v>
      </c>
      <c r="R1581" s="195">
        <f t="shared" si="496"/>
        <v>1</v>
      </c>
      <c r="S1581" s="210">
        <f t="shared" si="497"/>
        <v>0.15389864940983577</v>
      </c>
      <c r="T1581" s="212">
        <f t="shared" si="498"/>
        <v>0.15389864940983577</v>
      </c>
      <c r="U1581" s="196" t="str">
        <f t="shared" si="499"/>
        <v>ok</v>
      </c>
      <c r="V1581" s="192" t="str">
        <f>INDEX(resources!F:F,MATCH(B1581,resources!B:B,0))</f>
        <v>physical</v>
      </c>
      <c r="W1581" s="197">
        <f t="shared" si="500"/>
        <v>0</v>
      </c>
      <c r="X1581" s="197">
        <f t="shared" si="501"/>
        <v>1</v>
      </c>
      <c r="Y1581" s="214" t="str">
        <f t="shared" si="502"/>
        <v>VSTAES_6_VESBT1_D.19-11-016 Resource 7_Resource 7. 20 MW, 80 MWh battery.</v>
      </c>
      <c r="Z1581" s="197">
        <f>IF(COUNTIFS($Y$2:Y1581,Y1581)=1,1,0)</f>
        <v>0</v>
      </c>
      <c r="AA1581" s="197">
        <f>SUM($Z$2:Z1581)*Z1581</f>
        <v>0</v>
      </c>
      <c r="AB1581" s="197">
        <f>COUNTIFS(resources!B:B,B1581)</f>
        <v>1</v>
      </c>
      <c r="AC1581" s="197">
        <f t="shared" si="503"/>
        <v>1</v>
      </c>
      <c r="AD1581" s="197">
        <f t="shared" si="504"/>
        <v>1</v>
      </c>
      <c r="AE1581" s="197">
        <f t="shared" si="505"/>
        <v>1</v>
      </c>
      <c r="AF1581" s="197">
        <f t="shared" si="506"/>
        <v>1</v>
      </c>
      <c r="AG1581" s="197">
        <f t="shared" si="507"/>
        <v>1</v>
      </c>
      <c r="AH1581" s="197">
        <f t="shared" si="508"/>
        <v>1</v>
      </c>
      <c r="AI1581" s="197">
        <f t="shared" si="509"/>
        <v>1</v>
      </c>
    </row>
    <row r="1582" spans="1:35" x14ac:dyDescent="0.3">
      <c r="A1582" s="103" t="s">
        <v>3926</v>
      </c>
      <c r="B1582" s="214" t="s">
        <v>1672</v>
      </c>
      <c r="C1582" s="214" t="s">
        <v>6287</v>
      </c>
      <c r="D1582" s="164">
        <v>2029</v>
      </c>
      <c r="E1582" s="164">
        <v>12</v>
      </c>
      <c r="F1582" s="166">
        <v>0</v>
      </c>
      <c r="G1582" s="206"/>
      <c r="H1582" s="208">
        <v>7.9654829074012612E-3</v>
      </c>
      <c r="I1582" s="103" t="s">
        <v>558</v>
      </c>
      <c r="J1582" s="85">
        <v>4</v>
      </c>
      <c r="K1582" s="211" t="s">
        <v>6289</v>
      </c>
      <c r="L1582" s="211">
        <v>20</v>
      </c>
      <c r="M1582" s="211" t="str">
        <f>IF(
ISNA(INDEX([1]resources!E:E,MATCH(B1582,[1]resources!B:B,0))),"fillme",
INDEX([1]resources!E:E,MATCH(B1582,[1]resources!B:B,0)))</f>
        <v>CAISO_Li_Battery</v>
      </c>
      <c r="N1582" s="221">
        <f>IF(
ISNA(INDEX([1]resources!J:J,MATCH(B1582,[1]resources!B:B,0))),"fillme",
INDEX([1]resources!J:J,MATCH(B1582,[1]resources!B:B,0)))</f>
        <v>1</v>
      </c>
      <c r="O1582" s="210" t="str">
        <f>IFERROR(INDEX(resources!K:K,MATCH(B1582,resources!B:B,0)),"fillme")</f>
        <v>battery</v>
      </c>
      <c r="P1582" s="210" t="str">
        <f t="shared" si="495"/>
        <v>battery_2029_12</v>
      </c>
      <c r="Q1582" s="194">
        <f>INDEX(elcc!G:G,MATCH(P1582,elcc!D:D,0))</f>
        <v>0.96603464723299004</v>
      </c>
      <c r="R1582" s="195">
        <f t="shared" si="496"/>
        <v>1</v>
      </c>
      <c r="S1582" s="210">
        <f t="shared" si="497"/>
        <v>0.15389864940983577</v>
      </c>
      <c r="T1582" s="212">
        <f t="shared" si="498"/>
        <v>0.15389864940983577</v>
      </c>
      <c r="U1582" s="196" t="str">
        <f t="shared" si="499"/>
        <v>ok</v>
      </c>
      <c r="V1582" s="192" t="str">
        <f>INDEX(resources!F:F,MATCH(B1582,resources!B:B,0))</f>
        <v>physical</v>
      </c>
      <c r="W1582" s="197">
        <f t="shared" si="500"/>
        <v>0</v>
      </c>
      <c r="X1582" s="197">
        <f t="shared" si="501"/>
        <v>1</v>
      </c>
      <c r="Y1582" s="214" t="str">
        <f t="shared" si="502"/>
        <v>VSTAES_6_VESBT1_D.19-11-016 Resource 7_Resource 7. 20 MW, 80 MWh battery.</v>
      </c>
      <c r="Z1582" s="197">
        <f>IF(COUNTIFS($Y$2:Y1582,Y1582)=1,1,0)</f>
        <v>0</v>
      </c>
      <c r="AA1582" s="197">
        <f>SUM($Z$2:Z1582)*Z1582</f>
        <v>0</v>
      </c>
      <c r="AB1582" s="197">
        <f>COUNTIFS(resources!B:B,B1582)</f>
        <v>1</v>
      </c>
      <c r="AC1582" s="197">
        <f t="shared" si="503"/>
        <v>1</v>
      </c>
      <c r="AD1582" s="197">
        <f t="shared" si="504"/>
        <v>1</v>
      </c>
      <c r="AE1582" s="197">
        <f t="shared" si="505"/>
        <v>1</v>
      </c>
      <c r="AF1582" s="197">
        <f t="shared" si="506"/>
        <v>1</v>
      </c>
      <c r="AG1582" s="197">
        <f t="shared" si="507"/>
        <v>1</v>
      </c>
      <c r="AH1582" s="197">
        <f t="shared" si="508"/>
        <v>1</v>
      </c>
      <c r="AI1582" s="197">
        <f t="shared" si="509"/>
        <v>1</v>
      </c>
    </row>
    <row r="1583" spans="1:35" x14ac:dyDescent="0.3">
      <c r="A1583" s="103" t="s">
        <v>3926</v>
      </c>
      <c r="B1583" s="214" t="s">
        <v>1672</v>
      </c>
      <c r="C1583" s="214" t="s">
        <v>6287</v>
      </c>
      <c r="D1583" s="164">
        <v>2030</v>
      </c>
      <c r="E1583" s="164">
        <v>1</v>
      </c>
      <c r="F1583" s="166">
        <v>0</v>
      </c>
      <c r="G1583" s="206"/>
      <c r="H1583" s="208">
        <v>7.9654829074012612E-3</v>
      </c>
      <c r="I1583" s="103" t="s">
        <v>558</v>
      </c>
      <c r="J1583" s="85">
        <v>4</v>
      </c>
      <c r="K1583" s="211" t="s">
        <v>6289</v>
      </c>
      <c r="L1583" s="211">
        <v>20</v>
      </c>
      <c r="M1583" s="211" t="str">
        <f>IF(
ISNA(INDEX([1]resources!E:E,MATCH(B1583,[1]resources!B:B,0))),"fillme",
INDEX([1]resources!E:E,MATCH(B1583,[1]resources!B:B,0)))</f>
        <v>CAISO_Li_Battery</v>
      </c>
      <c r="N1583" s="221">
        <f>IF(
ISNA(INDEX([1]resources!J:J,MATCH(B1583,[1]resources!B:B,0))),"fillme",
INDEX([1]resources!J:J,MATCH(B1583,[1]resources!B:B,0)))</f>
        <v>1</v>
      </c>
      <c r="O1583" s="210" t="str">
        <f>IFERROR(INDEX(resources!K:K,MATCH(B1583,resources!B:B,0)),"fillme")</f>
        <v>battery</v>
      </c>
      <c r="P1583" s="210" t="str">
        <f t="shared" si="495"/>
        <v>battery_2030_1</v>
      </c>
      <c r="Q1583" s="194">
        <f>INDEX(elcc!G:G,MATCH(P1583,elcc!D:D,0))</f>
        <v>0.96603464723299004</v>
      </c>
      <c r="R1583" s="195">
        <f t="shared" si="496"/>
        <v>1</v>
      </c>
      <c r="S1583" s="210">
        <f t="shared" si="497"/>
        <v>0.15389864940983577</v>
      </c>
      <c r="T1583" s="212">
        <f t="shared" si="498"/>
        <v>0.15389864940983577</v>
      </c>
      <c r="U1583" s="196" t="str">
        <f t="shared" si="499"/>
        <v>ok</v>
      </c>
      <c r="V1583" s="192" t="str">
        <f>INDEX(resources!F:F,MATCH(B1583,resources!B:B,0))</f>
        <v>physical</v>
      </c>
      <c r="W1583" s="197">
        <f t="shared" si="500"/>
        <v>0</v>
      </c>
      <c r="X1583" s="197">
        <f t="shared" si="501"/>
        <v>1</v>
      </c>
      <c r="Y1583" s="214" t="str">
        <f t="shared" si="502"/>
        <v>VSTAES_6_VESBT1_D.19-11-016 Resource 7_Resource 7. 20 MW, 80 MWh battery.</v>
      </c>
      <c r="Z1583" s="197">
        <f>IF(COUNTIFS($Y$2:Y1583,Y1583)=1,1,0)</f>
        <v>0</v>
      </c>
      <c r="AA1583" s="197">
        <f>SUM($Z$2:Z1583)*Z1583</f>
        <v>0</v>
      </c>
      <c r="AB1583" s="197">
        <f>COUNTIFS(resources!B:B,B1583)</f>
        <v>1</v>
      </c>
      <c r="AC1583" s="197">
        <f t="shared" si="503"/>
        <v>1</v>
      </c>
      <c r="AD1583" s="197">
        <f t="shared" si="504"/>
        <v>1</v>
      </c>
      <c r="AE1583" s="197">
        <f t="shared" si="505"/>
        <v>1</v>
      </c>
      <c r="AF1583" s="197">
        <f t="shared" si="506"/>
        <v>1</v>
      </c>
      <c r="AG1583" s="197">
        <f t="shared" si="507"/>
        <v>1</v>
      </c>
      <c r="AH1583" s="197">
        <f t="shared" si="508"/>
        <v>1</v>
      </c>
      <c r="AI1583" s="197">
        <f t="shared" si="509"/>
        <v>1</v>
      </c>
    </row>
    <row r="1584" spans="1:35" x14ac:dyDescent="0.3">
      <c r="A1584" s="103" t="s">
        <v>3926</v>
      </c>
      <c r="B1584" s="214" t="s">
        <v>1672</v>
      </c>
      <c r="C1584" s="214" t="s">
        <v>6287</v>
      </c>
      <c r="D1584" s="164">
        <v>2030</v>
      </c>
      <c r="E1584" s="164">
        <v>2</v>
      </c>
      <c r="F1584" s="166">
        <v>0</v>
      </c>
      <c r="G1584" s="206"/>
      <c r="H1584" s="208">
        <v>7.9654829074012612E-3</v>
      </c>
      <c r="I1584" s="103" t="s">
        <v>558</v>
      </c>
      <c r="J1584" s="85">
        <v>4</v>
      </c>
      <c r="K1584" s="211" t="s">
        <v>6289</v>
      </c>
      <c r="L1584" s="211">
        <v>20</v>
      </c>
      <c r="M1584" s="211" t="str">
        <f>IF(
ISNA(INDEX([1]resources!E:E,MATCH(B1584,[1]resources!B:B,0))),"fillme",
INDEX([1]resources!E:E,MATCH(B1584,[1]resources!B:B,0)))</f>
        <v>CAISO_Li_Battery</v>
      </c>
      <c r="N1584" s="221">
        <f>IF(
ISNA(INDEX([1]resources!J:J,MATCH(B1584,[1]resources!B:B,0))),"fillme",
INDEX([1]resources!J:J,MATCH(B1584,[1]resources!B:B,0)))</f>
        <v>1</v>
      </c>
      <c r="O1584" s="210" t="str">
        <f>IFERROR(INDEX(resources!K:K,MATCH(B1584,resources!B:B,0)),"fillme")</f>
        <v>battery</v>
      </c>
      <c r="P1584" s="210" t="str">
        <f t="shared" si="495"/>
        <v>battery_2030_2</v>
      </c>
      <c r="Q1584" s="194">
        <f>INDEX(elcc!G:G,MATCH(P1584,elcc!D:D,0))</f>
        <v>0.96603464723299004</v>
      </c>
      <c r="R1584" s="195">
        <f t="shared" si="496"/>
        <v>1</v>
      </c>
      <c r="S1584" s="210">
        <f t="shared" si="497"/>
        <v>0.15389864940983577</v>
      </c>
      <c r="T1584" s="212">
        <f t="shared" si="498"/>
        <v>0.15389864940983577</v>
      </c>
      <c r="U1584" s="196" t="str">
        <f t="shared" si="499"/>
        <v>ok</v>
      </c>
      <c r="V1584" s="192" t="str">
        <f>INDEX(resources!F:F,MATCH(B1584,resources!B:B,0))</f>
        <v>physical</v>
      </c>
      <c r="W1584" s="197">
        <f t="shared" si="500"/>
        <v>0</v>
      </c>
      <c r="X1584" s="197">
        <f t="shared" si="501"/>
        <v>1</v>
      </c>
      <c r="Y1584" s="214" t="str">
        <f t="shared" si="502"/>
        <v>VSTAES_6_VESBT1_D.19-11-016 Resource 7_Resource 7. 20 MW, 80 MWh battery.</v>
      </c>
      <c r="Z1584" s="197">
        <f>IF(COUNTIFS($Y$2:Y1584,Y1584)=1,1,0)</f>
        <v>0</v>
      </c>
      <c r="AA1584" s="197">
        <f>SUM($Z$2:Z1584)*Z1584</f>
        <v>0</v>
      </c>
      <c r="AB1584" s="197">
        <f>COUNTIFS(resources!B:B,B1584)</f>
        <v>1</v>
      </c>
      <c r="AC1584" s="197">
        <f t="shared" si="503"/>
        <v>1</v>
      </c>
      <c r="AD1584" s="197">
        <f t="shared" si="504"/>
        <v>1</v>
      </c>
      <c r="AE1584" s="197">
        <f t="shared" si="505"/>
        <v>1</v>
      </c>
      <c r="AF1584" s="197">
        <f t="shared" si="506"/>
        <v>1</v>
      </c>
      <c r="AG1584" s="197">
        <f t="shared" si="507"/>
        <v>1</v>
      </c>
      <c r="AH1584" s="197">
        <f t="shared" si="508"/>
        <v>1</v>
      </c>
      <c r="AI1584" s="197">
        <f t="shared" si="509"/>
        <v>1</v>
      </c>
    </row>
    <row r="1585" spans="1:35" x14ac:dyDescent="0.3">
      <c r="A1585" s="103" t="s">
        <v>3926</v>
      </c>
      <c r="B1585" s="214" t="s">
        <v>1672</v>
      </c>
      <c r="C1585" s="214" t="s">
        <v>6287</v>
      </c>
      <c r="D1585" s="164">
        <v>2030</v>
      </c>
      <c r="E1585" s="164">
        <v>3</v>
      </c>
      <c r="F1585" s="166">
        <v>0</v>
      </c>
      <c r="G1585" s="206"/>
      <c r="H1585" s="208">
        <v>7.9654829074012612E-3</v>
      </c>
      <c r="I1585" s="103" t="s">
        <v>558</v>
      </c>
      <c r="J1585" s="85">
        <v>4</v>
      </c>
      <c r="K1585" s="211" t="s">
        <v>6289</v>
      </c>
      <c r="L1585" s="211">
        <v>20</v>
      </c>
      <c r="M1585" s="211" t="str">
        <f>IF(
ISNA(INDEX([1]resources!E:E,MATCH(B1585,[1]resources!B:B,0))),"fillme",
INDEX([1]resources!E:E,MATCH(B1585,[1]resources!B:B,0)))</f>
        <v>CAISO_Li_Battery</v>
      </c>
      <c r="N1585" s="221">
        <f>IF(
ISNA(INDEX([1]resources!J:J,MATCH(B1585,[1]resources!B:B,0))),"fillme",
INDEX([1]resources!J:J,MATCH(B1585,[1]resources!B:B,0)))</f>
        <v>1</v>
      </c>
      <c r="O1585" s="210" t="str">
        <f>IFERROR(INDEX(resources!K:K,MATCH(B1585,resources!B:B,0)),"fillme")</f>
        <v>battery</v>
      </c>
      <c r="P1585" s="210" t="str">
        <f t="shared" si="495"/>
        <v>battery_2030_3</v>
      </c>
      <c r="Q1585" s="194">
        <f>INDEX(elcc!G:G,MATCH(P1585,elcc!D:D,0))</f>
        <v>0.96603464723299004</v>
      </c>
      <c r="R1585" s="195">
        <f t="shared" si="496"/>
        <v>1</v>
      </c>
      <c r="S1585" s="210">
        <f t="shared" si="497"/>
        <v>0.15389864940983577</v>
      </c>
      <c r="T1585" s="212">
        <f t="shared" si="498"/>
        <v>0.15389864940983577</v>
      </c>
      <c r="U1585" s="196" t="str">
        <f t="shared" si="499"/>
        <v>ok</v>
      </c>
      <c r="V1585" s="192" t="str">
        <f>INDEX(resources!F:F,MATCH(B1585,resources!B:B,0))</f>
        <v>physical</v>
      </c>
      <c r="W1585" s="197">
        <f t="shared" si="500"/>
        <v>0</v>
      </c>
      <c r="X1585" s="197">
        <f t="shared" si="501"/>
        <v>1</v>
      </c>
      <c r="Y1585" s="214" t="str">
        <f t="shared" si="502"/>
        <v>VSTAES_6_VESBT1_D.19-11-016 Resource 7_Resource 7. 20 MW, 80 MWh battery.</v>
      </c>
      <c r="Z1585" s="197">
        <f>IF(COUNTIFS($Y$2:Y1585,Y1585)=1,1,0)</f>
        <v>0</v>
      </c>
      <c r="AA1585" s="197">
        <f>SUM($Z$2:Z1585)*Z1585</f>
        <v>0</v>
      </c>
      <c r="AB1585" s="197">
        <f>COUNTIFS(resources!B:B,B1585)</f>
        <v>1</v>
      </c>
      <c r="AC1585" s="197">
        <f t="shared" si="503"/>
        <v>1</v>
      </c>
      <c r="AD1585" s="197">
        <f t="shared" si="504"/>
        <v>1</v>
      </c>
      <c r="AE1585" s="197">
        <f t="shared" si="505"/>
        <v>1</v>
      </c>
      <c r="AF1585" s="197">
        <f t="shared" si="506"/>
        <v>1</v>
      </c>
      <c r="AG1585" s="197">
        <f t="shared" si="507"/>
        <v>1</v>
      </c>
      <c r="AH1585" s="197">
        <f t="shared" si="508"/>
        <v>1</v>
      </c>
      <c r="AI1585" s="197">
        <f t="shared" si="509"/>
        <v>1</v>
      </c>
    </row>
    <row r="1586" spans="1:35" x14ac:dyDescent="0.3">
      <c r="A1586" s="103" t="s">
        <v>3926</v>
      </c>
      <c r="B1586" s="214" t="s">
        <v>1672</v>
      </c>
      <c r="C1586" s="214" t="s">
        <v>6287</v>
      </c>
      <c r="D1586" s="164">
        <v>2030</v>
      </c>
      <c r="E1586" s="164">
        <v>4</v>
      </c>
      <c r="F1586" s="166">
        <v>0</v>
      </c>
      <c r="G1586" s="206"/>
      <c r="H1586" s="208">
        <v>7.9654829074012612E-3</v>
      </c>
      <c r="I1586" s="103" t="s">
        <v>558</v>
      </c>
      <c r="J1586" s="85">
        <v>4</v>
      </c>
      <c r="K1586" s="211" t="s">
        <v>6289</v>
      </c>
      <c r="L1586" s="211">
        <v>20</v>
      </c>
      <c r="M1586" s="211" t="str">
        <f>IF(
ISNA(INDEX([1]resources!E:E,MATCH(B1586,[1]resources!B:B,0))),"fillme",
INDEX([1]resources!E:E,MATCH(B1586,[1]resources!B:B,0)))</f>
        <v>CAISO_Li_Battery</v>
      </c>
      <c r="N1586" s="221">
        <f>IF(
ISNA(INDEX([1]resources!J:J,MATCH(B1586,[1]resources!B:B,0))),"fillme",
INDEX([1]resources!J:J,MATCH(B1586,[1]resources!B:B,0)))</f>
        <v>1</v>
      </c>
      <c r="O1586" s="210" t="str">
        <f>IFERROR(INDEX(resources!K:K,MATCH(B1586,resources!B:B,0)),"fillme")</f>
        <v>battery</v>
      </c>
      <c r="P1586" s="210" t="str">
        <f t="shared" si="495"/>
        <v>battery_2030_4</v>
      </c>
      <c r="Q1586" s="194">
        <f>INDEX(elcc!G:G,MATCH(P1586,elcc!D:D,0))</f>
        <v>0.96603464723299004</v>
      </c>
      <c r="R1586" s="195">
        <f t="shared" si="496"/>
        <v>1</v>
      </c>
      <c r="S1586" s="210">
        <f t="shared" si="497"/>
        <v>0.15389864940983577</v>
      </c>
      <c r="T1586" s="212">
        <f t="shared" si="498"/>
        <v>0.15389864940983577</v>
      </c>
      <c r="U1586" s="196" t="str">
        <f t="shared" si="499"/>
        <v>ok</v>
      </c>
      <c r="V1586" s="192" t="str">
        <f>INDEX(resources!F:F,MATCH(B1586,resources!B:B,0))</f>
        <v>physical</v>
      </c>
      <c r="W1586" s="197">
        <f t="shared" si="500"/>
        <v>0</v>
      </c>
      <c r="X1586" s="197">
        <f t="shared" si="501"/>
        <v>1</v>
      </c>
      <c r="Y1586" s="214" t="str">
        <f t="shared" si="502"/>
        <v>VSTAES_6_VESBT1_D.19-11-016 Resource 7_Resource 7. 20 MW, 80 MWh battery.</v>
      </c>
      <c r="Z1586" s="197">
        <f>IF(COUNTIFS($Y$2:Y1586,Y1586)=1,1,0)</f>
        <v>0</v>
      </c>
      <c r="AA1586" s="197">
        <f>SUM($Z$2:Z1586)*Z1586</f>
        <v>0</v>
      </c>
      <c r="AB1586" s="197">
        <f>COUNTIFS(resources!B:B,B1586)</f>
        <v>1</v>
      </c>
      <c r="AC1586" s="197">
        <f t="shared" si="503"/>
        <v>1</v>
      </c>
      <c r="AD1586" s="197">
        <f t="shared" si="504"/>
        <v>1</v>
      </c>
      <c r="AE1586" s="197">
        <f t="shared" si="505"/>
        <v>1</v>
      </c>
      <c r="AF1586" s="197">
        <f t="shared" si="506"/>
        <v>1</v>
      </c>
      <c r="AG1586" s="197">
        <f t="shared" si="507"/>
        <v>1</v>
      </c>
      <c r="AH1586" s="197">
        <f t="shared" si="508"/>
        <v>1</v>
      </c>
      <c r="AI1586" s="197">
        <f t="shared" si="509"/>
        <v>1</v>
      </c>
    </row>
    <row r="1587" spans="1:35" x14ac:dyDescent="0.3">
      <c r="A1587" s="103" t="s">
        <v>3926</v>
      </c>
      <c r="B1587" s="214" t="s">
        <v>1672</v>
      </c>
      <c r="C1587" s="214" t="s">
        <v>6287</v>
      </c>
      <c r="D1587" s="164">
        <v>2030</v>
      </c>
      <c r="E1587" s="164">
        <v>5</v>
      </c>
      <c r="F1587" s="166">
        <v>0</v>
      </c>
      <c r="G1587" s="206"/>
      <c r="H1587" s="208">
        <v>7.9654829074012612E-3</v>
      </c>
      <c r="I1587" s="103" t="s">
        <v>558</v>
      </c>
      <c r="J1587" s="85">
        <v>4</v>
      </c>
      <c r="K1587" s="211" t="s">
        <v>6289</v>
      </c>
      <c r="L1587" s="211">
        <v>20</v>
      </c>
      <c r="M1587" s="211" t="str">
        <f>IF(
ISNA(INDEX([1]resources!E:E,MATCH(B1587,[1]resources!B:B,0))),"fillme",
INDEX([1]resources!E:E,MATCH(B1587,[1]resources!B:B,0)))</f>
        <v>CAISO_Li_Battery</v>
      </c>
      <c r="N1587" s="221">
        <f>IF(
ISNA(INDEX([1]resources!J:J,MATCH(B1587,[1]resources!B:B,0))),"fillme",
INDEX([1]resources!J:J,MATCH(B1587,[1]resources!B:B,0)))</f>
        <v>1</v>
      </c>
      <c r="O1587" s="210" t="str">
        <f>IFERROR(INDEX(resources!K:K,MATCH(B1587,resources!B:B,0)),"fillme")</f>
        <v>battery</v>
      </c>
      <c r="P1587" s="210" t="str">
        <f t="shared" si="495"/>
        <v>battery_2030_5</v>
      </c>
      <c r="Q1587" s="194">
        <f>INDEX(elcc!G:G,MATCH(P1587,elcc!D:D,0))</f>
        <v>0.96603464723299004</v>
      </c>
      <c r="R1587" s="195">
        <f t="shared" si="496"/>
        <v>1</v>
      </c>
      <c r="S1587" s="210">
        <f t="shared" si="497"/>
        <v>0.15389864940983577</v>
      </c>
      <c r="T1587" s="212">
        <f t="shared" si="498"/>
        <v>0.15389864940983577</v>
      </c>
      <c r="U1587" s="196" t="str">
        <f t="shared" si="499"/>
        <v>ok</v>
      </c>
      <c r="V1587" s="192" t="str">
        <f>INDEX(resources!F:F,MATCH(B1587,resources!B:B,0))</f>
        <v>physical</v>
      </c>
      <c r="W1587" s="197">
        <f t="shared" si="500"/>
        <v>0</v>
      </c>
      <c r="X1587" s="197">
        <f t="shared" si="501"/>
        <v>1</v>
      </c>
      <c r="Y1587" s="214" t="str">
        <f t="shared" si="502"/>
        <v>VSTAES_6_VESBT1_D.19-11-016 Resource 7_Resource 7. 20 MW, 80 MWh battery.</v>
      </c>
      <c r="Z1587" s="197">
        <f>IF(COUNTIFS($Y$2:Y1587,Y1587)=1,1,0)</f>
        <v>0</v>
      </c>
      <c r="AA1587" s="197">
        <f>SUM($Z$2:Z1587)*Z1587</f>
        <v>0</v>
      </c>
      <c r="AB1587" s="197">
        <f>COUNTIFS(resources!B:B,B1587)</f>
        <v>1</v>
      </c>
      <c r="AC1587" s="197">
        <f t="shared" si="503"/>
        <v>1</v>
      </c>
      <c r="AD1587" s="197">
        <f t="shared" si="504"/>
        <v>1</v>
      </c>
      <c r="AE1587" s="197">
        <f t="shared" si="505"/>
        <v>1</v>
      </c>
      <c r="AF1587" s="197">
        <f t="shared" si="506"/>
        <v>1</v>
      </c>
      <c r="AG1587" s="197">
        <f t="shared" si="507"/>
        <v>1</v>
      </c>
      <c r="AH1587" s="197">
        <f t="shared" si="508"/>
        <v>1</v>
      </c>
      <c r="AI1587" s="197">
        <f t="shared" si="509"/>
        <v>1</v>
      </c>
    </row>
    <row r="1588" spans="1:35" x14ac:dyDescent="0.3">
      <c r="A1588" s="103" t="s">
        <v>3926</v>
      </c>
      <c r="B1588" s="214" t="s">
        <v>1672</v>
      </c>
      <c r="C1588" s="214" t="s">
        <v>6287</v>
      </c>
      <c r="D1588" s="164">
        <v>2030</v>
      </c>
      <c r="E1588" s="164">
        <v>6</v>
      </c>
      <c r="F1588" s="166">
        <v>0</v>
      </c>
      <c r="G1588" s="206"/>
      <c r="H1588" s="208">
        <v>7.9654829074012612E-3</v>
      </c>
      <c r="I1588" s="103" t="s">
        <v>558</v>
      </c>
      <c r="J1588" s="85">
        <v>4</v>
      </c>
      <c r="K1588" s="211" t="s">
        <v>6289</v>
      </c>
      <c r="L1588" s="211">
        <v>20</v>
      </c>
      <c r="M1588" s="211" t="str">
        <f>IF(
ISNA(INDEX([1]resources!E:E,MATCH(B1588,[1]resources!B:B,0))),"fillme",
INDEX([1]resources!E:E,MATCH(B1588,[1]resources!B:B,0)))</f>
        <v>CAISO_Li_Battery</v>
      </c>
      <c r="N1588" s="221">
        <f>IF(
ISNA(INDEX([1]resources!J:J,MATCH(B1588,[1]resources!B:B,0))),"fillme",
INDEX([1]resources!J:J,MATCH(B1588,[1]resources!B:B,0)))</f>
        <v>1</v>
      </c>
      <c r="O1588" s="210" t="str">
        <f>IFERROR(INDEX(resources!K:K,MATCH(B1588,resources!B:B,0)),"fillme")</f>
        <v>battery</v>
      </c>
      <c r="P1588" s="210" t="str">
        <f t="shared" si="495"/>
        <v>battery_2030_6</v>
      </c>
      <c r="Q1588" s="194">
        <f>INDEX(elcc!G:G,MATCH(P1588,elcc!D:D,0))</f>
        <v>0.96603464723299004</v>
      </c>
      <c r="R1588" s="195">
        <f t="shared" si="496"/>
        <v>1</v>
      </c>
      <c r="S1588" s="210">
        <f t="shared" si="497"/>
        <v>0.15389864940983577</v>
      </c>
      <c r="T1588" s="212">
        <f t="shared" si="498"/>
        <v>0.15389864940983577</v>
      </c>
      <c r="U1588" s="196" t="str">
        <f t="shared" si="499"/>
        <v>ok</v>
      </c>
      <c r="V1588" s="192" t="str">
        <f>INDEX(resources!F:F,MATCH(B1588,resources!B:B,0))</f>
        <v>physical</v>
      </c>
      <c r="W1588" s="197">
        <f t="shared" si="500"/>
        <v>0</v>
      </c>
      <c r="X1588" s="197">
        <f t="shared" si="501"/>
        <v>1</v>
      </c>
      <c r="Y1588" s="214" t="str">
        <f t="shared" si="502"/>
        <v>VSTAES_6_VESBT1_D.19-11-016 Resource 7_Resource 7. 20 MW, 80 MWh battery.</v>
      </c>
      <c r="Z1588" s="197">
        <f>IF(COUNTIFS($Y$2:Y1588,Y1588)=1,1,0)</f>
        <v>0</v>
      </c>
      <c r="AA1588" s="197">
        <f>SUM($Z$2:Z1588)*Z1588</f>
        <v>0</v>
      </c>
      <c r="AB1588" s="197">
        <f>COUNTIFS(resources!B:B,B1588)</f>
        <v>1</v>
      </c>
      <c r="AC1588" s="197">
        <f t="shared" si="503"/>
        <v>1</v>
      </c>
      <c r="AD1588" s="197">
        <f t="shared" si="504"/>
        <v>1</v>
      </c>
      <c r="AE1588" s="197">
        <f t="shared" si="505"/>
        <v>1</v>
      </c>
      <c r="AF1588" s="197">
        <f t="shared" si="506"/>
        <v>1</v>
      </c>
      <c r="AG1588" s="197">
        <f t="shared" si="507"/>
        <v>1</v>
      </c>
      <c r="AH1588" s="197">
        <f t="shared" si="508"/>
        <v>1</v>
      </c>
      <c r="AI1588" s="197">
        <f t="shared" si="509"/>
        <v>1</v>
      </c>
    </row>
    <row r="1589" spans="1:35" x14ac:dyDescent="0.3">
      <c r="A1589" s="103" t="s">
        <v>3926</v>
      </c>
      <c r="B1589" s="214" t="s">
        <v>1672</v>
      </c>
      <c r="C1589" s="214" t="s">
        <v>6287</v>
      </c>
      <c r="D1589" s="164">
        <v>2030</v>
      </c>
      <c r="E1589" s="164">
        <v>7</v>
      </c>
      <c r="F1589" s="166">
        <v>0</v>
      </c>
      <c r="G1589" s="206"/>
      <c r="H1589" s="208">
        <v>7.9654829074012612E-3</v>
      </c>
      <c r="I1589" s="103" t="s">
        <v>558</v>
      </c>
      <c r="J1589" s="85">
        <v>4</v>
      </c>
      <c r="K1589" s="211" t="s">
        <v>6289</v>
      </c>
      <c r="L1589" s="211">
        <v>20</v>
      </c>
      <c r="M1589" s="211" t="str">
        <f>IF(
ISNA(INDEX([1]resources!E:E,MATCH(B1589,[1]resources!B:B,0))),"fillme",
INDEX([1]resources!E:E,MATCH(B1589,[1]resources!B:B,0)))</f>
        <v>CAISO_Li_Battery</v>
      </c>
      <c r="N1589" s="221">
        <f>IF(
ISNA(INDEX([1]resources!J:J,MATCH(B1589,[1]resources!B:B,0))),"fillme",
INDEX([1]resources!J:J,MATCH(B1589,[1]resources!B:B,0)))</f>
        <v>1</v>
      </c>
      <c r="O1589" s="210" t="str">
        <f>IFERROR(INDEX(resources!K:K,MATCH(B1589,resources!B:B,0)),"fillme")</f>
        <v>battery</v>
      </c>
      <c r="P1589" s="210" t="str">
        <f t="shared" si="495"/>
        <v>battery_2030_7</v>
      </c>
      <c r="Q1589" s="194">
        <f>INDEX(elcc!G:G,MATCH(P1589,elcc!D:D,0))</f>
        <v>0.96603464723299004</v>
      </c>
      <c r="R1589" s="195">
        <f t="shared" si="496"/>
        <v>1</v>
      </c>
      <c r="S1589" s="210">
        <f t="shared" si="497"/>
        <v>0.15389864940983577</v>
      </c>
      <c r="T1589" s="212">
        <f t="shared" si="498"/>
        <v>0.15389864940983577</v>
      </c>
      <c r="U1589" s="196" t="str">
        <f t="shared" si="499"/>
        <v>ok</v>
      </c>
      <c r="V1589" s="192" t="str">
        <f>INDEX(resources!F:F,MATCH(B1589,resources!B:B,0))</f>
        <v>physical</v>
      </c>
      <c r="W1589" s="197">
        <f t="shared" si="500"/>
        <v>0</v>
      </c>
      <c r="X1589" s="197">
        <f t="shared" si="501"/>
        <v>1</v>
      </c>
      <c r="Y1589" s="214" t="str">
        <f t="shared" si="502"/>
        <v>VSTAES_6_VESBT1_D.19-11-016 Resource 7_Resource 7. 20 MW, 80 MWh battery.</v>
      </c>
      <c r="Z1589" s="197">
        <f>IF(COUNTIFS($Y$2:Y1589,Y1589)=1,1,0)</f>
        <v>0</v>
      </c>
      <c r="AA1589" s="197">
        <f>SUM($Z$2:Z1589)*Z1589</f>
        <v>0</v>
      </c>
      <c r="AB1589" s="197">
        <f>COUNTIFS(resources!B:B,B1589)</f>
        <v>1</v>
      </c>
      <c r="AC1589" s="197">
        <f t="shared" si="503"/>
        <v>1</v>
      </c>
      <c r="AD1589" s="197">
        <f t="shared" si="504"/>
        <v>1</v>
      </c>
      <c r="AE1589" s="197">
        <f t="shared" si="505"/>
        <v>1</v>
      </c>
      <c r="AF1589" s="197">
        <f t="shared" si="506"/>
        <v>1</v>
      </c>
      <c r="AG1589" s="197">
        <f t="shared" si="507"/>
        <v>1</v>
      </c>
      <c r="AH1589" s="197">
        <f t="shared" si="508"/>
        <v>1</v>
      </c>
      <c r="AI1589" s="197">
        <f t="shared" si="509"/>
        <v>1</v>
      </c>
    </row>
    <row r="1590" spans="1:35" x14ac:dyDescent="0.3">
      <c r="A1590" s="103" t="s">
        <v>3926</v>
      </c>
      <c r="B1590" s="214" t="s">
        <v>1672</v>
      </c>
      <c r="C1590" s="214" t="s">
        <v>6287</v>
      </c>
      <c r="D1590" s="164">
        <v>2030</v>
      </c>
      <c r="E1590" s="164">
        <v>8</v>
      </c>
      <c r="F1590" s="166">
        <v>0</v>
      </c>
      <c r="G1590" s="206"/>
      <c r="H1590" s="208">
        <v>7.9654829074012612E-3</v>
      </c>
      <c r="I1590" s="103" t="s">
        <v>558</v>
      </c>
      <c r="J1590" s="85">
        <v>4</v>
      </c>
      <c r="K1590" s="211" t="s">
        <v>6289</v>
      </c>
      <c r="L1590" s="211">
        <v>20</v>
      </c>
      <c r="M1590" s="211" t="str">
        <f>IF(
ISNA(INDEX([1]resources!E:E,MATCH(B1590,[1]resources!B:B,0))),"fillme",
INDEX([1]resources!E:E,MATCH(B1590,[1]resources!B:B,0)))</f>
        <v>CAISO_Li_Battery</v>
      </c>
      <c r="N1590" s="221">
        <f>IF(
ISNA(INDEX([1]resources!J:J,MATCH(B1590,[1]resources!B:B,0))),"fillme",
INDEX([1]resources!J:J,MATCH(B1590,[1]resources!B:B,0)))</f>
        <v>1</v>
      </c>
      <c r="O1590" s="210" t="str">
        <f>IFERROR(INDEX(resources!K:K,MATCH(B1590,resources!B:B,0)),"fillme")</f>
        <v>battery</v>
      </c>
      <c r="P1590" s="210" t="str">
        <f t="shared" si="495"/>
        <v>battery_2030_8</v>
      </c>
      <c r="Q1590" s="194">
        <f>INDEX(elcc!G:G,MATCH(P1590,elcc!D:D,0))</f>
        <v>0.96603464723299004</v>
      </c>
      <c r="R1590" s="195">
        <f t="shared" si="496"/>
        <v>1</v>
      </c>
      <c r="S1590" s="210">
        <f t="shared" si="497"/>
        <v>0.15389864940983577</v>
      </c>
      <c r="T1590" s="212">
        <f t="shared" si="498"/>
        <v>0.15389864940983577</v>
      </c>
      <c r="U1590" s="196" t="str">
        <f t="shared" si="499"/>
        <v>ok</v>
      </c>
      <c r="V1590" s="192" t="str">
        <f>INDEX(resources!F:F,MATCH(B1590,resources!B:B,0))</f>
        <v>physical</v>
      </c>
      <c r="W1590" s="197">
        <f t="shared" si="500"/>
        <v>0</v>
      </c>
      <c r="X1590" s="197">
        <f t="shared" si="501"/>
        <v>1</v>
      </c>
      <c r="Y1590" s="214" t="str">
        <f t="shared" si="502"/>
        <v>VSTAES_6_VESBT1_D.19-11-016 Resource 7_Resource 7. 20 MW, 80 MWh battery.</v>
      </c>
      <c r="Z1590" s="197">
        <f>IF(COUNTIFS($Y$2:Y1590,Y1590)=1,1,0)</f>
        <v>0</v>
      </c>
      <c r="AA1590" s="197">
        <f>SUM($Z$2:Z1590)*Z1590</f>
        <v>0</v>
      </c>
      <c r="AB1590" s="197">
        <f>COUNTIFS(resources!B:B,B1590)</f>
        <v>1</v>
      </c>
      <c r="AC1590" s="197">
        <f t="shared" si="503"/>
        <v>1</v>
      </c>
      <c r="AD1590" s="197">
        <f t="shared" si="504"/>
        <v>1</v>
      </c>
      <c r="AE1590" s="197">
        <f t="shared" si="505"/>
        <v>1</v>
      </c>
      <c r="AF1590" s="197">
        <f t="shared" si="506"/>
        <v>1</v>
      </c>
      <c r="AG1590" s="197">
        <f t="shared" si="507"/>
        <v>1</v>
      </c>
      <c r="AH1590" s="197">
        <f t="shared" si="508"/>
        <v>1</v>
      </c>
      <c r="AI1590" s="197">
        <f t="shared" si="509"/>
        <v>1</v>
      </c>
    </row>
    <row r="1591" spans="1:35" x14ac:dyDescent="0.3">
      <c r="A1591" s="103" t="s">
        <v>3926</v>
      </c>
      <c r="B1591" s="214" t="s">
        <v>1672</v>
      </c>
      <c r="C1591" s="214" t="s">
        <v>6287</v>
      </c>
      <c r="D1591" s="164">
        <v>2030</v>
      </c>
      <c r="E1591" s="164">
        <v>9</v>
      </c>
      <c r="F1591" s="166">
        <v>0</v>
      </c>
      <c r="G1591" s="206"/>
      <c r="H1591" s="208">
        <v>7.9654829074012612E-3</v>
      </c>
      <c r="I1591" s="103" t="s">
        <v>558</v>
      </c>
      <c r="J1591" s="85">
        <v>4</v>
      </c>
      <c r="K1591" s="211" t="s">
        <v>6289</v>
      </c>
      <c r="L1591" s="211">
        <v>20</v>
      </c>
      <c r="M1591" s="211" t="str">
        <f>IF(
ISNA(INDEX([1]resources!E:E,MATCH(B1591,[1]resources!B:B,0))),"fillme",
INDEX([1]resources!E:E,MATCH(B1591,[1]resources!B:B,0)))</f>
        <v>CAISO_Li_Battery</v>
      </c>
      <c r="N1591" s="221">
        <f>IF(
ISNA(INDEX([1]resources!J:J,MATCH(B1591,[1]resources!B:B,0))),"fillme",
INDEX([1]resources!J:J,MATCH(B1591,[1]resources!B:B,0)))</f>
        <v>1</v>
      </c>
      <c r="O1591" s="210" t="str">
        <f>IFERROR(INDEX(resources!K:K,MATCH(B1591,resources!B:B,0)),"fillme")</f>
        <v>battery</v>
      </c>
      <c r="P1591" s="210" t="str">
        <f t="shared" si="495"/>
        <v>battery_2030_9</v>
      </c>
      <c r="Q1591" s="194">
        <f>INDEX(elcc!G:G,MATCH(P1591,elcc!D:D,0))</f>
        <v>0.96603464723299004</v>
      </c>
      <c r="R1591" s="195">
        <f t="shared" si="496"/>
        <v>1</v>
      </c>
      <c r="S1591" s="210">
        <f t="shared" si="497"/>
        <v>0.15389864940983577</v>
      </c>
      <c r="T1591" s="212">
        <f t="shared" si="498"/>
        <v>0.15389864940983577</v>
      </c>
      <c r="U1591" s="196" t="str">
        <f t="shared" si="499"/>
        <v>ok</v>
      </c>
      <c r="V1591" s="192" t="str">
        <f>INDEX(resources!F:F,MATCH(B1591,resources!B:B,0))</f>
        <v>physical</v>
      </c>
      <c r="W1591" s="197">
        <f t="shared" si="500"/>
        <v>0</v>
      </c>
      <c r="X1591" s="197">
        <f t="shared" si="501"/>
        <v>1</v>
      </c>
      <c r="Y1591" s="214" t="str">
        <f t="shared" si="502"/>
        <v>VSTAES_6_VESBT1_D.19-11-016 Resource 7_Resource 7. 20 MW, 80 MWh battery.</v>
      </c>
      <c r="Z1591" s="197">
        <f>IF(COUNTIFS($Y$2:Y1591,Y1591)=1,1,0)</f>
        <v>0</v>
      </c>
      <c r="AA1591" s="197">
        <f>SUM($Z$2:Z1591)*Z1591</f>
        <v>0</v>
      </c>
      <c r="AB1591" s="197">
        <f>COUNTIFS(resources!B:B,B1591)</f>
        <v>1</v>
      </c>
      <c r="AC1591" s="197">
        <f t="shared" si="503"/>
        <v>1</v>
      </c>
      <c r="AD1591" s="197">
        <f t="shared" si="504"/>
        <v>1</v>
      </c>
      <c r="AE1591" s="197">
        <f t="shared" si="505"/>
        <v>1</v>
      </c>
      <c r="AF1591" s="197">
        <f t="shared" si="506"/>
        <v>1</v>
      </c>
      <c r="AG1591" s="197">
        <f t="shared" si="507"/>
        <v>1</v>
      </c>
      <c r="AH1591" s="197">
        <f t="shared" si="508"/>
        <v>1</v>
      </c>
      <c r="AI1591" s="197">
        <f t="shared" si="509"/>
        <v>1</v>
      </c>
    </row>
    <row r="1592" spans="1:35" x14ac:dyDescent="0.3">
      <c r="A1592" s="103" t="s">
        <v>3926</v>
      </c>
      <c r="B1592" s="214" t="s">
        <v>1672</v>
      </c>
      <c r="C1592" s="214" t="s">
        <v>6287</v>
      </c>
      <c r="D1592" s="164">
        <v>2030</v>
      </c>
      <c r="E1592" s="164">
        <v>10</v>
      </c>
      <c r="F1592" s="166">
        <v>0</v>
      </c>
      <c r="G1592" s="206"/>
      <c r="H1592" s="208">
        <v>7.9654829074012612E-3</v>
      </c>
      <c r="I1592" s="103" t="s">
        <v>558</v>
      </c>
      <c r="J1592" s="85">
        <v>4</v>
      </c>
      <c r="K1592" s="211" t="s">
        <v>6289</v>
      </c>
      <c r="L1592" s="211">
        <v>20</v>
      </c>
      <c r="M1592" s="211" t="str">
        <f>IF(
ISNA(INDEX([1]resources!E:E,MATCH(B1592,[1]resources!B:B,0))),"fillme",
INDEX([1]resources!E:E,MATCH(B1592,[1]resources!B:B,0)))</f>
        <v>CAISO_Li_Battery</v>
      </c>
      <c r="N1592" s="221">
        <f>IF(
ISNA(INDEX([1]resources!J:J,MATCH(B1592,[1]resources!B:B,0))),"fillme",
INDEX([1]resources!J:J,MATCH(B1592,[1]resources!B:B,0)))</f>
        <v>1</v>
      </c>
      <c r="O1592" s="210" t="str">
        <f>IFERROR(INDEX(resources!K:K,MATCH(B1592,resources!B:B,0)),"fillme")</f>
        <v>battery</v>
      </c>
      <c r="P1592" s="210" t="str">
        <f t="shared" si="495"/>
        <v>battery_2030_10</v>
      </c>
      <c r="Q1592" s="194">
        <f>INDEX(elcc!G:G,MATCH(P1592,elcc!D:D,0))</f>
        <v>0.96603464723299004</v>
      </c>
      <c r="R1592" s="195">
        <f t="shared" si="496"/>
        <v>1</v>
      </c>
      <c r="S1592" s="210">
        <f t="shared" si="497"/>
        <v>0.15389864940983577</v>
      </c>
      <c r="T1592" s="212">
        <f t="shared" si="498"/>
        <v>0.15389864940983577</v>
      </c>
      <c r="U1592" s="196" t="str">
        <f t="shared" si="499"/>
        <v>ok</v>
      </c>
      <c r="V1592" s="192" t="str">
        <f>INDEX(resources!F:F,MATCH(B1592,resources!B:B,0))</f>
        <v>physical</v>
      </c>
      <c r="W1592" s="197">
        <f t="shared" si="500"/>
        <v>0</v>
      </c>
      <c r="X1592" s="197">
        <f t="shared" si="501"/>
        <v>1</v>
      </c>
      <c r="Y1592" s="214" t="str">
        <f t="shared" si="502"/>
        <v>VSTAES_6_VESBT1_D.19-11-016 Resource 7_Resource 7. 20 MW, 80 MWh battery.</v>
      </c>
      <c r="Z1592" s="197">
        <f>IF(COUNTIFS($Y$2:Y1592,Y1592)=1,1,0)</f>
        <v>0</v>
      </c>
      <c r="AA1592" s="197">
        <f>SUM($Z$2:Z1592)*Z1592</f>
        <v>0</v>
      </c>
      <c r="AB1592" s="197">
        <f>COUNTIFS(resources!B:B,B1592)</f>
        <v>1</v>
      </c>
      <c r="AC1592" s="197">
        <f t="shared" si="503"/>
        <v>1</v>
      </c>
      <c r="AD1592" s="197">
        <f t="shared" si="504"/>
        <v>1</v>
      </c>
      <c r="AE1592" s="197">
        <f t="shared" si="505"/>
        <v>1</v>
      </c>
      <c r="AF1592" s="197">
        <f t="shared" si="506"/>
        <v>1</v>
      </c>
      <c r="AG1592" s="197">
        <f t="shared" si="507"/>
        <v>1</v>
      </c>
      <c r="AH1592" s="197">
        <f t="shared" si="508"/>
        <v>1</v>
      </c>
      <c r="AI1592" s="197">
        <f t="shared" si="509"/>
        <v>1</v>
      </c>
    </row>
    <row r="1593" spans="1:35" x14ac:dyDescent="0.3">
      <c r="A1593" s="103" t="s">
        <v>3926</v>
      </c>
      <c r="B1593" s="214" t="s">
        <v>1672</v>
      </c>
      <c r="C1593" s="214" t="s">
        <v>6287</v>
      </c>
      <c r="D1593" s="164">
        <v>2030</v>
      </c>
      <c r="E1593" s="164">
        <v>11</v>
      </c>
      <c r="F1593" s="166">
        <v>0</v>
      </c>
      <c r="G1593" s="206"/>
      <c r="H1593" s="208">
        <v>7.9654829074012612E-3</v>
      </c>
      <c r="I1593" s="103" t="s">
        <v>558</v>
      </c>
      <c r="J1593" s="85">
        <v>4</v>
      </c>
      <c r="K1593" s="211" t="s">
        <v>6289</v>
      </c>
      <c r="L1593" s="211">
        <v>20</v>
      </c>
      <c r="M1593" s="211" t="str">
        <f>IF(
ISNA(INDEX([1]resources!E:E,MATCH(B1593,[1]resources!B:B,0))),"fillme",
INDEX([1]resources!E:E,MATCH(B1593,[1]resources!B:B,0)))</f>
        <v>CAISO_Li_Battery</v>
      </c>
      <c r="N1593" s="221">
        <f>IF(
ISNA(INDEX([1]resources!J:J,MATCH(B1593,[1]resources!B:B,0))),"fillme",
INDEX([1]resources!J:J,MATCH(B1593,[1]resources!B:B,0)))</f>
        <v>1</v>
      </c>
      <c r="O1593" s="210" t="str">
        <f>IFERROR(INDEX(resources!K:K,MATCH(B1593,resources!B:B,0)),"fillme")</f>
        <v>battery</v>
      </c>
      <c r="P1593" s="210" t="str">
        <f t="shared" si="495"/>
        <v>battery_2030_11</v>
      </c>
      <c r="Q1593" s="194">
        <f>INDEX(elcc!G:G,MATCH(P1593,elcc!D:D,0))</f>
        <v>0.96603464723299004</v>
      </c>
      <c r="R1593" s="195">
        <f t="shared" si="496"/>
        <v>1</v>
      </c>
      <c r="S1593" s="210">
        <f t="shared" si="497"/>
        <v>0.15389864940983577</v>
      </c>
      <c r="T1593" s="212">
        <f t="shared" si="498"/>
        <v>0.15389864940983577</v>
      </c>
      <c r="U1593" s="196" t="str">
        <f t="shared" si="499"/>
        <v>ok</v>
      </c>
      <c r="V1593" s="192" t="str">
        <f>INDEX(resources!F:F,MATCH(B1593,resources!B:B,0))</f>
        <v>physical</v>
      </c>
      <c r="W1593" s="197">
        <f t="shared" si="500"/>
        <v>0</v>
      </c>
      <c r="X1593" s="197">
        <f t="shared" si="501"/>
        <v>1</v>
      </c>
      <c r="Y1593" s="214" t="str">
        <f t="shared" si="502"/>
        <v>VSTAES_6_VESBT1_D.19-11-016 Resource 7_Resource 7. 20 MW, 80 MWh battery.</v>
      </c>
      <c r="Z1593" s="197">
        <f>IF(COUNTIFS($Y$2:Y1593,Y1593)=1,1,0)</f>
        <v>0</v>
      </c>
      <c r="AA1593" s="197">
        <f>SUM($Z$2:Z1593)*Z1593</f>
        <v>0</v>
      </c>
      <c r="AB1593" s="197">
        <f>COUNTIFS(resources!B:B,B1593)</f>
        <v>1</v>
      </c>
      <c r="AC1593" s="197">
        <f t="shared" si="503"/>
        <v>1</v>
      </c>
      <c r="AD1593" s="197">
        <f t="shared" si="504"/>
        <v>1</v>
      </c>
      <c r="AE1593" s="197">
        <f t="shared" si="505"/>
        <v>1</v>
      </c>
      <c r="AF1593" s="197">
        <f t="shared" si="506"/>
        <v>1</v>
      </c>
      <c r="AG1593" s="197">
        <f t="shared" si="507"/>
        <v>1</v>
      </c>
      <c r="AH1593" s="197">
        <f t="shared" si="508"/>
        <v>1</v>
      </c>
      <c r="AI1593" s="197">
        <f t="shared" si="509"/>
        <v>1</v>
      </c>
    </row>
    <row r="1594" spans="1:35" x14ac:dyDescent="0.3">
      <c r="A1594" s="103" t="s">
        <v>3926</v>
      </c>
      <c r="B1594" s="214" t="s">
        <v>1672</v>
      </c>
      <c r="C1594" s="214" t="s">
        <v>6287</v>
      </c>
      <c r="D1594" s="164">
        <v>2030</v>
      </c>
      <c r="E1594" s="164">
        <v>12</v>
      </c>
      <c r="F1594" s="166">
        <v>0</v>
      </c>
      <c r="G1594" s="206"/>
      <c r="H1594" s="208">
        <v>7.9654829074012612E-3</v>
      </c>
      <c r="I1594" s="103" t="s">
        <v>558</v>
      </c>
      <c r="J1594" s="85">
        <v>4</v>
      </c>
      <c r="K1594" s="211" t="s">
        <v>6289</v>
      </c>
      <c r="L1594" s="211">
        <v>20</v>
      </c>
      <c r="M1594" s="211" t="str">
        <f>IF(
ISNA(INDEX([1]resources!E:E,MATCH(B1594,[1]resources!B:B,0))),"fillme",
INDEX([1]resources!E:E,MATCH(B1594,[1]resources!B:B,0)))</f>
        <v>CAISO_Li_Battery</v>
      </c>
      <c r="N1594" s="221">
        <f>IF(
ISNA(INDEX([1]resources!J:J,MATCH(B1594,[1]resources!B:B,0))),"fillme",
INDEX([1]resources!J:J,MATCH(B1594,[1]resources!B:B,0)))</f>
        <v>1</v>
      </c>
      <c r="O1594" s="210" t="str">
        <f>IFERROR(INDEX(resources!K:K,MATCH(B1594,resources!B:B,0)),"fillme")</f>
        <v>battery</v>
      </c>
      <c r="P1594" s="210" t="str">
        <f t="shared" si="495"/>
        <v>battery_2030_12</v>
      </c>
      <c r="Q1594" s="194">
        <f>INDEX(elcc!G:G,MATCH(P1594,elcc!D:D,0))</f>
        <v>0.96603464723299004</v>
      </c>
      <c r="R1594" s="195">
        <f t="shared" si="496"/>
        <v>1</v>
      </c>
      <c r="S1594" s="210">
        <f t="shared" si="497"/>
        <v>0.15389864940983577</v>
      </c>
      <c r="T1594" s="212">
        <f t="shared" si="498"/>
        <v>0.15389864940983577</v>
      </c>
      <c r="U1594" s="196" t="str">
        <f t="shared" si="499"/>
        <v>ok</v>
      </c>
      <c r="V1594" s="192" t="str">
        <f>INDEX(resources!F:F,MATCH(B1594,resources!B:B,0))</f>
        <v>physical</v>
      </c>
      <c r="W1594" s="197">
        <f t="shared" si="500"/>
        <v>0</v>
      </c>
      <c r="X1594" s="197">
        <f t="shared" si="501"/>
        <v>1</v>
      </c>
      <c r="Y1594" s="214" t="str">
        <f t="shared" si="502"/>
        <v>VSTAES_6_VESBT1_D.19-11-016 Resource 7_Resource 7. 20 MW, 80 MWh battery.</v>
      </c>
      <c r="Z1594" s="197">
        <f>IF(COUNTIFS($Y$2:Y1594,Y1594)=1,1,0)</f>
        <v>0</v>
      </c>
      <c r="AA1594" s="197">
        <f>SUM($Z$2:Z1594)*Z1594</f>
        <v>0</v>
      </c>
      <c r="AB1594" s="197">
        <f>COUNTIFS(resources!B:B,B1594)</f>
        <v>1</v>
      </c>
      <c r="AC1594" s="197">
        <f t="shared" si="503"/>
        <v>1</v>
      </c>
      <c r="AD1594" s="197">
        <f t="shared" si="504"/>
        <v>1</v>
      </c>
      <c r="AE1594" s="197">
        <f t="shared" si="505"/>
        <v>1</v>
      </c>
      <c r="AF1594" s="197">
        <f t="shared" si="506"/>
        <v>1</v>
      </c>
      <c r="AG1594" s="197">
        <f t="shared" si="507"/>
        <v>1</v>
      </c>
      <c r="AH1594" s="197">
        <f t="shared" si="508"/>
        <v>1</v>
      </c>
      <c r="AI1594" s="197">
        <f t="shared" si="509"/>
        <v>1</v>
      </c>
    </row>
    <row r="1595" spans="1:35" ht="36" x14ac:dyDescent="0.3">
      <c r="A1595" s="103" t="s">
        <v>3926</v>
      </c>
      <c r="B1595" s="215" t="s">
        <v>593</v>
      </c>
      <c r="C1595" s="215" t="s">
        <v>6290</v>
      </c>
      <c r="D1595" s="164">
        <v>2023</v>
      </c>
      <c r="E1595" s="164">
        <v>8</v>
      </c>
      <c r="F1595" s="166">
        <v>0</v>
      </c>
      <c r="G1595" s="206"/>
      <c r="H1595" s="208">
        <v>7.9654829074012612E-3</v>
      </c>
      <c r="I1595" s="103" t="s">
        <v>594</v>
      </c>
      <c r="J1595" s="85">
        <v>4</v>
      </c>
      <c r="K1595" s="211" t="s">
        <v>6291</v>
      </c>
      <c r="L1595" s="211">
        <v>17.3</v>
      </c>
      <c r="M1595" s="211" t="str">
        <f>IF(
ISNA(INDEX([1]resources!E:E,MATCH(B1595,[1]resources!B:B,0))),"fillme",
INDEX([1]resources!E:E,MATCH(B1595,[1]resources!B:B,0)))</f>
        <v>CAISO_Battery</v>
      </c>
      <c r="N1595" s="221">
        <f>IF(
ISNA(INDEX([1]resources!J:J,MATCH(B1595,[1]resources!B:B,0))),"fillme",
INDEX([1]resources!J:J,MATCH(B1595,[1]resources!B:B,0)))</f>
        <v>0</v>
      </c>
      <c r="O1595" s="210" t="str">
        <f>IFERROR(INDEX(resources!K:K,MATCH(B1595,resources!B:B,0)),"fillme")</f>
        <v>battery</v>
      </c>
      <c r="P1595" s="210" t="str">
        <f t="shared" si="495"/>
        <v>battery_2023_8</v>
      </c>
      <c r="Q1595" s="194">
        <f>INDEX(elcc!G:G,MATCH(P1595,elcc!D:D,0))</f>
        <v>1</v>
      </c>
      <c r="R1595" s="195">
        <f t="shared" si="496"/>
        <v>1</v>
      </c>
      <c r="S1595" s="210">
        <f t="shared" si="497"/>
        <v>0.13780285429804182</v>
      </c>
      <c r="T1595" s="212">
        <f t="shared" si="498"/>
        <v>0.13780285429804182</v>
      </c>
      <c r="U1595" s="196" t="str">
        <f t="shared" si="499"/>
        <v>ok</v>
      </c>
      <c r="V1595" s="192" t="str">
        <f>INDEX(resources!F:F,MATCH(B1595,resources!B:B,0))</f>
        <v>new_resolve</v>
      </c>
      <c r="W1595" s="197">
        <f t="shared" si="500"/>
        <v>0</v>
      </c>
      <c r="X1595" s="197">
        <f t="shared" si="501"/>
        <v>1</v>
      </c>
      <c r="Y1595" s="214" t="str">
        <f t="shared" si="502"/>
        <v>New_Li_Battery_D.19-11-016 Resource 8_Resource 8, likely battery, to satisfy the rest of SDGE's 301.3 MW mandated reliability procurement.</v>
      </c>
      <c r="Z1595" s="197">
        <f>IF(COUNTIFS($Y$2:Y1595,Y1595)=1,1,0)</f>
        <v>1</v>
      </c>
      <c r="AA1595" s="197">
        <f>SUM($Z$2:Z1595)*Z1595</f>
        <v>25</v>
      </c>
      <c r="AB1595" s="197">
        <f>COUNTIFS(resources!B:B,B1595)</f>
        <v>1</v>
      </c>
      <c r="AC1595" s="197">
        <f t="shared" si="503"/>
        <v>1</v>
      </c>
      <c r="AD1595" s="197">
        <f t="shared" si="504"/>
        <v>1</v>
      </c>
      <c r="AE1595" s="197">
        <f t="shared" si="505"/>
        <v>1</v>
      </c>
      <c r="AF1595" s="197">
        <f t="shared" si="506"/>
        <v>1</v>
      </c>
      <c r="AG1595" s="197">
        <f t="shared" si="507"/>
        <v>1</v>
      </c>
      <c r="AH1595" s="197">
        <f t="shared" si="508"/>
        <v>1</v>
      </c>
      <c r="AI1595" s="197">
        <f t="shared" si="509"/>
        <v>1</v>
      </c>
    </row>
    <row r="1596" spans="1:35" ht="36" x14ac:dyDescent="0.3">
      <c r="A1596" s="103" t="s">
        <v>3926</v>
      </c>
      <c r="B1596" s="215" t="s">
        <v>593</v>
      </c>
      <c r="C1596" s="215" t="s">
        <v>6290</v>
      </c>
      <c r="D1596" s="164">
        <v>2023</v>
      </c>
      <c r="E1596" s="164">
        <v>9</v>
      </c>
      <c r="F1596" s="166">
        <v>0</v>
      </c>
      <c r="G1596" s="206"/>
      <c r="H1596" s="208">
        <v>7.9654829074012612E-3</v>
      </c>
      <c r="I1596" s="103" t="s">
        <v>594</v>
      </c>
      <c r="J1596" s="85">
        <v>4</v>
      </c>
      <c r="K1596" s="211" t="s">
        <v>6291</v>
      </c>
      <c r="L1596" s="211">
        <v>17.3</v>
      </c>
      <c r="M1596" s="211" t="str">
        <f>IF(
ISNA(INDEX([1]resources!E:E,MATCH(B1596,[1]resources!B:B,0))),"fillme",
INDEX([1]resources!E:E,MATCH(B1596,[1]resources!B:B,0)))</f>
        <v>CAISO_Battery</v>
      </c>
      <c r="N1596" s="221">
        <f>IF(
ISNA(INDEX([1]resources!J:J,MATCH(B1596,[1]resources!B:B,0))),"fillme",
INDEX([1]resources!J:J,MATCH(B1596,[1]resources!B:B,0)))</f>
        <v>0</v>
      </c>
      <c r="O1596" s="210" t="str">
        <f>IFERROR(INDEX(resources!K:K,MATCH(B1596,resources!B:B,0)),"fillme")</f>
        <v>battery</v>
      </c>
      <c r="P1596" s="210" t="str">
        <f t="shared" si="495"/>
        <v>battery_2023_9</v>
      </c>
      <c r="Q1596" s="194">
        <f>INDEX(elcc!G:G,MATCH(P1596,elcc!D:D,0))</f>
        <v>1</v>
      </c>
      <c r="R1596" s="195">
        <f t="shared" si="496"/>
        <v>1</v>
      </c>
      <c r="S1596" s="210">
        <f t="shared" si="497"/>
        <v>0.13780285429804182</v>
      </c>
      <c r="T1596" s="212">
        <f t="shared" si="498"/>
        <v>0.13780285429804182</v>
      </c>
      <c r="U1596" s="196" t="str">
        <f t="shared" si="499"/>
        <v>ok</v>
      </c>
      <c r="V1596" s="192" t="str">
        <f>INDEX(resources!F:F,MATCH(B1596,resources!B:B,0))</f>
        <v>new_resolve</v>
      </c>
      <c r="W1596" s="197">
        <f t="shared" si="500"/>
        <v>0</v>
      </c>
      <c r="X1596" s="197">
        <f t="shared" si="501"/>
        <v>1</v>
      </c>
      <c r="Y1596" s="214" t="str">
        <f t="shared" si="502"/>
        <v>New_Li_Battery_D.19-11-016 Resource 8_Resource 8, likely battery, to satisfy the rest of SDGE's 301.3 MW mandated reliability procurement.</v>
      </c>
      <c r="Z1596" s="197">
        <f>IF(COUNTIFS($Y$2:Y1596,Y1596)=1,1,0)</f>
        <v>0</v>
      </c>
      <c r="AA1596" s="197">
        <f>SUM($Z$2:Z1596)*Z1596</f>
        <v>0</v>
      </c>
      <c r="AB1596" s="197">
        <f>COUNTIFS(resources!B:B,B1596)</f>
        <v>1</v>
      </c>
      <c r="AC1596" s="197">
        <f t="shared" si="503"/>
        <v>1</v>
      </c>
      <c r="AD1596" s="197">
        <f t="shared" si="504"/>
        <v>1</v>
      </c>
      <c r="AE1596" s="197">
        <f t="shared" si="505"/>
        <v>1</v>
      </c>
      <c r="AF1596" s="197">
        <f t="shared" si="506"/>
        <v>1</v>
      </c>
      <c r="AG1596" s="197">
        <f t="shared" si="507"/>
        <v>1</v>
      </c>
      <c r="AH1596" s="197">
        <f t="shared" si="508"/>
        <v>1</v>
      </c>
      <c r="AI1596" s="197">
        <f t="shared" si="509"/>
        <v>1</v>
      </c>
    </row>
    <row r="1597" spans="1:35" ht="36" x14ac:dyDescent="0.3">
      <c r="A1597" s="103" t="s">
        <v>3926</v>
      </c>
      <c r="B1597" s="215" t="s">
        <v>593</v>
      </c>
      <c r="C1597" s="215" t="s">
        <v>6290</v>
      </c>
      <c r="D1597" s="164">
        <v>2023</v>
      </c>
      <c r="E1597" s="164">
        <v>10</v>
      </c>
      <c r="F1597" s="166">
        <v>0</v>
      </c>
      <c r="G1597" s="206"/>
      <c r="H1597" s="208">
        <v>7.9654829074012612E-3</v>
      </c>
      <c r="I1597" s="103" t="s">
        <v>594</v>
      </c>
      <c r="J1597" s="85">
        <v>4</v>
      </c>
      <c r="K1597" s="211" t="s">
        <v>6291</v>
      </c>
      <c r="L1597" s="211">
        <v>17.3</v>
      </c>
      <c r="M1597" s="211" t="str">
        <f>IF(
ISNA(INDEX([1]resources!E:E,MATCH(B1597,[1]resources!B:B,0))),"fillme",
INDEX([1]resources!E:E,MATCH(B1597,[1]resources!B:B,0)))</f>
        <v>CAISO_Battery</v>
      </c>
      <c r="N1597" s="221">
        <f>IF(
ISNA(INDEX([1]resources!J:J,MATCH(B1597,[1]resources!B:B,0))),"fillme",
INDEX([1]resources!J:J,MATCH(B1597,[1]resources!B:B,0)))</f>
        <v>0</v>
      </c>
      <c r="O1597" s="210" t="str">
        <f>IFERROR(INDEX(resources!K:K,MATCH(B1597,resources!B:B,0)),"fillme")</f>
        <v>battery</v>
      </c>
      <c r="P1597" s="210" t="str">
        <f t="shared" si="495"/>
        <v>battery_2023_10</v>
      </c>
      <c r="Q1597" s="194">
        <f>INDEX(elcc!G:G,MATCH(P1597,elcc!D:D,0))</f>
        <v>1</v>
      </c>
      <c r="R1597" s="195">
        <f t="shared" si="496"/>
        <v>1</v>
      </c>
      <c r="S1597" s="210">
        <f t="shared" si="497"/>
        <v>0.13780285429804182</v>
      </c>
      <c r="T1597" s="212">
        <f t="shared" si="498"/>
        <v>0.13780285429804182</v>
      </c>
      <c r="U1597" s="196" t="str">
        <f t="shared" si="499"/>
        <v>ok</v>
      </c>
      <c r="V1597" s="192" t="str">
        <f>INDEX(resources!F:F,MATCH(B1597,resources!B:B,0))</f>
        <v>new_resolve</v>
      </c>
      <c r="W1597" s="197">
        <f t="shared" si="500"/>
        <v>0</v>
      </c>
      <c r="X1597" s="197">
        <f t="shared" si="501"/>
        <v>1</v>
      </c>
      <c r="Y1597" s="214" t="str">
        <f t="shared" si="502"/>
        <v>New_Li_Battery_D.19-11-016 Resource 8_Resource 8, likely battery, to satisfy the rest of SDGE's 301.3 MW mandated reliability procurement.</v>
      </c>
      <c r="Z1597" s="197">
        <f>IF(COUNTIFS($Y$2:Y1597,Y1597)=1,1,0)</f>
        <v>0</v>
      </c>
      <c r="AA1597" s="197">
        <f>SUM($Z$2:Z1597)*Z1597</f>
        <v>0</v>
      </c>
      <c r="AB1597" s="197">
        <f>COUNTIFS(resources!B:B,B1597)</f>
        <v>1</v>
      </c>
      <c r="AC1597" s="197">
        <f t="shared" si="503"/>
        <v>1</v>
      </c>
      <c r="AD1597" s="197">
        <f t="shared" si="504"/>
        <v>1</v>
      </c>
      <c r="AE1597" s="197">
        <f t="shared" si="505"/>
        <v>1</v>
      </c>
      <c r="AF1597" s="197">
        <f t="shared" si="506"/>
        <v>1</v>
      </c>
      <c r="AG1597" s="197">
        <f t="shared" si="507"/>
        <v>1</v>
      </c>
      <c r="AH1597" s="197">
        <f t="shared" si="508"/>
        <v>1</v>
      </c>
      <c r="AI1597" s="197">
        <f t="shared" si="509"/>
        <v>1</v>
      </c>
    </row>
    <row r="1598" spans="1:35" ht="36" x14ac:dyDescent="0.3">
      <c r="A1598" s="103" t="s">
        <v>3926</v>
      </c>
      <c r="B1598" s="215" t="s">
        <v>593</v>
      </c>
      <c r="C1598" s="215" t="s">
        <v>6290</v>
      </c>
      <c r="D1598" s="164">
        <v>2023</v>
      </c>
      <c r="E1598" s="164">
        <v>11</v>
      </c>
      <c r="F1598" s="166">
        <v>0</v>
      </c>
      <c r="G1598" s="206"/>
      <c r="H1598" s="208">
        <v>7.9654829074012612E-3</v>
      </c>
      <c r="I1598" s="103" t="s">
        <v>594</v>
      </c>
      <c r="J1598" s="85">
        <v>4</v>
      </c>
      <c r="K1598" s="211" t="s">
        <v>6291</v>
      </c>
      <c r="L1598" s="211">
        <v>17.3</v>
      </c>
      <c r="M1598" s="211" t="str">
        <f>IF(
ISNA(INDEX([1]resources!E:E,MATCH(B1598,[1]resources!B:B,0))),"fillme",
INDEX([1]resources!E:E,MATCH(B1598,[1]resources!B:B,0)))</f>
        <v>CAISO_Battery</v>
      </c>
      <c r="N1598" s="221">
        <f>IF(
ISNA(INDEX([1]resources!J:J,MATCH(B1598,[1]resources!B:B,0))),"fillme",
INDEX([1]resources!J:J,MATCH(B1598,[1]resources!B:B,0)))</f>
        <v>0</v>
      </c>
      <c r="O1598" s="210" t="str">
        <f>IFERROR(INDEX(resources!K:K,MATCH(B1598,resources!B:B,0)),"fillme")</f>
        <v>battery</v>
      </c>
      <c r="P1598" s="210" t="str">
        <f t="shared" si="495"/>
        <v>battery_2023_11</v>
      </c>
      <c r="Q1598" s="194">
        <f>INDEX(elcc!G:G,MATCH(P1598,elcc!D:D,0))</f>
        <v>1</v>
      </c>
      <c r="R1598" s="195">
        <f t="shared" si="496"/>
        <v>1</v>
      </c>
      <c r="S1598" s="210">
        <f t="shared" si="497"/>
        <v>0.13780285429804182</v>
      </c>
      <c r="T1598" s="212">
        <f t="shared" si="498"/>
        <v>0.13780285429804182</v>
      </c>
      <c r="U1598" s="196" t="str">
        <f t="shared" si="499"/>
        <v>ok</v>
      </c>
      <c r="V1598" s="192" t="str">
        <f>INDEX(resources!F:F,MATCH(B1598,resources!B:B,0))</f>
        <v>new_resolve</v>
      </c>
      <c r="W1598" s="197">
        <f t="shared" si="500"/>
        <v>0</v>
      </c>
      <c r="X1598" s="197">
        <f t="shared" si="501"/>
        <v>1</v>
      </c>
      <c r="Y1598" s="214" t="str">
        <f t="shared" si="502"/>
        <v>New_Li_Battery_D.19-11-016 Resource 8_Resource 8, likely battery, to satisfy the rest of SDGE's 301.3 MW mandated reliability procurement.</v>
      </c>
      <c r="Z1598" s="197">
        <f>IF(COUNTIFS($Y$2:Y1598,Y1598)=1,1,0)</f>
        <v>0</v>
      </c>
      <c r="AA1598" s="197">
        <f>SUM($Z$2:Z1598)*Z1598</f>
        <v>0</v>
      </c>
      <c r="AB1598" s="197">
        <f>COUNTIFS(resources!B:B,B1598)</f>
        <v>1</v>
      </c>
      <c r="AC1598" s="197">
        <f t="shared" si="503"/>
        <v>1</v>
      </c>
      <c r="AD1598" s="197">
        <f t="shared" si="504"/>
        <v>1</v>
      </c>
      <c r="AE1598" s="197">
        <f t="shared" si="505"/>
        <v>1</v>
      </c>
      <c r="AF1598" s="197">
        <f t="shared" si="506"/>
        <v>1</v>
      </c>
      <c r="AG1598" s="197">
        <f t="shared" si="507"/>
        <v>1</v>
      </c>
      <c r="AH1598" s="197">
        <f t="shared" si="508"/>
        <v>1</v>
      </c>
      <c r="AI1598" s="197">
        <f t="shared" si="509"/>
        <v>1</v>
      </c>
    </row>
    <row r="1599" spans="1:35" ht="36" x14ac:dyDescent="0.3">
      <c r="A1599" s="103" t="s">
        <v>3926</v>
      </c>
      <c r="B1599" s="215" t="s">
        <v>593</v>
      </c>
      <c r="C1599" s="215" t="s">
        <v>6290</v>
      </c>
      <c r="D1599" s="164">
        <v>2023</v>
      </c>
      <c r="E1599" s="164">
        <v>12</v>
      </c>
      <c r="F1599" s="166">
        <v>0</v>
      </c>
      <c r="G1599" s="206"/>
      <c r="H1599" s="208">
        <v>7.9654829074012612E-3</v>
      </c>
      <c r="I1599" s="103" t="s">
        <v>594</v>
      </c>
      <c r="J1599" s="85">
        <v>4</v>
      </c>
      <c r="K1599" s="211" t="s">
        <v>6291</v>
      </c>
      <c r="L1599" s="211">
        <v>17.3</v>
      </c>
      <c r="M1599" s="211" t="str">
        <f>IF(
ISNA(INDEX([1]resources!E:E,MATCH(B1599,[1]resources!B:B,0))),"fillme",
INDEX([1]resources!E:E,MATCH(B1599,[1]resources!B:B,0)))</f>
        <v>CAISO_Battery</v>
      </c>
      <c r="N1599" s="221">
        <f>IF(
ISNA(INDEX([1]resources!J:J,MATCH(B1599,[1]resources!B:B,0))),"fillme",
INDEX([1]resources!J:J,MATCH(B1599,[1]resources!B:B,0)))</f>
        <v>0</v>
      </c>
      <c r="O1599" s="210" t="str">
        <f>IFERROR(INDEX(resources!K:K,MATCH(B1599,resources!B:B,0)),"fillme")</f>
        <v>battery</v>
      </c>
      <c r="P1599" s="210" t="str">
        <f t="shared" si="495"/>
        <v>battery_2023_12</v>
      </c>
      <c r="Q1599" s="194">
        <f>INDEX(elcc!G:G,MATCH(P1599,elcc!D:D,0))</f>
        <v>1</v>
      </c>
      <c r="R1599" s="195">
        <f t="shared" si="496"/>
        <v>1</v>
      </c>
      <c r="S1599" s="210">
        <f t="shared" si="497"/>
        <v>0.13780285429804182</v>
      </c>
      <c r="T1599" s="212">
        <f t="shared" si="498"/>
        <v>0.13780285429804182</v>
      </c>
      <c r="U1599" s="196" t="str">
        <f t="shared" si="499"/>
        <v>ok</v>
      </c>
      <c r="V1599" s="192" t="str">
        <f>INDEX(resources!F:F,MATCH(B1599,resources!B:B,0))</f>
        <v>new_resolve</v>
      </c>
      <c r="W1599" s="197">
        <f t="shared" si="500"/>
        <v>0</v>
      </c>
      <c r="X1599" s="197">
        <f t="shared" si="501"/>
        <v>1</v>
      </c>
      <c r="Y1599" s="214" t="str">
        <f t="shared" si="502"/>
        <v>New_Li_Battery_D.19-11-016 Resource 8_Resource 8, likely battery, to satisfy the rest of SDGE's 301.3 MW mandated reliability procurement.</v>
      </c>
      <c r="Z1599" s="197">
        <f>IF(COUNTIFS($Y$2:Y1599,Y1599)=1,1,0)</f>
        <v>0</v>
      </c>
      <c r="AA1599" s="197">
        <f>SUM($Z$2:Z1599)*Z1599</f>
        <v>0</v>
      </c>
      <c r="AB1599" s="197">
        <f>COUNTIFS(resources!B:B,B1599)</f>
        <v>1</v>
      </c>
      <c r="AC1599" s="197">
        <f t="shared" si="503"/>
        <v>1</v>
      </c>
      <c r="AD1599" s="197">
        <f t="shared" si="504"/>
        <v>1</v>
      </c>
      <c r="AE1599" s="197">
        <f t="shared" si="505"/>
        <v>1</v>
      </c>
      <c r="AF1599" s="197">
        <f t="shared" si="506"/>
        <v>1</v>
      </c>
      <c r="AG1599" s="197">
        <f t="shared" si="507"/>
        <v>1</v>
      </c>
      <c r="AH1599" s="197">
        <f t="shared" si="508"/>
        <v>1</v>
      </c>
      <c r="AI1599" s="197">
        <f t="shared" si="509"/>
        <v>1</v>
      </c>
    </row>
    <row r="1600" spans="1:35" ht="36" x14ac:dyDescent="0.3">
      <c r="A1600" s="103" t="s">
        <v>3926</v>
      </c>
      <c r="B1600" s="215" t="s">
        <v>593</v>
      </c>
      <c r="C1600" s="215" t="s">
        <v>6290</v>
      </c>
      <c r="D1600" s="164">
        <v>2024</v>
      </c>
      <c r="E1600" s="164">
        <v>1</v>
      </c>
      <c r="F1600" s="166">
        <v>0</v>
      </c>
      <c r="G1600" s="206"/>
      <c r="H1600" s="208">
        <v>7.9654829074012612E-3</v>
      </c>
      <c r="I1600" s="103" t="s">
        <v>594</v>
      </c>
      <c r="J1600" s="85">
        <v>4</v>
      </c>
      <c r="K1600" s="211" t="s">
        <v>6291</v>
      </c>
      <c r="L1600" s="211">
        <v>17.3</v>
      </c>
      <c r="M1600" s="211" t="str">
        <f>IF(
ISNA(INDEX([1]resources!E:E,MATCH(B1600,[1]resources!B:B,0))),"fillme",
INDEX([1]resources!E:E,MATCH(B1600,[1]resources!B:B,0)))</f>
        <v>CAISO_Battery</v>
      </c>
      <c r="N1600" s="221">
        <f>IF(
ISNA(INDEX([1]resources!J:J,MATCH(B1600,[1]resources!B:B,0))),"fillme",
INDEX([1]resources!J:J,MATCH(B1600,[1]resources!B:B,0)))</f>
        <v>0</v>
      </c>
      <c r="O1600" s="210" t="str">
        <f>IFERROR(INDEX(resources!K:K,MATCH(B1600,resources!B:B,0)),"fillme")</f>
        <v>battery</v>
      </c>
      <c r="P1600" s="210" t="str">
        <f t="shared" si="495"/>
        <v>battery_2024_1</v>
      </c>
      <c r="Q1600" s="194">
        <f>INDEX(elcc!G:G,MATCH(P1600,elcc!D:D,0))</f>
        <v>1</v>
      </c>
      <c r="R1600" s="195">
        <f t="shared" si="496"/>
        <v>1</v>
      </c>
      <c r="S1600" s="210">
        <f t="shared" si="497"/>
        <v>0.13780285429804182</v>
      </c>
      <c r="T1600" s="212">
        <f t="shared" si="498"/>
        <v>0.13780285429804182</v>
      </c>
      <c r="U1600" s="196" t="str">
        <f t="shared" si="499"/>
        <v>ok</v>
      </c>
      <c r="V1600" s="192" t="str">
        <f>INDEX(resources!F:F,MATCH(B1600,resources!B:B,0))</f>
        <v>new_resolve</v>
      </c>
      <c r="W1600" s="197">
        <f t="shared" si="500"/>
        <v>0</v>
      </c>
      <c r="X1600" s="197">
        <f t="shared" si="501"/>
        <v>1</v>
      </c>
      <c r="Y1600" s="214" t="str">
        <f t="shared" si="502"/>
        <v>New_Li_Battery_D.19-11-016 Resource 8_Resource 8, likely battery, to satisfy the rest of SDGE's 301.3 MW mandated reliability procurement.</v>
      </c>
      <c r="Z1600" s="197">
        <f>IF(COUNTIFS($Y$2:Y1600,Y1600)=1,1,0)</f>
        <v>0</v>
      </c>
      <c r="AA1600" s="197">
        <f>SUM($Z$2:Z1600)*Z1600</f>
        <v>0</v>
      </c>
      <c r="AB1600" s="197">
        <f>COUNTIFS(resources!B:B,B1600)</f>
        <v>1</v>
      </c>
      <c r="AC1600" s="197">
        <f t="shared" si="503"/>
        <v>1</v>
      </c>
      <c r="AD1600" s="197">
        <f t="shared" si="504"/>
        <v>1</v>
      </c>
      <c r="AE1600" s="197">
        <f t="shared" si="505"/>
        <v>1</v>
      </c>
      <c r="AF1600" s="197">
        <f t="shared" si="506"/>
        <v>1</v>
      </c>
      <c r="AG1600" s="197">
        <f t="shared" si="507"/>
        <v>1</v>
      </c>
      <c r="AH1600" s="197">
        <f t="shared" si="508"/>
        <v>1</v>
      </c>
      <c r="AI1600" s="197">
        <f t="shared" si="509"/>
        <v>1</v>
      </c>
    </row>
    <row r="1601" spans="1:35" ht="36" x14ac:dyDescent="0.3">
      <c r="A1601" s="103" t="s">
        <v>3926</v>
      </c>
      <c r="B1601" s="215" t="s">
        <v>593</v>
      </c>
      <c r="C1601" s="215" t="s">
        <v>6290</v>
      </c>
      <c r="D1601" s="164">
        <v>2024</v>
      </c>
      <c r="E1601" s="164">
        <v>2</v>
      </c>
      <c r="F1601" s="166">
        <v>0</v>
      </c>
      <c r="G1601" s="206"/>
      <c r="H1601" s="208">
        <v>7.9654829074012612E-3</v>
      </c>
      <c r="I1601" s="103" t="s">
        <v>594</v>
      </c>
      <c r="J1601" s="85">
        <v>4</v>
      </c>
      <c r="K1601" s="211" t="s">
        <v>6291</v>
      </c>
      <c r="L1601" s="211">
        <v>17.3</v>
      </c>
      <c r="M1601" s="211" t="str">
        <f>IF(
ISNA(INDEX([1]resources!E:E,MATCH(B1601,[1]resources!B:B,0))),"fillme",
INDEX([1]resources!E:E,MATCH(B1601,[1]resources!B:B,0)))</f>
        <v>CAISO_Battery</v>
      </c>
      <c r="N1601" s="221">
        <f>IF(
ISNA(INDEX([1]resources!J:J,MATCH(B1601,[1]resources!B:B,0))),"fillme",
INDEX([1]resources!J:J,MATCH(B1601,[1]resources!B:B,0)))</f>
        <v>0</v>
      </c>
      <c r="O1601" s="210" t="str">
        <f>IFERROR(INDEX(resources!K:K,MATCH(B1601,resources!B:B,0)),"fillme")</f>
        <v>battery</v>
      </c>
      <c r="P1601" s="210" t="str">
        <f t="shared" si="495"/>
        <v>battery_2024_2</v>
      </c>
      <c r="Q1601" s="194">
        <f>INDEX(elcc!G:G,MATCH(P1601,elcc!D:D,0))</f>
        <v>1</v>
      </c>
      <c r="R1601" s="195">
        <f t="shared" si="496"/>
        <v>1</v>
      </c>
      <c r="S1601" s="210">
        <f t="shared" si="497"/>
        <v>0.13780285429804182</v>
      </c>
      <c r="T1601" s="212">
        <f t="shared" si="498"/>
        <v>0.13780285429804182</v>
      </c>
      <c r="U1601" s="196" t="str">
        <f t="shared" si="499"/>
        <v>ok</v>
      </c>
      <c r="V1601" s="192" t="str">
        <f>INDEX(resources!F:F,MATCH(B1601,resources!B:B,0))</f>
        <v>new_resolve</v>
      </c>
      <c r="W1601" s="197">
        <f t="shared" si="500"/>
        <v>0</v>
      </c>
      <c r="X1601" s="197">
        <f t="shared" si="501"/>
        <v>1</v>
      </c>
      <c r="Y1601" s="214" t="str">
        <f t="shared" si="502"/>
        <v>New_Li_Battery_D.19-11-016 Resource 8_Resource 8, likely battery, to satisfy the rest of SDGE's 301.3 MW mandated reliability procurement.</v>
      </c>
      <c r="Z1601" s="197">
        <f>IF(COUNTIFS($Y$2:Y1601,Y1601)=1,1,0)</f>
        <v>0</v>
      </c>
      <c r="AA1601" s="197">
        <f>SUM($Z$2:Z1601)*Z1601</f>
        <v>0</v>
      </c>
      <c r="AB1601" s="197">
        <f>COUNTIFS(resources!B:B,B1601)</f>
        <v>1</v>
      </c>
      <c r="AC1601" s="197">
        <f t="shared" si="503"/>
        <v>1</v>
      </c>
      <c r="AD1601" s="197">
        <f t="shared" si="504"/>
        <v>1</v>
      </c>
      <c r="AE1601" s="197">
        <f t="shared" si="505"/>
        <v>1</v>
      </c>
      <c r="AF1601" s="197">
        <f t="shared" si="506"/>
        <v>1</v>
      </c>
      <c r="AG1601" s="197">
        <f t="shared" si="507"/>
        <v>1</v>
      </c>
      <c r="AH1601" s="197">
        <f t="shared" si="508"/>
        <v>1</v>
      </c>
      <c r="AI1601" s="197">
        <f t="shared" si="509"/>
        <v>1</v>
      </c>
    </row>
    <row r="1602" spans="1:35" ht="36" x14ac:dyDescent="0.3">
      <c r="A1602" s="103" t="s">
        <v>3926</v>
      </c>
      <c r="B1602" s="215" t="s">
        <v>593</v>
      </c>
      <c r="C1602" s="215" t="s">
        <v>6290</v>
      </c>
      <c r="D1602" s="164">
        <v>2024</v>
      </c>
      <c r="E1602" s="164">
        <v>3</v>
      </c>
      <c r="F1602" s="166">
        <v>0</v>
      </c>
      <c r="G1602" s="206"/>
      <c r="H1602" s="208">
        <v>7.9654829074012612E-3</v>
      </c>
      <c r="I1602" s="103" t="s">
        <v>594</v>
      </c>
      <c r="J1602" s="85">
        <v>4</v>
      </c>
      <c r="K1602" s="211" t="s">
        <v>6291</v>
      </c>
      <c r="L1602" s="211">
        <v>17.3</v>
      </c>
      <c r="M1602" s="211" t="str">
        <f>IF(
ISNA(INDEX([1]resources!E:E,MATCH(B1602,[1]resources!B:B,0))),"fillme",
INDEX([1]resources!E:E,MATCH(B1602,[1]resources!B:B,0)))</f>
        <v>CAISO_Battery</v>
      </c>
      <c r="N1602" s="221">
        <f>IF(
ISNA(INDEX([1]resources!J:J,MATCH(B1602,[1]resources!B:B,0))),"fillme",
INDEX([1]resources!J:J,MATCH(B1602,[1]resources!B:B,0)))</f>
        <v>0</v>
      </c>
      <c r="O1602" s="210" t="str">
        <f>IFERROR(INDEX(resources!K:K,MATCH(B1602,resources!B:B,0)),"fillme")</f>
        <v>battery</v>
      </c>
      <c r="P1602" s="210" t="str">
        <f t="shared" si="495"/>
        <v>battery_2024_3</v>
      </c>
      <c r="Q1602" s="194">
        <f>INDEX(elcc!G:G,MATCH(P1602,elcc!D:D,0))</f>
        <v>1</v>
      </c>
      <c r="R1602" s="195">
        <f t="shared" si="496"/>
        <v>1</v>
      </c>
      <c r="S1602" s="210">
        <f t="shared" si="497"/>
        <v>0.13780285429804182</v>
      </c>
      <c r="T1602" s="212">
        <f t="shared" si="498"/>
        <v>0.13780285429804182</v>
      </c>
      <c r="U1602" s="196" t="str">
        <f t="shared" si="499"/>
        <v>ok</v>
      </c>
      <c r="V1602" s="192" t="str">
        <f>INDEX(resources!F:F,MATCH(B1602,resources!B:B,0))</f>
        <v>new_resolve</v>
      </c>
      <c r="W1602" s="197">
        <f t="shared" si="500"/>
        <v>0</v>
      </c>
      <c r="X1602" s="197">
        <f t="shared" si="501"/>
        <v>1</v>
      </c>
      <c r="Y1602" s="214" t="str">
        <f t="shared" si="502"/>
        <v>New_Li_Battery_D.19-11-016 Resource 8_Resource 8, likely battery, to satisfy the rest of SDGE's 301.3 MW mandated reliability procurement.</v>
      </c>
      <c r="Z1602" s="197">
        <f>IF(COUNTIFS($Y$2:Y1602,Y1602)=1,1,0)</f>
        <v>0</v>
      </c>
      <c r="AA1602" s="197">
        <f>SUM($Z$2:Z1602)*Z1602</f>
        <v>0</v>
      </c>
      <c r="AB1602" s="197">
        <f>COUNTIFS(resources!B:B,B1602)</f>
        <v>1</v>
      </c>
      <c r="AC1602" s="197">
        <f t="shared" si="503"/>
        <v>1</v>
      </c>
      <c r="AD1602" s="197">
        <f t="shared" si="504"/>
        <v>1</v>
      </c>
      <c r="AE1602" s="197">
        <f t="shared" si="505"/>
        <v>1</v>
      </c>
      <c r="AF1602" s="197">
        <f t="shared" si="506"/>
        <v>1</v>
      </c>
      <c r="AG1602" s="197">
        <f t="shared" si="507"/>
        <v>1</v>
      </c>
      <c r="AH1602" s="197">
        <f t="shared" si="508"/>
        <v>1</v>
      </c>
      <c r="AI1602" s="197">
        <f t="shared" si="509"/>
        <v>1</v>
      </c>
    </row>
    <row r="1603" spans="1:35" ht="36" x14ac:dyDescent="0.3">
      <c r="A1603" s="103" t="s">
        <v>3926</v>
      </c>
      <c r="B1603" s="215" t="s">
        <v>593</v>
      </c>
      <c r="C1603" s="215" t="s">
        <v>6290</v>
      </c>
      <c r="D1603" s="164">
        <v>2024</v>
      </c>
      <c r="E1603" s="164">
        <v>4</v>
      </c>
      <c r="F1603" s="166">
        <v>0</v>
      </c>
      <c r="G1603" s="206"/>
      <c r="H1603" s="208">
        <v>7.9654829074012612E-3</v>
      </c>
      <c r="I1603" s="103" t="s">
        <v>594</v>
      </c>
      <c r="J1603" s="85">
        <v>4</v>
      </c>
      <c r="K1603" s="211" t="s">
        <v>6291</v>
      </c>
      <c r="L1603" s="211">
        <v>17.3</v>
      </c>
      <c r="M1603" s="211" t="str">
        <f>IF(
ISNA(INDEX([1]resources!E:E,MATCH(B1603,[1]resources!B:B,0))),"fillme",
INDEX([1]resources!E:E,MATCH(B1603,[1]resources!B:B,0)))</f>
        <v>CAISO_Battery</v>
      </c>
      <c r="N1603" s="221">
        <f>IF(
ISNA(INDEX([1]resources!J:J,MATCH(B1603,[1]resources!B:B,0))),"fillme",
INDEX([1]resources!J:J,MATCH(B1603,[1]resources!B:B,0)))</f>
        <v>0</v>
      </c>
      <c r="O1603" s="210" t="str">
        <f>IFERROR(INDEX(resources!K:K,MATCH(B1603,resources!B:B,0)),"fillme")</f>
        <v>battery</v>
      </c>
      <c r="P1603" s="210" t="str">
        <f t="shared" si="495"/>
        <v>battery_2024_4</v>
      </c>
      <c r="Q1603" s="194">
        <f>INDEX(elcc!G:G,MATCH(P1603,elcc!D:D,0))</f>
        <v>1</v>
      </c>
      <c r="R1603" s="195">
        <f t="shared" si="496"/>
        <v>1</v>
      </c>
      <c r="S1603" s="210">
        <f t="shared" si="497"/>
        <v>0.13780285429804182</v>
      </c>
      <c r="T1603" s="212">
        <f t="shared" si="498"/>
        <v>0.13780285429804182</v>
      </c>
      <c r="U1603" s="196" t="str">
        <f t="shared" si="499"/>
        <v>ok</v>
      </c>
      <c r="V1603" s="192" t="str">
        <f>INDEX(resources!F:F,MATCH(B1603,resources!B:B,0))</f>
        <v>new_resolve</v>
      </c>
      <c r="W1603" s="197">
        <f t="shared" si="500"/>
        <v>0</v>
      </c>
      <c r="X1603" s="197">
        <f t="shared" si="501"/>
        <v>1</v>
      </c>
      <c r="Y1603" s="214" t="str">
        <f t="shared" si="502"/>
        <v>New_Li_Battery_D.19-11-016 Resource 8_Resource 8, likely battery, to satisfy the rest of SDGE's 301.3 MW mandated reliability procurement.</v>
      </c>
      <c r="Z1603" s="197">
        <f>IF(COUNTIFS($Y$2:Y1603,Y1603)=1,1,0)</f>
        <v>0</v>
      </c>
      <c r="AA1603" s="197">
        <f>SUM($Z$2:Z1603)*Z1603</f>
        <v>0</v>
      </c>
      <c r="AB1603" s="197">
        <f>COUNTIFS(resources!B:B,B1603)</f>
        <v>1</v>
      </c>
      <c r="AC1603" s="197">
        <f t="shared" si="503"/>
        <v>1</v>
      </c>
      <c r="AD1603" s="197">
        <f t="shared" si="504"/>
        <v>1</v>
      </c>
      <c r="AE1603" s="197">
        <f t="shared" si="505"/>
        <v>1</v>
      </c>
      <c r="AF1603" s="197">
        <f t="shared" si="506"/>
        <v>1</v>
      </c>
      <c r="AG1603" s="197">
        <f t="shared" si="507"/>
        <v>1</v>
      </c>
      <c r="AH1603" s="197">
        <f t="shared" si="508"/>
        <v>1</v>
      </c>
      <c r="AI1603" s="197">
        <f t="shared" si="509"/>
        <v>1</v>
      </c>
    </row>
    <row r="1604" spans="1:35" ht="36" x14ac:dyDescent="0.3">
      <c r="A1604" s="103" t="s">
        <v>3926</v>
      </c>
      <c r="B1604" s="215" t="s">
        <v>593</v>
      </c>
      <c r="C1604" s="215" t="s">
        <v>6290</v>
      </c>
      <c r="D1604" s="164">
        <v>2024</v>
      </c>
      <c r="E1604" s="164">
        <v>5</v>
      </c>
      <c r="F1604" s="166">
        <v>0</v>
      </c>
      <c r="G1604" s="206"/>
      <c r="H1604" s="208">
        <v>7.9654829074012612E-3</v>
      </c>
      <c r="I1604" s="103" t="s">
        <v>594</v>
      </c>
      <c r="J1604" s="85">
        <v>4</v>
      </c>
      <c r="K1604" s="211" t="s">
        <v>6291</v>
      </c>
      <c r="L1604" s="211">
        <v>17.3</v>
      </c>
      <c r="M1604" s="211" t="str">
        <f>IF(
ISNA(INDEX([1]resources!E:E,MATCH(B1604,[1]resources!B:B,0))),"fillme",
INDEX([1]resources!E:E,MATCH(B1604,[1]resources!B:B,0)))</f>
        <v>CAISO_Battery</v>
      </c>
      <c r="N1604" s="221">
        <f>IF(
ISNA(INDEX([1]resources!J:J,MATCH(B1604,[1]resources!B:B,0))),"fillme",
INDEX([1]resources!J:J,MATCH(B1604,[1]resources!B:B,0)))</f>
        <v>0</v>
      </c>
      <c r="O1604" s="210" t="str">
        <f>IFERROR(INDEX(resources!K:K,MATCH(B1604,resources!B:B,0)),"fillme")</f>
        <v>battery</v>
      </c>
      <c r="P1604" s="210" t="str">
        <f t="shared" si="495"/>
        <v>battery_2024_5</v>
      </c>
      <c r="Q1604" s="194">
        <f>INDEX(elcc!G:G,MATCH(P1604,elcc!D:D,0))</f>
        <v>1</v>
      </c>
      <c r="R1604" s="195">
        <f t="shared" si="496"/>
        <v>1</v>
      </c>
      <c r="S1604" s="210">
        <f t="shared" si="497"/>
        <v>0.13780285429804182</v>
      </c>
      <c r="T1604" s="212">
        <f t="shared" si="498"/>
        <v>0.13780285429804182</v>
      </c>
      <c r="U1604" s="196" t="str">
        <f t="shared" si="499"/>
        <v>ok</v>
      </c>
      <c r="V1604" s="192" t="str">
        <f>INDEX(resources!F:F,MATCH(B1604,resources!B:B,0))</f>
        <v>new_resolve</v>
      </c>
      <c r="W1604" s="197">
        <f t="shared" si="500"/>
        <v>0</v>
      </c>
      <c r="X1604" s="197">
        <f t="shared" si="501"/>
        <v>1</v>
      </c>
      <c r="Y1604" s="214" t="str">
        <f t="shared" si="502"/>
        <v>New_Li_Battery_D.19-11-016 Resource 8_Resource 8, likely battery, to satisfy the rest of SDGE's 301.3 MW mandated reliability procurement.</v>
      </c>
      <c r="Z1604" s="197">
        <f>IF(COUNTIFS($Y$2:Y1604,Y1604)=1,1,0)</f>
        <v>0</v>
      </c>
      <c r="AA1604" s="197">
        <f>SUM($Z$2:Z1604)*Z1604</f>
        <v>0</v>
      </c>
      <c r="AB1604" s="197">
        <f>COUNTIFS(resources!B:B,B1604)</f>
        <v>1</v>
      </c>
      <c r="AC1604" s="197">
        <f t="shared" si="503"/>
        <v>1</v>
      </c>
      <c r="AD1604" s="197">
        <f t="shared" si="504"/>
        <v>1</v>
      </c>
      <c r="AE1604" s="197">
        <f t="shared" si="505"/>
        <v>1</v>
      </c>
      <c r="AF1604" s="197">
        <f t="shared" si="506"/>
        <v>1</v>
      </c>
      <c r="AG1604" s="197">
        <f t="shared" si="507"/>
        <v>1</v>
      </c>
      <c r="AH1604" s="197">
        <f t="shared" si="508"/>
        <v>1</v>
      </c>
      <c r="AI1604" s="197">
        <f t="shared" si="509"/>
        <v>1</v>
      </c>
    </row>
    <row r="1605" spans="1:35" ht="36" x14ac:dyDescent="0.3">
      <c r="A1605" s="103" t="s">
        <v>3926</v>
      </c>
      <c r="B1605" s="215" t="s">
        <v>593</v>
      </c>
      <c r="C1605" s="215" t="s">
        <v>6290</v>
      </c>
      <c r="D1605" s="164">
        <v>2024</v>
      </c>
      <c r="E1605" s="164">
        <v>6</v>
      </c>
      <c r="F1605" s="166">
        <v>0</v>
      </c>
      <c r="G1605" s="206"/>
      <c r="H1605" s="208">
        <v>7.9654829074012612E-3</v>
      </c>
      <c r="I1605" s="103" t="s">
        <v>594</v>
      </c>
      <c r="J1605" s="85">
        <v>4</v>
      </c>
      <c r="K1605" s="211" t="s">
        <v>6291</v>
      </c>
      <c r="L1605" s="211">
        <v>17.3</v>
      </c>
      <c r="M1605" s="211" t="str">
        <f>IF(
ISNA(INDEX([1]resources!E:E,MATCH(B1605,[1]resources!B:B,0))),"fillme",
INDEX([1]resources!E:E,MATCH(B1605,[1]resources!B:B,0)))</f>
        <v>CAISO_Battery</v>
      </c>
      <c r="N1605" s="221">
        <f>IF(
ISNA(INDEX([1]resources!J:J,MATCH(B1605,[1]resources!B:B,0))),"fillme",
INDEX([1]resources!J:J,MATCH(B1605,[1]resources!B:B,0)))</f>
        <v>0</v>
      </c>
      <c r="O1605" s="210" t="str">
        <f>IFERROR(INDEX(resources!K:K,MATCH(B1605,resources!B:B,0)),"fillme")</f>
        <v>battery</v>
      </c>
      <c r="P1605" s="210" t="str">
        <f t="shared" si="495"/>
        <v>battery_2024_6</v>
      </c>
      <c r="Q1605" s="194">
        <f>INDEX(elcc!G:G,MATCH(P1605,elcc!D:D,0))</f>
        <v>1</v>
      </c>
      <c r="R1605" s="195">
        <f t="shared" si="496"/>
        <v>1</v>
      </c>
      <c r="S1605" s="210">
        <f t="shared" si="497"/>
        <v>0.13780285429804182</v>
      </c>
      <c r="T1605" s="212">
        <f t="shared" si="498"/>
        <v>0.13780285429804182</v>
      </c>
      <c r="U1605" s="196" t="str">
        <f t="shared" si="499"/>
        <v>ok</v>
      </c>
      <c r="V1605" s="192" t="str">
        <f>INDEX(resources!F:F,MATCH(B1605,resources!B:B,0))</f>
        <v>new_resolve</v>
      </c>
      <c r="W1605" s="197">
        <f t="shared" si="500"/>
        <v>0</v>
      </c>
      <c r="X1605" s="197">
        <f t="shared" si="501"/>
        <v>1</v>
      </c>
      <c r="Y1605" s="214" t="str">
        <f t="shared" si="502"/>
        <v>New_Li_Battery_D.19-11-016 Resource 8_Resource 8, likely battery, to satisfy the rest of SDGE's 301.3 MW mandated reliability procurement.</v>
      </c>
      <c r="Z1605" s="197">
        <f>IF(COUNTIFS($Y$2:Y1605,Y1605)=1,1,0)</f>
        <v>0</v>
      </c>
      <c r="AA1605" s="197">
        <f>SUM($Z$2:Z1605)*Z1605</f>
        <v>0</v>
      </c>
      <c r="AB1605" s="197">
        <f>COUNTIFS(resources!B:B,B1605)</f>
        <v>1</v>
      </c>
      <c r="AC1605" s="197">
        <f t="shared" si="503"/>
        <v>1</v>
      </c>
      <c r="AD1605" s="197">
        <f t="shared" si="504"/>
        <v>1</v>
      </c>
      <c r="AE1605" s="197">
        <f t="shared" si="505"/>
        <v>1</v>
      </c>
      <c r="AF1605" s="197">
        <f t="shared" si="506"/>
        <v>1</v>
      </c>
      <c r="AG1605" s="197">
        <f t="shared" si="507"/>
        <v>1</v>
      </c>
      <c r="AH1605" s="197">
        <f t="shared" si="508"/>
        <v>1</v>
      </c>
      <c r="AI1605" s="197">
        <f t="shared" si="509"/>
        <v>1</v>
      </c>
    </row>
    <row r="1606" spans="1:35" ht="36" x14ac:dyDescent="0.3">
      <c r="A1606" s="103" t="s">
        <v>3926</v>
      </c>
      <c r="B1606" s="215" t="s">
        <v>593</v>
      </c>
      <c r="C1606" s="215" t="s">
        <v>6290</v>
      </c>
      <c r="D1606" s="164">
        <v>2024</v>
      </c>
      <c r="E1606" s="164">
        <v>7</v>
      </c>
      <c r="F1606" s="166">
        <v>0</v>
      </c>
      <c r="G1606" s="206"/>
      <c r="H1606" s="208">
        <v>7.9654829074012612E-3</v>
      </c>
      <c r="I1606" s="103" t="s">
        <v>594</v>
      </c>
      <c r="J1606" s="85">
        <v>4</v>
      </c>
      <c r="K1606" s="211" t="s">
        <v>6291</v>
      </c>
      <c r="L1606" s="211">
        <v>17.3</v>
      </c>
      <c r="M1606" s="211" t="str">
        <f>IF(
ISNA(INDEX([1]resources!E:E,MATCH(B1606,[1]resources!B:B,0))),"fillme",
INDEX([1]resources!E:E,MATCH(B1606,[1]resources!B:B,0)))</f>
        <v>CAISO_Battery</v>
      </c>
      <c r="N1606" s="221">
        <f>IF(
ISNA(INDEX([1]resources!J:J,MATCH(B1606,[1]resources!B:B,0))),"fillme",
INDEX([1]resources!J:J,MATCH(B1606,[1]resources!B:B,0)))</f>
        <v>0</v>
      </c>
      <c r="O1606" s="210" t="str">
        <f>IFERROR(INDEX(resources!K:K,MATCH(B1606,resources!B:B,0)),"fillme")</f>
        <v>battery</v>
      </c>
      <c r="P1606" s="210" t="str">
        <f t="shared" si="495"/>
        <v>battery_2024_7</v>
      </c>
      <c r="Q1606" s="194">
        <f>INDEX(elcc!G:G,MATCH(P1606,elcc!D:D,0))</f>
        <v>1</v>
      </c>
      <c r="R1606" s="195">
        <f t="shared" si="496"/>
        <v>1</v>
      </c>
      <c r="S1606" s="210">
        <f t="shared" si="497"/>
        <v>0.13780285429804182</v>
      </c>
      <c r="T1606" s="212">
        <f t="shared" si="498"/>
        <v>0.13780285429804182</v>
      </c>
      <c r="U1606" s="196" t="str">
        <f t="shared" si="499"/>
        <v>ok</v>
      </c>
      <c r="V1606" s="192" t="str">
        <f>INDEX(resources!F:F,MATCH(B1606,resources!B:B,0))</f>
        <v>new_resolve</v>
      </c>
      <c r="W1606" s="197">
        <f t="shared" si="500"/>
        <v>0</v>
      </c>
      <c r="X1606" s="197">
        <f t="shared" si="501"/>
        <v>1</v>
      </c>
      <c r="Y1606" s="214" t="str">
        <f t="shared" si="502"/>
        <v>New_Li_Battery_D.19-11-016 Resource 8_Resource 8, likely battery, to satisfy the rest of SDGE's 301.3 MW mandated reliability procurement.</v>
      </c>
      <c r="Z1606" s="197">
        <f>IF(COUNTIFS($Y$2:Y1606,Y1606)=1,1,0)</f>
        <v>0</v>
      </c>
      <c r="AA1606" s="197">
        <f>SUM($Z$2:Z1606)*Z1606</f>
        <v>0</v>
      </c>
      <c r="AB1606" s="197">
        <f>COUNTIFS(resources!B:B,B1606)</f>
        <v>1</v>
      </c>
      <c r="AC1606" s="197">
        <f t="shared" si="503"/>
        <v>1</v>
      </c>
      <c r="AD1606" s="197">
        <f t="shared" si="504"/>
        <v>1</v>
      </c>
      <c r="AE1606" s="197">
        <f t="shared" si="505"/>
        <v>1</v>
      </c>
      <c r="AF1606" s="197">
        <f t="shared" si="506"/>
        <v>1</v>
      </c>
      <c r="AG1606" s="197">
        <f t="shared" si="507"/>
        <v>1</v>
      </c>
      <c r="AH1606" s="197">
        <f t="shared" si="508"/>
        <v>1</v>
      </c>
      <c r="AI1606" s="197">
        <f t="shared" si="509"/>
        <v>1</v>
      </c>
    </row>
    <row r="1607" spans="1:35" ht="36" x14ac:dyDescent="0.3">
      <c r="A1607" s="103" t="s">
        <v>3926</v>
      </c>
      <c r="B1607" s="215" t="s">
        <v>593</v>
      </c>
      <c r="C1607" s="215" t="s">
        <v>6290</v>
      </c>
      <c r="D1607" s="164">
        <v>2024</v>
      </c>
      <c r="E1607" s="164">
        <v>8</v>
      </c>
      <c r="F1607" s="166">
        <v>0</v>
      </c>
      <c r="G1607" s="206"/>
      <c r="H1607" s="208">
        <v>7.9654829074012612E-3</v>
      </c>
      <c r="I1607" s="103" t="s">
        <v>594</v>
      </c>
      <c r="J1607" s="85">
        <v>4</v>
      </c>
      <c r="K1607" s="211" t="s">
        <v>6291</v>
      </c>
      <c r="L1607" s="211">
        <v>17.3</v>
      </c>
      <c r="M1607" s="211" t="str">
        <f>IF(
ISNA(INDEX([1]resources!E:E,MATCH(B1607,[1]resources!B:B,0))),"fillme",
INDEX([1]resources!E:E,MATCH(B1607,[1]resources!B:B,0)))</f>
        <v>CAISO_Battery</v>
      </c>
      <c r="N1607" s="221">
        <f>IF(
ISNA(INDEX([1]resources!J:J,MATCH(B1607,[1]resources!B:B,0))),"fillme",
INDEX([1]resources!J:J,MATCH(B1607,[1]resources!B:B,0)))</f>
        <v>0</v>
      </c>
      <c r="O1607" s="210" t="str">
        <f>IFERROR(INDEX(resources!K:K,MATCH(B1607,resources!B:B,0)),"fillme")</f>
        <v>battery</v>
      </c>
      <c r="P1607" s="210" t="str">
        <f t="shared" si="495"/>
        <v>battery_2024_8</v>
      </c>
      <c r="Q1607" s="194">
        <f>INDEX(elcc!G:G,MATCH(P1607,elcc!D:D,0))</f>
        <v>1</v>
      </c>
      <c r="R1607" s="195">
        <f t="shared" si="496"/>
        <v>1</v>
      </c>
      <c r="S1607" s="210">
        <f t="shared" si="497"/>
        <v>0.13780285429804182</v>
      </c>
      <c r="T1607" s="212">
        <f t="shared" si="498"/>
        <v>0.13780285429804182</v>
      </c>
      <c r="U1607" s="196" t="str">
        <f t="shared" si="499"/>
        <v>ok</v>
      </c>
      <c r="V1607" s="192" t="str">
        <f>INDEX(resources!F:F,MATCH(B1607,resources!B:B,0))</f>
        <v>new_resolve</v>
      </c>
      <c r="W1607" s="197">
        <f t="shared" si="500"/>
        <v>0</v>
      </c>
      <c r="X1607" s="197">
        <f t="shared" si="501"/>
        <v>1</v>
      </c>
      <c r="Y1607" s="214" t="str">
        <f t="shared" si="502"/>
        <v>New_Li_Battery_D.19-11-016 Resource 8_Resource 8, likely battery, to satisfy the rest of SDGE's 301.3 MW mandated reliability procurement.</v>
      </c>
      <c r="Z1607" s="197">
        <f>IF(COUNTIFS($Y$2:Y1607,Y1607)=1,1,0)</f>
        <v>0</v>
      </c>
      <c r="AA1607" s="197">
        <f>SUM($Z$2:Z1607)*Z1607</f>
        <v>0</v>
      </c>
      <c r="AB1607" s="197">
        <f>COUNTIFS(resources!B:B,B1607)</f>
        <v>1</v>
      </c>
      <c r="AC1607" s="197">
        <f t="shared" si="503"/>
        <v>1</v>
      </c>
      <c r="AD1607" s="197">
        <f t="shared" si="504"/>
        <v>1</v>
      </c>
      <c r="AE1607" s="197">
        <f t="shared" si="505"/>
        <v>1</v>
      </c>
      <c r="AF1607" s="197">
        <f t="shared" si="506"/>
        <v>1</v>
      </c>
      <c r="AG1607" s="197">
        <f t="shared" si="507"/>
        <v>1</v>
      </c>
      <c r="AH1607" s="197">
        <f t="shared" si="508"/>
        <v>1</v>
      </c>
      <c r="AI1607" s="197">
        <f t="shared" si="509"/>
        <v>1</v>
      </c>
    </row>
    <row r="1608" spans="1:35" ht="36" x14ac:dyDescent="0.3">
      <c r="A1608" s="103" t="s">
        <v>3926</v>
      </c>
      <c r="B1608" s="215" t="s">
        <v>593</v>
      </c>
      <c r="C1608" s="215" t="s">
        <v>6290</v>
      </c>
      <c r="D1608" s="164">
        <v>2024</v>
      </c>
      <c r="E1608" s="164">
        <v>9</v>
      </c>
      <c r="F1608" s="166">
        <v>0</v>
      </c>
      <c r="G1608" s="206"/>
      <c r="H1608" s="208">
        <v>7.9654829074012612E-3</v>
      </c>
      <c r="I1608" s="103" t="s">
        <v>594</v>
      </c>
      <c r="J1608" s="85">
        <v>4</v>
      </c>
      <c r="K1608" s="211" t="s">
        <v>6291</v>
      </c>
      <c r="L1608" s="211">
        <v>17.3</v>
      </c>
      <c r="M1608" s="211" t="str">
        <f>IF(
ISNA(INDEX([1]resources!E:E,MATCH(B1608,[1]resources!B:B,0))),"fillme",
INDEX([1]resources!E:E,MATCH(B1608,[1]resources!B:B,0)))</f>
        <v>CAISO_Battery</v>
      </c>
      <c r="N1608" s="221">
        <f>IF(
ISNA(INDEX([1]resources!J:J,MATCH(B1608,[1]resources!B:B,0))),"fillme",
INDEX([1]resources!J:J,MATCH(B1608,[1]resources!B:B,0)))</f>
        <v>0</v>
      </c>
      <c r="O1608" s="210" t="str">
        <f>IFERROR(INDEX(resources!K:K,MATCH(B1608,resources!B:B,0)),"fillme")</f>
        <v>battery</v>
      </c>
      <c r="P1608" s="210" t="str">
        <f t="shared" si="495"/>
        <v>battery_2024_9</v>
      </c>
      <c r="Q1608" s="194">
        <f>INDEX(elcc!G:G,MATCH(P1608,elcc!D:D,0))</f>
        <v>1</v>
      </c>
      <c r="R1608" s="195">
        <f t="shared" si="496"/>
        <v>1</v>
      </c>
      <c r="S1608" s="210">
        <f t="shared" si="497"/>
        <v>0.13780285429804182</v>
      </c>
      <c r="T1608" s="212">
        <f t="shared" si="498"/>
        <v>0.13780285429804182</v>
      </c>
      <c r="U1608" s="196" t="str">
        <f t="shared" si="499"/>
        <v>ok</v>
      </c>
      <c r="V1608" s="192" t="str">
        <f>INDEX(resources!F:F,MATCH(B1608,resources!B:B,0))</f>
        <v>new_resolve</v>
      </c>
      <c r="W1608" s="197">
        <f t="shared" si="500"/>
        <v>0</v>
      </c>
      <c r="X1608" s="197">
        <f t="shared" si="501"/>
        <v>1</v>
      </c>
      <c r="Y1608" s="214" t="str">
        <f t="shared" si="502"/>
        <v>New_Li_Battery_D.19-11-016 Resource 8_Resource 8, likely battery, to satisfy the rest of SDGE's 301.3 MW mandated reliability procurement.</v>
      </c>
      <c r="Z1608" s="197">
        <f>IF(COUNTIFS($Y$2:Y1608,Y1608)=1,1,0)</f>
        <v>0</v>
      </c>
      <c r="AA1608" s="197">
        <f>SUM($Z$2:Z1608)*Z1608</f>
        <v>0</v>
      </c>
      <c r="AB1608" s="197">
        <f>COUNTIFS(resources!B:B,B1608)</f>
        <v>1</v>
      </c>
      <c r="AC1608" s="197">
        <f t="shared" si="503"/>
        <v>1</v>
      </c>
      <c r="AD1608" s="197">
        <f t="shared" si="504"/>
        <v>1</v>
      </c>
      <c r="AE1608" s="197">
        <f t="shared" si="505"/>
        <v>1</v>
      </c>
      <c r="AF1608" s="197">
        <f t="shared" si="506"/>
        <v>1</v>
      </c>
      <c r="AG1608" s="197">
        <f t="shared" si="507"/>
        <v>1</v>
      </c>
      <c r="AH1608" s="197">
        <f t="shared" si="508"/>
        <v>1</v>
      </c>
      <c r="AI1608" s="197">
        <f t="shared" si="509"/>
        <v>1</v>
      </c>
    </row>
    <row r="1609" spans="1:35" ht="36" x14ac:dyDescent="0.3">
      <c r="A1609" s="103" t="s">
        <v>3926</v>
      </c>
      <c r="B1609" s="215" t="s">
        <v>593</v>
      </c>
      <c r="C1609" s="215" t="s">
        <v>6290</v>
      </c>
      <c r="D1609" s="164">
        <v>2024</v>
      </c>
      <c r="E1609" s="164">
        <v>10</v>
      </c>
      <c r="F1609" s="166">
        <v>0</v>
      </c>
      <c r="G1609" s="206"/>
      <c r="H1609" s="208">
        <v>7.9654829074012612E-3</v>
      </c>
      <c r="I1609" s="103" t="s">
        <v>594</v>
      </c>
      <c r="J1609" s="85">
        <v>4</v>
      </c>
      <c r="K1609" s="211" t="s">
        <v>6291</v>
      </c>
      <c r="L1609" s="211">
        <v>17.3</v>
      </c>
      <c r="M1609" s="211" t="str">
        <f>IF(
ISNA(INDEX([1]resources!E:E,MATCH(B1609,[1]resources!B:B,0))),"fillme",
INDEX([1]resources!E:E,MATCH(B1609,[1]resources!B:B,0)))</f>
        <v>CAISO_Battery</v>
      </c>
      <c r="N1609" s="221">
        <f>IF(
ISNA(INDEX([1]resources!J:J,MATCH(B1609,[1]resources!B:B,0))),"fillme",
INDEX([1]resources!J:J,MATCH(B1609,[1]resources!B:B,0)))</f>
        <v>0</v>
      </c>
      <c r="O1609" s="210" t="str">
        <f>IFERROR(INDEX(resources!K:K,MATCH(B1609,resources!B:B,0)),"fillme")</f>
        <v>battery</v>
      </c>
      <c r="P1609" s="210" t="str">
        <f t="shared" si="495"/>
        <v>battery_2024_10</v>
      </c>
      <c r="Q1609" s="194">
        <f>INDEX(elcc!G:G,MATCH(P1609,elcc!D:D,0))</f>
        <v>1</v>
      </c>
      <c r="R1609" s="195">
        <f t="shared" si="496"/>
        <v>1</v>
      </c>
      <c r="S1609" s="210">
        <f t="shared" si="497"/>
        <v>0.13780285429804182</v>
      </c>
      <c r="T1609" s="212">
        <f t="shared" si="498"/>
        <v>0.13780285429804182</v>
      </c>
      <c r="U1609" s="196" t="str">
        <f t="shared" si="499"/>
        <v>ok</v>
      </c>
      <c r="V1609" s="192" t="str">
        <f>INDEX(resources!F:F,MATCH(B1609,resources!B:B,0))</f>
        <v>new_resolve</v>
      </c>
      <c r="W1609" s="197">
        <f t="shared" si="500"/>
        <v>0</v>
      </c>
      <c r="X1609" s="197">
        <f t="shared" si="501"/>
        <v>1</v>
      </c>
      <c r="Y1609" s="214" t="str">
        <f t="shared" si="502"/>
        <v>New_Li_Battery_D.19-11-016 Resource 8_Resource 8, likely battery, to satisfy the rest of SDGE's 301.3 MW mandated reliability procurement.</v>
      </c>
      <c r="Z1609" s="197">
        <f>IF(COUNTIFS($Y$2:Y1609,Y1609)=1,1,0)</f>
        <v>0</v>
      </c>
      <c r="AA1609" s="197">
        <f>SUM($Z$2:Z1609)*Z1609</f>
        <v>0</v>
      </c>
      <c r="AB1609" s="197">
        <f>COUNTIFS(resources!B:B,B1609)</f>
        <v>1</v>
      </c>
      <c r="AC1609" s="197">
        <f t="shared" si="503"/>
        <v>1</v>
      </c>
      <c r="AD1609" s="197">
        <f t="shared" si="504"/>
        <v>1</v>
      </c>
      <c r="AE1609" s="197">
        <f t="shared" si="505"/>
        <v>1</v>
      </c>
      <c r="AF1609" s="197">
        <f t="shared" si="506"/>
        <v>1</v>
      </c>
      <c r="AG1609" s="197">
        <f t="shared" si="507"/>
        <v>1</v>
      </c>
      <c r="AH1609" s="197">
        <f t="shared" si="508"/>
        <v>1</v>
      </c>
      <c r="AI1609" s="197">
        <f t="shared" si="509"/>
        <v>1</v>
      </c>
    </row>
    <row r="1610" spans="1:35" ht="36" x14ac:dyDescent="0.3">
      <c r="A1610" s="103" t="s">
        <v>3926</v>
      </c>
      <c r="B1610" s="215" t="s">
        <v>593</v>
      </c>
      <c r="C1610" s="215" t="s">
        <v>6290</v>
      </c>
      <c r="D1610" s="164">
        <v>2024</v>
      </c>
      <c r="E1610" s="164">
        <v>11</v>
      </c>
      <c r="F1610" s="166">
        <v>0</v>
      </c>
      <c r="G1610" s="206"/>
      <c r="H1610" s="208">
        <v>7.9654829074012612E-3</v>
      </c>
      <c r="I1610" s="103" t="s">
        <v>594</v>
      </c>
      <c r="J1610" s="85">
        <v>4</v>
      </c>
      <c r="K1610" s="211" t="s">
        <v>6291</v>
      </c>
      <c r="L1610" s="211">
        <v>17.3</v>
      </c>
      <c r="M1610" s="211" t="str">
        <f>IF(
ISNA(INDEX([1]resources!E:E,MATCH(B1610,[1]resources!B:B,0))),"fillme",
INDEX([1]resources!E:E,MATCH(B1610,[1]resources!B:B,0)))</f>
        <v>CAISO_Battery</v>
      </c>
      <c r="N1610" s="221">
        <f>IF(
ISNA(INDEX([1]resources!J:J,MATCH(B1610,[1]resources!B:B,0))),"fillme",
INDEX([1]resources!J:J,MATCH(B1610,[1]resources!B:B,0)))</f>
        <v>0</v>
      </c>
      <c r="O1610" s="210" t="str">
        <f>IFERROR(INDEX(resources!K:K,MATCH(B1610,resources!B:B,0)),"fillme")</f>
        <v>battery</v>
      </c>
      <c r="P1610" s="210" t="str">
        <f t="shared" si="495"/>
        <v>battery_2024_11</v>
      </c>
      <c r="Q1610" s="194">
        <f>INDEX(elcc!G:G,MATCH(P1610,elcc!D:D,0))</f>
        <v>1</v>
      </c>
      <c r="R1610" s="195">
        <f t="shared" si="496"/>
        <v>1</v>
      </c>
      <c r="S1610" s="210">
        <f t="shared" si="497"/>
        <v>0.13780285429804182</v>
      </c>
      <c r="T1610" s="212">
        <f t="shared" si="498"/>
        <v>0.13780285429804182</v>
      </c>
      <c r="U1610" s="196" t="str">
        <f t="shared" si="499"/>
        <v>ok</v>
      </c>
      <c r="V1610" s="192" t="str">
        <f>INDEX(resources!F:F,MATCH(B1610,resources!B:B,0))</f>
        <v>new_resolve</v>
      </c>
      <c r="W1610" s="197">
        <f t="shared" si="500"/>
        <v>0</v>
      </c>
      <c r="X1610" s="197">
        <f t="shared" si="501"/>
        <v>1</v>
      </c>
      <c r="Y1610" s="214" t="str">
        <f t="shared" si="502"/>
        <v>New_Li_Battery_D.19-11-016 Resource 8_Resource 8, likely battery, to satisfy the rest of SDGE's 301.3 MW mandated reliability procurement.</v>
      </c>
      <c r="Z1610" s="197">
        <f>IF(COUNTIFS($Y$2:Y1610,Y1610)=1,1,0)</f>
        <v>0</v>
      </c>
      <c r="AA1610" s="197">
        <f>SUM($Z$2:Z1610)*Z1610</f>
        <v>0</v>
      </c>
      <c r="AB1610" s="197">
        <f>COUNTIFS(resources!B:B,B1610)</f>
        <v>1</v>
      </c>
      <c r="AC1610" s="197">
        <f t="shared" si="503"/>
        <v>1</v>
      </c>
      <c r="AD1610" s="197">
        <f t="shared" si="504"/>
        <v>1</v>
      </c>
      <c r="AE1610" s="197">
        <f t="shared" si="505"/>
        <v>1</v>
      </c>
      <c r="AF1610" s="197">
        <f t="shared" si="506"/>
        <v>1</v>
      </c>
      <c r="AG1610" s="197">
        <f t="shared" si="507"/>
        <v>1</v>
      </c>
      <c r="AH1610" s="197">
        <f t="shared" si="508"/>
        <v>1</v>
      </c>
      <c r="AI1610" s="197">
        <f t="shared" si="509"/>
        <v>1</v>
      </c>
    </row>
    <row r="1611" spans="1:35" ht="36" x14ac:dyDescent="0.3">
      <c r="A1611" s="103" t="s">
        <v>3926</v>
      </c>
      <c r="B1611" s="215" t="s">
        <v>593</v>
      </c>
      <c r="C1611" s="215" t="s">
        <v>6290</v>
      </c>
      <c r="D1611" s="164">
        <v>2024</v>
      </c>
      <c r="E1611" s="164">
        <v>12</v>
      </c>
      <c r="F1611" s="166">
        <v>0</v>
      </c>
      <c r="G1611" s="206"/>
      <c r="H1611" s="208">
        <v>7.9654829074012612E-3</v>
      </c>
      <c r="I1611" s="103" t="s">
        <v>594</v>
      </c>
      <c r="J1611" s="85">
        <v>4</v>
      </c>
      <c r="K1611" s="211" t="s">
        <v>6291</v>
      </c>
      <c r="L1611" s="211">
        <v>17.3</v>
      </c>
      <c r="M1611" s="211" t="str">
        <f>IF(
ISNA(INDEX([1]resources!E:E,MATCH(B1611,[1]resources!B:B,0))),"fillme",
INDEX([1]resources!E:E,MATCH(B1611,[1]resources!B:B,0)))</f>
        <v>CAISO_Battery</v>
      </c>
      <c r="N1611" s="221">
        <f>IF(
ISNA(INDEX([1]resources!J:J,MATCH(B1611,[1]resources!B:B,0))),"fillme",
INDEX([1]resources!J:J,MATCH(B1611,[1]resources!B:B,0)))</f>
        <v>0</v>
      </c>
      <c r="O1611" s="210" t="str">
        <f>IFERROR(INDEX(resources!K:K,MATCH(B1611,resources!B:B,0)),"fillme")</f>
        <v>battery</v>
      </c>
      <c r="P1611" s="210" t="str">
        <f t="shared" si="495"/>
        <v>battery_2024_12</v>
      </c>
      <c r="Q1611" s="194">
        <f>INDEX(elcc!G:G,MATCH(P1611,elcc!D:D,0))</f>
        <v>1</v>
      </c>
      <c r="R1611" s="195">
        <f t="shared" si="496"/>
        <v>1</v>
      </c>
      <c r="S1611" s="210">
        <f t="shared" si="497"/>
        <v>0.13780285429804182</v>
      </c>
      <c r="T1611" s="212">
        <f t="shared" si="498"/>
        <v>0.13780285429804182</v>
      </c>
      <c r="U1611" s="196" t="str">
        <f t="shared" si="499"/>
        <v>ok</v>
      </c>
      <c r="V1611" s="192" t="str">
        <f>INDEX(resources!F:F,MATCH(B1611,resources!B:B,0))</f>
        <v>new_resolve</v>
      </c>
      <c r="W1611" s="197">
        <f t="shared" si="500"/>
        <v>0</v>
      </c>
      <c r="X1611" s="197">
        <f t="shared" si="501"/>
        <v>1</v>
      </c>
      <c r="Y1611" s="214" t="str">
        <f t="shared" si="502"/>
        <v>New_Li_Battery_D.19-11-016 Resource 8_Resource 8, likely battery, to satisfy the rest of SDGE's 301.3 MW mandated reliability procurement.</v>
      </c>
      <c r="Z1611" s="197">
        <f>IF(COUNTIFS($Y$2:Y1611,Y1611)=1,1,0)</f>
        <v>0</v>
      </c>
      <c r="AA1611" s="197">
        <f>SUM($Z$2:Z1611)*Z1611</f>
        <v>0</v>
      </c>
      <c r="AB1611" s="197">
        <f>COUNTIFS(resources!B:B,B1611)</f>
        <v>1</v>
      </c>
      <c r="AC1611" s="197">
        <f t="shared" si="503"/>
        <v>1</v>
      </c>
      <c r="AD1611" s="197">
        <f t="shared" si="504"/>
        <v>1</v>
      </c>
      <c r="AE1611" s="197">
        <f t="shared" si="505"/>
        <v>1</v>
      </c>
      <c r="AF1611" s="197">
        <f t="shared" si="506"/>
        <v>1</v>
      </c>
      <c r="AG1611" s="197">
        <f t="shared" si="507"/>
        <v>1</v>
      </c>
      <c r="AH1611" s="197">
        <f t="shared" si="508"/>
        <v>1</v>
      </c>
      <c r="AI1611" s="197">
        <f t="shared" si="509"/>
        <v>1</v>
      </c>
    </row>
    <row r="1612" spans="1:35" ht="36" x14ac:dyDescent="0.3">
      <c r="A1612" s="103" t="s">
        <v>3926</v>
      </c>
      <c r="B1612" s="215" t="s">
        <v>593</v>
      </c>
      <c r="C1612" s="215" t="s">
        <v>6290</v>
      </c>
      <c r="D1612" s="164">
        <v>2025</v>
      </c>
      <c r="E1612" s="164">
        <v>1</v>
      </c>
      <c r="F1612" s="166">
        <v>0</v>
      </c>
      <c r="G1612" s="206"/>
      <c r="H1612" s="208">
        <v>7.9654829074012612E-3</v>
      </c>
      <c r="I1612" s="103" t="s">
        <v>594</v>
      </c>
      <c r="J1612" s="85">
        <v>4</v>
      </c>
      <c r="K1612" s="211" t="s">
        <v>6291</v>
      </c>
      <c r="L1612" s="211">
        <v>17.3</v>
      </c>
      <c r="M1612" s="211" t="str">
        <f>IF(
ISNA(INDEX([1]resources!E:E,MATCH(B1612,[1]resources!B:B,0))),"fillme",
INDEX([1]resources!E:E,MATCH(B1612,[1]resources!B:B,0)))</f>
        <v>CAISO_Battery</v>
      </c>
      <c r="N1612" s="221">
        <f>IF(
ISNA(INDEX([1]resources!J:J,MATCH(B1612,[1]resources!B:B,0))),"fillme",
INDEX([1]resources!J:J,MATCH(B1612,[1]resources!B:B,0)))</f>
        <v>0</v>
      </c>
      <c r="O1612" s="210" t="str">
        <f>IFERROR(INDEX(resources!K:K,MATCH(B1612,resources!B:B,0)),"fillme")</f>
        <v>battery</v>
      </c>
      <c r="P1612" s="210" t="str">
        <f t="shared" si="495"/>
        <v>battery_2025_1</v>
      </c>
      <c r="Q1612" s="194">
        <f>INDEX(elcc!G:G,MATCH(P1612,elcc!D:D,0))</f>
        <v>0.98301732361648997</v>
      </c>
      <c r="R1612" s="195">
        <f t="shared" si="496"/>
        <v>1</v>
      </c>
      <c r="S1612" s="210">
        <f t="shared" si="497"/>
        <v>0.1354625930187742</v>
      </c>
      <c r="T1612" s="212">
        <f t="shared" si="498"/>
        <v>0.1354625930187742</v>
      </c>
      <c r="U1612" s="196" t="str">
        <f t="shared" si="499"/>
        <v>ok</v>
      </c>
      <c r="V1612" s="192" t="str">
        <f>INDEX(resources!F:F,MATCH(B1612,resources!B:B,0))</f>
        <v>new_resolve</v>
      </c>
      <c r="W1612" s="197">
        <f t="shared" si="500"/>
        <v>0</v>
      </c>
      <c r="X1612" s="197">
        <f t="shared" si="501"/>
        <v>1</v>
      </c>
      <c r="Y1612" s="214" t="str">
        <f t="shared" si="502"/>
        <v>New_Li_Battery_D.19-11-016 Resource 8_Resource 8, likely battery, to satisfy the rest of SDGE's 301.3 MW mandated reliability procurement.</v>
      </c>
      <c r="Z1612" s="197">
        <f>IF(COUNTIFS($Y$2:Y1612,Y1612)=1,1,0)</f>
        <v>0</v>
      </c>
      <c r="AA1612" s="197">
        <f>SUM($Z$2:Z1612)*Z1612</f>
        <v>0</v>
      </c>
      <c r="AB1612" s="197">
        <f>COUNTIFS(resources!B:B,B1612)</f>
        <v>1</v>
      </c>
      <c r="AC1612" s="197">
        <f t="shared" si="503"/>
        <v>1</v>
      </c>
      <c r="AD1612" s="197">
        <f t="shared" si="504"/>
        <v>1</v>
      </c>
      <c r="AE1612" s="197">
        <f t="shared" si="505"/>
        <v>1</v>
      </c>
      <c r="AF1612" s="197">
        <f t="shared" si="506"/>
        <v>1</v>
      </c>
      <c r="AG1612" s="197">
        <f t="shared" si="507"/>
        <v>1</v>
      </c>
      <c r="AH1612" s="197">
        <f t="shared" si="508"/>
        <v>1</v>
      </c>
      <c r="AI1612" s="197">
        <f t="shared" si="509"/>
        <v>1</v>
      </c>
    </row>
    <row r="1613" spans="1:35" ht="36" x14ac:dyDescent="0.3">
      <c r="A1613" s="103" t="s">
        <v>3926</v>
      </c>
      <c r="B1613" s="215" t="s">
        <v>593</v>
      </c>
      <c r="C1613" s="215" t="s">
        <v>6290</v>
      </c>
      <c r="D1613" s="164">
        <v>2025</v>
      </c>
      <c r="E1613" s="164">
        <v>2</v>
      </c>
      <c r="F1613" s="166">
        <v>0</v>
      </c>
      <c r="G1613" s="206"/>
      <c r="H1613" s="208">
        <v>7.9654829074012612E-3</v>
      </c>
      <c r="I1613" s="103" t="s">
        <v>594</v>
      </c>
      <c r="J1613" s="85">
        <v>4</v>
      </c>
      <c r="K1613" s="211" t="s">
        <v>6291</v>
      </c>
      <c r="L1613" s="211">
        <v>17.3</v>
      </c>
      <c r="M1613" s="211" t="str">
        <f>IF(
ISNA(INDEX([1]resources!E:E,MATCH(B1613,[1]resources!B:B,0))),"fillme",
INDEX([1]resources!E:E,MATCH(B1613,[1]resources!B:B,0)))</f>
        <v>CAISO_Battery</v>
      </c>
      <c r="N1613" s="221">
        <f>IF(
ISNA(INDEX([1]resources!J:J,MATCH(B1613,[1]resources!B:B,0))),"fillme",
INDEX([1]resources!J:J,MATCH(B1613,[1]resources!B:B,0)))</f>
        <v>0</v>
      </c>
      <c r="O1613" s="210" t="str">
        <f>IFERROR(INDEX(resources!K:K,MATCH(B1613,resources!B:B,0)),"fillme")</f>
        <v>battery</v>
      </c>
      <c r="P1613" s="210" t="str">
        <f t="shared" si="495"/>
        <v>battery_2025_2</v>
      </c>
      <c r="Q1613" s="194">
        <f>INDEX(elcc!G:G,MATCH(P1613,elcc!D:D,0))</f>
        <v>0.98301732361648997</v>
      </c>
      <c r="R1613" s="195">
        <f t="shared" si="496"/>
        <v>1</v>
      </c>
      <c r="S1613" s="210">
        <f t="shared" si="497"/>
        <v>0.1354625930187742</v>
      </c>
      <c r="T1613" s="212">
        <f t="shared" si="498"/>
        <v>0.1354625930187742</v>
      </c>
      <c r="U1613" s="196" t="str">
        <f t="shared" si="499"/>
        <v>ok</v>
      </c>
      <c r="V1613" s="192" t="str">
        <f>INDEX(resources!F:F,MATCH(B1613,resources!B:B,0))</f>
        <v>new_resolve</v>
      </c>
      <c r="W1613" s="197">
        <f t="shared" si="500"/>
        <v>0</v>
      </c>
      <c r="X1613" s="197">
        <f t="shared" si="501"/>
        <v>1</v>
      </c>
      <c r="Y1613" s="214" t="str">
        <f t="shared" si="502"/>
        <v>New_Li_Battery_D.19-11-016 Resource 8_Resource 8, likely battery, to satisfy the rest of SDGE's 301.3 MW mandated reliability procurement.</v>
      </c>
      <c r="Z1613" s="197">
        <f>IF(COUNTIFS($Y$2:Y1613,Y1613)=1,1,0)</f>
        <v>0</v>
      </c>
      <c r="AA1613" s="197">
        <f>SUM($Z$2:Z1613)*Z1613</f>
        <v>0</v>
      </c>
      <c r="AB1613" s="197">
        <f>COUNTIFS(resources!B:B,B1613)</f>
        <v>1</v>
      </c>
      <c r="AC1613" s="197">
        <f t="shared" si="503"/>
        <v>1</v>
      </c>
      <c r="AD1613" s="197">
        <f t="shared" si="504"/>
        <v>1</v>
      </c>
      <c r="AE1613" s="197">
        <f t="shared" si="505"/>
        <v>1</v>
      </c>
      <c r="AF1613" s="197">
        <f t="shared" si="506"/>
        <v>1</v>
      </c>
      <c r="AG1613" s="197">
        <f t="shared" si="507"/>
        <v>1</v>
      </c>
      <c r="AH1613" s="197">
        <f t="shared" si="508"/>
        <v>1</v>
      </c>
      <c r="AI1613" s="197">
        <f t="shared" si="509"/>
        <v>1</v>
      </c>
    </row>
    <row r="1614" spans="1:35" ht="36" x14ac:dyDescent="0.3">
      <c r="A1614" s="103" t="s">
        <v>3926</v>
      </c>
      <c r="B1614" s="215" t="s">
        <v>593</v>
      </c>
      <c r="C1614" s="215" t="s">
        <v>6290</v>
      </c>
      <c r="D1614" s="164">
        <v>2025</v>
      </c>
      <c r="E1614" s="164">
        <v>3</v>
      </c>
      <c r="F1614" s="166">
        <v>0</v>
      </c>
      <c r="G1614" s="206"/>
      <c r="H1614" s="208">
        <v>7.9654829074012612E-3</v>
      </c>
      <c r="I1614" s="103" t="s">
        <v>594</v>
      </c>
      <c r="J1614" s="85">
        <v>4</v>
      </c>
      <c r="K1614" s="211" t="s">
        <v>6291</v>
      </c>
      <c r="L1614" s="211">
        <v>17.3</v>
      </c>
      <c r="M1614" s="211" t="str">
        <f>IF(
ISNA(INDEX([1]resources!E:E,MATCH(B1614,[1]resources!B:B,0))),"fillme",
INDEX([1]resources!E:E,MATCH(B1614,[1]resources!B:B,0)))</f>
        <v>CAISO_Battery</v>
      </c>
      <c r="N1614" s="221">
        <f>IF(
ISNA(INDEX([1]resources!J:J,MATCH(B1614,[1]resources!B:B,0))),"fillme",
INDEX([1]resources!J:J,MATCH(B1614,[1]resources!B:B,0)))</f>
        <v>0</v>
      </c>
      <c r="O1614" s="210" t="str">
        <f>IFERROR(INDEX(resources!K:K,MATCH(B1614,resources!B:B,0)),"fillme")</f>
        <v>battery</v>
      </c>
      <c r="P1614" s="210" t="str">
        <f t="shared" si="495"/>
        <v>battery_2025_3</v>
      </c>
      <c r="Q1614" s="194">
        <f>INDEX(elcc!G:G,MATCH(P1614,elcc!D:D,0))</f>
        <v>0.98301732361648997</v>
      </c>
      <c r="R1614" s="195">
        <f t="shared" si="496"/>
        <v>1</v>
      </c>
      <c r="S1614" s="210">
        <f t="shared" si="497"/>
        <v>0.1354625930187742</v>
      </c>
      <c r="T1614" s="212">
        <f t="shared" si="498"/>
        <v>0.1354625930187742</v>
      </c>
      <c r="U1614" s="196" t="str">
        <f t="shared" si="499"/>
        <v>ok</v>
      </c>
      <c r="V1614" s="192" t="str">
        <f>INDEX(resources!F:F,MATCH(B1614,resources!B:B,0))</f>
        <v>new_resolve</v>
      </c>
      <c r="W1614" s="197">
        <f t="shared" si="500"/>
        <v>0</v>
      </c>
      <c r="X1614" s="197">
        <f t="shared" si="501"/>
        <v>1</v>
      </c>
      <c r="Y1614" s="214" t="str">
        <f t="shared" si="502"/>
        <v>New_Li_Battery_D.19-11-016 Resource 8_Resource 8, likely battery, to satisfy the rest of SDGE's 301.3 MW mandated reliability procurement.</v>
      </c>
      <c r="Z1614" s="197">
        <f>IF(COUNTIFS($Y$2:Y1614,Y1614)=1,1,0)</f>
        <v>0</v>
      </c>
      <c r="AA1614" s="197">
        <f>SUM($Z$2:Z1614)*Z1614</f>
        <v>0</v>
      </c>
      <c r="AB1614" s="197">
        <f>COUNTIFS(resources!B:B,B1614)</f>
        <v>1</v>
      </c>
      <c r="AC1614" s="197">
        <f t="shared" si="503"/>
        <v>1</v>
      </c>
      <c r="AD1614" s="197">
        <f t="shared" si="504"/>
        <v>1</v>
      </c>
      <c r="AE1614" s="197">
        <f t="shared" si="505"/>
        <v>1</v>
      </c>
      <c r="AF1614" s="197">
        <f t="shared" si="506"/>
        <v>1</v>
      </c>
      <c r="AG1614" s="197">
        <f t="shared" si="507"/>
        <v>1</v>
      </c>
      <c r="AH1614" s="197">
        <f t="shared" si="508"/>
        <v>1</v>
      </c>
      <c r="AI1614" s="197">
        <f t="shared" si="509"/>
        <v>1</v>
      </c>
    </row>
    <row r="1615" spans="1:35" ht="36" x14ac:dyDescent="0.3">
      <c r="A1615" s="103" t="s">
        <v>3926</v>
      </c>
      <c r="B1615" s="215" t="s">
        <v>593</v>
      </c>
      <c r="C1615" s="215" t="s">
        <v>6290</v>
      </c>
      <c r="D1615" s="164">
        <v>2025</v>
      </c>
      <c r="E1615" s="164">
        <v>4</v>
      </c>
      <c r="F1615" s="166">
        <v>0</v>
      </c>
      <c r="G1615" s="206"/>
      <c r="H1615" s="208">
        <v>7.9654829074012612E-3</v>
      </c>
      <c r="I1615" s="103" t="s">
        <v>594</v>
      </c>
      <c r="J1615" s="85">
        <v>4</v>
      </c>
      <c r="K1615" s="211" t="s">
        <v>6291</v>
      </c>
      <c r="L1615" s="211">
        <v>17.3</v>
      </c>
      <c r="M1615" s="211" t="str">
        <f>IF(
ISNA(INDEX([1]resources!E:E,MATCH(B1615,[1]resources!B:B,0))),"fillme",
INDEX([1]resources!E:E,MATCH(B1615,[1]resources!B:B,0)))</f>
        <v>CAISO_Battery</v>
      </c>
      <c r="N1615" s="221">
        <f>IF(
ISNA(INDEX([1]resources!J:J,MATCH(B1615,[1]resources!B:B,0))),"fillme",
INDEX([1]resources!J:J,MATCH(B1615,[1]resources!B:B,0)))</f>
        <v>0</v>
      </c>
      <c r="O1615" s="210" t="str">
        <f>IFERROR(INDEX(resources!K:K,MATCH(B1615,resources!B:B,0)),"fillme")</f>
        <v>battery</v>
      </c>
      <c r="P1615" s="210" t="str">
        <f t="shared" si="495"/>
        <v>battery_2025_4</v>
      </c>
      <c r="Q1615" s="194">
        <f>INDEX(elcc!G:G,MATCH(P1615,elcc!D:D,0))</f>
        <v>0.98301732361648997</v>
      </c>
      <c r="R1615" s="195">
        <f t="shared" si="496"/>
        <v>1</v>
      </c>
      <c r="S1615" s="210">
        <f t="shared" si="497"/>
        <v>0.1354625930187742</v>
      </c>
      <c r="T1615" s="212">
        <f t="shared" si="498"/>
        <v>0.1354625930187742</v>
      </c>
      <c r="U1615" s="196" t="str">
        <f t="shared" si="499"/>
        <v>ok</v>
      </c>
      <c r="V1615" s="192" t="str">
        <f>INDEX(resources!F:F,MATCH(B1615,resources!B:B,0))</f>
        <v>new_resolve</v>
      </c>
      <c r="W1615" s="197">
        <f t="shared" si="500"/>
        <v>0</v>
      </c>
      <c r="X1615" s="197">
        <f t="shared" si="501"/>
        <v>1</v>
      </c>
      <c r="Y1615" s="214" t="str">
        <f t="shared" si="502"/>
        <v>New_Li_Battery_D.19-11-016 Resource 8_Resource 8, likely battery, to satisfy the rest of SDGE's 301.3 MW mandated reliability procurement.</v>
      </c>
      <c r="Z1615" s="197">
        <f>IF(COUNTIFS($Y$2:Y1615,Y1615)=1,1,0)</f>
        <v>0</v>
      </c>
      <c r="AA1615" s="197">
        <f>SUM($Z$2:Z1615)*Z1615</f>
        <v>0</v>
      </c>
      <c r="AB1615" s="197">
        <f>COUNTIFS(resources!B:B,B1615)</f>
        <v>1</v>
      </c>
      <c r="AC1615" s="197">
        <f t="shared" si="503"/>
        <v>1</v>
      </c>
      <c r="AD1615" s="197">
        <f t="shared" si="504"/>
        <v>1</v>
      </c>
      <c r="AE1615" s="197">
        <f t="shared" si="505"/>
        <v>1</v>
      </c>
      <c r="AF1615" s="197">
        <f t="shared" si="506"/>
        <v>1</v>
      </c>
      <c r="AG1615" s="197">
        <f t="shared" si="507"/>
        <v>1</v>
      </c>
      <c r="AH1615" s="197">
        <f t="shared" si="508"/>
        <v>1</v>
      </c>
      <c r="AI1615" s="197">
        <f t="shared" si="509"/>
        <v>1</v>
      </c>
    </row>
    <row r="1616" spans="1:35" ht="36" x14ac:dyDescent="0.3">
      <c r="A1616" s="103" t="s">
        <v>3926</v>
      </c>
      <c r="B1616" s="215" t="s">
        <v>593</v>
      </c>
      <c r="C1616" s="215" t="s">
        <v>6290</v>
      </c>
      <c r="D1616" s="164">
        <v>2025</v>
      </c>
      <c r="E1616" s="164">
        <v>5</v>
      </c>
      <c r="F1616" s="166">
        <v>0</v>
      </c>
      <c r="G1616" s="206"/>
      <c r="H1616" s="208">
        <v>7.9654829074012612E-3</v>
      </c>
      <c r="I1616" s="103" t="s">
        <v>594</v>
      </c>
      <c r="J1616" s="85">
        <v>4</v>
      </c>
      <c r="K1616" s="211" t="s">
        <v>6291</v>
      </c>
      <c r="L1616" s="211">
        <v>17.3</v>
      </c>
      <c r="M1616" s="211" t="str">
        <f>IF(
ISNA(INDEX([1]resources!E:E,MATCH(B1616,[1]resources!B:B,0))),"fillme",
INDEX([1]resources!E:E,MATCH(B1616,[1]resources!B:B,0)))</f>
        <v>CAISO_Battery</v>
      </c>
      <c r="N1616" s="221">
        <f>IF(
ISNA(INDEX([1]resources!J:J,MATCH(B1616,[1]resources!B:B,0))),"fillme",
INDEX([1]resources!J:J,MATCH(B1616,[1]resources!B:B,0)))</f>
        <v>0</v>
      </c>
      <c r="O1616" s="210" t="str">
        <f>IFERROR(INDEX(resources!K:K,MATCH(B1616,resources!B:B,0)),"fillme")</f>
        <v>battery</v>
      </c>
      <c r="P1616" s="210" t="str">
        <f t="shared" si="495"/>
        <v>battery_2025_5</v>
      </c>
      <c r="Q1616" s="194">
        <f>INDEX(elcc!G:G,MATCH(P1616,elcc!D:D,0))</f>
        <v>0.98301732361648997</v>
      </c>
      <c r="R1616" s="195">
        <f t="shared" si="496"/>
        <v>1</v>
      </c>
      <c r="S1616" s="210">
        <f t="shared" si="497"/>
        <v>0.1354625930187742</v>
      </c>
      <c r="T1616" s="212">
        <f t="shared" si="498"/>
        <v>0.1354625930187742</v>
      </c>
      <c r="U1616" s="196" t="str">
        <f t="shared" si="499"/>
        <v>ok</v>
      </c>
      <c r="V1616" s="192" t="str">
        <f>INDEX(resources!F:F,MATCH(B1616,resources!B:B,0))</f>
        <v>new_resolve</v>
      </c>
      <c r="W1616" s="197">
        <f t="shared" si="500"/>
        <v>0</v>
      </c>
      <c r="X1616" s="197">
        <f t="shared" si="501"/>
        <v>1</v>
      </c>
      <c r="Y1616" s="214" t="str">
        <f t="shared" si="502"/>
        <v>New_Li_Battery_D.19-11-016 Resource 8_Resource 8, likely battery, to satisfy the rest of SDGE's 301.3 MW mandated reliability procurement.</v>
      </c>
      <c r="Z1616" s="197">
        <f>IF(COUNTIFS($Y$2:Y1616,Y1616)=1,1,0)</f>
        <v>0</v>
      </c>
      <c r="AA1616" s="197">
        <f>SUM($Z$2:Z1616)*Z1616</f>
        <v>0</v>
      </c>
      <c r="AB1616" s="197">
        <f>COUNTIFS(resources!B:B,B1616)</f>
        <v>1</v>
      </c>
      <c r="AC1616" s="197">
        <f t="shared" si="503"/>
        <v>1</v>
      </c>
      <c r="AD1616" s="197">
        <f t="shared" si="504"/>
        <v>1</v>
      </c>
      <c r="AE1616" s="197">
        <f t="shared" si="505"/>
        <v>1</v>
      </c>
      <c r="AF1616" s="197">
        <f t="shared" si="506"/>
        <v>1</v>
      </c>
      <c r="AG1616" s="197">
        <f t="shared" si="507"/>
        <v>1</v>
      </c>
      <c r="AH1616" s="197">
        <f t="shared" si="508"/>
        <v>1</v>
      </c>
      <c r="AI1616" s="197">
        <f t="shared" si="509"/>
        <v>1</v>
      </c>
    </row>
    <row r="1617" spans="1:35" ht="36" x14ac:dyDescent="0.3">
      <c r="A1617" s="103" t="s">
        <v>3926</v>
      </c>
      <c r="B1617" s="215" t="s">
        <v>593</v>
      </c>
      <c r="C1617" s="215" t="s">
        <v>6290</v>
      </c>
      <c r="D1617" s="164">
        <v>2025</v>
      </c>
      <c r="E1617" s="164">
        <v>6</v>
      </c>
      <c r="F1617" s="166">
        <v>0</v>
      </c>
      <c r="G1617" s="206"/>
      <c r="H1617" s="208">
        <v>7.9654829074012612E-3</v>
      </c>
      <c r="I1617" s="103" t="s">
        <v>594</v>
      </c>
      <c r="J1617" s="85">
        <v>4</v>
      </c>
      <c r="K1617" s="211" t="s">
        <v>6291</v>
      </c>
      <c r="L1617" s="211">
        <v>17.3</v>
      </c>
      <c r="M1617" s="211" t="str">
        <f>IF(
ISNA(INDEX([1]resources!E:E,MATCH(B1617,[1]resources!B:B,0))),"fillme",
INDEX([1]resources!E:E,MATCH(B1617,[1]resources!B:B,0)))</f>
        <v>CAISO_Battery</v>
      </c>
      <c r="N1617" s="221">
        <f>IF(
ISNA(INDEX([1]resources!J:J,MATCH(B1617,[1]resources!B:B,0))),"fillme",
INDEX([1]resources!J:J,MATCH(B1617,[1]resources!B:B,0)))</f>
        <v>0</v>
      </c>
      <c r="O1617" s="210" t="str">
        <f>IFERROR(INDEX(resources!K:K,MATCH(B1617,resources!B:B,0)),"fillme")</f>
        <v>battery</v>
      </c>
      <c r="P1617" s="210" t="str">
        <f t="shared" si="495"/>
        <v>battery_2025_6</v>
      </c>
      <c r="Q1617" s="194">
        <f>INDEX(elcc!G:G,MATCH(P1617,elcc!D:D,0))</f>
        <v>0.98301732361648997</v>
      </c>
      <c r="R1617" s="195">
        <f t="shared" si="496"/>
        <v>1</v>
      </c>
      <c r="S1617" s="210">
        <f t="shared" si="497"/>
        <v>0.1354625930187742</v>
      </c>
      <c r="T1617" s="212">
        <f t="shared" si="498"/>
        <v>0.1354625930187742</v>
      </c>
      <c r="U1617" s="196" t="str">
        <f t="shared" si="499"/>
        <v>ok</v>
      </c>
      <c r="V1617" s="192" t="str">
        <f>INDEX(resources!F:F,MATCH(B1617,resources!B:B,0))</f>
        <v>new_resolve</v>
      </c>
      <c r="W1617" s="197">
        <f t="shared" si="500"/>
        <v>0</v>
      </c>
      <c r="X1617" s="197">
        <f t="shared" si="501"/>
        <v>1</v>
      </c>
      <c r="Y1617" s="214" t="str">
        <f t="shared" si="502"/>
        <v>New_Li_Battery_D.19-11-016 Resource 8_Resource 8, likely battery, to satisfy the rest of SDGE's 301.3 MW mandated reliability procurement.</v>
      </c>
      <c r="Z1617" s="197">
        <f>IF(COUNTIFS($Y$2:Y1617,Y1617)=1,1,0)</f>
        <v>0</v>
      </c>
      <c r="AA1617" s="197">
        <f>SUM($Z$2:Z1617)*Z1617</f>
        <v>0</v>
      </c>
      <c r="AB1617" s="197">
        <f>COUNTIFS(resources!B:B,B1617)</f>
        <v>1</v>
      </c>
      <c r="AC1617" s="197">
        <f t="shared" si="503"/>
        <v>1</v>
      </c>
      <c r="AD1617" s="197">
        <f t="shared" si="504"/>
        <v>1</v>
      </c>
      <c r="AE1617" s="197">
        <f t="shared" si="505"/>
        <v>1</v>
      </c>
      <c r="AF1617" s="197">
        <f t="shared" si="506"/>
        <v>1</v>
      </c>
      <c r="AG1617" s="197">
        <f t="shared" si="507"/>
        <v>1</v>
      </c>
      <c r="AH1617" s="197">
        <f t="shared" si="508"/>
        <v>1</v>
      </c>
      <c r="AI1617" s="197">
        <f t="shared" si="509"/>
        <v>1</v>
      </c>
    </row>
    <row r="1618" spans="1:35" ht="36" x14ac:dyDescent="0.3">
      <c r="A1618" s="103" t="s">
        <v>3926</v>
      </c>
      <c r="B1618" s="215" t="s">
        <v>593</v>
      </c>
      <c r="C1618" s="215" t="s">
        <v>6290</v>
      </c>
      <c r="D1618" s="164">
        <v>2025</v>
      </c>
      <c r="E1618" s="164">
        <v>7</v>
      </c>
      <c r="F1618" s="166">
        <v>0</v>
      </c>
      <c r="G1618" s="206"/>
      <c r="H1618" s="208">
        <v>7.9654829074012612E-3</v>
      </c>
      <c r="I1618" s="103" t="s">
        <v>594</v>
      </c>
      <c r="J1618" s="85">
        <v>4</v>
      </c>
      <c r="K1618" s="211" t="s">
        <v>6291</v>
      </c>
      <c r="L1618" s="211">
        <v>17.3</v>
      </c>
      <c r="M1618" s="211" t="str">
        <f>IF(
ISNA(INDEX([1]resources!E:E,MATCH(B1618,[1]resources!B:B,0))),"fillme",
INDEX([1]resources!E:E,MATCH(B1618,[1]resources!B:B,0)))</f>
        <v>CAISO_Battery</v>
      </c>
      <c r="N1618" s="221">
        <f>IF(
ISNA(INDEX([1]resources!J:J,MATCH(B1618,[1]resources!B:B,0))),"fillme",
INDEX([1]resources!J:J,MATCH(B1618,[1]resources!B:B,0)))</f>
        <v>0</v>
      </c>
      <c r="O1618" s="210" t="str">
        <f>IFERROR(INDEX(resources!K:K,MATCH(B1618,resources!B:B,0)),"fillme")</f>
        <v>battery</v>
      </c>
      <c r="P1618" s="210" t="str">
        <f t="shared" si="495"/>
        <v>battery_2025_7</v>
      </c>
      <c r="Q1618" s="194">
        <f>INDEX(elcc!G:G,MATCH(P1618,elcc!D:D,0))</f>
        <v>0.98301732361648997</v>
      </c>
      <c r="R1618" s="195">
        <f t="shared" si="496"/>
        <v>1</v>
      </c>
      <c r="S1618" s="210">
        <f t="shared" si="497"/>
        <v>0.1354625930187742</v>
      </c>
      <c r="T1618" s="212">
        <f t="shared" si="498"/>
        <v>0.1354625930187742</v>
      </c>
      <c r="U1618" s="196" t="str">
        <f t="shared" si="499"/>
        <v>ok</v>
      </c>
      <c r="V1618" s="192" t="str">
        <f>INDEX(resources!F:F,MATCH(B1618,resources!B:B,0))</f>
        <v>new_resolve</v>
      </c>
      <c r="W1618" s="197">
        <f t="shared" si="500"/>
        <v>0</v>
      </c>
      <c r="X1618" s="197">
        <f t="shared" si="501"/>
        <v>1</v>
      </c>
      <c r="Y1618" s="214" t="str">
        <f t="shared" si="502"/>
        <v>New_Li_Battery_D.19-11-016 Resource 8_Resource 8, likely battery, to satisfy the rest of SDGE's 301.3 MW mandated reliability procurement.</v>
      </c>
      <c r="Z1618" s="197">
        <f>IF(COUNTIFS($Y$2:Y1618,Y1618)=1,1,0)</f>
        <v>0</v>
      </c>
      <c r="AA1618" s="197">
        <f>SUM($Z$2:Z1618)*Z1618</f>
        <v>0</v>
      </c>
      <c r="AB1618" s="197">
        <f>COUNTIFS(resources!B:B,B1618)</f>
        <v>1</v>
      </c>
      <c r="AC1618" s="197">
        <f t="shared" si="503"/>
        <v>1</v>
      </c>
      <c r="AD1618" s="197">
        <f t="shared" si="504"/>
        <v>1</v>
      </c>
      <c r="AE1618" s="197">
        <f t="shared" si="505"/>
        <v>1</v>
      </c>
      <c r="AF1618" s="197">
        <f t="shared" si="506"/>
        <v>1</v>
      </c>
      <c r="AG1618" s="197">
        <f t="shared" si="507"/>
        <v>1</v>
      </c>
      <c r="AH1618" s="197">
        <f t="shared" si="508"/>
        <v>1</v>
      </c>
      <c r="AI1618" s="197">
        <f t="shared" si="509"/>
        <v>1</v>
      </c>
    </row>
    <row r="1619" spans="1:35" ht="36" x14ac:dyDescent="0.3">
      <c r="A1619" s="103" t="s">
        <v>3926</v>
      </c>
      <c r="B1619" s="215" t="s">
        <v>593</v>
      </c>
      <c r="C1619" s="215" t="s">
        <v>6290</v>
      </c>
      <c r="D1619" s="164">
        <v>2025</v>
      </c>
      <c r="E1619" s="164">
        <v>8</v>
      </c>
      <c r="F1619" s="166">
        <v>0</v>
      </c>
      <c r="G1619" s="206"/>
      <c r="H1619" s="208">
        <v>7.9654829074012612E-3</v>
      </c>
      <c r="I1619" s="103" t="s">
        <v>594</v>
      </c>
      <c r="J1619" s="85">
        <v>4</v>
      </c>
      <c r="K1619" s="211" t="s">
        <v>6291</v>
      </c>
      <c r="L1619" s="211">
        <v>17.3</v>
      </c>
      <c r="M1619" s="211" t="str">
        <f>IF(
ISNA(INDEX([1]resources!E:E,MATCH(B1619,[1]resources!B:B,0))),"fillme",
INDEX([1]resources!E:E,MATCH(B1619,[1]resources!B:B,0)))</f>
        <v>CAISO_Battery</v>
      </c>
      <c r="N1619" s="221">
        <f>IF(
ISNA(INDEX([1]resources!J:J,MATCH(B1619,[1]resources!B:B,0))),"fillme",
INDEX([1]resources!J:J,MATCH(B1619,[1]resources!B:B,0)))</f>
        <v>0</v>
      </c>
      <c r="O1619" s="210" t="str">
        <f>IFERROR(INDEX(resources!K:K,MATCH(B1619,resources!B:B,0)),"fillme")</f>
        <v>battery</v>
      </c>
      <c r="P1619" s="210" t="str">
        <f t="shared" si="495"/>
        <v>battery_2025_8</v>
      </c>
      <c r="Q1619" s="194">
        <f>INDEX(elcc!G:G,MATCH(P1619,elcc!D:D,0))</f>
        <v>0.98301732361648997</v>
      </c>
      <c r="R1619" s="195">
        <f t="shared" si="496"/>
        <v>1</v>
      </c>
      <c r="S1619" s="210">
        <f t="shared" si="497"/>
        <v>0.1354625930187742</v>
      </c>
      <c r="T1619" s="212">
        <f t="shared" si="498"/>
        <v>0.1354625930187742</v>
      </c>
      <c r="U1619" s="196" t="str">
        <f t="shared" si="499"/>
        <v>ok</v>
      </c>
      <c r="V1619" s="192" t="str">
        <f>INDEX(resources!F:F,MATCH(B1619,resources!B:B,0))</f>
        <v>new_resolve</v>
      </c>
      <c r="W1619" s="197">
        <f t="shared" si="500"/>
        <v>0</v>
      </c>
      <c r="X1619" s="197">
        <f t="shared" si="501"/>
        <v>1</v>
      </c>
      <c r="Y1619" s="214" t="str">
        <f t="shared" si="502"/>
        <v>New_Li_Battery_D.19-11-016 Resource 8_Resource 8, likely battery, to satisfy the rest of SDGE's 301.3 MW mandated reliability procurement.</v>
      </c>
      <c r="Z1619" s="197">
        <f>IF(COUNTIFS($Y$2:Y1619,Y1619)=1,1,0)</f>
        <v>0</v>
      </c>
      <c r="AA1619" s="197">
        <f>SUM($Z$2:Z1619)*Z1619</f>
        <v>0</v>
      </c>
      <c r="AB1619" s="197">
        <f>COUNTIFS(resources!B:B,B1619)</f>
        <v>1</v>
      </c>
      <c r="AC1619" s="197">
        <f t="shared" si="503"/>
        <v>1</v>
      </c>
      <c r="AD1619" s="197">
        <f t="shared" si="504"/>
        <v>1</v>
      </c>
      <c r="AE1619" s="197">
        <f t="shared" si="505"/>
        <v>1</v>
      </c>
      <c r="AF1619" s="197">
        <f t="shared" si="506"/>
        <v>1</v>
      </c>
      <c r="AG1619" s="197">
        <f t="shared" si="507"/>
        <v>1</v>
      </c>
      <c r="AH1619" s="197">
        <f t="shared" si="508"/>
        <v>1</v>
      </c>
      <c r="AI1619" s="197">
        <f t="shared" si="509"/>
        <v>1</v>
      </c>
    </row>
    <row r="1620" spans="1:35" ht="36" x14ac:dyDescent="0.3">
      <c r="A1620" s="103" t="s">
        <v>3926</v>
      </c>
      <c r="B1620" s="215" t="s">
        <v>593</v>
      </c>
      <c r="C1620" s="215" t="s">
        <v>6290</v>
      </c>
      <c r="D1620" s="164">
        <v>2025</v>
      </c>
      <c r="E1620" s="164">
        <v>9</v>
      </c>
      <c r="F1620" s="166">
        <v>0</v>
      </c>
      <c r="G1620" s="206"/>
      <c r="H1620" s="208">
        <v>7.9654829074012612E-3</v>
      </c>
      <c r="I1620" s="103" t="s">
        <v>594</v>
      </c>
      <c r="J1620" s="85">
        <v>4</v>
      </c>
      <c r="K1620" s="211" t="s">
        <v>6291</v>
      </c>
      <c r="L1620" s="211">
        <v>17.3</v>
      </c>
      <c r="M1620" s="211" t="str">
        <f>IF(
ISNA(INDEX([1]resources!E:E,MATCH(B1620,[1]resources!B:B,0))),"fillme",
INDEX([1]resources!E:E,MATCH(B1620,[1]resources!B:B,0)))</f>
        <v>CAISO_Battery</v>
      </c>
      <c r="N1620" s="221">
        <f>IF(
ISNA(INDEX([1]resources!J:J,MATCH(B1620,[1]resources!B:B,0))),"fillme",
INDEX([1]resources!J:J,MATCH(B1620,[1]resources!B:B,0)))</f>
        <v>0</v>
      </c>
      <c r="O1620" s="210" t="str">
        <f>IFERROR(INDEX(resources!K:K,MATCH(B1620,resources!B:B,0)),"fillme")</f>
        <v>battery</v>
      </c>
      <c r="P1620" s="210" t="str">
        <f t="shared" ref="P1620:P1683" si="510">O1620&amp;"_"&amp;D1620&amp;"_"&amp;E1620</f>
        <v>battery_2025_9</v>
      </c>
      <c r="Q1620" s="194">
        <f>INDEX(elcc!G:G,MATCH(P1620,elcc!D:D,0))</f>
        <v>0.98301732361648997</v>
      </c>
      <c r="R1620" s="195">
        <f t="shared" ref="R1620:R1683" si="511">IF(O1620="battery",MIN(1,J1620/4),1)</f>
        <v>1</v>
      </c>
      <c r="S1620" s="210">
        <f t="shared" ref="S1620:S1683" si="512">IF(ISBLANK(H1620),NA(),H1620*L1620*Q1620*R1620)</f>
        <v>0.1354625930187742</v>
      </c>
      <c r="T1620" s="212">
        <f t="shared" ref="T1620:T1683" si="513">IF(ISNUMBER(G1620),G1620,S1620)</f>
        <v>0.1354625930187742</v>
      </c>
      <c r="U1620" s="196" t="str">
        <f t="shared" ref="U1620:U1683" si="514">IF(ISERROR(T1620),"error in NQC data entry; please check blue and purple data entered. You need to provide either a contracted NQC value in Column G, or allow the template to calculate one using Columns H,L,Q, and R","ok")</f>
        <v>ok</v>
      </c>
      <c r="V1620" s="192" t="str">
        <f>INDEX(resources!F:F,MATCH(B1620,resources!B:B,0))</f>
        <v>new_resolve</v>
      </c>
      <c r="W1620" s="197">
        <f t="shared" ref="W1620:W1683" si="515">(F1620&gt;0)*1</f>
        <v>0</v>
      </c>
      <c r="X1620" s="197">
        <f t="shared" ref="X1620:X1683" si="516">COUNTIFS(G1620:H1620,"&gt;0")</f>
        <v>1</v>
      </c>
      <c r="Y1620" s="214" t="str">
        <f t="shared" ref="Y1620:Y1683" si="517">B1620&amp;"_"&amp;C1620&amp;"_"&amp;K1620</f>
        <v>New_Li_Battery_D.19-11-016 Resource 8_Resource 8, likely battery, to satisfy the rest of SDGE's 301.3 MW mandated reliability procurement.</v>
      </c>
      <c r="Z1620" s="197">
        <f>IF(COUNTIFS($Y$2:Y1620,Y1620)=1,1,0)</f>
        <v>0</v>
      </c>
      <c r="AA1620" s="197">
        <f>SUM($Z$2:Z1620)*Z1620</f>
        <v>0</v>
      </c>
      <c r="AB1620" s="197">
        <f>COUNTIFS(resources!B:B,B1620)</f>
        <v>1</v>
      </c>
      <c r="AC1620" s="197">
        <f t="shared" ref="AC1620:AC1683" si="518">AND(ISNUMBER(D1620),(D1620&gt;2019))*1</f>
        <v>1</v>
      </c>
      <c r="AD1620" s="197">
        <f t="shared" ref="AD1620:AD1683" si="519">AND(ISNUMBER(E1620),E1620&gt;=1,E1620&lt;=12)*1</f>
        <v>1</v>
      </c>
      <c r="AE1620" s="197">
        <f t="shared" ref="AE1620:AE1683" si="520">AND(COUNT(G1620:H1620)=1,COUNT(F1620)=1)*1</f>
        <v>1</v>
      </c>
      <c r="AF1620" s="197">
        <f t="shared" ref="AF1620:AF1683" si="521">(COUNTIFS(K1620:O1620,"fillme")=0)*1</f>
        <v>1</v>
      </c>
      <c r="AG1620" s="197">
        <f t="shared" ref="AG1620:AG1683" si="522">ISNUMBER(L1620)*1</f>
        <v>1</v>
      </c>
      <c r="AH1620" s="197">
        <f t="shared" ref="AH1620:AH1683" si="523">NOT(AND(G1620&gt;0,H1620&gt;0))*1</f>
        <v>1</v>
      </c>
      <c r="AI1620" s="197">
        <f t="shared" ref="AI1620:AI1683" si="524">(U1620="ok")*1</f>
        <v>1</v>
      </c>
    </row>
    <row r="1621" spans="1:35" ht="36" x14ac:dyDescent="0.3">
      <c r="A1621" s="103" t="s">
        <v>3926</v>
      </c>
      <c r="B1621" s="215" t="s">
        <v>593</v>
      </c>
      <c r="C1621" s="215" t="s">
        <v>6290</v>
      </c>
      <c r="D1621" s="164">
        <v>2025</v>
      </c>
      <c r="E1621" s="164">
        <v>10</v>
      </c>
      <c r="F1621" s="166">
        <v>0</v>
      </c>
      <c r="G1621" s="206"/>
      <c r="H1621" s="208">
        <v>7.9654829074012612E-3</v>
      </c>
      <c r="I1621" s="103" t="s">
        <v>594</v>
      </c>
      <c r="J1621" s="85">
        <v>4</v>
      </c>
      <c r="K1621" s="211" t="s">
        <v>6291</v>
      </c>
      <c r="L1621" s="211">
        <v>17.3</v>
      </c>
      <c r="M1621" s="211" t="str">
        <f>IF(
ISNA(INDEX([1]resources!E:E,MATCH(B1621,[1]resources!B:B,0))),"fillme",
INDEX([1]resources!E:E,MATCH(B1621,[1]resources!B:B,0)))</f>
        <v>CAISO_Battery</v>
      </c>
      <c r="N1621" s="221">
        <f>IF(
ISNA(INDEX([1]resources!J:J,MATCH(B1621,[1]resources!B:B,0))),"fillme",
INDEX([1]resources!J:J,MATCH(B1621,[1]resources!B:B,0)))</f>
        <v>0</v>
      </c>
      <c r="O1621" s="210" t="str">
        <f>IFERROR(INDEX(resources!K:K,MATCH(B1621,resources!B:B,0)),"fillme")</f>
        <v>battery</v>
      </c>
      <c r="P1621" s="210" t="str">
        <f t="shared" si="510"/>
        <v>battery_2025_10</v>
      </c>
      <c r="Q1621" s="194">
        <f>INDEX(elcc!G:G,MATCH(P1621,elcc!D:D,0))</f>
        <v>0.98301732361648997</v>
      </c>
      <c r="R1621" s="195">
        <f t="shared" si="511"/>
        <v>1</v>
      </c>
      <c r="S1621" s="210">
        <f t="shared" si="512"/>
        <v>0.1354625930187742</v>
      </c>
      <c r="T1621" s="212">
        <f t="shared" si="513"/>
        <v>0.1354625930187742</v>
      </c>
      <c r="U1621" s="196" t="str">
        <f t="shared" si="514"/>
        <v>ok</v>
      </c>
      <c r="V1621" s="192" t="str">
        <f>INDEX(resources!F:F,MATCH(B1621,resources!B:B,0))</f>
        <v>new_resolve</v>
      </c>
      <c r="W1621" s="197">
        <f t="shared" si="515"/>
        <v>0</v>
      </c>
      <c r="X1621" s="197">
        <f t="shared" si="516"/>
        <v>1</v>
      </c>
      <c r="Y1621" s="214" t="str">
        <f t="shared" si="517"/>
        <v>New_Li_Battery_D.19-11-016 Resource 8_Resource 8, likely battery, to satisfy the rest of SDGE's 301.3 MW mandated reliability procurement.</v>
      </c>
      <c r="Z1621" s="197">
        <f>IF(COUNTIFS($Y$2:Y1621,Y1621)=1,1,0)</f>
        <v>0</v>
      </c>
      <c r="AA1621" s="197">
        <f>SUM($Z$2:Z1621)*Z1621</f>
        <v>0</v>
      </c>
      <c r="AB1621" s="197">
        <f>COUNTIFS(resources!B:B,B1621)</f>
        <v>1</v>
      </c>
      <c r="AC1621" s="197">
        <f t="shared" si="518"/>
        <v>1</v>
      </c>
      <c r="AD1621" s="197">
        <f t="shared" si="519"/>
        <v>1</v>
      </c>
      <c r="AE1621" s="197">
        <f t="shared" si="520"/>
        <v>1</v>
      </c>
      <c r="AF1621" s="197">
        <f t="shared" si="521"/>
        <v>1</v>
      </c>
      <c r="AG1621" s="197">
        <f t="shared" si="522"/>
        <v>1</v>
      </c>
      <c r="AH1621" s="197">
        <f t="shared" si="523"/>
        <v>1</v>
      </c>
      <c r="AI1621" s="197">
        <f t="shared" si="524"/>
        <v>1</v>
      </c>
    </row>
    <row r="1622" spans="1:35" ht="36" x14ac:dyDescent="0.3">
      <c r="A1622" s="103" t="s">
        <v>3926</v>
      </c>
      <c r="B1622" s="215" t="s">
        <v>593</v>
      </c>
      <c r="C1622" s="215" t="s">
        <v>6290</v>
      </c>
      <c r="D1622" s="164">
        <v>2025</v>
      </c>
      <c r="E1622" s="164">
        <v>11</v>
      </c>
      <c r="F1622" s="166">
        <v>0</v>
      </c>
      <c r="G1622" s="206"/>
      <c r="H1622" s="208">
        <v>7.9654829074012612E-3</v>
      </c>
      <c r="I1622" s="103" t="s">
        <v>594</v>
      </c>
      <c r="J1622" s="85">
        <v>4</v>
      </c>
      <c r="K1622" s="211" t="s">
        <v>6291</v>
      </c>
      <c r="L1622" s="211">
        <v>17.3</v>
      </c>
      <c r="M1622" s="211" t="str">
        <f>IF(
ISNA(INDEX([1]resources!E:E,MATCH(B1622,[1]resources!B:B,0))),"fillme",
INDEX([1]resources!E:E,MATCH(B1622,[1]resources!B:B,0)))</f>
        <v>CAISO_Battery</v>
      </c>
      <c r="N1622" s="221">
        <f>IF(
ISNA(INDEX([1]resources!J:J,MATCH(B1622,[1]resources!B:B,0))),"fillme",
INDEX([1]resources!J:J,MATCH(B1622,[1]resources!B:B,0)))</f>
        <v>0</v>
      </c>
      <c r="O1622" s="210" t="str">
        <f>IFERROR(INDEX(resources!K:K,MATCH(B1622,resources!B:B,0)),"fillme")</f>
        <v>battery</v>
      </c>
      <c r="P1622" s="210" t="str">
        <f t="shared" si="510"/>
        <v>battery_2025_11</v>
      </c>
      <c r="Q1622" s="194">
        <f>INDEX(elcc!G:G,MATCH(P1622,elcc!D:D,0))</f>
        <v>0.98301732361648997</v>
      </c>
      <c r="R1622" s="195">
        <f t="shared" si="511"/>
        <v>1</v>
      </c>
      <c r="S1622" s="210">
        <f t="shared" si="512"/>
        <v>0.1354625930187742</v>
      </c>
      <c r="T1622" s="212">
        <f t="shared" si="513"/>
        <v>0.1354625930187742</v>
      </c>
      <c r="U1622" s="196" t="str">
        <f t="shared" si="514"/>
        <v>ok</v>
      </c>
      <c r="V1622" s="192" t="str">
        <f>INDEX(resources!F:F,MATCH(B1622,resources!B:B,0))</f>
        <v>new_resolve</v>
      </c>
      <c r="W1622" s="197">
        <f t="shared" si="515"/>
        <v>0</v>
      </c>
      <c r="X1622" s="197">
        <f t="shared" si="516"/>
        <v>1</v>
      </c>
      <c r="Y1622" s="214" t="str">
        <f t="shared" si="517"/>
        <v>New_Li_Battery_D.19-11-016 Resource 8_Resource 8, likely battery, to satisfy the rest of SDGE's 301.3 MW mandated reliability procurement.</v>
      </c>
      <c r="Z1622" s="197">
        <f>IF(COUNTIFS($Y$2:Y1622,Y1622)=1,1,0)</f>
        <v>0</v>
      </c>
      <c r="AA1622" s="197">
        <f>SUM($Z$2:Z1622)*Z1622</f>
        <v>0</v>
      </c>
      <c r="AB1622" s="197">
        <f>COUNTIFS(resources!B:B,B1622)</f>
        <v>1</v>
      </c>
      <c r="AC1622" s="197">
        <f t="shared" si="518"/>
        <v>1</v>
      </c>
      <c r="AD1622" s="197">
        <f t="shared" si="519"/>
        <v>1</v>
      </c>
      <c r="AE1622" s="197">
        <f t="shared" si="520"/>
        <v>1</v>
      </c>
      <c r="AF1622" s="197">
        <f t="shared" si="521"/>
        <v>1</v>
      </c>
      <c r="AG1622" s="197">
        <f t="shared" si="522"/>
        <v>1</v>
      </c>
      <c r="AH1622" s="197">
        <f t="shared" si="523"/>
        <v>1</v>
      </c>
      <c r="AI1622" s="197">
        <f t="shared" si="524"/>
        <v>1</v>
      </c>
    </row>
    <row r="1623" spans="1:35" ht="36" x14ac:dyDescent="0.3">
      <c r="A1623" s="103" t="s">
        <v>3926</v>
      </c>
      <c r="B1623" s="215" t="s">
        <v>593</v>
      </c>
      <c r="C1623" s="215" t="s">
        <v>6290</v>
      </c>
      <c r="D1623" s="164">
        <v>2025</v>
      </c>
      <c r="E1623" s="164">
        <v>12</v>
      </c>
      <c r="F1623" s="166">
        <v>0</v>
      </c>
      <c r="G1623" s="206"/>
      <c r="H1623" s="208">
        <v>7.9654829074012612E-3</v>
      </c>
      <c r="I1623" s="103" t="s">
        <v>594</v>
      </c>
      <c r="J1623" s="85">
        <v>4</v>
      </c>
      <c r="K1623" s="211" t="s">
        <v>6291</v>
      </c>
      <c r="L1623" s="211">
        <v>17.3</v>
      </c>
      <c r="M1623" s="211" t="str">
        <f>IF(
ISNA(INDEX([1]resources!E:E,MATCH(B1623,[1]resources!B:B,0))),"fillme",
INDEX([1]resources!E:E,MATCH(B1623,[1]resources!B:B,0)))</f>
        <v>CAISO_Battery</v>
      </c>
      <c r="N1623" s="221">
        <f>IF(
ISNA(INDEX([1]resources!J:J,MATCH(B1623,[1]resources!B:B,0))),"fillme",
INDEX([1]resources!J:J,MATCH(B1623,[1]resources!B:B,0)))</f>
        <v>0</v>
      </c>
      <c r="O1623" s="210" t="str">
        <f>IFERROR(INDEX(resources!K:K,MATCH(B1623,resources!B:B,0)),"fillme")</f>
        <v>battery</v>
      </c>
      <c r="P1623" s="210" t="str">
        <f t="shared" si="510"/>
        <v>battery_2025_12</v>
      </c>
      <c r="Q1623" s="194">
        <f>INDEX(elcc!G:G,MATCH(P1623,elcc!D:D,0))</f>
        <v>0.98301732361648997</v>
      </c>
      <c r="R1623" s="195">
        <f t="shared" si="511"/>
        <v>1</v>
      </c>
      <c r="S1623" s="210">
        <f t="shared" si="512"/>
        <v>0.1354625930187742</v>
      </c>
      <c r="T1623" s="212">
        <f t="shared" si="513"/>
        <v>0.1354625930187742</v>
      </c>
      <c r="U1623" s="196" t="str">
        <f t="shared" si="514"/>
        <v>ok</v>
      </c>
      <c r="V1623" s="192" t="str">
        <f>INDEX(resources!F:F,MATCH(B1623,resources!B:B,0))</f>
        <v>new_resolve</v>
      </c>
      <c r="W1623" s="197">
        <f t="shared" si="515"/>
        <v>0</v>
      </c>
      <c r="X1623" s="197">
        <f t="shared" si="516"/>
        <v>1</v>
      </c>
      <c r="Y1623" s="214" t="str">
        <f t="shared" si="517"/>
        <v>New_Li_Battery_D.19-11-016 Resource 8_Resource 8, likely battery, to satisfy the rest of SDGE's 301.3 MW mandated reliability procurement.</v>
      </c>
      <c r="Z1623" s="197">
        <f>IF(COUNTIFS($Y$2:Y1623,Y1623)=1,1,0)</f>
        <v>0</v>
      </c>
      <c r="AA1623" s="197">
        <f>SUM($Z$2:Z1623)*Z1623</f>
        <v>0</v>
      </c>
      <c r="AB1623" s="197">
        <f>COUNTIFS(resources!B:B,B1623)</f>
        <v>1</v>
      </c>
      <c r="AC1623" s="197">
        <f t="shared" si="518"/>
        <v>1</v>
      </c>
      <c r="AD1623" s="197">
        <f t="shared" si="519"/>
        <v>1</v>
      </c>
      <c r="AE1623" s="197">
        <f t="shared" si="520"/>
        <v>1</v>
      </c>
      <c r="AF1623" s="197">
        <f t="shared" si="521"/>
        <v>1</v>
      </c>
      <c r="AG1623" s="197">
        <f t="shared" si="522"/>
        <v>1</v>
      </c>
      <c r="AH1623" s="197">
        <f t="shared" si="523"/>
        <v>1</v>
      </c>
      <c r="AI1623" s="197">
        <f t="shared" si="524"/>
        <v>1</v>
      </c>
    </row>
    <row r="1624" spans="1:35" ht="36" x14ac:dyDescent="0.3">
      <c r="A1624" s="103" t="s">
        <v>3926</v>
      </c>
      <c r="B1624" s="215" t="s">
        <v>593</v>
      </c>
      <c r="C1624" s="215" t="s">
        <v>6290</v>
      </c>
      <c r="D1624" s="164">
        <v>2026</v>
      </c>
      <c r="E1624" s="164">
        <v>1</v>
      </c>
      <c r="F1624" s="166">
        <v>0</v>
      </c>
      <c r="G1624" s="206"/>
      <c r="H1624" s="208">
        <v>7.9654829074012612E-3</v>
      </c>
      <c r="I1624" s="103" t="s">
        <v>594</v>
      </c>
      <c r="J1624" s="85">
        <v>4</v>
      </c>
      <c r="K1624" s="211" t="s">
        <v>6291</v>
      </c>
      <c r="L1624" s="211">
        <v>17.3</v>
      </c>
      <c r="M1624" s="211" t="str">
        <f>IF(
ISNA(INDEX([1]resources!E:E,MATCH(B1624,[1]resources!B:B,0))),"fillme",
INDEX([1]resources!E:E,MATCH(B1624,[1]resources!B:B,0)))</f>
        <v>CAISO_Battery</v>
      </c>
      <c r="N1624" s="221">
        <f>IF(
ISNA(INDEX([1]resources!J:J,MATCH(B1624,[1]resources!B:B,0))),"fillme",
INDEX([1]resources!J:J,MATCH(B1624,[1]resources!B:B,0)))</f>
        <v>0</v>
      </c>
      <c r="O1624" s="210" t="str">
        <f>IFERROR(INDEX(resources!K:K,MATCH(B1624,resources!B:B,0)),"fillme")</f>
        <v>battery</v>
      </c>
      <c r="P1624" s="210" t="str">
        <f t="shared" si="510"/>
        <v>battery_2026_1</v>
      </c>
      <c r="Q1624" s="194">
        <f>INDEX(elcc!G:G,MATCH(P1624,elcc!D:D,0))</f>
        <v>0.96603464723299004</v>
      </c>
      <c r="R1624" s="195">
        <f t="shared" si="511"/>
        <v>1</v>
      </c>
      <c r="S1624" s="210">
        <f t="shared" si="512"/>
        <v>0.13312233173950794</v>
      </c>
      <c r="T1624" s="212">
        <f t="shared" si="513"/>
        <v>0.13312233173950794</v>
      </c>
      <c r="U1624" s="196" t="str">
        <f t="shared" si="514"/>
        <v>ok</v>
      </c>
      <c r="V1624" s="192" t="str">
        <f>INDEX(resources!F:F,MATCH(B1624,resources!B:B,0))</f>
        <v>new_resolve</v>
      </c>
      <c r="W1624" s="197">
        <f t="shared" si="515"/>
        <v>0</v>
      </c>
      <c r="X1624" s="197">
        <f t="shared" si="516"/>
        <v>1</v>
      </c>
      <c r="Y1624" s="214" t="str">
        <f t="shared" si="517"/>
        <v>New_Li_Battery_D.19-11-016 Resource 8_Resource 8, likely battery, to satisfy the rest of SDGE's 301.3 MW mandated reliability procurement.</v>
      </c>
      <c r="Z1624" s="197">
        <f>IF(COUNTIFS($Y$2:Y1624,Y1624)=1,1,0)</f>
        <v>0</v>
      </c>
      <c r="AA1624" s="197">
        <f>SUM($Z$2:Z1624)*Z1624</f>
        <v>0</v>
      </c>
      <c r="AB1624" s="197">
        <f>COUNTIFS(resources!B:B,B1624)</f>
        <v>1</v>
      </c>
      <c r="AC1624" s="197">
        <f t="shared" si="518"/>
        <v>1</v>
      </c>
      <c r="AD1624" s="197">
        <f t="shared" si="519"/>
        <v>1</v>
      </c>
      <c r="AE1624" s="197">
        <f t="shared" si="520"/>
        <v>1</v>
      </c>
      <c r="AF1624" s="197">
        <f t="shared" si="521"/>
        <v>1</v>
      </c>
      <c r="AG1624" s="197">
        <f t="shared" si="522"/>
        <v>1</v>
      </c>
      <c r="AH1624" s="197">
        <f t="shared" si="523"/>
        <v>1</v>
      </c>
      <c r="AI1624" s="197">
        <f t="shared" si="524"/>
        <v>1</v>
      </c>
    </row>
    <row r="1625" spans="1:35" ht="36" x14ac:dyDescent="0.3">
      <c r="A1625" s="103" t="s">
        <v>3926</v>
      </c>
      <c r="B1625" s="215" t="s">
        <v>593</v>
      </c>
      <c r="C1625" s="215" t="s">
        <v>6290</v>
      </c>
      <c r="D1625" s="164">
        <v>2026</v>
      </c>
      <c r="E1625" s="164">
        <v>2</v>
      </c>
      <c r="F1625" s="166">
        <v>0</v>
      </c>
      <c r="G1625" s="206"/>
      <c r="H1625" s="208">
        <v>7.9654829074012612E-3</v>
      </c>
      <c r="I1625" s="103" t="s">
        <v>594</v>
      </c>
      <c r="J1625" s="85">
        <v>4</v>
      </c>
      <c r="K1625" s="211" t="s">
        <v>6291</v>
      </c>
      <c r="L1625" s="211">
        <v>17.3</v>
      </c>
      <c r="M1625" s="211" t="str">
        <f>IF(
ISNA(INDEX([1]resources!E:E,MATCH(B1625,[1]resources!B:B,0))),"fillme",
INDEX([1]resources!E:E,MATCH(B1625,[1]resources!B:B,0)))</f>
        <v>CAISO_Battery</v>
      </c>
      <c r="N1625" s="221">
        <f>IF(
ISNA(INDEX([1]resources!J:J,MATCH(B1625,[1]resources!B:B,0))),"fillme",
INDEX([1]resources!J:J,MATCH(B1625,[1]resources!B:B,0)))</f>
        <v>0</v>
      </c>
      <c r="O1625" s="210" t="str">
        <f>IFERROR(INDEX(resources!K:K,MATCH(B1625,resources!B:B,0)),"fillme")</f>
        <v>battery</v>
      </c>
      <c r="P1625" s="210" t="str">
        <f t="shared" si="510"/>
        <v>battery_2026_2</v>
      </c>
      <c r="Q1625" s="194">
        <f>INDEX(elcc!G:G,MATCH(P1625,elcc!D:D,0))</f>
        <v>0.96603464723299004</v>
      </c>
      <c r="R1625" s="195">
        <f t="shared" si="511"/>
        <v>1</v>
      </c>
      <c r="S1625" s="210">
        <f t="shared" si="512"/>
        <v>0.13312233173950794</v>
      </c>
      <c r="T1625" s="212">
        <f t="shared" si="513"/>
        <v>0.13312233173950794</v>
      </c>
      <c r="U1625" s="196" t="str">
        <f t="shared" si="514"/>
        <v>ok</v>
      </c>
      <c r="V1625" s="192" t="str">
        <f>INDEX(resources!F:F,MATCH(B1625,resources!B:B,0))</f>
        <v>new_resolve</v>
      </c>
      <c r="W1625" s="197">
        <f t="shared" si="515"/>
        <v>0</v>
      </c>
      <c r="X1625" s="197">
        <f t="shared" si="516"/>
        <v>1</v>
      </c>
      <c r="Y1625" s="214" t="str">
        <f t="shared" si="517"/>
        <v>New_Li_Battery_D.19-11-016 Resource 8_Resource 8, likely battery, to satisfy the rest of SDGE's 301.3 MW mandated reliability procurement.</v>
      </c>
      <c r="Z1625" s="197">
        <f>IF(COUNTIFS($Y$2:Y1625,Y1625)=1,1,0)</f>
        <v>0</v>
      </c>
      <c r="AA1625" s="197">
        <f>SUM($Z$2:Z1625)*Z1625</f>
        <v>0</v>
      </c>
      <c r="AB1625" s="197">
        <f>COUNTIFS(resources!B:B,B1625)</f>
        <v>1</v>
      </c>
      <c r="AC1625" s="197">
        <f t="shared" si="518"/>
        <v>1</v>
      </c>
      <c r="AD1625" s="197">
        <f t="shared" si="519"/>
        <v>1</v>
      </c>
      <c r="AE1625" s="197">
        <f t="shared" si="520"/>
        <v>1</v>
      </c>
      <c r="AF1625" s="197">
        <f t="shared" si="521"/>
        <v>1</v>
      </c>
      <c r="AG1625" s="197">
        <f t="shared" si="522"/>
        <v>1</v>
      </c>
      <c r="AH1625" s="197">
        <f t="shared" si="523"/>
        <v>1</v>
      </c>
      <c r="AI1625" s="197">
        <f t="shared" si="524"/>
        <v>1</v>
      </c>
    </row>
    <row r="1626" spans="1:35" ht="36" x14ac:dyDescent="0.3">
      <c r="A1626" s="103" t="s">
        <v>3926</v>
      </c>
      <c r="B1626" s="215" t="s">
        <v>593</v>
      </c>
      <c r="C1626" s="215" t="s">
        <v>6290</v>
      </c>
      <c r="D1626" s="164">
        <v>2026</v>
      </c>
      <c r="E1626" s="164">
        <v>3</v>
      </c>
      <c r="F1626" s="166">
        <v>0</v>
      </c>
      <c r="G1626" s="206"/>
      <c r="H1626" s="208">
        <v>7.9654829074012612E-3</v>
      </c>
      <c r="I1626" s="103" t="s">
        <v>594</v>
      </c>
      <c r="J1626" s="85">
        <v>4</v>
      </c>
      <c r="K1626" s="211" t="s">
        <v>6291</v>
      </c>
      <c r="L1626" s="211">
        <v>17.3</v>
      </c>
      <c r="M1626" s="211" t="str">
        <f>IF(
ISNA(INDEX([1]resources!E:E,MATCH(B1626,[1]resources!B:B,0))),"fillme",
INDEX([1]resources!E:E,MATCH(B1626,[1]resources!B:B,0)))</f>
        <v>CAISO_Battery</v>
      </c>
      <c r="N1626" s="221">
        <f>IF(
ISNA(INDEX([1]resources!J:J,MATCH(B1626,[1]resources!B:B,0))),"fillme",
INDEX([1]resources!J:J,MATCH(B1626,[1]resources!B:B,0)))</f>
        <v>0</v>
      </c>
      <c r="O1626" s="210" t="str">
        <f>IFERROR(INDEX(resources!K:K,MATCH(B1626,resources!B:B,0)),"fillme")</f>
        <v>battery</v>
      </c>
      <c r="P1626" s="210" t="str">
        <f t="shared" si="510"/>
        <v>battery_2026_3</v>
      </c>
      <c r="Q1626" s="194">
        <f>INDEX(elcc!G:G,MATCH(P1626,elcc!D:D,0))</f>
        <v>0.96603464723299004</v>
      </c>
      <c r="R1626" s="195">
        <f t="shared" si="511"/>
        <v>1</v>
      </c>
      <c r="S1626" s="210">
        <f t="shared" si="512"/>
        <v>0.13312233173950794</v>
      </c>
      <c r="T1626" s="212">
        <f t="shared" si="513"/>
        <v>0.13312233173950794</v>
      </c>
      <c r="U1626" s="196" t="str">
        <f t="shared" si="514"/>
        <v>ok</v>
      </c>
      <c r="V1626" s="192" t="str">
        <f>INDEX(resources!F:F,MATCH(B1626,resources!B:B,0))</f>
        <v>new_resolve</v>
      </c>
      <c r="W1626" s="197">
        <f t="shared" si="515"/>
        <v>0</v>
      </c>
      <c r="X1626" s="197">
        <f t="shared" si="516"/>
        <v>1</v>
      </c>
      <c r="Y1626" s="214" t="str">
        <f t="shared" si="517"/>
        <v>New_Li_Battery_D.19-11-016 Resource 8_Resource 8, likely battery, to satisfy the rest of SDGE's 301.3 MW mandated reliability procurement.</v>
      </c>
      <c r="Z1626" s="197">
        <f>IF(COUNTIFS($Y$2:Y1626,Y1626)=1,1,0)</f>
        <v>0</v>
      </c>
      <c r="AA1626" s="197">
        <f>SUM($Z$2:Z1626)*Z1626</f>
        <v>0</v>
      </c>
      <c r="AB1626" s="197">
        <f>COUNTIFS(resources!B:B,B1626)</f>
        <v>1</v>
      </c>
      <c r="AC1626" s="197">
        <f t="shared" si="518"/>
        <v>1</v>
      </c>
      <c r="AD1626" s="197">
        <f t="shared" si="519"/>
        <v>1</v>
      </c>
      <c r="AE1626" s="197">
        <f t="shared" si="520"/>
        <v>1</v>
      </c>
      <c r="AF1626" s="197">
        <f t="shared" si="521"/>
        <v>1</v>
      </c>
      <c r="AG1626" s="197">
        <f t="shared" si="522"/>
        <v>1</v>
      </c>
      <c r="AH1626" s="197">
        <f t="shared" si="523"/>
        <v>1</v>
      </c>
      <c r="AI1626" s="197">
        <f t="shared" si="524"/>
        <v>1</v>
      </c>
    </row>
    <row r="1627" spans="1:35" ht="36" x14ac:dyDescent="0.3">
      <c r="A1627" s="103" t="s">
        <v>3926</v>
      </c>
      <c r="B1627" s="215" t="s">
        <v>593</v>
      </c>
      <c r="C1627" s="215" t="s">
        <v>6290</v>
      </c>
      <c r="D1627" s="164">
        <v>2026</v>
      </c>
      <c r="E1627" s="164">
        <v>4</v>
      </c>
      <c r="F1627" s="166">
        <v>0</v>
      </c>
      <c r="G1627" s="206"/>
      <c r="H1627" s="208">
        <v>7.9654829074012612E-3</v>
      </c>
      <c r="I1627" s="103" t="s">
        <v>594</v>
      </c>
      <c r="J1627" s="85">
        <v>4</v>
      </c>
      <c r="K1627" s="211" t="s">
        <v>6291</v>
      </c>
      <c r="L1627" s="211">
        <v>17.3</v>
      </c>
      <c r="M1627" s="211" t="str">
        <f>IF(
ISNA(INDEX([1]resources!E:E,MATCH(B1627,[1]resources!B:B,0))),"fillme",
INDEX([1]resources!E:E,MATCH(B1627,[1]resources!B:B,0)))</f>
        <v>CAISO_Battery</v>
      </c>
      <c r="N1627" s="221">
        <f>IF(
ISNA(INDEX([1]resources!J:J,MATCH(B1627,[1]resources!B:B,0))),"fillme",
INDEX([1]resources!J:J,MATCH(B1627,[1]resources!B:B,0)))</f>
        <v>0</v>
      </c>
      <c r="O1627" s="210" t="str">
        <f>IFERROR(INDEX(resources!K:K,MATCH(B1627,resources!B:B,0)),"fillme")</f>
        <v>battery</v>
      </c>
      <c r="P1627" s="210" t="str">
        <f t="shared" si="510"/>
        <v>battery_2026_4</v>
      </c>
      <c r="Q1627" s="194">
        <f>INDEX(elcc!G:G,MATCH(P1627,elcc!D:D,0))</f>
        <v>0.96603464723299004</v>
      </c>
      <c r="R1627" s="195">
        <f t="shared" si="511"/>
        <v>1</v>
      </c>
      <c r="S1627" s="210">
        <f t="shared" si="512"/>
        <v>0.13312233173950794</v>
      </c>
      <c r="T1627" s="212">
        <f t="shared" si="513"/>
        <v>0.13312233173950794</v>
      </c>
      <c r="U1627" s="196" t="str">
        <f t="shared" si="514"/>
        <v>ok</v>
      </c>
      <c r="V1627" s="192" t="str">
        <f>INDEX(resources!F:F,MATCH(B1627,resources!B:B,0))</f>
        <v>new_resolve</v>
      </c>
      <c r="W1627" s="197">
        <f t="shared" si="515"/>
        <v>0</v>
      </c>
      <c r="X1627" s="197">
        <f t="shared" si="516"/>
        <v>1</v>
      </c>
      <c r="Y1627" s="214" t="str">
        <f t="shared" si="517"/>
        <v>New_Li_Battery_D.19-11-016 Resource 8_Resource 8, likely battery, to satisfy the rest of SDGE's 301.3 MW mandated reliability procurement.</v>
      </c>
      <c r="Z1627" s="197">
        <f>IF(COUNTIFS($Y$2:Y1627,Y1627)=1,1,0)</f>
        <v>0</v>
      </c>
      <c r="AA1627" s="197">
        <f>SUM($Z$2:Z1627)*Z1627</f>
        <v>0</v>
      </c>
      <c r="AB1627" s="197">
        <f>COUNTIFS(resources!B:B,B1627)</f>
        <v>1</v>
      </c>
      <c r="AC1627" s="197">
        <f t="shared" si="518"/>
        <v>1</v>
      </c>
      <c r="AD1627" s="197">
        <f t="shared" si="519"/>
        <v>1</v>
      </c>
      <c r="AE1627" s="197">
        <f t="shared" si="520"/>
        <v>1</v>
      </c>
      <c r="AF1627" s="197">
        <f t="shared" si="521"/>
        <v>1</v>
      </c>
      <c r="AG1627" s="197">
        <f t="shared" si="522"/>
        <v>1</v>
      </c>
      <c r="AH1627" s="197">
        <f t="shared" si="523"/>
        <v>1</v>
      </c>
      <c r="AI1627" s="197">
        <f t="shared" si="524"/>
        <v>1</v>
      </c>
    </row>
    <row r="1628" spans="1:35" ht="36" x14ac:dyDescent="0.3">
      <c r="A1628" s="103" t="s">
        <v>3926</v>
      </c>
      <c r="B1628" s="215" t="s">
        <v>593</v>
      </c>
      <c r="C1628" s="215" t="s">
        <v>6290</v>
      </c>
      <c r="D1628" s="164">
        <v>2026</v>
      </c>
      <c r="E1628" s="164">
        <v>5</v>
      </c>
      <c r="F1628" s="166">
        <v>0</v>
      </c>
      <c r="G1628" s="206"/>
      <c r="H1628" s="208">
        <v>7.9654829074012612E-3</v>
      </c>
      <c r="I1628" s="103" t="s">
        <v>594</v>
      </c>
      <c r="J1628" s="85">
        <v>4</v>
      </c>
      <c r="K1628" s="211" t="s">
        <v>6291</v>
      </c>
      <c r="L1628" s="211">
        <v>17.3</v>
      </c>
      <c r="M1628" s="211" t="str">
        <f>IF(
ISNA(INDEX([1]resources!E:E,MATCH(B1628,[1]resources!B:B,0))),"fillme",
INDEX([1]resources!E:E,MATCH(B1628,[1]resources!B:B,0)))</f>
        <v>CAISO_Battery</v>
      </c>
      <c r="N1628" s="221">
        <f>IF(
ISNA(INDEX([1]resources!J:J,MATCH(B1628,[1]resources!B:B,0))),"fillme",
INDEX([1]resources!J:J,MATCH(B1628,[1]resources!B:B,0)))</f>
        <v>0</v>
      </c>
      <c r="O1628" s="210" t="str">
        <f>IFERROR(INDEX(resources!K:K,MATCH(B1628,resources!B:B,0)),"fillme")</f>
        <v>battery</v>
      </c>
      <c r="P1628" s="210" t="str">
        <f t="shared" si="510"/>
        <v>battery_2026_5</v>
      </c>
      <c r="Q1628" s="194">
        <f>INDEX(elcc!G:G,MATCH(P1628,elcc!D:D,0))</f>
        <v>0.96603464723299004</v>
      </c>
      <c r="R1628" s="195">
        <f t="shared" si="511"/>
        <v>1</v>
      </c>
      <c r="S1628" s="210">
        <f t="shared" si="512"/>
        <v>0.13312233173950794</v>
      </c>
      <c r="T1628" s="212">
        <f t="shared" si="513"/>
        <v>0.13312233173950794</v>
      </c>
      <c r="U1628" s="196" t="str">
        <f t="shared" si="514"/>
        <v>ok</v>
      </c>
      <c r="V1628" s="192" t="str">
        <f>INDEX(resources!F:F,MATCH(B1628,resources!B:B,0))</f>
        <v>new_resolve</v>
      </c>
      <c r="W1628" s="197">
        <f t="shared" si="515"/>
        <v>0</v>
      </c>
      <c r="X1628" s="197">
        <f t="shared" si="516"/>
        <v>1</v>
      </c>
      <c r="Y1628" s="214" t="str">
        <f t="shared" si="517"/>
        <v>New_Li_Battery_D.19-11-016 Resource 8_Resource 8, likely battery, to satisfy the rest of SDGE's 301.3 MW mandated reliability procurement.</v>
      </c>
      <c r="Z1628" s="197">
        <f>IF(COUNTIFS($Y$2:Y1628,Y1628)=1,1,0)</f>
        <v>0</v>
      </c>
      <c r="AA1628" s="197">
        <f>SUM($Z$2:Z1628)*Z1628</f>
        <v>0</v>
      </c>
      <c r="AB1628" s="197">
        <f>COUNTIFS(resources!B:B,B1628)</f>
        <v>1</v>
      </c>
      <c r="AC1628" s="197">
        <f t="shared" si="518"/>
        <v>1</v>
      </c>
      <c r="AD1628" s="197">
        <f t="shared" si="519"/>
        <v>1</v>
      </c>
      <c r="AE1628" s="197">
        <f t="shared" si="520"/>
        <v>1</v>
      </c>
      <c r="AF1628" s="197">
        <f t="shared" si="521"/>
        <v>1</v>
      </c>
      <c r="AG1628" s="197">
        <f t="shared" si="522"/>
        <v>1</v>
      </c>
      <c r="AH1628" s="197">
        <f t="shared" si="523"/>
        <v>1</v>
      </c>
      <c r="AI1628" s="197">
        <f t="shared" si="524"/>
        <v>1</v>
      </c>
    </row>
    <row r="1629" spans="1:35" ht="36" x14ac:dyDescent="0.3">
      <c r="A1629" s="103" t="s">
        <v>3926</v>
      </c>
      <c r="B1629" s="215" t="s">
        <v>593</v>
      </c>
      <c r="C1629" s="215" t="s">
        <v>6290</v>
      </c>
      <c r="D1629" s="164">
        <v>2026</v>
      </c>
      <c r="E1629" s="164">
        <v>6</v>
      </c>
      <c r="F1629" s="166">
        <v>0</v>
      </c>
      <c r="G1629" s="206"/>
      <c r="H1629" s="208">
        <v>7.9654829074012612E-3</v>
      </c>
      <c r="I1629" s="103" t="s">
        <v>594</v>
      </c>
      <c r="J1629" s="85">
        <v>4</v>
      </c>
      <c r="K1629" s="211" t="s">
        <v>6291</v>
      </c>
      <c r="L1629" s="211">
        <v>17.3</v>
      </c>
      <c r="M1629" s="211" t="str">
        <f>IF(
ISNA(INDEX([1]resources!E:E,MATCH(B1629,[1]resources!B:B,0))),"fillme",
INDEX([1]resources!E:E,MATCH(B1629,[1]resources!B:B,0)))</f>
        <v>CAISO_Battery</v>
      </c>
      <c r="N1629" s="221">
        <f>IF(
ISNA(INDEX([1]resources!J:J,MATCH(B1629,[1]resources!B:B,0))),"fillme",
INDEX([1]resources!J:J,MATCH(B1629,[1]resources!B:B,0)))</f>
        <v>0</v>
      </c>
      <c r="O1629" s="210" t="str">
        <f>IFERROR(INDEX(resources!K:K,MATCH(B1629,resources!B:B,0)),"fillme")</f>
        <v>battery</v>
      </c>
      <c r="P1629" s="210" t="str">
        <f t="shared" si="510"/>
        <v>battery_2026_6</v>
      </c>
      <c r="Q1629" s="194">
        <f>INDEX(elcc!G:G,MATCH(P1629,elcc!D:D,0))</f>
        <v>0.96603464723299004</v>
      </c>
      <c r="R1629" s="195">
        <f t="shared" si="511"/>
        <v>1</v>
      </c>
      <c r="S1629" s="210">
        <f t="shared" si="512"/>
        <v>0.13312233173950794</v>
      </c>
      <c r="T1629" s="212">
        <f t="shared" si="513"/>
        <v>0.13312233173950794</v>
      </c>
      <c r="U1629" s="196" t="str">
        <f t="shared" si="514"/>
        <v>ok</v>
      </c>
      <c r="V1629" s="192" t="str">
        <f>INDEX(resources!F:F,MATCH(B1629,resources!B:B,0))</f>
        <v>new_resolve</v>
      </c>
      <c r="W1629" s="197">
        <f t="shared" si="515"/>
        <v>0</v>
      </c>
      <c r="X1629" s="197">
        <f t="shared" si="516"/>
        <v>1</v>
      </c>
      <c r="Y1629" s="214" t="str">
        <f t="shared" si="517"/>
        <v>New_Li_Battery_D.19-11-016 Resource 8_Resource 8, likely battery, to satisfy the rest of SDGE's 301.3 MW mandated reliability procurement.</v>
      </c>
      <c r="Z1629" s="197">
        <f>IF(COUNTIFS($Y$2:Y1629,Y1629)=1,1,0)</f>
        <v>0</v>
      </c>
      <c r="AA1629" s="197">
        <f>SUM($Z$2:Z1629)*Z1629</f>
        <v>0</v>
      </c>
      <c r="AB1629" s="197">
        <f>COUNTIFS(resources!B:B,B1629)</f>
        <v>1</v>
      </c>
      <c r="AC1629" s="197">
        <f t="shared" si="518"/>
        <v>1</v>
      </c>
      <c r="AD1629" s="197">
        <f t="shared" si="519"/>
        <v>1</v>
      </c>
      <c r="AE1629" s="197">
        <f t="shared" si="520"/>
        <v>1</v>
      </c>
      <c r="AF1629" s="197">
        <f t="shared" si="521"/>
        <v>1</v>
      </c>
      <c r="AG1629" s="197">
        <f t="shared" si="522"/>
        <v>1</v>
      </c>
      <c r="AH1629" s="197">
        <f t="shared" si="523"/>
        <v>1</v>
      </c>
      <c r="AI1629" s="197">
        <f t="shared" si="524"/>
        <v>1</v>
      </c>
    </row>
    <row r="1630" spans="1:35" ht="36" x14ac:dyDescent="0.3">
      <c r="A1630" s="103" t="s">
        <v>3926</v>
      </c>
      <c r="B1630" s="215" t="s">
        <v>593</v>
      </c>
      <c r="C1630" s="215" t="s">
        <v>6290</v>
      </c>
      <c r="D1630" s="164">
        <v>2026</v>
      </c>
      <c r="E1630" s="164">
        <v>7</v>
      </c>
      <c r="F1630" s="166">
        <v>0</v>
      </c>
      <c r="G1630" s="206"/>
      <c r="H1630" s="208">
        <v>7.9654829074012612E-3</v>
      </c>
      <c r="I1630" s="103" t="s">
        <v>594</v>
      </c>
      <c r="J1630" s="85">
        <v>4</v>
      </c>
      <c r="K1630" s="211" t="s">
        <v>6291</v>
      </c>
      <c r="L1630" s="211">
        <v>17.3</v>
      </c>
      <c r="M1630" s="211" t="str">
        <f>IF(
ISNA(INDEX([1]resources!E:E,MATCH(B1630,[1]resources!B:B,0))),"fillme",
INDEX([1]resources!E:E,MATCH(B1630,[1]resources!B:B,0)))</f>
        <v>CAISO_Battery</v>
      </c>
      <c r="N1630" s="221">
        <f>IF(
ISNA(INDEX([1]resources!J:J,MATCH(B1630,[1]resources!B:B,0))),"fillme",
INDEX([1]resources!J:J,MATCH(B1630,[1]resources!B:B,0)))</f>
        <v>0</v>
      </c>
      <c r="O1630" s="210" t="str">
        <f>IFERROR(INDEX(resources!K:K,MATCH(B1630,resources!B:B,0)),"fillme")</f>
        <v>battery</v>
      </c>
      <c r="P1630" s="210" t="str">
        <f t="shared" si="510"/>
        <v>battery_2026_7</v>
      </c>
      <c r="Q1630" s="194">
        <f>INDEX(elcc!G:G,MATCH(P1630,elcc!D:D,0))</f>
        <v>0.96603464723299004</v>
      </c>
      <c r="R1630" s="195">
        <f t="shared" si="511"/>
        <v>1</v>
      </c>
      <c r="S1630" s="210">
        <f t="shared" si="512"/>
        <v>0.13312233173950794</v>
      </c>
      <c r="T1630" s="212">
        <f t="shared" si="513"/>
        <v>0.13312233173950794</v>
      </c>
      <c r="U1630" s="196" t="str">
        <f t="shared" si="514"/>
        <v>ok</v>
      </c>
      <c r="V1630" s="192" t="str">
        <f>INDEX(resources!F:F,MATCH(B1630,resources!B:B,0))</f>
        <v>new_resolve</v>
      </c>
      <c r="W1630" s="197">
        <f t="shared" si="515"/>
        <v>0</v>
      </c>
      <c r="X1630" s="197">
        <f t="shared" si="516"/>
        <v>1</v>
      </c>
      <c r="Y1630" s="214" t="str">
        <f t="shared" si="517"/>
        <v>New_Li_Battery_D.19-11-016 Resource 8_Resource 8, likely battery, to satisfy the rest of SDGE's 301.3 MW mandated reliability procurement.</v>
      </c>
      <c r="Z1630" s="197">
        <f>IF(COUNTIFS($Y$2:Y1630,Y1630)=1,1,0)</f>
        <v>0</v>
      </c>
      <c r="AA1630" s="197">
        <f>SUM($Z$2:Z1630)*Z1630</f>
        <v>0</v>
      </c>
      <c r="AB1630" s="197">
        <f>COUNTIFS(resources!B:B,B1630)</f>
        <v>1</v>
      </c>
      <c r="AC1630" s="197">
        <f t="shared" si="518"/>
        <v>1</v>
      </c>
      <c r="AD1630" s="197">
        <f t="shared" si="519"/>
        <v>1</v>
      </c>
      <c r="AE1630" s="197">
        <f t="shared" si="520"/>
        <v>1</v>
      </c>
      <c r="AF1630" s="197">
        <f t="shared" si="521"/>
        <v>1</v>
      </c>
      <c r="AG1630" s="197">
        <f t="shared" si="522"/>
        <v>1</v>
      </c>
      <c r="AH1630" s="197">
        <f t="shared" si="523"/>
        <v>1</v>
      </c>
      <c r="AI1630" s="197">
        <f t="shared" si="524"/>
        <v>1</v>
      </c>
    </row>
    <row r="1631" spans="1:35" ht="36" x14ac:dyDescent="0.3">
      <c r="A1631" s="103" t="s">
        <v>3926</v>
      </c>
      <c r="B1631" s="215" t="s">
        <v>593</v>
      </c>
      <c r="C1631" s="215" t="s">
        <v>6290</v>
      </c>
      <c r="D1631" s="164">
        <v>2026</v>
      </c>
      <c r="E1631" s="164">
        <v>8</v>
      </c>
      <c r="F1631" s="166">
        <v>0</v>
      </c>
      <c r="G1631" s="206"/>
      <c r="H1631" s="208">
        <v>7.9654829074012612E-3</v>
      </c>
      <c r="I1631" s="103" t="s">
        <v>594</v>
      </c>
      <c r="J1631" s="85">
        <v>4</v>
      </c>
      <c r="K1631" s="211" t="s">
        <v>6291</v>
      </c>
      <c r="L1631" s="211">
        <v>17.3</v>
      </c>
      <c r="M1631" s="211" t="str">
        <f>IF(
ISNA(INDEX([1]resources!E:E,MATCH(B1631,[1]resources!B:B,0))),"fillme",
INDEX([1]resources!E:E,MATCH(B1631,[1]resources!B:B,0)))</f>
        <v>CAISO_Battery</v>
      </c>
      <c r="N1631" s="221">
        <f>IF(
ISNA(INDEX([1]resources!J:J,MATCH(B1631,[1]resources!B:B,0))),"fillme",
INDEX([1]resources!J:J,MATCH(B1631,[1]resources!B:B,0)))</f>
        <v>0</v>
      </c>
      <c r="O1631" s="210" t="str">
        <f>IFERROR(INDEX(resources!K:K,MATCH(B1631,resources!B:B,0)),"fillme")</f>
        <v>battery</v>
      </c>
      <c r="P1631" s="210" t="str">
        <f t="shared" si="510"/>
        <v>battery_2026_8</v>
      </c>
      <c r="Q1631" s="194">
        <f>INDEX(elcc!G:G,MATCH(P1631,elcc!D:D,0))</f>
        <v>0.96603464723299004</v>
      </c>
      <c r="R1631" s="195">
        <f t="shared" si="511"/>
        <v>1</v>
      </c>
      <c r="S1631" s="210">
        <f t="shared" si="512"/>
        <v>0.13312233173950794</v>
      </c>
      <c r="T1631" s="212">
        <f t="shared" si="513"/>
        <v>0.13312233173950794</v>
      </c>
      <c r="U1631" s="196" t="str">
        <f t="shared" si="514"/>
        <v>ok</v>
      </c>
      <c r="V1631" s="192" t="str">
        <f>INDEX(resources!F:F,MATCH(B1631,resources!B:B,0))</f>
        <v>new_resolve</v>
      </c>
      <c r="W1631" s="197">
        <f t="shared" si="515"/>
        <v>0</v>
      </c>
      <c r="X1631" s="197">
        <f t="shared" si="516"/>
        <v>1</v>
      </c>
      <c r="Y1631" s="214" t="str">
        <f t="shared" si="517"/>
        <v>New_Li_Battery_D.19-11-016 Resource 8_Resource 8, likely battery, to satisfy the rest of SDGE's 301.3 MW mandated reliability procurement.</v>
      </c>
      <c r="Z1631" s="197">
        <f>IF(COUNTIFS($Y$2:Y1631,Y1631)=1,1,0)</f>
        <v>0</v>
      </c>
      <c r="AA1631" s="197">
        <f>SUM($Z$2:Z1631)*Z1631</f>
        <v>0</v>
      </c>
      <c r="AB1631" s="197">
        <f>COUNTIFS(resources!B:B,B1631)</f>
        <v>1</v>
      </c>
      <c r="AC1631" s="197">
        <f t="shared" si="518"/>
        <v>1</v>
      </c>
      <c r="AD1631" s="197">
        <f t="shared" si="519"/>
        <v>1</v>
      </c>
      <c r="AE1631" s="197">
        <f t="shared" si="520"/>
        <v>1</v>
      </c>
      <c r="AF1631" s="197">
        <f t="shared" si="521"/>
        <v>1</v>
      </c>
      <c r="AG1631" s="197">
        <f t="shared" si="522"/>
        <v>1</v>
      </c>
      <c r="AH1631" s="197">
        <f t="shared" si="523"/>
        <v>1</v>
      </c>
      <c r="AI1631" s="197">
        <f t="shared" si="524"/>
        <v>1</v>
      </c>
    </row>
    <row r="1632" spans="1:35" ht="36" x14ac:dyDescent="0.3">
      <c r="A1632" s="103" t="s">
        <v>3926</v>
      </c>
      <c r="B1632" s="215" t="s">
        <v>593</v>
      </c>
      <c r="C1632" s="215" t="s">
        <v>6290</v>
      </c>
      <c r="D1632" s="164">
        <v>2026</v>
      </c>
      <c r="E1632" s="164">
        <v>9</v>
      </c>
      <c r="F1632" s="166">
        <v>0</v>
      </c>
      <c r="G1632" s="206"/>
      <c r="H1632" s="208">
        <v>7.9654829074012612E-3</v>
      </c>
      <c r="I1632" s="103" t="s">
        <v>594</v>
      </c>
      <c r="J1632" s="85">
        <v>4</v>
      </c>
      <c r="K1632" s="211" t="s">
        <v>6291</v>
      </c>
      <c r="L1632" s="211">
        <v>17.3</v>
      </c>
      <c r="M1632" s="211" t="str">
        <f>IF(
ISNA(INDEX([1]resources!E:E,MATCH(B1632,[1]resources!B:B,0))),"fillme",
INDEX([1]resources!E:E,MATCH(B1632,[1]resources!B:B,0)))</f>
        <v>CAISO_Battery</v>
      </c>
      <c r="N1632" s="221">
        <f>IF(
ISNA(INDEX([1]resources!J:J,MATCH(B1632,[1]resources!B:B,0))),"fillme",
INDEX([1]resources!J:J,MATCH(B1632,[1]resources!B:B,0)))</f>
        <v>0</v>
      </c>
      <c r="O1632" s="210" t="str">
        <f>IFERROR(INDEX(resources!K:K,MATCH(B1632,resources!B:B,0)),"fillme")</f>
        <v>battery</v>
      </c>
      <c r="P1632" s="210" t="str">
        <f t="shared" si="510"/>
        <v>battery_2026_9</v>
      </c>
      <c r="Q1632" s="194">
        <f>INDEX(elcc!G:G,MATCH(P1632,elcc!D:D,0))</f>
        <v>0.96603464723299004</v>
      </c>
      <c r="R1632" s="195">
        <f t="shared" si="511"/>
        <v>1</v>
      </c>
      <c r="S1632" s="210">
        <f t="shared" si="512"/>
        <v>0.13312233173950794</v>
      </c>
      <c r="T1632" s="212">
        <f t="shared" si="513"/>
        <v>0.13312233173950794</v>
      </c>
      <c r="U1632" s="196" t="str">
        <f t="shared" si="514"/>
        <v>ok</v>
      </c>
      <c r="V1632" s="192" t="str">
        <f>INDEX(resources!F:F,MATCH(B1632,resources!B:B,0))</f>
        <v>new_resolve</v>
      </c>
      <c r="W1632" s="197">
        <f t="shared" si="515"/>
        <v>0</v>
      </c>
      <c r="X1632" s="197">
        <f t="shared" si="516"/>
        <v>1</v>
      </c>
      <c r="Y1632" s="214" t="str">
        <f t="shared" si="517"/>
        <v>New_Li_Battery_D.19-11-016 Resource 8_Resource 8, likely battery, to satisfy the rest of SDGE's 301.3 MW mandated reliability procurement.</v>
      </c>
      <c r="Z1632" s="197">
        <f>IF(COUNTIFS($Y$2:Y1632,Y1632)=1,1,0)</f>
        <v>0</v>
      </c>
      <c r="AA1632" s="197">
        <f>SUM($Z$2:Z1632)*Z1632</f>
        <v>0</v>
      </c>
      <c r="AB1632" s="197">
        <f>COUNTIFS(resources!B:B,B1632)</f>
        <v>1</v>
      </c>
      <c r="AC1632" s="197">
        <f t="shared" si="518"/>
        <v>1</v>
      </c>
      <c r="AD1632" s="197">
        <f t="shared" si="519"/>
        <v>1</v>
      </c>
      <c r="AE1632" s="197">
        <f t="shared" si="520"/>
        <v>1</v>
      </c>
      <c r="AF1632" s="197">
        <f t="shared" si="521"/>
        <v>1</v>
      </c>
      <c r="AG1632" s="197">
        <f t="shared" si="522"/>
        <v>1</v>
      </c>
      <c r="AH1632" s="197">
        <f t="shared" si="523"/>
        <v>1</v>
      </c>
      <c r="AI1632" s="197">
        <f t="shared" si="524"/>
        <v>1</v>
      </c>
    </row>
    <row r="1633" spans="1:35" ht="36" x14ac:dyDescent="0.3">
      <c r="A1633" s="103" t="s">
        <v>3926</v>
      </c>
      <c r="B1633" s="215" t="s">
        <v>593</v>
      </c>
      <c r="C1633" s="215" t="s">
        <v>6290</v>
      </c>
      <c r="D1633" s="164">
        <v>2026</v>
      </c>
      <c r="E1633" s="164">
        <v>10</v>
      </c>
      <c r="F1633" s="166">
        <v>0</v>
      </c>
      <c r="G1633" s="206"/>
      <c r="H1633" s="208">
        <v>7.9654829074012612E-3</v>
      </c>
      <c r="I1633" s="103" t="s">
        <v>594</v>
      </c>
      <c r="J1633" s="85">
        <v>4</v>
      </c>
      <c r="K1633" s="211" t="s">
        <v>6291</v>
      </c>
      <c r="L1633" s="211">
        <v>17.3</v>
      </c>
      <c r="M1633" s="211" t="str">
        <f>IF(
ISNA(INDEX([1]resources!E:E,MATCH(B1633,[1]resources!B:B,0))),"fillme",
INDEX([1]resources!E:E,MATCH(B1633,[1]resources!B:B,0)))</f>
        <v>CAISO_Battery</v>
      </c>
      <c r="N1633" s="221">
        <f>IF(
ISNA(INDEX([1]resources!J:J,MATCH(B1633,[1]resources!B:B,0))),"fillme",
INDEX([1]resources!J:J,MATCH(B1633,[1]resources!B:B,0)))</f>
        <v>0</v>
      </c>
      <c r="O1633" s="210" t="str">
        <f>IFERROR(INDEX(resources!K:K,MATCH(B1633,resources!B:B,0)),"fillme")</f>
        <v>battery</v>
      </c>
      <c r="P1633" s="210" t="str">
        <f t="shared" si="510"/>
        <v>battery_2026_10</v>
      </c>
      <c r="Q1633" s="194">
        <f>INDEX(elcc!G:G,MATCH(P1633,elcc!D:D,0))</f>
        <v>0.96603464723299004</v>
      </c>
      <c r="R1633" s="195">
        <f t="shared" si="511"/>
        <v>1</v>
      </c>
      <c r="S1633" s="210">
        <f t="shared" si="512"/>
        <v>0.13312233173950794</v>
      </c>
      <c r="T1633" s="212">
        <f t="shared" si="513"/>
        <v>0.13312233173950794</v>
      </c>
      <c r="U1633" s="196" t="str">
        <f t="shared" si="514"/>
        <v>ok</v>
      </c>
      <c r="V1633" s="192" t="str">
        <f>INDEX(resources!F:F,MATCH(B1633,resources!B:B,0))</f>
        <v>new_resolve</v>
      </c>
      <c r="W1633" s="197">
        <f t="shared" si="515"/>
        <v>0</v>
      </c>
      <c r="X1633" s="197">
        <f t="shared" si="516"/>
        <v>1</v>
      </c>
      <c r="Y1633" s="214" t="str">
        <f t="shared" si="517"/>
        <v>New_Li_Battery_D.19-11-016 Resource 8_Resource 8, likely battery, to satisfy the rest of SDGE's 301.3 MW mandated reliability procurement.</v>
      </c>
      <c r="Z1633" s="197">
        <f>IF(COUNTIFS($Y$2:Y1633,Y1633)=1,1,0)</f>
        <v>0</v>
      </c>
      <c r="AA1633" s="197">
        <f>SUM($Z$2:Z1633)*Z1633</f>
        <v>0</v>
      </c>
      <c r="AB1633" s="197">
        <f>COUNTIFS(resources!B:B,B1633)</f>
        <v>1</v>
      </c>
      <c r="AC1633" s="197">
        <f t="shared" si="518"/>
        <v>1</v>
      </c>
      <c r="AD1633" s="197">
        <f t="shared" si="519"/>
        <v>1</v>
      </c>
      <c r="AE1633" s="197">
        <f t="shared" si="520"/>
        <v>1</v>
      </c>
      <c r="AF1633" s="197">
        <f t="shared" si="521"/>
        <v>1</v>
      </c>
      <c r="AG1633" s="197">
        <f t="shared" si="522"/>
        <v>1</v>
      </c>
      <c r="AH1633" s="197">
        <f t="shared" si="523"/>
        <v>1</v>
      </c>
      <c r="AI1633" s="197">
        <f t="shared" si="524"/>
        <v>1</v>
      </c>
    </row>
    <row r="1634" spans="1:35" ht="36" x14ac:dyDescent="0.3">
      <c r="A1634" s="103" t="s">
        <v>3926</v>
      </c>
      <c r="B1634" s="215" t="s">
        <v>593</v>
      </c>
      <c r="C1634" s="215" t="s">
        <v>6290</v>
      </c>
      <c r="D1634" s="164">
        <v>2026</v>
      </c>
      <c r="E1634" s="164">
        <v>11</v>
      </c>
      <c r="F1634" s="166">
        <v>0</v>
      </c>
      <c r="G1634" s="206"/>
      <c r="H1634" s="208">
        <v>7.9654829074012612E-3</v>
      </c>
      <c r="I1634" s="103" t="s">
        <v>594</v>
      </c>
      <c r="J1634" s="85">
        <v>4</v>
      </c>
      <c r="K1634" s="211" t="s">
        <v>6291</v>
      </c>
      <c r="L1634" s="211">
        <v>17.3</v>
      </c>
      <c r="M1634" s="211" t="str">
        <f>IF(
ISNA(INDEX([1]resources!E:E,MATCH(B1634,[1]resources!B:B,0))),"fillme",
INDEX([1]resources!E:E,MATCH(B1634,[1]resources!B:B,0)))</f>
        <v>CAISO_Battery</v>
      </c>
      <c r="N1634" s="221">
        <f>IF(
ISNA(INDEX([1]resources!J:J,MATCH(B1634,[1]resources!B:B,0))),"fillme",
INDEX([1]resources!J:J,MATCH(B1634,[1]resources!B:B,0)))</f>
        <v>0</v>
      </c>
      <c r="O1634" s="210" t="str">
        <f>IFERROR(INDEX(resources!K:K,MATCH(B1634,resources!B:B,0)),"fillme")</f>
        <v>battery</v>
      </c>
      <c r="P1634" s="210" t="str">
        <f t="shared" si="510"/>
        <v>battery_2026_11</v>
      </c>
      <c r="Q1634" s="194">
        <f>INDEX(elcc!G:G,MATCH(P1634,elcc!D:D,0))</f>
        <v>0.96603464723299004</v>
      </c>
      <c r="R1634" s="195">
        <f t="shared" si="511"/>
        <v>1</v>
      </c>
      <c r="S1634" s="210">
        <f t="shared" si="512"/>
        <v>0.13312233173950794</v>
      </c>
      <c r="T1634" s="212">
        <f t="shared" si="513"/>
        <v>0.13312233173950794</v>
      </c>
      <c r="U1634" s="196" t="str">
        <f t="shared" si="514"/>
        <v>ok</v>
      </c>
      <c r="V1634" s="192" t="str">
        <f>INDEX(resources!F:F,MATCH(B1634,resources!B:B,0))</f>
        <v>new_resolve</v>
      </c>
      <c r="W1634" s="197">
        <f t="shared" si="515"/>
        <v>0</v>
      </c>
      <c r="X1634" s="197">
        <f t="shared" si="516"/>
        <v>1</v>
      </c>
      <c r="Y1634" s="214" t="str">
        <f t="shared" si="517"/>
        <v>New_Li_Battery_D.19-11-016 Resource 8_Resource 8, likely battery, to satisfy the rest of SDGE's 301.3 MW mandated reliability procurement.</v>
      </c>
      <c r="Z1634" s="197">
        <f>IF(COUNTIFS($Y$2:Y1634,Y1634)=1,1,0)</f>
        <v>0</v>
      </c>
      <c r="AA1634" s="197">
        <f>SUM($Z$2:Z1634)*Z1634</f>
        <v>0</v>
      </c>
      <c r="AB1634" s="197">
        <f>COUNTIFS(resources!B:B,B1634)</f>
        <v>1</v>
      </c>
      <c r="AC1634" s="197">
        <f t="shared" si="518"/>
        <v>1</v>
      </c>
      <c r="AD1634" s="197">
        <f t="shared" si="519"/>
        <v>1</v>
      </c>
      <c r="AE1634" s="197">
        <f t="shared" si="520"/>
        <v>1</v>
      </c>
      <c r="AF1634" s="197">
        <f t="shared" si="521"/>
        <v>1</v>
      </c>
      <c r="AG1634" s="197">
        <f t="shared" si="522"/>
        <v>1</v>
      </c>
      <c r="AH1634" s="197">
        <f t="shared" si="523"/>
        <v>1</v>
      </c>
      <c r="AI1634" s="197">
        <f t="shared" si="524"/>
        <v>1</v>
      </c>
    </row>
    <row r="1635" spans="1:35" ht="36" x14ac:dyDescent="0.3">
      <c r="A1635" s="103" t="s">
        <v>3926</v>
      </c>
      <c r="B1635" s="215" t="s">
        <v>593</v>
      </c>
      <c r="C1635" s="215" t="s">
        <v>6290</v>
      </c>
      <c r="D1635" s="164">
        <v>2026</v>
      </c>
      <c r="E1635" s="164">
        <v>12</v>
      </c>
      <c r="F1635" s="166">
        <v>0</v>
      </c>
      <c r="G1635" s="206"/>
      <c r="H1635" s="208">
        <v>7.9654829074012612E-3</v>
      </c>
      <c r="I1635" s="103" t="s">
        <v>594</v>
      </c>
      <c r="J1635" s="85">
        <v>4</v>
      </c>
      <c r="K1635" s="211" t="s">
        <v>6291</v>
      </c>
      <c r="L1635" s="211">
        <v>17.3</v>
      </c>
      <c r="M1635" s="211" t="str">
        <f>IF(
ISNA(INDEX([1]resources!E:E,MATCH(B1635,[1]resources!B:B,0))),"fillme",
INDEX([1]resources!E:E,MATCH(B1635,[1]resources!B:B,0)))</f>
        <v>CAISO_Battery</v>
      </c>
      <c r="N1635" s="221">
        <f>IF(
ISNA(INDEX([1]resources!J:J,MATCH(B1635,[1]resources!B:B,0))),"fillme",
INDEX([1]resources!J:J,MATCH(B1635,[1]resources!B:B,0)))</f>
        <v>0</v>
      </c>
      <c r="O1635" s="210" t="str">
        <f>IFERROR(INDEX(resources!K:K,MATCH(B1635,resources!B:B,0)),"fillme")</f>
        <v>battery</v>
      </c>
      <c r="P1635" s="210" t="str">
        <f t="shared" si="510"/>
        <v>battery_2026_12</v>
      </c>
      <c r="Q1635" s="194">
        <f>INDEX(elcc!G:G,MATCH(P1635,elcc!D:D,0))</f>
        <v>0.96603464723299004</v>
      </c>
      <c r="R1635" s="195">
        <f t="shared" si="511"/>
        <v>1</v>
      </c>
      <c r="S1635" s="210">
        <f t="shared" si="512"/>
        <v>0.13312233173950794</v>
      </c>
      <c r="T1635" s="212">
        <f t="shared" si="513"/>
        <v>0.13312233173950794</v>
      </c>
      <c r="U1635" s="196" t="str">
        <f t="shared" si="514"/>
        <v>ok</v>
      </c>
      <c r="V1635" s="192" t="str">
        <f>INDEX(resources!F:F,MATCH(B1635,resources!B:B,0))</f>
        <v>new_resolve</v>
      </c>
      <c r="W1635" s="197">
        <f t="shared" si="515"/>
        <v>0</v>
      </c>
      <c r="X1635" s="197">
        <f t="shared" si="516"/>
        <v>1</v>
      </c>
      <c r="Y1635" s="214" t="str">
        <f t="shared" si="517"/>
        <v>New_Li_Battery_D.19-11-016 Resource 8_Resource 8, likely battery, to satisfy the rest of SDGE's 301.3 MW mandated reliability procurement.</v>
      </c>
      <c r="Z1635" s="197">
        <f>IF(COUNTIFS($Y$2:Y1635,Y1635)=1,1,0)</f>
        <v>0</v>
      </c>
      <c r="AA1635" s="197">
        <f>SUM($Z$2:Z1635)*Z1635</f>
        <v>0</v>
      </c>
      <c r="AB1635" s="197">
        <f>COUNTIFS(resources!B:B,B1635)</f>
        <v>1</v>
      </c>
      <c r="AC1635" s="197">
        <f t="shared" si="518"/>
        <v>1</v>
      </c>
      <c r="AD1635" s="197">
        <f t="shared" si="519"/>
        <v>1</v>
      </c>
      <c r="AE1635" s="197">
        <f t="shared" si="520"/>
        <v>1</v>
      </c>
      <c r="AF1635" s="197">
        <f t="shared" si="521"/>
        <v>1</v>
      </c>
      <c r="AG1635" s="197">
        <f t="shared" si="522"/>
        <v>1</v>
      </c>
      <c r="AH1635" s="197">
        <f t="shared" si="523"/>
        <v>1</v>
      </c>
      <c r="AI1635" s="197">
        <f t="shared" si="524"/>
        <v>1</v>
      </c>
    </row>
    <row r="1636" spans="1:35" ht="36" x14ac:dyDescent="0.3">
      <c r="A1636" s="103" t="s">
        <v>3926</v>
      </c>
      <c r="B1636" s="215" t="s">
        <v>593</v>
      </c>
      <c r="C1636" s="215" t="s">
        <v>6290</v>
      </c>
      <c r="D1636" s="164">
        <v>2027</v>
      </c>
      <c r="E1636" s="164">
        <v>1</v>
      </c>
      <c r="F1636" s="166">
        <v>0</v>
      </c>
      <c r="G1636" s="206"/>
      <c r="H1636" s="208">
        <v>7.9654829074012612E-3</v>
      </c>
      <c r="I1636" s="103" t="s">
        <v>594</v>
      </c>
      <c r="J1636" s="85">
        <v>4</v>
      </c>
      <c r="K1636" s="211" t="s">
        <v>6291</v>
      </c>
      <c r="L1636" s="211">
        <v>17.3</v>
      </c>
      <c r="M1636" s="211" t="str">
        <f>IF(
ISNA(INDEX([1]resources!E:E,MATCH(B1636,[1]resources!B:B,0))),"fillme",
INDEX([1]resources!E:E,MATCH(B1636,[1]resources!B:B,0)))</f>
        <v>CAISO_Battery</v>
      </c>
      <c r="N1636" s="221">
        <f>IF(
ISNA(INDEX([1]resources!J:J,MATCH(B1636,[1]resources!B:B,0))),"fillme",
INDEX([1]resources!J:J,MATCH(B1636,[1]resources!B:B,0)))</f>
        <v>0</v>
      </c>
      <c r="O1636" s="210" t="str">
        <f>IFERROR(INDEX(resources!K:K,MATCH(B1636,resources!B:B,0)),"fillme")</f>
        <v>battery</v>
      </c>
      <c r="P1636" s="210" t="str">
        <f t="shared" si="510"/>
        <v>battery_2027_1</v>
      </c>
      <c r="Q1636" s="194">
        <f>INDEX(elcc!G:G,MATCH(P1636,elcc!D:D,0))</f>
        <v>0.96603464723299004</v>
      </c>
      <c r="R1636" s="195">
        <f t="shared" si="511"/>
        <v>1</v>
      </c>
      <c r="S1636" s="210">
        <f t="shared" si="512"/>
        <v>0.13312233173950794</v>
      </c>
      <c r="T1636" s="212">
        <f t="shared" si="513"/>
        <v>0.13312233173950794</v>
      </c>
      <c r="U1636" s="196" t="str">
        <f t="shared" si="514"/>
        <v>ok</v>
      </c>
      <c r="V1636" s="192" t="str">
        <f>INDEX(resources!F:F,MATCH(B1636,resources!B:B,0))</f>
        <v>new_resolve</v>
      </c>
      <c r="W1636" s="197">
        <f t="shared" si="515"/>
        <v>0</v>
      </c>
      <c r="X1636" s="197">
        <f t="shared" si="516"/>
        <v>1</v>
      </c>
      <c r="Y1636" s="214" t="str">
        <f t="shared" si="517"/>
        <v>New_Li_Battery_D.19-11-016 Resource 8_Resource 8, likely battery, to satisfy the rest of SDGE's 301.3 MW mandated reliability procurement.</v>
      </c>
      <c r="Z1636" s="197">
        <f>IF(COUNTIFS($Y$2:Y1636,Y1636)=1,1,0)</f>
        <v>0</v>
      </c>
      <c r="AA1636" s="197">
        <f>SUM($Z$2:Z1636)*Z1636</f>
        <v>0</v>
      </c>
      <c r="AB1636" s="197">
        <f>COUNTIFS(resources!B:B,B1636)</f>
        <v>1</v>
      </c>
      <c r="AC1636" s="197">
        <f t="shared" si="518"/>
        <v>1</v>
      </c>
      <c r="AD1636" s="197">
        <f t="shared" si="519"/>
        <v>1</v>
      </c>
      <c r="AE1636" s="197">
        <f t="shared" si="520"/>
        <v>1</v>
      </c>
      <c r="AF1636" s="197">
        <f t="shared" si="521"/>
        <v>1</v>
      </c>
      <c r="AG1636" s="197">
        <f t="shared" si="522"/>
        <v>1</v>
      </c>
      <c r="AH1636" s="197">
        <f t="shared" si="523"/>
        <v>1</v>
      </c>
      <c r="AI1636" s="197">
        <f t="shared" si="524"/>
        <v>1</v>
      </c>
    </row>
    <row r="1637" spans="1:35" ht="36" x14ac:dyDescent="0.3">
      <c r="A1637" s="103" t="s">
        <v>3926</v>
      </c>
      <c r="B1637" s="215" t="s">
        <v>593</v>
      </c>
      <c r="C1637" s="215" t="s">
        <v>6290</v>
      </c>
      <c r="D1637" s="164">
        <v>2027</v>
      </c>
      <c r="E1637" s="164">
        <v>2</v>
      </c>
      <c r="F1637" s="166">
        <v>0</v>
      </c>
      <c r="G1637" s="206"/>
      <c r="H1637" s="208">
        <v>7.9654829074012612E-3</v>
      </c>
      <c r="I1637" s="103" t="s">
        <v>594</v>
      </c>
      <c r="J1637" s="85">
        <v>4</v>
      </c>
      <c r="K1637" s="211" t="s">
        <v>6291</v>
      </c>
      <c r="L1637" s="211">
        <v>17.3</v>
      </c>
      <c r="M1637" s="211" t="str">
        <f>IF(
ISNA(INDEX([1]resources!E:E,MATCH(B1637,[1]resources!B:B,0))),"fillme",
INDEX([1]resources!E:E,MATCH(B1637,[1]resources!B:B,0)))</f>
        <v>CAISO_Battery</v>
      </c>
      <c r="N1637" s="221">
        <f>IF(
ISNA(INDEX([1]resources!J:J,MATCH(B1637,[1]resources!B:B,0))),"fillme",
INDEX([1]resources!J:J,MATCH(B1637,[1]resources!B:B,0)))</f>
        <v>0</v>
      </c>
      <c r="O1637" s="210" t="str">
        <f>IFERROR(INDEX(resources!K:K,MATCH(B1637,resources!B:B,0)),"fillme")</f>
        <v>battery</v>
      </c>
      <c r="P1637" s="210" t="str">
        <f t="shared" si="510"/>
        <v>battery_2027_2</v>
      </c>
      <c r="Q1637" s="194">
        <f>INDEX(elcc!G:G,MATCH(P1637,elcc!D:D,0))</f>
        <v>0.96603464723299004</v>
      </c>
      <c r="R1637" s="195">
        <f t="shared" si="511"/>
        <v>1</v>
      </c>
      <c r="S1637" s="210">
        <f t="shared" si="512"/>
        <v>0.13312233173950794</v>
      </c>
      <c r="T1637" s="212">
        <f t="shared" si="513"/>
        <v>0.13312233173950794</v>
      </c>
      <c r="U1637" s="196" t="str">
        <f t="shared" si="514"/>
        <v>ok</v>
      </c>
      <c r="V1637" s="192" t="str">
        <f>INDEX(resources!F:F,MATCH(B1637,resources!B:B,0))</f>
        <v>new_resolve</v>
      </c>
      <c r="W1637" s="197">
        <f t="shared" si="515"/>
        <v>0</v>
      </c>
      <c r="X1637" s="197">
        <f t="shared" si="516"/>
        <v>1</v>
      </c>
      <c r="Y1637" s="214" t="str">
        <f t="shared" si="517"/>
        <v>New_Li_Battery_D.19-11-016 Resource 8_Resource 8, likely battery, to satisfy the rest of SDGE's 301.3 MW mandated reliability procurement.</v>
      </c>
      <c r="Z1637" s="197">
        <f>IF(COUNTIFS($Y$2:Y1637,Y1637)=1,1,0)</f>
        <v>0</v>
      </c>
      <c r="AA1637" s="197">
        <f>SUM($Z$2:Z1637)*Z1637</f>
        <v>0</v>
      </c>
      <c r="AB1637" s="197">
        <f>COUNTIFS(resources!B:B,B1637)</f>
        <v>1</v>
      </c>
      <c r="AC1637" s="197">
        <f t="shared" si="518"/>
        <v>1</v>
      </c>
      <c r="AD1637" s="197">
        <f t="shared" si="519"/>
        <v>1</v>
      </c>
      <c r="AE1637" s="197">
        <f t="shared" si="520"/>
        <v>1</v>
      </c>
      <c r="AF1637" s="197">
        <f t="shared" si="521"/>
        <v>1</v>
      </c>
      <c r="AG1637" s="197">
        <f t="shared" si="522"/>
        <v>1</v>
      </c>
      <c r="AH1637" s="197">
        <f t="shared" si="523"/>
        <v>1</v>
      </c>
      <c r="AI1637" s="197">
        <f t="shared" si="524"/>
        <v>1</v>
      </c>
    </row>
    <row r="1638" spans="1:35" ht="36" x14ac:dyDescent="0.3">
      <c r="A1638" s="103" t="s">
        <v>3926</v>
      </c>
      <c r="B1638" s="215" t="s">
        <v>593</v>
      </c>
      <c r="C1638" s="215" t="s">
        <v>6290</v>
      </c>
      <c r="D1638" s="164">
        <v>2027</v>
      </c>
      <c r="E1638" s="164">
        <v>3</v>
      </c>
      <c r="F1638" s="166">
        <v>0</v>
      </c>
      <c r="G1638" s="206"/>
      <c r="H1638" s="208">
        <v>7.9654829074012612E-3</v>
      </c>
      <c r="I1638" s="103" t="s">
        <v>594</v>
      </c>
      <c r="J1638" s="85">
        <v>4</v>
      </c>
      <c r="K1638" s="211" t="s">
        <v>6291</v>
      </c>
      <c r="L1638" s="211">
        <v>17.3</v>
      </c>
      <c r="M1638" s="211" t="str">
        <f>IF(
ISNA(INDEX([1]resources!E:E,MATCH(B1638,[1]resources!B:B,0))),"fillme",
INDEX([1]resources!E:E,MATCH(B1638,[1]resources!B:B,0)))</f>
        <v>CAISO_Battery</v>
      </c>
      <c r="N1638" s="221">
        <f>IF(
ISNA(INDEX([1]resources!J:J,MATCH(B1638,[1]resources!B:B,0))),"fillme",
INDEX([1]resources!J:J,MATCH(B1638,[1]resources!B:B,0)))</f>
        <v>0</v>
      </c>
      <c r="O1638" s="210" t="str">
        <f>IFERROR(INDEX(resources!K:K,MATCH(B1638,resources!B:B,0)),"fillme")</f>
        <v>battery</v>
      </c>
      <c r="P1638" s="210" t="str">
        <f t="shared" si="510"/>
        <v>battery_2027_3</v>
      </c>
      <c r="Q1638" s="194">
        <f>INDEX(elcc!G:G,MATCH(P1638,elcc!D:D,0))</f>
        <v>0.96603464723299004</v>
      </c>
      <c r="R1638" s="195">
        <f t="shared" si="511"/>
        <v>1</v>
      </c>
      <c r="S1638" s="210">
        <f t="shared" si="512"/>
        <v>0.13312233173950794</v>
      </c>
      <c r="T1638" s="212">
        <f t="shared" si="513"/>
        <v>0.13312233173950794</v>
      </c>
      <c r="U1638" s="196" t="str">
        <f t="shared" si="514"/>
        <v>ok</v>
      </c>
      <c r="V1638" s="192" t="str">
        <f>INDEX(resources!F:F,MATCH(B1638,resources!B:B,0))</f>
        <v>new_resolve</v>
      </c>
      <c r="W1638" s="197">
        <f t="shared" si="515"/>
        <v>0</v>
      </c>
      <c r="X1638" s="197">
        <f t="shared" si="516"/>
        <v>1</v>
      </c>
      <c r="Y1638" s="214" t="str">
        <f t="shared" si="517"/>
        <v>New_Li_Battery_D.19-11-016 Resource 8_Resource 8, likely battery, to satisfy the rest of SDGE's 301.3 MW mandated reliability procurement.</v>
      </c>
      <c r="Z1638" s="197">
        <f>IF(COUNTIFS($Y$2:Y1638,Y1638)=1,1,0)</f>
        <v>0</v>
      </c>
      <c r="AA1638" s="197">
        <f>SUM($Z$2:Z1638)*Z1638</f>
        <v>0</v>
      </c>
      <c r="AB1638" s="197">
        <f>COUNTIFS(resources!B:B,B1638)</f>
        <v>1</v>
      </c>
      <c r="AC1638" s="197">
        <f t="shared" si="518"/>
        <v>1</v>
      </c>
      <c r="AD1638" s="197">
        <f t="shared" si="519"/>
        <v>1</v>
      </c>
      <c r="AE1638" s="197">
        <f t="shared" si="520"/>
        <v>1</v>
      </c>
      <c r="AF1638" s="197">
        <f t="shared" si="521"/>
        <v>1</v>
      </c>
      <c r="AG1638" s="197">
        <f t="shared" si="522"/>
        <v>1</v>
      </c>
      <c r="AH1638" s="197">
        <f t="shared" si="523"/>
        <v>1</v>
      </c>
      <c r="AI1638" s="197">
        <f t="shared" si="524"/>
        <v>1</v>
      </c>
    </row>
    <row r="1639" spans="1:35" ht="36" x14ac:dyDescent="0.3">
      <c r="A1639" s="103" t="s">
        <v>3926</v>
      </c>
      <c r="B1639" s="215" t="s">
        <v>593</v>
      </c>
      <c r="C1639" s="215" t="s">
        <v>6290</v>
      </c>
      <c r="D1639" s="164">
        <v>2027</v>
      </c>
      <c r="E1639" s="164">
        <v>4</v>
      </c>
      <c r="F1639" s="166">
        <v>0</v>
      </c>
      <c r="G1639" s="206"/>
      <c r="H1639" s="208">
        <v>7.9654829074012612E-3</v>
      </c>
      <c r="I1639" s="103" t="s">
        <v>594</v>
      </c>
      <c r="J1639" s="85">
        <v>4</v>
      </c>
      <c r="K1639" s="211" t="s">
        <v>6291</v>
      </c>
      <c r="L1639" s="211">
        <v>17.3</v>
      </c>
      <c r="M1639" s="211" t="str">
        <f>IF(
ISNA(INDEX([1]resources!E:E,MATCH(B1639,[1]resources!B:B,0))),"fillme",
INDEX([1]resources!E:E,MATCH(B1639,[1]resources!B:B,0)))</f>
        <v>CAISO_Battery</v>
      </c>
      <c r="N1639" s="221">
        <f>IF(
ISNA(INDEX([1]resources!J:J,MATCH(B1639,[1]resources!B:B,0))),"fillme",
INDEX([1]resources!J:J,MATCH(B1639,[1]resources!B:B,0)))</f>
        <v>0</v>
      </c>
      <c r="O1639" s="210" t="str">
        <f>IFERROR(INDEX(resources!K:K,MATCH(B1639,resources!B:B,0)),"fillme")</f>
        <v>battery</v>
      </c>
      <c r="P1639" s="210" t="str">
        <f t="shared" si="510"/>
        <v>battery_2027_4</v>
      </c>
      <c r="Q1639" s="194">
        <f>INDEX(elcc!G:G,MATCH(P1639,elcc!D:D,0))</f>
        <v>0.96603464723299004</v>
      </c>
      <c r="R1639" s="195">
        <f t="shared" si="511"/>
        <v>1</v>
      </c>
      <c r="S1639" s="210">
        <f t="shared" si="512"/>
        <v>0.13312233173950794</v>
      </c>
      <c r="T1639" s="212">
        <f t="shared" si="513"/>
        <v>0.13312233173950794</v>
      </c>
      <c r="U1639" s="196" t="str">
        <f t="shared" si="514"/>
        <v>ok</v>
      </c>
      <c r="V1639" s="192" t="str">
        <f>INDEX(resources!F:F,MATCH(B1639,resources!B:B,0))</f>
        <v>new_resolve</v>
      </c>
      <c r="W1639" s="197">
        <f t="shared" si="515"/>
        <v>0</v>
      </c>
      <c r="X1639" s="197">
        <f t="shared" si="516"/>
        <v>1</v>
      </c>
      <c r="Y1639" s="214" t="str">
        <f t="shared" si="517"/>
        <v>New_Li_Battery_D.19-11-016 Resource 8_Resource 8, likely battery, to satisfy the rest of SDGE's 301.3 MW mandated reliability procurement.</v>
      </c>
      <c r="Z1639" s="197">
        <f>IF(COUNTIFS($Y$2:Y1639,Y1639)=1,1,0)</f>
        <v>0</v>
      </c>
      <c r="AA1639" s="197">
        <f>SUM($Z$2:Z1639)*Z1639</f>
        <v>0</v>
      </c>
      <c r="AB1639" s="197">
        <f>COUNTIFS(resources!B:B,B1639)</f>
        <v>1</v>
      </c>
      <c r="AC1639" s="197">
        <f t="shared" si="518"/>
        <v>1</v>
      </c>
      <c r="AD1639" s="197">
        <f t="shared" si="519"/>
        <v>1</v>
      </c>
      <c r="AE1639" s="197">
        <f t="shared" si="520"/>
        <v>1</v>
      </c>
      <c r="AF1639" s="197">
        <f t="shared" si="521"/>
        <v>1</v>
      </c>
      <c r="AG1639" s="197">
        <f t="shared" si="522"/>
        <v>1</v>
      </c>
      <c r="AH1639" s="197">
        <f t="shared" si="523"/>
        <v>1</v>
      </c>
      <c r="AI1639" s="197">
        <f t="shared" si="524"/>
        <v>1</v>
      </c>
    </row>
    <row r="1640" spans="1:35" ht="36" x14ac:dyDescent="0.3">
      <c r="A1640" s="103" t="s">
        <v>3926</v>
      </c>
      <c r="B1640" s="215" t="s">
        <v>593</v>
      </c>
      <c r="C1640" s="215" t="s">
        <v>6290</v>
      </c>
      <c r="D1640" s="164">
        <v>2027</v>
      </c>
      <c r="E1640" s="164">
        <v>5</v>
      </c>
      <c r="F1640" s="166">
        <v>0</v>
      </c>
      <c r="G1640" s="206"/>
      <c r="H1640" s="208">
        <v>7.9654829074012612E-3</v>
      </c>
      <c r="I1640" s="103" t="s">
        <v>594</v>
      </c>
      <c r="J1640" s="85">
        <v>4</v>
      </c>
      <c r="K1640" s="211" t="s">
        <v>6291</v>
      </c>
      <c r="L1640" s="211">
        <v>17.3</v>
      </c>
      <c r="M1640" s="211" t="str">
        <f>IF(
ISNA(INDEX([1]resources!E:E,MATCH(B1640,[1]resources!B:B,0))),"fillme",
INDEX([1]resources!E:E,MATCH(B1640,[1]resources!B:B,0)))</f>
        <v>CAISO_Battery</v>
      </c>
      <c r="N1640" s="221">
        <f>IF(
ISNA(INDEX([1]resources!J:J,MATCH(B1640,[1]resources!B:B,0))),"fillme",
INDEX([1]resources!J:J,MATCH(B1640,[1]resources!B:B,0)))</f>
        <v>0</v>
      </c>
      <c r="O1640" s="210" t="str">
        <f>IFERROR(INDEX(resources!K:K,MATCH(B1640,resources!B:B,0)),"fillme")</f>
        <v>battery</v>
      </c>
      <c r="P1640" s="210" t="str">
        <f t="shared" si="510"/>
        <v>battery_2027_5</v>
      </c>
      <c r="Q1640" s="194">
        <f>INDEX(elcc!G:G,MATCH(P1640,elcc!D:D,0))</f>
        <v>0.96603464723299004</v>
      </c>
      <c r="R1640" s="195">
        <f t="shared" si="511"/>
        <v>1</v>
      </c>
      <c r="S1640" s="210">
        <f t="shared" si="512"/>
        <v>0.13312233173950794</v>
      </c>
      <c r="T1640" s="212">
        <f t="shared" si="513"/>
        <v>0.13312233173950794</v>
      </c>
      <c r="U1640" s="196" t="str">
        <f t="shared" si="514"/>
        <v>ok</v>
      </c>
      <c r="V1640" s="192" t="str">
        <f>INDEX(resources!F:F,MATCH(B1640,resources!B:B,0))</f>
        <v>new_resolve</v>
      </c>
      <c r="W1640" s="197">
        <f t="shared" si="515"/>
        <v>0</v>
      </c>
      <c r="X1640" s="197">
        <f t="shared" si="516"/>
        <v>1</v>
      </c>
      <c r="Y1640" s="214" t="str">
        <f t="shared" si="517"/>
        <v>New_Li_Battery_D.19-11-016 Resource 8_Resource 8, likely battery, to satisfy the rest of SDGE's 301.3 MW mandated reliability procurement.</v>
      </c>
      <c r="Z1640" s="197">
        <f>IF(COUNTIFS($Y$2:Y1640,Y1640)=1,1,0)</f>
        <v>0</v>
      </c>
      <c r="AA1640" s="197">
        <f>SUM($Z$2:Z1640)*Z1640</f>
        <v>0</v>
      </c>
      <c r="AB1640" s="197">
        <f>COUNTIFS(resources!B:B,B1640)</f>
        <v>1</v>
      </c>
      <c r="AC1640" s="197">
        <f t="shared" si="518"/>
        <v>1</v>
      </c>
      <c r="AD1640" s="197">
        <f t="shared" si="519"/>
        <v>1</v>
      </c>
      <c r="AE1640" s="197">
        <f t="shared" si="520"/>
        <v>1</v>
      </c>
      <c r="AF1640" s="197">
        <f t="shared" si="521"/>
        <v>1</v>
      </c>
      <c r="AG1640" s="197">
        <f t="shared" si="522"/>
        <v>1</v>
      </c>
      <c r="AH1640" s="197">
        <f t="shared" si="523"/>
        <v>1</v>
      </c>
      <c r="AI1640" s="197">
        <f t="shared" si="524"/>
        <v>1</v>
      </c>
    </row>
    <row r="1641" spans="1:35" ht="36" x14ac:dyDescent="0.3">
      <c r="A1641" s="103" t="s">
        <v>3926</v>
      </c>
      <c r="B1641" s="215" t="s">
        <v>593</v>
      </c>
      <c r="C1641" s="215" t="s">
        <v>6290</v>
      </c>
      <c r="D1641" s="164">
        <v>2027</v>
      </c>
      <c r="E1641" s="164">
        <v>6</v>
      </c>
      <c r="F1641" s="166">
        <v>0</v>
      </c>
      <c r="G1641" s="206"/>
      <c r="H1641" s="208">
        <v>7.9654829074012612E-3</v>
      </c>
      <c r="I1641" s="103" t="s">
        <v>594</v>
      </c>
      <c r="J1641" s="85">
        <v>4</v>
      </c>
      <c r="K1641" s="211" t="s">
        <v>6291</v>
      </c>
      <c r="L1641" s="211">
        <v>17.3</v>
      </c>
      <c r="M1641" s="211" t="str">
        <f>IF(
ISNA(INDEX([1]resources!E:E,MATCH(B1641,[1]resources!B:B,0))),"fillme",
INDEX([1]resources!E:E,MATCH(B1641,[1]resources!B:B,0)))</f>
        <v>CAISO_Battery</v>
      </c>
      <c r="N1641" s="221">
        <f>IF(
ISNA(INDEX([1]resources!J:J,MATCH(B1641,[1]resources!B:B,0))),"fillme",
INDEX([1]resources!J:J,MATCH(B1641,[1]resources!B:B,0)))</f>
        <v>0</v>
      </c>
      <c r="O1641" s="210" t="str">
        <f>IFERROR(INDEX(resources!K:K,MATCH(B1641,resources!B:B,0)),"fillme")</f>
        <v>battery</v>
      </c>
      <c r="P1641" s="210" t="str">
        <f t="shared" si="510"/>
        <v>battery_2027_6</v>
      </c>
      <c r="Q1641" s="194">
        <f>INDEX(elcc!G:G,MATCH(P1641,elcc!D:D,0))</f>
        <v>0.96603464723299004</v>
      </c>
      <c r="R1641" s="195">
        <f t="shared" si="511"/>
        <v>1</v>
      </c>
      <c r="S1641" s="210">
        <f t="shared" si="512"/>
        <v>0.13312233173950794</v>
      </c>
      <c r="T1641" s="212">
        <f t="shared" si="513"/>
        <v>0.13312233173950794</v>
      </c>
      <c r="U1641" s="196" t="str">
        <f t="shared" si="514"/>
        <v>ok</v>
      </c>
      <c r="V1641" s="192" t="str">
        <f>INDEX(resources!F:F,MATCH(B1641,resources!B:B,0))</f>
        <v>new_resolve</v>
      </c>
      <c r="W1641" s="197">
        <f t="shared" si="515"/>
        <v>0</v>
      </c>
      <c r="X1641" s="197">
        <f t="shared" si="516"/>
        <v>1</v>
      </c>
      <c r="Y1641" s="214" t="str">
        <f t="shared" si="517"/>
        <v>New_Li_Battery_D.19-11-016 Resource 8_Resource 8, likely battery, to satisfy the rest of SDGE's 301.3 MW mandated reliability procurement.</v>
      </c>
      <c r="Z1641" s="197">
        <f>IF(COUNTIFS($Y$2:Y1641,Y1641)=1,1,0)</f>
        <v>0</v>
      </c>
      <c r="AA1641" s="197">
        <f>SUM($Z$2:Z1641)*Z1641</f>
        <v>0</v>
      </c>
      <c r="AB1641" s="197">
        <f>COUNTIFS(resources!B:B,B1641)</f>
        <v>1</v>
      </c>
      <c r="AC1641" s="197">
        <f t="shared" si="518"/>
        <v>1</v>
      </c>
      <c r="AD1641" s="197">
        <f t="shared" si="519"/>
        <v>1</v>
      </c>
      <c r="AE1641" s="197">
        <f t="shared" si="520"/>
        <v>1</v>
      </c>
      <c r="AF1641" s="197">
        <f t="shared" si="521"/>
        <v>1</v>
      </c>
      <c r="AG1641" s="197">
        <f t="shared" si="522"/>
        <v>1</v>
      </c>
      <c r="AH1641" s="197">
        <f t="shared" si="523"/>
        <v>1</v>
      </c>
      <c r="AI1641" s="197">
        <f t="shared" si="524"/>
        <v>1</v>
      </c>
    </row>
    <row r="1642" spans="1:35" ht="36" x14ac:dyDescent="0.3">
      <c r="A1642" s="103" t="s">
        <v>3926</v>
      </c>
      <c r="B1642" s="215" t="s">
        <v>593</v>
      </c>
      <c r="C1642" s="215" t="s">
        <v>6290</v>
      </c>
      <c r="D1642" s="164">
        <v>2027</v>
      </c>
      <c r="E1642" s="164">
        <v>7</v>
      </c>
      <c r="F1642" s="166">
        <v>0</v>
      </c>
      <c r="G1642" s="206"/>
      <c r="H1642" s="208">
        <v>7.9654829074012612E-3</v>
      </c>
      <c r="I1642" s="103" t="s">
        <v>594</v>
      </c>
      <c r="J1642" s="85">
        <v>4</v>
      </c>
      <c r="K1642" s="211" t="s">
        <v>6291</v>
      </c>
      <c r="L1642" s="211">
        <v>17.3</v>
      </c>
      <c r="M1642" s="211" t="str">
        <f>IF(
ISNA(INDEX([1]resources!E:E,MATCH(B1642,[1]resources!B:B,0))),"fillme",
INDEX([1]resources!E:E,MATCH(B1642,[1]resources!B:B,0)))</f>
        <v>CAISO_Battery</v>
      </c>
      <c r="N1642" s="221">
        <f>IF(
ISNA(INDEX([1]resources!J:J,MATCH(B1642,[1]resources!B:B,0))),"fillme",
INDEX([1]resources!J:J,MATCH(B1642,[1]resources!B:B,0)))</f>
        <v>0</v>
      </c>
      <c r="O1642" s="210" t="str">
        <f>IFERROR(INDEX(resources!K:K,MATCH(B1642,resources!B:B,0)),"fillme")</f>
        <v>battery</v>
      </c>
      <c r="P1642" s="210" t="str">
        <f t="shared" si="510"/>
        <v>battery_2027_7</v>
      </c>
      <c r="Q1642" s="194">
        <f>INDEX(elcc!G:G,MATCH(P1642,elcc!D:D,0))</f>
        <v>0.96603464723299004</v>
      </c>
      <c r="R1642" s="195">
        <f t="shared" si="511"/>
        <v>1</v>
      </c>
      <c r="S1642" s="210">
        <f t="shared" si="512"/>
        <v>0.13312233173950794</v>
      </c>
      <c r="T1642" s="212">
        <f t="shared" si="513"/>
        <v>0.13312233173950794</v>
      </c>
      <c r="U1642" s="196" t="str">
        <f t="shared" si="514"/>
        <v>ok</v>
      </c>
      <c r="V1642" s="192" t="str">
        <f>INDEX(resources!F:F,MATCH(B1642,resources!B:B,0))</f>
        <v>new_resolve</v>
      </c>
      <c r="W1642" s="197">
        <f t="shared" si="515"/>
        <v>0</v>
      </c>
      <c r="X1642" s="197">
        <f t="shared" si="516"/>
        <v>1</v>
      </c>
      <c r="Y1642" s="214" t="str">
        <f t="shared" si="517"/>
        <v>New_Li_Battery_D.19-11-016 Resource 8_Resource 8, likely battery, to satisfy the rest of SDGE's 301.3 MW mandated reliability procurement.</v>
      </c>
      <c r="Z1642" s="197">
        <f>IF(COUNTIFS($Y$2:Y1642,Y1642)=1,1,0)</f>
        <v>0</v>
      </c>
      <c r="AA1642" s="197">
        <f>SUM($Z$2:Z1642)*Z1642</f>
        <v>0</v>
      </c>
      <c r="AB1642" s="197">
        <f>COUNTIFS(resources!B:B,B1642)</f>
        <v>1</v>
      </c>
      <c r="AC1642" s="197">
        <f t="shared" si="518"/>
        <v>1</v>
      </c>
      <c r="AD1642" s="197">
        <f t="shared" si="519"/>
        <v>1</v>
      </c>
      <c r="AE1642" s="197">
        <f t="shared" si="520"/>
        <v>1</v>
      </c>
      <c r="AF1642" s="197">
        <f t="shared" si="521"/>
        <v>1</v>
      </c>
      <c r="AG1642" s="197">
        <f t="shared" si="522"/>
        <v>1</v>
      </c>
      <c r="AH1642" s="197">
        <f t="shared" si="523"/>
        <v>1</v>
      </c>
      <c r="AI1642" s="197">
        <f t="shared" si="524"/>
        <v>1</v>
      </c>
    </row>
    <row r="1643" spans="1:35" ht="36" x14ac:dyDescent="0.3">
      <c r="A1643" s="103" t="s">
        <v>3926</v>
      </c>
      <c r="B1643" s="215" t="s">
        <v>593</v>
      </c>
      <c r="C1643" s="215" t="s">
        <v>6290</v>
      </c>
      <c r="D1643" s="164">
        <v>2027</v>
      </c>
      <c r="E1643" s="164">
        <v>8</v>
      </c>
      <c r="F1643" s="166">
        <v>0</v>
      </c>
      <c r="G1643" s="206"/>
      <c r="H1643" s="208">
        <v>7.9654829074012612E-3</v>
      </c>
      <c r="I1643" s="103" t="s">
        <v>594</v>
      </c>
      <c r="J1643" s="85">
        <v>4</v>
      </c>
      <c r="K1643" s="211" t="s">
        <v>6291</v>
      </c>
      <c r="L1643" s="211">
        <v>17.3</v>
      </c>
      <c r="M1643" s="211" t="str">
        <f>IF(
ISNA(INDEX([1]resources!E:E,MATCH(B1643,[1]resources!B:B,0))),"fillme",
INDEX([1]resources!E:E,MATCH(B1643,[1]resources!B:B,0)))</f>
        <v>CAISO_Battery</v>
      </c>
      <c r="N1643" s="221">
        <f>IF(
ISNA(INDEX([1]resources!J:J,MATCH(B1643,[1]resources!B:B,0))),"fillme",
INDEX([1]resources!J:J,MATCH(B1643,[1]resources!B:B,0)))</f>
        <v>0</v>
      </c>
      <c r="O1643" s="210" t="str">
        <f>IFERROR(INDEX(resources!K:K,MATCH(B1643,resources!B:B,0)),"fillme")</f>
        <v>battery</v>
      </c>
      <c r="P1643" s="210" t="str">
        <f t="shared" si="510"/>
        <v>battery_2027_8</v>
      </c>
      <c r="Q1643" s="194">
        <f>INDEX(elcc!G:G,MATCH(P1643,elcc!D:D,0))</f>
        <v>0.96603464723299004</v>
      </c>
      <c r="R1643" s="195">
        <f t="shared" si="511"/>
        <v>1</v>
      </c>
      <c r="S1643" s="210">
        <f t="shared" si="512"/>
        <v>0.13312233173950794</v>
      </c>
      <c r="T1643" s="212">
        <f t="shared" si="513"/>
        <v>0.13312233173950794</v>
      </c>
      <c r="U1643" s="196" t="str">
        <f t="shared" si="514"/>
        <v>ok</v>
      </c>
      <c r="V1643" s="192" t="str">
        <f>INDEX(resources!F:F,MATCH(B1643,resources!B:B,0))</f>
        <v>new_resolve</v>
      </c>
      <c r="W1643" s="197">
        <f t="shared" si="515"/>
        <v>0</v>
      </c>
      <c r="X1643" s="197">
        <f t="shared" si="516"/>
        <v>1</v>
      </c>
      <c r="Y1643" s="214" t="str">
        <f t="shared" si="517"/>
        <v>New_Li_Battery_D.19-11-016 Resource 8_Resource 8, likely battery, to satisfy the rest of SDGE's 301.3 MW mandated reliability procurement.</v>
      </c>
      <c r="Z1643" s="197">
        <f>IF(COUNTIFS($Y$2:Y1643,Y1643)=1,1,0)</f>
        <v>0</v>
      </c>
      <c r="AA1643" s="197">
        <f>SUM($Z$2:Z1643)*Z1643</f>
        <v>0</v>
      </c>
      <c r="AB1643" s="197">
        <f>COUNTIFS(resources!B:B,B1643)</f>
        <v>1</v>
      </c>
      <c r="AC1643" s="197">
        <f t="shared" si="518"/>
        <v>1</v>
      </c>
      <c r="AD1643" s="197">
        <f t="shared" si="519"/>
        <v>1</v>
      </c>
      <c r="AE1643" s="197">
        <f t="shared" si="520"/>
        <v>1</v>
      </c>
      <c r="AF1643" s="197">
        <f t="shared" si="521"/>
        <v>1</v>
      </c>
      <c r="AG1643" s="197">
        <f t="shared" si="522"/>
        <v>1</v>
      </c>
      <c r="AH1643" s="197">
        <f t="shared" si="523"/>
        <v>1</v>
      </c>
      <c r="AI1643" s="197">
        <f t="shared" si="524"/>
        <v>1</v>
      </c>
    </row>
    <row r="1644" spans="1:35" ht="36" x14ac:dyDescent="0.3">
      <c r="A1644" s="103" t="s">
        <v>3926</v>
      </c>
      <c r="B1644" s="215" t="s">
        <v>593</v>
      </c>
      <c r="C1644" s="215" t="s">
        <v>6290</v>
      </c>
      <c r="D1644" s="164">
        <v>2027</v>
      </c>
      <c r="E1644" s="164">
        <v>9</v>
      </c>
      <c r="F1644" s="166">
        <v>0</v>
      </c>
      <c r="G1644" s="206"/>
      <c r="H1644" s="208">
        <v>7.9654829074012612E-3</v>
      </c>
      <c r="I1644" s="103" t="s">
        <v>594</v>
      </c>
      <c r="J1644" s="85">
        <v>4</v>
      </c>
      <c r="K1644" s="211" t="s">
        <v>6291</v>
      </c>
      <c r="L1644" s="211">
        <v>17.3</v>
      </c>
      <c r="M1644" s="211" t="str">
        <f>IF(
ISNA(INDEX([1]resources!E:E,MATCH(B1644,[1]resources!B:B,0))),"fillme",
INDEX([1]resources!E:E,MATCH(B1644,[1]resources!B:B,0)))</f>
        <v>CAISO_Battery</v>
      </c>
      <c r="N1644" s="221">
        <f>IF(
ISNA(INDEX([1]resources!J:J,MATCH(B1644,[1]resources!B:B,0))),"fillme",
INDEX([1]resources!J:J,MATCH(B1644,[1]resources!B:B,0)))</f>
        <v>0</v>
      </c>
      <c r="O1644" s="210" t="str">
        <f>IFERROR(INDEX(resources!K:K,MATCH(B1644,resources!B:B,0)),"fillme")</f>
        <v>battery</v>
      </c>
      <c r="P1644" s="210" t="str">
        <f t="shared" si="510"/>
        <v>battery_2027_9</v>
      </c>
      <c r="Q1644" s="194">
        <f>INDEX(elcc!G:G,MATCH(P1644,elcc!D:D,0))</f>
        <v>0.96603464723299004</v>
      </c>
      <c r="R1644" s="195">
        <f t="shared" si="511"/>
        <v>1</v>
      </c>
      <c r="S1644" s="210">
        <f t="shared" si="512"/>
        <v>0.13312233173950794</v>
      </c>
      <c r="T1644" s="212">
        <f t="shared" si="513"/>
        <v>0.13312233173950794</v>
      </c>
      <c r="U1644" s="196" t="str">
        <f t="shared" si="514"/>
        <v>ok</v>
      </c>
      <c r="V1644" s="192" t="str">
        <f>INDEX(resources!F:F,MATCH(B1644,resources!B:B,0))</f>
        <v>new_resolve</v>
      </c>
      <c r="W1644" s="197">
        <f t="shared" si="515"/>
        <v>0</v>
      </c>
      <c r="X1644" s="197">
        <f t="shared" si="516"/>
        <v>1</v>
      </c>
      <c r="Y1644" s="214" t="str">
        <f t="shared" si="517"/>
        <v>New_Li_Battery_D.19-11-016 Resource 8_Resource 8, likely battery, to satisfy the rest of SDGE's 301.3 MW mandated reliability procurement.</v>
      </c>
      <c r="Z1644" s="197">
        <f>IF(COUNTIFS($Y$2:Y1644,Y1644)=1,1,0)</f>
        <v>0</v>
      </c>
      <c r="AA1644" s="197">
        <f>SUM($Z$2:Z1644)*Z1644</f>
        <v>0</v>
      </c>
      <c r="AB1644" s="197">
        <f>COUNTIFS(resources!B:B,B1644)</f>
        <v>1</v>
      </c>
      <c r="AC1644" s="197">
        <f t="shared" si="518"/>
        <v>1</v>
      </c>
      <c r="AD1644" s="197">
        <f t="shared" si="519"/>
        <v>1</v>
      </c>
      <c r="AE1644" s="197">
        <f t="shared" si="520"/>
        <v>1</v>
      </c>
      <c r="AF1644" s="197">
        <f t="shared" si="521"/>
        <v>1</v>
      </c>
      <c r="AG1644" s="197">
        <f t="shared" si="522"/>
        <v>1</v>
      </c>
      <c r="AH1644" s="197">
        <f t="shared" si="523"/>
        <v>1</v>
      </c>
      <c r="AI1644" s="197">
        <f t="shared" si="524"/>
        <v>1</v>
      </c>
    </row>
    <row r="1645" spans="1:35" ht="36" x14ac:dyDescent="0.3">
      <c r="A1645" s="103" t="s">
        <v>3926</v>
      </c>
      <c r="B1645" s="215" t="s">
        <v>593</v>
      </c>
      <c r="C1645" s="215" t="s">
        <v>6290</v>
      </c>
      <c r="D1645" s="164">
        <v>2027</v>
      </c>
      <c r="E1645" s="164">
        <v>10</v>
      </c>
      <c r="F1645" s="166">
        <v>0</v>
      </c>
      <c r="G1645" s="206"/>
      <c r="H1645" s="208">
        <v>7.9654829074012612E-3</v>
      </c>
      <c r="I1645" s="103" t="s">
        <v>594</v>
      </c>
      <c r="J1645" s="85">
        <v>4</v>
      </c>
      <c r="K1645" s="211" t="s">
        <v>6291</v>
      </c>
      <c r="L1645" s="211">
        <v>17.3</v>
      </c>
      <c r="M1645" s="211" t="str">
        <f>IF(
ISNA(INDEX([1]resources!E:E,MATCH(B1645,[1]resources!B:B,0))),"fillme",
INDEX([1]resources!E:E,MATCH(B1645,[1]resources!B:B,0)))</f>
        <v>CAISO_Battery</v>
      </c>
      <c r="N1645" s="221">
        <f>IF(
ISNA(INDEX([1]resources!J:J,MATCH(B1645,[1]resources!B:B,0))),"fillme",
INDEX([1]resources!J:J,MATCH(B1645,[1]resources!B:B,0)))</f>
        <v>0</v>
      </c>
      <c r="O1645" s="210" t="str">
        <f>IFERROR(INDEX(resources!K:K,MATCH(B1645,resources!B:B,0)),"fillme")</f>
        <v>battery</v>
      </c>
      <c r="P1645" s="210" t="str">
        <f t="shared" si="510"/>
        <v>battery_2027_10</v>
      </c>
      <c r="Q1645" s="194">
        <f>INDEX(elcc!G:G,MATCH(P1645,elcc!D:D,0))</f>
        <v>0.96603464723299004</v>
      </c>
      <c r="R1645" s="195">
        <f t="shared" si="511"/>
        <v>1</v>
      </c>
      <c r="S1645" s="210">
        <f t="shared" si="512"/>
        <v>0.13312233173950794</v>
      </c>
      <c r="T1645" s="212">
        <f t="shared" si="513"/>
        <v>0.13312233173950794</v>
      </c>
      <c r="U1645" s="196" t="str">
        <f t="shared" si="514"/>
        <v>ok</v>
      </c>
      <c r="V1645" s="192" t="str">
        <f>INDEX(resources!F:F,MATCH(B1645,resources!B:B,0))</f>
        <v>new_resolve</v>
      </c>
      <c r="W1645" s="197">
        <f t="shared" si="515"/>
        <v>0</v>
      </c>
      <c r="X1645" s="197">
        <f t="shared" si="516"/>
        <v>1</v>
      </c>
      <c r="Y1645" s="214" t="str">
        <f t="shared" si="517"/>
        <v>New_Li_Battery_D.19-11-016 Resource 8_Resource 8, likely battery, to satisfy the rest of SDGE's 301.3 MW mandated reliability procurement.</v>
      </c>
      <c r="Z1645" s="197">
        <f>IF(COUNTIFS($Y$2:Y1645,Y1645)=1,1,0)</f>
        <v>0</v>
      </c>
      <c r="AA1645" s="197">
        <f>SUM($Z$2:Z1645)*Z1645</f>
        <v>0</v>
      </c>
      <c r="AB1645" s="197">
        <f>COUNTIFS(resources!B:B,B1645)</f>
        <v>1</v>
      </c>
      <c r="AC1645" s="197">
        <f t="shared" si="518"/>
        <v>1</v>
      </c>
      <c r="AD1645" s="197">
        <f t="shared" si="519"/>
        <v>1</v>
      </c>
      <c r="AE1645" s="197">
        <f t="shared" si="520"/>
        <v>1</v>
      </c>
      <c r="AF1645" s="197">
        <f t="shared" si="521"/>
        <v>1</v>
      </c>
      <c r="AG1645" s="197">
        <f t="shared" si="522"/>
        <v>1</v>
      </c>
      <c r="AH1645" s="197">
        <f t="shared" si="523"/>
        <v>1</v>
      </c>
      <c r="AI1645" s="197">
        <f t="shared" si="524"/>
        <v>1</v>
      </c>
    </row>
    <row r="1646" spans="1:35" ht="36" x14ac:dyDescent="0.3">
      <c r="A1646" s="103" t="s">
        <v>3926</v>
      </c>
      <c r="B1646" s="215" t="s">
        <v>593</v>
      </c>
      <c r="C1646" s="215" t="s">
        <v>6290</v>
      </c>
      <c r="D1646" s="164">
        <v>2027</v>
      </c>
      <c r="E1646" s="164">
        <v>11</v>
      </c>
      <c r="F1646" s="166">
        <v>0</v>
      </c>
      <c r="G1646" s="206"/>
      <c r="H1646" s="208">
        <v>7.9654829074012612E-3</v>
      </c>
      <c r="I1646" s="103" t="s">
        <v>594</v>
      </c>
      <c r="J1646" s="85">
        <v>4</v>
      </c>
      <c r="K1646" s="211" t="s">
        <v>6291</v>
      </c>
      <c r="L1646" s="211">
        <v>17.3</v>
      </c>
      <c r="M1646" s="211" t="str">
        <f>IF(
ISNA(INDEX([1]resources!E:E,MATCH(B1646,[1]resources!B:B,0))),"fillme",
INDEX([1]resources!E:E,MATCH(B1646,[1]resources!B:B,0)))</f>
        <v>CAISO_Battery</v>
      </c>
      <c r="N1646" s="221">
        <f>IF(
ISNA(INDEX([1]resources!J:J,MATCH(B1646,[1]resources!B:B,0))),"fillme",
INDEX([1]resources!J:J,MATCH(B1646,[1]resources!B:B,0)))</f>
        <v>0</v>
      </c>
      <c r="O1646" s="210" t="str">
        <f>IFERROR(INDEX(resources!K:K,MATCH(B1646,resources!B:B,0)),"fillme")</f>
        <v>battery</v>
      </c>
      <c r="P1646" s="210" t="str">
        <f t="shared" si="510"/>
        <v>battery_2027_11</v>
      </c>
      <c r="Q1646" s="194">
        <f>INDEX(elcc!G:G,MATCH(P1646,elcc!D:D,0))</f>
        <v>0.96603464723299004</v>
      </c>
      <c r="R1646" s="195">
        <f t="shared" si="511"/>
        <v>1</v>
      </c>
      <c r="S1646" s="210">
        <f t="shared" si="512"/>
        <v>0.13312233173950794</v>
      </c>
      <c r="T1646" s="212">
        <f t="shared" si="513"/>
        <v>0.13312233173950794</v>
      </c>
      <c r="U1646" s="196" t="str">
        <f t="shared" si="514"/>
        <v>ok</v>
      </c>
      <c r="V1646" s="192" t="str">
        <f>INDEX(resources!F:F,MATCH(B1646,resources!B:B,0))</f>
        <v>new_resolve</v>
      </c>
      <c r="W1646" s="197">
        <f t="shared" si="515"/>
        <v>0</v>
      </c>
      <c r="X1646" s="197">
        <f t="shared" si="516"/>
        <v>1</v>
      </c>
      <c r="Y1646" s="214" t="str">
        <f t="shared" si="517"/>
        <v>New_Li_Battery_D.19-11-016 Resource 8_Resource 8, likely battery, to satisfy the rest of SDGE's 301.3 MW mandated reliability procurement.</v>
      </c>
      <c r="Z1646" s="197">
        <f>IF(COUNTIFS($Y$2:Y1646,Y1646)=1,1,0)</f>
        <v>0</v>
      </c>
      <c r="AA1646" s="197">
        <f>SUM($Z$2:Z1646)*Z1646</f>
        <v>0</v>
      </c>
      <c r="AB1646" s="197">
        <f>COUNTIFS(resources!B:B,B1646)</f>
        <v>1</v>
      </c>
      <c r="AC1646" s="197">
        <f t="shared" si="518"/>
        <v>1</v>
      </c>
      <c r="AD1646" s="197">
        <f t="shared" si="519"/>
        <v>1</v>
      </c>
      <c r="AE1646" s="197">
        <f t="shared" si="520"/>
        <v>1</v>
      </c>
      <c r="AF1646" s="197">
        <f t="shared" si="521"/>
        <v>1</v>
      </c>
      <c r="AG1646" s="197">
        <f t="shared" si="522"/>
        <v>1</v>
      </c>
      <c r="AH1646" s="197">
        <f t="shared" si="523"/>
        <v>1</v>
      </c>
      <c r="AI1646" s="197">
        <f t="shared" si="524"/>
        <v>1</v>
      </c>
    </row>
    <row r="1647" spans="1:35" ht="36" x14ac:dyDescent="0.3">
      <c r="A1647" s="103" t="s">
        <v>3926</v>
      </c>
      <c r="B1647" s="215" t="s">
        <v>593</v>
      </c>
      <c r="C1647" s="215" t="s">
        <v>6290</v>
      </c>
      <c r="D1647" s="164">
        <v>2027</v>
      </c>
      <c r="E1647" s="164">
        <v>12</v>
      </c>
      <c r="F1647" s="166">
        <v>0</v>
      </c>
      <c r="G1647" s="206"/>
      <c r="H1647" s="208">
        <v>7.9654829074012612E-3</v>
      </c>
      <c r="I1647" s="103" t="s">
        <v>594</v>
      </c>
      <c r="J1647" s="85">
        <v>4</v>
      </c>
      <c r="K1647" s="211" t="s">
        <v>6291</v>
      </c>
      <c r="L1647" s="211">
        <v>17.3</v>
      </c>
      <c r="M1647" s="211" t="str">
        <f>IF(
ISNA(INDEX([1]resources!E:E,MATCH(B1647,[1]resources!B:B,0))),"fillme",
INDEX([1]resources!E:E,MATCH(B1647,[1]resources!B:B,0)))</f>
        <v>CAISO_Battery</v>
      </c>
      <c r="N1647" s="221">
        <f>IF(
ISNA(INDEX([1]resources!J:J,MATCH(B1647,[1]resources!B:B,0))),"fillme",
INDEX([1]resources!J:J,MATCH(B1647,[1]resources!B:B,0)))</f>
        <v>0</v>
      </c>
      <c r="O1647" s="210" t="str">
        <f>IFERROR(INDEX(resources!K:K,MATCH(B1647,resources!B:B,0)),"fillme")</f>
        <v>battery</v>
      </c>
      <c r="P1647" s="210" t="str">
        <f t="shared" si="510"/>
        <v>battery_2027_12</v>
      </c>
      <c r="Q1647" s="194">
        <f>INDEX(elcc!G:G,MATCH(P1647,elcc!D:D,0))</f>
        <v>0.96603464723299004</v>
      </c>
      <c r="R1647" s="195">
        <f t="shared" si="511"/>
        <v>1</v>
      </c>
      <c r="S1647" s="210">
        <f t="shared" si="512"/>
        <v>0.13312233173950794</v>
      </c>
      <c r="T1647" s="212">
        <f t="shared" si="513"/>
        <v>0.13312233173950794</v>
      </c>
      <c r="U1647" s="196" t="str">
        <f t="shared" si="514"/>
        <v>ok</v>
      </c>
      <c r="V1647" s="192" t="str">
        <f>INDEX(resources!F:F,MATCH(B1647,resources!B:B,0))</f>
        <v>new_resolve</v>
      </c>
      <c r="W1647" s="197">
        <f t="shared" si="515"/>
        <v>0</v>
      </c>
      <c r="X1647" s="197">
        <f t="shared" si="516"/>
        <v>1</v>
      </c>
      <c r="Y1647" s="214" t="str">
        <f t="shared" si="517"/>
        <v>New_Li_Battery_D.19-11-016 Resource 8_Resource 8, likely battery, to satisfy the rest of SDGE's 301.3 MW mandated reliability procurement.</v>
      </c>
      <c r="Z1647" s="197">
        <f>IF(COUNTIFS($Y$2:Y1647,Y1647)=1,1,0)</f>
        <v>0</v>
      </c>
      <c r="AA1647" s="197">
        <f>SUM($Z$2:Z1647)*Z1647</f>
        <v>0</v>
      </c>
      <c r="AB1647" s="197">
        <f>COUNTIFS(resources!B:B,B1647)</f>
        <v>1</v>
      </c>
      <c r="AC1647" s="197">
        <f t="shared" si="518"/>
        <v>1</v>
      </c>
      <c r="AD1647" s="197">
        <f t="shared" si="519"/>
        <v>1</v>
      </c>
      <c r="AE1647" s="197">
        <f t="shared" si="520"/>
        <v>1</v>
      </c>
      <c r="AF1647" s="197">
        <f t="shared" si="521"/>
        <v>1</v>
      </c>
      <c r="AG1647" s="197">
        <f t="shared" si="522"/>
        <v>1</v>
      </c>
      <c r="AH1647" s="197">
        <f t="shared" si="523"/>
        <v>1</v>
      </c>
      <c r="AI1647" s="197">
        <f t="shared" si="524"/>
        <v>1</v>
      </c>
    </row>
    <row r="1648" spans="1:35" ht="36" x14ac:dyDescent="0.3">
      <c r="A1648" s="103" t="s">
        <v>3926</v>
      </c>
      <c r="B1648" s="215" t="s">
        <v>593</v>
      </c>
      <c r="C1648" s="215" t="s">
        <v>6290</v>
      </c>
      <c r="D1648" s="164">
        <v>2028</v>
      </c>
      <c r="E1648" s="164">
        <v>1</v>
      </c>
      <c r="F1648" s="166">
        <v>0</v>
      </c>
      <c r="G1648" s="206"/>
      <c r="H1648" s="208">
        <v>7.9654829074012612E-3</v>
      </c>
      <c r="I1648" s="103" t="s">
        <v>594</v>
      </c>
      <c r="J1648" s="85">
        <v>4</v>
      </c>
      <c r="K1648" s="211" t="s">
        <v>6291</v>
      </c>
      <c r="L1648" s="211">
        <v>17.3</v>
      </c>
      <c r="M1648" s="211" t="str">
        <f>IF(
ISNA(INDEX([1]resources!E:E,MATCH(B1648,[1]resources!B:B,0))),"fillme",
INDEX([1]resources!E:E,MATCH(B1648,[1]resources!B:B,0)))</f>
        <v>CAISO_Battery</v>
      </c>
      <c r="N1648" s="221">
        <f>IF(
ISNA(INDEX([1]resources!J:J,MATCH(B1648,[1]resources!B:B,0))),"fillme",
INDEX([1]resources!J:J,MATCH(B1648,[1]resources!B:B,0)))</f>
        <v>0</v>
      </c>
      <c r="O1648" s="210" t="str">
        <f>IFERROR(INDEX(resources!K:K,MATCH(B1648,resources!B:B,0)),"fillme")</f>
        <v>battery</v>
      </c>
      <c r="P1648" s="210" t="str">
        <f t="shared" si="510"/>
        <v>battery_2028_1</v>
      </c>
      <c r="Q1648" s="194">
        <f>INDEX(elcc!G:G,MATCH(P1648,elcc!D:D,0))</f>
        <v>0.96603464723299004</v>
      </c>
      <c r="R1648" s="195">
        <f t="shared" si="511"/>
        <v>1</v>
      </c>
      <c r="S1648" s="210">
        <f t="shared" si="512"/>
        <v>0.13312233173950794</v>
      </c>
      <c r="T1648" s="212">
        <f t="shared" si="513"/>
        <v>0.13312233173950794</v>
      </c>
      <c r="U1648" s="196" t="str">
        <f t="shared" si="514"/>
        <v>ok</v>
      </c>
      <c r="V1648" s="192" t="str">
        <f>INDEX(resources!F:F,MATCH(B1648,resources!B:B,0))</f>
        <v>new_resolve</v>
      </c>
      <c r="W1648" s="197">
        <f t="shared" si="515"/>
        <v>0</v>
      </c>
      <c r="X1648" s="197">
        <f t="shared" si="516"/>
        <v>1</v>
      </c>
      <c r="Y1648" s="214" t="str">
        <f t="shared" si="517"/>
        <v>New_Li_Battery_D.19-11-016 Resource 8_Resource 8, likely battery, to satisfy the rest of SDGE's 301.3 MW mandated reliability procurement.</v>
      </c>
      <c r="Z1648" s="197">
        <f>IF(COUNTIFS($Y$2:Y1648,Y1648)=1,1,0)</f>
        <v>0</v>
      </c>
      <c r="AA1648" s="197">
        <f>SUM($Z$2:Z1648)*Z1648</f>
        <v>0</v>
      </c>
      <c r="AB1648" s="197">
        <f>COUNTIFS(resources!B:B,B1648)</f>
        <v>1</v>
      </c>
      <c r="AC1648" s="197">
        <f t="shared" si="518"/>
        <v>1</v>
      </c>
      <c r="AD1648" s="197">
        <f t="shared" si="519"/>
        <v>1</v>
      </c>
      <c r="AE1648" s="197">
        <f t="shared" si="520"/>
        <v>1</v>
      </c>
      <c r="AF1648" s="197">
        <f t="shared" si="521"/>
        <v>1</v>
      </c>
      <c r="AG1648" s="197">
        <f t="shared" si="522"/>
        <v>1</v>
      </c>
      <c r="AH1648" s="197">
        <f t="shared" si="523"/>
        <v>1</v>
      </c>
      <c r="AI1648" s="197">
        <f t="shared" si="524"/>
        <v>1</v>
      </c>
    </row>
    <row r="1649" spans="1:35" ht="36" x14ac:dyDescent="0.3">
      <c r="A1649" s="103" t="s">
        <v>3926</v>
      </c>
      <c r="B1649" s="215" t="s">
        <v>593</v>
      </c>
      <c r="C1649" s="215" t="s">
        <v>6290</v>
      </c>
      <c r="D1649" s="164">
        <v>2028</v>
      </c>
      <c r="E1649" s="164">
        <v>2</v>
      </c>
      <c r="F1649" s="166">
        <v>0</v>
      </c>
      <c r="G1649" s="206"/>
      <c r="H1649" s="208">
        <v>7.9654829074012612E-3</v>
      </c>
      <c r="I1649" s="103" t="s">
        <v>594</v>
      </c>
      <c r="J1649" s="85">
        <v>4</v>
      </c>
      <c r="K1649" s="211" t="s">
        <v>6291</v>
      </c>
      <c r="L1649" s="211">
        <v>17.3</v>
      </c>
      <c r="M1649" s="211" t="str">
        <f>IF(
ISNA(INDEX([1]resources!E:E,MATCH(B1649,[1]resources!B:B,0))),"fillme",
INDEX([1]resources!E:E,MATCH(B1649,[1]resources!B:B,0)))</f>
        <v>CAISO_Battery</v>
      </c>
      <c r="N1649" s="221">
        <f>IF(
ISNA(INDEX([1]resources!J:J,MATCH(B1649,[1]resources!B:B,0))),"fillme",
INDEX([1]resources!J:J,MATCH(B1649,[1]resources!B:B,0)))</f>
        <v>0</v>
      </c>
      <c r="O1649" s="210" t="str">
        <f>IFERROR(INDEX(resources!K:K,MATCH(B1649,resources!B:B,0)),"fillme")</f>
        <v>battery</v>
      </c>
      <c r="P1649" s="210" t="str">
        <f t="shared" si="510"/>
        <v>battery_2028_2</v>
      </c>
      <c r="Q1649" s="194">
        <f>INDEX(elcc!G:G,MATCH(P1649,elcc!D:D,0))</f>
        <v>0.96603464723299004</v>
      </c>
      <c r="R1649" s="195">
        <f t="shared" si="511"/>
        <v>1</v>
      </c>
      <c r="S1649" s="210">
        <f t="shared" si="512"/>
        <v>0.13312233173950794</v>
      </c>
      <c r="T1649" s="212">
        <f t="shared" si="513"/>
        <v>0.13312233173950794</v>
      </c>
      <c r="U1649" s="196" t="str">
        <f t="shared" si="514"/>
        <v>ok</v>
      </c>
      <c r="V1649" s="192" t="str">
        <f>INDEX(resources!F:F,MATCH(B1649,resources!B:B,0))</f>
        <v>new_resolve</v>
      </c>
      <c r="W1649" s="197">
        <f t="shared" si="515"/>
        <v>0</v>
      </c>
      <c r="X1649" s="197">
        <f t="shared" si="516"/>
        <v>1</v>
      </c>
      <c r="Y1649" s="214" t="str">
        <f t="shared" si="517"/>
        <v>New_Li_Battery_D.19-11-016 Resource 8_Resource 8, likely battery, to satisfy the rest of SDGE's 301.3 MW mandated reliability procurement.</v>
      </c>
      <c r="Z1649" s="197">
        <f>IF(COUNTIFS($Y$2:Y1649,Y1649)=1,1,0)</f>
        <v>0</v>
      </c>
      <c r="AA1649" s="197">
        <f>SUM($Z$2:Z1649)*Z1649</f>
        <v>0</v>
      </c>
      <c r="AB1649" s="197">
        <f>COUNTIFS(resources!B:B,B1649)</f>
        <v>1</v>
      </c>
      <c r="AC1649" s="197">
        <f t="shared" si="518"/>
        <v>1</v>
      </c>
      <c r="AD1649" s="197">
        <f t="shared" si="519"/>
        <v>1</v>
      </c>
      <c r="AE1649" s="197">
        <f t="shared" si="520"/>
        <v>1</v>
      </c>
      <c r="AF1649" s="197">
        <f t="shared" si="521"/>
        <v>1</v>
      </c>
      <c r="AG1649" s="197">
        <f t="shared" si="522"/>
        <v>1</v>
      </c>
      <c r="AH1649" s="197">
        <f t="shared" si="523"/>
        <v>1</v>
      </c>
      <c r="AI1649" s="197">
        <f t="shared" si="524"/>
        <v>1</v>
      </c>
    </row>
    <row r="1650" spans="1:35" ht="36" x14ac:dyDescent="0.3">
      <c r="A1650" s="103" t="s">
        <v>3926</v>
      </c>
      <c r="B1650" s="215" t="s">
        <v>593</v>
      </c>
      <c r="C1650" s="215" t="s">
        <v>6290</v>
      </c>
      <c r="D1650" s="164">
        <v>2028</v>
      </c>
      <c r="E1650" s="164">
        <v>3</v>
      </c>
      <c r="F1650" s="166">
        <v>0</v>
      </c>
      <c r="G1650" s="206"/>
      <c r="H1650" s="208">
        <v>7.9654829074012612E-3</v>
      </c>
      <c r="I1650" s="103" t="s">
        <v>594</v>
      </c>
      <c r="J1650" s="85">
        <v>4</v>
      </c>
      <c r="K1650" s="211" t="s">
        <v>6291</v>
      </c>
      <c r="L1650" s="211">
        <v>17.3</v>
      </c>
      <c r="M1650" s="211" t="str">
        <f>IF(
ISNA(INDEX([1]resources!E:E,MATCH(B1650,[1]resources!B:B,0))),"fillme",
INDEX([1]resources!E:E,MATCH(B1650,[1]resources!B:B,0)))</f>
        <v>CAISO_Battery</v>
      </c>
      <c r="N1650" s="221">
        <f>IF(
ISNA(INDEX([1]resources!J:J,MATCH(B1650,[1]resources!B:B,0))),"fillme",
INDEX([1]resources!J:J,MATCH(B1650,[1]resources!B:B,0)))</f>
        <v>0</v>
      </c>
      <c r="O1650" s="210" t="str">
        <f>IFERROR(INDEX(resources!K:K,MATCH(B1650,resources!B:B,0)),"fillme")</f>
        <v>battery</v>
      </c>
      <c r="P1650" s="210" t="str">
        <f t="shared" si="510"/>
        <v>battery_2028_3</v>
      </c>
      <c r="Q1650" s="194">
        <f>INDEX(elcc!G:G,MATCH(P1650,elcc!D:D,0))</f>
        <v>0.96603464723299004</v>
      </c>
      <c r="R1650" s="195">
        <f t="shared" si="511"/>
        <v>1</v>
      </c>
      <c r="S1650" s="210">
        <f t="shared" si="512"/>
        <v>0.13312233173950794</v>
      </c>
      <c r="T1650" s="212">
        <f t="shared" si="513"/>
        <v>0.13312233173950794</v>
      </c>
      <c r="U1650" s="196" t="str">
        <f t="shared" si="514"/>
        <v>ok</v>
      </c>
      <c r="V1650" s="192" t="str">
        <f>INDEX(resources!F:F,MATCH(B1650,resources!B:B,0))</f>
        <v>new_resolve</v>
      </c>
      <c r="W1650" s="197">
        <f t="shared" si="515"/>
        <v>0</v>
      </c>
      <c r="X1650" s="197">
        <f t="shared" si="516"/>
        <v>1</v>
      </c>
      <c r="Y1650" s="214" t="str">
        <f t="shared" si="517"/>
        <v>New_Li_Battery_D.19-11-016 Resource 8_Resource 8, likely battery, to satisfy the rest of SDGE's 301.3 MW mandated reliability procurement.</v>
      </c>
      <c r="Z1650" s="197">
        <f>IF(COUNTIFS($Y$2:Y1650,Y1650)=1,1,0)</f>
        <v>0</v>
      </c>
      <c r="AA1650" s="197">
        <f>SUM($Z$2:Z1650)*Z1650</f>
        <v>0</v>
      </c>
      <c r="AB1650" s="197">
        <f>COUNTIFS(resources!B:B,B1650)</f>
        <v>1</v>
      </c>
      <c r="AC1650" s="197">
        <f t="shared" si="518"/>
        <v>1</v>
      </c>
      <c r="AD1650" s="197">
        <f t="shared" si="519"/>
        <v>1</v>
      </c>
      <c r="AE1650" s="197">
        <f t="shared" si="520"/>
        <v>1</v>
      </c>
      <c r="AF1650" s="197">
        <f t="shared" si="521"/>
        <v>1</v>
      </c>
      <c r="AG1650" s="197">
        <f t="shared" si="522"/>
        <v>1</v>
      </c>
      <c r="AH1650" s="197">
        <f t="shared" si="523"/>
        <v>1</v>
      </c>
      <c r="AI1650" s="197">
        <f t="shared" si="524"/>
        <v>1</v>
      </c>
    </row>
    <row r="1651" spans="1:35" ht="36" x14ac:dyDescent="0.3">
      <c r="A1651" s="103" t="s">
        <v>3926</v>
      </c>
      <c r="B1651" s="215" t="s">
        <v>593</v>
      </c>
      <c r="C1651" s="215" t="s">
        <v>6290</v>
      </c>
      <c r="D1651" s="164">
        <v>2028</v>
      </c>
      <c r="E1651" s="164">
        <v>4</v>
      </c>
      <c r="F1651" s="166">
        <v>0</v>
      </c>
      <c r="G1651" s="206"/>
      <c r="H1651" s="208">
        <v>7.9654829074012612E-3</v>
      </c>
      <c r="I1651" s="103" t="s">
        <v>594</v>
      </c>
      <c r="J1651" s="85">
        <v>4</v>
      </c>
      <c r="K1651" s="211" t="s">
        <v>6291</v>
      </c>
      <c r="L1651" s="211">
        <v>17.3</v>
      </c>
      <c r="M1651" s="211" t="str">
        <f>IF(
ISNA(INDEX([1]resources!E:E,MATCH(B1651,[1]resources!B:B,0))),"fillme",
INDEX([1]resources!E:E,MATCH(B1651,[1]resources!B:B,0)))</f>
        <v>CAISO_Battery</v>
      </c>
      <c r="N1651" s="221">
        <f>IF(
ISNA(INDEX([1]resources!J:J,MATCH(B1651,[1]resources!B:B,0))),"fillme",
INDEX([1]resources!J:J,MATCH(B1651,[1]resources!B:B,0)))</f>
        <v>0</v>
      </c>
      <c r="O1651" s="210" t="str">
        <f>IFERROR(INDEX(resources!K:K,MATCH(B1651,resources!B:B,0)),"fillme")</f>
        <v>battery</v>
      </c>
      <c r="P1651" s="210" t="str">
        <f t="shared" si="510"/>
        <v>battery_2028_4</v>
      </c>
      <c r="Q1651" s="194">
        <f>INDEX(elcc!G:G,MATCH(P1651,elcc!D:D,0))</f>
        <v>0.96603464723299004</v>
      </c>
      <c r="R1651" s="195">
        <f t="shared" si="511"/>
        <v>1</v>
      </c>
      <c r="S1651" s="210">
        <f t="shared" si="512"/>
        <v>0.13312233173950794</v>
      </c>
      <c r="T1651" s="212">
        <f t="shared" si="513"/>
        <v>0.13312233173950794</v>
      </c>
      <c r="U1651" s="196" t="str">
        <f t="shared" si="514"/>
        <v>ok</v>
      </c>
      <c r="V1651" s="192" t="str">
        <f>INDEX(resources!F:F,MATCH(B1651,resources!B:B,0))</f>
        <v>new_resolve</v>
      </c>
      <c r="W1651" s="197">
        <f t="shared" si="515"/>
        <v>0</v>
      </c>
      <c r="X1651" s="197">
        <f t="shared" si="516"/>
        <v>1</v>
      </c>
      <c r="Y1651" s="214" t="str">
        <f t="shared" si="517"/>
        <v>New_Li_Battery_D.19-11-016 Resource 8_Resource 8, likely battery, to satisfy the rest of SDGE's 301.3 MW mandated reliability procurement.</v>
      </c>
      <c r="Z1651" s="197">
        <f>IF(COUNTIFS($Y$2:Y1651,Y1651)=1,1,0)</f>
        <v>0</v>
      </c>
      <c r="AA1651" s="197">
        <f>SUM($Z$2:Z1651)*Z1651</f>
        <v>0</v>
      </c>
      <c r="AB1651" s="197">
        <f>COUNTIFS(resources!B:B,B1651)</f>
        <v>1</v>
      </c>
      <c r="AC1651" s="197">
        <f t="shared" si="518"/>
        <v>1</v>
      </c>
      <c r="AD1651" s="197">
        <f t="shared" si="519"/>
        <v>1</v>
      </c>
      <c r="AE1651" s="197">
        <f t="shared" si="520"/>
        <v>1</v>
      </c>
      <c r="AF1651" s="197">
        <f t="shared" si="521"/>
        <v>1</v>
      </c>
      <c r="AG1651" s="197">
        <f t="shared" si="522"/>
        <v>1</v>
      </c>
      <c r="AH1651" s="197">
        <f t="shared" si="523"/>
        <v>1</v>
      </c>
      <c r="AI1651" s="197">
        <f t="shared" si="524"/>
        <v>1</v>
      </c>
    </row>
    <row r="1652" spans="1:35" ht="36" x14ac:dyDescent="0.3">
      <c r="A1652" s="103" t="s">
        <v>3926</v>
      </c>
      <c r="B1652" s="215" t="s">
        <v>593</v>
      </c>
      <c r="C1652" s="215" t="s">
        <v>6290</v>
      </c>
      <c r="D1652" s="164">
        <v>2028</v>
      </c>
      <c r="E1652" s="164">
        <v>5</v>
      </c>
      <c r="F1652" s="166">
        <v>0</v>
      </c>
      <c r="G1652" s="206"/>
      <c r="H1652" s="208">
        <v>7.9654829074012612E-3</v>
      </c>
      <c r="I1652" s="103" t="s">
        <v>594</v>
      </c>
      <c r="J1652" s="85">
        <v>4</v>
      </c>
      <c r="K1652" s="211" t="s">
        <v>6291</v>
      </c>
      <c r="L1652" s="211">
        <v>17.3</v>
      </c>
      <c r="M1652" s="211" t="str">
        <f>IF(
ISNA(INDEX([1]resources!E:E,MATCH(B1652,[1]resources!B:B,0))),"fillme",
INDEX([1]resources!E:E,MATCH(B1652,[1]resources!B:B,0)))</f>
        <v>CAISO_Battery</v>
      </c>
      <c r="N1652" s="221">
        <f>IF(
ISNA(INDEX([1]resources!J:J,MATCH(B1652,[1]resources!B:B,0))),"fillme",
INDEX([1]resources!J:J,MATCH(B1652,[1]resources!B:B,0)))</f>
        <v>0</v>
      </c>
      <c r="O1652" s="210" t="str">
        <f>IFERROR(INDEX(resources!K:K,MATCH(B1652,resources!B:B,0)),"fillme")</f>
        <v>battery</v>
      </c>
      <c r="P1652" s="210" t="str">
        <f t="shared" si="510"/>
        <v>battery_2028_5</v>
      </c>
      <c r="Q1652" s="194">
        <f>INDEX(elcc!G:G,MATCH(P1652,elcc!D:D,0))</f>
        <v>0.96603464723299004</v>
      </c>
      <c r="R1652" s="195">
        <f t="shared" si="511"/>
        <v>1</v>
      </c>
      <c r="S1652" s="210">
        <f t="shared" si="512"/>
        <v>0.13312233173950794</v>
      </c>
      <c r="T1652" s="212">
        <f t="shared" si="513"/>
        <v>0.13312233173950794</v>
      </c>
      <c r="U1652" s="196" t="str">
        <f t="shared" si="514"/>
        <v>ok</v>
      </c>
      <c r="V1652" s="192" t="str">
        <f>INDEX(resources!F:F,MATCH(B1652,resources!B:B,0))</f>
        <v>new_resolve</v>
      </c>
      <c r="W1652" s="197">
        <f t="shared" si="515"/>
        <v>0</v>
      </c>
      <c r="X1652" s="197">
        <f t="shared" si="516"/>
        <v>1</v>
      </c>
      <c r="Y1652" s="214" t="str">
        <f t="shared" si="517"/>
        <v>New_Li_Battery_D.19-11-016 Resource 8_Resource 8, likely battery, to satisfy the rest of SDGE's 301.3 MW mandated reliability procurement.</v>
      </c>
      <c r="Z1652" s="197">
        <f>IF(COUNTIFS($Y$2:Y1652,Y1652)=1,1,0)</f>
        <v>0</v>
      </c>
      <c r="AA1652" s="197">
        <f>SUM($Z$2:Z1652)*Z1652</f>
        <v>0</v>
      </c>
      <c r="AB1652" s="197">
        <f>COUNTIFS(resources!B:B,B1652)</f>
        <v>1</v>
      </c>
      <c r="AC1652" s="197">
        <f t="shared" si="518"/>
        <v>1</v>
      </c>
      <c r="AD1652" s="197">
        <f t="shared" si="519"/>
        <v>1</v>
      </c>
      <c r="AE1652" s="197">
        <f t="shared" si="520"/>
        <v>1</v>
      </c>
      <c r="AF1652" s="197">
        <f t="shared" si="521"/>
        <v>1</v>
      </c>
      <c r="AG1652" s="197">
        <f t="shared" si="522"/>
        <v>1</v>
      </c>
      <c r="AH1652" s="197">
        <f t="shared" si="523"/>
        <v>1</v>
      </c>
      <c r="AI1652" s="197">
        <f t="shared" si="524"/>
        <v>1</v>
      </c>
    </row>
    <row r="1653" spans="1:35" ht="36" x14ac:dyDescent="0.3">
      <c r="A1653" s="103" t="s">
        <v>3926</v>
      </c>
      <c r="B1653" s="215" t="s">
        <v>593</v>
      </c>
      <c r="C1653" s="215" t="s">
        <v>6290</v>
      </c>
      <c r="D1653" s="164">
        <v>2028</v>
      </c>
      <c r="E1653" s="164">
        <v>6</v>
      </c>
      <c r="F1653" s="166">
        <v>0</v>
      </c>
      <c r="G1653" s="206"/>
      <c r="H1653" s="208">
        <v>7.9654829074012612E-3</v>
      </c>
      <c r="I1653" s="103" t="s">
        <v>594</v>
      </c>
      <c r="J1653" s="85">
        <v>4</v>
      </c>
      <c r="K1653" s="211" t="s">
        <v>6291</v>
      </c>
      <c r="L1653" s="211">
        <v>17.3</v>
      </c>
      <c r="M1653" s="211" t="str">
        <f>IF(
ISNA(INDEX([1]resources!E:E,MATCH(B1653,[1]resources!B:B,0))),"fillme",
INDEX([1]resources!E:E,MATCH(B1653,[1]resources!B:B,0)))</f>
        <v>CAISO_Battery</v>
      </c>
      <c r="N1653" s="221">
        <f>IF(
ISNA(INDEX([1]resources!J:J,MATCH(B1653,[1]resources!B:B,0))),"fillme",
INDEX([1]resources!J:J,MATCH(B1653,[1]resources!B:B,0)))</f>
        <v>0</v>
      </c>
      <c r="O1653" s="210" t="str">
        <f>IFERROR(INDEX(resources!K:K,MATCH(B1653,resources!B:B,0)),"fillme")</f>
        <v>battery</v>
      </c>
      <c r="P1653" s="210" t="str">
        <f t="shared" si="510"/>
        <v>battery_2028_6</v>
      </c>
      <c r="Q1653" s="194">
        <f>INDEX(elcc!G:G,MATCH(P1653,elcc!D:D,0))</f>
        <v>0.96603464723299004</v>
      </c>
      <c r="R1653" s="195">
        <f t="shared" si="511"/>
        <v>1</v>
      </c>
      <c r="S1653" s="210">
        <f t="shared" si="512"/>
        <v>0.13312233173950794</v>
      </c>
      <c r="T1653" s="212">
        <f t="shared" si="513"/>
        <v>0.13312233173950794</v>
      </c>
      <c r="U1653" s="196" t="str">
        <f t="shared" si="514"/>
        <v>ok</v>
      </c>
      <c r="V1653" s="192" t="str">
        <f>INDEX(resources!F:F,MATCH(B1653,resources!B:B,0))</f>
        <v>new_resolve</v>
      </c>
      <c r="W1653" s="197">
        <f t="shared" si="515"/>
        <v>0</v>
      </c>
      <c r="X1653" s="197">
        <f t="shared" si="516"/>
        <v>1</v>
      </c>
      <c r="Y1653" s="214" t="str">
        <f t="shared" si="517"/>
        <v>New_Li_Battery_D.19-11-016 Resource 8_Resource 8, likely battery, to satisfy the rest of SDGE's 301.3 MW mandated reliability procurement.</v>
      </c>
      <c r="Z1653" s="197">
        <f>IF(COUNTIFS($Y$2:Y1653,Y1653)=1,1,0)</f>
        <v>0</v>
      </c>
      <c r="AA1653" s="197">
        <f>SUM($Z$2:Z1653)*Z1653</f>
        <v>0</v>
      </c>
      <c r="AB1653" s="197">
        <f>COUNTIFS(resources!B:B,B1653)</f>
        <v>1</v>
      </c>
      <c r="AC1653" s="197">
        <f t="shared" si="518"/>
        <v>1</v>
      </c>
      <c r="AD1653" s="197">
        <f t="shared" si="519"/>
        <v>1</v>
      </c>
      <c r="AE1653" s="197">
        <f t="shared" si="520"/>
        <v>1</v>
      </c>
      <c r="AF1653" s="197">
        <f t="shared" si="521"/>
        <v>1</v>
      </c>
      <c r="AG1653" s="197">
        <f t="shared" si="522"/>
        <v>1</v>
      </c>
      <c r="AH1653" s="197">
        <f t="shared" si="523"/>
        <v>1</v>
      </c>
      <c r="AI1653" s="197">
        <f t="shared" si="524"/>
        <v>1</v>
      </c>
    </row>
    <row r="1654" spans="1:35" ht="36" x14ac:dyDescent="0.3">
      <c r="A1654" s="103" t="s">
        <v>3926</v>
      </c>
      <c r="B1654" s="215" t="s">
        <v>593</v>
      </c>
      <c r="C1654" s="215" t="s">
        <v>6290</v>
      </c>
      <c r="D1654" s="164">
        <v>2028</v>
      </c>
      <c r="E1654" s="164">
        <v>7</v>
      </c>
      <c r="F1654" s="166">
        <v>0</v>
      </c>
      <c r="G1654" s="206"/>
      <c r="H1654" s="208">
        <v>7.9654829074012612E-3</v>
      </c>
      <c r="I1654" s="103" t="s">
        <v>594</v>
      </c>
      <c r="J1654" s="85">
        <v>4</v>
      </c>
      <c r="K1654" s="211" t="s">
        <v>6291</v>
      </c>
      <c r="L1654" s="211">
        <v>17.3</v>
      </c>
      <c r="M1654" s="211" t="str">
        <f>IF(
ISNA(INDEX([1]resources!E:E,MATCH(B1654,[1]resources!B:B,0))),"fillme",
INDEX([1]resources!E:E,MATCH(B1654,[1]resources!B:B,0)))</f>
        <v>CAISO_Battery</v>
      </c>
      <c r="N1654" s="221">
        <f>IF(
ISNA(INDEX([1]resources!J:J,MATCH(B1654,[1]resources!B:B,0))),"fillme",
INDEX([1]resources!J:J,MATCH(B1654,[1]resources!B:B,0)))</f>
        <v>0</v>
      </c>
      <c r="O1654" s="210" t="str">
        <f>IFERROR(INDEX(resources!K:K,MATCH(B1654,resources!B:B,0)),"fillme")</f>
        <v>battery</v>
      </c>
      <c r="P1654" s="210" t="str">
        <f t="shared" si="510"/>
        <v>battery_2028_7</v>
      </c>
      <c r="Q1654" s="194">
        <f>INDEX(elcc!G:G,MATCH(P1654,elcc!D:D,0))</f>
        <v>0.96603464723299004</v>
      </c>
      <c r="R1654" s="195">
        <f t="shared" si="511"/>
        <v>1</v>
      </c>
      <c r="S1654" s="210">
        <f t="shared" si="512"/>
        <v>0.13312233173950794</v>
      </c>
      <c r="T1654" s="212">
        <f t="shared" si="513"/>
        <v>0.13312233173950794</v>
      </c>
      <c r="U1654" s="196" t="str">
        <f t="shared" si="514"/>
        <v>ok</v>
      </c>
      <c r="V1654" s="192" t="str">
        <f>INDEX(resources!F:F,MATCH(B1654,resources!B:B,0))</f>
        <v>new_resolve</v>
      </c>
      <c r="W1654" s="197">
        <f t="shared" si="515"/>
        <v>0</v>
      </c>
      <c r="X1654" s="197">
        <f t="shared" si="516"/>
        <v>1</v>
      </c>
      <c r="Y1654" s="214" t="str">
        <f t="shared" si="517"/>
        <v>New_Li_Battery_D.19-11-016 Resource 8_Resource 8, likely battery, to satisfy the rest of SDGE's 301.3 MW mandated reliability procurement.</v>
      </c>
      <c r="Z1654" s="197">
        <f>IF(COUNTIFS($Y$2:Y1654,Y1654)=1,1,0)</f>
        <v>0</v>
      </c>
      <c r="AA1654" s="197">
        <f>SUM($Z$2:Z1654)*Z1654</f>
        <v>0</v>
      </c>
      <c r="AB1654" s="197">
        <f>COUNTIFS(resources!B:B,B1654)</f>
        <v>1</v>
      </c>
      <c r="AC1654" s="197">
        <f t="shared" si="518"/>
        <v>1</v>
      </c>
      <c r="AD1654" s="197">
        <f t="shared" si="519"/>
        <v>1</v>
      </c>
      <c r="AE1654" s="197">
        <f t="shared" si="520"/>
        <v>1</v>
      </c>
      <c r="AF1654" s="197">
        <f t="shared" si="521"/>
        <v>1</v>
      </c>
      <c r="AG1654" s="197">
        <f t="shared" si="522"/>
        <v>1</v>
      </c>
      <c r="AH1654" s="197">
        <f t="shared" si="523"/>
        <v>1</v>
      </c>
      <c r="AI1654" s="197">
        <f t="shared" si="524"/>
        <v>1</v>
      </c>
    </row>
    <row r="1655" spans="1:35" ht="36" x14ac:dyDescent="0.3">
      <c r="A1655" s="103" t="s">
        <v>3926</v>
      </c>
      <c r="B1655" s="215" t="s">
        <v>593</v>
      </c>
      <c r="C1655" s="215" t="s">
        <v>6290</v>
      </c>
      <c r="D1655" s="164">
        <v>2028</v>
      </c>
      <c r="E1655" s="164">
        <v>8</v>
      </c>
      <c r="F1655" s="166">
        <v>0</v>
      </c>
      <c r="G1655" s="206"/>
      <c r="H1655" s="208">
        <v>7.9654829074012612E-3</v>
      </c>
      <c r="I1655" s="103" t="s">
        <v>594</v>
      </c>
      <c r="J1655" s="85">
        <v>4</v>
      </c>
      <c r="K1655" s="211" t="s">
        <v>6291</v>
      </c>
      <c r="L1655" s="211">
        <v>17.3</v>
      </c>
      <c r="M1655" s="211" t="str">
        <f>IF(
ISNA(INDEX([1]resources!E:E,MATCH(B1655,[1]resources!B:B,0))),"fillme",
INDEX([1]resources!E:E,MATCH(B1655,[1]resources!B:B,0)))</f>
        <v>CAISO_Battery</v>
      </c>
      <c r="N1655" s="221">
        <f>IF(
ISNA(INDEX([1]resources!J:J,MATCH(B1655,[1]resources!B:B,0))),"fillme",
INDEX([1]resources!J:J,MATCH(B1655,[1]resources!B:B,0)))</f>
        <v>0</v>
      </c>
      <c r="O1655" s="210" t="str">
        <f>IFERROR(INDEX(resources!K:K,MATCH(B1655,resources!B:B,0)),"fillme")</f>
        <v>battery</v>
      </c>
      <c r="P1655" s="210" t="str">
        <f t="shared" si="510"/>
        <v>battery_2028_8</v>
      </c>
      <c r="Q1655" s="194">
        <f>INDEX(elcc!G:G,MATCH(P1655,elcc!D:D,0))</f>
        <v>0.96603464723299004</v>
      </c>
      <c r="R1655" s="195">
        <f t="shared" si="511"/>
        <v>1</v>
      </c>
      <c r="S1655" s="210">
        <f t="shared" si="512"/>
        <v>0.13312233173950794</v>
      </c>
      <c r="T1655" s="212">
        <f t="shared" si="513"/>
        <v>0.13312233173950794</v>
      </c>
      <c r="U1655" s="196" t="str">
        <f t="shared" si="514"/>
        <v>ok</v>
      </c>
      <c r="V1655" s="192" t="str">
        <f>INDEX(resources!F:F,MATCH(B1655,resources!B:B,0))</f>
        <v>new_resolve</v>
      </c>
      <c r="W1655" s="197">
        <f t="shared" si="515"/>
        <v>0</v>
      </c>
      <c r="X1655" s="197">
        <f t="shared" si="516"/>
        <v>1</v>
      </c>
      <c r="Y1655" s="214" t="str">
        <f t="shared" si="517"/>
        <v>New_Li_Battery_D.19-11-016 Resource 8_Resource 8, likely battery, to satisfy the rest of SDGE's 301.3 MW mandated reliability procurement.</v>
      </c>
      <c r="Z1655" s="197">
        <f>IF(COUNTIFS($Y$2:Y1655,Y1655)=1,1,0)</f>
        <v>0</v>
      </c>
      <c r="AA1655" s="197">
        <f>SUM($Z$2:Z1655)*Z1655</f>
        <v>0</v>
      </c>
      <c r="AB1655" s="197">
        <f>COUNTIFS(resources!B:B,B1655)</f>
        <v>1</v>
      </c>
      <c r="AC1655" s="197">
        <f t="shared" si="518"/>
        <v>1</v>
      </c>
      <c r="AD1655" s="197">
        <f t="shared" si="519"/>
        <v>1</v>
      </c>
      <c r="AE1655" s="197">
        <f t="shared" si="520"/>
        <v>1</v>
      </c>
      <c r="AF1655" s="197">
        <f t="shared" si="521"/>
        <v>1</v>
      </c>
      <c r="AG1655" s="197">
        <f t="shared" si="522"/>
        <v>1</v>
      </c>
      <c r="AH1655" s="197">
        <f t="shared" si="523"/>
        <v>1</v>
      </c>
      <c r="AI1655" s="197">
        <f t="shared" si="524"/>
        <v>1</v>
      </c>
    </row>
    <row r="1656" spans="1:35" ht="36" x14ac:dyDescent="0.3">
      <c r="A1656" s="103" t="s">
        <v>3926</v>
      </c>
      <c r="B1656" s="215" t="s">
        <v>593</v>
      </c>
      <c r="C1656" s="215" t="s">
        <v>6290</v>
      </c>
      <c r="D1656" s="164">
        <v>2028</v>
      </c>
      <c r="E1656" s="164">
        <v>9</v>
      </c>
      <c r="F1656" s="166">
        <v>0</v>
      </c>
      <c r="G1656" s="206"/>
      <c r="H1656" s="208">
        <v>7.9654829074012612E-3</v>
      </c>
      <c r="I1656" s="103" t="s">
        <v>594</v>
      </c>
      <c r="J1656" s="85">
        <v>4</v>
      </c>
      <c r="K1656" s="211" t="s">
        <v>6291</v>
      </c>
      <c r="L1656" s="211">
        <v>17.3</v>
      </c>
      <c r="M1656" s="211" t="str">
        <f>IF(
ISNA(INDEX([1]resources!E:E,MATCH(B1656,[1]resources!B:B,0))),"fillme",
INDEX([1]resources!E:E,MATCH(B1656,[1]resources!B:B,0)))</f>
        <v>CAISO_Battery</v>
      </c>
      <c r="N1656" s="221">
        <f>IF(
ISNA(INDEX([1]resources!J:J,MATCH(B1656,[1]resources!B:B,0))),"fillme",
INDEX([1]resources!J:J,MATCH(B1656,[1]resources!B:B,0)))</f>
        <v>0</v>
      </c>
      <c r="O1656" s="210" t="str">
        <f>IFERROR(INDEX(resources!K:K,MATCH(B1656,resources!B:B,0)),"fillme")</f>
        <v>battery</v>
      </c>
      <c r="P1656" s="210" t="str">
        <f t="shared" si="510"/>
        <v>battery_2028_9</v>
      </c>
      <c r="Q1656" s="194">
        <f>INDEX(elcc!G:G,MATCH(P1656,elcc!D:D,0))</f>
        <v>0.96603464723299004</v>
      </c>
      <c r="R1656" s="195">
        <f t="shared" si="511"/>
        <v>1</v>
      </c>
      <c r="S1656" s="210">
        <f t="shared" si="512"/>
        <v>0.13312233173950794</v>
      </c>
      <c r="T1656" s="212">
        <f t="shared" si="513"/>
        <v>0.13312233173950794</v>
      </c>
      <c r="U1656" s="196" t="str">
        <f t="shared" si="514"/>
        <v>ok</v>
      </c>
      <c r="V1656" s="192" t="str">
        <f>INDEX(resources!F:F,MATCH(B1656,resources!B:B,0))</f>
        <v>new_resolve</v>
      </c>
      <c r="W1656" s="197">
        <f t="shared" si="515"/>
        <v>0</v>
      </c>
      <c r="X1656" s="197">
        <f t="shared" si="516"/>
        <v>1</v>
      </c>
      <c r="Y1656" s="214" t="str">
        <f t="shared" si="517"/>
        <v>New_Li_Battery_D.19-11-016 Resource 8_Resource 8, likely battery, to satisfy the rest of SDGE's 301.3 MW mandated reliability procurement.</v>
      </c>
      <c r="Z1656" s="197">
        <f>IF(COUNTIFS($Y$2:Y1656,Y1656)=1,1,0)</f>
        <v>0</v>
      </c>
      <c r="AA1656" s="197">
        <f>SUM($Z$2:Z1656)*Z1656</f>
        <v>0</v>
      </c>
      <c r="AB1656" s="197">
        <f>COUNTIFS(resources!B:B,B1656)</f>
        <v>1</v>
      </c>
      <c r="AC1656" s="197">
        <f t="shared" si="518"/>
        <v>1</v>
      </c>
      <c r="AD1656" s="197">
        <f t="shared" si="519"/>
        <v>1</v>
      </c>
      <c r="AE1656" s="197">
        <f t="shared" si="520"/>
        <v>1</v>
      </c>
      <c r="AF1656" s="197">
        <f t="shared" si="521"/>
        <v>1</v>
      </c>
      <c r="AG1656" s="197">
        <f t="shared" si="522"/>
        <v>1</v>
      </c>
      <c r="AH1656" s="197">
        <f t="shared" si="523"/>
        <v>1</v>
      </c>
      <c r="AI1656" s="197">
        <f t="shared" si="524"/>
        <v>1</v>
      </c>
    </row>
    <row r="1657" spans="1:35" ht="36" x14ac:dyDescent="0.3">
      <c r="A1657" s="103" t="s">
        <v>3926</v>
      </c>
      <c r="B1657" s="215" t="s">
        <v>593</v>
      </c>
      <c r="C1657" s="215" t="s">
        <v>6290</v>
      </c>
      <c r="D1657" s="164">
        <v>2028</v>
      </c>
      <c r="E1657" s="164">
        <v>10</v>
      </c>
      <c r="F1657" s="166">
        <v>0</v>
      </c>
      <c r="G1657" s="206"/>
      <c r="H1657" s="208">
        <v>7.9654829074012612E-3</v>
      </c>
      <c r="I1657" s="103" t="s">
        <v>594</v>
      </c>
      <c r="J1657" s="85">
        <v>4</v>
      </c>
      <c r="K1657" s="211" t="s">
        <v>6291</v>
      </c>
      <c r="L1657" s="211">
        <v>17.3</v>
      </c>
      <c r="M1657" s="211" t="str">
        <f>IF(
ISNA(INDEX([1]resources!E:E,MATCH(B1657,[1]resources!B:B,0))),"fillme",
INDEX([1]resources!E:E,MATCH(B1657,[1]resources!B:B,0)))</f>
        <v>CAISO_Battery</v>
      </c>
      <c r="N1657" s="221">
        <f>IF(
ISNA(INDEX([1]resources!J:J,MATCH(B1657,[1]resources!B:B,0))),"fillme",
INDEX([1]resources!J:J,MATCH(B1657,[1]resources!B:B,0)))</f>
        <v>0</v>
      </c>
      <c r="O1657" s="210" t="str">
        <f>IFERROR(INDEX(resources!K:K,MATCH(B1657,resources!B:B,0)),"fillme")</f>
        <v>battery</v>
      </c>
      <c r="P1657" s="210" t="str">
        <f t="shared" si="510"/>
        <v>battery_2028_10</v>
      </c>
      <c r="Q1657" s="194">
        <f>INDEX(elcc!G:G,MATCH(P1657,elcc!D:D,0))</f>
        <v>0.96603464723299004</v>
      </c>
      <c r="R1657" s="195">
        <f t="shared" si="511"/>
        <v>1</v>
      </c>
      <c r="S1657" s="210">
        <f t="shared" si="512"/>
        <v>0.13312233173950794</v>
      </c>
      <c r="T1657" s="212">
        <f t="shared" si="513"/>
        <v>0.13312233173950794</v>
      </c>
      <c r="U1657" s="196" t="str">
        <f t="shared" si="514"/>
        <v>ok</v>
      </c>
      <c r="V1657" s="192" t="str">
        <f>INDEX(resources!F:F,MATCH(B1657,resources!B:B,0))</f>
        <v>new_resolve</v>
      </c>
      <c r="W1657" s="197">
        <f t="shared" si="515"/>
        <v>0</v>
      </c>
      <c r="X1657" s="197">
        <f t="shared" si="516"/>
        <v>1</v>
      </c>
      <c r="Y1657" s="214" t="str">
        <f t="shared" si="517"/>
        <v>New_Li_Battery_D.19-11-016 Resource 8_Resource 8, likely battery, to satisfy the rest of SDGE's 301.3 MW mandated reliability procurement.</v>
      </c>
      <c r="Z1657" s="197">
        <f>IF(COUNTIFS($Y$2:Y1657,Y1657)=1,1,0)</f>
        <v>0</v>
      </c>
      <c r="AA1657" s="197">
        <f>SUM($Z$2:Z1657)*Z1657</f>
        <v>0</v>
      </c>
      <c r="AB1657" s="197">
        <f>COUNTIFS(resources!B:B,B1657)</f>
        <v>1</v>
      </c>
      <c r="AC1657" s="197">
        <f t="shared" si="518"/>
        <v>1</v>
      </c>
      <c r="AD1657" s="197">
        <f t="shared" si="519"/>
        <v>1</v>
      </c>
      <c r="AE1657" s="197">
        <f t="shared" si="520"/>
        <v>1</v>
      </c>
      <c r="AF1657" s="197">
        <f t="shared" si="521"/>
        <v>1</v>
      </c>
      <c r="AG1657" s="197">
        <f t="shared" si="522"/>
        <v>1</v>
      </c>
      <c r="AH1657" s="197">
        <f t="shared" si="523"/>
        <v>1</v>
      </c>
      <c r="AI1657" s="197">
        <f t="shared" si="524"/>
        <v>1</v>
      </c>
    </row>
    <row r="1658" spans="1:35" ht="36" x14ac:dyDescent="0.3">
      <c r="A1658" s="103" t="s">
        <v>3926</v>
      </c>
      <c r="B1658" s="215" t="s">
        <v>593</v>
      </c>
      <c r="C1658" s="215" t="s">
        <v>6290</v>
      </c>
      <c r="D1658" s="164">
        <v>2028</v>
      </c>
      <c r="E1658" s="164">
        <v>11</v>
      </c>
      <c r="F1658" s="166">
        <v>0</v>
      </c>
      <c r="G1658" s="206"/>
      <c r="H1658" s="208">
        <v>7.9654829074012612E-3</v>
      </c>
      <c r="I1658" s="103" t="s">
        <v>594</v>
      </c>
      <c r="J1658" s="85">
        <v>4</v>
      </c>
      <c r="K1658" s="211" t="s">
        <v>6291</v>
      </c>
      <c r="L1658" s="211">
        <v>17.3</v>
      </c>
      <c r="M1658" s="211" t="str">
        <f>IF(
ISNA(INDEX([1]resources!E:E,MATCH(B1658,[1]resources!B:B,0))),"fillme",
INDEX([1]resources!E:E,MATCH(B1658,[1]resources!B:B,0)))</f>
        <v>CAISO_Battery</v>
      </c>
      <c r="N1658" s="221">
        <f>IF(
ISNA(INDEX([1]resources!J:J,MATCH(B1658,[1]resources!B:B,0))),"fillme",
INDEX([1]resources!J:J,MATCH(B1658,[1]resources!B:B,0)))</f>
        <v>0</v>
      </c>
      <c r="O1658" s="210" t="str">
        <f>IFERROR(INDEX(resources!K:K,MATCH(B1658,resources!B:B,0)),"fillme")</f>
        <v>battery</v>
      </c>
      <c r="P1658" s="210" t="str">
        <f t="shared" si="510"/>
        <v>battery_2028_11</v>
      </c>
      <c r="Q1658" s="194">
        <f>INDEX(elcc!G:G,MATCH(P1658,elcc!D:D,0))</f>
        <v>0.96603464723299004</v>
      </c>
      <c r="R1658" s="195">
        <f t="shared" si="511"/>
        <v>1</v>
      </c>
      <c r="S1658" s="210">
        <f t="shared" si="512"/>
        <v>0.13312233173950794</v>
      </c>
      <c r="T1658" s="212">
        <f t="shared" si="513"/>
        <v>0.13312233173950794</v>
      </c>
      <c r="U1658" s="196" t="str">
        <f t="shared" si="514"/>
        <v>ok</v>
      </c>
      <c r="V1658" s="192" t="str">
        <f>INDEX(resources!F:F,MATCH(B1658,resources!B:B,0))</f>
        <v>new_resolve</v>
      </c>
      <c r="W1658" s="197">
        <f t="shared" si="515"/>
        <v>0</v>
      </c>
      <c r="X1658" s="197">
        <f t="shared" si="516"/>
        <v>1</v>
      </c>
      <c r="Y1658" s="214" t="str">
        <f t="shared" si="517"/>
        <v>New_Li_Battery_D.19-11-016 Resource 8_Resource 8, likely battery, to satisfy the rest of SDGE's 301.3 MW mandated reliability procurement.</v>
      </c>
      <c r="Z1658" s="197">
        <f>IF(COUNTIFS($Y$2:Y1658,Y1658)=1,1,0)</f>
        <v>0</v>
      </c>
      <c r="AA1658" s="197">
        <f>SUM($Z$2:Z1658)*Z1658</f>
        <v>0</v>
      </c>
      <c r="AB1658" s="197">
        <f>COUNTIFS(resources!B:B,B1658)</f>
        <v>1</v>
      </c>
      <c r="AC1658" s="197">
        <f t="shared" si="518"/>
        <v>1</v>
      </c>
      <c r="AD1658" s="197">
        <f t="shared" si="519"/>
        <v>1</v>
      </c>
      <c r="AE1658" s="197">
        <f t="shared" si="520"/>
        <v>1</v>
      </c>
      <c r="AF1658" s="197">
        <f t="shared" si="521"/>
        <v>1</v>
      </c>
      <c r="AG1658" s="197">
        <f t="shared" si="522"/>
        <v>1</v>
      </c>
      <c r="AH1658" s="197">
        <f t="shared" si="523"/>
        <v>1</v>
      </c>
      <c r="AI1658" s="197">
        <f t="shared" si="524"/>
        <v>1</v>
      </c>
    </row>
    <row r="1659" spans="1:35" ht="36" x14ac:dyDescent="0.3">
      <c r="A1659" s="103" t="s">
        <v>3926</v>
      </c>
      <c r="B1659" s="215" t="s">
        <v>593</v>
      </c>
      <c r="C1659" s="215" t="s">
        <v>6290</v>
      </c>
      <c r="D1659" s="164">
        <v>2028</v>
      </c>
      <c r="E1659" s="164">
        <v>12</v>
      </c>
      <c r="F1659" s="166">
        <v>0</v>
      </c>
      <c r="G1659" s="206"/>
      <c r="H1659" s="208">
        <v>7.9654829074012612E-3</v>
      </c>
      <c r="I1659" s="103" t="s">
        <v>594</v>
      </c>
      <c r="J1659" s="85">
        <v>4</v>
      </c>
      <c r="K1659" s="211" t="s">
        <v>6291</v>
      </c>
      <c r="L1659" s="211">
        <v>17.3</v>
      </c>
      <c r="M1659" s="211" t="str">
        <f>IF(
ISNA(INDEX([1]resources!E:E,MATCH(B1659,[1]resources!B:B,0))),"fillme",
INDEX([1]resources!E:E,MATCH(B1659,[1]resources!B:B,0)))</f>
        <v>CAISO_Battery</v>
      </c>
      <c r="N1659" s="221">
        <f>IF(
ISNA(INDEX([1]resources!J:J,MATCH(B1659,[1]resources!B:B,0))),"fillme",
INDEX([1]resources!J:J,MATCH(B1659,[1]resources!B:B,0)))</f>
        <v>0</v>
      </c>
      <c r="O1659" s="210" t="str">
        <f>IFERROR(INDEX(resources!K:K,MATCH(B1659,resources!B:B,0)),"fillme")</f>
        <v>battery</v>
      </c>
      <c r="P1659" s="210" t="str">
        <f t="shared" si="510"/>
        <v>battery_2028_12</v>
      </c>
      <c r="Q1659" s="194">
        <f>INDEX(elcc!G:G,MATCH(P1659,elcc!D:D,0))</f>
        <v>0.96603464723299004</v>
      </c>
      <c r="R1659" s="195">
        <f t="shared" si="511"/>
        <v>1</v>
      </c>
      <c r="S1659" s="210">
        <f t="shared" si="512"/>
        <v>0.13312233173950794</v>
      </c>
      <c r="T1659" s="212">
        <f t="shared" si="513"/>
        <v>0.13312233173950794</v>
      </c>
      <c r="U1659" s="196" t="str">
        <f t="shared" si="514"/>
        <v>ok</v>
      </c>
      <c r="V1659" s="192" t="str">
        <f>INDEX(resources!F:F,MATCH(B1659,resources!B:B,0))</f>
        <v>new_resolve</v>
      </c>
      <c r="W1659" s="197">
        <f t="shared" si="515"/>
        <v>0</v>
      </c>
      <c r="X1659" s="197">
        <f t="shared" si="516"/>
        <v>1</v>
      </c>
      <c r="Y1659" s="214" t="str">
        <f t="shared" si="517"/>
        <v>New_Li_Battery_D.19-11-016 Resource 8_Resource 8, likely battery, to satisfy the rest of SDGE's 301.3 MW mandated reliability procurement.</v>
      </c>
      <c r="Z1659" s="197">
        <f>IF(COUNTIFS($Y$2:Y1659,Y1659)=1,1,0)</f>
        <v>0</v>
      </c>
      <c r="AA1659" s="197">
        <f>SUM($Z$2:Z1659)*Z1659</f>
        <v>0</v>
      </c>
      <c r="AB1659" s="197">
        <f>COUNTIFS(resources!B:B,B1659)</f>
        <v>1</v>
      </c>
      <c r="AC1659" s="197">
        <f t="shared" si="518"/>
        <v>1</v>
      </c>
      <c r="AD1659" s="197">
        <f t="shared" si="519"/>
        <v>1</v>
      </c>
      <c r="AE1659" s="197">
        <f t="shared" si="520"/>
        <v>1</v>
      </c>
      <c r="AF1659" s="197">
        <f t="shared" si="521"/>
        <v>1</v>
      </c>
      <c r="AG1659" s="197">
        <f t="shared" si="522"/>
        <v>1</v>
      </c>
      <c r="AH1659" s="197">
        <f t="shared" si="523"/>
        <v>1</v>
      </c>
      <c r="AI1659" s="197">
        <f t="shared" si="524"/>
        <v>1</v>
      </c>
    </row>
    <row r="1660" spans="1:35" ht="36" x14ac:dyDescent="0.3">
      <c r="A1660" s="103" t="s">
        <v>3926</v>
      </c>
      <c r="B1660" s="215" t="s">
        <v>593</v>
      </c>
      <c r="C1660" s="215" t="s">
        <v>6290</v>
      </c>
      <c r="D1660" s="164">
        <v>2029</v>
      </c>
      <c r="E1660" s="164">
        <v>1</v>
      </c>
      <c r="F1660" s="166">
        <v>0</v>
      </c>
      <c r="G1660" s="206"/>
      <c r="H1660" s="208">
        <v>7.9654829074012612E-3</v>
      </c>
      <c r="I1660" s="103" t="s">
        <v>594</v>
      </c>
      <c r="J1660" s="85">
        <v>4</v>
      </c>
      <c r="K1660" s="211" t="s">
        <v>6291</v>
      </c>
      <c r="L1660" s="211">
        <v>17.3</v>
      </c>
      <c r="M1660" s="211" t="str">
        <f>IF(
ISNA(INDEX([1]resources!E:E,MATCH(B1660,[1]resources!B:B,0))),"fillme",
INDEX([1]resources!E:E,MATCH(B1660,[1]resources!B:B,0)))</f>
        <v>CAISO_Battery</v>
      </c>
      <c r="N1660" s="221">
        <f>IF(
ISNA(INDEX([1]resources!J:J,MATCH(B1660,[1]resources!B:B,0))),"fillme",
INDEX([1]resources!J:J,MATCH(B1660,[1]resources!B:B,0)))</f>
        <v>0</v>
      </c>
      <c r="O1660" s="210" t="str">
        <f>IFERROR(INDEX(resources!K:K,MATCH(B1660,resources!B:B,0)),"fillme")</f>
        <v>battery</v>
      </c>
      <c r="P1660" s="210" t="str">
        <f t="shared" si="510"/>
        <v>battery_2029_1</v>
      </c>
      <c r="Q1660" s="194">
        <f>INDEX(elcc!G:G,MATCH(P1660,elcc!D:D,0))</f>
        <v>0.96603464723299004</v>
      </c>
      <c r="R1660" s="195">
        <f t="shared" si="511"/>
        <v>1</v>
      </c>
      <c r="S1660" s="210">
        <f t="shared" si="512"/>
        <v>0.13312233173950794</v>
      </c>
      <c r="T1660" s="212">
        <f t="shared" si="513"/>
        <v>0.13312233173950794</v>
      </c>
      <c r="U1660" s="196" t="str">
        <f t="shared" si="514"/>
        <v>ok</v>
      </c>
      <c r="V1660" s="192" t="str">
        <f>INDEX(resources!F:F,MATCH(B1660,resources!B:B,0))</f>
        <v>new_resolve</v>
      </c>
      <c r="W1660" s="197">
        <f t="shared" si="515"/>
        <v>0</v>
      </c>
      <c r="X1660" s="197">
        <f t="shared" si="516"/>
        <v>1</v>
      </c>
      <c r="Y1660" s="214" t="str">
        <f t="shared" si="517"/>
        <v>New_Li_Battery_D.19-11-016 Resource 8_Resource 8, likely battery, to satisfy the rest of SDGE's 301.3 MW mandated reliability procurement.</v>
      </c>
      <c r="Z1660" s="197">
        <f>IF(COUNTIFS($Y$2:Y1660,Y1660)=1,1,0)</f>
        <v>0</v>
      </c>
      <c r="AA1660" s="197">
        <f>SUM($Z$2:Z1660)*Z1660</f>
        <v>0</v>
      </c>
      <c r="AB1660" s="197">
        <f>COUNTIFS(resources!B:B,B1660)</f>
        <v>1</v>
      </c>
      <c r="AC1660" s="197">
        <f t="shared" si="518"/>
        <v>1</v>
      </c>
      <c r="AD1660" s="197">
        <f t="shared" si="519"/>
        <v>1</v>
      </c>
      <c r="AE1660" s="197">
        <f t="shared" si="520"/>
        <v>1</v>
      </c>
      <c r="AF1660" s="197">
        <f t="shared" si="521"/>
        <v>1</v>
      </c>
      <c r="AG1660" s="197">
        <f t="shared" si="522"/>
        <v>1</v>
      </c>
      <c r="AH1660" s="197">
        <f t="shared" si="523"/>
        <v>1</v>
      </c>
      <c r="AI1660" s="197">
        <f t="shared" si="524"/>
        <v>1</v>
      </c>
    </row>
    <row r="1661" spans="1:35" ht="36" x14ac:dyDescent="0.3">
      <c r="A1661" s="103" t="s">
        <v>3926</v>
      </c>
      <c r="B1661" s="215" t="s">
        <v>593</v>
      </c>
      <c r="C1661" s="215" t="s">
        <v>6290</v>
      </c>
      <c r="D1661" s="164">
        <v>2029</v>
      </c>
      <c r="E1661" s="164">
        <v>2</v>
      </c>
      <c r="F1661" s="166">
        <v>0</v>
      </c>
      <c r="G1661" s="206"/>
      <c r="H1661" s="208">
        <v>7.9654829074012612E-3</v>
      </c>
      <c r="I1661" s="103" t="s">
        <v>594</v>
      </c>
      <c r="J1661" s="85">
        <v>4</v>
      </c>
      <c r="K1661" s="211" t="s">
        <v>6291</v>
      </c>
      <c r="L1661" s="211">
        <v>17.3</v>
      </c>
      <c r="M1661" s="211" t="str">
        <f>IF(
ISNA(INDEX([1]resources!E:E,MATCH(B1661,[1]resources!B:B,0))),"fillme",
INDEX([1]resources!E:E,MATCH(B1661,[1]resources!B:B,0)))</f>
        <v>CAISO_Battery</v>
      </c>
      <c r="N1661" s="221">
        <f>IF(
ISNA(INDEX([1]resources!J:J,MATCH(B1661,[1]resources!B:B,0))),"fillme",
INDEX([1]resources!J:J,MATCH(B1661,[1]resources!B:B,0)))</f>
        <v>0</v>
      </c>
      <c r="O1661" s="210" t="str">
        <f>IFERROR(INDEX(resources!K:K,MATCH(B1661,resources!B:B,0)),"fillme")</f>
        <v>battery</v>
      </c>
      <c r="P1661" s="210" t="str">
        <f t="shared" si="510"/>
        <v>battery_2029_2</v>
      </c>
      <c r="Q1661" s="194">
        <f>INDEX(elcc!G:G,MATCH(P1661,elcc!D:D,0))</f>
        <v>0.96603464723299004</v>
      </c>
      <c r="R1661" s="195">
        <f t="shared" si="511"/>
        <v>1</v>
      </c>
      <c r="S1661" s="210">
        <f t="shared" si="512"/>
        <v>0.13312233173950794</v>
      </c>
      <c r="T1661" s="212">
        <f t="shared" si="513"/>
        <v>0.13312233173950794</v>
      </c>
      <c r="U1661" s="196" t="str">
        <f t="shared" si="514"/>
        <v>ok</v>
      </c>
      <c r="V1661" s="192" t="str">
        <f>INDEX(resources!F:F,MATCH(B1661,resources!B:B,0))</f>
        <v>new_resolve</v>
      </c>
      <c r="W1661" s="197">
        <f t="shared" si="515"/>
        <v>0</v>
      </c>
      <c r="X1661" s="197">
        <f t="shared" si="516"/>
        <v>1</v>
      </c>
      <c r="Y1661" s="214" t="str">
        <f t="shared" si="517"/>
        <v>New_Li_Battery_D.19-11-016 Resource 8_Resource 8, likely battery, to satisfy the rest of SDGE's 301.3 MW mandated reliability procurement.</v>
      </c>
      <c r="Z1661" s="197">
        <f>IF(COUNTIFS($Y$2:Y1661,Y1661)=1,1,0)</f>
        <v>0</v>
      </c>
      <c r="AA1661" s="197">
        <f>SUM($Z$2:Z1661)*Z1661</f>
        <v>0</v>
      </c>
      <c r="AB1661" s="197">
        <f>COUNTIFS(resources!B:B,B1661)</f>
        <v>1</v>
      </c>
      <c r="AC1661" s="197">
        <f t="shared" si="518"/>
        <v>1</v>
      </c>
      <c r="AD1661" s="197">
        <f t="shared" si="519"/>
        <v>1</v>
      </c>
      <c r="AE1661" s="197">
        <f t="shared" si="520"/>
        <v>1</v>
      </c>
      <c r="AF1661" s="197">
        <f t="shared" si="521"/>
        <v>1</v>
      </c>
      <c r="AG1661" s="197">
        <f t="shared" si="522"/>
        <v>1</v>
      </c>
      <c r="AH1661" s="197">
        <f t="shared" si="523"/>
        <v>1</v>
      </c>
      <c r="AI1661" s="197">
        <f t="shared" si="524"/>
        <v>1</v>
      </c>
    </row>
    <row r="1662" spans="1:35" ht="36" x14ac:dyDescent="0.3">
      <c r="A1662" s="103" t="s">
        <v>3926</v>
      </c>
      <c r="B1662" s="215" t="s">
        <v>593</v>
      </c>
      <c r="C1662" s="215" t="s">
        <v>6290</v>
      </c>
      <c r="D1662" s="164">
        <v>2029</v>
      </c>
      <c r="E1662" s="164">
        <v>3</v>
      </c>
      <c r="F1662" s="166">
        <v>0</v>
      </c>
      <c r="G1662" s="206"/>
      <c r="H1662" s="208">
        <v>7.9654829074012612E-3</v>
      </c>
      <c r="I1662" s="103" t="s">
        <v>594</v>
      </c>
      <c r="J1662" s="85">
        <v>4</v>
      </c>
      <c r="K1662" s="211" t="s">
        <v>6291</v>
      </c>
      <c r="L1662" s="211">
        <v>17.3</v>
      </c>
      <c r="M1662" s="211" t="str">
        <f>IF(
ISNA(INDEX([1]resources!E:E,MATCH(B1662,[1]resources!B:B,0))),"fillme",
INDEX([1]resources!E:E,MATCH(B1662,[1]resources!B:B,0)))</f>
        <v>CAISO_Battery</v>
      </c>
      <c r="N1662" s="221">
        <f>IF(
ISNA(INDEX([1]resources!J:J,MATCH(B1662,[1]resources!B:B,0))),"fillme",
INDEX([1]resources!J:J,MATCH(B1662,[1]resources!B:B,0)))</f>
        <v>0</v>
      </c>
      <c r="O1662" s="210" t="str">
        <f>IFERROR(INDEX(resources!K:K,MATCH(B1662,resources!B:B,0)),"fillme")</f>
        <v>battery</v>
      </c>
      <c r="P1662" s="210" t="str">
        <f t="shared" si="510"/>
        <v>battery_2029_3</v>
      </c>
      <c r="Q1662" s="194">
        <f>INDEX(elcc!G:G,MATCH(P1662,elcc!D:D,0))</f>
        <v>0.96603464723299004</v>
      </c>
      <c r="R1662" s="195">
        <f t="shared" si="511"/>
        <v>1</v>
      </c>
      <c r="S1662" s="210">
        <f t="shared" si="512"/>
        <v>0.13312233173950794</v>
      </c>
      <c r="T1662" s="212">
        <f t="shared" si="513"/>
        <v>0.13312233173950794</v>
      </c>
      <c r="U1662" s="196" t="str">
        <f t="shared" si="514"/>
        <v>ok</v>
      </c>
      <c r="V1662" s="192" t="str">
        <f>INDEX(resources!F:F,MATCH(B1662,resources!B:B,0))</f>
        <v>new_resolve</v>
      </c>
      <c r="W1662" s="197">
        <f t="shared" si="515"/>
        <v>0</v>
      </c>
      <c r="X1662" s="197">
        <f t="shared" si="516"/>
        <v>1</v>
      </c>
      <c r="Y1662" s="214" t="str">
        <f t="shared" si="517"/>
        <v>New_Li_Battery_D.19-11-016 Resource 8_Resource 8, likely battery, to satisfy the rest of SDGE's 301.3 MW mandated reliability procurement.</v>
      </c>
      <c r="Z1662" s="197">
        <f>IF(COUNTIFS($Y$2:Y1662,Y1662)=1,1,0)</f>
        <v>0</v>
      </c>
      <c r="AA1662" s="197">
        <f>SUM($Z$2:Z1662)*Z1662</f>
        <v>0</v>
      </c>
      <c r="AB1662" s="197">
        <f>COUNTIFS(resources!B:B,B1662)</f>
        <v>1</v>
      </c>
      <c r="AC1662" s="197">
        <f t="shared" si="518"/>
        <v>1</v>
      </c>
      <c r="AD1662" s="197">
        <f t="shared" si="519"/>
        <v>1</v>
      </c>
      <c r="AE1662" s="197">
        <f t="shared" si="520"/>
        <v>1</v>
      </c>
      <c r="AF1662" s="197">
        <f t="shared" si="521"/>
        <v>1</v>
      </c>
      <c r="AG1662" s="197">
        <f t="shared" si="522"/>
        <v>1</v>
      </c>
      <c r="AH1662" s="197">
        <f t="shared" si="523"/>
        <v>1</v>
      </c>
      <c r="AI1662" s="197">
        <f t="shared" si="524"/>
        <v>1</v>
      </c>
    </row>
    <row r="1663" spans="1:35" ht="36" x14ac:dyDescent="0.3">
      <c r="A1663" s="103" t="s">
        <v>3926</v>
      </c>
      <c r="B1663" s="215" t="s">
        <v>593</v>
      </c>
      <c r="C1663" s="215" t="s">
        <v>6290</v>
      </c>
      <c r="D1663" s="164">
        <v>2029</v>
      </c>
      <c r="E1663" s="164">
        <v>4</v>
      </c>
      <c r="F1663" s="166">
        <v>0</v>
      </c>
      <c r="G1663" s="206"/>
      <c r="H1663" s="208">
        <v>7.9654829074012612E-3</v>
      </c>
      <c r="I1663" s="103" t="s">
        <v>594</v>
      </c>
      <c r="J1663" s="85">
        <v>4</v>
      </c>
      <c r="K1663" s="211" t="s">
        <v>6291</v>
      </c>
      <c r="L1663" s="211">
        <v>17.3</v>
      </c>
      <c r="M1663" s="211" t="str">
        <f>IF(
ISNA(INDEX([1]resources!E:E,MATCH(B1663,[1]resources!B:B,0))),"fillme",
INDEX([1]resources!E:E,MATCH(B1663,[1]resources!B:B,0)))</f>
        <v>CAISO_Battery</v>
      </c>
      <c r="N1663" s="221">
        <f>IF(
ISNA(INDEX([1]resources!J:J,MATCH(B1663,[1]resources!B:B,0))),"fillme",
INDEX([1]resources!J:J,MATCH(B1663,[1]resources!B:B,0)))</f>
        <v>0</v>
      </c>
      <c r="O1663" s="210" t="str">
        <f>IFERROR(INDEX(resources!K:K,MATCH(B1663,resources!B:B,0)),"fillme")</f>
        <v>battery</v>
      </c>
      <c r="P1663" s="210" t="str">
        <f t="shared" si="510"/>
        <v>battery_2029_4</v>
      </c>
      <c r="Q1663" s="194">
        <f>INDEX(elcc!G:G,MATCH(P1663,elcc!D:D,0))</f>
        <v>0.96603464723299004</v>
      </c>
      <c r="R1663" s="195">
        <f t="shared" si="511"/>
        <v>1</v>
      </c>
      <c r="S1663" s="210">
        <f t="shared" si="512"/>
        <v>0.13312233173950794</v>
      </c>
      <c r="T1663" s="212">
        <f t="shared" si="513"/>
        <v>0.13312233173950794</v>
      </c>
      <c r="U1663" s="196" t="str">
        <f t="shared" si="514"/>
        <v>ok</v>
      </c>
      <c r="V1663" s="192" t="str">
        <f>INDEX(resources!F:F,MATCH(B1663,resources!B:B,0))</f>
        <v>new_resolve</v>
      </c>
      <c r="W1663" s="197">
        <f t="shared" si="515"/>
        <v>0</v>
      </c>
      <c r="X1663" s="197">
        <f t="shared" si="516"/>
        <v>1</v>
      </c>
      <c r="Y1663" s="214" t="str">
        <f t="shared" si="517"/>
        <v>New_Li_Battery_D.19-11-016 Resource 8_Resource 8, likely battery, to satisfy the rest of SDGE's 301.3 MW mandated reliability procurement.</v>
      </c>
      <c r="Z1663" s="197">
        <f>IF(COUNTIFS($Y$2:Y1663,Y1663)=1,1,0)</f>
        <v>0</v>
      </c>
      <c r="AA1663" s="197">
        <f>SUM($Z$2:Z1663)*Z1663</f>
        <v>0</v>
      </c>
      <c r="AB1663" s="197">
        <f>COUNTIFS(resources!B:B,B1663)</f>
        <v>1</v>
      </c>
      <c r="AC1663" s="197">
        <f t="shared" si="518"/>
        <v>1</v>
      </c>
      <c r="AD1663" s="197">
        <f t="shared" si="519"/>
        <v>1</v>
      </c>
      <c r="AE1663" s="197">
        <f t="shared" si="520"/>
        <v>1</v>
      </c>
      <c r="AF1663" s="197">
        <f t="shared" si="521"/>
        <v>1</v>
      </c>
      <c r="AG1663" s="197">
        <f t="shared" si="522"/>
        <v>1</v>
      </c>
      <c r="AH1663" s="197">
        <f t="shared" si="523"/>
        <v>1</v>
      </c>
      <c r="AI1663" s="197">
        <f t="shared" si="524"/>
        <v>1</v>
      </c>
    </row>
    <row r="1664" spans="1:35" ht="36" x14ac:dyDescent="0.3">
      <c r="A1664" s="103" t="s">
        <v>3926</v>
      </c>
      <c r="B1664" s="215" t="s">
        <v>593</v>
      </c>
      <c r="C1664" s="215" t="s">
        <v>6290</v>
      </c>
      <c r="D1664" s="164">
        <v>2029</v>
      </c>
      <c r="E1664" s="164">
        <v>5</v>
      </c>
      <c r="F1664" s="166">
        <v>0</v>
      </c>
      <c r="G1664" s="206"/>
      <c r="H1664" s="208">
        <v>7.9654829074012612E-3</v>
      </c>
      <c r="I1664" s="103" t="s">
        <v>594</v>
      </c>
      <c r="J1664" s="85">
        <v>4</v>
      </c>
      <c r="K1664" s="211" t="s">
        <v>6291</v>
      </c>
      <c r="L1664" s="211">
        <v>17.3</v>
      </c>
      <c r="M1664" s="211" t="str">
        <f>IF(
ISNA(INDEX([1]resources!E:E,MATCH(B1664,[1]resources!B:B,0))),"fillme",
INDEX([1]resources!E:E,MATCH(B1664,[1]resources!B:B,0)))</f>
        <v>CAISO_Battery</v>
      </c>
      <c r="N1664" s="221">
        <f>IF(
ISNA(INDEX([1]resources!J:J,MATCH(B1664,[1]resources!B:B,0))),"fillme",
INDEX([1]resources!J:J,MATCH(B1664,[1]resources!B:B,0)))</f>
        <v>0</v>
      </c>
      <c r="O1664" s="210" t="str">
        <f>IFERROR(INDEX(resources!K:K,MATCH(B1664,resources!B:B,0)),"fillme")</f>
        <v>battery</v>
      </c>
      <c r="P1664" s="210" t="str">
        <f t="shared" si="510"/>
        <v>battery_2029_5</v>
      </c>
      <c r="Q1664" s="194">
        <f>INDEX(elcc!G:G,MATCH(P1664,elcc!D:D,0))</f>
        <v>0.96603464723299004</v>
      </c>
      <c r="R1664" s="195">
        <f t="shared" si="511"/>
        <v>1</v>
      </c>
      <c r="S1664" s="210">
        <f t="shared" si="512"/>
        <v>0.13312233173950794</v>
      </c>
      <c r="T1664" s="212">
        <f t="shared" si="513"/>
        <v>0.13312233173950794</v>
      </c>
      <c r="U1664" s="196" t="str">
        <f t="shared" si="514"/>
        <v>ok</v>
      </c>
      <c r="V1664" s="192" t="str">
        <f>INDEX(resources!F:F,MATCH(B1664,resources!B:B,0))</f>
        <v>new_resolve</v>
      </c>
      <c r="W1664" s="197">
        <f t="shared" si="515"/>
        <v>0</v>
      </c>
      <c r="X1664" s="197">
        <f t="shared" si="516"/>
        <v>1</v>
      </c>
      <c r="Y1664" s="214" t="str">
        <f t="shared" si="517"/>
        <v>New_Li_Battery_D.19-11-016 Resource 8_Resource 8, likely battery, to satisfy the rest of SDGE's 301.3 MW mandated reliability procurement.</v>
      </c>
      <c r="Z1664" s="197">
        <f>IF(COUNTIFS($Y$2:Y1664,Y1664)=1,1,0)</f>
        <v>0</v>
      </c>
      <c r="AA1664" s="197">
        <f>SUM($Z$2:Z1664)*Z1664</f>
        <v>0</v>
      </c>
      <c r="AB1664" s="197">
        <f>COUNTIFS(resources!B:B,B1664)</f>
        <v>1</v>
      </c>
      <c r="AC1664" s="197">
        <f t="shared" si="518"/>
        <v>1</v>
      </c>
      <c r="AD1664" s="197">
        <f t="shared" si="519"/>
        <v>1</v>
      </c>
      <c r="AE1664" s="197">
        <f t="shared" si="520"/>
        <v>1</v>
      </c>
      <c r="AF1664" s="197">
        <f t="shared" si="521"/>
        <v>1</v>
      </c>
      <c r="AG1664" s="197">
        <f t="shared" si="522"/>
        <v>1</v>
      </c>
      <c r="AH1664" s="197">
        <f t="shared" si="523"/>
        <v>1</v>
      </c>
      <c r="AI1664" s="197">
        <f t="shared" si="524"/>
        <v>1</v>
      </c>
    </row>
    <row r="1665" spans="1:35" ht="36" x14ac:dyDescent="0.3">
      <c r="A1665" s="103" t="s">
        <v>3926</v>
      </c>
      <c r="B1665" s="215" t="s">
        <v>593</v>
      </c>
      <c r="C1665" s="215" t="s">
        <v>6290</v>
      </c>
      <c r="D1665" s="164">
        <v>2029</v>
      </c>
      <c r="E1665" s="164">
        <v>6</v>
      </c>
      <c r="F1665" s="166">
        <v>0</v>
      </c>
      <c r="G1665" s="206"/>
      <c r="H1665" s="208">
        <v>7.9654829074012612E-3</v>
      </c>
      <c r="I1665" s="103" t="s">
        <v>594</v>
      </c>
      <c r="J1665" s="85">
        <v>4</v>
      </c>
      <c r="K1665" s="211" t="s">
        <v>6291</v>
      </c>
      <c r="L1665" s="211">
        <v>17.3</v>
      </c>
      <c r="M1665" s="211" t="str">
        <f>IF(
ISNA(INDEX([1]resources!E:E,MATCH(B1665,[1]resources!B:B,0))),"fillme",
INDEX([1]resources!E:E,MATCH(B1665,[1]resources!B:B,0)))</f>
        <v>CAISO_Battery</v>
      </c>
      <c r="N1665" s="221">
        <f>IF(
ISNA(INDEX([1]resources!J:J,MATCH(B1665,[1]resources!B:B,0))),"fillme",
INDEX([1]resources!J:J,MATCH(B1665,[1]resources!B:B,0)))</f>
        <v>0</v>
      </c>
      <c r="O1665" s="210" t="str">
        <f>IFERROR(INDEX(resources!K:K,MATCH(B1665,resources!B:B,0)),"fillme")</f>
        <v>battery</v>
      </c>
      <c r="P1665" s="210" t="str">
        <f t="shared" si="510"/>
        <v>battery_2029_6</v>
      </c>
      <c r="Q1665" s="194">
        <f>INDEX(elcc!G:G,MATCH(P1665,elcc!D:D,0))</f>
        <v>0.96603464723299004</v>
      </c>
      <c r="R1665" s="195">
        <f t="shared" si="511"/>
        <v>1</v>
      </c>
      <c r="S1665" s="210">
        <f t="shared" si="512"/>
        <v>0.13312233173950794</v>
      </c>
      <c r="T1665" s="212">
        <f t="shared" si="513"/>
        <v>0.13312233173950794</v>
      </c>
      <c r="U1665" s="196" t="str">
        <f t="shared" si="514"/>
        <v>ok</v>
      </c>
      <c r="V1665" s="192" t="str">
        <f>INDEX(resources!F:F,MATCH(B1665,resources!B:B,0))</f>
        <v>new_resolve</v>
      </c>
      <c r="W1665" s="197">
        <f t="shared" si="515"/>
        <v>0</v>
      </c>
      <c r="X1665" s="197">
        <f t="shared" si="516"/>
        <v>1</v>
      </c>
      <c r="Y1665" s="214" t="str">
        <f t="shared" si="517"/>
        <v>New_Li_Battery_D.19-11-016 Resource 8_Resource 8, likely battery, to satisfy the rest of SDGE's 301.3 MW mandated reliability procurement.</v>
      </c>
      <c r="Z1665" s="197">
        <f>IF(COUNTIFS($Y$2:Y1665,Y1665)=1,1,0)</f>
        <v>0</v>
      </c>
      <c r="AA1665" s="197">
        <f>SUM($Z$2:Z1665)*Z1665</f>
        <v>0</v>
      </c>
      <c r="AB1665" s="197">
        <f>COUNTIFS(resources!B:B,B1665)</f>
        <v>1</v>
      </c>
      <c r="AC1665" s="197">
        <f t="shared" si="518"/>
        <v>1</v>
      </c>
      <c r="AD1665" s="197">
        <f t="shared" si="519"/>
        <v>1</v>
      </c>
      <c r="AE1665" s="197">
        <f t="shared" si="520"/>
        <v>1</v>
      </c>
      <c r="AF1665" s="197">
        <f t="shared" si="521"/>
        <v>1</v>
      </c>
      <c r="AG1665" s="197">
        <f t="shared" si="522"/>
        <v>1</v>
      </c>
      <c r="AH1665" s="197">
        <f t="shared" si="523"/>
        <v>1</v>
      </c>
      <c r="AI1665" s="197">
        <f t="shared" si="524"/>
        <v>1</v>
      </c>
    </row>
    <row r="1666" spans="1:35" ht="36" x14ac:dyDescent="0.3">
      <c r="A1666" s="103" t="s">
        <v>3926</v>
      </c>
      <c r="B1666" s="215" t="s">
        <v>593</v>
      </c>
      <c r="C1666" s="215" t="s">
        <v>6290</v>
      </c>
      <c r="D1666" s="164">
        <v>2029</v>
      </c>
      <c r="E1666" s="164">
        <v>7</v>
      </c>
      <c r="F1666" s="166">
        <v>0</v>
      </c>
      <c r="G1666" s="206"/>
      <c r="H1666" s="208">
        <v>7.9654829074012612E-3</v>
      </c>
      <c r="I1666" s="103" t="s">
        <v>594</v>
      </c>
      <c r="J1666" s="85">
        <v>4</v>
      </c>
      <c r="K1666" s="211" t="s">
        <v>6291</v>
      </c>
      <c r="L1666" s="211">
        <v>17.3</v>
      </c>
      <c r="M1666" s="211" t="str">
        <f>IF(
ISNA(INDEX([1]resources!E:E,MATCH(B1666,[1]resources!B:B,0))),"fillme",
INDEX([1]resources!E:E,MATCH(B1666,[1]resources!B:B,0)))</f>
        <v>CAISO_Battery</v>
      </c>
      <c r="N1666" s="221">
        <f>IF(
ISNA(INDEX([1]resources!J:J,MATCH(B1666,[1]resources!B:B,0))),"fillme",
INDEX([1]resources!J:J,MATCH(B1666,[1]resources!B:B,0)))</f>
        <v>0</v>
      </c>
      <c r="O1666" s="210" t="str">
        <f>IFERROR(INDEX(resources!K:K,MATCH(B1666,resources!B:B,0)),"fillme")</f>
        <v>battery</v>
      </c>
      <c r="P1666" s="210" t="str">
        <f t="shared" si="510"/>
        <v>battery_2029_7</v>
      </c>
      <c r="Q1666" s="194">
        <f>INDEX(elcc!G:G,MATCH(P1666,elcc!D:D,0))</f>
        <v>0.96603464723299004</v>
      </c>
      <c r="R1666" s="195">
        <f t="shared" si="511"/>
        <v>1</v>
      </c>
      <c r="S1666" s="210">
        <f t="shared" si="512"/>
        <v>0.13312233173950794</v>
      </c>
      <c r="T1666" s="212">
        <f t="shared" si="513"/>
        <v>0.13312233173950794</v>
      </c>
      <c r="U1666" s="196" t="str">
        <f t="shared" si="514"/>
        <v>ok</v>
      </c>
      <c r="V1666" s="192" t="str">
        <f>INDEX(resources!F:F,MATCH(B1666,resources!B:B,0))</f>
        <v>new_resolve</v>
      </c>
      <c r="W1666" s="197">
        <f t="shared" si="515"/>
        <v>0</v>
      </c>
      <c r="X1666" s="197">
        <f t="shared" si="516"/>
        <v>1</v>
      </c>
      <c r="Y1666" s="214" t="str">
        <f t="shared" si="517"/>
        <v>New_Li_Battery_D.19-11-016 Resource 8_Resource 8, likely battery, to satisfy the rest of SDGE's 301.3 MW mandated reliability procurement.</v>
      </c>
      <c r="Z1666" s="197">
        <f>IF(COUNTIFS($Y$2:Y1666,Y1666)=1,1,0)</f>
        <v>0</v>
      </c>
      <c r="AA1666" s="197">
        <f>SUM($Z$2:Z1666)*Z1666</f>
        <v>0</v>
      </c>
      <c r="AB1666" s="197">
        <f>COUNTIFS(resources!B:B,B1666)</f>
        <v>1</v>
      </c>
      <c r="AC1666" s="197">
        <f t="shared" si="518"/>
        <v>1</v>
      </c>
      <c r="AD1666" s="197">
        <f t="shared" si="519"/>
        <v>1</v>
      </c>
      <c r="AE1666" s="197">
        <f t="shared" si="520"/>
        <v>1</v>
      </c>
      <c r="AF1666" s="197">
        <f t="shared" si="521"/>
        <v>1</v>
      </c>
      <c r="AG1666" s="197">
        <f t="shared" si="522"/>
        <v>1</v>
      </c>
      <c r="AH1666" s="197">
        <f t="shared" si="523"/>
        <v>1</v>
      </c>
      <c r="AI1666" s="197">
        <f t="shared" si="524"/>
        <v>1</v>
      </c>
    </row>
    <row r="1667" spans="1:35" ht="36" x14ac:dyDescent="0.3">
      <c r="A1667" s="103" t="s">
        <v>3926</v>
      </c>
      <c r="B1667" s="215" t="s">
        <v>593</v>
      </c>
      <c r="C1667" s="215" t="s">
        <v>6290</v>
      </c>
      <c r="D1667" s="164">
        <v>2029</v>
      </c>
      <c r="E1667" s="164">
        <v>8</v>
      </c>
      <c r="F1667" s="166">
        <v>0</v>
      </c>
      <c r="G1667" s="206"/>
      <c r="H1667" s="208">
        <v>7.9654829074012612E-3</v>
      </c>
      <c r="I1667" s="103" t="s">
        <v>594</v>
      </c>
      <c r="J1667" s="85">
        <v>4</v>
      </c>
      <c r="K1667" s="211" t="s">
        <v>6291</v>
      </c>
      <c r="L1667" s="211">
        <v>17.3</v>
      </c>
      <c r="M1667" s="211" t="str">
        <f>IF(
ISNA(INDEX([1]resources!E:E,MATCH(B1667,[1]resources!B:B,0))),"fillme",
INDEX([1]resources!E:E,MATCH(B1667,[1]resources!B:B,0)))</f>
        <v>CAISO_Battery</v>
      </c>
      <c r="N1667" s="221">
        <f>IF(
ISNA(INDEX([1]resources!J:J,MATCH(B1667,[1]resources!B:B,0))),"fillme",
INDEX([1]resources!J:J,MATCH(B1667,[1]resources!B:B,0)))</f>
        <v>0</v>
      </c>
      <c r="O1667" s="210" t="str">
        <f>IFERROR(INDEX(resources!K:K,MATCH(B1667,resources!B:B,0)),"fillme")</f>
        <v>battery</v>
      </c>
      <c r="P1667" s="210" t="str">
        <f t="shared" si="510"/>
        <v>battery_2029_8</v>
      </c>
      <c r="Q1667" s="194">
        <f>INDEX(elcc!G:G,MATCH(P1667,elcc!D:D,0))</f>
        <v>0.96603464723299004</v>
      </c>
      <c r="R1667" s="195">
        <f t="shared" si="511"/>
        <v>1</v>
      </c>
      <c r="S1667" s="210">
        <f t="shared" si="512"/>
        <v>0.13312233173950794</v>
      </c>
      <c r="T1667" s="212">
        <f t="shared" si="513"/>
        <v>0.13312233173950794</v>
      </c>
      <c r="U1667" s="196" t="str">
        <f t="shared" si="514"/>
        <v>ok</v>
      </c>
      <c r="V1667" s="192" t="str">
        <f>INDEX(resources!F:F,MATCH(B1667,resources!B:B,0))</f>
        <v>new_resolve</v>
      </c>
      <c r="W1667" s="197">
        <f t="shared" si="515"/>
        <v>0</v>
      </c>
      <c r="X1667" s="197">
        <f t="shared" si="516"/>
        <v>1</v>
      </c>
      <c r="Y1667" s="214" t="str">
        <f t="shared" si="517"/>
        <v>New_Li_Battery_D.19-11-016 Resource 8_Resource 8, likely battery, to satisfy the rest of SDGE's 301.3 MW mandated reliability procurement.</v>
      </c>
      <c r="Z1667" s="197">
        <f>IF(COUNTIFS($Y$2:Y1667,Y1667)=1,1,0)</f>
        <v>0</v>
      </c>
      <c r="AA1667" s="197">
        <f>SUM($Z$2:Z1667)*Z1667</f>
        <v>0</v>
      </c>
      <c r="AB1667" s="197">
        <f>COUNTIFS(resources!B:B,B1667)</f>
        <v>1</v>
      </c>
      <c r="AC1667" s="197">
        <f t="shared" si="518"/>
        <v>1</v>
      </c>
      <c r="AD1667" s="197">
        <f t="shared" si="519"/>
        <v>1</v>
      </c>
      <c r="AE1667" s="197">
        <f t="shared" si="520"/>
        <v>1</v>
      </c>
      <c r="AF1667" s="197">
        <f t="shared" si="521"/>
        <v>1</v>
      </c>
      <c r="AG1667" s="197">
        <f t="shared" si="522"/>
        <v>1</v>
      </c>
      <c r="AH1667" s="197">
        <f t="shared" si="523"/>
        <v>1</v>
      </c>
      <c r="AI1667" s="197">
        <f t="shared" si="524"/>
        <v>1</v>
      </c>
    </row>
    <row r="1668" spans="1:35" ht="36" x14ac:dyDescent="0.3">
      <c r="A1668" s="103" t="s">
        <v>3926</v>
      </c>
      <c r="B1668" s="215" t="s">
        <v>593</v>
      </c>
      <c r="C1668" s="215" t="s">
        <v>6290</v>
      </c>
      <c r="D1668" s="164">
        <v>2029</v>
      </c>
      <c r="E1668" s="164">
        <v>9</v>
      </c>
      <c r="F1668" s="166">
        <v>0</v>
      </c>
      <c r="G1668" s="206"/>
      <c r="H1668" s="208">
        <v>7.9654829074012612E-3</v>
      </c>
      <c r="I1668" s="103" t="s">
        <v>594</v>
      </c>
      <c r="J1668" s="85">
        <v>4</v>
      </c>
      <c r="K1668" s="211" t="s">
        <v>6291</v>
      </c>
      <c r="L1668" s="211">
        <v>17.3</v>
      </c>
      <c r="M1668" s="211" t="str">
        <f>IF(
ISNA(INDEX([1]resources!E:E,MATCH(B1668,[1]resources!B:B,0))),"fillme",
INDEX([1]resources!E:E,MATCH(B1668,[1]resources!B:B,0)))</f>
        <v>CAISO_Battery</v>
      </c>
      <c r="N1668" s="221">
        <f>IF(
ISNA(INDEX([1]resources!J:J,MATCH(B1668,[1]resources!B:B,0))),"fillme",
INDEX([1]resources!J:J,MATCH(B1668,[1]resources!B:B,0)))</f>
        <v>0</v>
      </c>
      <c r="O1668" s="210" t="str">
        <f>IFERROR(INDEX(resources!K:K,MATCH(B1668,resources!B:B,0)),"fillme")</f>
        <v>battery</v>
      </c>
      <c r="P1668" s="210" t="str">
        <f t="shared" si="510"/>
        <v>battery_2029_9</v>
      </c>
      <c r="Q1668" s="194">
        <f>INDEX(elcc!G:G,MATCH(P1668,elcc!D:D,0))</f>
        <v>0.96603464723299004</v>
      </c>
      <c r="R1668" s="195">
        <f t="shared" si="511"/>
        <v>1</v>
      </c>
      <c r="S1668" s="210">
        <f t="shared" si="512"/>
        <v>0.13312233173950794</v>
      </c>
      <c r="T1668" s="212">
        <f t="shared" si="513"/>
        <v>0.13312233173950794</v>
      </c>
      <c r="U1668" s="196" t="str">
        <f t="shared" si="514"/>
        <v>ok</v>
      </c>
      <c r="V1668" s="192" t="str">
        <f>INDEX(resources!F:F,MATCH(B1668,resources!B:B,0))</f>
        <v>new_resolve</v>
      </c>
      <c r="W1668" s="197">
        <f t="shared" si="515"/>
        <v>0</v>
      </c>
      <c r="X1668" s="197">
        <f t="shared" si="516"/>
        <v>1</v>
      </c>
      <c r="Y1668" s="214" t="str">
        <f t="shared" si="517"/>
        <v>New_Li_Battery_D.19-11-016 Resource 8_Resource 8, likely battery, to satisfy the rest of SDGE's 301.3 MW mandated reliability procurement.</v>
      </c>
      <c r="Z1668" s="197">
        <f>IF(COUNTIFS($Y$2:Y1668,Y1668)=1,1,0)</f>
        <v>0</v>
      </c>
      <c r="AA1668" s="197">
        <f>SUM($Z$2:Z1668)*Z1668</f>
        <v>0</v>
      </c>
      <c r="AB1668" s="197">
        <f>COUNTIFS(resources!B:B,B1668)</f>
        <v>1</v>
      </c>
      <c r="AC1668" s="197">
        <f t="shared" si="518"/>
        <v>1</v>
      </c>
      <c r="AD1668" s="197">
        <f t="shared" si="519"/>
        <v>1</v>
      </c>
      <c r="AE1668" s="197">
        <f t="shared" si="520"/>
        <v>1</v>
      </c>
      <c r="AF1668" s="197">
        <f t="shared" si="521"/>
        <v>1</v>
      </c>
      <c r="AG1668" s="197">
        <f t="shared" si="522"/>
        <v>1</v>
      </c>
      <c r="AH1668" s="197">
        <f t="shared" si="523"/>
        <v>1</v>
      </c>
      <c r="AI1668" s="197">
        <f t="shared" si="524"/>
        <v>1</v>
      </c>
    </row>
    <row r="1669" spans="1:35" ht="36" x14ac:dyDescent="0.3">
      <c r="A1669" s="103" t="s">
        <v>3926</v>
      </c>
      <c r="B1669" s="215" t="s">
        <v>593</v>
      </c>
      <c r="C1669" s="215" t="s">
        <v>6290</v>
      </c>
      <c r="D1669" s="164">
        <v>2029</v>
      </c>
      <c r="E1669" s="164">
        <v>10</v>
      </c>
      <c r="F1669" s="166">
        <v>0</v>
      </c>
      <c r="G1669" s="206"/>
      <c r="H1669" s="208">
        <v>7.9654829074012612E-3</v>
      </c>
      <c r="I1669" s="103" t="s">
        <v>594</v>
      </c>
      <c r="J1669" s="85">
        <v>4</v>
      </c>
      <c r="K1669" s="211" t="s">
        <v>6291</v>
      </c>
      <c r="L1669" s="211">
        <v>17.3</v>
      </c>
      <c r="M1669" s="211" t="str">
        <f>IF(
ISNA(INDEX([1]resources!E:E,MATCH(B1669,[1]resources!B:B,0))),"fillme",
INDEX([1]resources!E:E,MATCH(B1669,[1]resources!B:B,0)))</f>
        <v>CAISO_Battery</v>
      </c>
      <c r="N1669" s="221">
        <f>IF(
ISNA(INDEX([1]resources!J:J,MATCH(B1669,[1]resources!B:B,0))),"fillme",
INDEX([1]resources!J:J,MATCH(B1669,[1]resources!B:B,0)))</f>
        <v>0</v>
      </c>
      <c r="O1669" s="210" t="str">
        <f>IFERROR(INDEX(resources!K:K,MATCH(B1669,resources!B:B,0)),"fillme")</f>
        <v>battery</v>
      </c>
      <c r="P1669" s="210" t="str">
        <f t="shared" si="510"/>
        <v>battery_2029_10</v>
      </c>
      <c r="Q1669" s="194">
        <f>INDEX(elcc!G:G,MATCH(P1669,elcc!D:D,0))</f>
        <v>0.96603464723299004</v>
      </c>
      <c r="R1669" s="195">
        <f t="shared" si="511"/>
        <v>1</v>
      </c>
      <c r="S1669" s="210">
        <f t="shared" si="512"/>
        <v>0.13312233173950794</v>
      </c>
      <c r="T1669" s="212">
        <f t="shared" si="513"/>
        <v>0.13312233173950794</v>
      </c>
      <c r="U1669" s="196" t="str">
        <f t="shared" si="514"/>
        <v>ok</v>
      </c>
      <c r="V1669" s="192" t="str">
        <f>INDEX(resources!F:F,MATCH(B1669,resources!B:B,0))</f>
        <v>new_resolve</v>
      </c>
      <c r="W1669" s="197">
        <f t="shared" si="515"/>
        <v>0</v>
      </c>
      <c r="X1669" s="197">
        <f t="shared" si="516"/>
        <v>1</v>
      </c>
      <c r="Y1669" s="214" t="str">
        <f t="shared" si="517"/>
        <v>New_Li_Battery_D.19-11-016 Resource 8_Resource 8, likely battery, to satisfy the rest of SDGE's 301.3 MW mandated reliability procurement.</v>
      </c>
      <c r="Z1669" s="197">
        <f>IF(COUNTIFS($Y$2:Y1669,Y1669)=1,1,0)</f>
        <v>0</v>
      </c>
      <c r="AA1669" s="197">
        <f>SUM($Z$2:Z1669)*Z1669</f>
        <v>0</v>
      </c>
      <c r="AB1669" s="197">
        <f>COUNTIFS(resources!B:B,B1669)</f>
        <v>1</v>
      </c>
      <c r="AC1669" s="197">
        <f t="shared" si="518"/>
        <v>1</v>
      </c>
      <c r="AD1669" s="197">
        <f t="shared" si="519"/>
        <v>1</v>
      </c>
      <c r="AE1669" s="197">
        <f t="shared" si="520"/>
        <v>1</v>
      </c>
      <c r="AF1669" s="197">
        <f t="shared" si="521"/>
        <v>1</v>
      </c>
      <c r="AG1669" s="197">
        <f t="shared" si="522"/>
        <v>1</v>
      </c>
      <c r="AH1669" s="197">
        <f t="shared" si="523"/>
        <v>1</v>
      </c>
      <c r="AI1669" s="197">
        <f t="shared" si="524"/>
        <v>1</v>
      </c>
    </row>
    <row r="1670" spans="1:35" ht="36" x14ac:dyDescent="0.3">
      <c r="A1670" s="103" t="s">
        <v>3926</v>
      </c>
      <c r="B1670" s="215" t="s">
        <v>593</v>
      </c>
      <c r="C1670" s="215" t="s">
        <v>6290</v>
      </c>
      <c r="D1670" s="164">
        <v>2029</v>
      </c>
      <c r="E1670" s="164">
        <v>11</v>
      </c>
      <c r="F1670" s="166">
        <v>0</v>
      </c>
      <c r="G1670" s="206"/>
      <c r="H1670" s="208">
        <v>7.9654829074012612E-3</v>
      </c>
      <c r="I1670" s="103" t="s">
        <v>594</v>
      </c>
      <c r="J1670" s="85">
        <v>4</v>
      </c>
      <c r="K1670" s="211" t="s">
        <v>6291</v>
      </c>
      <c r="L1670" s="211">
        <v>17.3</v>
      </c>
      <c r="M1670" s="211" t="str">
        <f>IF(
ISNA(INDEX([1]resources!E:E,MATCH(B1670,[1]resources!B:B,0))),"fillme",
INDEX([1]resources!E:E,MATCH(B1670,[1]resources!B:B,0)))</f>
        <v>CAISO_Battery</v>
      </c>
      <c r="N1670" s="221">
        <f>IF(
ISNA(INDEX([1]resources!J:J,MATCH(B1670,[1]resources!B:B,0))),"fillme",
INDEX([1]resources!J:J,MATCH(B1670,[1]resources!B:B,0)))</f>
        <v>0</v>
      </c>
      <c r="O1670" s="210" t="str">
        <f>IFERROR(INDEX(resources!K:K,MATCH(B1670,resources!B:B,0)),"fillme")</f>
        <v>battery</v>
      </c>
      <c r="P1670" s="210" t="str">
        <f t="shared" si="510"/>
        <v>battery_2029_11</v>
      </c>
      <c r="Q1670" s="194">
        <f>INDEX(elcc!G:G,MATCH(P1670,elcc!D:D,0))</f>
        <v>0.96603464723299004</v>
      </c>
      <c r="R1670" s="195">
        <f t="shared" si="511"/>
        <v>1</v>
      </c>
      <c r="S1670" s="210">
        <f t="shared" si="512"/>
        <v>0.13312233173950794</v>
      </c>
      <c r="T1670" s="212">
        <f t="shared" si="513"/>
        <v>0.13312233173950794</v>
      </c>
      <c r="U1670" s="196" t="str">
        <f t="shared" si="514"/>
        <v>ok</v>
      </c>
      <c r="V1670" s="192" t="str">
        <f>INDEX(resources!F:F,MATCH(B1670,resources!B:B,0))</f>
        <v>new_resolve</v>
      </c>
      <c r="W1670" s="197">
        <f t="shared" si="515"/>
        <v>0</v>
      </c>
      <c r="X1670" s="197">
        <f t="shared" si="516"/>
        <v>1</v>
      </c>
      <c r="Y1670" s="214" t="str">
        <f t="shared" si="517"/>
        <v>New_Li_Battery_D.19-11-016 Resource 8_Resource 8, likely battery, to satisfy the rest of SDGE's 301.3 MW mandated reliability procurement.</v>
      </c>
      <c r="Z1670" s="197">
        <f>IF(COUNTIFS($Y$2:Y1670,Y1670)=1,1,0)</f>
        <v>0</v>
      </c>
      <c r="AA1670" s="197">
        <f>SUM($Z$2:Z1670)*Z1670</f>
        <v>0</v>
      </c>
      <c r="AB1670" s="197">
        <f>COUNTIFS(resources!B:B,B1670)</f>
        <v>1</v>
      </c>
      <c r="AC1670" s="197">
        <f t="shared" si="518"/>
        <v>1</v>
      </c>
      <c r="AD1670" s="197">
        <f t="shared" si="519"/>
        <v>1</v>
      </c>
      <c r="AE1670" s="197">
        <f t="shared" si="520"/>
        <v>1</v>
      </c>
      <c r="AF1670" s="197">
        <f t="shared" si="521"/>
        <v>1</v>
      </c>
      <c r="AG1670" s="197">
        <f t="shared" si="522"/>
        <v>1</v>
      </c>
      <c r="AH1670" s="197">
        <f t="shared" si="523"/>
        <v>1</v>
      </c>
      <c r="AI1670" s="197">
        <f t="shared" si="524"/>
        <v>1</v>
      </c>
    </row>
    <row r="1671" spans="1:35" ht="36" x14ac:dyDescent="0.3">
      <c r="A1671" s="103" t="s">
        <v>3926</v>
      </c>
      <c r="B1671" s="215" t="s">
        <v>593</v>
      </c>
      <c r="C1671" s="215" t="s">
        <v>6290</v>
      </c>
      <c r="D1671" s="164">
        <v>2029</v>
      </c>
      <c r="E1671" s="164">
        <v>12</v>
      </c>
      <c r="F1671" s="166">
        <v>0</v>
      </c>
      <c r="G1671" s="206"/>
      <c r="H1671" s="208">
        <v>7.9654829074012612E-3</v>
      </c>
      <c r="I1671" s="103" t="s">
        <v>594</v>
      </c>
      <c r="J1671" s="85">
        <v>4</v>
      </c>
      <c r="K1671" s="211" t="s">
        <v>6291</v>
      </c>
      <c r="L1671" s="211">
        <v>17.3</v>
      </c>
      <c r="M1671" s="211" t="str">
        <f>IF(
ISNA(INDEX([1]resources!E:E,MATCH(B1671,[1]resources!B:B,0))),"fillme",
INDEX([1]resources!E:E,MATCH(B1671,[1]resources!B:B,0)))</f>
        <v>CAISO_Battery</v>
      </c>
      <c r="N1671" s="221">
        <f>IF(
ISNA(INDEX([1]resources!J:J,MATCH(B1671,[1]resources!B:B,0))),"fillme",
INDEX([1]resources!J:J,MATCH(B1671,[1]resources!B:B,0)))</f>
        <v>0</v>
      </c>
      <c r="O1671" s="210" t="str">
        <f>IFERROR(INDEX(resources!K:K,MATCH(B1671,resources!B:B,0)),"fillme")</f>
        <v>battery</v>
      </c>
      <c r="P1671" s="210" t="str">
        <f t="shared" si="510"/>
        <v>battery_2029_12</v>
      </c>
      <c r="Q1671" s="194">
        <f>INDEX(elcc!G:G,MATCH(P1671,elcc!D:D,0))</f>
        <v>0.96603464723299004</v>
      </c>
      <c r="R1671" s="195">
        <f t="shared" si="511"/>
        <v>1</v>
      </c>
      <c r="S1671" s="210">
        <f t="shared" si="512"/>
        <v>0.13312233173950794</v>
      </c>
      <c r="T1671" s="212">
        <f t="shared" si="513"/>
        <v>0.13312233173950794</v>
      </c>
      <c r="U1671" s="196" t="str">
        <f t="shared" si="514"/>
        <v>ok</v>
      </c>
      <c r="V1671" s="192" t="str">
        <f>INDEX(resources!F:F,MATCH(B1671,resources!B:B,0))</f>
        <v>new_resolve</v>
      </c>
      <c r="W1671" s="197">
        <f t="shared" si="515"/>
        <v>0</v>
      </c>
      <c r="X1671" s="197">
        <f t="shared" si="516"/>
        <v>1</v>
      </c>
      <c r="Y1671" s="214" t="str">
        <f t="shared" si="517"/>
        <v>New_Li_Battery_D.19-11-016 Resource 8_Resource 8, likely battery, to satisfy the rest of SDGE's 301.3 MW mandated reliability procurement.</v>
      </c>
      <c r="Z1671" s="197">
        <f>IF(COUNTIFS($Y$2:Y1671,Y1671)=1,1,0)</f>
        <v>0</v>
      </c>
      <c r="AA1671" s="197">
        <f>SUM($Z$2:Z1671)*Z1671</f>
        <v>0</v>
      </c>
      <c r="AB1671" s="197">
        <f>COUNTIFS(resources!B:B,B1671)</f>
        <v>1</v>
      </c>
      <c r="AC1671" s="197">
        <f t="shared" si="518"/>
        <v>1</v>
      </c>
      <c r="AD1671" s="197">
        <f t="shared" si="519"/>
        <v>1</v>
      </c>
      <c r="AE1671" s="197">
        <f t="shared" si="520"/>
        <v>1</v>
      </c>
      <c r="AF1671" s="197">
        <f t="shared" si="521"/>
        <v>1</v>
      </c>
      <c r="AG1671" s="197">
        <f t="shared" si="522"/>
        <v>1</v>
      </c>
      <c r="AH1671" s="197">
        <f t="shared" si="523"/>
        <v>1</v>
      </c>
      <c r="AI1671" s="197">
        <f t="shared" si="524"/>
        <v>1</v>
      </c>
    </row>
    <row r="1672" spans="1:35" ht="36" x14ac:dyDescent="0.3">
      <c r="A1672" s="103" t="s">
        <v>3926</v>
      </c>
      <c r="B1672" s="215" t="s">
        <v>593</v>
      </c>
      <c r="C1672" s="215" t="s">
        <v>6290</v>
      </c>
      <c r="D1672" s="164">
        <v>2030</v>
      </c>
      <c r="E1672" s="164">
        <v>1</v>
      </c>
      <c r="F1672" s="166">
        <v>0</v>
      </c>
      <c r="G1672" s="206"/>
      <c r="H1672" s="208">
        <v>7.9654829074012612E-3</v>
      </c>
      <c r="I1672" s="103" t="s">
        <v>594</v>
      </c>
      <c r="J1672" s="85">
        <v>4</v>
      </c>
      <c r="K1672" s="211" t="s">
        <v>6291</v>
      </c>
      <c r="L1672" s="211">
        <v>17.3</v>
      </c>
      <c r="M1672" s="211" t="str">
        <f>IF(
ISNA(INDEX([1]resources!E:E,MATCH(B1672,[1]resources!B:B,0))),"fillme",
INDEX([1]resources!E:E,MATCH(B1672,[1]resources!B:B,0)))</f>
        <v>CAISO_Battery</v>
      </c>
      <c r="N1672" s="221">
        <f>IF(
ISNA(INDEX([1]resources!J:J,MATCH(B1672,[1]resources!B:B,0))),"fillme",
INDEX([1]resources!J:J,MATCH(B1672,[1]resources!B:B,0)))</f>
        <v>0</v>
      </c>
      <c r="O1672" s="210" t="str">
        <f>IFERROR(INDEX(resources!K:K,MATCH(B1672,resources!B:B,0)),"fillme")</f>
        <v>battery</v>
      </c>
      <c r="P1672" s="210" t="str">
        <f t="shared" si="510"/>
        <v>battery_2030_1</v>
      </c>
      <c r="Q1672" s="194">
        <f>INDEX(elcc!G:G,MATCH(P1672,elcc!D:D,0))</f>
        <v>0.96603464723299004</v>
      </c>
      <c r="R1672" s="195">
        <f t="shared" si="511"/>
        <v>1</v>
      </c>
      <c r="S1672" s="210">
        <f t="shared" si="512"/>
        <v>0.13312233173950794</v>
      </c>
      <c r="T1672" s="212">
        <f t="shared" si="513"/>
        <v>0.13312233173950794</v>
      </c>
      <c r="U1672" s="196" t="str">
        <f t="shared" si="514"/>
        <v>ok</v>
      </c>
      <c r="V1672" s="192" t="str">
        <f>INDEX(resources!F:F,MATCH(B1672,resources!B:B,0))</f>
        <v>new_resolve</v>
      </c>
      <c r="W1672" s="197">
        <f t="shared" si="515"/>
        <v>0</v>
      </c>
      <c r="X1672" s="197">
        <f t="shared" si="516"/>
        <v>1</v>
      </c>
      <c r="Y1672" s="214" t="str">
        <f t="shared" si="517"/>
        <v>New_Li_Battery_D.19-11-016 Resource 8_Resource 8, likely battery, to satisfy the rest of SDGE's 301.3 MW mandated reliability procurement.</v>
      </c>
      <c r="Z1672" s="197">
        <f>IF(COUNTIFS($Y$2:Y1672,Y1672)=1,1,0)</f>
        <v>0</v>
      </c>
      <c r="AA1672" s="197">
        <f>SUM($Z$2:Z1672)*Z1672</f>
        <v>0</v>
      </c>
      <c r="AB1672" s="197">
        <f>COUNTIFS(resources!B:B,B1672)</f>
        <v>1</v>
      </c>
      <c r="AC1672" s="197">
        <f t="shared" si="518"/>
        <v>1</v>
      </c>
      <c r="AD1672" s="197">
        <f t="shared" si="519"/>
        <v>1</v>
      </c>
      <c r="AE1672" s="197">
        <f t="shared" si="520"/>
        <v>1</v>
      </c>
      <c r="AF1672" s="197">
        <f t="shared" si="521"/>
        <v>1</v>
      </c>
      <c r="AG1672" s="197">
        <f t="shared" si="522"/>
        <v>1</v>
      </c>
      <c r="AH1672" s="197">
        <f t="shared" si="523"/>
        <v>1</v>
      </c>
      <c r="AI1672" s="197">
        <f t="shared" si="524"/>
        <v>1</v>
      </c>
    </row>
    <row r="1673" spans="1:35" ht="36" x14ac:dyDescent="0.3">
      <c r="A1673" s="103" t="s">
        <v>3926</v>
      </c>
      <c r="B1673" s="215" t="s">
        <v>593</v>
      </c>
      <c r="C1673" s="215" t="s">
        <v>6290</v>
      </c>
      <c r="D1673" s="164">
        <v>2030</v>
      </c>
      <c r="E1673" s="164">
        <v>2</v>
      </c>
      <c r="F1673" s="166">
        <v>0</v>
      </c>
      <c r="G1673" s="206"/>
      <c r="H1673" s="208">
        <v>7.9654829074012612E-3</v>
      </c>
      <c r="I1673" s="103" t="s">
        <v>594</v>
      </c>
      <c r="J1673" s="85">
        <v>4</v>
      </c>
      <c r="K1673" s="211" t="s">
        <v>6291</v>
      </c>
      <c r="L1673" s="211">
        <v>17.3</v>
      </c>
      <c r="M1673" s="211" t="str">
        <f>IF(
ISNA(INDEX([1]resources!E:E,MATCH(B1673,[1]resources!B:B,0))),"fillme",
INDEX([1]resources!E:E,MATCH(B1673,[1]resources!B:B,0)))</f>
        <v>CAISO_Battery</v>
      </c>
      <c r="N1673" s="221">
        <f>IF(
ISNA(INDEX([1]resources!J:J,MATCH(B1673,[1]resources!B:B,0))),"fillme",
INDEX([1]resources!J:J,MATCH(B1673,[1]resources!B:B,0)))</f>
        <v>0</v>
      </c>
      <c r="O1673" s="210" t="str">
        <f>IFERROR(INDEX(resources!K:K,MATCH(B1673,resources!B:B,0)),"fillme")</f>
        <v>battery</v>
      </c>
      <c r="P1673" s="210" t="str">
        <f t="shared" si="510"/>
        <v>battery_2030_2</v>
      </c>
      <c r="Q1673" s="194">
        <f>INDEX(elcc!G:G,MATCH(P1673,elcc!D:D,0))</f>
        <v>0.96603464723299004</v>
      </c>
      <c r="R1673" s="195">
        <f t="shared" si="511"/>
        <v>1</v>
      </c>
      <c r="S1673" s="210">
        <f t="shared" si="512"/>
        <v>0.13312233173950794</v>
      </c>
      <c r="T1673" s="212">
        <f t="shared" si="513"/>
        <v>0.13312233173950794</v>
      </c>
      <c r="U1673" s="196" t="str">
        <f t="shared" si="514"/>
        <v>ok</v>
      </c>
      <c r="V1673" s="192" t="str">
        <f>INDEX(resources!F:F,MATCH(B1673,resources!B:B,0))</f>
        <v>new_resolve</v>
      </c>
      <c r="W1673" s="197">
        <f t="shared" si="515"/>
        <v>0</v>
      </c>
      <c r="X1673" s="197">
        <f t="shared" si="516"/>
        <v>1</v>
      </c>
      <c r="Y1673" s="214" t="str">
        <f t="shared" si="517"/>
        <v>New_Li_Battery_D.19-11-016 Resource 8_Resource 8, likely battery, to satisfy the rest of SDGE's 301.3 MW mandated reliability procurement.</v>
      </c>
      <c r="Z1673" s="197">
        <f>IF(COUNTIFS($Y$2:Y1673,Y1673)=1,1,0)</f>
        <v>0</v>
      </c>
      <c r="AA1673" s="197">
        <f>SUM($Z$2:Z1673)*Z1673</f>
        <v>0</v>
      </c>
      <c r="AB1673" s="197">
        <f>COUNTIFS(resources!B:B,B1673)</f>
        <v>1</v>
      </c>
      <c r="AC1673" s="197">
        <f t="shared" si="518"/>
        <v>1</v>
      </c>
      <c r="AD1673" s="197">
        <f t="shared" si="519"/>
        <v>1</v>
      </c>
      <c r="AE1673" s="197">
        <f t="shared" si="520"/>
        <v>1</v>
      </c>
      <c r="AF1673" s="197">
        <f t="shared" si="521"/>
        <v>1</v>
      </c>
      <c r="AG1673" s="197">
        <f t="shared" si="522"/>
        <v>1</v>
      </c>
      <c r="AH1673" s="197">
        <f t="shared" si="523"/>
        <v>1</v>
      </c>
      <c r="AI1673" s="197">
        <f t="shared" si="524"/>
        <v>1</v>
      </c>
    </row>
    <row r="1674" spans="1:35" ht="36" x14ac:dyDescent="0.3">
      <c r="A1674" s="103" t="s">
        <v>3926</v>
      </c>
      <c r="B1674" s="215" t="s">
        <v>593</v>
      </c>
      <c r="C1674" s="215" t="s">
        <v>6290</v>
      </c>
      <c r="D1674" s="164">
        <v>2030</v>
      </c>
      <c r="E1674" s="164">
        <v>3</v>
      </c>
      <c r="F1674" s="166">
        <v>0</v>
      </c>
      <c r="G1674" s="206"/>
      <c r="H1674" s="208">
        <v>7.9654829074012612E-3</v>
      </c>
      <c r="I1674" s="103" t="s">
        <v>594</v>
      </c>
      <c r="J1674" s="85">
        <v>4</v>
      </c>
      <c r="K1674" s="211" t="s">
        <v>6291</v>
      </c>
      <c r="L1674" s="211">
        <v>17.3</v>
      </c>
      <c r="M1674" s="211" t="str">
        <f>IF(
ISNA(INDEX([1]resources!E:E,MATCH(B1674,[1]resources!B:B,0))),"fillme",
INDEX([1]resources!E:E,MATCH(B1674,[1]resources!B:B,0)))</f>
        <v>CAISO_Battery</v>
      </c>
      <c r="N1674" s="221">
        <f>IF(
ISNA(INDEX([1]resources!J:J,MATCH(B1674,[1]resources!B:B,0))),"fillme",
INDEX([1]resources!J:J,MATCH(B1674,[1]resources!B:B,0)))</f>
        <v>0</v>
      </c>
      <c r="O1674" s="210" t="str">
        <f>IFERROR(INDEX(resources!K:K,MATCH(B1674,resources!B:B,0)),"fillme")</f>
        <v>battery</v>
      </c>
      <c r="P1674" s="210" t="str">
        <f t="shared" si="510"/>
        <v>battery_2030_3</v>
      </c>
      <c r="Q1674" s="194">
        <f>INDEX(elcc!G:G,MATCH(P1674,elcc!D:D,0))</f>
        <v>0.96603464723299004</v>
      </c>
      <c r="R1674" s="195">
        <f t="shared" si="511"/>
        <v>1</v>
      </c>
      <c r="S1674" s="210">
        <f t="shared" si="512"/>
        <v>0.13312233173950794</v>
      </c>
      <c r="T1674" s="212">
        <f t="shared" si="513"/>
        <v>0.13312233173950794</v>
      </c>
      <c r="U1674" s="196" t="str">
        <f t="shared" si="514"/>
        <v>ok</v>
      </c>
      <c r="V1674" s="192" t="str">
        <f>INDEX(resources!F:F,MATCH(B1674,resources!B:B,0))</f>
        <v>new_resolve</v>
      </c>
      <c r="W1674" s="197">
        <f t="shared" si="515"/>
        <v>0</v>
      </c>
      <c r="X1674" s="197">
        <f t="shared" si="516"/>
        <v>1</v>
      </c>
      <c r="Y1674" s="214" t="str">
        <f t="shared" si="517"/>
        <v>New_Li_Battery_D.19-11-016 Resource 8_Resource 8, likely battery, to satisfy the rest of SDGE's 301.3 MW mandated reliability procurement.</v>
      </c>
      <c r="Z1674" s="197">
        <f>IF(COUNTIFS($Y$2:Y1674,Y1674)=1,1,0)</f>
        <v>0</v>
      </c>
      <c r="AA1674" s="197">
        <f>SUM($Z$2:Z1674)*Z1674</f>
        <v>0</v>
      </c>
      <c r="AB1674" s="197">
        <f>COUNTIFS(resources!B:B,B1674)</f>
        <v>1</v>
      </c>
      <c r="AC1674" s="197">
        <f t="shared" si="518"/>
        <v>1</v>
      </c>
      <c r="AD1674" s="197">
        <f t="shared" si="519"/>
        <v>1</v>
      </c>
      <c r="AE1674" s="197">
        <f t="shared" si="520"/>
        <v>1</v>
      </c>
      <c r="AF1674" s="197">
        <f t="shared" si="521"/>
        <v>1</v>
      </c>
      <c r="AG1674" s="197">
        <f t="shared" si="522"/>
        <v>1</v>
      </c>
      <c r="AH1674" s="197">
        <f t="shared" si="523"/>
        <v>1</v>
      </c>
      <c r="AI1674" s="197">
        <f t="shared" si="524"/>
        <v>1</v>
      </c>
    </row>
    <row r="1675" spans="1:35" ht="36" x14ac:dyDescent="0.3">
      <c r="A1675" s="103" t="s">
        <v>3926</v>
      </c>
      <c r="B1675" s="215" t="s">
        <v>593</v>
      </c>
      <c r="C1675" s="215" t="s">
        <v>6290</v>
      </c>
      <c r="D1675" s="164">
        <v>2030</v>
      </c>
      <c r="E1675" s="164">
        <v>4</v>
      </c>
      <c r="F1675" s="166">
        <v>0</v>
      </c>
      <c r="G1675" s="206"/>
      <c r="H1675" s="208">
        <v>7.9654829074012612E-3</v>
      </c>
      <c r="I1675" s="103" t="s">
        <v>594</v>
      </c>
      <c r="J1675" s="85">
        <v>4</v>
      </c>
      <c r="K1675" s="211" t="s">
        <v>6291</v>
      </c>
      <c r="L1675" s="211">
        <v>17.3</v>
      </c>
      <c r="M1675" s="211" t="str">
        <f>IF(
ISNA(INDEX([1]resources!E:E,MATCH(B1675,[1]resources!B:B,0))),"fillme",
INDEX([1]resources!E:E,MATCH(B1675,[1]resources!B:B,0)))</f>
        <v>CAISO_Battery</v>
      </c>
      <c r="N1675" s="221">
        <f>IF(
ISNA(INDEX([1]resources!J:J,MATCH(B1675,[1]resources!B:B,0))),"fillme",
INDEX([1]resources!J:J,MATCH(B1675,[1]resources!B:B,0)))</f>
        <v>0</v>
      </c>
      <c r="O1675" s="210" t="str">
        <f>IFERROR(INDEX(resources!K:K,MATCH(B1675,resources!B:B,0)),"fillme")</f>
        <v>battery</v>
      </c>
      <c r="P1675" s="210" t="str">
        <f t="shared" si="510"/>
        <v>battery_2030_4</v>
      </c>
      <c r="Q1675" s="194">
        <f>INDEX(elcc!G:G,MATCH(P1675,elcc!D:D,0))</f>
        <v>0.96603464723299004</v>
      </c>
      <c r="R1675" s="195">
        <f t="shared" si="511"/>
        <v>1</v>
      </c>
      <c r="S1675" s="210">
        <f t="shared" si="512"/>
        <v>0.13312233173950794</v>
      </c>
      <c r="T1675" s="212">
        <f t="shared" si="513"/>
        <v>0.13312233173950794</v>
      </c>
      <c r="U1675" s="196" t="str">
        <f t="shared" si="514"/>
        <v>ok</v>
      </c>
      <c r="V1675" s="192" t="str">
        <f>INDEX(resources!F:F,MATCH(B1675,resources!B:B,0))</f>
        <v>new_resolve</v>
      </c>
      <c r="W1675" s="197">
        <f t="shared" si="515"/>
        <v>0</v>
      </c>
      <c r="X1675" s="197">
        <f t="shared" si="516"/>
        <v>1</v>
      </c>
      <c r="Y1675" s="214" t="str">
        <f t="shared" si="517"/>
        <v>New_Li_Battery_D.19-11-016 Resource 8_Resource 8, likely battery, to satisfy the rest of SDGE's 301.3 MW mandated reliability procurement.</v>
      </c>
      <c r="Z1675" s="197">
        <f>IF(COUNTIFS($Y$2:Y1675,Y1675)=1,1,0)</f>
        <v>0</v>
      </c>
      <c r="AA1675" s="197">
        <f>SUM($Z$2:Z1675)*Z1675</f>
        <v>0</v>
      </c>
      <c r="AB1675" s="197">
        <f>COUNTIFS(resources!B:B,B1675)</f>
        <v>1</v>
      </c>
      <c r="AC1675" s="197">
        <f t="shared" si="518"/>
        <v>1</v>
      </c>
      <c r="AD1675" s="197">
        <f t="shared" si="519"/>
        <v>1</v>
      </c>
      <c r="AE1675" s="197">
        <f t="shared" si="520"/>
        <v>1</v>
      </c>
      <c r="AF1675" s="197">
        <f t="shared" si="521"/>
        <v>1</v>
      </c>
      <c r="AG1675" s="197">
        <f t="shared" si="522"/>
        <v>1</v>
      </c>
      <c r="AH1675" s="197">
        <f t="shared" si="523"/>
        <v>1</v>
      </c>
      <c r="AI1675" s="197">
        <f t="shared" si="524"/>
        <v>1</v>
      </c>
    </row>
    <row r="1676" spans="1:35" ht="36" x14ac:dyDescent="0.3">
      <c r="A1676" s="103" t="s">
        <v>3926</v>
      </c>
      <c r="B1676" s="215" t="s">
        <v>593</v>
      </c>
      <c r="C1676" s="215" t="s">
        <v>6290</v>
      </c>
      <c r="D1676" s="164">
        <v>2030</v>
      </c>
      <c r="E1676" s="164">
        <v>5</v>
      </c>
      <c r="F1676" s="166">
        <v>0</v>
      </c>
      <c r="G1676" s="206"/>
      <c r="H1676" s="208">
        <v>7.9654829074012612E-3</v>
      </c>
      <c r="I1676" s="103" t="s">
        <v>594</v>
      </c>
      <c r="J1676" s="85">
        <v>4</v>
      </c>
      <c r="K1676" s="211" t="s">
        <v>6291</v>
      </c>
      <c r="L1676" s="211">
        <v>17.3</v>
      </c>
      <c r="M1676" s="211" t="str">
        <f>IF(
ISNA(INDEX([1]resources!E:E,MATCH(B1676,[1]resources!B:B,0))),"fillme",
INDEX([1]resources!E:E,MATCH(B1676,[1]resources!B:B,0)))</f>
        <v>CAISO_Battery</v>
      </c>
      <c r="N1676" s="221">
        <f>IF(
ISNA(INDEX([1]resources!J:J,MATCH(B1676,[1]resources!B:B,0))),"fillme",
INDEX([1]resources!J:J,MATCH(B1676,[1]resources!B:B,0)))</f>
        <v>0</v>
      </c>
      <c r="O1676" s="210" t="str">
        <f>IFERROR(INDEX(resources!K:K,MATCH(B1676,resources!B:B,0)),"fillme")</f>
        <v>battery</v>
      </c>
      <c r="P1676" s="210" t="str">
        <f t="shared" si="510"/>
        <v>battery_2030_5</v>
      </c>
      <c r="Q1676" s="194">
        <f>INDEX(elcc!G:G,MATCH(P1676,elcc!D:D,0))</f>
        <v>0.96603464723299004</v>
      </c>
      <c r="R1676" s="195">
        <f t="shared" si="511"/>
        <v>1</v>
      </c>
      <c r="S1676" s="210">
        <f t="shared" si="512"/>
        <v>0.13312233173950794</v>
      </c>
      <c r="T1676" s="212">
        <f t="shared" si="513"/>
        <v>0.13312233173950794</v>
      </c>
      <c r="U1676" s="196" t="str">
        <f t="shared" si="514"/>
        <v>ok</v>
      </c>
      <c r="V1676" s="192" t="str">
        <f>INDEX(resources!F:F,MATCH(B1676,resources!B:B,0))</f>
        <v>new_resolve</v>
      </c>
      <c r="W1676" s="197">
        <f t="shared" si="515"/>
        <v>0</v>
      </c>
      <c r="X1676" s="197">
        <f t="shared" si="516"/>
        <v>1</v>
      </c>
      <c r="Y1676" s="214" t="str">
        <f t="shared" si="517"/>
        <v>New_Li_Battery_D.19-11-016 Resource 8_Resource 8, likely battery, to satisfy the rest of SDGE's 301.3 MW mandated reliability procurement.</v>
      </c>
      <c r="Z1676" s="197">
        <f>IF(COUNTIFS($Y$2:Y1676,Y1676)=1,1,0)</f>
        <v>0</v>
      </c>
      <c r="AA1676" s="197">
        <f>SUM($Z$2:Z1676)*Z1676</f>
        <v>0</v>
      </c>
      <c r="AB1676" s="197">
        <f>COUNTIFS(resources!B:B,B1676)</f>
        <v>1</v>
      </c>
      <c r="AC1676" s="197">
        <f t="shared" si="518"/>
        <v>1</v>
      </c>
      <c r="AD1676" s="197">
        <f t="shared" si="519"/>
        <v>1</v>
      </c>
      <c r="AE1676" s="197">
        <f t="shared" si="520"/>
        <v>1</v>
      </c>
      <c r="AF1676" s="197">
        <f t="shared" si="521"/>
        <v>1</v>
      </c>
      <c r="AG1676" s="197">
        <f t="shared" si="522"/>
        <v>1</v>
      </c>
      <c r="AH1676" s="197">
        <f t="shared" si="523"/>
        <v>1</v>
      </c>
      <c r="AI1676" s="197">
        <f t="shared" si="524"/>
        <v>1</v>
      </c>
    </row>
    <row r="1677" spans="1:35" ht="36" x14ac:dyDescent="0.3">
      <c r="A1677" s="103" t="s">
        <v>3926</v>
      </c>
      <c r="B1677" s="215" t="s">
        <v>593</v>
      </c>
      <c r="C1677" s="215" t="s">
        <v>6290</v>
      </c>
      <c r="D1677" s="164">
        <v>2030</v>
      </c>
      <c r="E1677" s="164">
        <v>6</v>
      </c>
      <c r="F1677" s="166">
        <v>0</v>
      </c>
      <c r="G1677" s="206"/>
      <c r="H1677" s="208">
        <v>7.9654829074012612E-3</v>
      </c>
      <c r="I1677" s="103" t="s">
        <v>594</v>
      </c>
      <c r="J1677" s="85">
        <v>4</v>
      </c>
      <c r="K1677" s="211" t="s">
        <v>6291</v>
      </c>
      <c r="L1677" s="211">
        <v>17.3</v>
      </c>
      <c r="M1677" s="211" t="str">
        <f>IF(
ISNA(INDEX([1]resources!E:E,MATCH(B1677,[1]resources!B:B,0))),"fillme",
INDEX([1]resources!E:E,MATCH(B1677,[1]resources!B:B,0)))</f>
        <v>CAISO_Battery</v>
      </c>
      <c r="N1677" s="221">
        <f>IF(
ISNA(INDEX([1]resources!J:J,MATCH(B1677,[1]resources!B:B,0))),"fillme",
INDEX([1]resources!J:J,MATCH(B1677,[1]resources!B:B,0)))</f>
        <v>0</v>
      </c>
      <c r="O1677" s="210" t="str">
        <f>IFERROR(INDEX(resources!K:K,MATCH(B1677,resources!B:B,0)),"fillme")</f>
        <v>battery</v>
      </c>
      <c r="P1677" s="210" t="str">
        <f t="shared" si="510"/>
        <v>battery_2030_6</v>
      </c>
      <c r="Q1677" s="194">
        <f>INDEX(elcc!G:G,MATCH(P1677,elcc!D:D,0))</f>
        <v>0.96603464723299004</v>
      </c>
      <c r="R1677" s="195">
        <f t="shared" si="511"/>
        <v>1</v>
      </c>
      <c r="S1677" s="210">
        <f t="shared" si="512"/>
        <v>0.13312233173950794</v>
      </c>
      <c r="T1677" s="212">
        <f t="shared" si="513"/>
        <v>0.13312233173950794</v>
      </c>
      <c r="U1677" s="196" t="str">
        <f t="shared" si="514"/>
        <v>ok</v>
      </c>
      <c r="V1677" s="192" t="str">
        <f>INDEX(resources!F:F,MATCH(B1677,resources!B:B,0))</f>
        <v>new_resolve</v>
      </c>
      <c r="W1677" s="197">
        <f t="shared" si="515"/>
        <v>0</v>
      </c>
      <c r="X1677" s="197">
        <f t="shared" si="516"/>
        <v>1</v>
      </c>
      <c r="Y1677" s="214" t="str">
        <f t="shared" si="517"/>
        <v>New_Li_Battery_D.19-11-016 Resource 8_Resource 8, likely battery, to satisfy the rest of SDGE's 301.3 MW mandated reliability procurement.</v>
      </c>
      <c r="Z1677" s="197">
        <f>IF(COUNTIFS($Y$2:Y1677,Y1677)=1,1,0)</f>
        <v>0</v>
      </c>
      <c r="AA1677" s="197">
        <f>SUM($Z$2:Z1677)*Z1677</f>
        <v>0</v>
      </c>
      <c r="AB1677" s="197">
        <f>COUNTIFS(resources!B:B,B1677)</f>
        <v>1</v>
      </c>
      <c r="AC1677" s="197">
        <f t="shared" si="518"/>
        <v>1</v>
      </c>
      <c r="AD1677" s="197">
        <f t="shared" si="519"/>
        <v>1</v>
      </c>
      <c r="AE1677" s="197">
        <f t="shared" si="520"/>
        <v>1</v>
      </c>
      <c r="AF1677" s="197">
        <f t="shared" si="521"/>
        <v>1</v>
      </c>
      <c r="AG1677" s="197">
        <f t="shared" si="522"/>
        <v>1</v>
      </c>
      <c r="AH1677" s="197">
        <f t="shared" si="523"/>
        <v>1</v>
      </c>
      <c r="AI1677" s="197">
        <f t="shared" si="524"/>
        <v>1</v>
      </c>
    </row>
    <row r="1678" spans="1:35" ht="36" x14ac:dyDescent="0.3">
      <c r="A1678" s="103" t="s">
        <v>3926</v>
      </c>
      <c r="B1678" s="215" t="s">
        <v>593</v>
      </c>
      <c r="C1678" s="215" t="s">
        <v>6290</v>
      </c>
      <c r="D1678" s="164">
        <v>2030</v>
      </c>
      <c r="E1678" s="164">
        <v>7</v>
      </c>
      <c r="F1678" s="166">
        <v>0</v>
      </c>
      <c r="G1678" s="206"/>
      <c r="H1678" s="208">
        <v>7.9654829074012612E-3</v>
      </c>
      <c r="I1678" s="103" t="s">
        <v>594</v>
      </c>
      <c r="J1678" s="85">
        <v>4</v>
      </c>
      <c r="K1678" s="211" t="s">
        <v>6291</v>
      </c>
      <c r="L1678" s="211">
        <v>17.3</v>
      </c>
      <c r="M1678" s="211" t="str">
        <f>IF(
ISNA(INDEX([1]resources!E:E,MATCH(B1678,[1]resources!B:B,0))),"fillme",
INDEX([1]resources!E:E,MATCH(B1678,[1]resources!B:B,0)))</f>
        <v>CAISO_Battery</v>
      </c>
      <c r="N1678" s="221">
        <f>IF(
ISNA(INDEX([1]resources!J:J,MATCH(B1678,[1]resources!B:B,0))),"fillme",
INDEX([1]resources!J:J,MATCH(B1678,[1]resources!B:B,0)))</f>
        <v>0</v>
      </c>
      <c r="O1678" s="210" t="str">
        <f>IFERROR(INDEX(resources!K:K,MATCH(B1678,resources!B:B,0)),"fillme")</f>
        <v>battery</v>
      </c>
      <c r="P1678" s="210" t="str">
        <f t="shared" si="510"/>
        <v>battery_2030_7</v>
      </c>
      <c r="Q1678" s="194">
        <f>INDEX(elcc!G:G,MATCH(P1678,elcc!D:D,0))</f>
        <v>0.96603464723299004</v>
      </c>
      <c r="R1678" s="195">
        <f t="shared" si="511"/>
        <v>1</v>
      </c>
      <c r="S1678" s="210">
        <f t="shared" si="512"/>
        <v>0.13312233173950794</v>
      </c>
      <c r="T1678" s="212">
        <f t="shared" si="513"/>
        <v>0.13312233173950794</v>
      </c>
      <c r="U1678" s="196" t="str">
        <f t="shared" si="514"/>
        <v>ok</v>
      </c>
      <c r="V1678" s="192" t="str">
        <f>INDEX(resources!F:F,MATCH(B1678,resources!B:B,0))</f>
        <v>new_resolve</v>
      </c>
      <c r="W1678" s="197">
        <f t="shared" si="515"/>
        <v>0</v>
      </c>
      <c r="X1678" s="197">
        <f t="shared" si="516"/>
        <v>1</v>
      </c>
      <c r="Y1678" s="214" t="str">
        <f t="shared" si="517"/>
        <v>New_Li_Battery_D.19-11-016 Resource 8_Resource 8, likely battery, to satisfy the rest of SDGE's 301.3 MW mandated reliability procurement.</v>
      </c>
      <c r="Z1678" s="197">
        <f>IF(COUNTIFS($Y$2:Y1678,Y1678)=1,1,0)</f>
        <v>0</v>
      </c>
      <c r="AA1678" s="197">
        <f>SUM($Z$2:Z1678)*Z1678</f>
        <v>0</v>
      </c>
      <c r="AB1678" s="197">
        <f>COUNTIFS(resources!B:B,B1678)</f>
        <v>1</v>
      </c>
      <c r="AC1678" s="197">
        <f t="shared" si="518"/>
        <v>1</v>
      </c>
      <c r="AD1678" s="197">
        <f t="shared" si="519"/>
        <v>1</v>
      </c>
      <c r="AE1678" s="197">
        <f t="shared" si="520"/>
        <v>1</v>
      </c>
      <c r="AF1678" s="197">
        <f t="shared" si="521"/>
        <v>1</v>
      </c>
      <c r="AG1678" s="197">
        <f t="shared" si="522"/>
        <v>1</v>
      </c>
      <c r="AH1678" s="197">
        <f t="shared" si="523"/>
        <v>1</v>
      </c>
      <c r="AI1678" s="197">
        <f t="shared" si="524"/>
        <v>1</v>
      </c>
    </row>
    <row r="1679" spans="1:35" ht="36" x14ac:dyDescent="0.3">
      <c r="A1679" s="103" t="s">
        <v>3926</v>
      </c>
      <c r="B1679" s="215" t="s">
        <v>593</v>
      </c>
      <c r="C1679" s="215" t="s">
        <v>6290</v>
      </c>
      <c r="D1679" s="164">
        <v>2030</v>
      </c>
      <c r="E1679" s="164">
        <v>8</v>
      </c>
      <c r="F1679" s="166">
        <v>0</v>
      </c>
      <c r="G1679" s="206"/>
      <c r="H1679" s="208">
        <v>7.9654829074012612E-3</v>
      </c>
      <c r="I1679" s="103" t="s">
        <v>594</v>
      </c>
      <c r="J1679" s="85">
        <v>4</v>
      </c>
      <c r="K1679" s="211" t="s">
        <v>6291</v>
      </c>
      <c r="L1679" s="211">
        <v>17.3</v>
      </c>
      <c r="M1679" s="211" t="str">
        <f>IF(
ISNA(INDEX([1]resources!E:E,MATCH(B1679,[1]resources!B:B,0))),"fillme",
INDEX([1]resources!E:E,MATCH(B1679,[1]resources!B:B,0)))</f>
        <v>CAISO_Battery</v>
      </c>
      <c r="N1679" s="221">
        <f>IF(
ISNA(INDEX([1]resources!J:J,MATCH(B1679,[1]resources!B:B,0))),"fillme",
INDEX([1]resources!J:J,MATCH(B1679,[1]resources!B:B,0)))</f>
        <v>0</v>
      </c>
      <c r="O1679" s="210" t="str">
        <f>IFERROR(INDEX(resources!K:K,MATCH(B1679,resources!B:B,0)),"fillme")</f>
        <v>battery</v>
      </c>
      <c r="P1679" s="210" t="str">
        <f t="shared" si="510"/>
        <v>battery_2030_8</v>
      </c>
      <c r="Q1679" s="194">
        <f>INDEX(elcc!G:G,MATCH(P1679,elcc!D:D,0))</f>
        <v>0.96603464723299004</v>
      </c>
      <c r="R1679" s="195">
        <f t="shared" si="511"/>
        <v>1</v>
      </c>
      <c r="S1679" s="210">
        <f t="shared" si="512"/>
        <v>0.13312233173950794</v>
      </c>
      <c r="T1679" s="212">
        <f t="shared" si="513"/>
        <v>0.13312233173950794</v>
      </c>
      <c r="U1679" s="196" t="str">
        <f t="shared" si="514"/>
        <v>ok</v>
      </c>
      <c r="V1679" s="192" t="str">
        <f>INDEX(resources!F:F,MATCH(B1679,resources!B:B,0))</f>
        <v>new_resolve</v>
      </c>
      <c r="W1679" s="197">
        <f t="shared" si="515"/>
        <v>0</v>
      </c>
      <c r="X1679" s="197">
        <f t="shared" si="516"/>
        <v>1</v>
      </c>
      <c r="Y1679" s="214" t="str">
        <f t="shared" si="517"/>
        <v>New_Li_Battery_D.19-11-016 Resource 8_Resource 8, likely battery, to satisfy the rest of SDGE's 301.3 MW mandated reliability procurement.</v>
      </c>
      <c r="Z1679" s="197">
        <f>IF(COUNTIFS($Y$2:Y1679,Y1679)=1,1,0)</f>
        <v>0</v>
      </c>
      <c r="AA1679" s="197">
        <f>SUM($Z$2:Z1679)*Z1679</f>
        <v>0</v>
      </c>
      <c r="AB1679" s="197">
        <f>COUNTIFS(resources!B:B,B1679)</f>
        <v>1</v>
      </c>
      <c r="AC1679" s="197">
        <f t="shared" si="518"/>
        <v>1</v>
      </c>
      <c r="AD1679" s="197">
        <f t="shared" si="519"/>
        <v>1</v>
      </c>
      <c r="AE1679" s="197">
        <f t="shared" si="520"/>
        <v>1</v>
      </c>
      <c r="AF1679" s="197">
        <f t="shared" si="521"/>
        <v>1</v>
      </c>
      <c r="AG1679" s="197">
        <f t="shared" si="522"/>
        <v>1</v>
      </c>
      <c r="AH1679" s="197">
        <f t="shared" si="523"/>
        <v>1</v>
      </c>
      <c r="AI1679" s="197">
        <f t="shared" si="524"/>
        <v>1</v>
      </c>
    </row>
    <row r="1680" spans="1:35" ht="36" x14ac:dyDescent="0.3">
      <c r="A1680" s="103" t="s">
        <v>3926</v>
      </c>
      <c r="B1680" s="215" t="s">
        <v>593</v>
      </c>
      <c r="C1680" s="215" t="s">
        <v>6290</v>
      </c>
      <c r="D1680" s="164">
        <v>2030</v>
      </c>
      <c r="E1680" s="164">
        <v>9</v>
      </c>
      <c r="F1680" s="166">
        <v>0</v>
      </c>
      <c r="G1680" s="206"/>
      <c r="H1680" s="208">
        <v>7.9654829074012612E-3</v>
      </c>
      <c r="I1680" s="103" t="s">
        <v>594</v>
      </c>
      <c r="J1680" s="85">
        <v>4</v>
      </c>
      <c r="K1680" s="211" t="s">
        <v>6291</v>
      </c>
      <c r="L1680" s="211">
        <v>17.3</v>
      </c>
      <c r="M1680" s="211" t="str">
        <f>IF(
ISNA(INDEX([1]resources!E:E,MATCH(B1680,[1]resources!B:B,0))),"fillme",
INDEX([1]resources!E:E,MATCH(B1680,[1]resources!B:B,0)))</f>
        <v>CAISO_Battery</v>
      </c>
      <c r="N1680" s="221">
        <f>IF(
ISNA(INDEX([1]resources!J:J,MATCH(B1680,[1]resources!B:B,0))),"fillme",
INDEX([1]resources!J:J,MATCH(B1680,[1]resources!B:B,0)))</f>
        <v>0</v>
      </c>
      <c r="O1680" s="210" t="str">
        <f>IFERROR(INDEX(resources!K:K,MATCH(B1680,resources!B:B,0)),"fillme")</f>
        <v>battery</v>
      </c>
      <c r="P1680" s="210" t="str">
        <f t="shared" si="510"/>
        <v>battery_2030_9</v>
      </c>
      <c r="Q1680" s="194">
        <f>INDEX(elcc!G:G,MATCH(P1680,elcc!D:D,0))</f>
        <v>0.96603464723299004</v>
      </c>
      <c r="R1680" s="195">
        <f t="shared" si="511"/>
        <v>1</v>
      </c>
      <c r="S1680" s="210">
        <f t="shared" si="512"/>
        <v>0.13312233173950794</v>
      </c>
      <c r="T1680" s="212">
        <f t="shared" si="513"/>
        <v>0.13312233173950794</v>
      </c>
      <c r="U1680" s="196" t="str">
        <f t="shared" si="514"/>
        <v>ok</v>
      </c>
      <c r="V1680" s="192" t="str">
        <f>INDEX(resources!F:F,MATCH(B1680,resources!B:B,0))</f>
        <v>new_resolve</v>
      </c>
      <c r="W1680" s="197">
        <f t="shared" si="515"/>
        <v>0</v>
      </c>
      <c r="X1680" s="197">
        <f t="shared" si="516"/>
        <v>1</v>
      </c>
      <c r="Y1680" s="214" t="str">
        <f t="shared" si="517"/>
        <v>New_Li_Battery_D.19-11-016 Resource 8_Resource 8, likely battery, to satisfy the rest of SDGE's 301.3 MW mandated reliability procurement.</v>
      </c>
      <c r="Z1680" s="197">
        <f>IF(COUNTIFS($Y$2:Y1680,Y1680)=1,1,0)</f>
        <v>0</v>
      </c>
      <c r="AA1680" s="197">
        <f>SUM($Z$2:Z1680)*Z1680</f>
        <v>0</v>
      </c>
      <c r="AB1680" s="197">
        <f>COUNTIFS(resources!B:B,B1680)</f>
        <v>1</v>
      </c>
      <c r="AC1680" s="197">
        <f t="shared" si="518"/>
        <v>1</v>
      </c>
      <c r="AD1680" s="197">
        <f t="shared" si="519"/>
        <v>1</v>
      </c>
      <c r="AE1680" s="197">
        <f t="shared" si="520"/>
        <v>1</v>
      </c>
      <c r="AF1680" s="197">
        <f t="shared" si="521"/>
        <v>1</v>
      </c>
      <c r="AG1680" s="197">
        <f t="shared" si="522"/>
        <v>1</v>
      </c>
      <c r="AH1680" s="197">
        <f t="shared" si="523"/>
        <v>1</v>
      </c>
      <c r="AI1680" s="197">
        <f t="shared" si="524"/>
        <v>1</v>
      </c>
    </row>
    <row r="1681" spans="1:35" ht="36" x14ac:dyDescent="0.3">
      <c r="A1681" s="103" t="s">
        <v>3926</v>
      </c>
      <c r="B1681" s="215" t="s">
        <v>593</v>
      </c>
      <c r="C1681" s="215" t="s">
        <v>6290</v>
      </c>
      <c r="D1681" s="164">
        <v>2030</v>
      </c>
      <c r="E1681" s="164">
        <v>10</v>
      </c>
      <c r="F1681" s="166">
        <v>0</v>
      </c>
      <c r="G1681" s="206"/>
      <c r="H1681" s="208">
        <v>7.9654829074012612E-3</v>
      </c>
      <c r="I1681" s="103" t="s">
        <v>594</v>
      </c>
      <c r="J1681" s="85">
        <v>4</v>
      </c>
      <c r="K1681" s="211" t="s">
        <v>6291</v>
      </c>
      <c r="L1681" s="211">
        <v>17.3</v>
      </c>
      <c r="M1681" s="211" t="str">
        <f>IF(
ISNA(INDEX([1]resources!E:E,MATCH(B1681,[1]resources!B:B,0))),"fillme",
INDEX([1]resources!E:E,MATCH(B1681,[1]resources!B:B,0)))</f>
        <v>CAISO_Battery</v>
      </c>
      <c r="N1681" s="221">
        <f>IF(
ISNA(INDEX([1]resources!J:J,MATCH(B1681,[1]resources!B:B,0))),"fillme",
INDEX([1]resources!J:J,MATCH(B1681,[1]resources!B:B,0)))</f>
        <v>0</v>
      </c>
      <c r="O1681" s="210" t="str">
        <f>IFERROR(INDEX(resources!K:K,MATCH(B1681,resources!B:B,0)),"fillme")</f>
        <v>battery</v>
      </c>
      <c r="P1681" s="210" t="str">
        <f t="shared" si="510"/>
        <v>battery_2030_10</v>
      </c>
      <c r="Q1681" s="194">
        <f>INDEX(elcc!G:G,MATCH(P1681,elcc!D:D,0))</f>
        <v>0.96603464723299004</v>
      </c>
      <c r="R1681" s="195">
        <f t="shared" si="511"/>
        <v>1</v>
      </c>
      <c r="S1681" s="210">
        <f t="shared" si="512"/>
        <v>0.13312233173950794</v>
      </c>
      <c r="T1681" s="212">
        <f t="shared" si="513"/>
        <v>0.13312233173950794</v>
      </c>
      <c r="U1681" s="196" t="str">
        <f t="shared" si="514"/>
        <v>ok</v>
      </c>
      <c r="V1681" s="192" t="str">
        <f>INDEX(resources!F:F,MATCH(B1681,resources!B:B,0))</f>
        <v>new_resolve</v>
      </c>
      <c r="W1681" s="197">
        <f t="shared" si="515"/>
        <v>0</v>
      </c>
      <c r="X1681" s="197">
        <f t="shared" si="516"/>
        <v>1</v>
      </c>
      <c r="Y1681" s="214" t="str">
        <f t="shared" si="517"/>
        <v>New_Li_Battery_D.19-11-016 Resource 8_Resource 8, likely battery, to satisfy the rest of SDGE's 301.3 MW mandated reliability procurement.</v>
      </c>
      <c r="Z1681" s="197">
        <f>IF(COUNTIFS($Y$2:Y1681,Y1681)=1,1,0)</f>
        <v>0</v>
      </c>
      <c r="AA1681" s="197">
        <f>SUM($Z$2:Z1681)*Z1681</f>
        <v>0</v>
      </c>
      <c r="AB1681" s="197">
        <f>COUNTIFS(resources!B:B,B1681)</f>
        <v>1</v>
      </c>
      <c r="AC1681" s="197">
        <f t="shared" si="518"/>
        <v>1</v>
      </c>
      <c r="AD1681" s="197">
        <f t="shared" si="519"/>
        <v>1</v>
      </c>
      <c r="AE1681" s="197">
        <f t="shared" si="520"/>
        <v>1</v>
      </c>
      <c r="AF1681" s="197">
        <f t="shared" si="521"/>
        <v>1</v>
      </c>
      <c r="AG1681" s="197">
        <f t="shared" si="522"/>
        <v>1</v>
      </c>
      <c r="AH1681" s="197">
        <f t="shared" si="523"/>
        <v>1</v>
      </c>
      <c r="AI1681" s="197">
        <f t="shared" si="524"/>
        <v>1</v>
      </c>
    </row>
    <row r="1682" spans="1:35" ht="36" x14ac:dyDescent="0.3">
      <c r="A1682" s="103" t="s">
        <v>3926</v>
      </c>
      <c r="B1682" s="215" t="s">
        <v>593</v>
      </c>
      <c r="C1682" s="215" t="s">
        <v>6290</v>
      </c>
      <c r="D1682" s="164">
        <v>2030</v>
      </c>
      <c r="E1682" s="164">
        <v>11</v>
      </c>
      <c r="F1682" s="166">
        <v>0</v>
      </c>
      <c r="G1682" s="206"/>
      <c r="H1682" s="208">
        <v>7.9654829074012612E-3</v>
      </c>
      <c r="I1682" s="103" t="s">
        <v>594</v>
      </c>
      <c r="J1682" s="85">
        <v>4</v>
      </c>
      <c r="K1682" s="211" t="s">
        <v>6291</v>
      </c>
      <c r="L1682" s="211">
        <v>17.3</v>
      </c>
      <c r="M1682" s="211" t="str">
        <f>IF(
ISNA(INDEX([1]resources!E:E,MATCH(B1682,[1]resources!B:B,0))),"fillme",
INDEX([1]resources!E:E,MATCH(B1682,[1]resources!B:B,0)))</f>
        <v>CAISO_Battery</v>
      </c>
      <c r="N1682" s="221">
        <f>IF(
ISNA(INDEX([1]resources!J:J,MATCH(B1682,[1]resources!B:B,0))),"fillme",
INDEX([1]resources!J:J,MATCH(B1682,[1]resources!B:B,0)))</f>
        <v>0</v>
      </c>
      <c r="O1682" s="210" t="str">
        <f>IFERROR(INDEX(resources!K:K,MATCH(B1682,resources!B:B,0)),"fillme")</f>
        <v>battery</v>
      </c>
      <c r="P1682" s="210" t="str">
        <f t="shared" si="510"/>
        <v>battery_2030_11</v>
      </c>
      <c r="Q1682" s="194">
        <f>INDEX(elcc!G:G,MATCH(P1682,elcc!D:D,0))</f>
        <v>0.96603464723299004</v>
      </c>
      <c r="R1682" s="195">
        <f t="shared" si="511"/>
        <v>1</v>
      </c>
      <c r="S1682" s="210">
        <f t="shared" si="512"/>
        <v>0.13312233173950794</v>
      </c>
      <c r="T1682" s="212">
        <f t="shared" si="513"/>
        <v>0.13312233173950794</v>
      </c>
      <c r="U1682" s="196" t="str">
        <f t="shared" si="514"/>
        <v>ok</v>
      </c>
      <c r="V1682" s="192" t="str">
        <f>INDEX(resources!F:F,MATCH(B1682,resources!B:B,0))</f>
        <v>new_resolve</v>
      </c>
      <c r="W1682" s="197">
        <f t="shared" si="515"/>
        <v>0</v>
      </c>
      <c r="X1682" s="197">
        <f t="shared" si="516"/>
        <v>1</v>
      </c>
      <c r="Y1682" s="214" t="str">
        <f t="shared" si="517"/>
        <v>New_Li_Battery_D.19-11-016 Resource 8_Resource 8, likely battery, to satisfy the rest of SDGE's 301.3 MW mandated reliability procurement.</v>
      </c>
      <c r="Z1682" s="197">
        <f>IF(COUNTIFS($Y$2:Y1682,Y1682)=1,1,0)</f>
        <v>0</v>
      </c>
      <c r="AA1682" s="197">
        <f>SUM($Z$2:Z1682)*Z1682</f>
        <v>0</v>
      </c>
      <c r="AB1682" s="197">
        <f>COUNTIFS(resources!B:B,B1682)</f>
        <v>1</v>
      </c>
      <c r="AC1682" s="197">
        <f t="shared" si="518"/>
        <v>1</v>
      </c>
      <c r="AD1682" s="197">
        <f t="shared" si="519"/>
        <v>1</v>
      </c>
      <c r="AE1682" s="197">
        <f t="shared" si="520"/>
        <v>1</v>
      </c>
      <c r="AF1682" s="197">
        <f t="shared" si="521"/>
        <v>1</v>
      </c>
      <c r="AG1682" s="197">
        <f t="shared" si="522"/>
        <v>1</v>
      </c>
      <c r="AH1682" s="197">
        <f t="shared" si="523"/>
        <v>1</v>
      </c>
      <c r="AI1682" s="197">
        <f t="shared" si="524"/>
        <v>1</v>
      </c>
    </row>
    <row r="1683" spans="1:35" ht="36" x14ac:dyDescent="0.3">
      <c r="A1683" s="103" t="s">
        <v>3926</v>
      </c>
      <c r="B1683" s="215" t="s">
        <v>593</v>
      </c>
      <c r="C1683" s="215" t="s">
        <v>6290</v>
      </c>
      <c r="D1683" s="164">
        <v>2030</v>
      </c>
      <c r="E1683" s="164">
        <v>12</v>
      </c>
      <c r="F1683" s="166">
        <v>0</v>
      </c>
      <c r="G1683" s="206"/>
      <c r="H1683" s="208">
        <v>7.9654829074012612E-3</v>
      </c>
      <c r="I1683" s="103" t="s">
        <v>594</v>
      </c>
      <c r="J1683" s="85">
        <v>4</v>
      </c>
      <c r="K1683" s="211" t="s">
        <v>6291</v>
      </c>
      <c r="L1683" s="211">
        <v>17.3</v>
      </c>
      <c r="M1683" s="211" t="str">
        <f>IF(
ISNA(INDEX([1]resources!E:E,MATCH(B1683,[1]resources!B:B,0))),"fillme",
INDEX([1]resources!E:E,MATCH(B1683,[1]resources!B:B,0)))</f>
        <v>CAISO_Battery</v>
      </c>
      <c r="N1683" s="221">
        <f>IF(
ISNA(INDEX([1]resources!J:J,MATCH(B1683,[1]resources!B:B,0))),"fillme",
INDEX([1]resources!J:J,MATCH(B1683,[1]resources!B:B,0)))</f>
        <v>0</v>
      </c>
      <c r="O1683" s="210" t="str">
        <f>IFERROR(INDEX(resources!K:K,MATCH(B1683,resources!B:B,0)),"fillme")</f>
        <v>battery</v>
      </c>
      <c r="P1683" s="210" t="str">
        <f t="shared" si="510"/>
        <v>battery_2030_12</v>
      </c>
      <c r="Q1683" s="194">
        <f>INDEX(elcc!G:G,MATCH(P1683,elcc!D:D,0))</f>
        <v>0.96603464723299004</v>
      </c>
      <c r="R1683" s="195">
        <f t="shared" si="511"/>
        <v>1</v>
      </c>
      <c r="S1683" s="210">
        <f t="shared" si="512"/>
        <v>0.13312233173950794</v>
      </c>
      <c r="T1683" s="212">
        <f t="shared" si="513"/>
        <v>0.13312233173950794</v>
      </c>
      <c r="U1683" s="196" t="str">
        <f t="shared" si="514"/>
        <v>ok</v>
      </c>
      <c r="V1683" s="192" t="str">
        <f>INDEX(resources!F:F,MATCH(B1683,resources!B:B,0))</f>
        <v>new_resolve</v>
      </c>
      <c r="W1683" s="197">
        <f t="shared" si="515"/>
        <v>0</v>
      </c>
      <c r="X1683" s="197">
        <f t="shared" si="516"/>
        <v>1</v>
      </c>
      <c r="Y1683" s="214" t="str">
        <f t="shared" si="517"/>
        <v>New_Li_Battery_D.19-11-016 Resource 8_Resource 8, likely battery, to satisfy the rest of SDGE's 301.3 MW mandated reliability procurement.</v>
      </c>
      <c r="Z1683" s="197">
        <f>IF(COUNTIFS($Y$2:Y1683,Y1683)=1,1,0)</f>
        <v>0</v>
      </c>
      <c r="AA1683" s="197">
        <f>SUM($Z$2:Z1683)*Z1683</f>
        <v>0</v>
      </c>
      <c r="AB1683" s="197">
        <f>COUNTIFS(resources!B:B,B1683)</f>
        <v>1</v>
      </c>
      <c r="AC1683" s="197">
        <f t="shared" si="518"/>
        <v>1</v>
      </c>
      <c r="AD1683" s="197">
        <f t="shared" si="519"/>
        <v>1</v>
      </c>
      <c r="AE1683" s="197">
        <f t="shared" si="520"/>
        <v>1</v>
      </c>
      <c r="AF1683" s="197">
        <f t="shared" si="521"/>
        <v>1</v>
      </c>
      <c r="AG1683" s="197">
        <f t="shared" si="522"/>
        <v>1</v>
      </c>
      <c r="AH1683" s="197">
        <f t="shared" si="523"/>
        <v>1</v>
      </c>
      <c r="AI1683" s="197">
        <f t="shared" si="524"/>
        <v>1</v>
      </c>
    </row>
  </sheetData>
  <sheetProtection algorithmName="SHA-512" hashValue="Ha7Xttqc6a9v+Ewl35ngQ532sU0309kKVH3rWaKwAKfa3u3yOeGyJR3ykM31kdlmCBLH1zE0wD7gBiwto0Kauw==" saltValue="blAMPBRE3HqSjT4C4y4iOQ==" spinCount="100000" sheet="1" objects="1" scenarios="1" selectLockedCells="1" selectUnlockedCells="1"/>
  <autoFilter ref="A1:AI851" xr:uid="{00000000-0009-0000-0000-00000F000000}"/>
  <conditionalFormatting sqref="AB733:AH1048576 AB72:AI1683">
    <cfRule type="cellIs" dxfId="120" priority="124" operator="greaterThan">
      <formula>0</formula>
    </cfRule>
    <cfRule type="containsText" dxfId="119" priority="125" operator="containsText" text="0">
      <formula>NOT(ISERROR(SEARCH("0",AB72)))</formula>
    </cfRule>
  </conditionalFormatting>
  <conditionalFormatting sqref="A1:H71 J69:K69 J64:J68 J71:K71 J70 L64:Y71 J1:XFD1 A1684:XFD1048576 A72:Y191 Z2:XFD731 B312:C851 O852:XFD1683 F732:XFD851 J2:M63 O2:Y63 F192:Y731">
    <cfRule type="containsText" dxfId="118" priority="89" operator="containsText" text="fillme">
      <formula>NOT(ISERROR(SEARCH("fillme",A1)))</formula>
    </cfRule>
  </conditionalFormatting>
  <conditionalFormatting sqref="T1:U1048576">
    <cfRule type="containsText" dxfId="117" priority="92" operator="containsText" text="error">
      <formula>NOT(ISERROR(SEARCH("error",T1)))</formula>
    </cfRule>
  </conditionalFormatting>
  <conditionalFormatting sqref="I1:I71">
    <cfRule type="containsText" dxfId="116" priority="83" operator="containsText" text="fillme">
      <formula>NOT(ISERROR(SEARCH("fillme",I1)))</formula>
    </cfRule>
  </conditionalFormatting>
  <conditionalFormatting sqref="K70">
    <cfRule type="containsText" dxfId="115" priority="74" operator="containsText" text="fillme">
      <formula>NOT(ISERROR(SEARCH("fillme",K70)))</formula>
    </cfRule>
  </conditionalFormatting>
  <conditionalFormatting sqref="AB2:AI71">
    <cfRule type="cellIs" dxfId="114" priority="76" operator="greaterThan">
      <formula>0</formula>
    </cfRule>
    <cfRule type="containsText" dxfId="113" priority="77" operator="containsText" text="0">
      <formula>NOT(ISERROR(SEARCH("0",AB2)))</formula>
    </cfRule>
  </conditionalFormatting>
  <conditionalFormatting sqref="K64:K68">
    <cfRule type="containsText" dxfId="112" priority="75" operator="containsText" text="fillme">
      <formula>NOT(ISERROR(SEARCH("fillme",K64)))</formula>
    </cfRule>
  </conditionalFormatting>
  <conditionalFormatting sqref="A192:E311 A312:A851">
    <cfRule type="containsText" dxfId="111" priority="72" operator="containsText" text="fillme">
      <formula>NOT(ISERROR(SEARCH("fillme",A192)))</formula>
    </cfRule>
  </conditionalFormatting>
  <conditionalFormatting sqref="D312:E407">
    <cfRule type="containsText" dxfId="110" priority="71" operator="containsText" text="fillme">
      <formula>NOT(ISERROR(SEARCH("fillme",D312)))</formula>
    </cfRule>
  </conditionalFormatting>
  <conditionalFormatting sqref="D408:E467">
    <cfRule type="containsText" dxfId="109" priority="70" operator="containsText" text="fillme">
      <formula>NOT(ISERROR(SEARCH("fillme",D408)))</formula>
    </cfRule>
  </conditionalFormatting>
  <conditionalFormatting sqref="D612:E731">
    <cfRule type="containsText" dxfId="108" priority="67" operator="containsText" text="fillme">
      <formula>NOT(ISERROR(SEARCH("fillme",D612)))</formula>
    </cfRule>
  </conditionalFormatting>
  <conditionalFormatting sqref="D468:E551">
    <cfRule type="containsText" dxfId="107" priority="69" operator="containsText" text="fillme">
      <formula>NOT(ISERROR(SEARCH("fillme",D468)))</formula>
    </cfRule>
  </conditionalFormatting>
  <conditionalFormatting sqref="D552:E611">
    <cfRule type="containsText" dxfId="106" priority="68" operator="containsText" text="fillme">
      <formula>NOT(ISERROR(SEARCH("fillme",D552)))</formula>
    </cfRule>
  </conditionalFormatting>
  <conditionalFormatting sqref="D732:E851">
    <cfRule type="containsText" dxfId="105" priority="66" operator="containsText" text="fillme">
      <formula>NOT(ISERROR(SEARCH("fillme",D732)))</formula>
    </cfRule>
  </conditionalFormatting>
  <conditionalFormatting sqref="J1042 A1042 C1042:G1042 L1041:L1042 B1041:B1042 G1045 G1048 G1051 G1054 G1057 G1060 G1063 G1066 G1069 G1072 G1075 G1078 G1081 G1084 G1087 G1090 G1093 G1096 G1099 G1102 G1105 G1108 G1111 G1114 G1117 G1120 G1123 G1126 G1129 G1132 G1135 G1138 G1141 A1044:C1044 A1046:C1046 A1048:C1048 A1050:C1050 A1052:C1052 A1054:C1054 A1056:C1056 A1058:C1058 A1060:C1060 A1062:C1062 A1064:C1064 A1066:C1066 A1068:C1068 A1070:C1070 A1072:C1072 A1074:C1074 A1076:C1076 A1078:C1078 A1080:C1080 A1082:C1082 A1084:C1084 A1086:C1086 A1088:C1088 A1090:C1090 A1092:C1092 A1094:C1094 A1096:C1096 A1098:C1098 A1100:C1100 A1102:C1102 A1104:C1104 A1106:C1106 A1108:C1108 A1110:C1110 A1112:C1112 A1114:C1114 A1116:C1116 A1118:C1118 A1120:C1120 A1122:C1122 A1124:C1124 A1126:C1126 A1128:C1128 A1130:C1130 A1132:C1132 A1134:C1134 A1136:C1136 A1138:C1138 A1140:C1140 A1142:C1142 L1044 L1046 L1048 L1050 L1052 L1054 L1056 L1058 L1060 L1062 L1064 L1066 L1068 L1070 L1072 L1074 L1076 L1078 L1080 L1082 L1084 L1086 L1088 L1090 L1092 L1094 L1096 L1098 L1100 L1102 L1104 L1106 L1108 L1110 L1112 L1114 L1116 L1118 L1120 L1122 L1124 L1126 L1128 L1130 L1132 L1134 L1136 L1138 L1140 K1142:L1143 A1143:E1143 A1145:C1145 A1147:C1147 A1149:C1149 A1151:C1151 A1153:C1153 A1155:C1155 A1157:C1157 A1159:C1159 A1161:C1161 A1163:C1163 A1165:C1165 A1167:C1167 A1169:C1169 A1171:C1171 A1173:C1173 A1175:C1175 A1177:C1177 A1179:C1179 A1181:C1181 A1183:C1183 A1185:C1185 A1187:C1187 A1189:C1189 A1191:C1191 A1193:C1193 A1195:C1195 A1197:C1197 A1199:C1199 A1201:C1201 A1203:C1203 A1205:C1205 A1207:C1207 A1209:C1209 A1211:C1211 A1213:C1213 A1215:C1215 A1217:C1217 A1219:C1219 A1221:C1221 A1223:C1223 A1225:C1225 A1227:C1227 A1229:C1229 A1231:C1231 A1233:C1233 A1235:C1235 A1237:C1237 A1239:C1239 A1241:C1241 A1243:C1243 A1245:C1245 A1247:C1247 A1249:C1249 A1251:C1251 A1253:C1253 A1255:C1255 G1145 F1147:G1147 F1149:G1149 F1151:G1151 F1153:G1153 K1155:L1155 K1157:L1157 K1159:L1159 K1161:L1161 K1163:L1163 K1165:L1165 K1167:L1167 K1169:L1169 K1171:L1171 K1173:L1173 K1175:L1175 K1177:L1177 K1179:L1179 K1181:L1181 K1183:L1183 K1185:L1185 K1187:L1187 K1189:L1189 K1191:L1191 K1193:L1193 K1195:L1195 K1197:L1197 K1199:L1199 K1201:L1201 K1203:L1203 K1205:L1205 K1207:L1207 K1209:L1209 K1211:L1211 K1213:L1213 K1215:L1215 K1217:L1217 K1219:L1219 K1221:L1221 K1223:L1223 K1225:L1225 K1227:L1227 K1229:L1229 K1231:L1231 K1233:L1233 K1235:L1235 K1237:L1237 K1239:L1239 K1241:L1241 K1243:L1243 K1245:L1245 K1247:L1247 K1249:L1249 K1251:L1251 K1253:L1253 K1255:L1255 A1256:G1256 A1258:C1258 A1260:C1260 A1262:C1262 A1264:C1264 A1266:C1266 A1268:C1268 A1270:C1270 A1272:C1272 A1274:C1274 A1276:C1276 A1278:C1278 A1280:C1280 A1282:C1282 A1284:C1284 A1286:C1286 A1288:C1288 A1290:C1290 A1292:C1292 A1294:C1294 A1296:C1296 A1298:C1298 A1300:C1300 A1302:C1302 A1304:C1304 A1306:C1306 A1308:C1308 A1310:C1310 A1312:C1312 A1314:C1314 A1316:C1316 A1318:C1318 A1320:C1320 A1322:C1322 A1324:C1324 A1326:C1326 A1328:C1328 A1330:C1330 A1332:C1332 A1334:C1334 A1336:C1336 A1338:C1338 A1340:C1340 A1342:C1342 A1344:C1344 A1346:C1346 A1348:C1348 A1350:C1350 A1352:C1352 A1354:C1354 A1356:C1356 A1358:C1358 A1360:C1360 A1362:C1362 A1364:C1364 A1366:C1366 A1368:C1368 F1258:G1258 F1260:G1260 F1262:G1262 F1264:G1264 F1266:G1266 F1268:G1268 F1272:G1272 F1274:G1274 F1276:G1276 F1278:G1278 F1280:G1280 F1282:G1282 F1284:G1284 F1286:G1286 F1288:G1288 F1290:G1290 F1292:G1292 F1294:G1294 F1296:G1296 F1298:G1298 F1300:G1300 F1302:G1302 F1304:G1304 F1306:G1306 F1308:G1308 F1310:G1310 F1312:G1312 F1314:G1314 F1316:G1316 F1318:G1318 F1320:G1320 F1322:G1322 F1324:G1324 F1326:G1326 F1328:G1328 F1330:G1330 F1332:G1332 F1334:G1334 F1336:G1336 F1338:G1338 F1340:G1340 F1342:G1342 F1344:G1344 F1346:G1346 F1348:G1348 F1350:G1350 F1352:G1352 F1354:G1354 F1356:G1356 F1358:G1358 F1360:G1360 F1362:G1362 F1364:G1364 F1366:G1366 F1368:G1368 F1270:G1270 I1366:L1366 I1364:L1364 I1362:L1362 I1360:L1360 I1358:L1358 I1356:L1356 I1354:L1354 I1352:L1352 I1350:L1350 I1348:L1348 I1346:L1346 I1344:L1344 I1342:L1342 I1340:L1340 I1338:L1338 I1336:L1336 I1334:L1334 I1332:L1332 I1330:L1330 I1328:L1328 I1326:L1326 I1324:L1324 I1322:L1322 I1320:L1320 I1318:L1318 I1316:L1316 I1314:L1314 I1312:L1312 I1310:L1310 I1308:L1308 I1306:L1306 I1304:L1304 I1302:L1302 I1300:L1300 I1298:L1298 I1296:L1296 I1294:L1294 I1292:L1292 I1290:L1290 I1288:L1288 I1286:L1286 I1284:L1284 I1282:L1282 I1280:L1280 I1278:L1278 I1276:L1276 I1274:L1274 I1272:L1272 A1369:G1369 A1371:C1371 A1373:C1373 A1375:C1375 A1377:C1377 A1379:C1379 A1381:C1381 A1383:C1383 A1385:C1385 A1387:C1387 A1389:C1389 A1391:C1391 A1393:C1393 A1395:C1395 A1397:C1397 A1399:C1399 A1401:C1401 A1403:C1403 A1405:C1405 A1407:C1407 A1409:C1409 A1411:C1411 A1413:C1413 A1415:C1415 A1417:C1417 A1419:C1419 A1421:C1421 A1423:C1423 A1425:C1425 A1427:C1427 A1429:C1429 A1431:C1431 A1433:C1433 A1435:C1435 A1437:C1437 A1439:C1439 A1441:C1441 A1443:C1443 A1445:C1445 A1447:C1447 A1449:C1449 A1451:C1451 A1453:C1453 A1455:C1455 A1457:C1457 A1459:C1459 A1461:C1461 A1463:C1463 A1465:C1465 A1467:C1467 A1469:C1469 A1471:C1471 A1473:C1473 A1475:C1475 A1477:C1477 A1479:C1479 A1481:C1481 F1371:G1371 F1373:G1373 F1375:G1375 F1377:G1377 F1379:G1379 K1381:L1381 K1383:L1383 K1385:L1385 K1387:L1387 K1389:L1389 K1391:L1391 K1393:L1393 K1395:L1395 K1397:L1397 K1399:L1399 K1401:L1401 K1403:L1403 K1405:L1405 K1407:L1407 K1409:L1409 K1411:L1411 K1413:L1413 K1415:L1415 K1417:L1417 K1419:L1419 K1421:L1421 K1423:L1423 K1425:L1425 K1427:L1427 K1429:L1429 K1431:L1431 K1433:L1433 K1435:L1435 K1437:L1437 K1439:L1439 K1441:L1441 K1443:L1443 K1445:L1445 K1447:L1447 K1449:L1449 K1451:L1451 K1453:L1453 K1455:L1455 K1457:L1457 K1459:L1459 K1461:L1461 K1463:L1463 K1465:L1465 K1467:L1467 K1469:L1469 K1471:L1471 K1473:L1473 K1475:L1475 K1477:L1477 K1479:L1479 K1481:L1481 A1482:B1482 A1594:B1594 D1595:G1595 D1482:G1482 A1484:B1484 A1486:B1486 A1488:B1488 A1490:B1490 A1492:B1492 A1494:B1494 A1496:B1496 A1498:B1498 A1500:B1500 A1502:B1502 A1504:B1504 A1506:B1506 A1508:B1508 A1510:B1510 A1512:B1512 A1514:B1514 A1516:B1516 A1518:B1518 A1520:B1520 A1522:B1522 A1524:B1524 A1526:B1526 A1528:B1528 A1530:B1530 A1532:B1532 A1534:B1534 A1536:B1536 A1538:B1538 A1540:B1540 A1542:B1542 A1544:B1544 A1546:B1546 A1548:B1548 A1550:B1550 A1552:B1552 A1554:B1554 A1556:B1556 A1558:B1558 A1560:B1560 A1562:B1562 A1564:B1564 A1566:B1566 A1568:B1568 A1570:B1570 A1572:B1572 A1574:B1574 A1576:B1576 A1578:B1578 A1580:B1580 A1582:B1582 A1584:B1584 A1586:B1586 A1588:B1588 A1590:B1590 A1592:B1592 F1484:G1484 F1486:G1486 F1488:G1488 F1490:G1490 F1492:G1492 A1597 A1599 A1601 A1603 A1605 A1607 A1609 A1611 A1613 A1615 A1617 A1619 A1621 A1623 A1625 A1627 A1629 A1631 A1633 A1635 A1637 A1639 A1641 A1643 A1645 A1647 A1649 A1651 A1653 A1655 A1657 A1659 A1661 A1663 A1665 A1667 A1669 A1671 A1673 A1675 A1677 A1679 A1681 A1683 F1597:G1597 F1599:G1599 F1601:G1601 F1603:G1603 F1605:G1605 F1607:G1607 F1609:G1609 F1611:G1611 F1613:G1613 F1615:G1615 F1617:G1617 F1619:G1619 F1621:G1621 F1623:G1623 F1625:G1625 F1627:G1627 F1629:G1629 F1631:G1631 F1633:G1633 F1635:G1635 F1637:G1637 F1639:G1639 F1641:G1641 F1643:G1643 F1645:G1645 F1647:G1647 F1649:G1649 F1651:G1651 F1653:G1653 F1655:G1655 F1657:G1657 F1659:G1659 F1661:G1661 F1663:G1663 F1665:G1665 F1667:G1667 F1669:G1669 F1671:G1671 F1673:G1673 F1675:G1675 F1677:G1677 F1679:G1679 F1681:G1681 F1683:G1683 M852:N1682 G1143 J1045 J1048 J1051 J1054 J1057 J1060 J1063 J1066 J1069 J1072 J1075 J1078 J1081 J1084 J1087 J1090 J1093 J1096 J1099 J1102 J1105 J1108 J1111 J1114 J1117 J1120 J1123 J1126 J1129 J1132 J1135 J1138 J1141 A1595 L1492 L1490 L1488 L1486 L1484 K1483:K1494 I1143:J1143 I1683:N1683 I1681:L1681 I1679:L1679 I1677:L1677 I1675:L1675 I1673:L1673 I1671:L1671 I1669:L1669 I1667:L1667 I1665:L1665 I1663:L1663 I1661:L1661 I1659:L1659 I1657:L1657 I1655:L1655 I1653:L1653 I1651:L1651 I1649:L1649 I1647:L1647 I1645:L1645 I1643:L1643 I1641:L1641 I1639:L1639 I1637:L1637 I1635:L1635 I1633:L1633 I1631:L1631 I1629:L1629 I1627:L1627 I1625:L1625 I1623:L1623 I1621:L1621 I1619:L1619 I1617:L1617 I1615:L1615 I1613:L1613 I1611:L1611 I1609:L1609 I1607:L1607 I1605:L1605 I1603:L1603 I1601:L1601 I1599:L1599 I1597:L1597 I1492:J1492 I1490:J1490 I1488:J1488 I1486:J1486 I1484:J1484 I1482:L1482 I1595:L1595 I1379:L1379 I1377:L1377 I1375:L1375 I1373:L1373 I1371:L1371 I1368:L1369 I1270:L1270 I1268:L1268 I1266:L1266 I1264:L1264 I1262:L1262 I1260:L1260 I1258:L1258 I1256:L1256 I1153:L1153 I1151:L1151 I1149:L1149 I1147:L1147 I1145:L1145 H852:H1683">
    <cfRule type="containsText" dxfId="104" priority="65" operator="containsText" text="fillme">
      <formula>NOT(ISERROR(SEARCH("fillme",A852)))</formula>
    </cfRule>
  </conditionalFormatting>
  <conditionalFormatting sqref="K1042 L953 L955 L957 L959 L961 L963 L965 L967 L969 L971 L973 L975 L977 L979 L981 L983 L985 L987 L989 L991 L993 L995 L997 L999 L1001 L1003 L1005 L1007 L1009 L1011 L1013 L1015 L1017 L1019 L1021 L1023 L1025 L1027 L1029 L1031 L1033 L1035 L1037 L1039 K1044 K1046 K1048 K1050 K1052 K1054 K1056 K1058 K1060 K1062 K1064 K1066 K1068 K1070 K1072 K1074 K1076 K1078 K1080 K1082 K1084 K1086 K1088 K1090 K1092 K1094 K1096 K1098 K1100 K1102 K1104 K1106 K1108 K1110 K1112 K1114 K1116 K1118 K1120 K1122 K1124 K1126 K1128 K1130 K1132 K1134 K1136 K1138 K1140">
    <cfRule type="containsText" dxfId="103" priority="64" operator="containsText" text="fillme">
      <formula>NOT(ISERROR(SEARCH("fillme",K953)))</formula>
    </cfRule>
  </conditionalFormatting>
  <conditionalFormatting sqref="I1042 I1045 I1048 I1051 I1054 I1057 I1060 I1063 I1066 I1069 I1072 I1075 I1078 I1081 I1084 I1087 I1090 I1093 I1096 I1099 I1102 I1105 I1108 I1111 I1114 I1117 I1120 I1123 I1126 I1129 I1132 I1135 I1138 I1141">
    <cfRule type="containsText" dxfId="102" priority="63" operator="containsText" text="fillme">
      <formula>NOT(ISERROR(SEARCH("fillme",I1042)))</formula>
    </cfRule>
  </conditionalFormatting>
  <conditionalFormatting sqref="J852 A852 C852:G852 A854 A856 A858 A860 A862 A864 A866 A868 A870 A872 A874 A876 A878 A880 A882 A884 A886 A888 A890 A892 A894 A896 A898 A900 A902 A904 A906 A908 A910 A912 A914 A916 A918 A920 A922 A924 A926 A928 A930 A932 A934 A936 A938 A940 A942 A944 A946 A948 A950 A952 C854 C856 C858 C860 C862 C864 C866 C868 C870 C872 C874 C876 C878 C880 C882 C884 C886 C888 C890 C892 C894 C896 C898 C900 C902 C904 C906 C908 C910 C912 C914 C916 C918 C920 C922 C924 C926 C928 C930 C932 C934 C936 C938 C940 C942 C944 C946 C948 C950 C952 F854:G854 F856:G856 F858:G858 F860:G860 F862:G862 F864:G864 F866:G866 F868:G868 F870:G870 F872:G872 F874:G874 F876:G876 F878:G878 F880:G880 F882:G882 F884:G884 F886:G886 F888:G888 F890:G890 F892:G892 F894:G894 F896:G896 F898:G898 F900:G900 F902:G902 F904:G904 F906:G906 F908:G908 F910:G910 F912:G912 F914:G914 F916:G916 F918:G918 F920:G920 F922:G922 F924:G924 F926:G926 F928:G928 F930:G930 F932:G932 F934:G934 F936:G936 F938:G938 F940:G940 F942:G942 F944:G944 F946:G946 F948:G948 F950:G950 F952:G952 J854 J856 J858 J860 J862 J864 J866 J868 J870 J872 J874 J876 J878 J880 J882 J884 J886 J888 J890 J892 J894 J896 J898 J900 J902 J904 J906 J908 J910 J912 J914 J916 J918 J920 J922 J924 J926 J928 J930 J932 J934 J936 J938 J940 J942 J944 J946 J948 J950 J952">
    <cfRule type="containsText" dxfId="101" priority="62" operator="containsText" text="fillme">
      <formula>NOT(ISERROR(SEARCH("fillme",A852)))</formula>
    </cfRule>
  </conditionalFormatting>
  <conditionalFormatting sqref="K852:L852 L854 L856 L858 L860 L862 L864 L866 L868 L870 L872 L874 L876 L878 L880 L882 L884 L886 L888 L890 L892 L894 L896 L898 L900 L902 L904 L906 L908 L910 L912 L914 L916 L918 L920 L922 L924 L926 L928 L930 L932 L934 L936 L938 L940 L942 L944 L946 L948 L950 L952 K853:K952">
    <cfRule type="containsText" dxfId="100" priority="61" operator="containsText" text="fillme">
      <formula>NOT(ISERROR(SEARCH("fillme",K852)))</formula>
    </cfRule>
  </conditionalFormatting>
  <conditionalFormatting sqref="I852 I854 I856 I858 I860 I862 I864 I866 I868 I870 I872 I874 I876 I878 I880 I882 I884 I886 I888 I890 I892 I894 I896 I898 I900 I902 I904 I906 I908 I910 I912 I914 I916 I918 I920 I922 I924 I926 I928 I930 I932 I934 I936 I938 I940 I942 I944 I946 I948 I950 I952">
    <cfRule type="containsText" dxfId="99" priority="60" operator="containsText" text="fillme">
      <formula>NOT(ISERROR(SEARCH("fillme",I852)))</formula>
    </cfRule>
  </conditionalFormatting>
  <conditionalFormatting sqref="J953 A953 C953:G953 A955 A957 A959 A961 A963 A965 A967 A969 A971 A973 A975 A977 A979 A981 A983 A985 A987 A989 A991 A993 A995 A997 A999 A1001 A1003 A1005 A1007 A1009 A1011 A1013 A1015 A1017 A1019 A1021 A1023 A1025 A1027 A1029 A1031 A1033 A1035 A1037 A1039 A1041 C955 C957 C959 C961 C963 C965 C967 C969 C971 C973 C975 C977 C979 C981 C983 C985 C987 C989 C991 C993 C995 C997 C999 C1001 C1003 C1005 C1007 C1009 C1011 C1013 C1015 C1017 C1019 C1021 C1023 C1025 C1027 C1029 C1031 C1033 C1035 C1037 C1039 C1041 J955 J957 J959 J961 J963 J965 J967 J969 J971 J973 J975 J977 J979 J981 J983 J985 J987 J989 J991 J993 J995 J997 J999 J1001 J1003 J1005 J1007 J1009 J1011 J1013 J1015 J1017 J1019 J1021 J1023 J1025 J1027 J1029 J1031 J1033 J1035 J1037 J1039 J1041 F955:G955 F957:G957 F959:G959 F961:G961 F963:G963 F965:G965 F967:G967 F969:G969 F971:G971 F973:G973 F975:G975 F977:G977 F979:G979 F981:G981 F983:G983 F985:G985 F987:G987 F989:G989 F991:G991 F993:G993 F995:G995 F997:G997 F999:G999 F1001:G1001 F1003:G1003 F1005:G1005 F1007:G1007 F1009:G1009 F1011:G1011 F1013:G1013 F1015:G1015 F1017:G1017 F1019:G1019 F1021:G1021 F1023:G1023 F1025:G1025 F1027:G1027 F1029:G1029 F1031:G1031 F1033:G1033 F1035:G1035 F1037:G1037 F1039:G1039 F1041:G1041 J1044 J1047 J1050 J1053 J1056 J1059 J1062 J1065 J1068 J1071 J1074 J1077 J1080 J1083 J1086 J1089 J1092 J1095 J1098 J1101 J1104 J1107 J1110 J1113 J1116 J1119 J1122 J1125 J1128 J1131 J1134 J1137 J1140">
    <cfRule type="containsText" dxfId="98" priority="59" operator="containsText" text="fillme">
      <formula>NOT(ISERROR(SEARCH("fillme",A953)))</formula>
    </cfRule>
  </conditionalFormatting>
  <conditionalFormatting sqref="K953 K955 K957 K959 K961 K963 K965 K967 K969 K971 K973 K975 K977 K979 K981 K983 K985 K987 K989 K991 K993 K995 K997 K999 K1001 K1003 K1005 K1007 K1009 K1011 K1013 K1015 K1017 K1019 K1021 K1023 K1025 K1027 K1029 K1031 K1033 K1035 K1037 K1039 K1041">
    <cfRule type="containsText" dxfId="97" priority="58" operator="containsText" text="fillme">
      <formula>NOT(ISERROR(SEARCH("fillme",K953)))</formula>
    </cfRule>
  </conditionalFormatting>
  <conditionalFormatting sqref="I953 I955 I957 I959 I961 I963 I965 I967 I969 I971 I973 I975 I977 I979 I981 I983 I985 I987 I989 I991 I993 I995 I997 I999 I1001 I1003 I1005 I1007 I1009 I1011 I1013 I1015 I1017 I1019 I1021 I1023 I1025 I1027 I1029 I1031 I1033 I1035 I1037 I1039 I1041 I1044 I1047 I1050 I1053 I1056 I1059 I1062 I1065 I1068 I1071 I1074 I1077 I1080 I1083 I1086 I1089 I1092 I1095 I1098 I1101 I1104 I1107 I1110 I1113 I1116 I1119 I1122 I1125 I1128 I1131 I1134 I1137 I1140">
    <cfRule type="containsText" dxfId="96" priority="57" operator="containsText" text="fillme">
      <formula>NOT(ISERROR(SEARCH("fillme",I953)))</formula>
    </cfRule>
  </conditionalFormatting>
  <conditionalFormatting sqref="B852 B854 B856 B858 B860 B862 B864 B866 B868 B870 B872 B874 B876 B878 B880 B882 B884 B886 B888 B890 B892 B894 B896 B898 B900 B902 B904 B906 B908 B910 B912 B914 B916 B918 B920 B922 B924 B926 B928 B930 B932 B934 B936 B938 B940 B942 B944 B946 B948 B950 B952:B953 B955 B957 B959 B961 B963 B965 B967 B969 B971 B973 B975 B977 B979 B981 B983 B985 B987 B989 B991 B993 B995 B997 B999 B1001 B1003 B1005 B1007 B1009 B1011 B1013 B1015 B1017 B1019 B1021 B1023 B1025 B1027 B1029 B1031 B1033 B1035 B1037 B1039">
    <cfRule type="containsText" dxfId="95" priority="56" operator="containsText" text="fillme">
      <formula>NOT(ISERROR(SEARCH("fillme",B852)))</formula>
    </cfRule>
  </conditionalFormatting>
  <conditionalFormatting sqref="D853:E952 G853 G855 G857 G859 G861 G863 G865 G867 G869 G871 G873 G875 G877 G879 G881 G883 G885 G887 G889 G891 G893 G895 G897 G899 G901 G903 G905 G907 G909 G911 G913 G915 G917 G919 G921 G923 G925 G927 G929 G931 G933 G935 G937 G939 G941 G943 G945 G947 G949 G951">
    <cfRule type="containsText" dxfId="94" priority="55" operator="containsText" text="fillme">
      <formula>NOT(ISERROR(SEARCH("fillme",D853)))</formula>
    </cfRule>
  </conditionalFormatting>
  <conditionalFormatting sqref="A853 C853 A855 A857 A859 A861 A863 A865 A867 A869 A871 A873 A875 A877 A879 A881 A883 A885 A887 A889 A891 A893 A895 A897 A899 A901 A903 A905 A907 A909 A911 A913 A915 A917 A919 A921 A923 A925 A927 A929 A931 A933 A935 A937 A939 A941 A943 A945 A947 A949 A951 C855 C857 C859 C861 C863 C865 C867 C869 C871 C873 C875 C877 C879 C881 C883 C885 C887 C889 C891 C893 C895 C897 C899 C901 C903 C905 C907 C909 C911 C913 C915 C917 C919 C921 C923 C925 C927 C929 C931 C933 C935 C937 C939 C941 C943 C945 C947 C949 C951">
    <cfRule type="containsText" dxfId="93" priority="54" operator="containsText" text="fillme">
      <formula>NOT(ISERROR(SEARCH("fillme",A853)))</formula>
    </cfRule>
  </conditionalFormatting>
  <conditionalFormatting sqref="B853 B855 B857 B859 B861 B863 B865 B867 B869 B871 B873 B875 B877 B879 B881 B883 B885 B887 B889 B891 B893 B895 B897 B899 B901 B903 B905 B907 B909 B911 B913 B915 B917 B919 B921 B923 B925 B927 B929 B931 B933 B935 B937 B939 B941 B943 B945 B947 B949 B951">
    <cfRule type="containsText" dxfId="92" priority="53" operator="containsText" text="fillme">
      <formula>NOT(ISERROR(SEARCH("fillme",B853)))</formula>
    </cfRule>
  </conditionalFormatting>
  <conditionalFormatting sqref="F853 F855 F857 F859 F861 F863 F865 F867 F869 F871 F873 F875 F877 F879 F881 F883 F885 F887 F889 F891 F893 F895 F897 F899 F901 F903 F905 F907 F909 F911 F913 F915 F917 F919 F921 F923 F925 F927 F929 F931 F933 F935 F937 F939 F941 F943 F945 F947 F949 F951">
    <cfRule type="containsText" dxfId="91" priority="52" operator="containsText" text="fillme">
      <formula>NOT(ISERROR(SEARCH("fillme",F853)))</formula>
    </cfRule>
  </conditionalFormatting>
  <conditionalFormatting sqref="L853 L855 L857 L859 L861 L863 L865 L867 L869 L871 L873 L875 L877 L879 L881 L883 L885 L887 L889 L891 L893 L895 L897 L899 L901 L903 L905 L907 L909 L911 L913 L915 L917 L919 L921 L923 L925 L927 L929 L931 L933 L935 L937 L939 L941 L943 L945 L947 L949 L951">
    <cfRule type="containsText" dxfId="90" priority="49" operator="containsText" text="fillme">
      <formula>NOT(ISERROR(SEARCH("fillme",L853)))</formula>
    </cfRule>
  </conditionalFormatting>
  <conditionalFormatting sqref="J853 J855 J857 J859 J861 J863 J865 J867 J869 J871 J873 J875 J877 J879 J881 J883 J885 J887 J889 J891 J893 J895 J897 J899 J901 J903 J905 J907 J909 J911 J913 J915 J917 J919 J921 J923 J925 J927 J929 J931 J933 J935 J937 J939 J941 J943 J945 J947 J949 J951">
    <cfRule type="containsText" dxfId="89" priority="51" operator="containsText" text="fillme">
      <formula>NOT(ISERROR(SEARCH("fillme",J853)))</formula>
    </cfRule>
  </conditionalFormatting>
  <conditionalFormatting sqref="I853 I855 I857 I859 I861 I863 I865 I867 I869 I871 I873 I875 I877 I879 I881 I883 I885 I887 I889 I891 I893 I895 I897 I899 I901 I903 I905 I907 I909 I911 I913 I915 I917 I919 I921 I923 I925 I927 I929 I931 I933 I935 I937 I939 I941 I943 I945 I947 I949 I951">
    <cfRule type="containsText" dxfId="88" priority="50" operator="containsText" text="fillme">
      <formula>NOT(ISERROR(SEARCH("fillme",I853)))</formula>
    </cfRule>
  </conditionalFormatting>
  <conditionalFormatting sqref="L954 L956 L958 L960 L962 L964 L966 L968 L970 L972 L974 L976 L978 L980 L982 L984 L986 L988 L990 L992 L994 L996 L998 L1000 L1002 L1004 L1006 L1008 L1010 L1012 L1014 L1016 L1018 L1020 L1022 L1024 L1026 L1028 L1030 L1032 L1034 L1036 L1038 L1040">
    <cfRule type="containsText" dxfId="87" priority="43" operator="containsText" text="fillme">
      <formula>NOT(ISERROR(SEARCH("fillme",L954)))</formula>
    </cfRule>
  </conditionalFormatting>
  <conditionalFormatting sqref="D955:E1041">
    <cfRule type="containsText" dxfId="86" priority="48" operator="containsText" text="fillme">
      <formula>NOT(ISERROR(SEARCH("fillme",D955)))</formula>
    </cfRule>
  </conditionalFormatting>
  <conditionalFormatting sqref="J954 A954 C954:G954 A956 A958 A960 A962 A964 A966 A968 A970 A972 A974 A976 A978 A980 A982 A984 A986 A988 A990 A992 A994 A996 A998 A1000 A1002 A1004 A1006 A1008 A1010 A1012 A1014 A1016 A1018 A1020 A1022 A1024 A1026 A1028 A1030 A1032 A1034 A1036 A1038 A1040 C956 C958 C960 C962 C964 C966 C968 C970 C972 C974 C976 C978 C980 C982 C984 C986 C988 C990 C992 C994 C996 C998 C1000 C1002 C1004 C1006 C1008 C1010 C1012 C1014 C1016 C1018 C1020 C1022 C1024 C1026 C1028 C1030 C1032 C1034 C1036 C1038 C1040 J956 J958 J960 J962 J964 J966 J968 J970 J972 J974 J976 J978 J980 J982 J984 J986 J988 J990 J992 J994 J996 J998 J1000 J1002 J1004 J1006 J1008 J1010 J1012 J1014 J1016 J1018 J1020 J1022 J1024 J1026 J1028 J1030 J1032 J1034 J1036 J1038 J1040 F956:G956 F958:G958 F960:G960 F962:G962 F964:G964 F966:G966 F968:G968 F970:G970 F972:G972 F974:G974 F976:G976 F978:G978 F980:G980 F982:G982 F984:G984 F986:G986 F988:G988 F990:G990 F992:G992 F994:G994 F996:G996 F998:G998 F1000:G1000 F1002:G1002 F1004:G1004 F1006:G1006 F1008:G1008 F1010:G1010 F1012:G1012 F1014:G1014 F1016:G1016 F1018:G1018 F1020:G1020 F1022:G1022 F1024:G1024 F1026:G1026 F1028:G1028 F1030:G1030 F1032:G1032 F1034:G1034 F1036:G1036 F1038:G1038 F1040:G1040">
    <cfRule type="containsText" dxfId="85" priority="47" operator="containsText" text="fillme">
      <formula>NOT(ISERROR(SEARCH("fillme",A954)))</formula>
    </cfRule>
  </conditionalFormatting>
  <conditionalFormatting sqref="I954 I956 I958 I960 I962 I964 I966 I968 I970 I972 I974 I976 I978 I980 I982 I984 I986 I988 I990 I992 I994 I996 I998 I1000 I1002 I1004 I1006 I1008 I1010 I1012 I1014 I1016 I1018 I1020 I1022 I1024 I1026 I1028 I1030 I1032 I1034 I1036 I1038 I1040">
    <cfRule type="containsText" dxfId="84" priority="46" operator="containsText" text="fillme">
      <formula>NOT(ISERROR(SEARCH("fillme",I954)))</formula>
    </cfRule>
  </conditionalFormatting>
  <conditionalFormatting sqref="B954 B956 B958 B960 B962 B964 B966 B968 B970 B972 B974 B976 B978 B980 B982 B984 B986 B988 B990 B992 B994 B996 B998 B1000 B1002 B1004 B1006 B1008 B1010 B1012 B1014 B1016 B1018 B1020 B1022 B1024 B1026 B1028 B1030 B1032 B1034 B1036 B1038 B1040">
    <cfRule type="containsText" dxfId="83" priority="45" operator="containsText" text="fillme">
      <formula>NOT(ISERROR(SEARCH("fillme",B954)))</formula>
    </cfRule>
  </conditionalFormatting>
  <conditionalFormatting sqref="K954 K956 K958 K960 K962 K964 K966 K968 K970 K972 K974 K976 K978 K980 K982 K984 K986 K988 K990 K992 K994 K996 K998 K1000 K1002 K1004 K1006 K1008 K1010 K1012 K1014 K1016 K1018 K1020 K1022 K1024 K1026 K1028 K1030 K1032 K1034 K1036 K1038 K1040">
    <cfRule type="containsText" dxfId="82" priority="44" operator="containsText" text="fillme">
      <formula>NOT(ISERROR(SEARCH("fillme",K954)))</formula>
    </cfRule>
  </conditionalFormatting>
  <conditionalFormatting sqref="D1043:E1142 G1047 G1050 G1053 G1056 G1059 G1062 G1065 G1068 G1071 G1074 G1077 G1080 G1083 G1086 G1089 G1092 G1095 G1098 G1101 G1104 G1107 G1110 G1113 G1116 G1119 G1122 G1125 G1128 G1131 G1134 G1137 G1140 G1044">
    <cfRule type="containsText" dxfId="81" priority="42" operator="containsText" text="fillme">
      <formula>NOT(ISERROR(SEARCH("fillme",D1043)))</formula>
    </cfRule>
  </conditionalFormatting>
  <conditionalFormatting sqref="A1043:C1043 A1045:C1045 A1047:C1047 A1049:C1049 A1051:C1051 A1053:C1053 A1055:C1055 A1057:C1057 A1059:C1059 A1061:C1061 A1063:C1063 A1065:C1065 A1067:C1067 A1069:C1069 A1071:C1071 A1073:C1073 A1075:C1075 A1077:C1077 A1079:C1079 A1081:C1081 A1083:C1083 A1085:C1085 A1087:C1087 A1089:C1089 A1091:C1091 A1093:C1093 A1095:C1095 A1097:C1097 A1099:C1099 A1101:C1101 A1103:C1103 A1105:C1105 A1107:C1107 A1109:C1109 A1111:C1111 A1113:C1113 A1115:C1115 A1117:C1117 A1119:C1119 A1121:C1121 A1123:C1123 A1125:C1125 A1127:C1127 A1129:C1129 A1131:C1131 A1133:C1133 A1135:C1135 A1137:C1137 A1139:C1139 A1141:C1141">
    <cfRule type="containsText" dxfId="80" priority="41" operator="containsText" text="fillme">
      <formula>NOT(ISERROR(SEARCH("fillme",A1043)))</formula>
    </cfRule>
  </conditionalFormatting>
  <conditionalFormatting sqref="J1043 F1043:G1043 G1046 G1049 G1052 G1055 G1058 G1061 G1064 G1067 G1070 G1073 G1076 G1079 G1082 G1085 G1088 G1091 G1094 G1097 G1100 G1103 G1106 G1109 G1112 G1115 G1118 G1121 G1124 G1127 G1130 G1133 G1136 G1139 G1142 F1044:F1145 J1046 J1049 J1052 J1055 J1058 J1061 J1064 J1067 J1070 J1073 J1076 J1079 J1082 J1085 J1088 J1091 J1094 J1097 J1100 J1103 J1106 J1109 J1112 J1115 J1118 J1121 J1124 J1127 J1130 J1133 J1136 J1139 J1142">
    <cfRule type="containsText" dxfId="79" priority="40" operator="containsText" text="fillme">
      <formula>NOT(ISERROR(SEARCH("fillme",F1043)))</formula>
    </cfRule>
  </conditionalFormatting>
  <conditionalFormatting sqref="I1043 I1046 I1049 I1052 I1055 I1058 I1061 I1064 I1067 I1070 I1073 I1076 I1079 I1082 I1085 I1088 I1091 I1094 I1097 I1100 I1103 I1106 I1109 I1112 I1115 I1118 I1121 I1124 I1127 I1130 I1133 I1136 I1139 I1142">
    <cfRule type="containsText" dxfId="78" priority="39" operator="containsText" text="fillme">
      <formula>NOT(ISERROR(SEARCH("fillme",I1043)))</formula>
    </cfRule>
  </conditionalFormatting>
  <conditionalFormatting sqref="L1043 L1045 L1047 L1049 L1051 L1053 L1055 L1057 L1059 L1061 L1063 L1065 L1067 L1069 L1071 L1073 L1075 L1077 L1079 L1081 L1083 L1085 L1087 L1089 L1091 L1093 L1095 L1097 L1099 L1101 L1103 L1105 L1107 L1109 L1111 L1113 L1115 L1117 L1119 L1121 L1123 L1125 L1127 L1129 L1131 L1133 L1135 L1137 L1139 L1141">
    <cfRule type="containsText" dxfId="77" priority="38" operator="containsText" text="fillme">
      <formula>NOT(ISERROR(SEARCH("fillme",L1043)))</formula>
    </cfRule>
  </conditionalFormatting>
  <conditionalFormatting sqref="K1043 K1045 K1047 K1049 K1051 K1053 K1055 K1057 K1059 K1061 K1063 K1065 K1067 K1069 K1071 K1073 K1075 K1077 K1079 K1081 K1083 K1085 K1087 K1089 K1091 K1093 K1095 K1097 K1099 K1101 K1103 K1105 K1107 K1109 K1111 K1113 K1115 K1117 K1119 K1121 K1123 K1125 K1127 K1129 K1131 K1133 K1135 K1137 K1139 K1141">
    <cfRule type="containsText" dxfId="76" priority="37" operator="containsText" text="fillme">
      <formula>NOT(ISERROR(SEARCH("fillme",K1043)))</formula>
    </cfRule>
  </conditionalFormatting>
  <conditionalFormatting sqref="D1144:E1255 G1155:G1255">
    <cfRule type="containsText" dxfId="75" priority="36" operator="containsText" text="fillme">
      <formula>NOT(ISERROR(SEARCH("fillme",D1144)))</formula>
    </cfRule>
  </conditionalFormatting>
  <conditionalFormatting sqref="K1144:L1144 K1146:L1146 K1148:L1148 K1150:L1150 K1152:L1152 K1154:L1154 K1156:L1156 K1158:L1158 K1160:L1160 K1162:L1162 K1164:L1164 K1166:L1166 K1168:L1168 K1170:L1170 K1172:L1172 K1174:L1174 K1176:L1176 K1178:L1178 K1180:L1180 K1182:L1182 K1184:L1184 K1186:L1186 K1188:L1188 K1190:L1190 K1192:L1192 K1194:L1194 K1196:L1196 K1198:L1198 K1200:L1200 K1202:L1202 K1204:L1204 K1206:L1206 K1208:L1208 K1210:L1210 K1212:L1212 K1214:L1214 K1216:L1216 K1218:L1218 K1220:L1220 K1222:L1222 K1224:L1224 K1226:L1226 K1228:L1228 K1230:L1230 K1232:L1232 K1234:L1234 K1236:L1236 K1238:L1238 K1240:L1240 K1242:L1242 K1244:L1244 K1246:L1246 K1248:L1248 K1250:L1250 K1252:L1252 K1254:L1254">
    <cfRule type="containsText" dxfId="74" priority="29" operator="containsText" text="fillme">
      <formula>NOT(ISERROR(SEARCH("fillme",K1144)))</formula>
    </cfRule>
  </conditionalFormatting>
  <conditionalFormatting sqref="A1144:C1144 A1146:C1146 A1148:C1148 A1150:C1150 A1152:C1152 A1154:C1154 A1156:C1156 A1158:C1158 A1160:C1160 A1162:C1162 A1164:C1164 A1166:C1166 A1168:C1168 A1170:C1170 A1172:C1172 A1174:C1174 A1176:C1176 A1178:C1178 A1180:C1180 A1182:C1182 A1184:C1184 A1186:C1186 A1188:C1188 A1190:C1190 A1192:C1192 A1194:C1194 A1196:C1196 A1198:C1198 A1200:C1200 A1202:C1202 A1204:C1204 A1206:C1206 A1208:C1208 A1210:C1210 A1212:C1212 A1214:C1214 A1216:C1216 A1218:C1218 A1220:C1220 A1222:C1222 A1224:C1224 A1226:C1226 A1228:C1228 A1230:C1230 A1232:C1232 A1234:C1234 A1236:C1236 A1238:C1238 A1240:C1240 A1242:C1242 A1244:C1244 A1246:C1246 A1248:C1248 A1250:C1250 A1252:C1252 A1254:C1254">
    <cfRule type="containsText" dxfId="73" priority="35" operator="containsText" text="fillme">
      <formula>NOT(ISERROR(SEARCH("fillme",A1144)))</formula>
    </cfRule>
  </conditionalFormatting>
  <conditionalFormatting sqref="G1144 F1146:G1146 F1148:G1148 F1150:G1150 F1152:G1152 F1154:G1154 I1154:J1154 I1152:J1152 I1150:J1150 I1148:J1148 I1146:J1146 I1144:J1144">
    <cfRule type="containsText" dxfId="72" priority="34" operator="containsText" text="fillme">
      <formula>NOT(ISERROR(SEARCH("fillme",F1144)))</formula>
    </cfRule>
  </conditionalFormatting>
  <conditionalFormatting sqref="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cfRule type="containsText" dxfId="71" priority="33" operator="containsText" text="fillme">
      <formula>NOT(ISERROR(SEARCH("fillme",F1155)))</formula>
    </cfRule>
  </conditionalFormatting>
  <conditionalFormatting sqref="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cfRule type="containsText" dxfId="70" priority="32" operator="containsText" text="fillme">
      <formula>NOT(ISERROR(SEARCH("fillme",F1156)))</formula>
    </cfRule>
  </conditionalFormatting>
  <conditionalFormatting sqref="I1155:J1155 I1157:J1157 I1159:J1159 I1161:J1161 I1163:J1163 I1165:J1165 I1167:J1167 I1169:J1169 I1171:J1171 I1173:J1173 I1175:J1175 I1177:J1177 I1179:J1179 I1181:J1181 I1183:J1183 I1185:J1185 I1187:J1187 I1189:J1189 I1191:J1191 I1193:J1193 I1195:J1195 I1197:J1197 I1199:J1199 I1201:J1201 I1203:J1203 I1205:J1205 I1207:J1207 I1209:J1209 I1211:J1211 I1213:J1213 I1215:J1215 I1217:J1217 I1219:J1219 I1221:J1221 I1223:J1223 I1225:J1225 I1227:J1227 I1229:J1229 I1231:J1231 I1233:J1233 I1235:J1235 I1237:J1237 I1239:J1239 I1241:J1241 I1243:J1243 I1245:J1245 I1247:J1247 I1249:J1249 I1251:J1251 I1253:J1253 I1255:J1255">
    <cfRule type="containsText" dxfId="69" priority="31" operator="containsText" text="fillme">
      <formula>NOT(ISERROR(SEARCH("fillme",I1155)))</formula>
    </cfRule>
  </conditionalFormatting>
  <conditionalFormatting sqref="I1156:J1156 I1158:J1158 I1160:J1160 I1162:J1162 I1164:J1164 I1166:J1166 I1168:J1168 I1170:J1170 I1172:J1172 I1174:J1174 I1176:J1176 I1178:J1178 I1180:J1180 I1182:J1182 I1184:J1184 I1186:J1186 I1188:J1188 I1190:J1190 I1192:J1192 I1194:J1194 I1196:J1196 I1198:J1198 I1200:J1200 I1202:J1202 I1204:J1204 I1206:J1206 I1208:J1208 I1210:J1210 I1212:J1212 I1214:J1214 I1216:J1216 I1218:J1218 I1220:J1220 I1222:J1222 I1224:J1224 I1226:J1226 I1228:J1228 I1230:J1230 I1232:J1232 I1234:J1234 I1236:J1236 I1238:J1238 I1240:J1240 I1242:J1242 I1244:J1244 I1246:J1246 I1248:J1248 I1250:J1250 I1252:J1252 I1254:J1254">
    <cfRule type="containsText" dxfId="68" priority="30" operator="containsText" text="fillme">
      <formula>NOT(ISERROR(SEARCH("fillme",I1156)))</formula>
    </cfRule>
  </conditionalFormatting>
  <conditionalFormatting sqref="D1257:E1368">
    <cfRule type="containsText" dxfId="67" priority="28" operator="containsText" text="fillme">
      <formula>NOT(ISERROR(SEARCH("fillme",D1257)))</formula>
    </cfRule>
  </conditionalFormatting>
  <conditionalFormatting sqref="A1257:C1257 A1259:C1259 A1261:C1261 A1263:C1263 A1265:C1265 A1267:C1267 A1269:C1269 A1271:C1271 A1273:C1273 A1275:C1275 A1277:C1277 A1279:C1279 A1281:C1281 A1283:C1283 A1285:C1285 A1287:C1287 A1289:C1289 A1291:C1291 A1293:C1293 A1295:C1295 A1297:C1297 A1299:C1299 A1301:C1301 A1303:C1303 A1305:C1305 A1307:C1307 A1309:C1309 A1311:C1311 A1313:C1313 A1315:C1315 A1317:C1317 A1319:C1319 A1321:C1321 A1323:C1323 A1325:C1325 A1327:C1327 A1329:C1329 A1331:C1331 A1333:C1333 A1335:C1335 A1337:C1337 A1339:C1339 A1341:C1341 A1343:C1343 A1345:C1345 A1347:C1347 A1349:C1349 A1351:C1351 A1353:C1353 A1355:C1355 A1357:C1357 A1359:C1359 A1361:C1361 A1363:C1363 A1365:C1365 A1367:C1367">
    <cfRule type="containsText" dxfId="66" priority="27" operator="containsText" text="fillme">
      <formula>NOT(ISERROR(SEARCH("fillme",A1257)))</formula>
    </cfRule>
  </conditionalFormatting>
  <conditionalFormatting sqref="F1257:G1257 F1259:G1259 F1261:G1261 F1263:G1263 F1265:G1265 F1267:G1267 F1269:G1269 F1271:G1271 F1273:G1273 F1275:G1275 F1277:G1277 F1279:G1279 F1281:G1281 F1283:G1283 F1285:G1285 F1287:G1287 F1289:G1289 F1291:G1291 F1293:G1293 F1295:G1295 F1297:G1297 F1299:G1299 F1301:G1301 F1303:G1303 F1305:G1305 F1307:G1307 F1309:G1309 F1311:G1311 F1313:G1313 F1315:G1315 F1317:G1317 F1319:G1319 F1321:G1321 F1323:G1323 F1325:G1325 F1327:G1327 F1329:G1329 F1331:G1331 F1333:G1333 F1335:G1335 F1337:G1337 F1339:G1339 F1341:G1341 F1343:G1343 F1345:G1345 F1347:G1347 F1349:G1349 F1351:G1351 F1353:G1353 F1355:G1355 F1357:G1357 F1359:G1359 F1361:G1361 F1363:G1363 F1365:G1365 F1367:G1367 I1269:J1269 I1367:J1367 I1365:J1365 I1363:J1363 I1361:J1361 I1359:J1359 I1357:J1357 I1355:J1355 I1353:J1353 I1351:J1351 I1349:J1349 I1347:J1347 I1345:J1345 I1343:J1343 I1341:J1341 I1339:J1339 I1337:J1337 I1335:J1335 I1333:J1333 I1331:J1331 I1329:J1329 I1327:J1327 I1325:J1325 I1323:J1323 I1321:J1321 I1319:J1319 I1317:J1317 I1315:J1315 I1313:J1313 I1311:J1311 I1309:J1309 I1307:J1307 I1305:J1305 I1303:J1303 I1301:J1301 I1299:J1299 I1297:J1297 I1295:J1295 I1293:J1293 I1291:J1291 I1289:J1289 I1287:J1287 I1285:J1285 I1283:J1283 I1281:J1281 I1279:J1279 I1277:J1277 I1275:J1275 I1273:J1273 I1271:J1271 I1267:J1267 I1265:J1265 I1263:J1263 I1261:J1261 I1259:J1259 I1257:J1257">
    <cfRule type="containsText" dxfId="65" priority="26" operator="containsText" text="fillme">
      <formula>NOT(ISERROR(SEARCH("fillme",F1257)))</formula>
    </cfRule>
  </conditionalFormatting>
  <conditionalFormatting sqref="K1257:L1257 K1259:L1259 K1261:L1261 K1263:L1263 K1265:L1265 K1267:L1267 K1269:L1269 K1271:L1271 K1273:L1273 K1275:L1275 K1277:L1277 K1279:L1279 K1281:L1281 K1283:L1283 K1285:L1285 K1287:L1287 K1289:L1289 K1291:L1291 K1293:L1293 K1295:L1295 K1297:L1297 K1299:L1299 K1301:L1301 K1303:L1303 K1305:L1305 K1307:L1307 K1309:L1309 K1311:L1311 K1313:L1313 K1315:L1315 K1317:L1317 K1319:L1319 K1321:L1321 K1323:L1323 K1325:L1325 K1327:L1327 K1329:L1329 K1331:L1331 K1333:L1333 K1335:L1335 K1337:L1337 K1339:L1339 K1341:L1341 K1343:L1343 K1345:L1345 K1347:L1347 K1349:L1349 K1351:L1351 K1353:L1353 K1355:L1355 K1357:L1357 K1359:L1359 K1361:L1361 K1363:L1363 K1365:L1365 K1367:L1367">
    <cfRule type="containsText" dxfId="64" priority="25" operator="containsText" text="fillme">
      <formula>NOT(ISERROR(SEARCH("fillme",K1257)))</formula>
    </cfRule>
  </conditionalFormatting>
  <conditionalFormatting sqref="D1370:E1481">
    <cfRule type="containsText" dxfId="63" priority="24" operator="containsText" text="fillme">
      <formula>NOT(ISERROR(SEARCH("fillme",D1370)))</formula>
    </cfRule>
  </conditionalFormatting>
  <conditionalFormatting sqref="A1370:C1370 A1372:C1372 A1374:C1374 A1376:C1376 A1378:C1378 A1380:C1380 A1382:C1382 A1384:C1384 A1386:C1386 A1388:C1388 A1390:C1390 A1392:C1392 A1394:C1394 A1396:C1396 A1398:C1398 A1400:C1400 A1402:C1402 A1404:C1404 A1406:C1406 A1408:C1408 A1410:C1410 A1412:C1412 A1414:C1414 A1416:C1416 A1418:C1418 A1420:C1420 A1422:C1422 A1424:C1424 A1426:C1426 A1428:C1428 A1430:C1430 A1432:C1432 A1434:C1434 A1436:C1436 A1438:C1438 A1440:C1440 A1442:C1442 A1444:C1444 A1446:C1446 A1448:C1448 A1450:C1450 A1452:C1452 A1454:C1454 A1456:C1456 A1458:C1458 A1460:C1460 A1462:C1462 A1464:C1464 A1466:C1466 A1468:C1468 A1470:C1470 A1472:C1472 A1474:C1474 A1476:C1476 A1478:C1478 A1480:C1480">
    <cfRule type="containsText" dxfId="62" priority="23" operator="containsText" text="fillme">
      <formula>NOT(ISERROR(SEARCH("fillme",A1370)))</formula>
    </cfRule>
  </conditionalFormatting>
  <conditionalFormatting sqref="F1370:G1370 F1372:G1372 F1374:G1374 F1376:G1376 F1378:G1378 F1380:G1380 I1380:J1380 I1378:J1378 I1376:J1376 I1374:J1374 I1372:J1372 I1370:J1370">
    <cfRule type="containsText" dxfId="61" priority="22" operator="containsText" text="fillme">
      <formula>NOT(ISERROR(SEARCH("fillme",F1370)))</formula>
    </cfRule>
  </conditionalFormatting>
  <conditionalFormatting sqref="F1382:G1382 I1382:J1382 F1384:G1384 F1386:G1386 F1388:G1388 F1390:G1390 F1392:G1392 F1394:G1394 F1396:G1396 F1398:G1398 F1400:G1400 F1402:G1402 F1404:G1404 F1406:G1406 F1408:G1408 F1410:G1410 F1412:G1412 F1414:G1414 F1416:G1416 F1418:G1418 F1420:G1420 F1422:G1422 F1424:G1424 F1426:G1426 F1428:G1428 F1430:G1430 F1432:G1432 F1434:G1434 F1436:G1436 F1438:G1438 F1440:G1440 F1442:G1442 F1444:G1444 F1446:G1446 F1448:G1448 F1450:G1450 F1452:G1452 F1454:G1454 F1456:G1456 F1458:G1458 F1460:G1460 F1462:G1462 F1464:G1464 F1466:G1466 F1468:G1468 F1470:G1470 F1472:G1472 F1474:G1474 F1476:G1476 F1478:G1478 F1480:G1480 I1384:J1384 I1386:J1386 I1388:J1388 I1390:J1390 I1392:J1392 I1394:J1394 I1396:J1396 I1398:J1398 I1400:J1400 I1402:J1402 I1404:J1404 I1406:J1406 I1408:J1408 I1410:J1410 I1412:J1412 I1414:J1414 I1416:J1416 I1418:J1418 I1420:J1420 I1422:J1422 I1424:J1424 I1426:J1426 I1428:J1428 I1430:J1430 I1432:J1432 I1434:J1434 I1436:J1436 I1438:J1438 I1440:J1440 I1442:J1442 I1444:J1444 I1446:J1446 I1448:J1448 I1450:J1450 I1452:J1452 I1454:J1454 I1456:J1456 I1458:J1458 I1460:J1460 I1462:J1462 I1464:J1464 I1466:J1466 I1468:J1468 I1470:J1470 I1472:J1472 I1474:J1474 I1476:J1476 I1478:J1478 I1480:J1480">
    <cfRule type="containsText" dxfId="60" priority="21" operator="containsText" text="fillme">
      <formula>NOT(ISERROR(SEARCH("fillme",F1382)))</formula>
    </cfRule>
  </conditionalFormatting>
  <conditionalFormatting sqref="F1381:G1381 I1381:J1381 F1383:G1383 F1385:G1385 F1387:G1387 F1389:G1389 F1391:G1391 F1393:G1393 F1395:G1395 F1397:G1397 F1399:G1399 F1401:G1401 F1403:G1403 F1405:G1405 F1407:G1407 F1409:G1409 F1411:G1411 F1413:G1413 F1415:G1415 F1417:G1417 F1419:G1419 F1421:G1421 F1423:G1423 F1425:G1425 F1427:G1427 F1429:G1429 F1431:G1431 F1433:G1433 F1435:G1435 F1437:G1437 F1439:G1439 F1441:G1441 F1443:G1443 F1445:G1445 F1447:G1447 F1449:G1449 F1451:G1451 F1453:G1453 F1455:G1455 F1457:G1457 F1459:G1459 F1461:G1461 F1463:G1463 F1465:G1465 F1467:G1467 F1469:G1469 F1471:G1471 F1473:G1473 F1475:G1475 F1477:G1477 F1479:G1479 F1481:G1481 I1383:J1383 I1385:J1385 I1387:J1387 I1389:J1389 I1391:J1391 I1393:J1393 I1395:J1395 I1397:J1397 I1399:J1399 I1401:J1401 I1403:J1403 I1405:J1405 I1407:J1407 I1409:J1409 I1411:J1411 I1413:J1413 I1415:J1415 I1417:J1417 I1419:J1419 I1421:J1421 I1423:J1423 I1425:J1425 I1427:J1427 I1429:J1429 I1431:J1431 I1433:J1433 I1435:J1435 I1437:J1437 I1439:J1439 I1441:J1441 I1443:J1443 I1445:J1445 I1447:J1447 I1449:J1449 I1451:J1451 I1453:J1453 I1455:J1455 I1457:J1457 I1459:J1459 I1461:J1461 I1463:J1463 I1465:J1465 I1467:J1467 I1469:J1469 I1471:J1471 I1473:J1473 I1475:J1475 I1477:J1477 I1479:J1479 I1481:J1481">
    <cfRule type="containsText" dxfId="59" priority="20" operator="containsText" text="fillme">
      <formula>NOT(ISERROR(SEARCH("fillme",F1381)))</formula>
    </cfRule>
  </conditionalFormatting>
  <conditionalFormatting sqref="K1370:L1370 K1372:L1372 K1374:L1374 K1376:L1376 K1378:L1378 K1380:L1380 K1382:L1382 K1384:L1384 K1386:L1386 K1388:L1388 K1390:L1390 K1392:L1392 K1394:L1394 K1396:L1396 K1398:L1398 K1400:L1400 K1402:L1402 K1404:L1404 K1406:L1406 K1408:L1408 K1410:L1410 K1412:L1412 K1414:L1414 K1416:L1416 K1418:L1418 K1420:L1420 K1422:L1422 K1424:L1424 K1426:L1426 K1428:L1428 K1430:L1430 K1432:L1432 K1434:L1434 K1436:L1436 K1438:L1438 K1440:L1440 K1442:L1442 K1444:L1444 K1446:L1446 K1448:L1448 K1450:L1450 K1452:L1452 K1454:L1454 K1456:L1456 K1458:L1458 K1460:L1460 K1462:L1462 K1464:L1464 K1466:L1466 K1468:L1468 K1470:L1470 K1472:L1472 K1474:L1474 K1476:L1476 K1478:L1478 K1480:L1480">
    <cfRule type="containsText" dxfId="58" priority="19" operator="containsText" text="fillme">
      <formula>NOT(ISERROR(SEARCH("fillme",K1370)))</formula>
    </cfRule>
  </conditionalFormatting>
  <conditionalFormatting sqref="D1483:E1594">
    <cfRule type="containsText" dxfId="57" priority="17" operator="containsText" text="fillme">
      <formula>NOT(ISERROR(SEARCH("fillme",D1483)))</formula>
    </cfRule>
  </conditionalFormatting>
  <conditionalFormatting sqref="L1494:L1594">
    <cfRule type="containsText" dxfId="56" priority="18" operator="containsText" text="fillme">
      <formula>NOT(ISERROR(SEARCH("fillme",L1494)))</formula>
    </cfRule>
  </conditionalFormatting>
  <conditionalFormatting sqref="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fRule type="containsText" dxfId="55" priority="16" operator="containsText" text="fillme">
      <formula>NOT(ISERROR(SEARCH("fillme",C1482)))</formula>
    </cfRule>
  </conditionalFormatting>
  <conditionalFormatting sqref="A1483:B1483 A1485:B1485 A1487:B1487 A1489:B1489 A1491:B1491 A1493:B1493 A1495:B1495 A1497:B1497 A1499:B1499 A1501:B1501 A1503:B1503 A1505:B1505 A1507:B1507 A1509:B1509 A1511:B1511 A1513:B1513 A1515:B1515 A1517:B1517 A1519:B1519 A1521:B1521 A1523:B1523 A1525:B1525 A1527:B1527 A1529:B1529 A1531:B1531 A1533:B1533 A1535:B1535 A1537:B1537 A1539:B1539 A1541:B1541 A1543:B1543 A1545:B1545 A1547:B1547 A1549:B1549 A1551:B1551 A1553:B1553 A1555:B1555 A1557:B1557 A1559:B1559 A1561:B1561 A1563:B1563 A1565:B1565 A1567:B1567 A1569:B1569 A1571:B1571 A1573:B1573 A1575:B1575 A1577:B1577 A1579:B1579 A1581:B1581 A1583:B1583 A1585:B1585 A1587:B1587 A1589:B1589 A1591:B1591 A1593:B1593">
    <cfRule type="containsText" dxfId="54" priority="15" operator="containsText" text="fillme">
      <formula>NOT(ISERROR(SEARCH("fillme",A1483)))</formula>
    </cfRule>
  </conditionalFormatting>
  <conditionalFormatting sqref="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fRule type="containsText" dxfId="53" priority="14" operator="containsText" text="fillme">
      <formula>NOT(ISERROR(SEARCH("fillme",C1483)))</formula>
    </cfRule>
  </conditionalFormatting>
  <conditionalFormatting sqref="F1483:G1483 F1485:G1485 F1487:G1487 F1489:G1489 F1491:G1491 F1493:G1493 I1493:J1493 I1491:J1491 I1489:J1489 I1487:J1487 I1485:J1485 I1483:J1483">
    <cfRule type="containsText" dxfId="52" priority="13" operator="containsText" text="fillme">
      <formula>NOT(ISERROR(SEARCH("fillme",F1483)))</formula>
    </cfRule>
  </conditionalFormatting>
  <conditionalFormatting sqref="F1494:G1494 I1494:J1494 F1496:G1496 F1498:G1498 F1500:G1500 F1502:G1502 F1504:G1504 F1506:G1506 F1508:G1508 F1510:G1510 F1512:G1512 F1514:G1514 F1516:G1516 F1518:G1518 F1520:G1520 F1522:G1522 F1524:G1524 F1526:G1526 F1528:G1528 F1530:G1530 F1532:G1532 F1534:G1534 F1536:G1536 F1538:G1538 F1540:G1540 F1542:G1542 F1544:G1544 F1546:G1546 F1548:G1548 F1550:G1550 F1552:G1552 F1554:G1554 F1556:G1556 F1558:G1558 F1560:G1560 F1562:G1562 F1564:G1564 F1566:G1566 F1568:G1568 F1570:G1570 F1572:G1572 F1574:G1574 F1576:G1576 F1578:G1578 F1580:G1580 F1582:G1582 F1584:G1584 F1586:G1586 F1588:G1588 F1590:G1590 F1592:G1592 F1594:G1594 I1496:J1496 I1498:J1498 I1500:J1500 I1502:J1502 I1504:J1504 I1506:J1506 I1508:J1508 I1510:J1510 I1512:J1512 I1514:J1514 I1516:J1516 I1518:J1518 I1520:J1520 I1522:J1522 I1524:J1524 I1526:J1526 I1528:J1528 I1530:J1530 I1532:J1532 I1534:J1534 I1536:J1536 I1538:J1538 I1540:J1540 I1542:J1542 I1544:J1544 I1546:J1546 I1548:J1548 I1550:J1550 I1552:J1552 I1554:J1554 I1556:J1556 I1558:J1558 I1560:J1560 I1562:J1562 I1564:J1564 I1566:J1566 I1568:J1568 I1570:J1570 I1572:J1572 I1574:J1574 I1576:J1576 I1578:J1578 I1580:J1580 I1582:J1582 I1584:J1584 I1586:J1586 I1588:J1588 I1590:J1590 I1592:J1592 I1594:J1594">
    <cfRule type="containsText" dxfId="51" priority="12" operator="containsText" text="fillme">
      <formula>NOT(ISERROR(SEARCH("fillme",F1494)))</formula>
    </cfRule>
  </conditionalFormatting>
  <conditionalFormatting sqref="F1495:G1495 I1495:J1495 F1497:G1497 F1499:G1499 F1501:G1501 F1503:G1503 F1505:G1505 F1507:G1507 F1509:G1509 F1511:G1511 F1513:G1513 F1515:G1515 F1517:G1517 F1519:G1519 F1521:G1521 F1523:G1523 F1525:G1525 F1527:G1527 F1529:G1529 F1531:G1531 F1533:G1533 F1535:G1535 F1537:G1537 F1539:G1539 F1541:G1541 F1543:G1543 F1545:G1545 F1547:G1547 F1549:G1549 F1551:G1551 F1553:G1553 F1555:G1555 F1557:G1557 F1559:G1559 F1561:G1561 F1563:G1563 F1565:G1565 F1567:G1567 F1569:G1569 F1571:G1571 F1573:G1573 F1575:G1575 F1577:G1577 F1579:G1579 F1581:G1581 F1583:G1583 F1585:G1585 F1587:G1587 F1589:G1589 F1591:G1591 F1593:G1593 I1497:J1497 I1499:J1499 I1501:J1501 I1503:J1503 I1505:J1505 I1507:J1507 I1509:J1509 I1511:J1511 I1513:J1513 I1515:J1515 I1517:J1517 I1519:J1519 I1521:J1521 I1523:J1523 I1525:J1525 I1527:J1527 I1529:J1529 I1531:J1531 I1533:J1533 I1535:J1535 I1537:J1537 I1539:J1539 I1541:J1541 I1543:J1543 I1545:J1545 I1547:J1547 I1549:J1549 I1551:J1551 I1553:J1553 I1555:J1555 I1557:J1557 I1559:J1559 I1561:J1561 I1563:J1563 I1565:J1565 I1567:J1567 I1569:J1569 I1571:J1571 I1573:J1573 I1575:J1575 I1577:J1577 I1579:J1579 I1581:J1581 I1583:J1583 I1585:J1585 I1587:J1587 I1589:J1589 I1591:J1591 I1593:J1593">
    <cfRule type="containsText" dxfId="50" priority="11" operator="containsText" text="fillme">
      <formula>NOT(ISERROR(SEARCH("fillme",F1495)))</formula>
    </cfRule>
  </conditionalFormatting>
  <conditionalFormatting sqref="L1483 L1485 L1487 L1489 L1491 L1493">
    <cfRule type="containsText" dxfId="49" priority="10" operator="containsText" text="fillme">
      <formula>NOT(ISERROR(SEARCH("fillme",L1483)))</formula>
    </cfRule>
  </conditionalFormatting>
  <conditionalFormatting sqref="K1495:K1594">
    <cfRule type="containsText" dxfId="48" priority="9" operator="containsText" text="fillme">
      <formula>NOT(ISERROR(SEARCH("fillme",K1495)))</formula>
    </cfRule>
  </conditionalFormatting>
  <conditionalFormatting sqref="C1595 C1597 C1599 C1601 C1603 C1605 C1607 C1609 C1611 C1613 C1615 C1617 C1619 C1621 C1623 C1625 C1627 C1629 C1631 C1633 C1635 C1637 C1639 C1641 C1643 C1645 C1647 C1649 C1651 C1653 C1655 C1657 C1659 C1661 C1663 C1665 C1667 C1669 C1671 C1673 C1675 C1677 C1679 C1681 C1683">
    <cfRule type="containsText" dxfId="47" priority="8" operator="containsText" text="fillme">
      <formula>NOT(ISERROR(SEARCH("fillme",C1595)))</formula>
    </cfRule>
  </conditionalFormatting>
  <conditionalFormatting sqref="D1596:E1683">
    <cfRule type="containsText" dxfId="46" priority="7" operator="containsText" text="fillme">
      <formula>NOT(ISERROR(SEARCH("fillme",D1596)))</formula>
    </cfRule>
  </conditionalFormatting>
  <conditionalFormatting sqref="A1596 A1598 A1600 A1602 A1604 A1606 A1608 A1610 A1612 A1614 A1616 A1618 A1620 A1622 A1624 A1626 A1628 A1630 A1632 A1634 A1636 A1638 A1640 A1642 A1644 A1646 A1648 A1650 A1652 A1654 A1656 A1658 A1660 A1662 A1664 A1666 A1668 A1670 A1672 A1674 A1676 A1678 A1680 A1682">
    <cfRule type="containsText" dxfId="45" priority="6" operator="containsText" text="fillme">
      <formula>NOT(ISERROR(SEARCH("fillme",A1596)))</formula>
    </cfRule>
  </conditionalFormatting>
  <conditionalFormatting sqref="C1596 C1598 C1600 C1602 C1604 C1606 C1608 C1610 C1612 C1614 C1616 C1618 C1620 C1622 C1624 C1626 C1628 C1630 C1632 C1634 C1636 C1638 C1640 C1642 C1644 C1646 C1648 C1650 C1652 C1654 C1656 C1658 C1660 C1662 C1664 C1666 C1668 C1670 C1672 C1674 C1676 C1678 C1680 C1682">
    <cfRule type="containsText" dxfId="44" priority="5" operator="containsText" text="fillme">
      <formula>NOT(ISERROR(SEARCH("fillme",C1596)))</formula>
    </cfRule>
  </conditionalFormatting>
  <conditionalFormatting sqref="F1596:G1596 F1598:G1598 F1600:G1600 F1602:G1602 F1604:G1604 F1606:G1606 F1608:G1608 F1610:G1610 F1612:G1612 F1614:G1614 F1616:G1616 F1618:G1618 F1620:G1620 F1622:G1622 F1624:G1624 F1626:G1626 F1628:G1628 F1630:G1630 F1632:G1632 F1634:G1634 F1636:G1636 F1638:G1638 F1640:G1640 F1642:G1642 F1644:G1644 F1646:G1646 F1648:G1648 F1650:G1650 F1652:G1652 F1654:G1654 F1656:G1656 F1658:G1658 F1660:G1660 F1662:G1662 F1664:G1664 F1666:G1666 F1668:G1668 F1670:G1670 F1672:G1672 F1674:G1674 F1676:G1676 F1678:G1678 F1680:G1680 F1682:G1682 I1682:J1682 I1680:J1680 I1678:J1678 I1676:J1676 I1674:J1674 I1672:J1672 I1670:J1670 I1668:J1668 I1666:J1666 I1664:J1664 I1662:J1662 I1660:J1660 I1658:J1658 I1656:J1656 I1654:J1654 I1652:J1652 I1650:J1650 I1648:J1648 I1646:J1646 I1644:J1644 I1642:J1642 I1640:J1640 I1638:J1638 I1636:J1636 I1634:J1634 I1632:J1632 I1630:J1630 I1628:J1628 I1626:J1626 I1624:J1624 I1622:J1622 I1620:J1620 I1618:J1618 I1616:J1616 I1614:J1614 I1612:J1612 I1610:J1610 I1608:J1608 I1606:J1606 I1604:J1604 I1602:J1602 I1600:J1600 I1598:J1598 I1596:J1596">
    <cfRule type="containsText" dxfId="43" priority="4" operator="containsText" text="fillme">
      <formula>NOT(ISERROR(SEARCH("fillme",F1596)))</formula>
    </cfRule>
  </conditionalFormatting>
  <conditionalFormatting sqref="K1596:L1596 K1598:L1598 K1600:L1600 K1602:L1602 K1604:L1604 K1606:L1606 K1608:L1608 K1610:L1610 K1612:L1612 K1614:L1614 K1616:L1616 K1618:L1618 K1620:L1620 K1622:L1622 K1624:L1624 K1626:L1626 K1628:L1628 K1630:L1630 K1632:L1632 K1634:L1634 K1636:L1636 K1638:L1638 K1640:L1640 K1642:L1642 K1644:L1644 K1646:L1646 K1648:L1648 K1650:L1650 K1652:L1652 K1654:L1654 K1656:L1656 K1658:L1658 K1660:L1660 K1662:L1662 K1664:L1664 K1666:L1666 K1668:L1668 K1670:L1670 K1672:L1672 K1674:L1674 K1676:L1676 K1678:L1678 K1680:L1680 K1682:L1682">
    <cfRule type="containsText" dxfId="42" priority="3" operator="containsText" text="fillme">
      <formula>NOT(ISERROR(SEARCH("fillme",K1596)))</formula>
    </cfRule>
  </conditionalFormatting>
  <conditionalFormatting sqref="B1595:B1683">
    <cfRule type="containsText" dxfId="41" priority="2" operator="containsText" text="fillme">
      <formula>NOT(ISERROR(SEARCH("fillme",B1595)))</formula>
    </cfRule>
  </conditionalFormatting>
  <conditionalFormatting sqref="N2:N63">
    <cfRule type="containsText" dxfId="40" priority="1" operator="containsText" text="fillme">
      <formula>NOT(ISERROR(SEARCH("fillme",N2)))</formula>
    </cfRule>
  </conditionalFormatting>
  <dataValidations xWindow="233" yWindow="308" count="3">
    <dataValidation type="list" allowBlank="1" showInputMessage="1" showErrorMessage="1" sqref="D96:D191 B72:B311 C312:C407 D216:D611 I1684:K1048576 B852:B1683 B552:B731 D636:D731 C612:C731 Z1684:AA1048576 D756:D851 A1684:D1048576 J612:J851 I732:I851" xr:uid="{00000000-0002-0000-0F00-000000000000}">
      <formula1>#REF!</formula1>
    </dataValidation>
    <dataValidation type="list" showInputMessage="1" showErrorMessage="1" sqref="L1684:L1048576 E1684:E1048576 G312:G407 G1684:H1048576 E72:E851 H312:H851 L612:L851 G409:G851 N1684:V1048576" xr:uid="{00000000-0002-0000-0F00-000001000000}">
      <formula1>#REF!</formula1>
    </dataValidation>
    <dataValidation showInputMessage="1" showErrorMessage="1" sqref="G408 L409:L611" xr:uid="{D12BEFED-9197-41A6-8BBA-38C86095AE27}"/>
  </dataValidations>
  <printOptions gridLines="1"/>
  <pageMargins left="0.7" right="0.7" top="0.75" bottom="0.75" header="0.3" footer="0.3"/>
  <pageSetup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V3390"/>
  <sheetViews>
    <sheetView zoomScale="70" zoomScaleNormal="70" workbookViewId="0">
      <selection activeCell="F27" sqref="F27"/>
    </sheetView>
  </sheetViews>
  <sheetFormatPr defaultColWidth="9.109375" defaultRowHeight="18" x14ac:dyDescent="0.3"/>
  <cols>
    <col min="1" max="1" width="15" style="70" bestFit="1" customWidth="1"/>
    <col min="2" max="2" width="29.33203125" style="70" bestFit="1" customWidth="1"/>
    <col min="3" max="3" width="47.109375" style="70" bestFit="1" customWidth="1"/>
    <col min="4" max="4" width="57.6640625" style="70" bestFit="1" customWidth="1"/>
    <col min="5" max="5" width="7.109375" style="70" bestFit="1" customWidth="1"/>
    <col min="6" max="6" width="24.88671875" style="67" bestFit="1" customWidth="1"/>
    <col min="7" max="7" width="24.44140625" style="40" bestFit="1" customWidth="1"/>
    <col min="8" max="8" width="14.44140625" style="40" bestFit="1" customWidth="1"/>
    <col min="9" max="9" width="14.33203125" style="25" bestFit="1" customWidth="1"/>
    <col min="10" max="10" width="25.33203125" style="25" bestFit="1" customWidth="1"/>
    <col min="11" max="11" width="11.44140625" style="25" bestFit="1" customWidth="1"/>
    <col min="12" max="12" width="5.44140625" style="25" bestFit="1" customWidth="1"/>
    <col min="13" max="13" width="8.6640625" style="64" bestFit="1" customWidth="1"/>
    <col min="14" max="14" width="9.44140625" style="25" bestFit="1" customWidth="1"/>
    <col min="15" max="16" width="35.88671875" style="45" bestFit="1" customWidth="1"/>
    <col min="17" max="17" width="36" style="45" bestFit="1" customWidth="1"/>
    <col min="18" max="18" width="23" style="45" bestFit="1" customWidth="1"/>
    <col min="19" max="19" width="16.33203125" style="169" bestFit="1" customWidth="1"/>
    <col min="20" max="20" width="15.33203125" style="169" bestFit="1" customWidth="1"/>
    <col min="21" max="21" width="9.6640625" style="169" bestFit="1" customWidth="1"/>
    <col min="22" max="22" width="15.6640625" style="169" bestFit="1" customWidth="1"/>
    <col min="23" max="23" width="26" style="169" bestFit="1" customWidth="1"/>
    <col min="24" max="24" width="25.6640625" style="169" bestFit="1" customWidth="1"/>
    <col min="25" max="25" width="16.33203125" style="26" bestFit="1" customWidth="1"/>
    <col min="26" max="26" width="18.109375" style="26" bestFit="1" customWidth="1"/>
    <col min="27" max="27" width="10.6640625" style="26" bestFit="1" customWidth="1"/>
    <col min="28" max="28" width="12.44140625" style="26" bestFit="1" customWidth="1"/>
    <col min="29" max="29" width="10.33203125" style="26" bestFit="1" customWidth="1"/>
    <col min="30" max="30" width="12.109375" style="26" bestFit="1" customWidth="1"/>
    <col min="31" max="31" width="16.6640625" style="101" bestFit="1" customWidth="1"/>
    <col min="32" max="32" width="21.6640625" style="101" bestFit="1" customWidth="1"/>
    <col min="33" max="33" width="16" style="101" bestFit="1" customWidth="1"/>
    <col min="34" max="34" width="17.88671875" style="101" bestFit="1" customWidth="1"/>
    <col min="35" max="35" width="9.109375" style="101"/>
    <col min="36" max="36" width="16.6640625" style="101" bestFit="1" customWidth="1"/>
    <col min="37" max="37" width="12.44140625" style="101" bestFit="1" customWidth="1"/>
    <col min="38" max="38" width="22.44140625" style="101" bestFit="1" customWidth="1"/>
    <col min="39" max="39" width="16.6640625" style="101" customWidth="1"/>
    <col min="40" max="40" width="35" style="101" bestFit="1" customWidth="1"/>
    <col min="41" max="41" width="45" style="101" bestFit="1" customWidth="1"/>
    <col min="42" max="42" width="45" style="101" customWidth="1"/>
    <col min="43" max="43" width="28.44140625" style="101" bestFit="1" customWidth="1"/>
    <col min="44" max="16384" width="9.109375" style="101"/>
  </cols>
  <sheetData>
    <row r="1" spans="1:48" s="97" customFormat="1" ht="57" customHeight="1" x14ac:dyDescent="0.3">
      <c r="A1" s="21" t="s">
        <v>598</v>
      </c>
      <c r="B1" s="21" t="s">
        <v>308</v>
      </c>
      <c r="C1" s="21" t="s">
        <v>599</v>
      </c>
      <c r="D1" s="21" t="s">
        <v>547</v>
      </c>
      <c r="E1" s="21" t="s">
        <v>556</v>
      </c>
      <c r="F1" s="109" t="s">
        <v>368</v>
      </c>
      <c r="G1" s="42" t="s">
        <v>372</v>
      </c>
      <c r="H1" s="42" t="s">
        <v>374</v>
      </c>
      <c r="I1" s="16" t="s">
        <v>376</v>
      </c>
      <c r="J1" s="16" t="s">
        <v>378</v>
      </c>
      <c r="K1" s="16" t="s">
        <v>381</v>
      </c>
      <c r="L1" s="16" t="s">
        <v>384</v>
      </c>
      <c r="M1" s="60" t="s">
        <v>386</v>
      </c>
      <c r="N1" s="60" t="s">
        <v>388</v>
      </c>
      <c r="O1" s="109" t="s">
        <v>391</v>
      </c>
      <c r="P1" s="109" t="s">
        <v>395</v>
      </c>
      <c r="Q1" s="109" t="s">
        <v>398</v>
      </c>
      <c r="R1" s="109" t="s">
        <v>400</v>
      </c>
      <c r="S1" s="168" t="s">
        <v>403</v>
      </c>
      <c r="T1" s="168" t="s">
        <v>406</v>
      </c>
      <c r="U1" s="168" t="s">
        <v>409</v>
      </c>
      <c r="V1" s="168" t="s">
        <v>411</v>
      </c>
      <c r="W1" s="168" t="s">
        <v>413</v>
      </c>
      <c r="X1" s="168" t="s">
        <v>415</v>
      </c>
      <c r="Y1" s="21" t="s">
        <v>600</v>
      </c>
      <c r="Z1" s="21" t="s">
        <v>601</v>
      </c>
      <c r="AA1" s="21" t="s">
        <v>602</v>
      </c>
      <c r="AB1" s="21" t="s">
        <v>603</v>
      </c>
      <c r="AC1" s="21" t="s">
        <v>604</v>
      </c>
      <c r="AD1" s="21" t="s">
        <v>605</v>
      </c>
      <c r="AE1" s="110" t="str">
        <f>"Test: Correct data type for "&amp;unique_contracts!K1</f>
        <v>Test: Correct data type for lse_owned</v>
      </c>
      <c r="AF1" s="110" t="str">
        <f>"Test: Correct data type for "&amp;unique_contracts!L1</f>
        <v>Test: Correct data type for cam</v>
      </c>
      <c r="AG1" s="110" t="s">
        <v>606</v>
      </c>
      <c r="AH1" s="110" t="s">
        <v>607</v>
      </c>
      <c r="AI1" s="110" t="s">
        <v>608</v>
      </c>
      <c r="AJ1" s="110" t="str">
        <f>"Max MW in "&amp;dashboard!B5</f>
        <v>Max MW in September 2021</v>
      </c>
      <c r="AK1" s="110" t="str">
        <f>"NQC MW in "&amp;dashboard!B5</f>
        <v>NQC MW in September 2021</v>
      </c>
      <c r="AL1" s="110" t="str">
        <f>"Supply Side incremental NQC MW in "&amp;dashboard!B5</f>
        <v>Supply Side incremental NQC MW in September 2021</v>
      </c>
      <c r="AM1" s="110" t="str">
        <f>"Incremental energy-only NQC MW in "&amp;dashboard!B5</f>
        <v>Incremental energy-only NQC MW in September 2021</v>
      </c>
      <c r="AN1" s="110" t="str">
        <f>" Incremental demand-side resource not in IEPR demand forecast in "&amp;dashboard!B5</f>
        <v xml:space="preserve"> Incremental demand-side resource not in IEPR demand forecast in September 2021</v>
      </c>
      <c r="AO1" s="110" t="s">
        <v>609</v>
      </c>
      <c r="AP1" s="110" t="s">
        <v>610</v>
      </c>
      <c r="AQ1" s="110" t="str">
        <f>" Incremental MW added to existing resource "&amp;dashboard!B5</f>
        <v xml:space="preserve"> Incremental MW added to existing resource September 2021</v>
      </c>
      <c r="AU1" s="97">
        <f>dashboard!B2</f>
        <v>2021</v>
      </c>
      <c r="AV1" s="97">
        <f>dashboard!C1</f>
        <v>9</v>
      </c>
    </row>
    <row r="2" spans="1:48" x14ac:dyDescent="0.3">
      <c r="A2" s="70">
        <f>ROW()-1</f>
        <v>1</v>
      </c>
      <c r="B2" s="217" t="str">
        <f>INDEX(monthly_gwh_mw!B:B,MATCH(A2,monthly_gwh_mw!AA:AA,0))</f>
        <v>LMEC_1_PL1X3</v>
      </c>
      <c r="C2" s="217" t="str">
        <f>INDEX(monthly_gwh_mw!K:K,MATCH(A2,monthly_gwh_mw!AA:AA,0))</f>
        <v>none</v>
      </c>
      <c r="D2" s="217" t="str">
        <f>INDEX(monthly_gwh_mw!Y:Y,MATCH(A2,monthly_gwh_mw!AA:AA,0))</f>
        <v>LMEC_1_PL1X3__none</v>
      </c>
      <c r="E2" s="70">
        <f>INDEX(monthly_gwh_mw!N:N,MATCH(A2,monthly_gwh_mw!AA:AA,0))</f>
        <v>1</v>
      </c>
      <c r="F2" s="67" t="str">
        <f>IF(E2=1,"ok","fillme")</f>
        <v>ok</v>
      </c>
      <c r="G2" s="184">
        <v>43766</v>
      </c>
      <c r="H2" s="184">
        <v>43831</v>
      </c>
      <c r="I2" s="184">
        <v>44926</v>
      </c>
      <c r="J2" s="40"/>
      <c r="M2" s="67">
        <f>IF(COUNTIFS(resources!B:B,B2)&gt;0,INDEX(resources!I:I,MATCH(B2,resources!B:B,0)),"fillme")</f>
        <v>0</v>
      </c>
      <c r="O2" s="67" t="str">
        <f>IF($E2=1,"ok","fillme")</f>
        <v>ok</v>
      </c>
      <c r="P2" s="67" t="str">
        <f t="shared" ref="P2:R17" si="0">IF($E2=1,"ok","fillme")</f>
        <v>ok</v>
      </c>
      <c r="Q2" s="67" t="str">
        <f t="shared" si="0"/>
        <v>ok</v>
      </c>
      <c r="R2" s="67" t="str">
        <f t="shared" si="0"/>
        <v>ok</v>
      </c>
      <c r="Y2" s="26">
        <f t="shared" ref="Y2:Y17" si="1">YEAR(G2)</f>
        <v>2019</v>
      </c>
      <c r="Z2" s="26">
        <f t="shared" ref="Z2:Z17" si="2">MONTH(G2)</f>
        <v>10</v>
      </c>
      <c r="AA2" s="26">
        <f t="shared" ref="AA2:AA17" si="3">YEAR(H2)</f>
        <v>2020</v>
      </c>
      <c r="AB2" s="26">
        <f t="shared" ref="AB2:AB17" si="4">MONTH(H2)</f>
        <v>1</v>
      </c>
      <c r="AC2" s="26">
        <f t="shared" ref="AC2:AC17" si="5">YEAR(I2)</f>
        <v>2022</v>
      </c>
      <c r="AD2" s="26">
        <f t="shared" ref="AD2:AD17" si="6">MONTH(I2)</f>
        <v>12</v>
      </c>
      <c r="AE2" s="101">
        <f>OR(K2=0,K2=1)*1</f>
        <v>1</v>
      </c>
      <c r="AF2" s="101">
        <f>OR(L2=0,L2=1)*1</f>
        <v>1</v>
      </c>
      <c r="AG2" s="101">
        <f>IF(U2=1,COUNT(S2:X2)=6,1)*1</f>
        <v>1</v>
      </c>
      <c r="AH2" s="101">
        <f t="shared" ref="AH2:AH17" si="7">ISNUMBER(G2)*ISNUMBER(H2)*ISNUMBER(I2)</f>
        <v>1</v>
      </c>
      <c r="AI2" s="101">
        <f>(COUNTIFS(E2:R2,"fillme")=0)*1</f>
        <v>1</v>
      </c>
      <c r="AJ2" s="205">
        <f>SUMIFS(monthly_gwh_mw!L:L,
monthly_gwh_mw!Y:Y,D2,
monthly_gwh_mw!D:D,$AU$1,
monthly_gwh_mw!E:E,$AV$1)</f>
        <v>580</v>
      </c>
      <c r="AK2" s="205">
        <f>SUMIFS(monthly_gwh_mw!T:T,
monthly_gwh_mw!Y:Y,D2,
monthly_gwh_mw!D:D,$AU$1,
monthly_gwh_mw!E:E,$AV$1,
monthly_gwh_mw!U:U,"ok"
)</f>
        <v>1</v>
      </c>
      <c r="AL2" s="205">
        <f>IFERROR(AK2*ISBLANK(N2)*M2,0)</f>
        <v>0</v>
      </c>
      <c r="AM2" s="205">
        <f>IFERROR(AK2*(N2="eo2021")*M2,0)</f>
        <v>0</v>
      </c>
      <c r="AN2" s="101">
        <f>IFERROR(AK2*(N2="not in IEPR demand forecast")*M2,0)</f>
        <v>0</v>
      </c>
      <c r="AO2" s="101" t="e">
        <f>FIND("adding ",N2)+LEN("adding")</f>
        <v>#VALUE!</v>
      </c>
      <c r="AP2" s="101" t="e">
        <f>FIND(" MW",N2)</f>
        <v>#VALUE!</v>
      </c>
      <c r="AQ2" s="101">
        <f>IFERROR(MID(N2,AO2,AP2-AO2)*1,0)</f>
        <v>0</v>
      </c>
    </row>
    <row r="3" spans="1:48" x14ac:dyDescent="0.3">
      <c r="A3" s="70">
        <f t="shared" ref="A3:A26" si="8">ROW()-1</f>
        <v>2</v>
      </c>
      <c r="B3" s="217" t="str">
        <f>INDEX(monthly_gwh_mw!B:B,MATCH(A3,monthly_gwh_mw!AA:AA,0))</f>
        <v>TERMEX_2_PL1X3</v>
      </c>
      <c r="C3" s="217" t="str">
        <f>INDEX(monthly_gwh_mw!K:K,MATCH(A3,monthly_gwh_mw!AA:AA,0))</f>
        <v>none</v>
      </c>
      <c r="D3" s="217" t="str">
        <f>INDEX(monthly_gwh_mw!Y:Y,MATCH(A3,monthly_gwh_mw!AA:AA,0))</f>
        <v>TERMEX_2_PL1X3__none</v>
      </c>
      <c r="E3" s="70">
        <f>INDEX(monthly_gwh_mw!N:N,MATCH(A3,monthly_gwh_mw!AA:AA,0))</f>
        <v>1</v>
      </c>
      <c r="F3" s="67" t="str">
        <f t="shared" ref="F3:F17" si="9">IF(E3=1,"ok","fillme")</f>
        <v>ok</v>
      </c>
      <c r="G3" s="184">
        <v>43536</v>
      </c>
      <c r="H3" s="184">
        <v>43831</v>
      </c>
      <c r="I3" s="184">
        <v>44926</v>
      </c>
      <c r="M3" s="67">
        <f>IF(COUNTIFS(resources!B:B,B3)&gt;0,INDEX(resources!I:I,MATCH(B3,resources!B:B,0)),"fillme")</f>
        <v>0</v>
      </c>
      <c r="O3" s="67" t="str">
        <f t="shared" ref="O3:O17" si="10">IF($E3=1,"ok","fillme")</f>
        <v>ok</v>
      </c>
      <c r="P3" s="67" t="str">
        <f t="shared" si="0"/>
        <v>ok</v>
      </c>
      <c r="Q3" s="67" t="str">
        <f t="shared" si="0"/>
        <v>ok</v>
      </c>
      <c r="R3" s="67" t="str">
        <f t="shared" si="0"/>
        <v>ok</v>
      </c>
      <c r="Y3" s="26">
        <f t="shared" si="1"/>
        <v>2019</v>
      </c>
      <c r="Z3" s="26">
        <f t="shared" si="2"/>
        <v>3</v>
      </c>
      <c r="AA3" s="26">
        <f t="shared" si="3"/>
        <v>2020</v>
      </c>
      <c r="AB3" s="26">
        <f t="shared" si="4"/>
        <v>1</v>
      </c>
      <c r="AC3" s="26">
        <f t="shared" si="5"/>
        <v>2022</v>
      </c>
      <c r="AD3" s="26">
        <f t="shared" si="6"/>
        <v>12</v>
      </c>
      <c r="AE3" s="101">
        <f t="shared" ref="AE3:AE17" si="11">OR(K3=0,K3=1)*1</f>
        <v>1</v>
      </c>
      <c r="AF3" s="101">
        <f t="shared" ref="AF3:AF17" si="12">OR(L3=0,L3=1)*1</f>
        <v>1</v>
      </c>
      <c r="AG3" s="101">
        <f t="shared" ref="AG3:AG17" si="13">IF(U3=1,COUNT(S3:X3)=6,1)*1</f>
        <v>1</v>
      </c>
      <c r="AH3" s="101">
        <f t="shared" si="7"/>
        <v>1</v>
      </c>
      <c r="AI3" s="101">
        <f t="shared" ref="AI3:AI17" si="14">(COUNTIFS(E3:R3,"fillme")=0)*1</f>
        <v>1</v>
      </c>
      <c r="AJ3" s="205">
        <f>SUMIFS(monthly_gwh_mw!L:L,
monthly_gwh_mw!Y:Y,D3,
monthly_gwh_mw!D:D,$AU$1,
monthly_gwh_mw!E:E,$AV$1)</f>
        <v>596</v>
      </c>
      <c r="AK3" s="205">
        <f>SUMIFS(monthly_gwh_mw!T:T,
monthly_gwh_mw!Y:Y,D3,
monthly_gwh_mw!D:D,$AU$1,
monthly_gwh_mw!E:E,$AV$1,
monthly_gwh_mw!U:U,"ok"
)</f>
        <v>9</v>
      </c>
      <c r="AL3" s="205">
        <f t="shared" ref="AL3:AL17" si="15">IFERROR(AK3*ISBLANK(N3)*M3,0)</f>
        <v>0</v>
      </c>
      <c r="AM3" s="205">
        <f t="shared" ref="AM3:AM17" si="16">IFERROR(AK3*(N3="eo2021")*M3,0)</f>
        <v>0</v>
      </c>
      <c r="AN3" s="101">
        <f t="shared" ref="AN3:AN17" si="17">IFERROR(AK3*(N3="not in IEPR demand forecast")*M3,0)</f>
        <v>0</v>
      </c>
      <c r="AO3" s="101" t="e">
        <f t="shared" ref="AO3:AO17" si="18">FIND("adding ",N3)+LEN("adding")</f>
        <v>#VALUE!</v>
      </c>
      <c r="AP3" s="101" t="e">
        <f t="shared" ref="AP3:AP17" si="19">FIND(" MW",N3)</f>
        <v>#VALUE!</v>
      </c>
      <c r="AQ3" s="101">
        <f t="shared" ref="AQ3:AQ17" si="20">IFERROR(MID(N3,AO3,AP3-AO3)*1,0)</f>
        <v>0</v>
      </c>
    </row>
    <row r="4" spans="1:48" x14ac:dyDescent="0.3">
      <c r="A4" s="70">
        <f t="shared" si="8"/>
        <v>3</v>
      </c>
      <c r="B4" s="217" t="str">
        <f>INDEX(monthly_gwh_mw!B:B,MATCH(A4,monthly_gwh_mw!AA:AA,0))</f>
        <v>EXCLSG_1_SOLAR</v>
      </c>
      <c r="C4" s="217" t="str">
        <f>INDEX(monthly_gwh_mw!K:K,MATCH(A4,monthly_gwh_mw!AA:AA,0))</f>
        <v>none</v>
      </c>
      <c r="D4" s="217" t="str">
        <f>INDEX(monthly_gwh_mw!Y:Y,MATCH(A4,monthly_gwh_mw!AA:AA,0))</f>
        <v>EXCLSG_1_SOLAR__none</v>
      </c>
      <c r="E4" s="70">
        <f>INDEX(monthly_gwh_mw!N:N,MATCH(A4,monthly_gwh_mw!AA:AA,0))</f>
        <v>1</v>
      </c>
      <c r="F4" s="67" t="str">
        <f t="shared" si="9"/>
        <v>ok</v>
      </c>
      <c r="G4" s="184">
        <v>43993</v>
      </c>
      <c r="H4" s="184">
        <v>44044</v>
      </c>
      <c r="I4" s="184">
        <v>44104</v>
      </c>
      <c r="M4" s="67">
        <f>IF(COUNTIFS(resources!B:B,B4)&gt;0,INDEX(resources!I:I,MATCH(B4,resources!B:B,0)),"fillme")</f>
        <v>0</v>
      </c>
      <c r="O4" s="67" t="str">
        <f t="shared" si="10"/>
        <v>ok</v>
      </c>
      <c r="P4" s="67" t="str">
        <f t="shared" si="0"/>
        <v>ok</v>
      </c>
      <c r="Q4" s="67" t="str">
        <f t="shared" si="0"/>
        <v>ok</v>
      </c>
      <c r="R4" s="67" t="str">
        <f t="shared" si="0"/>
        <v>ok</v>
      </c>
      <c r="Y4" s="26">
        <f t="shared" si="1"/>
        <v>2020</v>
      </c>
      <c r="Z4" s="26">
        <f t="shared" si="2"/>
        <v>6</v>
      </c>
      <c r="AA4" s="26">
        <f t="shared" si="3"/>
        <v>2020</v>
      </c>
      <c r="AB4" s="26">
        <f t="shared" si="4"/>
        <v>8</v>
      </c>
      <c r="AC4" s="26">
        <f t="shared" si="5"/>
        <v>2020</v>
      </c>
      <c r="AD4" s="26">
        <f t="shared" si="6"/>
        <v>9</v>
      </c>
      <c r="AE4" s="101">
        <f t="shared" si="11"/>
        <v>1</v>
      </c>
      <c r="AF4" s="101">
        <f t="shared" si="12"/>
        <v>1</v>
      </c>
      <c r="AG4" s="101">
        <f t="shared" si="13"/>
        <v>1</v>
      </c>
      <c r="AH4" s="101">
        <f t="shared" si="7"/>
        <v>1</v>
      </c>
      <c r="AI4" s="101">
        <f t="shared" si="14"/>
        <v>1</v>
      </c>
      <c r="AJ4" s="205">
        <f>SUMIFS(monthly_gwh_mw!L:L,
monthly_gwh_mw!Y:Y,D4,
monthly_gwh_mw!D:D,$AU$1,
monthly_gwh_mw!E:E,$AV$1)</f>
        <v>0</v>
      </c>
      <c r="AK4" s="205">
        <f>SUMIFS(monthly_gwh_mw!T:T,
monthly_gwh_mw!Y:Y,D4,
monthly_gwh_mw!D:D,$AU$1,
monthly_gwh_mw!E:E,$AV$1,
monthly_gwh_mw!U:U,"ok"
)</f>
        <v>0</v>
      </c>
      <c r="AL4" s="205">
        <f t="shared" si="15"/>
        <v>0</v>
      </c>
      <c r="AM4" s="205">
        <f t="shared" si="16"/>
        <v>0</v>
      </c>
      <c r="AN4" s="101">
        <f t="shared" si="17"/>
        <v>0</v>
      </c>
      <c r="AO4" s="101" t="e">
        <f t="shared" si="18"/>
        <v>#VALUE!</v>
      </c>
      <c r="AP4" s="101" t="e">
        <f t="shared" si="19"/>
        <v>#VALUE!</v>
      </c>
      <c r="AQ4" s="101">
        <f t="shared" si="20"/>
        <v>0</v>
      </c>
    </row>
    <row r="5" spans="1:48" x14ac:dyDescent="0.3">
      <c r="A5" s="70">
        <f t="shared" si="8"/>
        <v>4</v>
      </c>
      <c r="B5" s="217" t="str">
        <f>INDEX(monthly_gwh_mw!B:B,MATCH(A5,monthly_gwh_mw!AA:AA,0))</f>
        <v>blended</v>
      </c>
      <c r="C5" s="217" t="str">
        <f>INDEX(monthly_gwh_mw!K:K,MATCH(A5,monthly_gwh_mw!AA:AA,0))</f>
        <v>Seller's choice mix of PCC2 Idaho solar and wind imported at PV</v>
      </c>
      <c r="D5" s="217" t="str">
        <f>INDEX(monthly_gwh_mw!Y:Y,MATCH(A5,monthly_gwh_mw!AA:AA,0))</f>
        <v>blended__Seller's choice mix of PCC2 Idaho solar and wind imported at PV</v>
      </c>
      <c r="E5" s="70">
        <f>INDEX(monthly_gwh_mw!N:N,MATCH(A5,monthly_gwh_mw!AA:AA,0))</f>
        <v>1</v>
      </c>
      <c r="F5" s="67" t="str">
        <f t="shared" si="9"/>
        <v>ok</v>
      </c>
      <c r="G5" s="184">
        <v>43641</v>
      </c>
      <c r="H5" s="184">
        <v>44013</v>
      </c>
      <c r="I5" s="184">
        <v>44104</v>
      </c>
      <c r="M5" s="67">
        <f>IF(COUNTIFS(resources!B:B,B5)&gt;0,INDEX(resources!I:I,MATCH(B5,resources!B:B,0)),"fillme")</f>
        <v>0</v>
      </c>
      <c r="O5" s="67" t="str">
        <f t="shared" si="10"/>
        <v>ok</v>
      </c>
      <c r="P5" s="67" t="str">
        <f t="shared" si="0"/>
        <v>ok</v>
      </c>
      <c r="Q5" s="67" t="str">
        <f t="shared" si="0"/>
        <v>ok</v>
      </c>
      <c r="R5" s="67" t="str">
        <f t="shared" si="0"/>
        <v>ok</v>
      </c>
      <c r="Y5" s="26">
        <f t="shared" si="1"/>
        <v>2019</v>
      </c>
      <c r="Z5" s="26">
        <f t="shared" si="2"/>
        <v>6</v>
      </c>
      <c r="AA5" s="26">
        <f t="shared" si="3"/>
        <v>2020</v>
      </c>
      <c r="AB5" s="26">
        <f t="shared" si="4"/>
        <v>7</v>
      </c>
      <c r="AC5" s="26">
        <f t="shared" si="5"/>
        <v>2020</v>
      </c>
      <c r="AD5" s="26">
        <f t="shared" si="6"/>
        <v>9</v>
      </c>
      <c r="AE5" s="101">
        <f t="shared" si="11"/>
        <v>1</v>
      </c>
      <c r="AF5" s="101">
        <f t="shared" si="12"/>
        <v>1</v>
      </c>
      <c r="AG5" s="101">
        <f t="shared" si="13"/>
        <v>1</v>
      </c>
      <c r="AH5" s="101">
        <f t="shared" si="7"/>
        <v>1</v>
      </c>
      <c r="AI5" s="101">
        <f t="shared" si="14"/>
        <v>1</v>
      </c>
      <c r="AJ5" s="205">
        <f>SUMIFS(monthly_gwh_mw!L:L,
monthly_gwh_mw!Y:Y,D5,
monthly_gwh_mw!D:D,$AU$1,
monthly_gwh_mw!E:E,$AV$1)</f>
        <v>0</v>
      </c>
      <c r="AK5" s="205">
        <f>SUMIFS(monthly_gwh_mw!T:T,
monthly_gwh_mw!Y:Y,D5,
monthly_gwh_mw!D:D,$AU$1,
monthly_gwh_mw!E:E,$AV$1,
monthly_gwh_mw!U:U,"ok"
)</f>
        <v>0</v>
      </c>
      <c r="AL5" s="205">
        <f t="shared" si="15"/>
        <v>0</v>
      </c>
      <c r="AM5" s="205">
        <f t="shared" si="16"/>
        <v>0</v>
      </c>
      <c r="AN5" s="101">
        <f t="shared" si="17"/>
        <v>0</v>
      </c>
      <c r="AO5" s="101" t="e">
        <f t="shared" si="18"/>
        <v>#VALUE!</v>
      </c>
      <c r="AP5" s="101" t="e">
        <f t="shared" si="19"/>
        <v>#VALUE!</v>
      </c>
      <c r="AQ5" s="101">
        <f t="shared" si="20"/>
        <v>0</v>
      </c>
    </row>
    <row r="6" spans="1:48" x14ac:dyDescent="0.3">
      <c r="A6" s="70">
        <f t="shared" si="8"/>
        <v>5</v>
      </c>
      <c r="B6" s="217" t="str">
        <f>INDEX(monthly_gwh_mw!B:B,MATCH(A6,monthly_gwh_mw!AA:AA,0))</f>
        <v>transfer_purchase</v>
      </c>
      <c r="C6" s="217" t="str">
        <f>INDEX(monthly_gwh_mw!K:K,MATCH(A6,monthly_gwh_mw!AA:AA,0))</f>
        <v>SEA buying 26,000 MWh carbon-free NW hydro from CCEA</v>
      </c>
      <c r="D6" s="217" t="str">
        <f>INDEX(monthly_gwh_mw!Y:Y,MATCH(A6,monthly_gwh_mw!AA:AA,0))</f>
        <v>transfer_purchase__SEA buying 26,000 MWh carbon-free NW hydro from CCEA</v>
      </c>
      <c r="E6" s="70">
        <f>INDEX(monthly_gwh_mw!N:N,MATCH(A6,monthly_gwh_mw!AA:AA,0))</f>
        <v>1</v>
      </c>
      <c r="F6" s="67" t="str">
        <f t="shared" si="9"/>
        <v>ok</v>
      </c>
      <c r="G6" s="184">
        <v>43951</v>
      </c>
      <c r="H6" s="184">
        <v>43831</v>
      </c>
      <c r="I6" s="184">
        <v>44196</v>
      </c>
      <c r="M6" s="67">
        <f>IF(COUNTIFS(resources!B:B,B6)&gt;0,INDEX(resources!I:I,MATCH(B6,resources!B:B,0)),"fillme")</f>
        <v>0</v>
      </c>
      <c r="O6" s="67" t="str">
        <f t="shared" si="10"/>
        <v>ok</v>
      </c>
      <c r="P6" s="67" t="str">
        <f t="shared" si="0"/>
        <v>ok</v>
      </c>
      <c r="Q6" s="67" t="str">
        <f t="shared" si="0"/>
        <v>ok</v>
      </c>
      <c r="R6" s="67" t="str">
        <f t="shared" si="0"/>
        <v>ok</v>
      </c>
      <c r="Y6" s="26">
        <f t="shared" si="1"/>
        <v>2020</v>
      </c>
      <c r="Z6" s="26">
        <f t="shared" si="2"/>
        <v>4</v>
      </c>
      <c r="AA6" s="26">
        <f t="shared" si="3"/>
        <v>2020</v>
      </c>
      <c r="AB6" s="26">
        <f t="shared" si="4"/>
        <v>1</v>
      </c>
      <c r="AC6" s="26">
        <f t="shared" si="5"/>
        <v>2020</v>
      </c>
      <c r="AD6" s="26">
        <f t="shared" si="6"/>
        <v>12</v>
      </c>
      <c r="AE6" s="101">
        <f t="shared" si="11"/>
        <v>1</v>
      </c>
      <c r="AF6" s="101">
        <f t="shared" si="12"/>
        <v>1</v>
      </c>
      <c r="AG6" s="101">
        <f t="shared" si="13"/>
        <v>1</v>
      </c>
      <c r="AH6" s="101">
        <f t="shared" si="7"/>
        <v>1</v>
      </c>
      <c r="AI6" s="101">
        <f t="shared" si="14"/>
        <v>1</v>
      </c>
      <c r="AJ6" s="205">
        <f>SUMIFS(monthly_gwh_mw!L:L,
monthly_gwh_mw!Y:Y,D6,
monthly_gwh_mw!D:D,$AU$1,
monthly_gwh_mw!E:E,$AV$1)</f>
        <v>0</v>
      </c>
      <c r="AK6" s="205">
        <f>SUMIFS(monthly_gwh_mw!T:T,
monthly_gwh_mw!Y:Y,D6,
monthly_gwh_mw!D:D,$AU$1,
monthly_gwh_mw!E:E,$AV$1,
monthly_gwh_mw!U:U,"ok"
)</f>
        <v>0</v>
      </c>
      <c r="AL6" s="205">
        <f t="shared" si="15"/>
        <v>0</v>
      </c>
      <c r="AM6" s="205">
        <f t="shared" si="16"/>
        <v>0</v>
      </c>
      <c r="AN6" s="101">
        <f t="shared" si="17"/>
        <v>0</v>
      </c>
      <c r="AO6" s="101" t="e">
        <f t="shared" si="18"/>
        <v>#VALUE!</v>
      </c>
      <c r="AP6" s="101" t="e">
        <f t="shared" si="19"/>
        <v>#VALUE!</v>
      </c>
      <c r="AQ6" s="101">
        <f t="shared" si="20"/>
        <v>0</v>
      </c>
    </row>
    <row r="7" spans="1:48" x14ac:dyDescent="0.3">
      <c r="A7" s="70">
        <f t="shared" si="8"/>
        <v>6</v>
      </c>
      <c r="B7" s="217" t="str">
        <f>INDEX(monthly_gwh_mw!B:B,MATCH(A7,monthly_gwh_mw!AA:AA,0))</f>
        <v>transfer_sale</v>
      </c>
      <c r="C7" s="217" t="str">
        <f>INDEX(monthly_gwh_mw!K:K,MATCH(A7,monthly_gwh_mw!AA:AA,0))</f>
        <v>SEA selling 11,184 MWh PCC2 to CCEA</v>
      </c>
      <c r="D7" s="217" t="str">
        <f>INDEX(monthly_gwh_mw!Y:Y,MATCH(A7,monthly_gwh_mw!AA:AA,0))</f>
        <v>transfer_sale__SEA selling 11,184 MWh PCC2 to CCEA</v>
      </c>
      <c r="E7" s="70">
        <f>INDEX(monthly_gwh_mw!N:N,MATCH(A7,monthly_gwh_mw!AA:AA,0))</f>
        <v>1</v>
      </c>
      <c r="F7" s="67" t="str">
        <f t="shared" si="9"/>
        <v>ok</v>
      </c>
      <c r="G7" s="184">
        <v>44012</v>
      </c>
      <c r="H7" s="184">
        <v>44013</v>
      </c>
      <c r="I7" s="184">
        <v>44196</v>
      </c>
      <c r="M7" s="67">
        <f>IF(COUNTIFS(resources!B:B,B7)&gt;0,INDEX(resources!I:I,MATCH(B7,resources!B:B,0)),"fillme")</f>
        <v>0</v>
      </c>
      <c r="O7" s="67" t="str">
        <f t="shared" si="10"/>
        <v>ok</v>
      </c>
      <c r="P7" s="67" t="str">
        <f t="shared" si="0"/>
        <v>ok</v>
      </c>
      <c r="Q7" s="67" t="str">
        <f t="shared" si="0"/>
        <v>ok</v>
      </c>
      <c r="R7" s="67" t="str">
        <f t="shared" si="0"/>
        <v>ok</v>
      </c>
      <c r="Y7" s="26">
        <f t="shared" si="1"/>
        <v>2020</v>
      </c>
      <c r="Z7" s="26">
        <f t="shared" si="2"/>
        <v>6</v>
      </c>
      <c r="AA7" s="26">
        <f t="shared" si="3"/>
        <v>2020</v>
      </c>
      <c r="AB7" s="26">
        <f t="shared" si="4"/>
        <v>7</v>
      </c>
      <c r="AC7" s="26">
        <f t="shared" si="5"/>
        <v>2020</v>
      </c>
      <c r="AD7" s="26">
        <f t="shared" si="6"/>
        <v>12</v>
      </c>
      <c r="AE7" s="101">
        <f t="shared" si="11"/>
        <v>1</v>
      </c>
      <c r="AF7" s="101">
        <f t="shared" si="12"/>
        <v>1</v>
      </c>
      <c r="AG7" s="101">
        <f t="shared" si="13"/>
        <v>1</v>
      </c>
      <c r="AH7" s="101">
        <f t="shared" si="7"/>
        <v>1</v>
      </c>
      <c r="AI7" s="101">
        <f t="shared" si="14"/>
        <v>1</v>
      </c>
      <c r="AJ7" s="205">
        <f>SUMIFS(monthly_gwh_mw!L:L,
monthly_gwh_mw!Y:Y,D7,
monthly_gwh_mw!D:D,$AU$1,
monthly_gwh_mw!E:E,$AV$1)</f>
        <v>0</v>
      </c>
      <c r="AK7" s="205">
        <f>SUMIFS(monthly_gwh_mw!T:T,
monthly_gwh_mw!Y:Y,D7,
monthly_gwh_mw!D:D,$AU$1,
monthly_gwh_mw!E:E,$AV$1,
monthly_gwh_mw!U:U,"ok"
)</f>
        <v>0</v>
      </c>
      <c r="AL7" s="205">
        <f t="shared" si="15"/>
        <v>0</v>
      </c>
      <c r="AM7" s="205">
        <f t="shared" si="16"/>
        <v>0</v>
      </c>
      <c r="AN7" s="101">
        <f t="shared" si="17"/>
        <v>0</v>
      </c>
      <c r="AO7" s="101" t="e">
        <f t="shared" si="18"/>
        <v>#VALUE!</v>
      </c>
      <c r="AP7" s="101" t="e">
        <f t="shared" si="19"/>
        <v>#VALUE!</v>
      </c>
      <c r="AQ7" s="101">
        <f t="shared" si="20"/>
        <v>0</v>
      </c>
    </row>
    <row r="8" spans="1:48" x14ac:dyDescent="0.3">
      <c r="A8" s="70">
        <f t="shared" si="8"/>
        <v>7</v>
      </c>
      <c r="B8" s="217" t="str">
        <f>INDEX(monthly_gwh_mw!B:B,MATCH(A8,monthly_gwh_mw!AA:AA,0))</f>
        <v>existing_generic_nw_hydro</v>
      </c>
      <c r="C8" s="217" t="str">
        <f>INDEX(monthly_gwh_mw!K:K,MATCH(A8,monthly_gwh_mw!AA:AA,0))</f>
        <v>none</v>
      </c>
      <c r="D8" s="217" t="str">
        <f>INDEX(monthly_gwh_mw!Y:Y,MATCH(A8,monthly_gwh_mw!AA:AA,0))</f>
        <v>existing_generic_nw_hydro__none</v>
      </c>
      <c r="E8" s="70">
        <f>INDEX(monthly_gwh_mw!N:N,MATCH(A8,monthly_gwh_mw!AA:AA,0))</f>
        <v>1</v>
      </c>
      <c r="F8" s="67" t="str">
        <f t="shared" si="9"/>
        <v>ok</v>
      </c>
      <c r="G8" s="184">
        <v>43490</v>
      </c>
      <c r="H8" s="184">
        <v>43831</v>
      </c>
      <c r="I8" s="184">
        <v>44196</v>
      </c>
      <c r="M8" s="67">
        <v>0</v>
      </c>
      <c r="O8" s="67" t="str">
        <f t="shared" si="10"/>
        <v>ok</v>
      </c>
      <c r="P8" s="67" t="str">
        <f t="shared" si="0"/>
        <v>ok</v>
      </c>
      <c r="Q8" s="67" t="str">
        <f t="shared" si="0"/>
        <v>ok</v>
      </c>
      <c r="R8" s="67" t="str">
        <f t="shared" si="0"/>
        <v>ok</v>
      </c>
      <c r="Y8" s="26">
        <f t="shared" si="1"/>
        <v>2019</v>
      </c>
      <c r="Z8" s="26">
        <f t="shared" si="2"/>
        <v>1</v>
      </c>
      <c r="AA8" s="26">
        <f t="shared" si="3"/>
        <v>2020</v>
      </c>
      <c r="AB8" s="26">
        <f t="shared" si="4"/>
        <v>1</v>
      </c>
      <c r="AC8" s="26">
        <f t="shared" si="5"/>
        <v>2020</v>
      </c>
      <c r="AD8" s="26">
        <f t="shared" si="6"/>
        <v>12</v>
      </c>
      <c r="AE8" s="101">
        <f t="shared" si="11"/>
        <v>1</v>
      </c>
      <c r="AF8" s="101">
        <f t="shared" si="12"/>
        <v>1</v>
      </c>
      <c r="AG8" s="101">
        <f t="shared" si="13"/>
        <v>1</v>
      </c>
      <c r="AH8" s="101">
        <f t="shared" si="7"/>
        <v>1</v>
      </c>
      <c r="AI8" s="101">
        <f t="shared" si="14"/>
        <v>1</v>
      </c>
      <c r="AJ8" s="205">
        <f>SUMIFS(monthly_gwh_mw!L:L,
monthly_gwh_mw!Y:Y,D8,
monthly_gwh_mw!D:D,$AU$1,
monthly_gwh_mw!E:E,$AV$1)</f>
        <v>0</v>
      </c>
      <c r="AK8" s="205">
        <f>SUMIFS(monthly_gwh_mw!T:T,
monthly_gwh_mw!Y:Y,D8,
monthly_gwh_mw!D:D,$AU$1,
monthly_gwh_mw!E:E,$AV$1,
monthly_gwh_mw!U:U,"ok"
)</f>
        <v>0</v>
      </c>
      <c r="AL8" s="205">
        <f t="shared" si="15"/>
        <v>0</v>
      </c>
      <c r="AM8" s="205">
        <f t="shared" si="16"/>
        <v>0</v>
      </c>
      <c r="AN8" s="101">
        <f t="shared" si="17"/>
        <v>0</v>
      </c>
      <c r="AO8" s="101" t="e">
        <f t="shared" si="18"/>
        <v>#VALUE!</v>
      </c>
      <c r="AP8" s="101" t="e">
        <f t="shared" si="19"/>
        <v>#VALUE!</v>
      </c>
      <c r="AQ8" s="101">
        <f t="shared" si="20"/>
        <v>0</v>
      </c>
    </row>
    <row r="9" spans="1:48" x14ac:dyDescent="0.3">
      <c r="A9" s="70">
        <f t="shared" si="8"/>
        <v>8</v>
      </c>
      <c r="B9" s="217" t="str">
        <f>INDEX(monthly_gwh_mw!B:B,MATCH(A9,monthly_gwh_mw!AA:AA,0))</f>
        <v>blended</v>
      </c>
      <c r="C9" s="217" t="str">
        <f>INDEX(monthly_gwh_mw!K:K,MATCH(A9,monthly_gwh_mw!AA:AA,0))</f>
        <v>16,250 MWh PCC1</v>
      </c>
      <c r="D9" s="217" t="str">
        <f>INDEX(monthly_gwh_mw!Y:Y,MATCH(A9,monthly_gwh_mw!AA:AA,0))</f>
        <v>blended__16,250 MWh PCC1</v>
      </c>
      <c r="E9" s="70">
        <f>INDEX(monthly_gwh_mw!N:N,MATCH(A9,monthly_gwh_mw!AA:AA,0))</f>
        <v>1</v>
      </c>
      <c r="F9" s="67" t="str">
        <f t="shared" si="9"/>
        <v>ok</v>
      </c>
      <c r="G9" s="184">
        <v>43726</v>
      </c>
      <c r="H9" s="184">
        <v>43831</v>
      </c>
      <c r="I9" s="184">
        <v>44196</v>
      </c>
      <c r="M9" s="67">
        <f>IF(COUNTIFS(resources!B:B,B9)&gt;0,INDEX(resources!I:I,MATCH(B9,resources!B:B,0)),"fillme")</f>
        <v>0</v>
      </c>
      <c r="O9" s="67" t="str">
        <f t="shared" si="10"/>
        <v>ok</v>
      </c>
      <c r="P9" s="67" t="str">
        <f t="shared" si="0"/>
        <v>ok</v>
      </c>
      <c r="Q9" s="67" t="str">
        <f t="shared" si="0"/>
        <v>ok</v>
      </c>
      <c r="R9" s="67" t="str">
        <f t="shared" si="0"/>
        <v>ok</v>
      </c>
      <c r="Y9" s="26">
        <f t="shared" si="1"/>
        <v>2019</v>
      </c>
      <c r="Z9" s="26">
        <f t="shared" si="2"/>
        <v>9</v>
      </c>
      <c r="AA9" s="26">
        <f t="shared" si="3"/>
        <v>2020</v>
      </c>
      <c r="AB9" s="26">
        <f t="shared" si="4"/>
        <v>1</v>
      </c>
      <c r="AC9" s="26">
        <f t="shared" si="5"/>
        <v>2020</v>
      </c>
      <c r="AD9" s="26">
        <f t="shared" si="6"/>
        <v>12</v>
      </c>
      <c r="AE9" s="101">
        <f t="shared" si="11"/>
        <v>1</v>
      </c>
      <c r="AF9" s="101">
        <f t="shared" si="12"/>
        <v>1</v>
      </c>
      <c r="AG9" s="101">
        <f t="shared" si="13"/>
        <v>1</v>
      </c>
      <c r="AH9" s="101">
        <f t="shared" si="7"/>
        <v>1</v>
      </c>
      <c r="AI9" s="101">
        <f t="shared" si="14"/>
        <v>1</v>
      </c>
      <c r="AJ9" s="205">
        <f>SUMIFS(monthly_gwh_mw!L:L,
monthly_gwh_mw!Y:Y,D9,
monthly_gwh_mw!D:D,$AU$1,
monthly_gwh_mw!E:E,$AV$1)</f>
        <v>0</v>
      </c>
      <c r="AK9" s="205">
        <f>SUMIFS(monthly_gwh_mw!T:T,
monthly_gwh_mw!Y:Y,D9,
monthly_gwh_mw!D:D,$AU$1,
monthly_gwh_mw!E:E,$AV$1,
monthly_gwh_mw!U:U,"ok"
)</f>
        <v>0</v>
      </c>
      <c r="AL9" s="205">
        <f t="shared" si="15"/>
        <v>0</v>
      </c>
      <c r="AM9" s="205">
        <f t="shared" si="16"/>
        <v>0</v>
      </c>
      <c r="AN9" s="101">
        <f t="shared" si="17"/>
        <v>0</v>
      </c>
      <c r="AO9" s="101" t="e">
        <f t="shared" si="18"/>
        <v>#VALUE!</v>
      </c>
      <c r="AP9" s="101" t="e">
        <f t="shared" si="19"/>
        <v>#VALUE!</v>
      </c>
      <c r="AQ9" s="101">
        <f t="shared" si="20"/>
        <v>0</v>
      </c>
    </row>
    <row r="10" spans="1:48" x14ac:dyDescent="0.3">
      <c r="A10" s="70">
        <f t="shared" si="8"/>
        <v>9</v>
      </c>
      <c r="B10" s="217" t="str">
        <f>INDEX(monthly_gwh_mw!B:B,MATCH(A10,monthly_gwh_mw!AA:AA,0))</f>
        <v>existing_generic_solar_1axis</v>
      </c>
      <c r="C10" s="217" t="str">
        <f>INDEX(monthly_gwh_mw!K:K,MATCH(A10,monthly_gwh_mw!AA:AA,0))</f>
        <v>none</v>
      </c>
      <c r="D10" s="217" t="str">
        <f>INDEX(monthly_gwh_mw!Y:Y,MATCH(A10,monthly_gwh_mw!AA:AA,0))</f>
        <v>existing_generic_solar_1axis_existing_generic_solar_1axis_none</v>
      </c>
      <c r="E10" s="70">
        <f>INDEX(monthly_gwh_mw!N:N,MATCH(A10,monthly_gwh_mw!AA:AA,0))</f>
        <v>1</v>
      </c>
      <c r="F10" s="67" t="str">
        <f t="shared" si="9"/>
        <v>ok</v>
      </c>
      <c r="G10" s="40">
        <v>44197</v>
      </c>
      <c r="H10" s="40">
        <v>44317</v>
      </c>
      <c r="I10" s="40">
        <v>47848</v>
      </c>
      <c r="M10" s="67">
        <v>0</v>
      </c>
      <c r="O10" s="67" t="str">
        <f t="shared" si="10"/>
        <v>ok</v>
      </c>
      <c r="P10" s="67" t="str">
        <f t="shared" si="0"/>
        <v>ok</v>
      </c>
      <c r="Q10" s="67" t="str">
        <f t="shared" si="0"/>
        <v>ok</v>
      </c>
      <c r="R10" s="67" t="str">
        <f t="shared" si="0"/>
        <v>ok</v>
      </c>
      <c r="Y10" s="26">
        <f t="shared" si="1"/>
        <v>2021</v>
      </c>
      <c r="Z10" s="26">
        <f t="shared" si="2"/>
        <v>1</v>
      </c>
      <c r="AA10" s="26">
        <f t="shared" si="3"/>
        <v>2021</v>
      </c>
      <c r="AB10" s="26">
        <f t="shared" si="4"/>
        <v>5</v>
      </c>
      <c r="AC10" s="26">
        <f t="shared" si="5"/>
        <v>2030</v>
      </c>
      <c r="AD10" s="26">
        <f t="shared" si="6"/>
        <v>12</v>
      </c>
      <c r="AE10" s="101">
        <f t="shared" si="11"/>
        <v>1</v>
      </c>
      <c r="AF10" s="101">
        <f t="shared" si="12"/>
        <v>1</v>
      </c>
      <c r="AG10" s="101">
        <f t="shared" si="13"/>
        <v>1</v>
      </c>
      <c r="AH10" s="101">
        <f t="shared" si="7"/>
        <v>1</v>
      </c>
      <c r="AI10" s="101">
        <f t="shared" si="14"/>
        <v>1</v>
      </c>
      <c r="AJ10" s="205">
        <f>SUMIFS(monthly_gwh_mw!L:L,
monthly_gwh_mw!Y:Y,D10,
monthly_gwh_mw!D:D,$AU$1,
monthly_gwh_mw!E:E,$AV$1)</f>
        <v>0</v>
      </c>
      <c r="AK10" s="205">
        <f>SUMIFS(monthly_gwh_mw!T:T,
monthly_gwh_mw!Y:Y,D10,
monthly_gwh_mw!D:D,$AU$1,
monthly_gwh_mw!E:E,$AV$1,
monthly_gwh_mw!U:U,"ok"
)</f>
        <v>0</v>
      </c>
      <c r="AL10" s="205">
        <f t="shared" si="15"/>
        <v>0</v>
      </c>
      <c r="AM10" s="205">
        <f t="shared" si="16"/>
        <v>0</v>
      </c>
      <c r="AN10" s="101">
        <f t="shared" si="17"/>
        <v>0</v>
      </c>
      <c r="AO10" s="101" t="e">
        <f t="shared" si="18"/>
        <v>#VALUE!</v>
      </c>
      <c r="AP10" s="101" t="e">
        <f t="shared" si="19"/>
        <v>#VALUE!</v>
      </c>
      <c r="AQ10" s="101">
        <f t="shared" si="20"/>
        <v>0</v>
      </c>
    </row>
    <row r="11" spans="1:48" x14ac:dyDescent="0.3">
      <c r="A11" s="70">
        <f t="shared" si="8"/>
        <v>10</v>
      </c>
      <c r="B11" s="217" t="str">
        <f>INDEX(monthly_gwh_mw!B:B,MATCH(A11,monthly_gwh_mw!AA:AA,0))</f>
        <v>existing_generic_wind</v>
      </c>
      <c r="C11" s="217" t="str">
        <f>INDEX(monthly_gwh_mw!K:K,MATCH(A11,monthly_gwh_mw!AA:AA,0))</f>
        <v>none</v>
      </c>
      <c r="D11" s="217" t="str">
        <f>INDEX(monthly_gwh_mw!Y:Y,MATCH(A11,monthly_gwh_mw!AA:AA,0))</f>
        <v>existing_generic_wind_existing_generic_wind_none</v>
      </c>
      <c r="E11" s="70">
        <f>INDEX(monthly_gwh_mw!N:N,MATCH(A11,monthly_gwh_mw!AA:AA,0))</f>
        <v>1</v>
      </c>
      <c r="F11" s="67" t="str">
        <f t="shared" si="9"/>
        <v>ok</v>
      </c>
      <c r="G11" s="40">
        <v>44197</v>
      </c>
      <c r="H11" s="40">
        <v>44317</v>
      </c>
      <c r="I11" s="40">
        <v>47848</v>
      </c>
      <c r="M11" s="67">
        <v>0</v>
      </c>
      <c r="O11" s="67" t="str">
        <f t="shared" si="10"/>
        <v>ok</v>
      </c>
      <c r="P11" s="67" t="str">
        <f t="shared" si="0"/>
        <v>ok</v>
      </c>
      <c r="Q11" s="67" t="str">
        <f t="shared" si="0"/>
        <v>ok</v>
      </c>
      <c r="R11" s="67" t="str">
        <f t="shared" si="0"/>
        <v>ok</v>
      </c>
      <c r="Y11" s="26">
        <f t="shared" si="1"/>
        <v>2021</v>
      </c>
      <c r="Z11" s="26">
        <f t="shared" si="2"/>
        <v>1</v>
      </c>
      <c r="AA11" s="26">
        <f t="shared" si="3"/>
        <v>2021</v>
      </c>
      <c r="AB11" s="26">
        <f t="shared" si="4"/>
        <v>5</v>
      </c>
      <c r="AC11" s="26">
        <f t="shared" si="5"/>
        <v>2030</v>
      </c>
      <c r="AD11" s="26">
        <f t="shared" si="6"/>
        <v>12</v>
      </c>
      <c r="AE11" s="101">
        <f t="shared" si="11"/>
        <v>1</v>
      </c>
      <c r="AF11" s="101">
        <f t="shared" si="12"/>
        <v>1</v>
      </c>
      <c r="AG11" s="101">
        <f t="shared" si="13"/>
        <v>1</v>
      </c>
      <c r="AH11" s="101">
        <f t="shared" si="7"/>
        <v>1</v>
      </c>
      <c r="AI11" s="101">
        <f t="shared" si="14"/>
        <v>1</v>
      </c>
      <c r="AJ11" s="205">
        <f>SUMIFS(monthly_gwh_mw!L:L,
monthly_gwh_mw!Y:Y,D11,
monthly_gwh_mw!D:D,$AU$1,
monthly_gwh_mw!E:E,$AV$1)</f>
        <v>0</v>
      </c>
      <c r="AK11" s="205">
        <f>SUMIFS(monthly_gwh_mw!T:T,
monthly_gwh_mw!Y:Y,D11,
monthly_gwh_mw!D:D,$AU$1,
monthly_gwh_mw!E:E,$AV$1,
monthly_gwh_mw!U:U,"ok"
)</f>
        <v>0</v>
      </c>
      <c r="AL11" s="205">
        <f t="shared" si="15"/>
        <v>0</v>
      </c>
      <c r="AM11" s="205">
        <f t="shared" si="16"/>
        <v>0</v>
      </c>
      <c r="AN11" s="101">
        <f t="shared" si="17"/>
        <v>0</v>
      </c>
      <c r="AO11" s="101" t="e">
        <f t="shared" si="18"/>
        <v>#VALUE!</v>
      </c>
      <c r="AP11" s="101" t="e">
        <f t="shared" si="19"/>
        <v>#VALUE!</v>
      </c>
      <c r="AQ11" s="101">
        <f t="shared" si="20"/>
        <v>0</v>
      </c>
    </row>
    <row r="12" spans="1:48" x14ac:dyDescent="0.3">
      <c r="A12" s="70">
        <f t="shared" si="8"/>
        <v>11</v>
      </c>
      <c r="B12" s="217" t="str">
        <f>INDEX(monthly_gwh_mw!B:B,MATCH(A12,monthly_gwh_mw!AA:AA,0))</f>
        <v>New_Hybrid</v>
      </c>
      <c r="C12" s="217" t="str">
        <f>INDEX(monthly_gwh_mw!K:K,MATCH(A12,monthly_gwh_mw!AA:AA,0))</f>
        <v>Hybrid 100 MW Solar, 50 MW Storage</v>
      </c>
      <c r="D12" s="217" t="str">
        <f>INDEX(monthly_gwh_mw!Y:Y,MATCH(A12,monthly_gwh_mw!AA:AA,0))</f>
        <v>New_Hybrid_New_Hybrid_2023_Hybrid 100 MW Solar, 50 MW Storage</v>
      </c>
      <c r="E12" s="70">
        <f>INDEX(monthly_gwh_mw!N:N,MATCH(A12,monthly_gwh_mw!AA:AA,0))</f>
        <v>0</v>
      </c>
      <c r="F12" s="183">
        <v>44927</v>
      </c>
      <c r="G12" s="40">
        <v>44197</v>
      </c>
      <c r="H12" s="40">
        <v>44927</v>
      </c>
      <c r="I12" s="40">
        <v>47848</v>
      </c>
      <c r="M12" s="67">
        <f>IF(COUNTIFS(resources!B:B,B12)&gt;0,INDEX(resources!I:I,MATCH(B12,resources!B:B,0)),"fillme")</f>
        <v>1</v>
      </c>
      <c r="O12" s="67">
        <v>3</v>
      </c>
      <c r="P12" s="67">
        <v>1</v>
      </c>
      <c r="Q12" s="67">
        <v>2</v>
      </c>
      <c r="R12" s="67">
        <v>4</v>
      </c>
      <c r="S12" s="169">
        <v>50</v>
      </c>
      <c r="T12" s="169">
        <v>200</v>
      </c>
      <c r="U12" s="169">
        <v>1</v>
      </c>
      <c r="V12" s="169">
        <v>100</v>
      </c>
      <c r="W12" s="169">
        <v>150</v>
      </c>
      <c r="X12" s="169">
        <v>0</v>
      </c>
      <c r="Y12" s="26">
        <f t="shared" si="1"/>
        <v>2021</v>
      </c>
      <c r="Z12" s="26">
        <f t="shared" si="2"/>
        <v>1</v>
      </c>
      <c r="AA12" s="26">
        <f t="shared" si="3"/>
        <v>2023</v>
      </c>
      <c r="AB12" s="26">
        <f t="shared" si="4"/>
        <v>1</v>
      </c>
      <c r="AC12" s="26">
        <f t="shared" si="5"/>
        <v>2030</v>
      </c>
      <c r="AD12" s="26">
        <f t="shared" si="6"/>
        <v>12</v>
      </c>
      <c r="AE12" s="101">
        <f t="shared" si="11"/>
        <v>1</v>
      </c>
      <c r="AF12" s="101">
        <f t="shared" si="12"/>
        <v>1</v>
      </c>
      <c r="AG12" s="101">
        <f t="shared" si="13"/>
        <v>1</v>
      </c>
      <c r="AH12" s="101">
        <f t="shared" si="7"/>
        <v>1</v>
      </c>
      <c r="AI12" s="101">
        <f t="shared" si="14"/>
        <v>1</v>
      </c>
      <c r="AJ12" s="205">
        <f>SUMIFS(monthly_gwh_mw!L:L,
monthly_gwh_mw!Y:Y,D12,
monthly_gwh_mw!D:D,$AU$1,
monthly_gwh_mw!E:E,$AV$1)</f>
        <v>0</v>
      </c>
      <c r="AK12" s="205">
        <f>SUMIFS(monthly_gwh_mw!T:T,
monthly_gwh_mw!Y:Y,D12,
monthly_gwh_mw!D:D,$AU$1,
monthly_gwh_mw!E:E,$AV$1,
monthly_gwh_mw!U:U,"ok"
)</f>
        <v>0</v>
      </c>
      <c r="AL12" s="205">
        <f t="shared" si="15"/>
        <v>0</v>
      </c>
      <c r="AM12" s="205">
        <f t="shared" si="16"/>
        <v>0</v>
      </c>
      <c r="AN12" s="101">
        <f t="shared" si="17"/>
        <v>0</v>
      </c>
      <c r="AO12" s="101" t="e">
        <f t="shared" si="18"/>
        <v>#VALUE!</v>
      </c>
      <c r="AP12" s="101" t="e">
        <f t="shared" si="19"/>
        <v>#VALUE!</v>
      </c>
      <c r="AQ12" s="101">
        <f t="shared" si="20"/>
        <v>0</v>
      </c>
    </row>
    <row r="13" spans="1:48" x14ac:dyDescent="0.3">
      <c r="A13" s="70">
        <f t="shared" si="8"/>
        <v>12</v>
      </c>
      <c r="B13" s="217" t="str">
        <f>INDEX(monthly_gwh_mw!B:B,MATCH(A13,monthly_gwh_mw!AA:AA,0))</f>
        <v>New_Hybrid</v>
      </c>
      <c r="C13" s="217" t="str">
        <f>INDEX(monthly_gwh_mw!K:K,MATCH(A13,monthly_gwh_mw!AA:AA,0))</f>
        <v>Hybrid 50 MW Solar, 25 MW Storage</v>
      </c>
      <c r="D13" s="217" t="str">
        <f>INDEX(monthly_gwh_mw!Y:Y,MATCH(A13,monthly_gwh_mw!AA:AA,0))</f>
        <v>New_Hybrid_New_Hybrid_2026_Hybrid 50 MW Solar, 25 MW Storage</v>
      </c>
      <c r="E13" s="70">
        <f>INDEX(monthly_gwh_mw!N:N,MATCH(A13,monthly_gwh_mw!AA:AA,0))</f>
        <v>0</v>
      </c>
      <c r="F13" s="183">
        <v>46023</v>
      </c>
      <c r="G13" s="40">
        <v>45292</v>
      </c>
      <c r="H13" s="40">
        <v>46023</v>
      </c>
      <c r="I13" s="40">
        <v>47848</v>
      </c>
      <c r="M13" s="67">
        <f>IF(COUNTIFS(resources!B:B,B13)&gt;0,INDEX(resources!I:I,MATCH(B13,resources!B:B,0)),"fillme")</f>
        <v>1</v>
      </c>
      <c r="O13" s="67">
        <v>3</v>
      </c>
      <c r="P13" s="67">
        <v>1</v>
      </c>
      <c r="Q13" s="67">
        <v>2</v>
      </c>
      <c r="R13" s="67">
        <v>4</v>
      </c>
      <c r="S13" s="169">
        <v>25</v>
      </c>
      <c r="T13" s="169">
        <v>100</v>
      </c>
      <c r="U13" s="169">
        <v>1</v>
      </c>
      <c r="V13" s="169">
        <v>50</v>
      </c>
      <c r="W13" s="169">
        <v>75</v>
      </c>
      <c r="X13" s="169">
        <v>0</v>
      </c>
      <c r="Y13" s="26">
        <f t="shared" si="1"/>
        <v>2024</v>
      </c>
      <c r="Z13" s="26">
        <f t="shared" si="2"/>
        <v>1</v>
      </c>
      <c r="AA13" s="26">
        <f t="shared" si="3"/>
        <v>2026</v>
      </c>
      <c r="AB13" s="26">
        <f t="shared" si="4"/>
        <v>1</v>
      </c>
      <c r="AC13" s="26">
        <f t="shared" si="5"/>
        <v>2030</v>
      </c>
      <c r="AD13" s="26">
        <f t="shared" si="6"/>
        <v>12</v>
      </c>
      <c r="AE13" s="101">
        <f t="shared" si="11"/>
        <v>1</v>
      </c>
      <c r="AF13" s="101">
        <f t="shared" si="12"/>
        <v>1</v>
      </c>
      <c r="AG13" s="101">
        <f t="shared" si="13"/>
        <v>1</v>
      </c>
      <c r="AH13" s="101">
        <f t="shared" si="7"/>
        <v>1</v>
      </c>
      <c r="AI13" s="101">
        <f t="shared" si="14"/>
        <v>1</v>
      </c>
      <c r="AJ13" s="205">
        <f>SUMIFS(monthly_gwh_mw!L:L,
monthly_gwh_mw!Y:Y,D13,
monthly_gwh_mw!D:D,$AU$1,
monthly_gwh_mw!E:E,$AV$1)</f>
        <v>0</v>
      </c>
      <c r="AK13" s="205">
        <f>SUMIFS(monthly_gwh_mw!T:T,
monthly_gwh_mw!Y:Y,D13,
monthly_gwh_mw!D:D,$AU$1,
monthly_gwh_mw!E:E,$AV$1,
monthly_gwh_mw!U:U,"ok"
)</f>
        <v>0</v>
      </c>
      <c r="AL13" s="205">
        <f t="shared" si="15"/>
        <v>0</v>
      </c>
      <c r="AM13" s="205">
        <f t="shared" si="16"/>
        <v>0</v>
      </c>
      <c r="AN13" s="101">
        <f t="shared" si="17"/>
        <v>0</v>
      </c>
      <c r="AO13" s="101" t="e">
        <f t="shared" si="18"/>
        <v>#VALUE!</v>
      </c>
      <c r="AP13" s="101" t="e">
        <f t="shared" si="19"/>
        <v>#VALUE!</v>
      </c>
      <c r="AQ13" s="101">
        <f t="shared" si="20"/>
        <v>0</v>
      </c>
    </row>
    <row r="14" spans="1:48" x14ac:dyDescent="0.3">
      <c r="A14" s="70">
        <f t="shared" si="8"/>
        <v>13</v>
      </c>
      <c r="B14" s="217" t="str">
        <f>INDEX(monthly_gwh_mw!B:B,MATCH(A14,monthly_gwh_mw!AA:AA,0))</f>
        <v>Tehachapi_Wind</v>
      </c>
      <c r="C14" s="217" t="str">
        <f>INDEX(monthly_gwh_mw!K:K,MATCH(A14,monthly_gwh_mw!AA:AA,0))</f>
        <v>New 75 MW Wind</v>
      </c>
      <c r="D14" s="217" t="str">
        <f>INDEX(monthly_gwh_mw!Y:Y,MATCH(A14,monthly_gwh_mw!AA:AA,0))</f>
        <v>Tehachapi_Wind_Tehachapi_Wind_2024_New 75 MW Wind</v>
      </c>
      <c r="E14" s="70">
        <f>INDEX(monthly_gwh_mw!N:N,MATCH(A14,monthly_gwh_mw!AA:AA,0))</f>
        <v>0</v>
      </c>
      <c r="F14" s="183">
        <v>45292</v>
      </c>
      <c r="G14" s="40">
        <v>44562</v>
      </c>
      <c r="H14" s="40">
        <v>45292</v>
      </c>
      <c r="I14" s="40">
        <v>47848</v>
      </c>
      <c r="M14" s="67">
        <f>IF(COUNTIFS(resources!B:B,B14)&gt;0,INDEX(resources!I:I,MATCH(B14,resources!B:B,0)),"fillme")</f>
        <v>1</v>
      </c>
      <c r="O14" s="67">
        <v>3</v>
      </c>
      <c r="P14" s="67">
        <v>1</v>
      </c>
      <c r="Q14" s="67">
        <v>2</v>
      </c>
      <c r="R14" s="67">
        <v>4</v>
      </c>
      <c r="Y14" s="26">
        <f t="shared" si="1"/>
        <v>2022</v>
      </c>
      <c r="Z14" s="26">
        <f t="shared" si="2"/>
        <v>1</v>
      </c>
      <c r="AA14" s="26">
        <f t="shared" si="3"/>
        <v>2024</v>
      </c>
      <c r="AB14" s="26">
        <f t="shared" si="4"/>
        <v>1</v>
      </c>
      <c r="AC14" s="26">
        <f t="shared" si="5"/>
        <v>2030</v>
      </c>
      <c r="AD14" s="26">
        <f t="shared" si="6"/>
        <v>12</v>
      </c>
      <c r="AE14" s="101">
        <f t="shared" si="11"/>
        <v>1</v>
      </c>
      <c r="AF14" s="101">
        <f t="shared" si="12"/>
        <v>1</v>
      </c>
      <c r="AG14" s="101">
        <f t="shared" si="13"/>
        <v>1</v>
      </c>
      <c r="AH14" s="101">
        <f t="shared" si="7"/>
        <v>1</v>
      </c>
      <c r="AI14" s="101">
        <f t="shared" si="14"/>
        <v>1</v>
      </c>
      <c r="AJ14" s="205">
        <f>SUMIFS(monthly_gwh_mw!L:L,
monthly_gwh_mw!Y:Y,D14,
monthly_gwh_mw!D:D,$AU$1,
monthly_gwh_mw!E:E,$AV$1)</f>
        <v>0</v>
      </c>
      <c r="AK14" s="205">
        <f>SUMIFS(monthly_gwh_mw!T:T,
monthly_gwh_mw!Y:Y,D14,
monthly_gwh_mw!D:D,$AU$1,
monthly_gwh_mw!E:E,$AV$1,
monthly_gwh_mw!U:U,"ok"
)</f>
        <v>0</v>
      </c>
      <c r="AL14" s="205">
        <f t="shared" si="15"/>
        <v>0</v>
      </c>
      <c r="AM14" s="205">
        <f t="shared" si="16"/>
        <v>0</v>
      </c>
      <c r="AN14" s="101">
        <f t="shared" si="17"/>
        <v>0</v>
      </c>
      <c r="AO14" s="101" t="e">
        <f t="shared" si="18"/>
        <v>#VALUE!</v>
      </c>
      <c r="AP14" s="101" t="e">
        <f t="shared" si="19"/>
        <v>#VALUE!</v>
      </c>
      <c r="AQ14" s="101">
        <f t="shared" si="20"/>
        <v>0</v>
      </c>
    </row>
    <row r="15" spans="1:48" x14ac:dyDescent="0.3">
      <c r="A15" s="70">
        <f t="shared" si="8"/>
        <v>14</v>
      </c>
      <c r="B15" s="217" t="str">
        <f>INDEX(monthly_gwh_mw!B:B,MATCH(A15,monthly_gwh_mw!AA:AA,0))</f>
        <v>New_Li_Battery</v>
      </c>
      <c r="C15" s="217" t="str">
        <f>INDEX(monthly_gwh_mw!K:K,MATCH(A15,monthly_gwh_mw!AA:AA,0))</f>
        <v>New 7 MW Long Duration Storage</v>
      </c>
      <c r="D15" s="217" t="str">
        <f>INDEX(monthly_gwh_mw!Y:Y,MATCH(A15,monthly_gwh_mw!AA:AA,0))</f>
        <v>New_Li_Battery_New Long Duration Storage_2026_New 7 MW Long Duration Storage</v>
      </c>
      <c r="E15" s="70">
        <f>INDEX(monthly_gwh_mw!N:N,MATCH(A15,monthly_gwh_mw!AA:AA,0))</f>
        <v>0</v>
      </c>
      <c r="F15" s="183">
        <v>46023</v>
      </c>
      <c r="G15" s="40">
        <v>45292</v>
      </c>
      <c r="H15" s="40">
        <v>46023</v>
      </c>
      <c r="I15" s="40">
        <v>47848</v>
      </c>
      <c r="M15" s="67">
        <f>IF(COUNTIFS(resources!B:B,B15)&gt;0,INDEX(resources!I:I,MATCH(B15,resources!B:B,0)),"fillme")</f>
        <v>1</v>
      </c>
      <c r="O15" s="67">
        <v>3</v>
      </c>
      <c r="P15" s="67">
        <v>1</v>
      </c>
      <c r="Q15" s="67">
        <v>2</v>
      </c>
      <c r="R15" s="67">
        <v>4</v>
      </c>
      <c r="S15" s="169">
        <v>7</v>
      </c>
      <c r="T15" s="169">
        <v>56</v>
      </c>
      <c r="U15" s="169">
        <v>0</v>
      </c>
      <c r="Y15" s="26">
        <f t="shared" si="1"/>
        <v>2024</v>
      </c>
      <c r="Z15" s="26">
        <f t="shared" si="2"/>
        <v>1</v>
      </c>
      <c r="AA15" s="26">
        <f t="shared" si="3"/>
        <v>2026</v>
      </c>
      <c r="AB15" s="26">
        <f t="shared" si="4"/>
        <v>1</v>
      </c>
      <c r="AC15" s="26">
        <f t="shared" si="5"/>
        <v>2030</v>
      </c>
      <c r="AD15" s="26">
        <f t="shared" si="6"/>
        <v>12</v>
      </c>
      <c r="AE15" s="101">
        <f t="shared" si="11"/>
        <v>1</v>
      </c>
      <c r="AF15" s="101">
        <f t="shared" si="12"/>
        <v>1</v>
      </c>
      <c r="AG15" s="101">
        <f t="shared" si="13"/>
        <v>1</v>
      </c>
      <c r="AH15" s="101">
        <f t="shared" si="7"/>
        <v>1</v>
      </c>
      <c r="AI15" s="101">
        <f t="shared" si="14"/>
        <v>1</v>
      </c>
      <c r="AJ15" s="205">
        <f>SUMIFS(monthly_gwh_mw!L:L,
monthly_gwh_mw!Y:Y,D15,
monthly_gwh_mw!D:D,$AU$1,
monthly_gwh_mw!E:E,$AV$1)</f>
        <v>0</v>
      </c>
      <c r="AK15" s="205">
        <f>SUMIFS(monthly_gwh_mw!T:T,
monthly_gwh_mw!Y:Y,D15,
monthly_gwh_mw!D:D,$AU$1,
monthly_gwh_mw!E:E,$AV$1,
monthly_gwh_mw!U:U,"ok"
)</f>
        <v>0</v>
      </c>
      <c r="AL15" s="205">
        <f t="shared" si="15"/>
        <v>0</v>
      </c>
      <c r="AM15" s="205">
        <f t="shared" si="16"/>
        <v>0</v>
      </c>
      <c r="AN15" s="101">
        <f t="shared" si="17"/>
        <v>0</v>
      </c>
      <c r="AO15" s="101" t="e">
        <f t="shared" si="18"/>
        <v>#VALUE!</v>
      </c>
      <c r="AP15" s="101" t="e">
        <f t="shared" si="19"/>
        <v>#VALUE!</v>
      </c>
      <c r="AQ15" s="101">
        <f t="shared" si="20"/>
        <v>0</v>
      </c>
    </row>
    <row r="16" spans="1:48" x14ac:dyDescent="0.3">
      <c r="A16" s="70">
        <f t="shared" si="8"/>
        <v>15</v>
      </c>
      <c r="B16" s="217" t="str">
        <f>INDEX(monthly_gwh_mw!B:B,MATCH(A16,monthly_gwh_mw!AA:AA,0))</f>
        <v>existing_generic_unknown</v>
      </c>
      <c r="C16" s="217" t="str">
        <f>INDEX(monthly_gwh_mw!K:K,MATCH(A16,monthly_gwh_mw!AA:AA,0))</f>
        <v>Generic resource adequacy, likely natural gas generation</v>
      </c>
      <c r="D16" s="217" t="str">
        <f>INDEX(monthly_gwh_mw!Y:Y,MATCH(A16,monthly_gwh_mw!AA:AA,0))</f>
        <v>existing_generic_unknown_existing_generic_unknown_Generic resource adequacy, likely natural gas generation</v>
      </c>
      <c r="E16" s="70">
        <f>INDEX(monthly_gwh_mw!N:N,MATCH(A16,monthly_gwh_mw!AA:AA,0))</f>
        <v>1</v>
      </c>
      <c r="F16" s="67" t="str">
        <f t="shared" si="9"/>
        <v>ok</v>
      </c>
      <c r="G16" s="40">
        <v>44105</v>
      </c>
      <c r="H16" s="40">
        <v>44317</v>
      </c>
      <c r="I16" s="40">
        <v>47848</v>
      </c>
      <c r="M16" s="67">
        <v>0</v>
      </c>
      <c r="O16" s="67" t="str">
        <f t="shared" si="10"/>
        <v>ok</v>
      </c>
      <c r="P16" s="67" t="str">
        <f t="shared" si="0"/>
        <v>ok</v>
      </c>
      <c r="Q16" s="67" t="str">
        <f t="shared" si="0"/>
        <v>ok</v>
      </c>
      <c r="R16" s="67" t="str">
        <f t="shared" si="0"/>
        <v>ok</v>
      </c>
      <c r="Y16" s="26">
        <f t="shared" si="1"/>
        <v>2020</v>
      </c>
      <c r="Z16" s="26">
        <f t="shared" si="2"/>
        <v>10</v>
      </c>
      <c r="AA16" s="26">
        <f t="shared" si="3"/>
        <v>2021</v>
      </c>
      <c r="AB16" s="26">
        <f t="shared" si="4"/>
        <v>5</v>
      </c>
      <c r="AC16" s="26">
        <f t="shared" si="5"/>
        <v>2030</v>
      </c>
      <c r="AD16" s="26">
        <f t="shared" si="6"/>
        <v>12</v>
      </c>
      <c r="AE16" s="101">
        <f t="shared" si="11"/>
        <v>1</v>
      </c>
      <c r="AF16" s="101">
        <f t="shared" si="12"/>
        <v>1</v>
      </c>
      <c r="AG16" s="101">
        <f t="shared" si="13"/>
        <v>1</v>
      </c>
      <c r="AH16" s="101">
        <f t="shared" si="7"/>
        <v>1</v>
      </c>
      <c r="AI16" s="101">
        <f t="shared" si="14"/>
        <v>1</v>
      </c>
      <c r="AJ16" s="205">
        <f>SUMIFS(monthly_gwh_mw!L:L,
monthly_gwh_mw!Y:Y,D16,
monthly_gwh_mw!D:D,$AU$1,
monthly_gwh_mw!E:E,$AV$1)</f>
        <v>147</v>
      </c>
      <c r="AK16" s="205">
        <f>SUMIFS(monthly_gwh_mw!T:T,
monthly_gwh_mw!Y:Y,D16,
monthly_gwh_mw!D:D,$AU$1,
monthly_gwh_mw!E:E,$AV$1,
monthly_gwh_mw!U:U,"ok"
)</f>
        <v>147</v>
      </c>
      <c r="AL16" s="205">
        <f t="shared" si="15"/>
        <v>0</v>
      </c>
      <c r="AM16" s="205">
        <f t="shared" si="16"/>
        <v>0</v>
      </c>
      <c r="AN16" s="101">
        <f t="shared" si="17"/>
        <v>0</v>
      </c>
      <c r="AO16" s="101" t="e">
        <f t="shared" si="18"/>
        <v>#VALUE!</v>
      </c>
      <c r="AP16" s="101" t="e">
        <f t="shared" si="19"/>
        <v>#VALUE!</v>
      </c>
      <c r="AQ16" s="101">
        <f t="shared" si="20"/>
        <v>0</v>
      </c>
    </row>
    <row r="17" spans="1:43" x14ac:dyDescent="0.3">
      <c r="A17" s="70">
        <f t="shared" si="8"/>
        <v>16</v>
      </c>
      <c r="B17" s="217" t="str">
        <f>INDEX(monthly_gwh_mw!B:B,MATCH(A17,monthly_gwh_mw!AA:AA,0))</f>
        <v>blended</v>
      </c>
      <c r="C17" s="217" t="str">
        <f>INDEX(monthly_gwh_mw!K:K,MATCH(A17,monthly_gwh_mw!AA:AA,0))</f>
        <v>CAM and Demand Response Allocation</v>
      </c>
      <c r="D17" s="217" t="str">
        <f>INDEX(monthly_gwh_mw!Y:Y,MATCH(A17,monthly_gwh_mw!AA:AA,0))</f>
        <v>blended_SDG&amp;E CAM/DR Allocation_CAM and Demand Response Allocation</v>
      </c>
      <c r="E17" s="70">
        <f>INDEX(monthly_gwh_mw!N:N,MATCH(A17,monthly_gwh_mw!AA:AA,0))</f>
        <v>1</v>
      </c>
      <c r="F17" s="67" t="str">
        <f t="shared" si="9"/>
        <v>ok</v>
      </c>
      <c r="G17" s="40">
        <v>44197</v>
      </c>
      <c r="H17" s="40">
        <v>44317</v>
      </c>
      <c r="I17" s="40">
        <v>47848</v>
      </c>
      <c r="L17" s="25">
        <v>1</v>
      </c>
      <c r="M17" s="67">
        <v>0</v>
      </c>
      <c r="O17" s="67" t="str">
        <f t="shared" si="10"/>
        <v>ok</v>
      </c>
      <c r="P17" s="67" t="str">
        <f t="shared" si="0"/>
        <v>ok</v>
      </c>
      <c r="Q17" s="67" t="str">
        <f t="shared" si="0"/>
        <v>ok</v>
      </c>
      <c r="R17" s="67" t="str">
        <f t="shared" si="0"/>
        <v>ok</v>
      </c>
      <c r="Y17" s="26">
        <f t="shared" si="1"/>
        <v>2021</v>
      </c>
      <c r="Z17" s="26">
        <f t="shared" si="2"/>
        <v>1</v>
      </c>
      <c r="AA17" s="26">
        <f t="shared" si="3"/>
        <v>2021</v>
      </c>
      <c r="AB17" s="26">
        <f t="shared" si="4"/>
        <v>5</v>
      </c>
      <c r="AC17" s="26">
        <f t="shared" si="5"/>
        <v>2030</v>
      </c>
      <c r="AD17" s="26">
        <f t="shared" si="6"/>
        <v>12</v>
      </c>
      <c r="AE17" s="101">
        <f t="shared" si="11"/>
        <v>1</v>
      </c>
      <c r="AF17" s="101">
        <f t="shared" si="12"/>
        <v>1</v>
      </c>
      <c r="AG17" s="101">
        <f t="shared" si="13"/>
        <v>1</v>
      </c>
      <c r="AH17" s="101">
        <f t="shared" si="7"/>
        <v>1</v>
      </c>
      <c r="AI17" s="101">
        <f t="shared" si="14"/>
        <v>1</v>
      </c>
      <c r="AJ17" s="205">
        <f>SUMIFS(monthly_gwh_mw!L:L,
monthly_gwh_mw!Y:Y,D17,
monthly_gwh_mw!D:D,$AU$1,
monthly_gwh_mw!E:E,$AV$1)</f>
        <v>44.53</v>
      </c>
      <c r="AK17" s="205">
        <f>SUMIFS(monthly_gwh_mw!T:T,
monthly_gwh_mw!Y:Y,D17,
monthly_gwh_mw!D:D,$AU$1,
monthly_gwh_mw!E:E,$AV$1,
monthly_gwh_mw!U:U,"ok"
)</f>
        <v>44.53</v>
      </c>
      <c r="AL17" s="205">
        <f t="shared" si="15"/>
        <v>0</v>
      </c>
      <c r="AM17" s="205">
        <f t="shared" si="16"/>
        <v>0</v>
      </c>
      <c r="AN17" s="101">
        <f t="shared" si="17"/>
        <v>0</v>
      </c>
      <c r="AO17" s="101" t="e">
        <f t="shared" si="18"/>
        <v>#VALUE!</v>
      </c>
      <c r="AP17" s="101" t="e">
        <f t="shared" si="19"/>
        <v>#VALUE!</v>
      </c>
      <c r="AQ17" s="101">
        <f t="shared" si="20"/>
        <v>0</v>
      </c>
    </row>
    <row r="18" spans="1:43" x14ac:dyDescent="0.3">
      <c r="A18" s="70">
        <f t="shared" si="8"/>
        <v>17</v>
      </c>
      <c r="B18" s="217" t="str">
        <f>INDEX(monthly_gwh_mw!B:B,MATCH(A18,monthly_gwh_mw!AA:AA,0))</f>
        <v>New_Li_Battery</v>
      </c>
      <c r="C18" s="217" t="str">
        <f>INDEX(monthly_gwh_mw!K:K,MATCH(A18,monthly_gwh_mw!AA:AA,0))</f>
        <v>Resource 1. 50 MW, 100 MWh battery.</v>
      </c>
      <c r="D18" s="217" t="str">
        <f>INDEX(monthly_gwh_mw!Y:Y,MATCH(A18,monthly_gwh_mw!AA:AA,0))</f>
        <v>New_Li_Battery_D.19-11-016 Resource 1_Resource 1. 50 MW, 100 MWh battery.</v>
      </c>
      <c r="E18" s="70">
        <f>INDEX(monthly_gwh_mw!N:N,MATCH(A18,monthly_gwh_mw!AA:AA,0))</f>
        <v>0</v>
      </c>
      <c r="F18" s="200">
        <v>44774</v>
      </c>
      <c r="G18" s="184">
        <v>44075</v>
      </c>
      <c r="H18" s="184">
        <v>44774</v>
      </c>
      <c r="I18" s="184">
        <v>50253</v>
      </c>
      <c r="J18" s="184" t="s">
        <v>9</v>
      </c>
      <c r="K18" s="103">
        <v>0</v>
      </c>
      <c r="L18" s="103">
        <v>0</v>
      </c>
      <c r="M18" s="201">
        <v>1</v>
      </c>
      <c r="N18" s="103"/>
      <c r="O18" s="201">
        <v>2</v>
      </c>
      <c r="P18" s="201">
        <v>1</v>
      </c>
      <c r="Q18" s="201">
        <v>2</v>
      </c>
      <c r="R18" s="201">
        <v>3</v>
      </c>
      <c r="S18" s="202">
        <v>50</v>
      </c>
      <c r="T18" s="202">
        <v>100</v>
      </c>
      <c r="U18" s="202">
        <v>0</v>
      </c>
      <c r="V18" s="202" t="s">
        <v>9</v>
      </c>
      <c r="W18" s="202" t="s">
        <v>9</v>
      </c>
      <c r="X18" s="202" t="s">
        <v>9</v>
      </c>
      <c r="Y18" s="26">
        <f t="shared" ref="Y18:Y26" si="21">YEAR(G18)</f>
        <v>2020</v>
      </c>
      <c r="Z18" s="26">
        <f t="shared" ref="Z18:Z26" si="22">MONTH(G18)</f>
        <v>9</v>
      </c>
      <c r="AA18" s="26">
        <f t="shared" ref="AA18:AA26" si="23">YEAR(H18)</f>
        <v>2022</v>
      </c>
      <c r="AB18" s="26">
        <f t="shared" ref="AB18:AB26" si="24">MONTH(H18)</f>
        <v>8</v>
      </c>
      <c r="AC18" s="26">
        <f t="shared" ref="AC18:AC26" si="25">YEAR(I18)</f>
        <v>2037</v>
      </c>
      <c r="AD18" s="26">
        <f t="shared" ref="AD18:AD26" si="26">MONTH(I18)</f>
        <v>8</v>
      </c>
      <c r="AE18" s="101">
        <f t="shared" ref="AE18:AE26" si="27">OR(K18=0,K18=1)*1</f>
        <v>1</v>
      </c>
      <c r="AF18" s="101">
        <f t="shared" ref="AF18:AF26" si="28">OR(L18=0,L18=1)*1</f>
        <v>1</v>
      </c>
      <c r="AG18" s="101">
        <f t="shared" ref="AG18:AG26" si="29">IF(U18=1,COUNT(S18:X18)=6,1)*1</f>
        <v>1</v>
      </c>
      <c r="AH18" s="101">
        <f t="shared" ref="AH18:AH26" si="30">ISNUMBER(G18)*ISNUMBER(H18)*ISNUMBER(I18)</f>
        <v>1</v>
      </c>
      <c r="AI18" s="101">
        <f t="shared" ref="AI18:AI26" si="31">(COUNTIFS(E18:R18,"fillme")=0)*1</f>
        <v>1</v>
      </c>
      <c r="AJ18" s="205">
        <f>SUMIFS(monthly_gwh_mw!L:L,
monthly_gwh_mw!Y:Y,D18,
monthly_gwh_mw!D:D,$AU$1,
monthly_gwh_mw!E:E,$AV$1)</f>
        <v>0</v>
      </c>
      <c r="AK18" s="205">
        <f>SUMIFS(monthly_gwh_mw!T:T,
monthly_gwh_mw!Y:Y,D18,
monthly_gwh_mw!D:D,$AU$1,
monthly_gwh_mw!E:E,$AV$1,
monthly_gwh_mw!U:U,"ok"
)</f>
        <v>0</v>
      </c>
      <c r="AL18" s="205">
        <f t="shared" ref="AL18:AL26" si="32">IFERROR(AK18*ISBLANK(N18)*M18,0)</f>
        <v>0</v>
      </c>
      <c r="AM18" s="205">
        <f t="shared" ref="AM18:AM26" si="33">IFERROR(AK18*(N18="eo2021")*M18,0)</f>
        <v>0</v>
      </c>
      <c r="AN18" s="101">
        <f t="shared" ref="AN18:AN26" si="34">IFERROR(AK18*(N18="not in IEPR demand forecast")*M18,0)</f>
        <v>0</v>
      </c>
      <c r="AO18" s="101" t="e">
        <f t="shared" ref="AO18:AO26" si="35">FIND("adding ",N18)+LEN("adding")</f>
        <v>#VALUE!</v>
      </c>
      <c r="AP18" s="101" t="e">
        <f t="shared" ref="AP18:AP26" si="36">FIND(" MW",N18)</f>
        <v>#VALUE!</v>
      </c>
      <c r="AQ18" s="101">
        <f t="shared" ref="AQ18:AQ26" si="37">IFERROR(MID(N18,AO18,AP18-AO18)*1,0)</f>
        <v>0</v>
      </c>
    </row>
    <row r="19" spans="1:43" x14ac:dyDescent="0.3">
      <c r="A19" s="70">
        <f t="shared" si="8"/>
        <v>18</v>
      </c>
      <c r="B19" s="217" t="str">
        <f>INDEX(monthly_gwh_mw!B:B,MATCH(A19,monthly_gwh_mw!AA:AA,0))</f>
        <v>New_Li_Battery</v>
      </c>
      <c r="C19" s="217" t="str">
        <f>INDEX(monthly_gwh_mw!K:K,MATCH(A19,monthly_gwh_mw!AA:AA,0))</f>
        <v>Resource 2. 75 MW, 300 MWh battery.</v>
      </c>
      <c r="D19" s="217" t="str">
        <f>INDEX(monthly_gwh_mw!Y:Y,MATCH(A19,monthly_gwh_mw!AA:AA,0))</f>
        <v>New_Li_Battery_D.19-11-016 Resource 2_Resource 2. 75 MW, 300 MWh battery.</v>
      </c>
      <c r="E19" s="70">
        <f>INDEX(monthly_gwh_mw!N:N,MATCH(A19,monthly_gwh_mw!AA:AA,0))</f>
        <v>0</v>
      </c>
      <c r="F19" s="200">
        <v>45139</v>
      </c>
      <c r="G19" s="184">
        <v>44075</v>
      </c>
      <c r="H19" s="184">
        <v>45139</v>
      </c>
      <c r="I19" s="184">
        <v>50618</v>
      </c>
      <c r="J19" s="184" t="s">
        <v>9</v>
      </c>
      <c r="K19" s="103">
        <v>0</v>
      </c>
      <c r="L19" s="103">
        <v>0</v>
      </c>
      <c r="M19" s="201">
        <v>1</v>
      </c>
      <c r="N19" s="103"/>
      <c r="O19" s="201">
        <v>2</v>
      </c>
      <c r="P19" s="201">
        <v>1</v>
      </c>
      <c r="Q19" s="201">
        <v>2</v>
      </c>
      <c r="R19" s="201">
        <v>3</v>
      </c>
      <c r="S19" s="202">
        <v>75</v>
      </c>
      <c r="T19" s="202">
        <v>300</v>
      </c>
      <c r="U19" s="202">
        <v>0</v>
      </c>
      <c r="V19" s="202" t="s">
        <v>9</v>
      </c>
      <c r="W19" s="202" t="s">
        <v>9</v>
      </c>
      <c r="X19" s="202" t="s">
        <v>9</v>
      </c>
      <c r="Y19" s="26">
        <f t="shared" si="21"/>
        <v>2020</v>
      </c>
      <c r="Z19" s="26">
        <f t="shared" si="22"/>
        <v>9</v>
      </c>
      <c r="AA19" s="26">
        <f t="shared" si="23"/>
        <v>2023</v>
      </c>
      <c r="AB19" s="26">
        <f t="shared" si="24"/>
        <v>8</v>
      </c>
      <c r="AC19" s="26">
        <f t="shared" si="25"/>
        <v>2038</v>
      </c>
      <c r="AD19" s="26">
        <f t="shared" si="26"/>
        <v>8</v>
      </c>
      <c r="AE19" s="101">
        <f t="shared" si="27"/>
        <v>1</v>
      </c>
      <c r="AF19" s="101">
        <f t="shared" si="28"/>
        <v>1</v>
      </c>
      <c r="AG19" s="101">
        <f t="shared" si="29"/>
        <v>1</v>
      </c>
      <c r="AH19" s="101">
        <f t="shared" si="30"/>
        <v>1</v>
      </c>
      <c r="AI19" s="101">
        <f t="shared" si="31"/>
        <v>1</v>
      </c>
      <c r="AJ19" s="205">
        <f>SUMIFS(monthly_gwh_mw!L:L,
monthly_gwh_mw!Y:Y,D19,
monthly_gwh_mw!D:D,$AU$1,
monthly_gwh_mw!E:E,$AV$1)</f>
        <v>0</v>
      </c>
      <c r="AK19" s="205">
        <f>SUMIFS(monthly_gwh_mw!T:T,
monthly_gwh_mw!Y:Y,D19,
monthly_gwh_mw!D:D,$AU$1,
monthly_gwh_mw!E:E,$AV$1,
monthly_gwh_mw!U:U,"ok"
)</f>
        <v>0</v>
      </c>
      <c r="AL19" s="205">
        <f t="shared" si="32"/>
        <v>0</v>
      </c>
      <c r="AM19" s="205">
        <f t="shared" si="33"/>
        <v>0</v>
      </c>
      <c r="AN19" s="101">
        <f t="shared" si="34"/>
        <v>0</v>
      </c>
      <c r="AO19" s="101" t="e">
        <f t="shared" si="35"/>
        <v>#VALUE!</v>
      </c>
      <c r="AP19" s="101" t="e">
        <f t="shared" si="36"/>
        <v>#VALUE!</v>
      </c>
      <c r="AQ19" s="101">
        <f t="shared" si="37"/>
        <v>0</v>
      </c>
    </row>
    <row r="20" spans="1:43" x14ac:dyDescent="0.3">
      <c r="A20" s="70">
        <f t="shared" si="8"/>
        <v>19</v>
      </c>
      <c r="B20" s="217" t="str">
        <f>INDEX(monthly_gwh_mw!B:B,MATCH(A20,monthly_gwh_mw!AA:AA,0))</f>
        <v>New_Li_Battery</v>
      </c>
      <c r="C20" s="217" t="str">
        <f>INDEX(monthly_gwh_mw!K:K,MATCH(A20,monthly_gwh_mw!AA:AA,0))</f>
        <v>Resource 3. 20 MW, 80 MWh battery.</v>
      </c>
      <c r="D20" s="217" t="str">
        <f>INDEX(monthly_gwh_mw!Y:Y,MATCH(A20,monthly_gwh_mw!AA:AA,0))</f>
        <v>New_Li_Battery_D.19-11-016 Resource 3_Resource 3. 20 MW, 80 MWh battery.</v>
      </c>
      <c r="E20" s="70">
        <f>INDEX(monthly_gwh_mw!N:N,MATCH(A20,monthly_gwh_mw!AA:AA,0))</f>
        <v>0</v>
      </c>
      <c r="F20" s="200">
        <v>44774</v>
      </c>
      <c r="G20" s="184">
        <v>44075</v>
      </c>
      <c r="H20" s="184">
        <v>44774</v>
      </c>
      <c r="I20" s="184">
        <v>48427</v>
      </c>
      <c r="J20" s="184" t="s">
        <v>9</v>
      </c>
      <c r="K20" s="103">
        <v>0</v>
      </c>
      <c r="L20" s="103">
        <v>0</v>
      </c>
      <c r="M20" s="201">
        <v>1</v>
      </c>
      <c r="N20" s="103"/>
      <c r="O20" s="201">
        <v>1</v>
      </c>
      <c r="P20" s="201">
        <v>1</v>
      </c>
      <c r="Q20" s="201">
        <v>2</v>
      </c>
      <c r="R20" s="201">
        <v>3</v>
      </c>
      <c r="S20" s="202">
        <v>20</v>
      </c>
      <c r="T20" s="202">
        <v>80</v>
      </c>
      <c r="U20" s="202">
        <v>0</v>
      </c>
      <c r="V20" s="202" t="s">
        <v>9</v>
      </c>
      <c r="W20" s="202" t="s">
        <v>9</v>
      </c>
      <c r="X20" s="202" t="s">
        <v>9</v>
      </c>
      <c r="Y20" s="26">
        <f t="shared" si="21"/>
        <v>2020</v>
      </c>
      <c r="Z20" s="26">
        <f t="shared" si="22"/>
        <v>9</v>
      </c>
      <c r="AA20" s="26">
        <f t="shared" si="23"/>
        <v>2022</v>
      </c>
      <c r="AB20" s="26">
        <f t="shared" si="24"/>
        <v>8</v>
      </c>
      <c r="AC20" s="26">
        <f t="shared" si="25"/>
        <v>2032</v>
      </c>
      <c r="AD20" s="26">
        <f t="shared" si="26"/>
        <v>8</v>
      </c>
      <c r="AE20" s="101">
        <f t="shared" si="27"/>
        <v>1</v>
      </c>
      <c r="AF20" s="101">
        <f t="shared" si="28"/>
        <v>1</v>
      </c>
      <c r="AG20" s="101">
        <f t="shared" si="29"/>
        <v>1</v>
      </c>
      <c r="AH20" s="101">
        <f t="shared" si="30"/>
        <v>1</v>
      </c>
      <c r="AI20" s="101">
        <f t="shared" si="31"/>
        <v>1</v>
      </c>
      <c r="AJ20" s="205">
        <f>SUMIFS(monthly_gwh_mw!L:L,
monthly_gwh_mw!Y:Y,D20,
monthly_gwh_mw!D:D,$AU$1,
monthly_gwh_mw!E:E,$AV$1)</f>
        <v>0</v>
      </c>
      <c r="AK20" s="205">
        <f>SUMIFS(monthly_gwh_mw!T:T,
monthly_gwh_mw!Y:Y,D20,
monthly_gwh_mw!D:D,$AU$1,
monthly_gwh_mw!E:E,$AV$1,
monthly_gwh_mw!U:U,"ok"
)</f>
        <v>0</v>
      </c>
      <c r="AL20" s="205">
        <f t="shared" si="32"/>
        <v>0</v>
      </c>
      <c r="AM20" s="205">
        <f t="shared" si="33"/>
        <v>0</v>
      </c>
      <c r="AN20" s="101">
        <f t="shared" si="34"/>
        <v>0</v>
      </c>
      <c r="AO20" s="101" t="e">
        <f t="shared" si="35"/>
        <v>#VALUE!</v>
      </c>
      <c r="AP20" s="101" t="e">
        <f t="shared" si="36"/>
        <v>#VALUE!</v>
      </c>
      <c r="AQ20" s="101">
        <f t="shared" si="37"/>
        <v>0</v>
      </c>
    </row>
    <row r="21" spans="1:43" x14ac:dyDescent="0.3">
      <c r="A21" s="70">
        <f t="shared" si="8"/>
        <v>20</v>
      </c>
      <c r="B21" s="217" t="str">
        <f>INDEX(monthly_gwh_mw!B:B,MATCH(A21,monthly_gwh_mw!AA:AA,0))</f>
        <v>New_Li_Battery</v>
      </c>
      <c r="C21" s="217" t="str">
        <f>INDEX(monthly_gwh_mw!K:K,MATCH(A21,monthly_gwh_mw!AA:AA,0))</f>
        <v xml:space="preserve">Resource 4. 20 MW, 80 MWh battery. </v>
      </c>
      <c r="D21" s="217" t="str">
        <f>INDEX(monthly_gwh_mw!Y:Y,MATCH(A21,monthly_gwh_mw!AA:AA,0))</f>
        <v xml:space="preserve">New_Li_Battery_D.19-11-016 Resource 4_Resource 4. 20 MW, 80 MWh battery. </v>
      </c>
      <c r="E21" s="70">
        <f>INDEX(monthly_gwh_mw!N:N,MATCH(A21,monthly_gwh_mw!AA:AA,0))</f>
        <v>0</v>
      </c>
      <c r="F21" s="200">
        <v>44409</v>
      </c>
      <c r="G21" s="184">
        <v>44075</v>
      </c>
      <c r="H21" s="184">
        <v>44409</v>
      </c>
      <c r="I21" s="184">
        <v>51714</v>
      </c>
      <c r="J21" s="184" t="s">
        <v>9</v>
      </c>
      <c r="K21" s="103">
        <v>0</v>
      </c>
      <c r="L21" s="103">
        <v>0</v>
      </c>
      <c r="M21" s="201">
        <v>1</v>
      </c>
      <c r="N21" s="103"/>
      <c r="O21" s="201">
        <v>1</v>
      </c>
      <c r="P21" s="201">
        <v>1</v>
      </c>
      <c r="Q21" s="201">
        <v>2</v>
      </c>
      <c r="R21" s="201">
        <v>3</v>
      </c>
      <c r="S21" s="202">
        <v>20</v>
      </c>
      <c r="T21" s="202">
        <v>80</v>
      </c>
      <c r="U21" s="202">
        <v>0</v>
      </c>
      <c r="V21" s="202" t="s">
        <v>9</v>
      </c>
      <c r="W21" s="202" t="s">
        <v>9</v>
      </c>
      <c r="X21" s="202" t="s">
        <v>9</v>
      </c>
      <c r="Y21" s="26">
        <f t="shared" si="21"/>
        <v>2020</v>
      </c>
      <c r="Z21" s="26">
        <f t="shared" si="22"/>
        <v>9</v>
      </c>
      <c r="AA21" s="26">
        <f t="shared" si="23"/>
        <v>2021</v>
      </c>
      <c r="AB21" s="26">
        <f t="shared" si="24"/>
        <v>8</v>
      </c>
      <c r="AC21" s="26">
        <f t="shared" si="25"/>
        <v>2041</v>
      </c>
      <c r="AD21" s="26">
        <f t="shared" si="26"/>
        <v>8</v>
      </c>
      <c r="AE21" s="101">
        <f t="shared" si="27"/>
        <v>1</v>
      </c>
      <c r="AF21" s="101">
        <f t="shared" si="28"/>
        <v>1</v>
      </c>
      <c r="AG21" s="101">
        <f t="shared" si="29"/>
        <v>1</v>
      </c>
      <c r="AH21" s="101">
        <f t="shared" si="30"/>
        <v>1</v>
      </c>
      <c r="AI21" s="101">
        <f t="shared" si="31"/>
        <v>1</v>
      </c>
      <c r="AJ21" s="205">
        <f>SUMIFS(monthly_gwh_mw!L:L,
monthly_gwh_mw!Y:Y,D21,
monthly_gwh_mw!D:D,$AU$1,
monthly_gwh_mw!E:E,$AV$1)</f>
        <v>20</v>
      </c>
      <c r="AK21" s="205">
        <f>SUMIFS(monthly_gwh_mw!T:T,
monthly_gwh_mw!Y:Y,D21,
monthly_gwh_mw!D:D,$AU$1,
monthly_gwh_mw!E:E,$AV$1,
monthly_gwh_mw!U:U,"ok"
)</f>
        <v>0.15930965814802522</v>
      </c>
      <c r="AL21" s="205">
        <f t="shared" si="32"/>
        <v>0.15930965814802522</v>
      </c>
      <c r="AM21" s="205">
        <f t="shared" si="33"/>
        <v>0</v>
      </c>
      <c r="AN21" s="101">
        <f t="shared" si="34"/>
        <v>0</v>
      </c>
      <c r="AO21" s="101" t="e">
        <f t="shared" si="35"/>
        <v>#VALUE!</v>
      </c>
      <c r="AP21" s="101" t="e">
        <f t="shared" si="36"/>
        <v>#VALUE!</v>
      </c>
      <c r="AQ21" s="101">
        <f t="shared" si="37"/>
        <v>0</v>
      </c>
    </row>
    <row r="22" spans="1:43" x14ac:dyDescent="0.3">
      <c r="A22" s="70">
        <f t="shared" si="8"/>
        <v>21</v>
      </c>
      <c r="B22" s="217" t="str">
        <f>INDEX(monthly_gwh_mw!B:B,MATCH(A22,monthly_gwh_mw!AA:AA,0))</f>
        <v>New_Li_Battery</v>
      </c>
      <c r="C22" s="217" t="str">
        <f>INDEX(monthly_gwh_mw!K:K,MATCH(A22,monthly_gwh_mw!AA:AA,0))</f>
        <v>Resource 5. 20 MW, 80 MWh battery.</v>
      </c>
      <c r="D22" s="217" t="str">
        <f>INDEX(monthly_gwh_mw!Y:Y,MATCH(A22,monthly_gwh_mw!AA:AA,0))</f>
        <v>New_Li_Battery_D.19-11-016 Resource 5_Resource 5. 20 MW, 80 MWh battery.</v>
      </c>
      <c r="E22" s="70">
        <f>INDEX(monthly_gwh_mw!N:N,MATCH(A22,monthly_gwh_mw!AA:AA,0))</f>
        <v>0</v>
      </c>
      <c r="F22" s="200">
        <v>44409</v>
      </c>
      <c r="G22" s="184">
        <v>44075</v>
      </c>
      <c r="H22" s="184">
        <v>44409</v>
      </c>
      <c r="I22" s="184">
        <v>51714</v>
      </c>
      <c r="J22" s="184" t="s">
        <v>9</v>
      </c>
      <c r="K22" s="103">
        <v>0</v>
      </c>
      <c r="L22" s="103">
        <v>0</v>
      </c>
      <c r="M22" s="201">
        <v>1</v>
      </c>
      <c r="N22" s="103"/>
      <c r="O22" s="201">
        <v>1</v>
      </c>
      <c r="P22" s="201">
        <v>1</v>
      </c>
      <c r="Q22" s="201">
        <v>2</v>
      </c>
      <c r="R22" s="201">
        <v>3</v>
      </c>
      <c r="S22" s="202">
        <v>20</v>
      </c>
      <c r="T22" s="202">
        <v>80</v>
      </c>
      <c r="U22" s="202">
        <v>0</v>
      </c>
      <c r="V22" s="202" t="s">
        <v>9</v>
      </c>
      <c r="W22" s="202" t="s">
        <v>9</v>
      </c>
      <c r="X22" s="202" t="s">
        <v>9</v>
      </c>
      <c r="Y22" s="26">
        <f t="shared" si="21"/>
        <v>2020</v>
      </c>
      <c r="Z22" s="26">
        <f t="shared" si="22"/>
        <v>9</v>
      </c>
      <c r="AA22" s="26">
        <f t="shared" si="23"/>
        <v>2021</v>
      </c>
      <c r="AB22" s="26">
        <f t="shared" si="24"/>
        <v>8</v>
      </c>
      <c r="AC22" s="26">
        <f t="shared" si="25"/>
        <v>2041</v>
      </c>
      <c r="AD22" s="26">
        <f t="shared" si="26"/>
        <v>8</v>
      </c>
      <c r="AE22" s="101">
        <f t="shared" si="27"/>
        <v>1</v>
      </c>
      <c r="AF22" s="101">
        <f t="shared" si="28"/>
        <v>1</v>
      </c>
      <c r="AG22" s="101">
        <f t="shared" si="29"/>
        <v>1</v>
      </c>
      <c r="AH22" s="101">
        <f t="shared" si="30"/>
        <v>1</v>
      </c>
      <c r="AI22" s="101">
        <f t="shared" si="31"/>
        <v>1</v>
      </c>
      <c r="AJ22" s="205">
        <f>SUMIFS(monthly_gwh_mw!L:L,
monthly_gwh_mw!Y:Y,D22,
monthly_gwh_mw!D:D,$AU$1,
monthly_gwh_mw!E:E,$AV$1)</f>
        <v>20</v>
      </c>
      <c r="AK22" s="205">
        <f>SUMIFS(monthly_gwh_mw!T:T,
monthly_gwh_mw!Y:Y,D22,
monthly_gwh_mw!D:D,$AU$1,
monthly_gwh_mw!E:E,$AV$1,
monthly_gwh_mw!U:U,"ok"
)</f>
        <v>0.15930965814802522</v>
      </c>
      <c r="AL22" s="205">
        <f t="shared" si="32"/>
        <v>0.15930965814802522</v>
      </c>
      <c r="AM22" s="205">
        <f t="shared" si="33"/>
        <v>0</v>
      </c>
      <c r="AN22" s="101">
        <f t="shared" si="34"/>
        <v>0</v>
      </c>
      <c r="AO22" s="101" t="e">
        <f t="shared" si="35"/>
        <v>#VALUE!</v>
      </c>
      <c r="AP22" s="101" t="e">
        <f t="shared" si="36"/>
        <v>#VALUE!</v>
      </c>
      <c r="AQ22" s="101">
        <f t="shared" si="37"/>
        <v>0</v>
      </c>
    </row>
    <row r="23" spans="1:43" x14ac:dyDescent="0.3">
      <c r="A23" s="70">
        <f t="shared" si="8"/>
        <v>22</v>
      </c>
      <c r="B23" s="217" t="str">
        <f>INDEX(monthly_gwh_mw!B:B,MATCH(A23,monthly_gwh_mw!AA:AA,0))</f>
        <v>New_Li_Battery</v>
      </c>
      <c r="C23" s="217" t="str">
        <f>INDEX(monthly_gwh_mw!K:K,MATCH(A23,monthly_gwh_mw!AA:AA,0))</f>
        <v>Resource 6. 104 MW, 416 MWh battery.</v>
      </c>
      <c r="D23" s="217" t="str">
        <f>INDEX(monthly_gwh_mw!Y:Y,MATCH(A23,monthly_gwh_mw!AA:AA,0))</f>
        <v>New_Li_Battery_D.19-11-016 Resource 6_Resource 6. 104 MW, 416 MWh battery.</v>
      </c>
      <c r="E23" s="70">
        <f>INDEX(monthly_gwh_mw!N:N,MATCH(A23,monthly_gwh_mw!AA:AA,0))</f>
        <v>0</v>
      </c>
      <c r="F23" s="200">
        <v>44409</v>
      </c>
      <c r="G23" s="184">
        <v>44075</v>
      </c>
      <c r="H23" s="184">
        <v>44409</v>
      </c>
      <c r="I23" s="184">
        <v>49888</v>
      </c>
      <c r="J23" s="184" t="s">
        <v>9</v>
      </c>
      <c r="K23" s="103">
        <v>0</v>
      </c>
      <c r="L23" s="103">
        <v>0</v>
      </c>
      <c r="M23" s="201">
        <v>1</v>
      </c>
      <c r="N23" s="103"/>
      <c r="O23" s="201">
        <v>1</v>
      </c>
      <c r="P23" s="201">
        <v>1</v>
      </c>
      <c r="Q23" s="201">
        <v>2</v>
      </c>
      <c r="R23" s="201">
        <v>3</v>
      </c>
      <c r="S23" s="202">
        <v>104</v>
      </c>
      <c r="T23" s="202">
        <v>416</v>
      </c>
      <c r="U23" s="202">
        <v>0</v>
      </c>
      <c r="V23" s="202" t="s">
        <v>9</v>
      </c>
      <c r="W23" s="202" t="s">
        <v>9</v>
      </c>
      <c r="X23" s="202" t="s">
        <v>9</v>
      </c>
      <c r="Y23" s="26">
        <f t="shared" si="21"/>
        <v>2020</v>
      </c>
      <c r="Z23" s="26">
        <f t="shared" si="22"/>
        <v>9</v>
      </c>
      <c r="AA23" s="26">
        <f t="shared" si="23"/>
        <v>2021</v>
      </c>
      <c r="AB23" s="26">
        <f t="shared" si="24"/>
        <v>8</v>
      </c>
      <c r="AC23" s="26">
        <f t="shared" si="25"/>
        <v>2036</v>
      </c>
      <c r="AD23" s="26">
        <f t="shared" si="26"/>
        <v>8</v>
      </c>
      <c r="AE23" s="101">
        <f t="shared" si="27"/>
        <v>1</v>
      </c>
      <c r="AF23" s="101">
        <f t="shared" si="28"/>
        <v>1</v>
      </c>
      <c r="AG23" s="101">
        <f t="shared" si="29"/>
        <v>1</v>
      </c>
      <c r="AH23" s="101">
        <f t="shared" si="30"/>
        <v>1</v>
      </c>
      <c r="AI23" s="101">
        <f t="shared" si="31"/>
        <v>1</v>
      </c>
      <c r="AJ23" s="205">
        <f>SUMIFS(monthly_gwh_mw!L:L,
monthly_gwh_mw!Y:Y,D23,
monthly_gwh_mw!D:D,$AU$1,
monthly_gwh_mw!E:E,$AV$1)</f>
        <v>104</v>
      </c>
      <c r="AK23" s="205">
        <f>SUMIFS(monthly_gwh_mw!T:T,
monthly_gwh_mw!Y:Y,D23,
monthly_gwh_mw!D:D,$AU$1,
monthly_gwh_mw!E:E,$AV$1,
monthly_gwh_mw!U:U,"ok"
)</f>
        <v>0.82841022236973116</v>
      </c>
      <c r="AL23" s="205">
        <f t="shared" si="32"/>
        <v>0.82841022236973116</v>
      </c>
      <c r="AM23" s="205">
        <f t="shared" si="33"/>
        <v>0</v>
      </c>
      <c r="AN23" s="101">
        <f t="shared" si="34"/>
        <v>0</v>
      </c>
      <c r="AO23" s="101" t="e">
        <f t="shared" si="35"/>
        <v>#VALUE!</v>
      </c>
      <c r="AP23" s="101" t="e">
        <f t="shared" si="36"/>
        <v>#VALUE!</v>
      </c>
      <c r="AQ23" s="101">
        <f t="shared" si="37"/>
        <v>0</v>
      </c>
    </row>
    <row r="24" spans="1:43" x14ac:dyDescent="0.3">
      <c r="A24" s="70">
        <f t="shared" si="8"/>
        <v>23</v>
      </c>
      <c r="B24" s="217" t="str">
        <f>INDEX(monthly_gwh_mw!B:B,MATCH(A24,monthly_gwh_mw!AA:AA,0))</f>
        <v>VSTAES_6_VESBT1</v>
      </c>
      <c r="C24" s="217" t="str">
        <f>INDEX(monthly_gwh_mw!K:K,MATCH(A24,monthly_gwh_mw!AA:AA,0))</f>
        <v>Resource 7. 10 MW, 40 MWh battery.</v>
      </c>
      <c r="D24" s="217" t="str">
        <f>INDEX(monthly_gwh_mw!Y:Y,MATCH(A24,monthly_gwh_mw!AA:AA,0))</f>
        <v>VSTAES_6_VESBT1_D.19-11-016 Resource 7_Resource 7. 10 MW, 40 MWh battery.</v>
      </c>
      <c r="E24" s="70">
        <f>INDEX(monthly_gwh_mw!N:N,MATCH(A24,monthly_gwh_mw!AA:AA,0))</f>
        <v>1</v>
      </c>
      <c r="F24" s="201" t="str">
        <f t="shared" ref="F24:F25" si="38">IF(E24=1,"ok","fillme")</f>
        <v>ok</v>
      </c>
      <c r="G24" s="184">
        <v>44075</v>
      </c>
      <c r="H24" s="184">
        <v>44409</v>
      </c>
      <c r="I24" s="184">
        <v>44773</v>
      </c>
      <c r="J24" s="184" t="s">
        <v>9</v>
      </c>
      <c r="K24" s="103">
        <v>0</v>
      </c>
      <c r="L24" s="103">
        <v>0</v>
      </c>
      <c r="M24" s="201">
        <v>1</v>
      </c>
      <c r="N24" s="103" t="s">
        <v>6292</v>
      </c>
      <c r="O24" s="201">
        <v>1</v>
      </c>
      <c r="P24" s="201">
        <v>1</v>
      </c>
      <c r="Q24" s="201">
        <v>2</v>
      </c>
      <c r="R24" s="201">
        <v>2</v>
      </c>
      <c r="S24" s="202">
        <v>10</v>
      </c>
      <c r="T24" s="202">
        <v>40</v>
      </c>
      <c r="U24" s="202">
        <v>0</v>
      </c>
      <c r="V24" s="202" t="s">
        <v>9</v>
      </c>
      <c r="W24" s="202" t="s">
        <v>9</v>
      </c>
      <c r="X24" s="202" t="s">
        <v>9</v>
      </c>
      <c r="Y24" s="26">
        <f t="shared" si="21"/>
        <v>2020</v>
      </c>
      <c r="Z24" s="26">
        <f t="shared" si="22"/>
        <v>9</v>
      </c>
      <c r="AA24" s="26">
        <f t="shared" si="23"/>
        <v>2021</v>
      </c>
      <c r="AB24" s="26">
        <f t="shared" si="24"/>
        <v>8</v>
      </c>
      <c r="AC24" s="26">
        <f t="shared" si="25"/>
        <v>2022</v>
      </c>
      <c r="AD24" s="26">
        <f t="shared" si="26"/>
        <v>7</v>
      </c>
      <c r="AE24" s="101">
        <f t="shared" si="27"/>
        <v>1</v>
      </c>
      <c r="AF24" s="101">
        <f t="shared" si="28"/>
        <v>1</v>
      </c>
      <c r="AG24" s="101">
        <f t="shared" si="29"/>
        <v>1</v>
      </c>
      <c r="AH24" s="101">
        <f t="shared" si="30"/>
        <v>1</v>
      </c>
      <c r="AI24" s="101">
        <f t="shared" si="31"/>
        <v>1</v>
      </c>
      <c r="AJ24" s="205">
        <f>SUMIFS(monthly_gwh_mw!L:L,
monthly_gwh_mw!Y:Y,D24,
monthly_gwh_mw!D:D,$AU$1,
monthly_gwh_mw!E:E,$AV$1)</f>
        <v>10</v>
      </c>
      <c r="AK24" s="205">
        <f>SUMIFS(monthly_gwh_mw!T:T,
monthly_gwh_mw!Y:Y,D24,
monthly_gwh_mw!D:D,$AU$1,
monthly_gwh_mw!E:E,$AV$1,
monthly_gwh_mw!U:U,"ok"
)</f>
        <v>7.9654829074012612E-2</v>
      </c>
      <c r="AL24" s="205">
        <f t="shared" si="32"/>
        <v>0</v>
      </c>
      <c r="AM24" s="205">
        <f t="shared" si="33"/>
        <v>0</v>
      </c>
      <c r="AN24" s="101">
        <f t="shared" si="34"/>
        <v>0</v>
      </c>
      <c r="AO24" s="101" t="e">
        <f t="shared" si="35"/>
        <v>#VALUE!</v>
      </c>
      <c r="AP24" s="101" t="e">
        <f t="shared" si="36"/>
        <v>#VALUE!</v>
      </c>
      <c r="AQ24" s="101">
        <f t="shared" si="37"/>
        <v>0</v>
      </c>
    </row>
    <row r="25" spans="1:43" x14ac:dyDescent="0.3">
      <c r="A25" s="70">
        <f t="shared" si="8"/>
        <v>24</v>
      </c>
      <c r="B25" s="217" t="str">
        <f>INDEX(monthly_gwh_mw!B:B,MATCH(A25,monthly_gwh_mw!AA:AA,0))</f>
        <v>VSTAES_6_VESBT1</v>
      </c>
      <c r="C25" s="217" t="str">
        <f>INDEX(monthly_gwh_mw!K:K,MATCH(A25,monthly_gwh_mw!AA:AA,0))</f>
        <v>Resource 7. 20 MW, 80 MWh battery.</v>
      </c>
      <c r="D25" s="217" t="str">
        <f>INDEX(monthly_gwh_mw!Y:Y,MATCH(A25,monthly_gwh_mw!AA:AA,0))</f>
        <v>VSTAES_6_VESBT1_D.19-11-016 Resource 7_Resource 7. 20 MW, 80 MWh battery.</v>
      </c>
      <c r="E25" s="70">
        <f>INDEX(monthly_gwh_mw!N:N,MATCH(A25,monthly_gwh_mw!AA:AA,0))</f>
        <v>1</v>
      </c>
      <c r="F25" s="201" t="str">
        <f t="shared" si="38"/>
        <v>ok</v>
      </c>
      <c r="G25" s="184">
        <v>44075</v>
      </c>
      <c r="H25" s="184">
        <v>44774</v>
      </c>
      <c r="I25" s="184">
        <v>48792</v>
      </c>
      <c r="J25" s="184" t="s">
        <v>9</v>
      </c>
      <c r="K25" s="103">
        <v>0</v>
      </c>
      <c r="L25" s="103">
        <v>0</v>
      </c>
      <c r="M25" s="201">
        <v>1</v>
      </c>
      <c r="N25" s="103" t="s">
        <v>6293</v>
      </c>
      <c r="O25" s="201">
        <v>1</v>
      </c>
      <c r="P25" s="201">
        <v>1</v>
      </c>
      <c r="Q25" s="201">
        <v>2</v>
      </c>
      <c r="R25" s="201">
        <v>2</v>
      </c>
      <c r="S25" s="202">
        <v>20</v>
      </c>
      <c r="T25" s="202">
        <v>80</v>
      </c>
      <c r="U25" s="202">
        <v>0</v>
      </c>
      <c r="V25" s="202" t="s">
        <v>9</v>
      </c>
      <c r="W25" s="202" t="s">
        <v>9</v>
      </c>
      <c r="X25" s="202" t="s">
        <v>9</v>
      </c>
      <c r="Y25" s="26">
        <f t="shared" si="21"/>
        <v>2020</v>
      </c>
      <c r="Z25" s="26">
        <f t="shared" si="22"/>
        <v>9</v>
      </c>
      <c r="AA25" s="26">
        <f t="shared" si="23"/>
        <v>2022</v>
      </c>
      <c r="AB25" s="26">
        <f t="shared" si="24"/>
        <v>8</v>
      </c>
      <c r="AC25" s="26">
        <f t="shared" si="25"/>
        <v>2033</v>
      </c>
      <c r="AD25" s="26">
        <f t="shared" si="26"/>
        <v>8</v>
      </c>
      <c r="AE25" s="101">
        <f t="shared" si="27"/>
        <v>1</v>
      </c>
      <c r="AF25" s="101">
        <f t="shared" si="28"/>
        <v>1</v>
      </c>
      <c r="AG25" s="101">
        <f t="shared" si="29"/>
        <v>1</v>
      </c>
      <c r="AH25" s="101">
        <f t="shared" si="30"/>
        <v>1</v>
      </c>
      <c r="AI25" s="101">
        <f t="shared" si="31"/>
        <v>1</v>
      </c>
      <c r="AJ25" s="205">
        <f>SUMIFS(monthly_gwh_mw!L:L,
monthly_gwh_mw!Y:Y,D25,
monthly_gwh_mw!D:D,$AU$1,
monthly_gwh_mw!E:E,$AV$1)</f>
        <v>0</v>
      </c>
      <c r="AK25" s="205">
        <f>SUMIFS(monthly_gwh_mw!T:T,
monthly_gwh_mw!Y:Y,D25,
monthly_gwh_mw!D:D,$AU$1,
monthly_gwh_mw!E:E,$AV$1,
monthly_gwh_mw!U:U,"ok"
)</f>
        <v>0</v>
      </c>
      <c r="AL25" s="205">
        <f t="shared" si="32"/>
        <v>0</v>
      </c>
      <c r="AM25" s="205">
        <f t="shared" si="33"/>
        <v>0</v>
      </c>
      <c r="AN25" s="101">
        <f t="shared" si="34"/>
        <v>0</v>
      </c>
      <c r="AO25" s="101" t="e">
        <f t="shared" si="35"/>
        <v>#VALUE!</v>
      </c>
      <c r="AP25" s="101">
        <f t="shared" si="36"/>
        <v>3</v>
      </c>
      <c r="AQ25" s="101">
        <f t="shared" si="37"/>
        <v>0</v>
      </c>
    </row>
    <row r="26" spans="1:43" x14ac:dyDescent="0.3">
      <c r="A26" s="70">
        <f t="shared" si="8"/>
        <v>25</v>
      </c>
      <c r="B26" s="217" t="str">
        <f>INDEX(monthly_gwh_mw!B:B,MATCH(A26,monthly_gwh_mw!AA:AA,0))</f>
        <v>New_Li_Battery</v>
      </c>
      <c r="C26" s="217" t="str">
        <f>INDEX(monthly_gwh_mw!K:K,MATCH(A26,monthly_gwh_mw!AA:AA,0))</f>
        <v>Resource 8, likely battery, to satisfy the rest of SDGE's 301.3 MW mandated reliability procurement.</v>
      </c>
      <c r="D26" s="217" t="str">
        <f>INDEX(monthly_gwh_mw!Y:Y,MATCH(A26,monthly_gwh_mw!AA:AA,0))</f>
        <v>New_Li_Battery_D.19-11-016 Resource 8_Resource 8, likely battery, to satisfy the rest of SDGE's 301.3 MW mandated reliability procurement.</v>
      </c>
      <c r="E26" s="70">
        <f>INDEX(monthly_gwh_mw!N:N,MATCH(A26,monthly_gwh_mw!AA:AA,0))</f>
        <v>0</v>
      </c>
      <c r="F26" s="200">
        <v>45139</v>
      </c>
      <c r="G26" s="184">
        <v>44075</v>
      </c>
      <c r="H26" s="184">
        <v>45139</v>
      </c>
      <c r="I26" s="184">
        <v>48792</v>
      </c>
      <c r="J26" s="184" t="s">
        <v>9</v>
      </c>
      <c r="K26" s="103">
        <v>0</v>
      </c>
      <c r="L26" s="103">
        <v>0</v>
      </c>
      <c r="M26" s="201">
        <v>1</v>
      </c>
      <c r="N26" s="103"/>
      <c r="O26" s="201">
        <v>3</v>
      </c>
      <c r="P26" s="201">
        <v>1</v>
      </c>
      <c r="Q26" s="201">
        <v>2</v>
      </c>
      <c r="R26" s="201">
        <v>4</v>
      </c>
      <c r="S26" s="202">
        <v>17.3</v>
      </c>
      <c r="T26" s="202">
        <v>69.2</v>
      </c>
      <c r="U26" s="202">
        <v>0</v>
      </c>
      <c r="V26" s="202" t="s">
        <v>9</v>
      </c>
      <c r="W26" s="202" t="s">
        <v>9</v>
      </c>
      <c r="X26" s="202" t="s">
        <v>9</v>
      </c>
      <c r="Y26" s="26">
        <f t="shared" si="21"/>
        <v>2020</v>
      </c>
      <c r="Z26" s="26">
        <f t="shared" si="22"/>
        <v>9</v>
      </c>
      <c r="AA26" s="26">
        <f t="shared" si="23"/>
        <v>2023</v>
      </c>
      <c r="AB26" s="26">
        <f t="shared" si="24"/>
        <v>8</v>
      </c>
      <c r="AC26" s="26">
        <f t="shared" si="25"/>
        <v>2033</v>
      </c>
      <c r="AD26" s="26">
        <f t="shared" si="26"/>
        <v>8</v>
      </c>
      <c r="AE26" s="101">
        <f t="shared" si="27"/>
        <v>1</v>
      </c>
      <c r="AF26" s="101">
        <f t="shared" si="28"/>
        <v>1</v>
      </c>
      <c r="AG26" s="101">
        <f t="shared" si="29"/>
        <v>1</v>
      </c>
      <c r="AH26" s="101">
        <f t="shared" si="30"/>
        <v>1</v>
      </c>
      <c r="AI26" s="101">
        <f t="shared" si="31"/>
        <v>1</v>
      </c>
      <c r="AJ26" s="205">
        <f>SUMIFS(monthly_gwh_mw!L:L,
monthly_gwh_mw!Y:Y,D26,
monthly_gwh_mw!D:D,$AU$1,
monthly_gwh_mw!E:E,$AV$1)</f>
        <v>0</v>
      </c>
      <c r="AK26" s="205">
        <f>SUMIFS(monthly_gwh_mw!T:T,
monthly_gwh_mw!Y:Y,D26,
monthly_gwh_mw!D:D,$AU$1,
monthly_gwh_mw!E:E,$AV$1,
monthly_gwh_mw!U:U,"ok"
)</f>
        <v>0</v>
      </c>
      <c r="AL26" s="205">
        <f t="shared" si="32"/>
        <v>0</v>
      </c>
      <c r="AM26" s="205">
        <f t="shared" si="33"/>
        <v>0</v>
      </c>
      <c r="AN26" s="101">
        <f t="shared" si="34"/>
        <v>0</v>
      </c>
      <c r="AO26" s="101" t="e">
        <f t="shared" si="35"/>
        <v>#VALUE!</v>
      </c>
      <c r="AP26" s="101" t="e">
        <f t="shared" si="36"/>
        <v>#VALUE!</v>
      </c>
      <c r="AQ26" s="101">
        <f t="shared" si="37"/>
        <v>0</v>
      </c>
    </row>
    <row r="27" spans="1:43" x14ac:dyDescent="0.3">
      <c r="I27" s="40"/>
      <c r="M27" s="67"/>
      <c r="O27" s="67"/>
      <c r="P27" s="67"/>
      <c r="Q27" s="67"/>
      <c r="R27" s="67"/>
    </row>
    <row r="28" spans="1:43" x14ac:dyDescent="0.3">
      <c r="I28" s="40"/>
      <c r="M28" s="67"/>
      <c r="O28" s="67"/>
      <c r="P28" s="67"/>
      <c r="Q28" s="67"/>
      <c r="R28" s="67"/>
    </row>
    <row r="29" spans="1:43" x14ac:dyDescent="0.3">
      <c r="I29" s="40"/>
      <c r="M29" s="67"/>
      <c r="O29" s="67"/>
      <c r="P29" s="67"/>
      <c r="Q29" s="67"/>
      <c r="R29" s="67"/>
    </row>
    <row r="30" spans="1:43" x14ac:dyDescent="0.3">
      <c r="I30" s="40"/>
      <c r="M30" s="67"/>
      <c r="O30" s="67"/>
      <c r="P30" s="67"/>
      <c r="Q30" s="67"/>
      <c r="R30" s="67"/>
    </row>
    <row r="31" spans="1:43" x14ac:dyDescent="0.3">
      <c r="I31" s="40"/>
      <c r="M31" s="67"/>
      <c r="O31" s="67"/>
      <c r="P31" s="67"/>
      <c r="Q31" s="67"/>
      <c r="R31" s="67"/>
    </row>
    <row r="32" spans="1:43" x14ac:dyDescent="0.3">
      <c r="I32" s="40"/>
      <c r="M32" s="67"/>
      <c r="O32" s="67"/>
      <c r="P32" s="67"/>
      <c r="Q32" s="67"/>
      <c r="R32" s="67"/>
    </row>
    <row r="33" spans="9:18" x14ac:dyDescent="0.3">
      <c r="I33" s="40"/>
      <c r="M33" s="67"/>
      <c r="O33" s="67"/>
      <c r="P33" s="67"/>
      <c r="Q33" s="67"/>
      <c r="R33" s="67"/>
    </row>
    <row r="34" spans="9:18" x14ac:dyDescent="0.3">
      <c r="I34" s="40"/>
      <c r="M34" s="67"/>
      <c r="O34" s="67"/>
      <c r="P34" s="67"/>
      <c r="Q34" s="67"/>
      <c r="R34" s="67"/>
    </row>
    <row r="35" spans="9:18" x14ac:dyDescent="0.3">
      <c r="I35" s="40"/>
      <c r="M35" s="67"/>
      <c r="O35" s="67"/>
      <c r="P35" s="67"/>
      <c r="Q35" s="67"/>
      <c r="R35" s="67"/>
    </row>
    <row r="36" spans="9:18" x14ac:dyDescent="0.3">
      <c r="I36" s="40"/>
      <c r="M36" s="67"/>
      <c r="O36" s="67"/>
      <c r="P36" s="67"/>
      <c r="Q36" s="67"/>
      <c r="R36" s="67"/>
    </row>
    <row r="37" spans="9:18" x14ac:dyDescent="0.3">
      <c r="I37" s="40"/>
      <c r="M37" s="67"/>
      <c r="O37" s="67"/>
      <c r="P37" s="67"/>
      <c r="Q37" s="67"/>
      <c r="R37" s="67"/>
    </row>
    <row r="38" spans="9:18" x14ac:dyDescent="0.3">
      <c r="I38" s="40"/>
      <c r="M38" s="67"/>
      <c r="O38" s="67"/>
      <c r="P38" s="67"/>
      <c r="Q38" s="67"/>
      <c r="R38" s="67"/>
    </row>
    <row r="39" spans="9:18" x14ac:dyDescent="0.3">
      <c r="I39" s="40"/>
      <c r="M39" s="67"/>
      <c r="O39" s="67"/>
      <c r="P39" s="67"/>
      <c r="Q39" s="67"/>
      <c r="R39" s="67"/>
    </row>
    <row r="40" spans="9:18" x14ac:dyDescent="0.3">
      <c r="I40" s="40"/>
      <c r="M40" s="67"/>
      <c r="O40" s="67"/>
      <c r="P40" s="67"/>
      <c r="Q40" s="67"/>
      <c r="R40" s="67"/>
    </row>
    <row r="41" spans="9:18" x14ac:dyDescent="0.3">
      <c r="I41" s="40"/>
      <c r="M41" s="67"/>
      <c r="O41" s="67"/>
      <c r="P41" s="67"/>
      <c r="Q41" s="67"/>
      <c r="R41" s="67"/>
    </row>
    <row r="42" spans="9:18" x14ac:dyDescent="0.3">
      <c r="I42" s="40"/>
      <c r="M42" s="67"/>
      <c r="O42" s="67"/>
      <c r="P42" s="67"/>
      <c r="Q42" s="67"/>
      <c r="R42" s="67"/>
    </row>
    <row r="43" spans="9:18" x14ac:dyDescent="0.3">
      <c r="I43" s="40"/>
      <c r="M43" s="67"/>
      <c r="O43" s="67"/>
      <c r="P43" s="67"/>
      <c r="Q43" s="67"/>
      <c r="R43" s="67"/>
    </row>
    <row r="44" spans="9:18" x14ac:dyDescent="0.3">
      <c r="I44" s="40"/>
      <c r="M44" s="67"/>
      <c r="O44" s="67"/>
      <c r="P44" s="67"/>
      <c r="Q44" s="67"/>
      <c r="R44" s="67"/>
    </row>
    <row r="45" spans="9:18" x14ac:dyDescent="0.3">
      <c r="I45" s="40"/>
      <c r="M45" s="67"/>
      <c r="O45" s="67"/>
      <c r="P45" s="67"/>
      <c r="Q45" s="67"/>
      <c r="R45" s="67"/>
    </row>
    <row r="46" spans="9:18" x14ac:dyDescent="0.3">
      <c r="I46" s="40"/>
      <c r="M46" s="67"/>
      <c r="O46" s="67"/>
      <c r="P46" s="67"/>
      <c r="Q46" s="67"/>
      <c r="R46" s="67"/>
    </row>
    <row r="47" spans="9:18" x14ac:dyDescent="0.3">
      <c r="I47" s="40"/>
      <c r="M47" s="67"/>
      <c r="O47" s="67"/>
      <c r="P47" s="67"/>
      <c r="Q47" s="67"/>
      <c r="R47" s="67"/>
    </row>
    <row r="48" spans="9:18" x14ac:dyDescent="0.3">
      <c r="I48" s="40"/>
      <c r="M48" s="67"/>
      <c r="O48" s="67"/>
      <c r="P48" s="67"/>
      <c r="Q48" s="67"/>
      <c r="R48" s="67"/>
    </row>
    <row r="49" spans="9:18" x14ac:dyDescent="0.3">
      <c r="I49" s="40"/>
      <c r="M49" s="67"/>
      <c r="O49" s="67"/>
      <c r="P49" s="67"/>
      <c r="Q49" s="67"/>
      <c r="R49" s="67"/>
    </row>
    <row r="50" spans="9:18" x14ac:dyDescent="0.3">
      <c r="I50" s="40"/>
      <c r="M50" s="67"/>
      <c r="O50" s="67"/>
      <c r="P50" s="67"/>
      <c r="Q50" s="67"/>
      <c r="R50" s="67"/>
    </row>
    <row r="51" spans="9:18" x14ac:dyDescent="0.3">
      <c r="I51" s="40"/>
      <c r="M51" s="67"/>
      <c r="O51" s="67"/>
      <c r="P51" s="67"/>
      <c r="Q51" s="67"/>
      <c r="R51" s="67"/>
    </row>
    <row r="52" spans="9:18" x14ac:dyDescent="0.3">
      <c r="I52" s="40"/>
      <c r="M52" s="67"/>
      <c r="O52" s="67"/>
      <c r="P52" s="67"/>
      <c r="Q52" s="67"/>
      <c r="R52" s="67"/>
    </row>
    <row r="53" spans="9:18" x14ac:dyDescent="0.3">
      <c r="I53" s="40"/>
      <c r="M53" s="67"/>
      <c r="O53" s="67"/>
      <c r="P53" s="67"/>
      <c r="Q53" s="67"/>
      <c r="R53" s="67"/>
    </row>
    <row r="54" spans="9:18" x14ac:dyDescent="0.3">
      <c r="I54" s="40"/>
      <c r="M54" s="67"/>
      <c r="O54" s="67"/>
      <c r="P54" s="67"/>
      <c r="Q54" s="67"/>
      <c r="R54" s="67"/>
    </row>
    <row r="55" spans="9:18" x14ac:dyDescent="0.3">
      <c r="I55" s="40"/>
      <c r="M55" s="67"/>
      <c r="O55" s="67"/>
      <c r="P55" s="67"/>
      <c r="Q55" s="67"/>
      <c r="R55" s="67"/>
    </row>
    <row r="56" spans="9:18" x14ac:dyDescent="0.3">
      <c r="I56" s="40"/>
      <c r="M56" s="67"/>
      <c r="O56" s="67"/>
      <c r="P56" s="67"/>
      <c r="Q56" s="67"/>
      <c r="R56" s="67"/>
    </row>
    <row r="57" spans="9:18" x14ac:dyDescent="0.3">
      <c r="I57" s="40"/>
      <c r="M57" s="67"/>
      <c r="O57" s="67"/>
      <c r="P57" s="67"/>
      <c r="Q57" s="67"/>
      <c r="R57" s="67"/>
    </row>
    <row r="58" spans="9:18" x14ac:dyDescent="0.3">
      <c r="I58" s="40"/>
      <c r="M58" s="67"/>
      <c r="O58" s="67"/>
      <c r="P58" s="67"/>
      <c r="Q58" s="67"/>
      <c r="R58" s="67"/>
    </row>
    <row r="59" spans="9:18" x14ac:dyDescent="0.3">
      <c r="I59" s="40"/>
      <c r="M59" s="67"/>
      <c r="O59" s="67"/>
      <c r="P59" s="67"/>
      <c r="Q59" s="67"/>
      <c r="R59" s="67"/>
    </row>
    <row r="60" spans="9:18" x14ac:dyDescent="0.3">
      <c r="I60" s="40"/>
      <c r="M60" s="67"/>
      <c r="O60" s="67"/>
      <c r="P60" s="67"/>
      <c r="Q60" s="67"/>
      <c r="R60" s="67"/>
    </row>
    <row r="61" spans="9:18" x14ac:dyDescent="0.3">
      <c r="I61" s="40"/>
      <c r="M61" s="67"/>
      <c r="O61" s="67"/>
      <c r="P61" s="67"/>
      <c r="Q61" s="67"/>
      <c r="R61" s="67"/>
    </row>
    <row r="62" spans="9:18" x14ac:dyDescent="0.3">
      <c r="I62" s="40"/>
      <c r="M62" s="67"/>
      <c r="O62" s="67"/>
      <c r="P62" s="67"/>
      <c r="Q62" s="67"/>
      <c r="R62" s="67"/>
    </row>
    <row r="63" spans="9:18" x14ac:dyDescent="0.3">
      <c r="I63" s="40"/>
      <c r="M63" s="67"/>
      <c r="O63" s="67"/>
      <c r="P63" s="67"/>
      <c r="Q63" s="67"/>
      <c r="R63" s="67"/>
    </row>
    <row r="64" spans="9:18" x14ac:dyDescent="0.3">
      <c r="I64" s="40"/>
      <c r="M64" s="67"/>
      <c r="O64" s="67"/>
      <c r="P64" s="67"/>
      <c r="Q64" s="67"/>
      <c r="R64" s="67"/>
    </row>
    <row r="65" spans="9:18" x14ac:dyDescent="0.3">
      <c r="I65" s="40"/>
      <c r="M65" s="67"/>
      <c r="O65" s="67"/>
      <c r="P65" s="67"/>
      <c r="Q65" s="67"/>
      <c r="R65" s="67"/>
    </row>
    <row r="66" spans="9:18" x14ac:dyDescent="0.3">
      <c r="I66" s="40"/>
      <c r="M66" s="67"/>
      <c r="O66" s="67"/>
      <c r="P66" s="67"/>
      <c r="Q66" s="67"/>
      <c r="R66" s="67"/>
    </row>
    <row r="67" spans="9:18" x14ac:dyDescent="0.3">
      <c r="I67" s="40"/>
      <c r="M67" s="67"/>
      <c r="O67" s="67"/>
      <c r="P67" s="67"/>
      <c r="Q67" s="67"/>
      <c r="R67" s="67"/>
    </row>
    <row r="68" spans="9:18" x14ac:dyDescent="0.3">
      <c r="I68" s="40"/>
      <c r="M68" s="67"/>
      <c r="O68" s="67"/>
      <c r="P68" s="67"/>
      <c r="Q68" s="67"/>
      <c r="R68" s="67"/>
    </row>
    <row r="69" spans="9:18" x14ac:dyDescent="0.3">
      <c r="I69" s="40"/>
      <c r="M69" s="67"/>
      <c r="O69" s="67"/>
      <c r="P69" s="67"/>
      <c r="Q69" s="67"/>
      <c r="R69" s="67"/>
    </row>
    <row r="70" spans="9:18" x14ac:dyDescent="0.3">
      <c r="I70" s="40"/>
      <c r="M70" s="67"/>
      <c r="O70" s="67"/>
      <c r="P70" s="67"/>
      <c r="Q70" s="67"/>
      <c r="R70" s="67"/>
    </row>
    <row r="71" spans="9:18" x14ac:dyDescent="0.3">
      <c r="I71" s="40"/>
      <c r="M71" s="67"/>
      <c r="O71" s="67"/>
      <c r="P71" s="67"/>
      <c r="Q71" s="67"/>
      <c r="R71" s="67"/>
    </row>
    <row r="72" spans="9:18" x14ac:dyDescent="0.3">
      <c r="I72" s="40"/>
      <c r="M72" s="67"/>
      <c r="O72" s="67"/>
      <c r="P72" s="67"/>
      <c r="Q72" s="67"/>
      <c r="R72" s="67"/>
    </row>
    <row r="73" spans="9:18" x14ac:dyDescent="0.3">
      <c r="I73" s="40"/>
      <c r="M73" s="67"/>
      <c r="O73" s="67"/>
      <c r="P73" s="67"/>
      <c r="Q73" s="67"/>
      <c r="R73" s="67"/>
    </row>
    <row r="74" spans="9:18" x14ac:dyDescent="0.3">
      <c r="I74" s="40"/>
      <c r="M74" s="67"/>
      <c r="O74" s="67"/>
      <c r="P74" s="67"/>
      <c r="Q74" s="67"/>
      <c r="R74" s="67"/>
    </row>
    <row r="75" spans="9:18" x14ac:dyDescent="0.3">
      <c r="I75" s="40"/>
      <c r="M75" s="67"/>
      <c r="O75" s="67"/>
      <c r="P75" s="67"/>
      <c r="Q75" s="67"/>
      <c r="R75" s="67"/>
    </row>
    <row r="76" spans="9:18" x14ac:dyDescent="0.3">
      <c r="I76" s="40"/>
      <c r="M76" s="67"/>
      <c r="O76" s="67"/>
      <c r="P76" s="67"/>
      <c r="Q76" s="67"/>
      <c r="R76" s="67"/>
    </row>
    <row r="77" spans="9:18" x14ac:dyDescent="0.3">
      <c r="I77" s="40"/>
      <c r="M77" s="67"/>
      <c r="O77" s="67"/>
      <c r="P77" s="67"/>
      <c r="Q77" s="67"/>
      <c r="R77" s="67"/>
    </row>
    <row r="78" spans="9:18" x14ac:dyDescent="0.3">
      <c r="I78" s="40"/>
      <c r="M78" s="67"/>
      <c r="O78" s="67"/>
      <c r="P78" s="67"/>
      <c r="Q78" s="67"/>
      <c r="R78" s="67"/>
    </row>
    <row r="79" spans="9:18" x14ac:dyDescent="0.3">
      <c r="I79" s="40"/>
      <c r="M79" s="67"/>
      <c r="O79" s="67"/>
      <c r="P79" s="67"/>
      <c r="Q79" s="67"/>
      <c r="R79" s="67"/>
    </row>
    <row r="80" spans="9:18" x14ac:dyDescent="0.3">
      <c r="I80" s="40"/>
      <c r="M80" s="67"/>
      <c r="O80" s="67"/>
      <c r="P80" s="67"/>
      <c r="Q80" s="67"/>
      <c r="R80" s="67"/>
    </row>
    <row r="81" spans="6:18" x14ac:dyDescent="0.3">
      <c r="I81" s="40"/>
      <c r="M81" s="67"/>
      <c r="O81" s="67"/>
      <c r="P81" s="67"/>
      <c r="Q81" s="67"/>
      <c r="R81" s="67"/>
    </row>
    <row r="82" spans="6:18" x14ac:dyDescent="0.3">
      <c r="I82" s="40"/>
      <c r="M82" s="67"/>
      <c r="O82" s="67"/>
      <c r="P82" s="67"/>
      <c r="Q82" s="67"/>
      <c r="R82" s="67"/>
    </row>
    <row r="83" spans="6:18" x14ac:dyDescent="0.3">
      <c r="I83" s="40"/>
      <c r="M83" s="67"/>
      <c r="O83" s="67"/>
      <c r="P83" s="67"/>
      <c r="Q83" s="67"/>
      <c r="R83" s="67"/>
    </row>
    <row r="84" spans="6:18" x14ac:dyDescent="0.3">
      <c r="I84" s="40"/>
      <c r="M84" s="67"/>
      <c r="O84" s="67"/>
      <c r="P84" s="67"/>
      <c r="Q84" s="67"/>
      <c r="R84" s="67"/>
    </row>
    <row r="85" spans="6:18" x14ac:dyDescent="0.3">
      <c r="I85" s="40"/>
      <c r="M85" s="67"/>
      <c r="O85" s="67"/>
      <c r="P85" s="67"/>
      <c r="Q85" s="67"/>
      <c r="R85" s="67"/>
    </row>
    <row r="86" spans="6:18" x14ac:dyDescent="0.3">
      <c r="I86" s="40"/>
      <c r="M86" s="67"/>
      <c r="O86" s="67"/>
      <c r="P86" s="67"/>
      <c r="Q86" s="67"/>
      <c r="R86" s="67"/>
    </row>
    <row r="87" spans="6:18" x14ac:dyDescent="0.3">
      <c r="I87" s="40"/>
      <c r="M87" s="67"/>
      <c r="O87" s="67"/>
      <c r="P87" s="67"/>
      <c r="Q87" s="67"/>
      <c r="R87" s="67"/>
    </row>
    <row r="88" spans="6:18" x14ac:dyDescent="0.3">
      <c r="F88" s="183"/>
      <c r="I88" s="40"/>
      <c r="M88" s="67"/>
      <c r="O88" s="67"/>
      <c r="P88" s="67"/>
      <c r="Q88" s="67"/>
      <c r="R88" s="67"/>
    </row>
    <row r="89" spans="6:18" x14ac:dyDescent="0.3">
      <c r="I89" s="40"/>
      <c r="M89" s="67"/>
      <c r="O89" s="67"/>
      <c r="P89" s="67"/>
      <c r="Q89" s="67"/>
      <c r="R89" s="67"/>
    </row>
    <row r="90" spans="6:18" x14ac:dyDescent="0.3">
      <c r="I90" s="40"/>
      <c r="M90" s="67"/>
      <c r="O90" s="67"/>
      <c r="P90" s="67"/>
      <c r="Q90" s="67"/>
      <c r="R90" s="67"/>
    </row>
    <row r="91" spans="6:18" x14ac:dyDescent="0.3">
      <c r="I91" s="40"/>
      <c r="M91" s="67"/>
      <c r="O91" s="67"/>
      <c r="P91" s="67"/>
      <c r="Q91" s="67"/>
      <c r="R91" s="67"/>
    </row>
    <row r="92" spans="6:18" x14ac:dyDescent="0.3">
      <c r="I92" s="40"/>
      <c r="M92" s="67"/>
      <c r="O92" s="67"/>
      <c r="P92" s="67"/>
      <c r="Q92" s="67"/>
      <c r="R92" s="67"/>
    </row>
    <row r="93" spans="6:18" x14ac:dyDescent="0.3">
      <c r="I93" s="40"/>
      <c r="M93" s="67"/>
      <c r="O93" s="67"/>
      <c r="P93" s="67"/>
      <c r="Q93" s="67"/>
      <c r="R93" s="67"/>
    </row>
    <row r="94" spans="6:18" x14ac:dyDescent="0.3">
      <c r="I94" s="40"/>
      <c r="M94" s="67"/>
      <c r="O94" s="67"/>
      <c r="P94" s="67"/>
      <c r="Q94" s="67"/>
      <c r="R94" s="67"/>
    </row>
    <row r="95" spans="6:18" x14ac:dyDescent="0.3">
      <c r="I95" s="40"/>
      <c r="M95" s="67"/>
      <c r="O95" s="67"/>
      <c r="P95" s="67"/>
      <c r="Q95" s="67"/>
      <c r="R95" s="67"/>
    </row>
    <row r="96" spans="6:18" x14ac:dyDescent="0.3">
      <c r="I96" s="40"/>
      <c r="M96" s="67"/>
      <c r="O96" s="67"/>
      <c r="P96" s="67"/>
      <c r="Q96" s="67"/>
      <c r="R96" s="67"/>
    </row>
    <row r="97" spans="6:18" x14ac:dyDescent="0.3">
      <c r="I97" s="40"/>
      <c r="M97" s="67"/>
      <c r="O97" s="67"/>
      <c r="P97" s="67"/>
      <c r="Q97" s="67"/>
      <c r="R97" s="67"/>
    </row>
    <row r="98" spans="6:18" x14ac:dyDescent="0.3">
      <c r="F98" s="183"/>
      <c r="I98" s="40"/>
      <c r="M98" s="67"/>
      <c r="O98" s="67"/>
      <c r="P98" s="67"/>
      <c r="Q98" s="67"/>
      <c r="R98" s="67"/>
    </row>
    <row r="99" spans="6:18" x14ac:dyDescent="0.3">
      <c r="F99" s="183"/>
      <c r="I99" s="40"/>
      <c r="M99" s="67"/>
      <c r="O99" s="67"/>
      <c r="P99" s="67"/>
      <c r="Q99" s="67"/>
      <c r="R99" s="67"/>
    </row>
    <row r="100" spans="6:18" x14ac:dyDescent="0.3">
      <c r="F100" s="183"/>
      <c r="I100" s="40"/>
      <c r="M100" s="67"/>
      <c r="O100" s="67"/>
      <c r="P100" s="67"/>
      <c r="Q100" s="67"/>
      <c r="R100" s="67"/>
    </row>
    <row r="101" spans="6:18" x14ac:dyDescent="0.3">
      <c r="F101" s="183"/>
      <c r="I101" s="40"/>
      <c r="M101" s="67"/>
      <c r="O101" s="67"/>
      <c r="P101" s="67"/>
      <c r="Q101" s="67"/>
      <c r="R101" s="67"/>
    </row>
    <row r="102" spans="6:18" x14ac:dyDescent="0.3">
      <c r="F102" s="183"/>
      <c r="I102" s="40"/>
      <c r="M102" s="67"/>
      <c r="O102" s="67"/>
      <c r="P102" s="67"/>
      <c r="Q102" s="67"/>
      <c r="R102" s="67"/>
    </row>
    <row r="103" spans="6:18" x14ac:dyDescent="0.3">
      <c r="F103" s="183"/>
      <c r="I103" s="40"/>
      <c r="M103" s="67"/>
      <c r="O103" s="67"/>
      <c r="P103" s="67"/>
      <c r="Q103" s="67"/>
      <c r="R103" s="67"/>
    </row>
    <row r="104" spans="6:18" x14ac:dyDescent="0.3">
      <c r="I104" s="40"/>
      <c r="M104" s="67"/>
      <c r="O104" s="67"/>
      <c r="P104" s="67"/>
      <c r="Q104" s="67"/>
      <c r="R104" s="67"/>
    </row>
    <row r="105" spans="6:18" x14ac:dyDescent="0.3">
      <c r="I105" s="40"/>
      <c r="M105" s="67"/>
      <c r="O105" s="67"/>
      <c r="P105" s="67"/>
      <c r="Q105" s="67"/>
      <c r="R105" s="67"/>
    </row>
    <row r="106" spans="6:18" x14ac:dyDescent="0.3">
      <c r="I106" s="40"/>
      <c r="M106" s="67"/>
      <c r="O106" s="67"/>
      <c r="P106" s="67"/>
      <c r="Q106" s="67"/>
      <c r="R106" s="67"/>
    </row>
    <row r="107" spans="6:18" x14ac:dyDescent="0.3">
      <c r="M107" s="67"/>
      <c r="O107" s="67"/>
      <c r="P107" s="67"/>
      <c r="Q107" s="67"/>
      <c r="R107" s="67"/>
    </row>
    <row r="108" spans="6:18" x14ac:dyDescent="0.3">
      <c r="M108" s="67"/>
      <c r="O108" s="67"/>
      <c r="P108" s="67"/>
      <c r="Q108" s="67"/>
      <c r="R108" s="67"/>
    </row>
    <row r="109" spans="6:18" x14ac:dyDescent="0.3">
      <c r="M109" s="67"/>
      <c r="O109" s="67"/>
      <c r="P109" s="67"/>
      <c r="Q109" s="67"/>
      <c r="R109" s="67"/>
    </row>
    <row r="110" spans="6:18" x14ac:dyDescent="0.3">
      <c r="M110" s="67"/>
      <c r="O110" s="68"/>
      <c r="P110" s="68"/>
      <c r="Q110" s="68"/>
      <c r="R110" s="68"/>
    </row>
    <row r="111" spans="6:18" x14ac:dyDescent="0.3">
      <c r="M111" s="67"/>
      <c r="O111" s="68"/>
      <c r="P111" s="68"/>
      <c r="Q111" s="68"/>
      <c r="R111" s="68"/>
    </row>
    <row r="112" spans="6:18" x14ac:dyDescent="0.3">
      <c r="M112" s="67"/>
      <c r="O112" s="68"/>
      <c r="P112" s="68"/>
      <c r="Q112" s="68"/>
      <c r="R112" s="68"/>
    </row>
    <row r="113" spans="13:18" x14ac:dyDescent="0.3">
      <c r="M113" s="67"/>
      <c r="O113" s="68"/>
      <c r="P113" s="68"/>
      <c r="Q113" s="68"/>
      <c r="R113" s="68"/>
    </row>
    <row r="114" spans="13:18" x14ac:dyDescent="0.3">
      <c r="M114" s="67"/>
      <c r="O114" s="68"/>
      <c r="P114" s="68"/>
      <c r="Q114" s="68"/>
      <c r="R114" s="68"/>
    </row>
    <row r="115" spans="13:18" x14ac:dyDescent="0.3">
      <c r="M115" s="67"/>
      <c r="O115" s="68"/>
      <c r="P115" s="68"/>
      <c r="Q115" s="68"/>
      <c r="R115" s="68"/>
    </row>
    <row r="116" spans="13:18" x14ac:dyDescent="0.3">
      <c r="M116" s="67"/>
      <c r="O116" s="68"/>
      <c r="P116" s="68"/>
      <c r="Q116" s="68"/>
      <c r="R116" s="68"/>
    </row>
    <row r="117" spans="13:18" x14ac:dyDescent="0.3">
      <c r="M117" s="67"/>
      <c r="O117" s="68"/>
      <c r="P117" s="68"/>
      <c r="Q117" s="68"/>
      <c r="R117" s="68"/>
    </row>
    <row r="118" spans="13:18" x14ac:dyDescent="0.3">
      <c r="M118" s="67"/>
      <c r="O118" s="68"/>
      <c r="P118" s="68"/>
      <c r="Q118" s="68"/>
      <c r="R118" s="68"/>
    </row>
    <row r="119" spans="13:18" x14ac:dyDescent="0.3">
      <c r="M119" s="67"/>
      <c r="O119" s="68"/>
      <c r="P119" s="68"/>
      <c r="Q119" s="68"/>
      <c r="R119" s="68"/>
    </row>
    <row r="120" spans="13:18" x14ac:dyDescent="0.3">
      <c r="M120" s="67"/>
      <c r="O120" s="68"/>
      <c r="P120" s="68"/>
      <c r="Q120" s="68"/>
      <c r="R120" s="68"/>
    </row>
    <row r="121" spans="13:18" x14ac:dyDescent="0.3">
      <c r="M121" s="67"/>
      <c r="O121" s="68"/>
      <c r="P121" s="68"/>
      <c r="Q121" s="68"/>
      <c r="R121" s="68"/>
    </row>
    <row r="122" spans="13:18" x14ac:dyDescent="0.3">
      <c r="M122" s="67"/>
      <c r="O122" s="68"/>
      <c r="P122" s="68"/>
      <c r="Q122" s="68"/>
      <c r="R122" s="68"/>
    </row>
    <row r="123" spans="13:18" x14ac:dyDescent="0.3">
      <c r="M123" s="67"/>
      <c r="O123" s="68"/>
      <c r="P123" s="68"/>
      <c r="Q123" s="68"/>
      <c r="R123" s="68"/>
    </row>
    <row r="124" spans="13:18" x14ac:dyDescent="0.3">
      <c r="M124" s="67"/>
      <c r="O124" s="68"/>
      <c r="P124" s="68"/>
      <c r="Q124" s="68"/>
      <c r="R124" s="68"/>
    </row>
    <row r="125" spans="13:18" x14ac:dyDescent="0.3">
      <c r="M125" s="67"/>
      <c r="O125" s="68"/>
      <c r="P125" s="68"/>
      <c r="Q125" s="68"/>
      <c r="R125" s="68"/>
    </row>
    <row r="126" spans="13:18" x14ac:dyDescent="0.3">
      <c r="M126" s="67"/>
      <c r="O126" s="68"/>
      <c r="P126" s="68"/>
      <c r="Q126" s="68"/>
      <c r="R126" s="68"/>
    </row>
    <row r="127" spans="13:18" x14ac:dyDescent="0.3">
      <c r="M127" s="67"/>
      <c r="O127" s="68"/>
      <c r="P127" s="68"/>
      <c r="Q127" s="68"/>
      <c r="R127" s="68"/>
    </row>
    <row r="128" spans="13:18" x14ac:dyDescent="0.3">
      <c r="M128" s="67"/>
      <c r="O128" s="68"/>
      <c r="P128" s="68"/>
      <c r="Q128" s="68"/>
      <c r="R128" s="68"/>
    </row>
    <row r="129" spans="13:18" x14ac:dyDescent="0.3">
      <c r="M129" s="67"/>
      <c r="O129" s="68"/>
      <c r="P129" s="68"/>
      <c r="Q129" s="68"/>
      <c r="R129" s="68"/>
    </row>
    <row r="130" spans="13:18" x14ac:dyDescent="0.3">
      <c r="M130" s="67"/>
      <c r="O130" s="68"/>
      <c r="P130" s="68"/>
      <c r="Q130" s="68"/>
      <c r="R130" s="68"/>
    </row>
    <row r="131" spans="13:18" x14ac:dyDescent="0.3">
      <c r="M131" s="67"/>
      <c r="O131" s="68"/>
      <c r="P131" s="68"/>
      <c r="Q131" s="68"/>
      <c r="R131" s="68"/>
    </row>
    <row r="132" spans="13:18" x14ac:dyDescent="0.3">
      <c r="M132" s="67"/>
      <c r="O132" s="68"/>
      <c r="P132" s="68"/>
      <c r="Q132" s="68"/>
      <c r="R132" s="68"/>
    </row>
    <row r="133" spans="13:18" x14ac:dyDescent="0.3">
      <c r="M133" s="67"/>
      <c r="O133" s="68"/>
      <c r="P133" s="68"/>
      <c r="Q133" s="68"/>
      <c r="R133" s="68"/>
    </row>
    <row r="134" spans="13:18" x14ac:dyDescent="0.3">
      <c r="M134" s="67"/>
      <c r="O134" s="68"/>
      <c r="P134" s="68"/>
      <c r="Q134" s="68"/>
      <c r="R134" s="68"/>
    </row>
    <row r="135" spans="13:18" x14ac:dyDescent="0.3">
      <c r="M135" s="67"/>
      <c r="O135" s="68"/>
      <c r="P135" s="68"/>
      <c r="Q135" s="68"/>
      <c r="R135" s="68"/>
    </row>
    <row r="136" spans="13:18" x14ac:dyDescent="0.3">
      <c r="M136" s="67"/>
      <c r="O136" s="68"/>
      <c r="P136" s="68"/>
      <c r="Q136" s="68"/>
      <c r="R136" s="68"/>
    </row>
    <row r="137" spans="13:18" x14ac:dyDescent="0.3">
      <c r="M137" s="67"/>
      <c r="O137" s="68"/>
      <c r="P137" s="68"/>
      <c r="Q137" s="68"/>
      <c r="R137" s="68"/>
    </row>
    <row r="138" spans="13:18" x14ac:dyDescent="0.3">
      <c r="M138" s="67"/>
      <c r="O138" s="68"/>
      <c r="P138" s="68"/>
      <c r="Q138" s="68"/>
      <c r="R138" s="68"/>
    </row>
    <row r="139" spans="13:18" x14ac:dyDescent="0.3">
      <c r="M139" s="67"/>
      <c r="O139" s="68"/>
      <c r="P139" s="68"/>
      <c r="Q139" s="68"/>
      <c r="R139" s="68"/>
    </row>
    <row r="140" spans="13:18" x14ac:dyDescent="0.3">
      <c r="M140" s="67"/>
      <c r="O140" s="68"/>
      <c r="P140" s="68"/>
      <c r="Q140" s="68"/>
      <c r="R140" s="68"/>
    </row>
    <row r="141" spans="13:18" x14ac:dyDescent="0.3">
      <c r="M141" s="67"/>
      <c r="O141" s="68"/>
      <c r="P141" s="68"/>
      <c r="Q141" s="68"/>
      <c r="R141" s="68"/>
    </row>
    <row r="142" spans="13:18" x14ac:dyDescent="0.3">
      <c r="M142" s="67"/>
      <c r="O142" s="68"/>
      <c r="P142" s="68"/>
      <c r="Q142" s="68"/>
      <c r="R142" s="68"/>
    </row>
    <row r="143" spans="13:18" x14ac:dyDescent="0.3">
      <c r="M143" s="67"/>
      <c r="O143" s="68"/>
      <c r="P143" s="68"/>
      <c r="Q143" s="68"/>
      <c r="R143" s="68"/>
    </row>
    <row r="144" spans="13:18" x14ac:dyDescent="0.3">
      <c r="M144" s="67"/>
      <c r="O144" s="68"/>
      <c r="P144" s="68"/>
      <c r="Q144" s="68"/>
      <c r="R144" s="68"/>
    </row>
    <row r="145" spans="13:18" x14ac:dyDescent="0.3">
      <c r="M145" s="67"/>
      <c r="O145" s="68"/>
      <c r="P145" s="68"/>
      <c r="Q145" s="68"/>
      <c r="R145" s="68"/>
    </row>
    <row r="146" spans="13:18" x14ac:dyDescent="0.3">
      <c r="M146" s="67"/>
      <c r="O146" s="68"/>
      <c r="P146" s="68"/>
      <c r="Q146" s="68"/>
      <c r="R146" s="68"/>
    </row>
    <row r="147" spans="13:18" x14ac:dyDescent="0.3">
      <c r="M147" s="67"/>
      <c r="O147" s="68"/>
      <c r="P147" s="68"/>
      <c r="Q147" s="68"/>
      <c r="R147" s="68"/>
    </row>
    <row r="148" spans="13:18" x14ac:dyDescent="0.3">
      <c r="M148" s="67"/>
      <c r="O148" s="68"/>
      <c r="P148" s="68"/>
      <c r="Q148" s="68"/>
      <c r="R148" s="68"/>
    </row>
    <row r="149" spans="13:18" x14ac:dyDescent="0.3">
      <c r="M149" s="67"/>
      <c r="O149" s="68"/>
      <c r="P149" s="68"/>
      <c r="Q149" s="68"/>
      <c r="R149" s="68"/>
    </row>
    <row r="150" spans="13:18" x14ac:dyDescent="0.3">
      <c r="M150" s="67"/>
      <c r="O150" s="68"/>
      <c r="P150" s="68"/>
      <c r="Q150" s="68"/>
      <c r="R150" s="68"/>
    </row>
    <row r="151" spans="13:18" x14ac:dyDescent="0.3">
      <c r="M151" s="67"/>
      <c r="O151" s="68"/>
      <c r="P151" s="68"/>
      <c r="Q151" s="68"/>
      <c r="R151" s="68"/>
    </row>
    <row r="152" spans="13:18" x14ac:dyDescent="0.3">
      <c r="M152" s="67"/>
      <c r="O152" s="68"/>
      <c r="P152" s="68"/>
      <c r="Q152" s="68"/>
      <c r="R152" s="68"/>
    </row>
    <row r="153" spans="13:18" x14ac:dyDescent="0.3">
      <c r="M153" s="67"/>
      <c r="O153" s="68"/>
      <c r="P153" s="68"/>
      <c r="Q153" s="68"/>
      <c r="R153" s="68"/>
    </row>
    <row r="154" spans="13:18" x14ac:dyDescent="0.3">
      <c r="M154" s="67"/>
      <c r="O154" s="68"/>
      <c r="P154" s="68"/>
      <c r="Q154" s="68"/>
      <c r="R154" s="68"/>
    </row>
    <row r="155" spans="13:18" x14ac:dyDescent="0.3">
      <c r="M155" s="67"/>
      <c r="O155" s="68"/>
      <c r="P155" s="68"/>
      <c r="Q155" s="68"/>
      <c r="R155" s="68"/>
    </row>
    <row r="156" spans="13:18" x14ac:dyDescent="0.3">
      <c r="M156" s="67"/>
      <c r="O156" s="68"/>
      <c r="P156" s="68"/>
      <c r="Q156" s="68"/>
      <c r="R156" s="68"/>
    </row>
    <row r="157" spans="13:18" x14ac:dyDescent="0.3">
      <c r="M157" s="67"/>
      <c r="O157" s="68"/>
      <c r="P157" s="68"/>
      <c r="Q157" s="68"/>
      <c r="R157" s="68"/>
    </row>
    <row r="158" spans="13:18" x14ac:dyDescent="0.3">
      <c r="M158" s="67"/>
      <c r="O158" s="68"/>
      <c r="P158" s="68"/>
      <c r="Q158" s="68"/>
      <c r="R158" s="68"/>
    </row>
    <row r="159" spans="13:18" x14ac:dyDescent="0.3">
      <c r="M159" s="67"/>
      <c r="O159" s="68"/>
      <c r="P159" s="68"/>
      <c r="Q159" s="68"/>
      <c r="R159" s="68"/>
    </row>
    <row r="160" spans="13:18" x14ac:dyDescent="0.3">
      <c r="M160" s="67"/>
      <c r="O160" s="68"/>
      <c r="P160" s="68"/>
      <c r="Q160" s="68"/>
      <c r="R160" s="68"/>
    </row>
    <row r="161" spans="13:18" x14ac:dyDescent="0.3">
      <c r="M161" s="67"/>
      <c r="O161" s="68"/>
      <c r="P161" s="68"/>
      <c r="Q161" s="68"/>
      <c r="R161" s="68"/>
    </row>
    <row r="162" spans="13:18" x14ac:dyDescent="0.3">
      <c r="M162" s="67"/>
      <c r="O162" s="68"/>
      <c r="P162" s="68"/>
      <c r="Q162" s="68"/>
      <c r="R162" s="68"/>
    </row>
    <row r="163" spans="13:18" x14ac:dyDescent="0.3">
      <c r="M163" s="67"/>
      <c r="O163" s="68"/>
      <c r="P163" s="68"/>
      <c r="Q163" s="68"/>
      <c r="R163" s="68"/>
    </row>
    <row r="164" spans="13:18" x14ac:dyDescent="0.3">
      <c r="M164" s="67"/>
      <c r="O164" s="68"/>
      <c r="P164" s="68"/>
      <c r="Q164" s="68"/>
      <c r="R164" s="68"/>
    </row>
    <row r="165" spans="13:18" x14ac:dyDescent="0.3">
      <c r="M165" s="67"/>
      <c r="O165" s="68"/>
      <c r="P165" s="68"/>
      <c r="Q165" s="68"/>
      <c r="R165" s="68"/>
    </row>
    <row r="166" spans="13:18" x14ac:dyDescent="0.3">
      <c r="M166" s="67"/>
      <c r="O166" s="68"/>
      <c r="P166" s="68"/>
      <c r="Q166" s="68"/>
      <c r="R166" s="68"/>
    </row>
    <row r="167" spans="13:18" x14ac:dyDescent="0.3">
      <c r="M167" s="67"/>
      <c r="O167" s="68"/>
      <c r="P167" s="68"/>
      <c r="Q167" s="68"/>
      <c r="R167" s="68"/>
    </row>
    <row r="168" spans="13:18" x14ac:dyDescent="0.3">
      <c r="M168" s="67"/>
      <c r="O168" s="68"/>
      <c r="P168" s="68"/>
      <c r="Q168" s="68"/>
      <c r="R168" s="68"/>
    </row>
    <row r="169" spans="13:18" x14ac:dyDescent="0.3">
      <c r="M169" s="67"/>
      <c r="O169" s="68"/>
      <c r="P169" s="68"/>
      <c r="Q169" s="68"/>
      <c r="R169" s="68"/>
    </row>
    <row r="170" spans="13:18" x14ac:dyDescent="0.3">
      <c r="M170" s="67"/>
      <c r="O170" s="68"/>
      <c r="P170" s="68"/>
      <c r="Q170" s="68"/>
      <c r="R170" s="68"/>
    </row>
    <row r="171" spans="13:18" x14ac:dyDescent="0.3">
      <c r="M171" s="67"/>
      <c r="O171" s="68"/>
      <c r="P171" s="68"/>
      <c r="Q171" s="68"/>
      <c r="R171" s="68"/>
    </row>
    <row r="172" spans="13:18" x14ac:dyDescent="0.3">
      <c r="M172" s="67"/>
      <c r="O172" s="68"/>
      <c r="P172" s="68"/>
      <c r="Q172" s="68"/>
      <c r="R172" s="68"/>
    </row>
    <row r="173" spans="13:18" x14ac:dyDescent="0.3">
      <c r="M173" s="67"/>
      <c r="O173" s="68"/>
      <c r="P173" s="68"/>
      <c r="Q173" s="68"/>
      <c r="R173" s="68"/>
    </row>
    <row r="174" spans="13:18" x14ac:dyDescent="0.3">
      <c r="M174" s="67"/>
      <c r="O174" s="68"/>
      <c r="P174" s="68"/>
      <c r="Q174" s="68"/>
      <c r="R174" s="68"/>
    </row>
    <row r="175" spans="13:18" x14ac:dyDescent="0.3">
      <c r="M175" s="67"/>
      <c r="O175" s="68"/>
      <c r="P175" s="68"/>
      <c r="Q175" s="68"/>
      <c r="R175" s="68"/>
    </row>
    <row r="176" spans="13:18" x14ac:dyDescent="0.3">
      <c r="M176" s="67"/>
      <c r="O176" s="68"/>
      <c r="P176" s="68"/>
      <c r="Q176" s="68"/>
      <c r="R176" s="68"/>
    </row>
    <row r="177" spans="13:18" x14ac:dyDescent="0.3">
      <c r="M177" s="67"/>
      <c r="O177" s="68"/>
      <c r="P177" s="68"/>
      <c r="Q177" s="68"/>
      <c r="R177" s="68"/>
    </row>
    <row r="178" spans="13:18" x14ac:dyDescent="0.3">
      <c r="M178" s="67"/>
      <c r="O178" s="68"/>
      <c r="P178" s="68"/>
      <c r="Q178" s="68"/>
      <c r="R178" s="68"/>
    </row>
    <row r="179" spans="13:18" x14ac:dyDescent="0.3">
      <c r="M179" s="67"/>
      <c r="O179" s="68"/>
      <c r="P179" s="68"/>
      <c r="Q179" s="68"/>
      <c r="R179" s="68"/>
    </row>
    <row r="180" spans="13:18" x14ac:dyDescent="0.3">
      <c r="M180" s="67"/>
      <c r="O180" s="68"/>
      <c r="P180" s="68"/>
      <c r="Q180" s="68"/>
      <c r="R180" s="68"/>
    </row>
    <row r="181" spans="13:18" x14ac:dyDescent="0.3">
      <c r="M181" s="67"/>
      <c r="O181" s="68"/>
      <c r="P181" s="68"/>
      <c r="Q181" s="68"/>
      <c r="R181" s="68"/>
    </row>
    <row r="182" spans="13:18" x14ac:dyDescent="0.3">
      <c r="M182" s="67"/>
      <c r="O182" s="68"/>
      <c r="P182" s="68"/>
      <c r="Q182" s="68"/>
      <c r="R182" s="68"/>
    </row>
    <row r="183" spans="13:18" x14ac:dyDescent="0.3">
      <c r="M183" s="67"/>
      <c r="O183" s="68"/>
      <c r="P183" s="68"/>
      <c r="Q183" s="68"/>
      <c r="R183" s="68"/>
    </row>
    <row r="184" spans="13:18" x14ac:dyDescent="0.3">
      <c r="M184" s="67"/>
      <c r="O184" s="68"/>
      <c r="P184" s="68"/>
      <c r="Q184" s="68"/>
      <c r="R184" s="68"/>
    </row>
    <row r="185" spans="13:18" x14ac:dyDescent="0.3">
      <c r="M185" s="67"/>
      <c r="O185" s="68"/>
      <c r="P185" s="68"/>
      <c r="Q185" s="68"/>
      <c r="R185" s="68"/>
    </row>
    <row r="186" spans="13:18" x14ac:dyDescent="0.3">
      <c r="M186" s="67"/>
      <c r="O186" s="68"/>
      <c r="P186" s="68"/>
      <c r="Q186" s="68"/>
      <c r="R186" s="68"/>
    </row>
    <row r="187" spans="13:18" x14ac:dyDescent="0.3">
      <c r="M187" s="67"/>
      <c r="O187" s="68"/>
      <c r="P187" s="68"/>
      <c r="Q187" s="68"/>
      <c r="R187" s="68"/>
    </row>
    <row r="188" spans="13:18" x14ac:dyDescent="0.3">
      <c r="M188" s="67"/>
      <c r="O188" s="68"/>
      <c r="P188" s="68"/>
      <c r="Q188" s="68"/>
      <c r="R188" s="68"/>
    </row>
    <row r="189" spans="13:18" x14ac:dyDescent="0.3">
      <c r="M189" s="67"/>
      <c r="O189" s="68"/>
      <c r="P189" s="68"/>
      <c r="Q189" s="68"/>
      <c r="R189" s="68"/>
    </row>
    <row r="190" spans="13:18" x14ac:dyDescent="0.3">
      <c r="M190" s="67"/>
      <c r="O190" s="68"/>
      <c r="P190" s="68"/>
      <c r="Q190" s="68"/>
      <c r="R190" s="68"/>
    </row>
    <row r="191" spans="13:18" x14ac:dyDescent="0.3">
      <c r="M191" s="67"/>
      <c r="O191" s="68"/>
      <c r="P191" s="68"/>
      <c r="Q191" s="68"/>
      <c r="R191" s="68"/>
    </row>
    <row r="192" spans="13:18" x14ac:dyDescent="0.3">
      <c r="M192" s="67"/>
      <c r="O192" s="68"/>
      <c r="P192" s="68"/>
      <c r="Q192" s="68"/>
      <c r="R192" s="68"/>
    </row>
    <row r="193" spans="13:18" x14ac:dyDescent="0.3">
      <c r="M193" s="67"/>
      <c r="O193" s="68"/>
      <c r="P193" s="68"/>
      <c r="Q193" s="68"/>
      <c r="R193" s="68"/>
    </row>
    <row r="194" spans="13:18" x14ac:dyDescent="0.3">
      <c r="M194" s="67"/>
      <c r="O194" s="68"/>
      <c r="P194" s="68"/>
      <c r="Q194" s="68"/>
      <c r="R194" s="68"/>
    </row>
    <row r="195" spans="13:18" x14ac:dyDescent="0.3">
      <c r="M195" s="67"/>
      <c r="O195" s="68"/>
      <c r="P195" s="68"/>
      <c r="Q195" s="68"/>
      <c r="R195" s="68"/>
    </row>
    <row r="196" spans="13:18" x14ac:dyDescent="0.3">
      <c r="M196" s="67"/>
      <c r="O196" s="68"/>
      <c r="P196" s="68"/>
      <c r="Q196" s="68"/>
      <c r="R196" s="68"/>
    </row>
    <row r="197" spans="13:18" x14ac:dyDescent="0.3">
      <c r="M197" s="67"/>
      <c r="O197" s="68"/>
      <c r="P197" s="68"/>
      <c r="Q197" s="68"/>
      <c r="R197" s="68"/>
    </row>
    <row r="198" spans="13:18" x14ac:dyDescent="0.3">
      <c r="M198" s="67"/>
      <c r="O198" s="68"/>
      <c r="P198" s="68"/>
      <c r="Q198" s="68"/>
      <c r="R198" s="68"/>
    </row>
    <row r="199" spans="13:18" x14ac:dyDescent="0.3">
      <c r="M199" s="67"/>
      <c r="O199" s="68"/>
      <c r="P199" s="68"/>
      <c r="Q199" s="68"/>
      <c r="R199" s="68"/>
    </row>
    <row r="200" spans="13:18" x14ac:dyDescent="0.3">
      <c r="M200" s="67"/>
      <c r="O200" s="68"/>
      <c r="P200" s="68"/>
      <c r="Q200" s="68"/>
      <c r="R200" s="68"/>
    </row>
    <row r="201" spans="13:18" x14ac:dyDescent="0.3">
      <c r="M201" s="67"/>
      <c r="O201" s="68"/>
      <c r="P201" s="68"/>
      <c r="Q201" s="68"/>
      <c r="R201" s="68"/>
    </row>
    <row r="202" spans="13:18" x14ac:dyDescent="0.3">
      <c r="M202" s="67"/>
      <c r="O202" s="68"/>
      <c r="P202" s="68"/>
      <c r="Q202" s="68"/>
      <c r="R202" s="68"/>
    </row>
    <row r="203" spans="13:18" x14ac:dyDescent="0.3">
      <c r="M203" s="67"/>
      <c r="O203" s="68"/>
      <c r="P203" s="68"/>
      <c r="Q203" s="68"/>
      <c r="R203" s="68"/>
    </row>
    <row r="204" spans="13:18" x14ac:dyDescent="0.3">
      <c r="M204" s="67"/>
      <c r="O204" s="68"/>
      <c r="P204" s="68"/>
      <c r="Q204" s="68"/>
      <c r="R204" s="68"/>
    </row>
    <row r="205" spans="13:18" x14ac:dyDescent="0.3">
      <c r="M205" s="67"/>
      <c r="O205" s="68"/>
      <c r="P205" s="68"/>
      <c r="Q205" s="68"/>
      <c r="R205" s="68"/>
    </row>
    <row r="206" spans="13:18" x14ac:dyDescent="0.3">
      <c r="M206" s="67"/>
      <c r="O206" s="68"/>
      <c r="P206" s="68"/>
      <c r="Q206" s="68"/>
      <c r="R206" s="68"/>
    </row>
    <row r="207" spans="13:18" x14ac:dyDescent="0.3">
      <c r="M207" s="67"/>
      <c r="O207" s="68"/>
      <c r="P207" s="68"/>
      <c r="Q207" s="68"/>
      <c r="R207" s="68"/>
    </row>
    <row r="208" spans="13:18" x14ac:dyDescent="0.3">
      <c r="M208" s="67"/>
      <c r="O208" s="68"/>
      <c r="P208" s="68"/>
      <c r="Q208" s="68"/>
      <c r="R208" s="68"/>
    </row>
    <row r="209" spans="13:18" x14ac:dyDescent="0.3">
      <c r="M209" s="67"/>
      <c r="O209" s="68"/>
      <c r="P209" s="68"/>
      <c r="Q209" s="68"/>
      <c r="R209" s="68"/>
    </row>
    <row r="210" spans="13:18" x14ac:dyDescent="0.3">
      <c r="M210" s="67"/>
      <c r="O210" s="68"/>
      <c r="P210" s="68"/>
      <c r="Q210" s="68"/>
      <c r="R210" s="68"/>
    </row>
    <row r="211" spans="13:18" x14ac:dyDescent="0.3">
      <c r="M211" s="67"/>
      <c r="O211" s="68"/>
      <c r="P211" s="68"/>
      <c r="Q211" s="68"/>
      <c r="R211" s="68"/>
    </row>
    <row r="212" spans="13:18" x14ac:dyDescent="0.3">
      <c r="M212" s="67"/>
      <c r="O212" s="68"/>
      <c r="P212" s="68"/>
      <c r="Q212" s="68"/>
      <c r="R212" s="68"/>
    </row>
    <row r="213" spans="13:18" x14ac:dyDescent="0.3">
      <c r="M213" s="67"/>
      <c r="O213" s="68"/>
      <c r="P213" s="68"/>
      <c r="Q213" s="68"/>
      <c r="R213" s="68"/>
    </row>
    <row r="214" spans="13:18" x14ac:dyDescent="0.3">
      <c r="M214" s="67"/>
      <c r="O214" s="68"/>
      <c r="P214" s="68"/>
      <c r="Q214" s="68"/>
      <c r="R214" s="68"/>
    </row>
    <row r="215" spans="13:18" x14ac:dyDescent="0.3">
      <c r="M215" s="67"/>
      <c r="O215" s="68"/>
      <c r="P215" s="68"/>
      <c r="Q215" s="68"/>
      <c r="R215" s="68"/>
    </row>
    <row r="216" spans="13:18" x14ac:dyDescent="0.3">
      <c r="M216" s="67"/>
      <c r="O216" s="68"/>
      <c r="P216" s="68"/>
      <c r="Q216" s="68"/>
      <c r="R216" s="68"/>
    </row>
    <row r="217" spans="13:18" x14ac:dyDescent="0.3">
      <c r="M217" s="67"/>
      <c r="O217" s="68"/>
      <c r="P217" s="68"/>
      <c r="Q217" s="68"/>
      <c r="R217" s="68"/>
    </row>
    <row r="218" spans="13:18" x14ac:dyDescent="0.3">
      <c r="M218" s="67"/>
      <c r="O218" s="68"/>
      <c r="P218" s="68"/>
      <c r="Q218" s="68"/>
      <c r="R218" s="68"/>
    </row>
    <row r="219" spans="13:18" x14ac:dyDescent="0.3">
      <c r="M219" s="67"/>
      <c r="O219" s="68"/>
      <c r="P219" s="68"/>
      <c r="Q219" s="68"/>
      <c r="R219" s="68"/>
    </row>
    <row r="220" spans="13:18" x14ac:dyDescent="0.3">
      <c r="M220" s="67"/>
      <c r="O220" s="68"/>
      <c r="P220" s="68"/>
      <c r="Q220" s="68"/>
      <c r="R220" s="68"/>
    </row>
    <row r="221" spans="13:18" x14ac:dyDescent="0.3">
      <c r="M221" s="67"/>
      <c r="O221" s="68"/>
      <c r="P221" s="68"/>
      <c r="Q221" s="68"/>
      <c r="R221" s="68"/>
    </row>
    <row r="222" spans="13:18" x14ac:dyDescent="0.3">
      <c r="M222" s="67"/>
      <c r="O222" s="68"/>
      <c r="P222" s="68"/>
      <c r="Q222" s="68"/>
      <c r="R222" s="68"/>
    </row>
    <row r="223" spans="13:18" x14ac:dyDescent="0.3">
      <c r="M223" s="67"/>
      <c r="O223" s="68"/>
      <c r="P223" s="68"/>
      <c r="Q223" s="68"/>
      <c r="R223" s="68"/>
    </row>
    <row r="224" spans="13:18" x14ac:dyDescent="0.3">
      <c r="M224" s="67"/>
      <c r="O224" s="68"/>
      <c r="P224" s="68"/>
      <c r="Q224" s="68"/>
      <c r="R224" s="68"/>
    </row>
    <row r="225" spans="13:18" x14ac:dyDescent="0.3">
      <c r="M225" s="67"/>
      <c r="O225" s="68"/>
      <c r="P225" s="68"/>
      <c r="Q225" s="68"/>
      <c r="R225" s="68"/>
    </row>
    <row r="226" spans="13:18" x14ac:dyDescent="0.3">
      <c r="M226" s="67"/>
      <c r="O226" s="68"/>
      <c r="P226" s="68"/>
      <c r="Q226" s="68"/>
      <c r="R226" s="68"/>
    </row>
    <row r="227" spans="13:18" x14ac:dyDescent="0.3">
      <c r="M227" s="67"/>
      <c r="O227" s="68"/>
      <c r="P227" s="68"/>
      <c r="Q227" s="68"/>
      <c r="R227" s="68"/>
    </row>
    <row r="228" spans="13:18" x14ac:dyDescent="0.3">
      <c r="M228" s="67"/>
      <c r="O228" s="68"/>
      <c r="P228" s="68"/>
      <c r="Q228" s="68"/>
      <c r="R228" s="68"/>
    </row>
    <row r="229" spans="13:18" x14ac:dyDescent="0.3">
      <c r="M229" s="67"/>
      <c r="O229" s="68"/>
      <c r="P229" s="68"/>
      <c r="Q229" s="68"/>
      <c r="R229" s="68"/>
    </row>
    <row r="230" spans="13:18" x14ac:dyDescent="0.3">
      <c r="M230" s="67"/>
      <c r="O230" s="68"/>
      <c r="P230" s="68"/>
      <c r="Q230" s="68"/>
      <c r="R230" s="68"/>
    </row>
    <row r="231" spans="13:18" x14ac:dyDescent="0.3">
      <c r="M231" s="67"/>
      <c r="O231" s="68"/>
      <c r="P231" s="68"/>
      <c r="Q231" s="68"/>
      <c r="R231" s="68"/>
    </row>
    <row r="232" spans="13:18" x14ac:dyDescent="0.3">
      <c r="M232" s="67"/>
      <c r="O232" s="68"/>
      <c r="P232" s="68"/>
      <c r="Q232" s="68"/>
      <c r="R232" s="68"/>
    </row>
    <row r="233" spans="13:18" x14ac:dyDescent="0.3">
      <c r="M233" s="67"/>
      <c r="O233" s="68"/>
      <c r="P233" s="68"/>
      <c r="Q233" s="68"/>
      <c r="R233" s="68"/>
    </row>
    <row r="234" spans="13:18" x14ac:dyDescent="0.3">
      <c r="M234" s="67"/>
      <c r="O234" s="68"/>
      <c r="P234" s="68"/>
      <c r="Q234" s="68"/>
      <c r="R234" s="68"/>
    </row>
    <row r="235" spans="13:18" x14ac:dyDescent="0.3">
      <c r="M235" s="67"/>
      <c r="O235" s="68"/>
      <c r="P235" s="68"/>
      <c r="Q235" s="68"/>
      <c r="R235" s="68"/>
    </row>
    <row r="236" spans="13:18" x14ac:dyDescent="0.3">
      <c r="M236" s="67"/>
      <c r="O236" s="68"/>
      <c r="P236" s="68"/>
      <c r="Q236" s="68"/>
      <c r="R236" s="68"/>
    </row>
    <row r="237" spans="13:18" x14ac:dyDescent="0.3">
      <c r="M237" s="67"/>
      <c r="O237" s="68"/>
      <c r="P237" s="68"/>
      <c r="Q237" s="68"/>
      <c r="R237" s="68"/>
    </row>
    <row r="238" spans="13:18" x14ac:dyDescent="0.3">
      <c r="M238" s="67"/>
      <c r="O238" s="68"/>
      <c r="P238" s="68"/>
      <c r="Q238" s="68"/>
      <c r="R238" s="68"/>
    </row>
    <row r="239" spans="13:18" x14ac:dyDescent="0.3">
      <c r="M239" s="67"/>
      <c r="O239" s="68"/>
      <c r="P239" s="68"/>
      <c r="Q239" s="68"/>
      <c r="R239" s="68"/>
    </row>
    <row r="240" spans="13:18" x14ac:dyDescent="0.3">
      <c r="M240" s="67"/>
      <c r="O240" s="68"/>
      <c r="P240" s="68"/>
      <c r="Q240" s="68"/>
      <c r="R240" s="68"/>
    </row>
    <row r="241" spans="13:18" x14ac:dyDescent="0.3">
      <c r="M241" s="67"/>
      <c r="O241" s="68"/>
      <c r="P241" s="68"/>
      <c r="Q241" s="68"/>
      <c r="R241" s="68"/>
    </row>
    <row r="242" spans="13:18" x14ac:dyDescent="0.3">
      <c r="M242" s="67"/>
      <c r="O242" s="68"/>
      <c r="P242" s="68"/>
      <c r="Q242" s="68"/>
      <c r="R242" s="68"/>
    </row>
    <row r="243" spans="13:18" x14ac:dyDescent="0.3">
      <c r="M243" s="67"/>
      <c r="O243" s="68"/>
      <c r="P243" s="68"/>
      <c r="Q243" s="68"/>
      <c r="R243" s="68"/>
    </row>
    <row r="244" spans="13:18" x14ac:dyDescent="0.3">
      <c r="M244" s="67"/>
      <c r="O244" s="68"/>
      <c r="P244" s="68"/>
      <c r="Q244" s="68"/>
      <c r="R244" s="68"/>
    </row>
    <row r="245" spans="13:18" x14ac:dyDescent="0.3">
      <c r="M245" s="67"/>
      <c r="O245" s="68"/>
      <c r="P245" s="68"/>
      <c r="Q245" s="68"/>
      <c r="R245" s="68"/>
    </row>
    <row r="246" spans="13:18" x14ac:dyDescent="0.3">
      <c r="M246" s="67"/>
      <c r="O246" s="68"/>
      <c r="P246" s="68"/>
      <c r="Q246" s="68"/>
      <c r="R246" s="68"/>
    </row>
    <row r="247" spans="13:18" x14ac:dyDescent="0.3">
      <c r="M247" s="67"/>
      <c r="O247" s="68"/>
      <c r="P247" s="68"/>
      <c r="Q247" s="68"/>
      <c r="R247" s="68"/>
    </row>
    <row r="248" spans="13:18" x14ac:dyDescent="0.3">
      <c r="M248" s="67"/>
      <c r="O248" s="68"/>
      <c r="P248" s="68"/>
      <c r="Q248" s="68"/>
      <c r="R248" s="68"/>
    </row>
    <row r="249" spans="13:18" x14ac:dyDescent="0.3">
      <c r="M249" s="67"/>
      <c r="O249" s="68"/>
      <c r="P249" s="68"/>
      <c r="Q249" s="68"/>
      <c r="R249" s="68"/>
    </row>
    <row r="250" spans="13:18" x14ac:dyDescent="0.3">
      <c r="M250" s="67"/>
      <c r="O250" s="68"/>
      <c r="P250" s="68"/>
      <c r="Q250" s="68"/>
      <c r="R250" s="68"/>
    </row>
    <row r="251" spans="13:18" x14ac:dyDescent="0.3">
      <c r="M251" s="67"/>
      <c r="O251" s="68"/>
      <c r="P251" s="68"/>
      <c r="Q251" s="68"/>
      <c r="R251" s="68"/>
    </row>
    <row r="252" spans="13:18" x14ac:dyDescent="0.3">
      <c r="M252" s="67"/>
      <c r="O252" s="68"/>
      <c r="P252" s="68"/>
      <c r="Q252" s="68"/>
      <c r="R252" s="68"/>
    </row>
    <row r="253" spans="13:18" x14ac:dyDescent="0.3">
      <c r="M253" s="67"/>
      <c r="O253" s="68"/>
      <c r="P253" s="68"/>
      <c r="Q253" s="68"/>
      <c r="R253" s="68"/>
    </row>
    <row r="254" spans="13:18" x14ac:dyDescent="0.3">
      <c r="M254" s="67"/>
      <c r="O254" s="68"/>
      <c r="P254" s="68"/>
      <c r="Q254" s="68"/>
      <c r="R254" s="68"/>
    </row>
    <row r="255" spans="13:18" x14ac:dyDescent="0.3">
      <c r="M255" s="67"/>
      <c r="O255" s="68"/>
      <c r="P255" s="68"/>
      <c r="Q255" s="68"/>
      <c r="R255" s="68"/>
    </row>
    <row r="256" spans="13:18" x14ac:dyDescent="0.3">
      <c r="M256" s="67"/>
      <c r="O256" s="68"/>
      <c r="P256" s="68"/>
      <c r="Q256" s="68"/>
      <c r="R256" s="68"/>
    </row>
    <row r="257" spans="13:18" x14ac:dyDescent="0.3">
      <c r="M257" s="67"/>
      <c r="O257" s="68"/>
      <c r="P257" s="68"/>
      <c r="Q257" s="68"/>
      <c r="R257" s="68"/>
    </row>
    <row r="258" spans="13:18" x14ac:dyDescent="0.3">
      <c r="M258" s="67"/>
      <c r="O258" s="68"/>
      <c r="P258" s="68"/>
      <c r="Q258" s="68"/>
      <c r="R258" s="68"/>
    </row>
    <row r="259" spans="13:18" x14ac:dyDescent="0.3">
      <c r="M259" s="67"/>
      <c r="O259" s="68"/>
      <c r="P259" s="68"/>
      <c r="Q259" s="68"/>
      <c r="R259" s="68"/>
    </row>
    <row r="260" spans="13:18" x14ac:dyDescent="0.3">
      <c r="M260" s="67"/>
      <c r="O260" s="68"/>
      <c r="P260" s="68"/>
      <c r="Q260" s="68"/>
      <c r="R260" s="68"/>
    </row>
    <row r="261" spans="13:18" x14ac:dyDescent="0.3">
      <c r="M261" s="67"/>
      <c r="O261" s="68"/>
      <c r="P261" s="68"/>
      <c r="Q261" s="68"/>
      <c r="R261" s="68"/>
    </row>
    <row r="262" spans="13:18" x14ac:dyDescent="0.3">
      <c r="M262" s="67"/>
      <c r="O262" s="68"/>
      <c r="P262" s="68"/>
      <c r="Q262" s="68"/>
      <c r="R262" s="68"/>
    </row>
    <row r="263" spans="13:18" x14ac:dyDescent="0.3">
      <c r="M263" s="67"/>
      <c r="O263" s="68"/>
      <c r="P263" s="68"/>
      <c r="Q263" s="68"/>
      <c r="R263" s="68"/>
    </row>
    <row r="264" spans="13:18" x14ac:dyDescent="0.3">
      <c r="M264" s="67"/>
      <c r="O264" s="68"/>
      <c r="P264" s="68"/>
      <c r="Q264" s="68"/>
      <c r="R264" s="68"/>
    </row>
    <row r="265" spans="13:18" x14ac:dyDescent="0.3">
      <c r="M265" s="67"/>
      <c r="O265" s="68"/>
      <c r="P265" s="68"/>
      <c r="Q265" s="68"/>
      <c r="R265" s="68"/>
    </row>
    <row r="266" spans="13:18" x14ac:dyDescent="0.3">
      <c r="M266" s="67"/>
      <c r="O266" s="68"/>
      <c r="P266" s="68"/>
      <c r="Q266" s="68"/>
      <c r="R266" s="68"/>
    </row>
    <row r="267" spans="13:18" x14ac:dyDescent="0.3">
      <c r="M267" s="67"/>
      <c r="O267" s="68"/>
      <c r="P267" s="68"/>
      <c r="Q267" s="68"/>
      <c r="R267" s="68"/>
    </row>
    <row r="268" spans="13:18" x14ac:dyDescent="0.3">
      <c r="M268" s="67"/>
      <c r="O268" s="68"/>
      <c r="P268" s="68"/>
      <c r="Q268" s="68"/>
      <c r="R268" s="68"/>
    </row>
    <row r="269" spans="13:18" x14ac:dyDescent="0.3">
      <c r="M269" s="67"/>
      <c r="O269" s="68"/>
      <c r="P269" s="68"/>
      <c r="Q269" s="68"/>
      <c r="R269" s="68"/>
    </row>
    <row r="270" spans="13:18" x14ac:dyDescent="0.3">
      <c r="M270" s="67"/>
      <c r="O270" s="68"/>
      <c r="P270" s="68"/>
      <c r="Q270" s="68"/>
      <c r="R270" s="68"/>
    </row>
    <row r="271" spans="13:18" x14ac:dyDescent="0.3">
      <c r="M271" s="67"/>
      <c r="O271" s="68"/>
      <c r="P271" s="68"/>
      <c r="Q271" s="68"/>
      <c r="R271" s="68"/>
    </row>
    <row r="272" spans="13:18" x14ac:dyDescent="0.3">
      <c r="M272" s="67"/>
      <c r="O272" s="68"/>
      <c r="P272" s="68"/>
      <c r="Q272" s="68"/>
      <c r="R272" s="68"/>
    </row>
    <row r="273" spans="13:18" x14ac:dyDescent="0.3">
      <c r="M273" s="67"/>
      <c r="O273" s="68"/>
      <c r="P273" s="68"/>
      <c r="Q273" s="68"/>
      <c r="R273" s="68"/>
    </row>
    <row r="274" spans="13:18" x14ac:dyDescent="0.3">
      <c r="M274" s="67"/>
      <c r="O274" s="68"/>
      <c r="P274" s="68"/>
      <c r="Q274" s="68"/>
      <c r="R274" s="68"/>
    </row>
    <row r="275" spans="13:18" x14ac:dyDescent="0.3">
      <c r="M275" s="67"/>
      <c r="O275" s="68"/>
      <c r="P275" s="68"/>
      <c r="Q275" s="68"/>
      <c r="R275" s="68"/>
    </row>
    <row r="276" spans="13:18" x14ac:dyDescent="0.3">
      <c r="M276" s="67"/>
      <c r="O276" s="68"/>
      <c r="P276" s="68"/>
      <c r="Q276" s="68"/>
      <c r="R276" s="68"/>
    </row>
    <row r="277" spans="13:18" x14ac:dyDescent="0.3">
      <c r="M277" s="67"/>
      <c r="O277" s="68"/>
      <c r="P277" s="68"/>
      <c r="Q277" s="68"/>
      <c r="R277" s="68"/>
    </row>
    <row r="278" spans="13:18" x14ac:dyDescent="0.3">
      <c r="M278" s="67"/>
      <c r="O278" s="68"/>
      <c r="P278" s="68"/>
      <c r="Q278" s="68"/>
      <c r="R278" s="68"/>
    </row>
    <row r="279" spans="13:18" x14ac:dyDescent="0.3">
      <c r="M279" s="67"/>
      <c r="O279" s="68"/>
      <c r="P279" s="68"/>
      <c r="Q279" s="68"/>
      <c r="R279" s="68"/>
    </row>
    <row r="280" spans="13:18" x14ac:dyDescent="0.3">
      <c r="M280" s="67"/>
      <c r="O280" s="68"/>
      <c r="P280" s="68"/>
      <c r="Q280" s="68"/>
      <c r="R280" s="68"/>
    </row>
    <row r="281" spans="13:18" x14ac:dyDescent="0.3">
      <c r="M281" s="67"/>
      <c r="O281" s="68"/>
      <c r="P281" s="68"/>
      <c r="Q281" s="68"/>
      <c r="R281" s="68"/>
    </row>
    <row r="282" spans="13:18" x14ac:dyDescent="0.3">
      <c r="M282" s="67"/>
      <c r="O282" s="68"/>
      <c r="P282" s="68"/>
      <c r="Q282" s="68"/>
      <c r="R282" s="68"/>
    </row>
    <row r="283" spans="13:18" x14ac:dyDescent="0.3">
      <c r="M283" s="67"/>
      <c r="O283" s="68"/>
      <c r="P283" s="68"/>
      <c r="Q283" s="68"/>
      <c r="R283" s="68"/>
    </row>
    <row r="284" spans="13:18" x14ac:dyDescent="0.3">
      <c r="M284" s="67"/>
      <c r="O284" s="68"/>
      <c r="P284" s="68"/>
      <c r="Q284" s="68"/>
      <c r="R284" s="68"/>
    </row>
    <row r="285" spans="13:18" x14ac:dyDescent="0.3">
      <c r="M285" s="67"/>
      <c r="O285" s="68"/>
      <c r="P285" s="68"/>
      <c r="Q285" s="68"/>
      <c r="R285" s="68"/>
    </row>
    <row r="286" spans="13:18" x14ac:dyDescent="0.3">
      <c r="M286" s="67"/>
      <c r="O286" s="68"/>
      <c r="P286" s="68"/>
      <c r="Q286" s="68"/>
      <c r="R286" s="68"/>
    </row>
    <row r="287" spans="13:18" x14ac:dyDescent="0.3">
      <c r="M287" s="67"/>
      <c r="O287" s="68"/>
      <c r="P287" s="68"/>
      <c r="Q287" s="68"/>
      <c r="R287" s="68"/>
    </row>
    <row r="288" spans="13:18" x14ac:dyDescent="0.3">
      <c r="M288" s="67"/>
      <c r="O288" s="68"/>
      <c r="P288" s="68"/>
      <c r="Q288" s="68"/>
      <c r="R288" s="68"/>
    </row>
    <row r="289" spans="13:18" x14ac:dyDescent="0.3">
      <c r="M289" s="67"/>
      <c r="O289" s="68"/>
      <c r="P289" s="68"/>
      <c r="Q289" s="68"/>
      <c r="R289" s="68"/>
    </row>
    <row r="290" spans="13:18" x14ac:dyDescent="0.3">
      <c r="M290" s="67"/>
      <c r="O290" s="68"/>
      <c r="P290" s="68"/>
      <c r="Q290" s="68"/>
      <c r="R290" s="68"/>
    </row>
    <row r="291" spans="13:18" x14ac:dyDescent="0.3">
      <c r="M291" s="67"/>
      <c r="O291" s="68"/>
      <c r="P291" s="68"/>
      <c r="Q291" s="68"/>
      <c r="R291" s="68"/>
    </row>
    <row r="292" spans="13:18" x14ac:dyDescent="0.3">
      <c r="M292" s="67"/>
      <c r="O292" s="68"/>
      <c r="P292" s="68"/>
      <c r="Q292" s="68"/>
      <c r="R292" s="68"/>
    </row>
    <row r="293" spans="13:18" x14ac:dyDescent="0.3">
      <c r="M293" s="67"/>
      <c r="O293" s="68"/>
      <c r="P293" s="68"/>
      <c r="Q293" s="68"/>
      <c r="R293" s="68"/>
    </row>
    <row r="294" spans="13:18" x14ac:dyDescent="0.3">
      <c r="M294" s="67"/>
      <c r="O294" s="68"/>
      <c r="P294" s="68"/>
      <c r="Q294" s="68"/>
      <c r="R294" s="68"/>
    </row>
    <row r="295" spans="13:18" x14ac:dyDescent="0.3">
      <c r="M295" s="67"/>
      <c r="O295" s="68"/>
      <c r="P295" s="68"/>
      <c r="Q295" s="68"/>
      <c r="R295" s="68"/>
    </row>
    <row r="296" spans="13:18" x14ac:dyDescent="0.3">
      <c r="M296" s="67"/>
      <c r="O296" s="68"/>
      <c r="P296" s="68"/>
      <c r="Q296" s="68"/>
      <c r="R296" s="68"/>
    </row>
    <row r="297" spans="13:18" x14ac:dyDescent="0.3">
      <c r="M297" s="67"/>
      <c r="O297" s="68"/>
      <c r="P297" s="68"/>
      <c r="Q297" s="68"/>
      <c r="R297" s="68"/>
    </row>
    <row r="298" spans="13:18" x14ac:dyDescent="0.3">
      <c r="M298" s="67"/>
      <c r="O298" s="68"/>
      <c r="P298" s="68"/>
      <c r="Q298" s="68"/>
      <c r="R298" s="68"/>
    </row>
    <row r="299" spans="13:18" x14ac:dyDescent="0.3">
      <c r="M299" s="67"/>
      <c r="O299" s="68"/>
      <c r="P299" s="68"/>
      <c r="Q299" s="68"/>
      <c r="R299" s="68"/>
    </row>
    <row r="300" spans="13:18" x14ac:dyDescent="0.3">
      <c r="M300" s="67"/>
      <c r="O300" s="68"/>
      <c r="P300" s="68"/>
      <c r="Q300" s="68"/>
      <c r="R300" s="68"/>
    </row>
    <row r="301" spans="13:18" x14ac:dyDescent="0.3">
      <c r="M301" s="67"/>
      <c r="O301" s="68"/>
      <c r="P301" s="68"/>
      <c r="Q301" s="68"/>
      <c r="R301" s="68"/>
    </row>
    <row r="302" spans="13:18" x14ac:dyDescent="0.3">
      <c r="M302" s="67"/>
      <c r="O302" s="68"/>
      <c r="P302" s="68"/>
      <c r="Q302" s="68"/>
      <c r="R302" s="68"/>
    </row>
    <row r="303" spans="13:18" x14ac:dyDescent="0.3">
      <c r="M303" s="67"/>
      <c r="O303" s="68"/>
      <c r="P303" s="68"/>
      <c r="Q303" s="68"/>
      <c r="R303" s="68"/>
    </row>
    <row r="304" spans="13:18" x14ac:dyDescent="0.3">
      <c r="M304" s="67"/>
      <c r="O304" s="68"/>
      <c r="P304" s="68"/>
      <c r="Q304" s="68"/>
      <c r="R304" s="68"/>
    </row>
    <row r="305" spans="13:18" x14ac:dyDescent="0.3">
      <c r="M305" s="67"/>
      <c r="O305" s="68"/>
      <c r="P305" s="68"/>
      <c r="Q305" s="68"/>
      <c r="R305" s="68"/>
    </row>
    <row r="306" spans="13:18" x14ac:dyDescent="0.3">
      <c r="M306" s="67"/>
      <c r="O306" s="68"/>
      <c r="P306" s="68"/>
      <c r="Q306" s="68"/>
      <c r="R306" s="68"/>
    </row>
    <row r="307" spans="13:18" x14ac:dyDescent="0.3">
      <c r="M307" s="67"/>
      <c r="O307" s="68"/>
      <c r="P307" s="68"/>
      <c r="Q307" s="68"/>
      <c r="R307" s="68"/>
    </row>
    <row r="308" spans="13:18" x14ac:dyDescent="0.3">
      <c r="M308" s="67"/>
      <c r="O308" s="68"/>
      <c r="P308" s="68"/>
      <c r="Q308" s="68"/>
      <c r="R308" s="68"/>
    </row>
    <row r="309" spans="13:18" x14ac:dyDescent="0.3">
      <c r="M309" s="67"/>
      <c r="O309" s="68"/>
      <c r="P309" s="68"/>
      <c r="Q309" s="68"/>
      <c r="R309" s="68"/>
    </row>
    <row r="310" spans="13:18" x14ac:dyDescent="0.3">
      <c r="M310" s="67"/>
      <c r="O310" s="68"/>
      <c r="P310" s="68"/>
      <c r="Q310" s="68"/>
      <c r="R310" s="68"/>
    </row>
    <row r="311" spans="13:18" x14ac:dyDescent="0.3">
      <c r="M311" s="67"/>
      <c r="O311" s="68"/>
      <c r="P311" s="68"/>
      <c r="Q311" s="68"/>
      <c r="R311" s="68"/>
    </row>
    <row r="312" spans="13:18" x14ac:dyDescent="0.3">
      <c r="M312" s="67"/>
      <c r="O312" s="68"/>
      <c r="P312" s="68"/>
      <c r="Q312" s="68"/>
      <c r="R312" s="68"/>
    </row>
    <row r="313" spans="13:18" x14ac:dyDescent="0.3">
      <c r="M313" s="67"/>
      <c r="O313" s="68"/>
      <c r="P313" s="68"/>
      <c r="Q313" s="68"/>
      <c r="R313" s="68"/>
    </row>
    <row r="314" spans="13:18" x14ac:dyDescent="0.3">
      <c r="M314" s="67"/>
      <c r="O314" s="68"/>
      <c r="P314" s="68"/>
      <c r="Q314" s="68"/>
      <c r="R314" s="68"/>
    </row>
    <row r="315" spans="13:18" x14ac:dyDescent="0.3">
      <c r="M315" s="67"/>
      <c r="O315" s="68"/>
      <c r="P315" s="68"/>
      <c r="Q315" s="68"/>
      <c r="R315" s="68"/>
    </row>
    <row r="316" spans="13:18" x14ac:dyDescent="0.3">
      <c r="M316" s="67"/>
      <c r="O316" s="68"/>
      <c r="P316" s="68"/>
      <c r="Q316" s="68"/>
      <c r="R316" s="68"/>
    </row>
    <row r="317" spans="13:18" x14ac:dyDescent="0.3">
      <c r="M317" s="67"/>
      <c r="O317" s="68"/>
      <c r="P317" s="68"/>
      <c r="Q317" s="68"/>
      <c r="R317" s="68"/>
    </row>
    <row r="318" spans="13:18" x14ac:dyDescent="0.3">
      <c r="M318" s="67"/>
      <c r="O318" s="68"/>
      <c r="P318" s="68"/>
      <c r="Q318" s="68"/>
      <c r="R318" s="68"/>
    </row>
    <row r="319" spans="13:18" x14ac:dyDescent="0.3">
      <c r="M319" s="67"/>
      <c r="O319" s="68"/>
      <c r="P319" s="68"/>
      <c r="Q319" s="68"/>
      <c r="R319" s="68"/>
    </row>
    <row r="320" spans="13:18" x14ac:dyDescent="0.3">
      <c r="M320" s="67"/>
      <c r="O320" s="68"/>
      <c r="P320" s="68"/>
      <c r="Q320" s="68"/>
      <c r="R320" s="68"/>
    </row>
    <row r="321" spans="13:18" x14ac:dyDescent="0.3">
      <c r="M321" s="67"/>
      <c r="O321" s="68"/>
      <c r="P321" s="68"/>
      <c r="Q321" s="68"/>
      <c r="R321" s="68"/>
    </row>
    <row r="322" spans="13:18" x14ac:dyDescent="0.3">
      <c r="M322" s="67"/>
      <c r="O322" s="68"/>
      <c r="P322" s="68"/>
      <c r="Q322" s="68"/>
      <c r="R322" s="68"/>
    </row>
    <row r="323" spans="13:18" x14ac:dyDescent="0.3">
      <c r="M323" s="67"/>
      <c r="O323" s="68"/>
      <c r="P323" s="68"/>
      <c r="Q323" s="68"/>
      <c r="R323" s="68"/>
    </row>
    <row r="324" spans="13:18" x14ac:dyDescent="0.3">
      <c r="M324" s="67"/>
      <c r="O324" s="68"/>
      <c r="P324" s="68"/>
      <c r="Q324" s="68"/>
      <c r="R324" s="68"/>
    </row>
    <row r="325" spans="13:18" x14ac:dyDescent="0.3">
      <c r="M325" s="67"/>
      <c r="O325" s="68"/>
      <c r="P325" s="68"/>
      <c r="Q325" s="68"/>
      <c r="R325" s="68"/>
    </row>
    <row r="326" spans="13:18" x14ac:dyDescent="0.3">
      <c r="M326" s="67"/>
      <c r="O326" s="68"/>
      <c r="P326" s="68"/>
      <c r="Q326" s="68"/>
      <c r="R326" s="68"/>
    </row>
    <row r="327" spans="13:18" x14ac:dyDescent="0.3">
      <c r="M327" s="67"/>
      <c r="O327" s="68"/>
      <c r="P327" s="68"/>
      <c r="Q327" s="68"/>
      <c r="R327" s="68"/>
    </row>
    <row r="328" spans="13:18" x14ac:dyDescent="0.3">
      <c r="M328" s="67"/>
      <c r="O328" s="68"/>
      <c r="P328" s="68"/>
      <c r="Q328" s="68"/>
      <c r="R328" s="68"/>
    </row>
    <row r="329" spans="13:18" x14ac:dyDescent="0.3">
      <c r="M329" s="67"/>
      <c r="O329" s="68"/>
      <c r="P329" s="68"/>
      <c r="Q329" s="68"/>
      <c r="R329" s="68"/>
    </row>
    <row r="330" spans="13:18" x14ac:dyDescent="0.3">
      <c r="M330" s="67"/>
      <c r="O330" s="68"/>
      <c r="P330" s="68"/>
      <c r="Q330" s="68"/>
      <c r="R330" s="68"/>
    </row>
    <row r="331" spans="13:18" x14ac:dyDescent="0.3">
      <c r="M331" s="67"/>
      <c r="O331" s="68"/>
      <c r="P331" s="68"/>
      <c r="Q331" s="68"/>
      <c r="R331" s="68"/>
    </row>
    <row r="332" spans="13:18" x14ac:dyDescent="0.3">
      <c r="M332" s="67"/>
      <c r="O332" s="68"/>
      <c r="P332" s="68"/>
      <c r="Q332" s="68"/>
      <c r="R332" s="68"/>
    </row>
    <row r="333" spans="13:18" x14ac:dyDescent="0.3">
      <c r="M333" s="67"/>
      <c r="O333" s="68"/>
      <c r="P333" s="68"/>
      <c r="Q333" s="68"/>
      <c r="R333" s="68"/>
    </row>
    <row r="334" spans="13:18" x14ac:dyDescent="0.3">
      <c r="M334" s="67"/>
      <c r="O334" s="68"/>
      <c r="P334" s="68"/>
      <c r="Q334" s="68"/>
      <c r="R334" s="68"/>
    </row>
    <row r="335" spans="13:18" x14ac:dyDescent="0.3">
      <c r="M335" s="67"/>
      <c r="O335" s="68"/>
      <c r="P335" s="68"/>
      <c r="Q335" s="68"/>
      <c r="R335" s="68"/>
    </row>
    <row r="336" spans="13:18" x14ac:dyDescent="0.3">
      <c r="M336" s="67"/>
      <c r="O336" s="68"/>
      <c r="P336" s="68"/>
      <c r="Q336" s="68"/>
      <c r="R336" s="68"/>
    </row>
    <row r="337" spans="13:18" x14ac:dyDescent="0.3">
      <c r="M337" s="67"/>
      <c r="O337" s="68"/>
      <c r="P337" s="68"/>
      <c r="Q337" s="68"/>
      <c r="R337" s="68"/>
    </row>
    <row r="338" spans="13:18" x14ac:dyDescent="0.3">
      <c r="M338" s="67"/>
      <c r="O338" s="68"/>
      <c r="P338" s="68"/>
      <c r="Q338" s="68"/>
      <c r="R338" s="68"/>
    </row>
    <row r="339" spans="13:18" x14ac:dyDescent="0.3">
      <c r="M339" s="67"/>
      <c r="O339" s="68"/>
      <c r="P339" s="68"/>
      <c r="Q339" s="68"/>
      <c r="R339" s="68"/>
    </row>
    <row r="340" spans="13:18" x14ac:dyDescent="0.3">
      <c r="M340" s="67"/>
      <c r="O340" s="68"/>
      <c r="P340" s="68"/>
      <c r="Q340" s="68"/>
      <c r="R340" s="68"/>
    </row>
    <row r="341" spans="13:18" x14ac:dyDescent="0.3">
      <c r="M341" s="67"/>
      <c r="O341" s="68"/>
      <c r="P341" s="68"/>
      <c r="Q341" s="68"/>
      <c r="R341" s="68"/>
    </row>
    <row r="342" spans="13:18" x14ac:dyDescent="0.3">
      <c r="M342" s="67"/>
      <c r="O342" s="68"/>
      <c r="P342" s="68"/>
      <c r="Q342" s="68"/>
      <c r="R342" s="68"/>
    </row>
    <row r="343" spans="13:18" x14ac:dyDescent="0.3">
      <c r="M343" s="67"/>
      <c r="O343" s="68"/>
      <c r="P343" s="68"/>
      <c r="Q343" s="68"/>
      <c r="R343" s="68"/>
    </row>
    <row r="344" spans="13:18" x14ac:dyDescent="0.3">
      <c r="M344" s="67"/>
      <c r="O344" s="68"/>
      <c r="P344" s="68"/>
      <c r="Q344" s="68"/>
      <c r="R344" s="68"/>
    </row>
    <row r="345" spans="13:18" x14ac:dyDescent="0.3">
      <c r="M345" s="67"/>
      <c r="O345" s="68"/>
      <c r="P345" s="68"/>
      <c r="Q345" s="68"/>
      <c r="R345" s="68"/>
    </row>
    <row r="346" spans="13:18" x14ac:dyDescent="0.3">
      <c r="M346" s="67"/>
      <c r="O346" s="68"/>
      <c r="P346" s="68"/>
      <c r="Q346" s="68"/>
      <c r="R346" s="68"/>
    </row>
    <row r="347" spans="13:18" x14ac:dyDescent="0.3">
      <c r="M347" s="67"/>
      <c r="O347" s="68"/>
      <c r="P347" s="68"/>
      <c r="Q347" s="68"/>
      <c r="R347" s="68"/>
    </row>
    <row r="348" spans="13:18" x14ac:dyDescent="0.3">
      <c r="M348" s="67"/>
      <c r="O348" s="68"/>
      <c r="P348" s="68"/>
      <c r="Q348" s="68"/>
      <c r="R348" s="68"/>
    </row>
    <row r="349" spans="13:18" x14ac:dyDescent="0.3">
      <c r="M349" s="67"/>
      <c r="O349" s="68"/>
      <c r="P349" s="68"/>
      <c r="Q349" s="68"/>
      <c r="R349" s="68"/>
    </row>
    <row r="350" spans="13:18" x14ac:dyDescent="0.3">
      <c r="M350" s="67"/>
      <c r="O350" s="68"/>
      <c r="P350" s="68"/>
      <c r="Q350" s="68"/>
      <c r="R350" s="68"/>
    </row>
    <row r="351" spans="13:18" x14ac:dyDescent="0.3">
      <c r="M351" s="67"/>
      <c r="O351" s="68"/>
      <c r="P351" s="68"/>
      <c r="Q351" s="68"/>
      <c r="R351" s="68"/>
    </row>
    <row r="352" spans="13:18" x14ac:dyDescent="0.3">
      <c r="M352" s="67"/>
      <c r="O352" s="68"/>
      <c r="P352" s="68"/>
      <c r="Q352" s="68"/>
      <c r="R352" s="68"/>
    </row>
    <row r="353" spans="13:18" x14ac:dyDescent="0.3">
      <c r="M353" s="67"/>
      <c r="O353" s="68"/>
      <c r="P353" s="68"/>
      <c r="Q353" s="68"/>
      <c r="R353" s="68"/>
    </row>
    <row r="354" spans="13:18" x14ac:dyDescent="0.3">
      <c r="M354" s="67"/>
      <c r="O354" s="68"/>
      <c r="P354" s="68"/>
      <c r="Q354" s="68"/>
      <c r="R354" s="68"/>
    </row>
    <row r="355" spans="13:18" x14ac:dyDescent="0.3">
      <c r="M355" s="67"/>
      <c r="O355" s="68"/>
      <c r="P355" s="68"/>
      <c r="Q355" s="68"/>
      <c r="R355" s="68"/>
    </row>
    <row r="356" spans="13:18" x14ac:dyDescent="0.3">
      <c r="M356" s="67"/>
      <c r="O356" s="68"/>
      <c r="P356" s="68"/>
      <c r="Q356" s="68"/>
      <c r="R356" s="68"/>
    </row>
    <row r="357" spans="13:18" x14ac:dyDescent="0.3">
      <c r="M357" s="67"/>
      <c r="O357" s="68"/>
      <c r="P357" s="68"/>
      <c r="Q357" s="68"/>
      <c r="R357" s="68"/>
    </row>
    <row r="358" spans="13:18" x14ac:dyDescent="0.3">
      <c r="M358" s="67"/>
      <c r="O358" s="68"/>
      <c r="P358" s="68"/>
      <c r="Q358" s="68"/>
      <c r="R358" s="68"/>
    </row>
    <row r="359" spans="13:18" x14ac:dyDescent="0.3">
      <c r="M359" s="67"/>
      <c r="O359" s="68"/>
      <c r="P359" s="68"/>
      <c r="Q359" s="68"/>
      <c r="R359" s="68"/>
    </row>
    <row r="360" spans="13:18" x14ac:dyDescent="0.3">
      <c r="M360" s="67"/>
      <c r="O360" s="68"/>
      <c r="P360" s="68"/>
      <c r="Q360" s="68"/>
      <c r="R360" s="68"/>
    </row>
    <row r="361" spans="13:18" x14ac:dyDescent="0.3">
      <c r="M361" s="67"/>
      <c r="O361" s="68"/>
      <c r="P361" s="68"/>
      <c r="Q361" s="68"/>
      <c r="R361" s="68"/>
    </row>
    <row r="362" spans="13:18" x14ac:dyDescent="0.3">
      <c r="M362" s="67"/>
      <c r="O362" s="68"/>
      <c r="P362" s="68"/>
      <c r="Q362" s="68"/>
      <c r="R362" s="68"/>
    </row>
    <row r="363" spans="13:18" x14ac:dyDescent="0.3">
      <c r="M363" s="67"/>
      <c r="O363" s="68"/>
      <c r="P363" s="68"/>
      <c r="Q363" s="68"/>
      <c r="R363" s="68"/>
    </row>
    <row r="364" spans="13:18" x14ac:dyDescent="0.3">
      <c r="M364" s="67"/>
      <c r="O364" s="68"/>
      <c r="P364" s="68"/>
      <c r="Q364" s="68"/>
      <c r="R364" s="68"/>
    </row>
    <row r="365" spans="13:18" x14ac:dyDescent="0.3">
      <c r="M365" s="67"/>
      <c r="O365" s="68"/>
      <c r="P365" s="68"/>
      <c r="Q365" s="68"/>
      <c r="R365" s="68"/>
    </row>
    <row r="366" spans="13:18" x14ac:dyDescent="0.3">
      <c r="M366" s="67"/>
      <c r="O366" s="68"/>
      <c r="P366" s="68"/>
      <c r="Q366" s="68"/>
      <c r="R366" s="68"/>
    </row>
    <row r="367" spans="13:18" x14ac:dyDescent="0.3">
      <c r="M367" s="67"/>
      <c r="O367" s="68"/>
      <c r="P367" s="68"/>
      <c r="Q367" s="68"/>
      <c r="R367" s="68"/>
    </row>
    <row r="368" spans="13:18" x14ac:dyDescent="0.3">
      <c r="M368" s="67"/>
      <c r="O368" s="68"/>
      <c r="P368" s="68"/>
      <c r="Q368" s="68"/>
      <c r="R368" s="68"/>
    </row>
    <row r="369" spans="13:18" x14ac:dyDescent="0.3">
      <c r="M369" s="67"/>
      <c r="O369" s="68"/>
      <c r="P369" s="68"/>
      <c r="Q369" s="68"/>
      <c r="R369" s="68"/>
    </row>
    <row r="370" spans="13:18" x14ac:dyDescent="0.3">
      <c r="M370" s="67"/>
      <c r="O370" s="68"/>
      <c r="P370" s="68"/>
      <c r="Q370" s="68"/>
      <c r="R370" s="68"/>
    </row>
    <row r="371" spans="13:18" x14ac:dyDescent="0.3">
      <c r="M371" s="67"/>
      <c r="O371" s="68"/>
      <c r="P371" s="68"/>
      <c r="Q371" s="68"/>
      <c r="R371" s="68"/>
    </row>
    <row r="372" spans="13:18" x14ac:dyDescent="0.3">
      <c r="M372" s="67"/>
      <c r="O372" s="68"/>
      <c r="P372" s="68"/>
      <c r="Q372" s="68"/>
      <c r="R372" s="68"/>
    </row>
    <row r="373" spans="13:18" x14ac:dyDescent="0.3">
      <c r="M373" s="67"/>
      <c r="O373" s="68"/>
      <c r="P373" s="68"/>
      <c r="Q373" s="68"/>
      <c r="R373" s="68"/>
    </row>
    <row r="374" spans="13:18" x14ac:dyDescent="0.3">
      <c r="M374" s="67"/>
      <c r="O374" s="68"/>
      <c r="P374" s="68"/>
      <c r="Q374" s="68"/>
      <c r="R374" s="68"/>
    </row>
    <row r="375" spans="13:18" x14ac:dyDescent="0.3">
      <c r="M375" s="67"/>
      <c r="O375" s="68"/>
      <c r="P375" s="68"/>
      <c r="Q375" s="68"/>
      <c r="R375" s="68"/>
    </row>
    <row r="376" spans="13:18" x14ac:dyDescent="0.3">
      <c r="M376" s="67"/>
      <c r="O376" s="68"/>
      <c r="P376" s="68"/>
      <c r="Q376" s="68"/>
      <c r="R376" s="68"/>
    </row>
    <row r="377" spans="13:18" x14ac:dyDescent="0.3">
      <c r="M377" s="67"/>
      <c r="O377" s="68"/>
      <c r="P377" s="68"/>
      <c r="Q377" s="68"/>
      <c r="R377" s="68"/>
    </row>
    <row r="378" spans="13:18" x14ac:dyDescent="0.3">
      <c r="M378" s="67"/>
      <c r="O378" s="68"/>
      <c r="P378" s="68"/>
      <c r="Q378" s="68"/>
      <c r="R378" s="68"/>
    </row>
    <row r="379" spans="13:18" x14ac:dyDescent="0.3">
      <c r="M379" s="67"/>
      <c r="O379" s="68"/>
      <c r="P379" s="68"/>
      <c r="Q379" s="68"/>
      <c r="R379" s="68"/>
    </row>
    <row r="380" spans="13:18" x14ac:dyDescent="0.3">
      <c r="M380" s="67"/>
      <c r="O380" s="68"/>
      <c r="P380" s="68"/>
      <c r="Q380" s="68"/>
      <c r="R380" s="68"/>
    </row>
    <row r="381" spans="13:18" x14ac:dyDescent="0.3">
      <c r="M381" s="67"/>
      <c r="O381" s="68"/>
      <c r="P381" s="68"/>
      <c r="Q381" s="68"/>
      <c r="R381" s="68"/>
    </row>
    <row r="382" spans="13:18" x14ac:dyDescent="0.3">
      <c r="M382" s="67"/>
      <c r="O382" s="68"/>
      <c r="P382" s="68"/>
      <c r="Q382" s="68"/>
      <c r="R382" s="68"/>
    </row>
    <row r="383" spans="13:18" x14ac:dyDescent="0.3">
      <c r="M383" s="67"/>
      <c r="O383" s="68"/>
      <c r="P383" s="68"/>
      <c r="Q383" s="68"/>
      <c r="R383" s="68"/>
    </row>
    <row r="384" spans="13:18" x14ac:dyDescent="0.3">
      <c r="M384" s="67"/>
      <c r="O384" s="68"/>
      <c r="P384" s="68"/>
      <c r="Q384" s="68"/>
      <c r="R384" s="68"/>
    </row>
    <row r="385" spans="13:18" x14ac:dyDescent="0.3">
      <c r="M385" s="67"/>
      <c r="O385" s="68"/>
      <c r="P385" s="68"/>
      <c r="Q385" s="68"/>
      <c r="R385" s="68"/>
    </row>
    <row r="386" spans="13:18" x14ac:dyDescent="0.3">
      <c r="M386" s="67"/>
      <c r="O386" s="68"/>
      <c r="P386" s="68"/>
      <c r="Q386" s="68"/>
      <c r="R386" s="68"/>
    </row>
    <row r="387" spans="13:18" x14ac:dyDescent="0.3">
      <c r="M387" s="67"/>
      <c r="O387" s="68"/>
      <c r="P387" s="68"/>
      <c r="Q387" s="68"/>
      <c r="R387" s="68"/>
    </row>
    <row r="388" spans="13:18" x14ac:dyDescent="0.3">
      <c r="M388" s="67"/>
      <c r="O388" s="68"/>
      <c r="P388" s="68"/>
      <c r="Q388" s="68"/>
      <c r="R388" s="68"/>
    </row>
    <row r="389" spans="13:18" x14ac:dyDescent="0.3">
      <c r="M389" s="67"/>
      <c r="O389" s="68"/>
      <c r="P389" s="68"/>
      <c r="Q389" s="68"/>
      <c r="R389" s="68"/>
    </row>
    <row r="390" spans="13:18" x14ac:dyDescent="0.3">
      <c r="M390" s="67"/>
      <c r="O390" s="68"/>
      <c r="P390" s="68"/>
      <c r="Q390" s="68"/>
      <c r="R390" s="68"/>
    </row>
    <row r="391" spans="13:18" x14ac:dyDescent="0.3">
      <c r="M391" s="67"/>
      <c r="O391" s="68"/>
      <c r="P391" s="68"/>
      <c r="Q391" s="68"/>
      <c r="R391" s="68"/>
    </row>
    <row r="392" spans="13:18" x14ac:dyDescent="0.3">
      <c r="M392" s="67"/>
      <c r="O392" s="68"/>
      <c r="P392" s="68"/>
      <c r="Q392" s="68"/>
      <c r="R392" s="68"/>
    </row>
    <row r="393" spans="13:18" x14ac:dyDescent="0.3">
      <c r="M393" s="67"/>
      <c r="O393" s="68"/>
      <c r="P393" s="68"/>
      <c r="Q393" s="68"/>
      <c r="R393" s="68"/>
    </row>
    <row r="394" spans="13:18" x14ac:dyDescent="0.3">
      <c r="M394" s="67"/>
      <c r="O394" s="68"/>
      <c r="P394" s="68"/>
      <c r="Q394" s="68"/>
      <c r="R394" s="68"/>
    </row>
    <row r="395" spans="13:18" x14ac:dyDescent="0.3">
      <c r="M395" s="67"/>
      <c r="O395" s="68"/>
      <c r="P395" s="68"/>
      <c r="Q395" s="68"/>
      <c r="R395" s="68"/>
    </row>
    <row r="396" spans="13:18" x14ac:dyDescent="0.3">
      <c r="M396" s="67"/>
      <c r="O396" s="68"/>
      <c r="P396" s="68"/>
      <c r="Q396" s="68"/>
      <c r="R396" s="68"/>
    </row>
    <row r="397" spans="13:18" x14ac:dyDescent="0.3">
      <c r="M397" s="67"/>
      <c r="O397" s="68"/>
      <c r="P397" s="68"/>
      <c r="Q397" s="68"/>
      <c r="R397" s="68"/>
    </row>
    <row r="398" spans="13:18" x14ac:dyDescent="0.3">
      <c r="M398" s="67"/>
      <c r="O398" s="68"/>
      <c r="P398" s="68"/>
      <c r="Q398" s="68"/>
      <c r="R398" s="68"/>
    </row>
    <row r="399" spans="13:18" x14ac:dyDescent="0.3">
      <c r="M399" s="67"/>
      <c r="O399" s="68"/>
      <c r="P399" s="68"/>
      <c r="Q399" s="68"/>
      <c r="R399" s="68"/>
    </row>
    <row r="400" spans="13:18" x14ac:dyDescent="0.3">
      <c r="M400" s="67"/>
      <c r="O400" s="68"/>
      <c r="P400" s="68"/>
      <c r="Q400" s="68"/>
      <c r="R400" s="68"/>
    </row>
    <row r="401" spans="13:18" x14ac:dyDescent="0.3">
      <c r="M401" s="67"/>
      <c r="O401" s="68"/>
      <c r="P401" s="68"/>
      <c r="Q401" s="68"/>
      <c r="R401" s="68"/>
    </row>
    <row r="402" spans="13:18" x14ac:dyDescent="0.3">
      <c r="M402" s="67"/>
      <c r="O402" s="68"/>
      <c r="P402" s="68"/>
      <c r="Q402" s="68"/>
      <c r="R402" s="68"/>
    </row>
    <row r="403" spans="13:18" x14ac:dyDescent="0.3">
      <c r="M403" s="67"/>
      <c r="O403" s="68"/>
      <c r="P403" s="68"/>
      <c r="Q403" s="68"/>
      <c r="R403" s="68"/>
    </row>
    <row r="404" spans="13:18" x14ac:dyDescent="0.3">
      <c r="M404" s="67"/>
      <c r="O404" s="68"/>
      <c r="P404" s="68"/>
      <c r="Q404" s="68"/>
      <c r="R404" s="68"/>
    </row>
    <row r="405" spans="13:18" x14ac:dyDescent="0.3">
      <c r="M405" s="67"/>
      <c r="O405" s="68"/>
      <c r="P405" s="68"/>
      <c r="Q405" s="68"/>
      <c r="R405" s="68"/>
    </row>
    <row r="406" spans="13:18" x14ac:dyDescent="0.3">
      <c r="M406" s="67"/>
      <c r="O406" s="68"/>
      <c r="P406" s="68"/>
      <c r="Q406" s="68"/>
      <c r="R406" s="68"/>
    </row>
    <row r="407" spans="13:18" x14ac:dyDescent="0.3">
      <c r="M407" s="67"/>
      <c r="O407" s="68"/>
      <c r="P407" s="68"/>
      <c r="Q407" s="68"/>
      <c r="R407" s="68"/>
    </row>
    <row r="408" spans="13:18" x14ac:dyDescent="0.3">
      <c r="M408" s="67"/>
      <c r="O408" s="68"/>
      <c r="P408" s="68"/>
      <c r="Q408" s="68"/>
      <c r="R408" s="68"/>
    </row>
    <row r="409" spans="13:18" x14ac:dyDescent="0.3">
      <c r="M409" s="67"/>
      <c r="O409" s="68"/>
      <c r="P409" s="68"/>
      <c r="Q409" s="68"/>
      <c r="R409" s="68"/>
    </row>
    <row r="410" spans="13:18" x14ac:dyDescent="0.3">
      <c r="M410" s="67"/>
      <c r="O410" s="68"/>
      <c r="P410" s="68"/>
      <c r="Q410" s="68"/>
      <c r="R410" s="68"/>
    </row>
    <row r="411" spans="13:18" x14ac:dyDescent="0.3">
      <c r="M411" s="67"/>
      <c r="O411" s="68"/>
      <c r="P411" s="68"/>
      <c r="Q411" s="68"/>
      <c r="R411" s="68"/>
    </row>
    <row r="412" spans="13:18" x14ac:dyDescent="0.3">
      <c r="M412" s="67"/>
      <c r="O412" s="68"/>
      <c r="P412" s="68"/>
      <c r="Q412" s="68"/>
      <c r="R412" s="68"/>
    </row>
    <row r="413" spans="13:18" x14ac:dyDescent="0.3">
      <c r="M413" s="67"/>
      <c r="O413" s="68"/>
      <c r="P413" s="68"/>
      <c r="Q413" s="68"/>
      <c r="R413" s="68"/>
    </row>
    <row r="414" spans="13:18" x14ac:dyDescent="0.3">
      <c r="M414" s="67"/>
      <c r="O414" s="68"/>
      <c r="P414" s="68"/>
      <c r="Q414" s="68"/>
      <c r="R414" s="68"/>
    </row>
    <row r="415" spans="13:18" x14ac:dyDescent="0.3">
      <c r="M415" s="67"/>
      <c r="O415" s="68"/>
      <c r="P415" s="68"/>
      <c r="Q415" s="68"/>
      <c r="R415" s="68"/>
    </row>
    <row r="416" spans="13:18" x14ac:dyDescent="0.3">
      <c r="M416" s="67"/>
      <c r="O416" s="68"/>
      <c r="P416" s="68"/>
      <c r="Q416" s="68"/>
      <c r="R416" s="68"/>
    </row>
    <row r="417" spans="13:18" x14ac:dyDescent="0.3">
      <c r="M417" s="67"/>
      <c r="O417" s="68"/>
      <c r="P417" s="68"/>
      <c r="Q417" s="68"/>
      <c r="R417" s="68"/>
    </row>
    <row r="418" spans="13:18" x14ac:dyDescent="0.3">
      <c r="M418" s="67"/>
      <c r="O418" s="68"/>
      <c r="P418" s="68"/>
      <c r="Q418" s="68"/>
      <c r="R418" s="68"/>
    </row>
    <row r="419" spans="13:18" x14ac:dyDescent="0.3">
      <c r="M419" s="67"/>
      <c r="O419" s="68"/>
      <c r="P419" s="68"/>
      <c r="Q419" s="68"/>
      <c r="R419" s="68"/>
    </row>
    <row r="420" spans="13:18" x14ac:dyDescent="0.3">
      <c r="M420" s="67"/>
      <c r="O420" s="68"/>
      <c r="P420" s="68"/>
      <c r="Q420" s="68"/>
      <c r="R420" s="68"/>
    </row>
    <row r="421" spans="13:18" x14ac:dyDescent="0.3">
      <c r="M421" s="67"/>
      <c r="O421" s="68"/>
      <c r="P421" s="68"/>
      <c r="Q421" s="68"/>
      <c r="R421" s="68"/>
    </row>
    <row r="422" spans="13:18" x14ac:dyDescent="0.3">
      <c r="M422" s="67"/>
      <c r="O422" s="68"/>
      <c r="P422" s="68"/>
      <c r="Q422" s="68"/>
      <c r="R422" s="68"/>
    </row>
    <row r="423" spans="13:18" x14ac:dyDescent="0.3">
      <c r="M423" s="67"/>
      <c r="O423" s="68"/>
      <c r="P423" s="68"/>
      <c r="Q423" s="68"/>
      <c r="R423" s="68"/>
    </row>
    <row r="424" spans="13:18" x14ac:dyDescent="0.3">
      <c r="M424" s="67"/>
      <c r="O424" s="68"/>
      <c r="P424" s="68"/>
      <c r="Q424" s="68"/>
      <c r="R424" s="68"/>
    </row>
    <row r="425" spans="13:18" x14ac:dyDescent="0.3">
      <c r="M425" s="67"/>
      <c r="O425" s="68"/>
      <c r="P425" s="68"/>
      <c r="Q425" s="68"/>
      <c r="R425" s="68"/>
    </row>
    <row r="426" spans="13:18" x14ac:dyDescent="0.3">
      <c r="M426" s="67"/>
      <c r="O426" s="68"/>
      <c r="P426" s="68"/>
      <c r="Q426" s="68"/>
      <c r="R426" s="68"/>
    </row>
    <row r="427" spans="13:18" x14ac:dyDescent="0.3">
      <c r="M427" s="67"/>
      <c r="O427" s="68"/>
      <c r="P427" s="68"/>
      <c r="Q427" s="68"/>
      <c r="R427" s="68"/>
    </row>
    <row r="428" spans="13:18" x14ac:dyDescent="0.3">
      <c r="M428" s="67"/>
      <c r="O428" s="68"/>
      <c r="P428" s="68"/>
      <c r="Q428" s="68"/>
      <c r="R428" s="68"/>
    </row>
    <row r="429" spans="13:18" x14ac:dyDescent="0.3">
      <c r="M429" s="67"/>
      <c r="O429" s="68"/>
      <c r="P429" s="68"/>
      <c r="Q429" s="68"/>
      <c r="R429" s="68"/>
    </row>
    <row r="430" spans="13:18" x14ac:dyDescent="0.3">
      <c r="M430" s="67"/>
      <c r="O430" s="68"/>
      <c r="P430" s="68"/>
      <c r="Q430" s="68"/>
      <c r="R430" s="68"/>
    </row>
    <row r="431" spans="13:18" x14ac:dyDescent="0.3">
      <c r="M431" s="67"/>
      <c r="O431" s="68"/>
      <c r="P431" s="68"/>
      <c r="Q431" s="68"/>
      <c r="R431" s="68"/>
    </row>
    <row r="432" spans="13:18" x14ac:dyDescent="0.3">
      <c r="M432" s="67"/>
      <c r="O432" s="68"/>
      <c r="P432" s="68"/>
      <c r="Q432" s="68"/>
      <c r="R432" s="68"/>
    </row>
    <row r="433" spans="13:18" x14ac:dyDescent="0.3">
      <c r="M433" s="67"/>
      <c r="O433" s="68"/>
      <c r="P433" s="68"/>
      <c r="Q433" s="68"/>
      <c r="R433" s="68"/>
    </row>
    <row r="434" spans="13:18" x14ac:dyDescent="0.3">
      <c r="M434" s="67"/>
      <c r="O434" s="68"/>
      <c r="P434" s="68"/>
      <c r="Q434" s="68"/>
      <c r="R434" s="68"/>
    </row>
    <row r="435" spans="13:18" x14ac:dyDescent="0.3">
      <c r="M435" s="67"/>
      <c r="O435" s="68"/>
      <c r="P435" s="68"/>
      <c r="Q435" s="68"/>
      <c r="R435" s="68"/>
    </row>
    <row r="436" spans="13:18" x14ac:dyDescent="0.3">
      <c r="M436" s="67"/>
      <c r="O436" s="68"/>
      <c r="P436" s="68"/>
      <c r="Q436" s="68"/>
      <c r="R436" s="68"/>
    </row>
    <row r="437" spans="13:18" x14ac:dyDescent="0.3">
      <c r="M437" s="67"/>
      <c r="O437" s="68"/>
      <c r="P437" s="68"/>
      <c r="Q437" s="68"/>
      <c r="R437" s="68"/>
    </row>
    <row r="438" spans="13:18" x14ac:dyDescent="0.3">
      <c r="M438" s="67"/>
      <c r="O438" s="68"/>
      <c r="P438" s="68"/>
      <c r="Q438" s="68"/>
      <c r="R438" s="68"/>
    </row>
    <row r="439" spans="13:18" x14ac:dyDescent="0.3">
      <c r="M439" s="67"/>
      <c r="O439" s="68"/>
      <c r="P439" s="68"/>
      <c r="Q439" s="68"/>
      <c r="R439" s="68"/>
    </row>
    <row r="440" spans="13:18" x14ac:dyDescent="0.3">
      <c r="M440" s="67"/>
      <c r="O440" s="68"/>
      <c r="P440" s="68"/>
      <c r="Q440" s="68"/>
      <c r="R440" s="68"/>
    </row>
    <row r="441" spans="13:18" x14ac:dyDescent="0.3">
      <c r="M441" s="67"/>
      <c r="O441" s="68"/>
      <c r="P441" s="68"/>
      <c r="Q441" s="68"/>
      <c r="R441" s="68"/>
    </row>
    <row r="442" spans="13:18" x14ac:dyDescent="0.3">
      <c r="M442" s="67"/>
      <c r="O442" s="68"/>
      <c r="P442" s="68"/>
      <c r="Q442" s="68"/>
      <c r="R442" s="68"/>
    </row>
    <row r="443" spans="13:18" x14ac:dyDescent="0.3">
      <c r="M443" s="67"/>
      <c r="O443" s="68"/>
      <c r="P443" s="68"/>
      <c r="Q443" s="68"/>
      <c r="R443" s="68"/>
    </row>
    <row r="444" spans="13:18" x14ac:dyDescent="0.3">
      <c r="M444" s="67"/>
      <c r="O444" s="68"/>
      <c r="P444" s="68"/>
      <c r="Q444" s="68"/>
      <c r="R444" s="68"/>
    </row>
    <row r="445" spans="13:18" x14ac:dyDescent="0.3">
      <c r="M445" s="67"/>
      <c r="O445" s="68"/>
      <c r="P445" s="68"/>
      <c r="Q445" s="68"/>
      <c r="R445" s="68"/>
    </row>
    <row r="446" spans="13:18" x14ac:dyDescent="0.3">
      <c r="M446" s="67"/>
      <c r="O446" s="68"/>
      <c r="P446" s="68"/>
      <c r="Q446" s="68"/>
      <c r="R446" s="68"/>
    </row>
    <row r="447" spans="13:18" x14ac:dyDescent="0.3">
      <c r="M447" s="67"/>
      <c r="O447" s="68"/>
      <c r="P447" s="68"/>
      <c r="Q447" s="68"/>
      <c r="R447" s="68"/>
    </row>
    <row r="448" spans="13:18" x14ac:dyDescent="0.3">
      <c r="M448" s="67"/>
      <c r="O448" s="68"/>
      <c r="P448" s="68"/>
      <c r="Q448" s="68"/>
      <c r="R448" s="68"/>
    </row>
    <row r="449" spans="13:18" x14ac:dyDescent="0.3">
      <c r="M449" s="67"/>
      <c r="O449" s="68"/>
      <c r="P449" s="68"/>
      <c r="Q449" s="68"/>
      <c r="R449" s="68"/>
    </row>
    <row r="450" spans="13:18" x14ac:dyDescent="0.3">
      <c r="M450" s="67"/>
      <c r="O450" s="68"/>
      <c r="P450" s="68"/>
      <c r="Q450" s="68"/>
      <c r="R450" s="68"/>
    </row>
    <row r="451" spans="13:18" x14ac:dyDescent="0.3">
      <c r="M451" s="67"/>
      <c r="O451" s="68"/>
      <c r="P451" s="68"/>
      <c r="Q451" s="68"/>
      <c r="R451" s="68"/>
    </row>
    <row r="452" spans="13:18" x14ac:dyDescent="0.3">
      <c r="M452" s="67"/>
      <c r="O452" s="68"/>
      <c r="P452" s="68"/>
      <c r="Q452" s="68"/>
      <c r="R452" s="68"/>
    </row>
    <row r="453" spans="13:18" x14ac:dyDescent="0.3">
      <c r="M453" s="67"/>
      <c r="O453" s="68"/>
      <c r="P453" s="68"/>
      <c r="Q453" s="68"/>
      <c r="R453" s="68"/>
    </row>
    <row r="454" spans="13:18" x14ac:dyDescent="0.3">
      <c r="M454" s="67"/>
      <c r="O454" s="68"/>
      <c r="P454" s="68"/>
      <c r="Q454" s="68"/>
      <c r="R454" s="68"/>
    </row>
    <row r="455" spans="13:18" x14ac:dyDescent="0.3">
      <c r="M455" s="67"/>
      <c r="O455" s="68"/>
      <c r="P455" s="68"/>
      <c r="Q455" s="68"/>
      <c r="R455" s="68"/>
    </row>
    <row r="456" spans="13:18" x14ac:dyDescent="0.3">
      <c r="M456" s="67"/>
      <c r="O456" s="68"/>
      <c r="P456" s="68"/>
      <c r="Q456" s="68"/>
      <c r="R456" s="68"/>
    </row>
    <row r="457" spans="13:18" x14ac:dyDescent="0.3">
      <c r="M457" s="67"/>
      <c r="O457" s="68"/>
      <c r="P457" s="68"/>
      <c r="Q457" s="68"/>
      <c r="R457" s="68"/>
    </row>
    <row r="458" spans="13:18" x14ac:dyDescent="0.3">
      <c r="M458" s="67"/>
      <c r="O458" s="68"/>
      <c r="P458" s="68"/>
      <c r="Q458" s="68"/>
      <c r="R458" s="68"/>
    </row>
    <row r="459" spans="13:18" x14ac:dyDescent="0.3">
      <c r="M459" s="67"/>
      <c r="O459" s="68"/>
      <c r="P459" s="68"/>
      <c r="Q459" s="68"/>
      <c r="R459" s="68"/>
    </row>
    <row r="460" spans="13:18" x14ac:dyDescent="0.3">
      <c r="M460" s="67"/>
      <c r="O460" s="68"/>
      <c r="P460" s="68"/>
      <c r="Q460" s="68"/>
      <c r="R460" s="68"/>
    </row>
    <row r="461" spans="13:18" x14ac:dyDescent="0.3">
      <c r="M461" s="67"/>
      <c r="O461" s="68"/>
      <c r="P461" s="68"/>
      <c r="Q461" s="68"/>
      <c r="R461" s="68"/>
    </row>
    <row r="462" spans="13:18" x14ac:dyDescent="0.3">
      <c r="M462" s="67"/>
      <c r="O462" s="68"/>
      <c r="P462" s="68"/>
      <c r="Q462" s="68"/>
      <c r="R462" s="68"/>
    </row>
    <row r="463" spans="13:18" x14ac:dyDescent="0.3">
      <c r="M463" s="67"/>
      <c r="O463" s="68"/>
      <c r="P463" s="68"/>
      <c r="Q463" s="68"/>
      <c r="R463" s="68"/>
    </row>
    <row r="464" spans="13:18" x14ac:dyDescent="0.3">
      <c r="M464" s="67"/>
      <c r="O464" s="68"/>
      <c r="P464" s="68"/>
      <c r="Q464" s="68"/>
      <c r="R464" s="68"/>
    </row>
    <row r="465" spans="13:18" x14ac:dyDescent="0.3">
      <c r="M465" s="67"/>
      <c r="O465" s="68"/>
      <c r="P465" s="68"/>
      <c r="Q465" s="68"/>
      <c r="R465" s="68"/>
    </row>
    <row r="466" spans="13:18" x14ac:dyDescent="0.3">
      <c r="M466" s="67"/>
      <c r="O466" s="68"/>
      <c r="P466" s="68"/>
      <c r="Q466" s="68"/>
      <c r="R466" s="68"/>
    </row>
    <row r="467" spans="13:18" x14ac:dyDescent="0.3">
      <c r="M467" s="67"/>
      <c r="O467" s="68"/>
      <c r="P467" s="68"/>
      <c r="Q467" s="68"/>
      <c r="R467" s="68"/>
    </row>
    <row r="468" spans="13:18" x14ac:dyDescent="0.3">
      <c r="M468" s="67"/>
      <c r="O468" s="68"/>
      <c r="P468" s="68"/>
      <c r="Q468" s="68"/>
      <c r="R468" s="68"/>
    </row>
    <row r="469" spans="13:18" x14ac:dyDescent="0.3">
      <c r="M469" s="67"/>
      <c r="O469" s="68"/>
      <c r="P469" s="68"/>
      <c r="Q469" s="68"/>
      <c r="R469" s="68"/>
    </row>
    <row r="470" spans="13:18" x14ac:dyDescent="0.3">
      <c r="M470" s="67"/>
      <c r="O470" s="68"/>
      <c r="P470" s="68"/>
      <c r="Q470" s="68"/>
      <c r="R470" s="68"/>
    </row>
    <row r="471" spans="13:18" x14ac:dyDescent="0.3">
      <c r="M471" s="67"/>
      <c r="O471" s="68"/>
      <c r="P471" s="68"/>
      <c r="Q471" s="68"/>
      <c r="R471" s="68"/>
    </row>
    <row r="472" spans="13:18" x14ac:dyDescent="0.3">
      <c r="M472" s="67"/>
      <c r="O472" s="68"/>
      <c r="P472" s="68"/>
      <c r="Q472" s="68"/>
      <c r="R472" s="68"/>
    </row>
    <row r="473" spans="13:18" x14ac:dyDescent="0.3">
      <c r="M473" s="67"/>
      <c r="O473" s="68"/>
      <c r="P473" s="68"/>
      <c r="Q473" s="68"/>
      <c r="R473" s="68"/>
    </row>
    <row r="474" spans="13:18" x14ac:dyDescent="0.3">
      <c r="M474" s="67"/>
      <c r="O474" s="68"/>
      <c r="P474" s="68"/>
      <c r="Q474" s="68"/>
      <c r="R474" s="68"/>
    </row>
    <row r="475" spans="13:18" x14ac:dyDescent="0.3">
      <c r="M475" s="67"/>
      <c r="O475" s="68"/>
      <c r="P475" s="68"/>
      <c r="Q475" s="68"/>
      <c r="R475" s="68"/>
    </row>
    <row r="476" spans="13:18" x14ac:dyDescent="0.3">
      <c r="M476" s="67"/>
      <c r="O476" s="68"/>
      <c r="P476" s="68"/>
      <c r="Q476" s="68"/>
      <c r="R476" s="68"/>
    </row>
    <row r="477" spans="13:18" x14ac:dyDescent="0.3">
      <c r="M477" s="67"/>
      <c r="O477" s="68"/>
      <c r="P477" s="68"/>
      <c r="Q477" s="68"/>
      <c r="R477" s="68"/>
    </row>
    <row r="478" spans="13:18" x14ac:dyDescent="0.3">
      <c r="M478" s="67"/>
      <c r="O478" s="68"/>
      <c r="P478" s="68"/>
      <c r="Q478" s="68"/>
      <c r="R478" s="68"/>
    </row>
    <row r="479" spans="13:18" x14ac:dyDescent="0.3">
      <c r="M479" s="67"/>
      <c r="O479" s="68"/>
      <c r="P479" s="68"/>
      <c r="Q479" s="68"/>
      <c r="R479" s="68"/>
    </row>
    <row r="480" spans="13:18" x14ac:dyDescent="0.3">
      <c r="M480" s="67"/>
      <c r="O480" s="68"/>
      <c r="P480" s="68"/>
      <c r="Q480" s="68"/>
      <c r="R480" s="68"/>
    </row>
    <row r="481" spans="13:18" x14ac:dyDescent="0.3">
      <c r="M481" s="67"/>
      <c r="O481" s="68"/>
      <c r="P481" s="68"/>
      <c r="Q481" s="68"/>
      <c r="R481" s="68"/>
    </row>
    <row r="482" spans="13:18" x14ac:dyDescent="0.3">
      <c r="M482" s="67"/>
      <c r="O482" s="68"/>
      <c r="P482" s="68"/>
      <c r="Q482" s="68"/>
      <c r="R482" s="68"/>
    </row>
    <row r="483" spans="13:18" x14ac:dyDescent="0.3">
      <c r="M483" s="67"/>
      <c r="O483" s="68"/>
      <c r="P483" s="68"/>
      <c r="Q483" s="68"/>
      <c r="R483" s="68"/>
    </row>
    <row r="484" spans="13:18" x14ac:dyDescent="0.3">
      <c r="M484" s="67"/>
      <c r="O484" s="68"/>
      <c r="P484" s="68"/>
      <c r="Q484" s="68"/>
      <c r="R484" s="68"/>
    </row>
    <row r="485" spans="13:18" x14ac:dyDescent="0.3">
      <c r="M485" s="67"/>
      <c r="O485" s="68"/>
      <c r="P485" s="68"/>
      <c r="Q485" s="68"/>
      <c r="R485" s="68"/>
    </row>
    <row r="486" spans="13:18" x14ac:dyDescent="0.3">
      <c r="M486" s="67"/>
      <c r="O486" s="68"/>
      <c r="P486" s="68"/>
      <c r="Q486" s="68"/>
      <c r="R486" s="68"/>
    </row>
    <row r="487" spans="13:18" x14ac:dyDescent="0.3">
      <c r="M487" s="67"/>
      <c r="O487" s="68"/>
      <c r="P487" s="68"/>
      <c r="Q487" s="68"/>
      <c r="R487" s="68"/>
    </row>
    <row r="488" spans="13:18" x14ac:dyDescent="0.3">
      <c r="M488" s="67"/>
      <c r="O488" s="68"/>
      <c r="P488" s="68"/>
      <c r="Q488" s="68"/>
      <c r="R488" s="68"/>
    </row>
    <row r="489" spans="13:18" x14ac:dyDescent="0.3">
      <c r="M489" s="67"/>
      <c r="O489" s="68"/>
      <c r="P489" s="68"/>
      <c r="Q489" s="68"/>
      <c r="R489" s="68"/>
    </row>
    <row r="490" spans="13:18" x14ac:dyDescent="0.3">
      <c r="M490" s="67"/>
      <c r="O490" s="68"/>
      <c r="P490" s="68"/>
      <c r="Q490" s="68"/>
      <c r="R490" s="68"/>
    </row>
    <row r="491" spans="13:18" x14ac:dyDescent="0.3">
      <c r="M491" s="67"/>
      <c r="O491" s="68"/>
      <c r="P491" s="68"/>
      <c r="Q491" s="68"/>
      <c r="R491" s="68"/>
    </row>
    <row r="492" spans="13:18" x14ac:dyDescent="0.3">
      <c r="M492" s="67"/>
      <c r="O492" s="68"/>
      <c r="P492" s="68"/>
      <c r="Q492" s="68"/>
      <c r="R492" s="68"/>
    </row>
    <row r="493" spans="13:18" x14ac:dyDescent="0.3">
      <c r="M493" s="67"/>
      <c r="O493" s="68"/>
      <c r="P493" s="68"/>
      <c r="Q493" s="68"/>
      <c r="R493" s="68"/>
    </row>
    <row r="494" spans="13:18" x14ac:dyDescent="0.3">
      <c r="M494" s="67"/>
      <c r="O494" s="68"/>
      <c r="P494" s="68"/>
      <c r="Q494" s="68"/>
      <c r="R494" s="68"/>
    </row>
    <row r="495" spans="13:18" x14ac:dyDescent="0.3">
      <c r="M495" s="67"/>
      <c r="O495" s="68"/>
      <c r="P495" s="68"/>
      <c r="Q495" s="68"/>
      <c r="R495" s="68"/>
    </row>
    <row r="496" spans="13:18" x14ac:dyDescent="0.3">
      <c r="M496" s="67"/>
      <c r="O496" s="68"/>
      <c r="P496" s="68"/>
      <c r="Q496" s="68"/>
      <c r="R496" s="68"/>
    </row>
    <row r="497" spans="13:18" x14ac:dyDescent="0.3">
      <c r="M497" s="67"/>
      <c r="O497" s="68"/>
      <c r="P497" s="68"/>
      <c r="Q497" s="68"/>
      <c r="R497" s="68"/>
    </row>
    <row r="498" spans="13:18" x14ac:dyDescent="0.3">
      <c r="M498" s="67"/>
      <c r="O498" s="68"/>
      <c r="P498" s="68"/>
      <c r="Q498" s="68"/>
      <c r="R498" s="68"/>
    </row>
    <row r="499" spans="13:18" x14ac:dyDescent="0.3">
      <c r="M499" s="67"/>
      <c r="O499" s="68"/>
      <c r="P499" s="68"/>
      <c r="Q499" s="68"/>
      <c r="R499" s="68"/>
    </row>
    <row r="500" spans="13:18" x14ac:dyDescent="0.3">
      <c r="M500" s="67"/>
      <c r="O500" s="68"/>
      <c r="P500" s="68"/>
      <c r="Q500" s="68"/>
      <c r="R500" s="68"/>
    </row>
    <row r="501" spans="13:18" x14ac:dyDescent="0.3">
      <c r="M501" s="67"/>
      <c r="O501" s="68"/>
      <c r="P501" s="68"/>
      <c r="Q501" s="68"/>
      <c r="R501" s="68"/>
    </row>
    <row r="502" spans="13:18" x14ac:dyDescent="0.3">
      <c r="M502" s="67"/>
      <c r="O502" s="68"/>
      <c r="P502" s="68"/>
      <c r="Q502" s="68"/>
      <c r="R502" s="68"/>
    </row>
    <row r="503" spans="13:18" x14ac:dyDescent="0.3">
      <c r="M503" s="67"/>
      <c r="O503" s="68"/>
      <c r="P503" s="68"/>
      <c r="Q503" s="68"/>
      <c r="R503" s="68"/>
    </row>
    <row r="504" spans="13:18" x14ac:dyDescent="0.3">
      <c r="M504" s="67"/>
      <c r="O504" s="68"/>
      <c r="P504" s="68"/>
      <c r="Q504" s="68"/>
      <c r="R504" s="68"/>
    </row>
    <row r="505" spans="13:18" x14ac:dyDescent="0.3">
      <c r="M505" s="67"/>
      <c r="O505" s="68"/>
      <c r="P505" s="68"/>
      <c r="Q505" s="68"/>
      <c r="R505" s="68"/>
    </row>
    <row r="506" spans="13:18" x14ac:dyDescent="0.3">
      <c r="M506" s="67"/>
      <c r="O506" s="68"/>
      <c r="P506" s="68"/>
      <c r="Q506" s="68"/>
      <c r="R506" s="68"/>
    </row>
    <row r="507" spans="13:18" x14ac:dyDescent="0.3">
      <c r="M507" s="67"/>
      <c r="O507" s="68"/>
      <c r="P507" s="68"/>
      <c r="Q507" s="68"/>
      <c r="R507" s="68"/>
    </row>
    <row r="508" spans="13:18" x14ac:dyDescent="0.3">
      <c r="M508" s="67"/>
      <c r="O508" s="68"/>
      <c r="P508" s="68"/>
      <c r="Q508" s="68"/>
      <c r="R508" s="68"/>
    </row>
    <row r="509" spans="13:18" x14ac:dyDescent="0.3">
      <c r="M509" s="67"/>
      <c r="O509" s="68"/>
      <c r="P509" s="68"/>
      <c r="Q509" s="68"/>
      <c r="R509" s="68"/>
    </row>
    <row r="510" spans="13:18" x14ac:dyDescent="0.3">
      <c r="M510" s="67"/>
      <c r="O510" s="68"/>
      <c r="P510" s="68"/>
      <c r="Q510" s="68"/>
      <c r="R510" s="68"/>
    </row>
    <row r="511" spans="13:18" x14ac:dyDescent="0.3">
      <c r="M511" s="67"/>
      <c r="O511" s="68"/>
      <c r="P511" s="68"/>
      <c r="Q511" s="68"/>
      <c r="R511" s="68"/>
    </row>
    <row r="512" spans="13:18" x14ac:dyDescent="0.3">
      <c r="M512" s="67"/>
      <c r="O512" s="68"/>
      <c r="P512" s="68"/>
      <c r="Q512" s="68"/>
      <c r="R512" s="68"/>
    </row>
    <row r="513" spans="13:18" x14ac:dyDescent="0.3">
      <c r="M513" s="67"/>
      <c r="O513" s="68"/>
      <c r="P513" s="68"/>
      <c r="Q513" s="68"/>
      <c r="R513" s="68"/>
    </row>
    <row r="514" spans="13:18" x14ac:dyDescent="0.3">
      <c r="M514" s="67"/>
      <c r="O514" s="68"/>
      <c r="P514" s="68"/>
      <c r="Q514" s="68"/>
      <c r="R514" s="68"/>
    </row>
    <row r="515" spans="13:18" x14ac:dyDescent="0.3">
      <c r="M515" s="67"/>
      <c r="O515" s="68"/>
      <c r="P515" s="68"/>
      <c r="Q515" s="68"/>
      <c r="R515" s="68"/>
    </row>
    <row r="516" spans="13:18" x14ac:dyDescent="0.3">
      <c r="M516" s="67"/>
      <c r="O516" s="68"/>
      <c r="P516" s="68"/>
      <c r="Q516" s="68"/>
      <c r="R516" s="68"/>
    </row>
    <row r="517" spans="13:18" x14ac:dyDescent="0.3">
      <c r="M517" s="67"/>
      <c r="O517" s="68"/>
      <c r="P517" s="68"/>
      <c r="Q517" s="68"/>
      <c r="R517" s="68"/>
    </row>
    <row r="518" spans="13:18" x14ac:dyDescent="0.3">
      <c r="M518" s="67"/>
      <c r="O518" s="68"/>
      <c r="P518" s="68"/>
      <c r="Q518" s="68"/>
      <c r="R518" s="68"/>
    </row>
    <row r="519" spans="13:18" x14ac:dyDescent="0.3">
      <c r="M519" s="67"/>
      <c r="O519" s="68"/>
      <c r="P519" s="68"/>
      <c r="Q519" s="68"/>
      <c r="R519" s="68"/>
    </row>
    <row r="520" spans="13:18" x14ac:dyDescent="0.3">
      <c r="M520" s="67"/>
      <c r="O520" s="68"/>
      <c r="P520" s="68"/>
      <c r="Q520" s="68"/>
      <c r="R520" s="68"/>
    </row>
    <row r="521" spans="13:18" x14ac:dyDescent="0.3">
      <c r="M521" s="67"/>
      <c r="O521" s="68"/>
      <c r="P521" s="68"/>
      <c r="Q521" s="68"/>
      <c r="R521" s="68"/>
    </row>
    <row r="522" spans="13:18" x14ac:dyDescent="0.3">
      <c r="M522" s="67"/>
      <c r="O522" s="68"/>
      <c r="P522" s="68"/>
      <c r="Q522" s="68"/>
      <c r="R522" s="68"/>
    </row>
    <row r="523" spans="13:18" x14ac:dyDescent="0.3">
      <c r="M523" s="67"/>
      <c r="O523" s="68"/>
      <c r="P523" s="68"/>
      <c r="Q523" s="68"/>
      <c r="R523" s="68"/>
    </row>
    <row r="524" spans="13:18" x14ac:dyDescent="0.3">
      <c r="M524" s="67"/>
      <c r="O524" s="68"/>
      <c r="P524" s="68"/>
      <c r="Q524" s="68"/>
      <c r="R524" s="68"/>
    </row>
    <row r="525" spans="13:18" x14ac:dyDescent="0.3">
      <c r="M525" s="67"/>
      <c r="O525" s="68"/>
      <c r="P525" s="68"/>
      <c r="Q525" s="68"/>
      <c r="R525" s="68"/>
    </row>
    <row r="526" spans="13:18" x14ac:dyDescent="0.3">
      <c r="M526" s="67"/>
      <c r="O526" s="68"/>
      <c r="P526" s="68"/>
      <c r="Q526" s="68"/>
      <c r="R526" s="68"/>
    </row>
    <row r="527" spans="13:18" x14ac:dyDescent="0.3">
      <c r="M527" s="67"/>
      <c r="O527" s="68"/>
      <c r="P527" s="68"/>
      <c r="Q527" s="68"/>
      <c r="R527" s="68"/>
    </row>
    <row r="528" spans="13:18" x14ac:dyDescent="0.3">
      <c r="M528" s="67"/>
      <c r="O528" s="68"/>
      <c r="P528" s="68"/>
      <c r="Q528" s="68"/>
      <c r="R528" s="68"/>
    </row>
    <row r="529" spans="13:18" x14ac:dyDescent="0.3">
      <c r="M529" s="67"/>
      <c r="O529" s="68"/>
      <c r="P529" s="68"/>
      <c r="Q529" s="68"/>
      <c r="R529" s="68"/>
    </row>
    <row r="530" spans="13:18" x14ac:dyDescent="0.3">
      <c r="M530" s="67"/>
      <c r="O530" s="68"/>
      <c r="P530" s="68"/>
      <c r="Q530" s="68"/>
      <c r="R530" s="68"/>
    </row>
    <row r="531" spans="13:18" x14ac:dyDescent="0.3">
      <c r="M531" s="67"/>
      <c r="O531" s="68"/>
      <c r="P531" s="68"/>
      <c r="Q531" s="68"/>
      <c r="R531" s="68"/>
    </row>
    <row r="532" spans="13:18" x14ac:dyDescent="0.3">
      <c r="M532" s="67"/>
      <c r="O532" s="68"/>
      <c r="P532" s="68"/>
      <c r="Q532" s="68"/>
      <c r="R532" s="68"/>
    </row>
    <row r="533" spans="13:18" x14ac:dyDescent="0.3">
      <c r="M533" s="67"/>
      <c r="O533" s="68"/>
      <c r="P533" s="68"/>
      <c r="Q533" s="68"/>
      <c r="R533" s="68"/>
    </row>
    <row r="534" spans="13:18" x14ac:dyDescent="0.3">
      <c r="M534" s="67"/>
      <c r="O534" s="68"/>
      <c r="P534" s="68"/>
      <c r="Q534" s="68"/>
      <c r="R534" s="68"/>
    </row>
    <row r="535" spans="13:18" x14ac:dyDescent="0.3">
      <c r="M535" s="67"/>
      <c r="O535" s="68"/>
      <c r="P535" s="68"/>
      <c r="Q535" s="68"/>
      <c r="R535" s="68"/>
    </row>
    <row r="536" spans="13:18" x14ac:dyDescent="0.3">
      <c r="M536" s="67"/>
      <c r="O536" s="68"/>
      <c r="P536" s="68"/>
      <c r="Q536" s="68"/>
      <c r="R536" s="68"/>
    </row>
    <row r="537" spans="13:18" x14ac:dyDescent="0.3">
      <c r="M537" s="67"/>
      <c r="O537" s="68"/>
      <c r="P537" s="68"/>
      <c r="Q537" s="68"/>
      <c r="R537" s="68"/>
    </row>
    <row r="538" spans="13:18" x14ac:dyDescent="0.3">
      <c r="M538" s="67"/>
      <c r="O538" s="68"/>
      <c r="P538" s="68"/>
      <c r="Q538" s="68"/>
      <c r="R538" s="68"/>
    </row>
    <row r="539" spans="13:18" x14ac:dyDescent="0.3">
      <c r="M539" s="67"/>
      <c r="O539" s="68"/>
      <c r="P539" s="68"/>
      <c r="Q539" s="68"/>
      <c r="R539" s="68"/>
    </row>
    <row r="540" spans="13:18" x14ac:dyDescent="0.3">
      <c r="M540" s="67"/>
      <c r="O540" s="68"/>
      <c r="P540" s="68"/>
      <c r="Q540" s="68"/>
      <c r="R540" s="68"/>
    </row>
    <row r="541" spans="13:18" x14ac:dyDescent="0.3">
      <c r="M541" s="67"/>
      <c r="O541" s="68"/>
      <c r="P541" s="68"/>
      <c r="Q541" s="68"/>
      <c r="R541" s="68"/>
    </row>
    <row r="542" spans="13:18" x14ac:dyDescent="0.3">
      <c r="M542" s="67"/>
      <c r="O542" s="68"/>
      <c r="P542" s="68"/>
      <c r="Q542" s="68"/>
      <c r="R542" s="68"/>
    </row>
    <row r="543" spans="13:18" x14ac:dyDescent="0.3">
      <c r="M543" s="67"/>
      <c r="O543" s="68"/>
      <c r="P543" s="68"/>
      <c r="Q543" s="68"/>
      <c r="R543" s="68"/>
    </row>
    <row r="544" spans="13:18" x14ac:dyDescent="0.3">
      <c r="M544" s="67"/>
      <c r="O544" s="68"/>
      <c r="P544" s="68"/>
      <c r="Q544" s="68"/>
      <c r="R544" s="68"/>
    </row>
    <row r="545" spans="13:18" x14ac:dyDescent="0.3">
      <c r="M545" s="67"/>
      <c r="O545" s="68"/>
      <c r="P545" s="68"/>
      <c r="Q545" s="68"/>
      <c r="R545" s="68"/>
    </row>
    <row r="546" spans="13:18" x14ac:dyDescent="0.3">
      <c r="M546" s="67"/>
      <c r="O546" s="68"/>
      <c r="P546" s="68"/>
      <c r="Q546" s="68"/>
      <c r="R546" s="68"/>
    </row>
    <row r="547" spans="13:18" x14ac:dyDescent="0.3">
      <c r="M547" s="67"/>
      <c r="O547" s="68"/>
      <c r="P547" s="68"/>
      <c r="Q547" s="68"/>
      <c r="R547" s="68"/>
    </row>
    <row r="548" spans="13:18" x14ac:dyDescent="0.3">
      <c r="M548" s="67"/>
      <c r="O548" s="68"/>
      <c r="P548" s="68"/>
      <c r="Q548" s="68"/>
      <c r="R548" s="68"/>
    </row>
    <row r="549" spans="13:18" x14ac:dyDescent="0.3">
      <c r="M549" s="67"/>
      <c r="O549" s="68"/>
      <c r="P549" s="68"/>
      <c r="Q549" s="68"/>
      <c r="R549" s="68"/>
    </row>
    <row r="550" spans="13:18" x14ac:dyDescent="0.3">
      <c r="M550" s="67"/>
      <c r="O550" s="68"/>
      <c r="P550" s="68"/>
      <c r="Q550" s="68"/>
      <c r="R550" s="68"/>
    </row>
    <row r="551" spans="13:18" x14ac:dyDescent="0.3">
      <c r="M551" s="67"/>
      <c r="O551" s="68"/>
      <c r="P551" s="68"/>
      <c r="Q551" s="68"/>
      <c r="R551" s="68"/>
    </row>
    <row r="552" spans="13:18" x14ac:dyDescent="0.3">
      <c r="M552" s="67"/>
      <c r="O552" s="68"/>
      <c r="P552" s="68"/>
      <c r="Q552" s="68"/>
      <c r="R552" s="68"/>
    </row>
    <row r="553" spans="13:18" x14ac:dyDescent="0.3">
      <c r="M553" s="67"/>
      <c r="O553" s="68"/>
      <c r="P553" s="68"/>
      <c r="Q553" s="68"/>
      <c r="R553" s="68"/>
    </row>
    <row r="554" spans="13:18" x14ac:dyDescent="0.3">
      <c r="M554" s="67"/>
      <c r="O554" s="68"/>
      <c r="P554" s="68"/>
      <c r="Q554" s="68"/>
      <c r="R554" s="68"/>
    </row>
    <row r="555" spans="13:18" x14ac:dyDescent="0.3">
      <c r="M555" s="67"/>
      <c r="O555" s="68"/>
      <c r="P555" s="68"/>
      <c r="Q555" s="68"/>
      <c r="R555" s="68"/>
    </row>
    <row r="556" spans="13:18" x14ac:dyDescent="0.3">
      <c r="M556" s="67"/>
      <c r="O556" s="68"/>
      <c r="P556" s="68"/>
      <c r="Q556" s="68"/>
      <c r="R556" s="68"/>
    </row>
    <row r="557" spans="13:18" x14ac:dyDescent="0.3">
      <c r="M557" s="67"/>
      <c r="O557" s="68"/>
      <c r="P557" s="68"/>
      <c r="Q557" s="68"/>
      <c r="R557" s="68"/>
    </row>
    <row r="558" spans="13:18" x14ac:dyDescent="0.3">
      <c r="M558" s="67"/>
      <c r="O558" s="68"/>
      <c r="P558" s="68"/>
      <c r="Q558" s="68"/>
      <c r="R558" s="68"/>
    </row>
    <row r="559" spans="13:18" x14ac:dyDescent="0.3">
      <c r="M559" s="67"/>
      <c r="O559" s="68"/>
      <c r="P559" s="68"/>
      <c r="Q559" s="68"/>
      <c r="R559" s="68"/>
    </row>
    <row r="560" spans="13:18" x14ac:dyDescent="0.3">
      <c r="M560" s="67"/>
      <c r="O560" s="68"/>
      <c r="P560" s="68"/>
      <c r="Q560" s="68"/>
      <c r="R560" s="68"/>
    </row>
    <row r="561" spans="13:18" x14ac:dyDescent="0.3">
      <c r="M561" s="67"/>
      <c r="O561" s="68"/>
      <c r="P561" s="68"/>
      <c r="Q561" s="68"/>
      <c r="R561" s="68"/>
    </row>
    <row r="562" spans="13:18" x14ac:dyDescent="0.3">
      <c r="M562" s="67"/>
      <c r="O562" s="68"/>
      <c r="P562" s="68"/>
      <c r="Q562" s="68"/>
      <c r="R562" s="68"/>
    </row>
    <row r="563" spans="13:18" x14ac:dyDescent="0.3">
      <c r="M563" s="67"/>
      <c r="O563" s="68"/>
      <c r="P563" s="68"/>
      <c r="Q563" s="68"/>
      <c r="R563" s="68"/>
    </row>
    <row r="564" spans="13:18" x14ac:dyDescent="0.3">
      <c r="M564" s="67"/>
      <c r="O564" s="68"/>
      <c r="P564" s="68"/>
      <c r="Q564" s="68"/>
      <c r="R564" s="68"/>
    </row>
    <row r="565" spans="13:18" x14ac:dyDescent="0.3">
      <c r="M565" s="67"/>
      <c r="O565" s="68"/>
      <c r="P565" s="68"/>
      <c r="Q565" s="68"/>
      <c r="R565" s="68"/>
    </row>
    <row r="566" spans="13:18" x14ac:dyDescent="0.3">
      <c r="M566" s="67"/>
      <c r="O566" s="68"/>
      <c r="P566" s="68"/>
      <c r="Q566" s="68"/>
      <c r="R566" s="68"/>
    </row>
    <row r="567" spans="13:18" x14ac:dyDescent="0.3">
      <c r="M567" s="67"/>
      <c r="O567" s="68"/>
      <c r="P567" s="68"/>
      <c r="Q567" s="68"/>
      <c r="R567" s="68"/>
    </row>
    <row r="568" spans="13:18" x14ac:dyDescent="0.3">
      <c r="M568" s="67"/>
      <c r="O568" s="68"/>
      <c r="P568" s="68"/>
      <c r="Q568" s="68"/>
      <c r="R568" s="68"/>
    </row>
    <row r="569" spans="13:18" x14ac:dyDescent="0.3">
      <c r="M569" s="67"/>
      <c r="O569" s="68"/>
      <c r="P569" s="68"/>
      <c r="Q569" s="68"/>
      <c r="R569" s="68"/>
    </row>
    <row r="570" spans="13:18" x14ac:dyDescent="0.3">
      <c r="M570" s="67"/>
      <c r="O570" s="68"/>
      <c r="P570" s="68"/>
      <c r="Q570" s="68"/>
      <c r="R570" s="68"/>
    </row>
    <row r="571" spans="13:18" x14ac:dyDescent="0.3">
      <c r="M571" s="67"/>
      <c r="O571" s="68"/>
      <c r="P571" s="68"/>
      <c r="Q571" s="68"/>
      <c r="R571" s="68"/>
    </row>
    <row r="572" spans="13:18" x14ac:dyDescent="0.3">
      <c r="M572" s="67"/>
      <c r="O572" s="68"/>
      <c r="P572" s="68"/>
      <c r="Q572" s="68"/>
      <c r="R572" s="68"/>
    </row>
    <row r="573" spans="13:18" x14ac:dyDescent="0.3">
      <c r="M573" s="67"/>
      <c r="O573" s="68"/>
      <c r="P573" s="68"/>
      <c r="Q573" s="68"/>
      <c r="R573" s="68"/>
    </row>
    <row r="574" spans="13:18" x14ac:dyDescent="0.3">
      <c r="M574" s="67"/>
      <c r="O574" s="68"/>
      <c r="P574" s="68"/>
      <c r="Q574" s="68"/>
      <c r="R574" s="68"/>
    </row>
    <row r="575" spans="13:18" x14ac:dyDescent="0.3">
      <c r="M575" s="67"/>
      <c r="O575" s="68"/>
      <c r="P575" s="68"/>
      <c r="Q575" s="68"/>
      <c r="R575" s="68"/>
    </row>
    <row r="576" spans="13:18" x14ac:dyDescent="0.3">
      <c r="M576" s="67"/>
      <c r="O576" s="68"/>
      <c r="P576" s="68"/>
      <c r="Q576" s="68"/>
      <c r="R576" s="68"/>
    </row>
    <row r="577" spans="13:18" x14ac:dyDescent="0.3">
      <c r="M577" s="67"/>
      <c r="O577" s="68"/>
      <c r="P577" s="68"/>
      <c r="Q577" s="68"/>
      <c r="R577" s="68"/>
    </row>
    <row r="578" spans="13:18" x14ac:dyDescent="0.3">
      <c r="M578" s="67"/>
      <c r="O578" s="68"/>
      <c r="P578" s="68"/>
      <c r="Q578" s="68"/>
      <c r="R578" s="68"/>
    </row>
    <row r="579" spans="13:18" x14ac:dyDescent="0.3">
      <c r="M579" s="67"/>
      <c r="O579" s="68"/>
      <c r="P579" s="68"/>
      <c r="Q579" s="68"/>
      <c r="R579" s="68"/>
    </row>
    <row r="580" spans="13:18" x14ac:dyDescent="0.3">
      <c r="M580" s="67"/>
      <c r="O580" s="68"/>
      <c r="P580" s="68"/>
      <c r="Q580" s="68"/>
      <c r="R580" s="68"/>
    </row>
    <row r="581" spans="13:18" x14ac:dyDescent="0.3">
      <c r="M581" s="67"/>
      <c r="O581" s="68"/>
      <c r="P581" s="68"/>
      <c r="Q581" s="68"/>
      <c r="R581" s="68"/>
    </row>
    <row r="582" spans="13:18" x14ac:dyDescent="0.3">
      <c r="M582" s="67"/>
      <c r="O582" s="68"/>
      <c r="P582" s="68"/>
      <c r="Q582" s="68"/>
      <c r="R582" s="68"/>
    </row>
    <row r="583" spans="13:18" x14ac:dyDescent="0.3">
      <c r="M583" s="67"/>
      <c r="O583" s="68"/>
      <c r="P583" s="68"/>
      <c r="Q583" s="68"/>
      <c r="R583" s="68"/>
    </row>
    <row r="584" spans="13:18" x14ac:dyDescent="0.3">
      <c r="M584" s="67"/>
      <c r="O584" s="68"/>
      <c r="P584" s="68"/>
      <c r="Q584" s="68"/>
      <c r="R584" s="68"/>
    </row>
    <row r="585" spans="13:18" x14ac:dyDescent="0.3">
      <c r="M585" s="67"/>
      <c r="O585" s="68"/>
      <c r="P585" s="68"/>
      <c r="Q585" s="68"/>
      <c r="R585" s="68"/>
    </row>
    <row r="586" spans="13:18" x14ac:dyDescent="0.3">
      <c r="M586" s="67"/>
      <c r="O586" s="68"/>
      <c r="P586" s="68"/>
      <c r="Q586" s="68"/>
      <c r="R586" s="68"/>
    </row>
    <row r="587" spans="13:18" x14ac:dyDescent="0.3">
      <c r="M587" s="67"/>
      <c r="O587" s="68"/>
      <c r="P587" s="68"/>
      <c r="Q587" s="68"/>
      <c r="R587" s="68"/>
    </row>
    <row r="588" spans="13:18" x14ac:dyDescent="0.3">
      <c r="M588" s="67"/>
      <c r="O588" s="68"/>
      <c r="P588" s="68"/>
      <c r="Q588" s="68"/>
      <c r="R588" s="68"/>
    </row>
    <row r="589" spans="13:18" x14ac:dyDescent="0.3">
      <c r="M589" s="67"/>
      <c r="O589" s="68"/>
      <c r="P589" s="68"/>
      <c r="Q589" s="68"/>
      <c r="R589" s="68"/>
    </row>
    <row r="590" spans="13:18" x14ac:dyDescent="0.3">
      <c r="M590" s="67"/>
      <c r="O590" s="68"/>
      <c r="P590" s="68"/>
      <c r="Q590" s="68"/>
      <c r="R590" s="68"/>
    </row>
    <row r="591" spans="13:18" x14ac:dyDescent="0.3">
      <c r="M591" s="67"/>
      <c r="O591" s="68"/>
      <c r="P591" s="68"/>
      <c r="Q591" s="68"/>
      <c r="R591" s="68"/>
    </row>
    <row r="592" spans="13:18" x14ac:dyDescent="0.3">
      <c r="M592" s="67"/>
      <c r="O592" s="68"/>
      <c r="P592" s="68"/>
      <c r="Q592" s="68"/>
      <c r="R592" s="68"/>
    </row>
    <row r="593" spans="13:18" x14ac:dyDescent="0.3">
      <c r="M593" s="67"/>
      <c r="O593" s="68"/>
      <c r="P593" s="68"/>
      <c r="Q593" s="68"/>
      <c r="R593" s="68"/>
    </row>
    <row r="594" spans="13:18" x14ac:dyDescent="0.3">
      <c r="M594" s="67"/>
      <c r="O594" s="68"/>
      <c r="P594" s="68"/>
      <c r="Q594" s="68"/>
      <c r="R594" s="68"/>
    </row>
    <row r="595" spans="13:18" x14ac:dyDescent="0.3">
      <c r="M595" s="67"/>
      <c r="O595" s="68"/>
      <c r="P595" s="68"/>
      <c r="Q595" s="68"/>
      <c r="R595" s="68"/>
    </row>
    <row r="596" spans="13:18" x14ac:dyDescent="0.3">
      <c r="M596" s="67"/>
      <c r="O596" s="68"/>
      <c r="P596" s="68"/>
      <c r="Q596" s="68"/>
      <c r="R596" s="68"/>
    </row>
    <row r="597" spans="13:18" x14ac:dyDescent="0.3">
      <c r="M597" s="67"/>
      <c r="O597" s="68"/>
      <c r="P597" s="68"/>
      <c r="Q597" s="68"/>
      <c r="R597" s="68"/>
    </row>
    <row r="598" spans="13:18" x14ac:dyDescent="0.3">
      <c r="M598" s="67"/>
      <c r="O598" s="68"/>
      <c r="P598" s="68"/>
      <c r="Q598" s="68"/>
      <c r="R598" s="68"/>
    </row>
    <row r="599" spans="13:18" x14ac:dyDescent="0.3">
      <c r="M599" s="67"/>
      <c r="O599" s="68"/>
      <c r="P599" s="68"/>
      <c r="Q599" s="68"/>
      <c r="R599" s="68"/>
    </row>
    <row r="600" spans="13:18" x14ac:dyDescent="0.3">
      <c r="M600" s="67"/>
      <c r="O600" s="68"/>
      <c r="P600" s="68"/>
      <c r="Q600" s="68"/>
      <c r="R600" s="68"/>
    </row>
    <row r="601" spans="13:18" x14ac:dyDescent="0.3">
      <c r="M601" s="67"/>
      <c r="O601" s="68"/>
      <c r="P601" s="68"/>
      <c r="Q601" s="68"/>
      <c r="R601" s="68"/>
    </row>
    <row r="602" spans="13:18" x14ac:dyDescent="0.3">
      <c r="M602" s="67"/>
      <c r="O602" s="68"/>
      <c r="P602" s="68"/>
      <c r="Q602" s="68"/>
      <c r="R602" s="68"/>
    </row>
    <row r="603" spans="13:18" x14ac:dyDescent="0.3">
      <c r="M603" s="67"/>
      <c r="O603" s="68"/>
      <c r="P603" s="68"/>
      <c r="Q603" s="68"/>
      <c r="R603" s="68"/>
    </row>
    <row r="604" spans="13:18" x14ac:dyDescent="0.3">
      <c r="M604" s="67"/>
      <c r="O604" s="68"/>
      <c r="P604" s="68"/>
      <c r="Q604" s="68"/>
      <c r="R604" s="68"/>
    </row>
    <row r="605" spans="13:18" x14ac:dyDescent="0.3">
      <c r="M605" s="67"/>
      <c r="O605" s="68"/>
      <c r="P605" s="68"/>
      <c r="Q605" s="68"/>
      <c r="R605" s="68"/>
    </row>
    <row r="606" spans="13:18" x14ac:dyDescent="0.3">
      <c r="M606" s="67"/>
      <c r="O606" s="68"/>
      <c r="P606" s="68"/>
      <c r="Q606" s="68"/>
      <c r="R606" s="68"/>
    </row>
    <row r="607" spans="13:18" x14ac:dyDescent="0.3">
      <c r="M607" s="67"/>
      <c r="O607" s="68"/>
      <c r="P607" s="68"/>
      <c r="Q607" s="68"/>
      <c r="R607" s="68"/>
    </row>
    <row r="608" spans="13:18" x14ac:dyDescent="0.3">
      <c r="M608" s="67"/>
      <c r="O608" s="68"/>
      <c r="P608" s="68"/>
      <c r="Q608" s="68"/>
      <c r="R608" s="68"/>
    </row>
    <row r="609" spans="13:18" x14ac:dyDescent="0.3">
      <c r="M609" s="67"/>
      <c r="O609" s="68"/>
      <c r="P609" s="68"/>
      <c r="Q609" s="68"/>
      <c r="R609" s="68"/>
    </row>
    <row r="610" spans="13:18" x14ac:dyDescent="0.3">
      <c r="M610" s="67"/>
      <c r="O610" s="68"/>
      <c r="P610" s="68"/>
      <c r="Q610" s="68"/>
      <c r="R610" s="68"/>
    </row>
    <row r="611" spans="13:18" x14ac:dyDescent="0.3">
      <c r="M611" s="67"/>
      <c r="O611" s="68"/>
      <c r="P611" s="68"/>
      <c r="Q611" s="68"/>
      <c r="R611" s="68"/>
    </row>
    <row r="612" spans="13:18" x14ac:dyDescent="0.3">
      <c r="M612" s="67"/>
      <c r="O612" s="68"/>
      <c r="P612" s="68"/>
      <c r="Q612" s="68"/>
      <c r="R612" s="68"/>
    </row>
    <row r="613" spans="13:18" x14ac:dyDescent="0.3">
      <c r="M613" s="67"/>
      <c r="O613" s="68"/>
      <c r="P613" s="68"/>
      <c r="Q613" s="68"/>
      <c r="R613" s="68"/>
    </row>
    <row r="614" spans="13:18" x14ac:dyDescent="0.3">
      <c r="M614" s="67"/>
      <c r="O614" s="68"/>
      <c r="P614" s="68"/>
      <c r="Q614" s="68"/>
      <c r="R614" s="68"/>
    </row>
    <row r="615" spans="13:18" x14ac:dyDescent="0.3">
      <c r="M615" s="67"/>
      <c r="O615" s="68"/>
      <c r="P615" s="68"/>
      <c r="Q615" s="68"/>
      <c r="R615" s="68"/>
    </row>
    <row r="616" spans="13:18" x14ac:dyDescent="0.3">
      <c r="M616" s="67"/>
      <c r="O616" s="68"/>
      <c r="P616" s="68"/>
      <c r="Q616" s="68"/>
      <c r="R616" s="68"/>
    </row>
    <row r="617" spans="13:18" x14ac:dyDescent="0.3">
      <c r="M617" s="67"/>
      <c r="O617" s="68"/>
      <c r="P617" s="68"/>
      <c r="Q617" s="68"/>
      <c r="R617" s="68"/>
    </row>
    <row r="618" spans="13:18" x14ac:dyDescent="0.3">
      <c r="M618" s="67"/>
      <c r="O618" s="68"/>
      <c r="P618" s="68"/>
      <c r="Q618" s="68"/>
      <c r="R618" s="68"/>
    </row>
    <row r="619" spans="13:18" x14ac:dyDescent="0.3">
      <c r="M619" s="67"/>
      <c r="O619" s="68"/>
      <c r="P619" s="68"/>
      <c r="Q619" s="68"/>
      <c r="R619" s="68"/>
    </row>
    <row r="620" spans="13:18" x14ac:dyDescent="0.3">
      <c r="M620" s="67"/>
      <c r="O620" s="68"/>
      <c r="P620" s="68"/>
      <c r="Q620" s="68"/>
      <c r="R620" s="68"/>
    </row>
    <row r="621" spans="13:18" x14ac:dyDescent="0.3">
      <c r="M621" s="67"/>
      <c r="O621" s="68"/>
      <c r="P621" s="68"/>
      <c r="Q621" s="68"/>
      <c r="R621" s="68"/>
    </row>
    <row r="622" spans="13:18" x14ac:dyDescent="0.3">
      <c r="M622" s="67"/>
      <c r="O622" s="68"/>
      <c r="P622" s="68"/>
      <c r="Q622" s="68"/>
      <c r="R622" s="68"/>
    </row>
    <row r="623" spans="13:18" x14ac:dyDescent="0.3">
      <c r="M623" s="67"/>
      <c r="O623" s="68"/>
      <c r="P623" s="68"/>
      <c r="Q623" s="68"/>
      <c r="R623" s="68"/>
    </row>
    <row r="624" spans="13:18" x14ac:dyDescent="0.3">
      <c r="M624" s="67"/>
      <c r="O624" s="68"/>
      <c r="P624" s="68"/>
      <c r="Q624" s="68"/>
      <c r="R624" s="68"/>
    </row>
    <row r="625" spans="13:18" x14ac:dyDescent="0.3">
      <c r="M625" s="67"/>
      <c r="O625" s="68"/>
      <c r="P625" s="68"/>
      <c r="Q625" s="68"/>
      <c r="R625" s="68"/>
    </row>
    <row r="626" spans="13:18" x14ac:dyDescent="0.3">
      <c r="M626" s="67"/>
      <c r="O626" s="68"/>
      <c r="P626" s="68"/>
      <c r="Q626" s="68"/>
      <c r="R626" s="68"/>
    </row>
    <row r="627" spans="13:18" x14ac:dyDescent="0.3">
      <c r="M627" s="67"/>
      <c r="O627" s="68"/>
      <c r="P627" s="68"/>
      <c r="Q627" s="68"/>
      <c r="R627" s="68"/>
    </row>
    <row r="628" spans="13:18" x14ac:dyDescent="0.3">
      <c r="M628" s="67"/>
      <c r="O628" s="68"/>
      <c r="P628" s="68"/>
      <c r="Q628" s="68"/>
      <c r="R628" s="68"/>
    </row>
    <row r="629" spans="13:18" x14ac:dyDescent="0.3">
      <c r="M629" s="67"/>
      <c r="O629" s="68"/>
      <c r="P629" s="68"/>
      <c r="Q629" s="68"/>
      <c r="R629" s="68"/>
    </row>
    <row r="630" spans="13:18" x14ac:dyDescent="0.3">
      <c r="M630" s="67"/>
      <c r="O630" s="68"/>
      <c r="P630" s="68"/>
      <c r="Q630" s="68"/>
      <c r="R630" s="68"/>
    </row>
    <row r="631" spans="13:18" x14ac:dyDescent="0.3">
      <c r="M631" s="67"/>
      <c r="O631" s="68"/>
      <c r="P631" s="68"/>
      <c r="Q631" s="68"/>
      <c r="R631" s="68"/>
    </row>
    <row r="632" spans="13:18" x14ac:dyDescent="0.3">
      <c r="M632" s="67"/>
      <c r="O632" s="68"/>
      <c r="P632" s="68"/>
      <c r="Q632" s="68"/>
      <c r="R632" s="68"/>
    </row>
    <row r="633" spans="13:18" x14ac:dyDescent="0.3">
      <c r="M633" s="67"/>
      <c r="O633" s="68"/>
      <c r="P633" s="68"/>
      <c r="Q633" s="68"/>
      <c r="R633" s="68"/>
    </row>
    <row r="634" spans="13:18" x14ac:dyDescent="0.3">
      <c r="M634" s="67"/>
      <c r="O634" s="68"/>
      <c r="P634" s="68"/>
      <c r="Q634" s="68"/>
      <c r="R634" s="68"/>
    </row>
    <row r="635" spans="13:18" x14ac:dyDescent="0.3">
      <c r="M635" s="67"/>
      <c r="O635" s="68"/>
      <c r="P635" s="68"/>
      <c r="Q635" s="68"/>
      <c r="R635" s="68"/>
    </row>
    <row r="636" spans="13:18" x14ac:dyDescent="0.3">
      <c r="M636" s="67"/>
      <c r="O636" s="68"/>
      <c r="P636" s="68"/>
      <c r="Q636" s="68"/>
      <c r="R636" s="68"/>
    </row>
    <row r="637" spans="13:18" x14ac:dyDescent="0.3">
      <c r="M637" s="67"/>
      <c r="O637" s="68"/>
      <c r="P637" s="68"/>
      <c r="Q637" s="68"/>
      <c r="R637" s="68"/>
    </row>
    <row r="638" spans="13:18" x14ac:dyDescent="0.3">
      <c r="M638" s="67"/>
      <c r="O638" s="68"/>
      <c r="P638" s="68"/>
      <c r="Q638" s="68"/>
      <c r="R638" s="68"/>
    </row>
    <row r="639" spans="13:18" x14ac:dyDescent="0.3">
      <c r="M639" s="67"/>
      <c r="O639" s="68"/>
      <c r="P639" s="68"/>
      <c r="Q639" s="68"/>
      <c r="R639" s="68"/>
    </row>
    <row r="640" spans="13:18" x14ac:dyDescent="0.3">
      <c r="M640" s="67"/>
      <c r="O640" s="68"/>
      <c r="P640" s="68"/>
      <c r="Q640" s="68"/>
      <c r="R640" s="68"/>
    </row>
    <row r="641" spans="13:18" x14ac:dyDescent="0.3">
      <c r="M641" s="67"/>
      <c r="O641" s="68"/>
      <c r="P641" s="68"/>
      <c r="Q641" s="68"/>
      <c r="R641" s="68"/>
    </row>
    <row r="642" spans="13:18" x14ac:dyDescent="0.3">
      <c r="M642" s="67"/>
      <c r="O642" s="68"/>
      <c r="P642" s="68"/>
      <c r="Q642" s="68"/>
      <c r="R642" s="68"/>
    </row>
    <row r="643" spans="13:18" x14ac:dyDescent="0.3">
      <c r="M643" s="67"/>
      <c r="O643" s="68"/>
      <c r="P643" s="68"/>
      <c r="Q643" s="68"/>
      <c r="R643" s="68"/>
    </row>
    <row r="644" spans="13:18" x14ac:dyDescent="0.3">
      <c r="M644" s="67"/>
      <c r="O644" s="68"/>
      <c r="P644" s="68"/>
      <c r="Q644" s="68"/>
      <c r="R644" s="68"/>
    </row>
    <row r="645" spans="13:18" x14ac:dyDescent="0.3">
      <c r="M645" s="67"/>
      <c r="O645" s="68"/>
      <c r="P645" s="68"/>
      <c r="Q645" s="68"/>
      <c r="R645" s="68"/>
    </row>
    <row r="646" spans="13:18" x14ac:dyDescent="0.3">
      <c r="M646" s="67"/>
      <c r="O646" s="68"/>
      <c r="P646" s="68"/>
      <c r="Q646" s="68"/>
      <c r="R646" s="68"/>
    </row>
    <row r="647" spans="13:18" x14ac:dyDescent="0.3">
      <c r="M647" s="67"/>
      <c r="O647" s="68"/>
      <c r="P647" s="68"/>
      <c r="Q647" s="68"/>
      <c r="R647" s="68"/>
    </row>
    <row r="648" spans="13:18" x14ac:dyDescent="0.3">
      <c r="M648" s="67"/>
      <c r="O648" s="68"/>
      <c r="P648" s="68"/>
      <c r="Q648" s="68"/>
      <c r="R648" s="68"/>
    </row>
    <row r="649" spans="13:18" x14ac:dyDescent="0.3">
      <c r="M649" s="67"/>
      <c r="O649" s="68"/>
      <c r="P649" s="68"/>
      <c r="Q649" s="68"/>
      <c r="R649" s="68"/>
    </row>
    <row r="650" spans="13:18" x14ac:dyDescent="0.3">
      <c r="M650" s="67"/>
      <c r="O650" s="68"/>
      <c r="P650" s="68"/>
      <c r="Q650" s="68"/>
      <c r="R650" s="68"/>
    </row>
    <row r="651" spans="13:18" x14ac:dyDescent="0.3">
      <c r="M651" s="67"/>
      <c r="O651" s="68"/>
      <c r="P651" s="68"/>
      <c r="Q651" s="68"/>
      <c r="R651" s="68"/>
    </row>
    <row r="652" spans="13:18" x14ac:dyDescent="0.3">
      <c r="M652" s="67"/>
      <c r="O652" s="68"/>
      <c r="P652" s="68"/>
      <c r="Q652" s="68"/>
      <c r="R652" s="68"/>
    </row>
    <row r="653" spans="13:18" x14ac:dyDescent="0.3">
      <c r="M653" s="67"/>
      <c r="O653" s="68"/>
      <c r="P653" s="68"/>
      <c r="Q653" s="68"/>
      <c r="R653" s="68"/>
    </row>
    <row r="654" spans="13:18" x14ac:dyDescent="0.3">
      <c r="M654" s="67"/>
      <c r="O654" s="68"/>
      <c r="P654" s="68"/>
      <c r="Q654" s="68"/>
      <c r="R654" s="68"/>
    </row>
    <row r="655" spans="13:18" x14ac:dyDescent="0.3">
      <c r="M655" s="67"/>
      <c r="O655" s="68"/>
      <c r="P655" s="68"/>
      <c r="Q655" s="68"/>
      <c r="R655" s="68"/>
    </row>
    <row r="656" spans="13:18" x14ac:dyDescent="0.3">
      <c r="M656" s="67"/>
      <c r="O656" s="68"/>
      <c r="P656" s="68"/>
      <c r="Q656" s="68"/>
      <c r="R656" s="68"/>
    </row>
    <row r="657" spans="13:18" x14ac:dyDescent="0.3">
      <c r="M657" s="67"/>
      <c r="O657" s="68"/>
      <c r="P657" s="68"/>
      <c r="Q657" s="68"/>
      <c r="R657" s="68"/>
    </row>
    <row r="658" spans="13:18" x14ac:dyDescent="0.3">
      <c r="M658" s="67"/>
      <c r="O658" s="68"/>
      <c r="P658" s="68"/>
      <c r="Q658" s="68"/>
      <c r="R658" s="68"/>
    </row>
    <row r="659" spans="13:18" x14ac:dyDescent="0.3">
      <c r="M659" s="67"/>
      <c r="O659" s="68"/>
      <c r="P659" s="68"/>
      <c r="Q659" s="68"/>
      <c r="R659" s="68"/>
    </row>
    <row r="660" spans="13:18" x14ac:dyDescent="0.3">
      <c r="M660" s="67"/>
      <c r="O660" s="68"/>
      <c r="P660" s="68"/>
      <c r="Q660" s="68"/>
      <c r="R660" s="68"/>
    </row>
    <row r="661" spans="13:18" x14ac:dyDescent="0.3">
      <c r="M661" s="67"/>
      <c r="O661" s="68"/>
      <c r="P661" s="68"/>
      <c r="Q661" s="68"/>
      <c r="R661" s="68"/>
    </row>
    <row r="662" spans="13:18" x14ac:dyDescent="0.3">
      <c r="M662" s="67"/>
      <c r="O662" s="68"/>
      <c r="P662" s="68"/>
      <c r="Q662" s="68"/>
      <c r="R662" s="68"/>
    </row>
    <row r="663" spans="13:18" x14ac:dyDescent="0.3">
      <c r="M663" s="67"/>
      <c r="O663" s="68"/>
      <c r="P663" s="68"/>
      <c r="Q663" s="68"/>
      <c r="R663" s="68"/>
    </row>
    <row r="664" spans="13:18" x14ac:dyDescent="0.3">
      <c r="M664" s="67"/>
      <c r="O664" s="68"/>
      <c r="P664" s="68"/>
      <c r="Q664" s="68"/>
      <c r="R664" s="68"/>
    </row>
    <row r="665" spans="13:18" x14ac:dyDescent="0.3">
      <c r="M665" s="67"/>
      <c r="O665" s="68"/>
      <c r="P665" s="68"/>
      <c r="Q665" s="68"/>
      <c r="R665" s="68"/>
    </row>
    <row r="666" spans="13:18" x14ac:dyDescent="0.3">
      <c r="M666" s="67"/>
      <c r="O666" s="68"/>
      <c r="P666" s="68"/>
      <c r="Q666" s="68"/>
      <c r="R666" s="68"/>
    </row>
    <row r="667" spans="13:18" x14ac:dyDescent="0.3">
      <c r="M667" s="67"/>
      <c r="O667" s="68"/>
      <c r="P667" s="68"/>
      <c r="Q667" s="68"/>
      <c r="R667" s="68"/>
    </row>
    <row r="668" spans="13:18" x14ac:dyDescent="0.3">
      <c r="M668" s="67"/>
      <c r="O668" s="68"/>
      <c r="P668" s="68"/>
      <c r="Q668" s="68"/>
      <c r="R668" s="68"/>
    </row>
    <row r="669" spans="13:18" x14ac:dyDescent="0.3">
      <c r="M669" s="67"/>
      <c r="O669" s="68"/>
      <c r="P669" s="68"/>
      <c r="Q669" s="68"/>
      <c r="R669" s="68"/>
    </row>
    <row r="670" spans="13:18" x14ac:dyDescent="0.3">
      <c r="M670" s="67"/>
      <c r="O670" s="68"/>
      <c r="P670" s="68"/>
      <c r="Q670" s="68"/>
      <c r="R670" s="68"/>
    </row>
    <row r="671" spans="13:18" x14ac:dyDescent="0.3">
      <c r="M671" s="67"/>
      <c r="O671" s="68"/>
      <c r="P671" s="68"/>
      <c r="Q671" s="68"/>
      <c r="R671" s="68"/>
    </row>
    <row r="672" spans="13:18" x14ac:dyDescent="0.3">
      <c r="M672" s="67"/>
      <c r="O672" s="68"/>
      <c r="P672" s="68"/>
      <c r="Q672" s="68"/>
      <c r="R672" s="68"/>
    </row>
    <row r="673" spans="13:18" x14ac:dyDescent="0.3">
      <c r="M673" s="67"/>
      <c r="O673" s="68"/>
      <c r="P673" s="68"/>
      <c r="Q673" s="68"/>
      <c r="R673" s="68"/>
    </row>
    <row r="674" spans="13:18" x14ac:dyDescent="0.3">
      <c r="M674" s="67"/>
      <c r="O674" s="68"/>
      <c r="P674" s="68"/>
      <c r="Q674" s="68"/>
      <c r="R674" s="68"/>
    </row>
    <row r="675" spans="13:18" x14ac:dyDescent="0.3">
      <c r="M675" s="67"/>
      <c r="O675" s="68"/>
      <c r="P675" s="68"/>
      <c r="Q675" s="68"/>
      <c r="R675" s="68"/>
    </row>
    <row r="676" spans="13:18" x14ac:dyDescent="0.3">
      <c r="M676" s="67"/>
      <c r="O676" s="68"/>
      <c r="P676" s="68"/>
      <c r="Q676" s="68"/>
      <c r="R676" s="68"/>
    </row>
    <row r="677" spans="13:18" x14ac:dyDescent="0.3">
      <c r="M677" s="67"/>
      <c r="O677" s="68"/>
      <c r="P677" s="68"/>
      <c r="Q677" s="68"/>
      <c r="R677" s="68"/>
    </row>
    <row r="678" spans="13:18" x14ac:dyDescent="0.3">
      <c r="M678" s="67"/>
      <c r="O678" s="68"/>
      <c r="P678" s="68"/>
      <c r="Q678" s="68"/>
      <c r="R678" s="68"/>
    </row>
    <row r="679" spans="13:18" x14ac:dyDescent="0.3">
      <c r="M679" s="67"/>
      <c r="O679" s="68"/>
      <c r="P679" s="68"/>
      <c r="Q679" s="68"/>
      <c r="R679" s="68"/>
    </row>
    <row r="680" spans="13:18" x14ac:dyDescent="0.3">
      <c r="M680" s="67"/>
      <c r="O680" s="68"/>
      <c r="P680" s="68"/>
      <c r="Q680" s="68"/>
      <c r="R680" s="68"/>
    </row>
    <row r="681" spans="13:18" x14ac:dyDescent="0.3">
      <c r="M681" s="67"/>
      <c r="O681" s="68"/>
      <c r="P681" s="68"/>
      <c r="Q681" s="68"/>
      <c r="R681" s="68"/>
    </row>
    <row r="682" spans="13:18" x14ac:dyDescent="0.3">
      <c r="M682" s="67"/>
      <c r="O682" s="68"/>
      <c r="P682" s="68"/>
      <c r="Q682" s="68"/>
      <c r="R682" s="68"/>
    </row>
    <row r="683" spans="13:18" x14ac:dyDescent="0.3">
      <c r="M683" s="67"/>
      <c r="O683" s="68"/>
      <c r="P683" s="68"/>
      <c r="Q683" s="68"/>
      <c r="R683" s="68"/>
    </row>
    <row r="684" spans="13:18" x14ac:dyDescent="0.3">
      <c r="M684" s="67"/>
      <c r="O684" s="68"/>
      <c r="P684" s="68"/>
      <c r="Q684" s="68"/>
      <c r="R684" s="68"/>
    </row>
    <row r="685" spans="13:18" x14ac:dyDescent="0.3">
      <c r="M685" s="67"/>
      <c r="O685" s="68"/>
      <c r="P685" s="68"/>
      <c r="Q685" s="68"/>
      <c r="R685" s="68"/>
    </row>
    <row r="686" spans="13:18" x14ac:dyDescent="0.3">
      <c r="M686" s="67"/>
      <c r="O686" s="68"/>
      <c r="P686" s="68"/>
      <c r="Q686" s="68"/>
      <c r="R686" s="68"/>
    </row>
    <row r="687" spans="13:18" x14ac:dyDescent="0.3">
      <c r="M687" s="67"/>
      <c r="O687" s="68"/>
      <c r="P687" s="68"/>
      <c r="Q687" s="68"/>
      <c r="R687" s="68"/>
    </row>
    <row r="688" spans="13:18" x14ac:dyDescent="0.3">
      <c r="M688" s="67"/>
      <c r="O688" s="68"/>
      <c r="P688" s="68"/>
      <c r="Q688" s="68"/>
      <c r="R688" s="68"/>
    </row>
    <row r="689" spans="13:18" x14ac:dyDescent="0.3">
      <c r="M689" s="67"/>
      <c r="O689" s="68"/>
      <c r="P689" s="68"/>
      <c r="Q689" s="68"/>
      <c r="R689" s="68"/>
    </row>
    <row r="690" spans="13:18" x14ac:dyDescent="0.3">
      <c r="M690" s="67"/>
      <c r="O690" s="68"/>
      <c r="P690" s="68"/>
      <c r="Q690" s="68"/>
      <c r="R690" s="68"/>
    </row>
    <row r="691" spans="13:18" x14ac:dyDescent="0.3">
      <c r="M691" s="67"/>
      <c r="O691" s="68"/>
      <c r="P691" s="68"/>
      <c r="Q691" s="68"/>
      <c r="R691" s="68"/>
    </row>
    <row r="692" spans="13:18" x14ac:dyDescent="0.3">
      <c r="M692" s="67"/>
      <c r="O692" s="68"/>
      <c r="P692" s="68"/>
      <c r="Q692" s="68"/>
      <c r="R692" s="68"/>
    </row>
    <row r="693" spans="13:18" x14ac:dyDescent="0.3">
      <c r="M693" s="67"/>
      <c r="O693" s="68"/>
      <c r="P693" s="68"/>
      <c r="Q693" s="68"/>
      <c r="R693" s="68"/>
    </row>
    <row r="694" spans="13:18" x14ac:dyDescent="0.3">
      <c r="M694" s="67"/>
      <c r="O694" s="68"/>
      <c r="P694" s="68"/>
      <c r="Q694" s="68"/>
      <c r="R694" s="68"/>
    </row>
    <row r="695" spans="13:18" x14ac:dyDescent="0.3">
      <c r="M695" s="67"/>
      <c r="O695" s="68"/>
      <c r="P695" s="68"/>
      <c r="Q695" s="68"/>
      <c r="R695" s="68"/>
    </row>
    <row r="696" spans="13:18" x14ac:dyDescent="0.3">
      <c r="M696" s="67"/>
      <c r="O696" s="68"/>
      <c r="P696" s="68"/>
      <c r="Q696" s="68"/>
      <c r="R696" s="68"/>
    </row>
    <row r="697" spans="13:18" x14ac:dyDescent="0.3">
      <c r="M697" s="67"/>
      <c r="O697" s="68"/>
      <c r="P697" s="68"/>
      <c r="Q697" s="68"/>
      <c r="R697" s="68"/>
    </row>
    <row r="698" spans="13:18" x14ac:dyDescent="0.3">
      <c r="M698" s="67"/>
      <c r="O698" s="68"/>
      <c r="P698" s="68"/>
      <c r="Q698" s="68"/>
      <c r="R698" s="68"/>
    </row>
    <row r="699" spans="13:18" x14ac:dyDescent="0.3">
      <c r="M699" s="67"/>
      <c r="O699" s="68"/>
      <c r="P699" s="68"/>
      <c r="Q699" s="68"/>
      <c r="R699" s="68"/>
    </row>
    <row r="700" spans="13:18" x14ac:dyDescent="0.3">
      <c r="M700" s="67"/>
      <c r="O700" s="68"/>
      <c r="P700" s="68"/>
      <c r="Q700" s="68"/>
      <c r="R700" s="68"/>
    </row>
    <row r="701" spans="13:18" x14ac:dyDescent="0.3">
      <c r="M701" s="67"/>
      <c r="O701" s="68"/>
      <c r="P701" s="68"/>
      <c r="Q701" s="68"/>
      <c r="R701" s="68"/>
    </row>
    <row r="702" spans="13:18" x14ac:dyDescent="0.3">
      <c r="M702" s="67"/>
      <c r="O702" s="68"/>
      <c r="P702" s="68"/>
      <c r="Q702" s="68"/>
      <c r="R702" s="68"/>
    </row>
    <row r="703" spans="13:18" x14ac:dyDescent="0.3">
      <c r="M703" s="67"/>
      <c r="O703" s="68"/>
      <c r="P703" s="68"/>
      <c r="Q703" s="68"/>
      <c r="R703" s="68"/>
    </row>
    <row r="704" spans="13:18" x14ac:dyDescent="0.3">
      <c r="M704" s="67"/>
      <c r="O704" s="68"/>
      <c r="P704" s="68"/>
      <c r="Q704" s="68"/>
      <c r="R704" s="68"/>
    </row>
    <row r="705" spans="13:18" x14ac:dyDescent="0.3">
      <c r="M705" s="67"/>
      <c r="O705" s="68"/>
      <c r="P705" s="68"/>
      <c r="Q705" s="68"/>
      <c r="R705" s="68"/>
    </row>
    <row r="706" spans="13:18" x14ac:dyDescent="0.3">
      <c r="M706" s="67"/>
      <c r="O706" s="68"/>
      <c r="P706" s="68"/>
      <c r="Q706" s="68"/>
      <c r="R706" s="68"/>
    </row>
    <row r="707" spans="13:18" x14ac:dyDescent="0.3">
      <c r="M707" s="67"/>
      <c r="O707" s="68"/>
      <c r="P707" s="68"/>
      <c r="Q707" s="68"/>
      <c r="R707" s="68"/>
    </row>
    <row r="708" spans="13:18" x14ac:dyDescent="0.3">
      <c r="M708" s="67"/>
      <c r="O708" s="68"/>
      <c r="P708" s="68"/>
      <c r="Q708" s="68"/>
      <c r="R708" s="68"/>
    </row>
    <row r="709" spans="13:18" x14ac:dyDescent="0.3">
      <c r="M709" s="67"/>
      <c r="O709" s="68"/>
      <c r="P709" s="68"/>
      <c r="Q709" s="68"/>
      <c r="R709" s="68"/>
    </row>
    <row r="710" spans="13:18" x14ac:dyDescent="0.3">
      <c r="M710" s="67"/>
      <c r="O710" s="68"/>
      <c r="P710" s="68"/>
      <c r="Q710" s="68"/>
      <c r="R710" s="68"/>
    </row>
    <row r="711" spans="13:18" x14ac:dyDescent="0.3">
      <c r="M711" s="67"/>
      <c r="O711" s="68"/>
      <c r="P711" s="68"/>
      <c r="Q711" s="68"/>
      <c r="R711" s="68"/>
    </row>
    <row r="712" spans="13:18" x14ac:dyDescent="0.3">
      <c r="M712" s="67"/>
      <c r="O712" s="68"/>
      <c r="P712" s="68"/>
      <c r="Q712" s="68"/>
      <c r="R712" s="68"/>
    </row>
    <row r="713" spans="13:18" x14ac:dyDescent="0.3">
      <c r="M713" s="67"/>
      <c r="O713" s="68"/>
      <c r="P713" s="68"/>
      <c r="Q713" s="68"/>
      <c r="R713" s="68"/>
    </row>
    <row r="714" spans="13:18" x14ac:dyDescent="0.3">
      <c r="M714" s="67"/>
      <c r="O714" s="68"/>
      <c r="P714" s="68"/>
      <c r="Q714" s="68"/>
      <c r="R714" s="68"/>
    </row>
    <row r="715" spans="13:18" x14ac:dyDescent="0.3">
      <c r="M715" s="67"/>
      <c r="O715" s="68"/>
      <c r="P715" s="68"/>
      <c r="Q715" s="68"/>
      <c r="R715" s="68"/>
    </row>
    <row r="716" spans="13:18" x14ac:dyDescent="0.3">
      <c r="M716" s="67"/>
      <c r="O716" s="68"/>
      <c r="P716" s="68"/>
      <c r="Q716" s="68"/>
      <c r="R716" s="68"/>
    </row>
    <row r="717" spans="13:18" x14ac:dyDescent="0.3">
      <c r="M717" s="67"/>
      <c r="O717" s="68"/>
      <c r="P717" s="68"/>
      <c r="Q717" s="68"/>
      <c r="R717" s="68"/>
    </row>
    <row r="718" spans="13:18" x14ac:dyDescent="0.3">
      <c r="M718" s="67"/>
      <c r="O718" s="68"/>
      <c r="P718" s="68"/>
      <c r="Q718" s="68"/>
      <c r="R718" s="68"/>
    </row>
    <row r="719" spans="13:18" x14ac:dyDescent="0.3">
      <c r="M719" s="67"/>
      <c r="O719" s="68"/>
      <c r="P719" s="68"/>
      <c r="Q719" s="68"/>
      <c r="R719" s="68"/>
    </row>
    <row r="720" spans="13:18" x14ac:dyDescent="0.3">
      <c r="M720" s="67"/>
      <c r="O720" s="68"/>
      <c r="P720" s="68"/>
      <c r="Q720" s="68"/>
      <c r="R720" s="68"/>
    </row>
    <row r="721" spans="13:18" x14ac:dyDescent="0.3">
      <c r="M721" s="67"/>
      <c r="O721" s="68"/>
      <c r="P721" s="68"/>
      <c r="Q721" s="68"/>
      <c r="R721" s="68"/>
    </row>
    <row r="722" spans="13:18" x14ac:dyDescent="0.3">
      <c r="M722" s="67"/>
      <c r="O722" s="68"/>
      <c r="P722" s="68"/>
      <c r="Q722" s="68"/>
      <c r="R722" s="68"/>
    </row>
    <row r="723" spans="13:18" x14ac:dyDescent="0.3">
      <c r="M723" s="67"/>
      <c r="O723" s="68"/>
      <c r="P723" s="68"/>
      <c r="Q723" s="68"/>
      <c r="R723" s="68"/>
    </row>
    <row r="724" spans="13:18" x14ac:dyDescent="0.3">
      <c r="M724" s="67"/>
      <c r="O724" s="68"/>
      <c r="P724" s="68"/>
      <c r="Q724" s="68"/>
      <c r="R724" s="68"/>
    </row>
    <row r="725" spans="13:18" x14ac:dyDescent="0.3">
      <c r="M725" s="67"/>
      <c r="O725" s="68"/>
      <c r="P725" s="68"/>
      <c r="Q725" s="68"/>
      <c r="R725" s="68"/>
    </row>
    <row r="726" spans="13:18" x14ac:dyDescent="0.3">
      <c r="M726" s="67"/>
      <c r="O726" s="68"/>
      <c r="P726" s="68"/>
      <c r="Q726" s="68"/>
      <c r="R726" s="68"/>
    </row>
    <row r="727" spans="13:18" x14ac:dyDescent="0.3">
      <c r="M727" s="67"/>
      <c r="O727" s="68"/>
      <c r="P727" s="68"/>
      <c r="Q727" s="68"/>
      <c r="R727" s="68"/>
    </row>
    <row r="728" spans="13:18" x14ac:dyDescent="0.3">
      <c r="M728" s="67"/>
      <c r="O728" s="68"/>
      <c r="P728" s="68"/>
      <c r="Q728" s="68"/>
      <c r="R728" s="68"/>
    </row>
    <row r="729" spans="13:18" x14ac:dyDescent="0.3">
      <c r="M729" s="67"/>
      <c r="O729" s="68"/>
      <c r="P729" s="68"/>
      <c r="Q729" s="68"/>
      <c r="R729" s="68"/>
    </row>
    <row r="730" spans="13:18" x14ac:dyDescent="0.3">
      <c r="M730" s="67"/>
      <c r="O730" s="68"/>
      <c r="P730" s="68"/>
      <c r="Q730" s="68"/>
      <c r="R730" s="68"/>
    </row>
    <row r="731" spans="13:18" x14ac:dyDescent="0.3">
      <c r="M731" s="67"/>
      <c r="O731" s="68"/>
      <c r="P731" s="68"/>
      <c r="Q731" s="68"/>
      <c r="R731" s="68"/>
    </row>
    <row r="732" spans="13:18" x14ac:dyDescent="0.3">
      <c r="M732" s="67"/>
      <c r="O732" s="68"/>
      <c r="P732" s="68"/>
      <c r="Q732" s="68"/>
      <c r="R732" s="68"/>
    </row>
    <row r="733" spans="13:18" x14ac:dyDescent="0.3">
      <c r="M733" s="67"/>
      <c r="O733" s="68"/>
      <c r="P733" s="68"/>
      <c r="Q733" s="68"/>
      <c r="R733" s="68"/>
    </row>
    <row r="734" spans="13:18" x14ac:dyDescent="0.3">
      <c r="M734" s="67"/>
      <c r="O734" s="68"/>
      <c r="P734" s="68"/>
      <c r="Q734" s="68"/>
      <c r="R734" s="68"/>
    </row>
    <row r="735" spans="13:18" x14ac:dyDescent="0.3">
      <c r="M735" s="67"/>
      <c r="O735" s="68"/>
      <c r="P735" s="68"/>
      <c r="Q735" s="68"/>
      <c r="R735" s="68"/>
    </row>
    <row r="736" spans="13:18" x14ac:dyDescent="0.3">
      <c r="M736" s="67"/>
      <c r="O736" s="68"/>
      <c r="P736" s="68"/>
      <c r="Q736" s="68"/>
      <c r="R736" s="68"/>
    </row>
    <row r="737" spans="13:18" x14ac:dyDescent="0.3">
      <c r="M737" s="67"/>
      <c r="O737" s="68"/>
      <c r="P737" s="68"/>
      <c r="Q737" s="68"/>
      <c r="R737" s="68"/>
    </row>
    <row r="738" spans="13:18" x14ac:dyDescent="0.3">
      <c r="M738" s="67"/>
      <c r="O738" s="68"/>
      <c r="P738" s="68"/>
      <c r="Q738" s="68"/>
      <c r="R738" s="68"/>
    </row>
    <row r="739" spans="13:18" x14ac:dyDescent="0.3">
      <c r="M739" s="67"/>
      <c r="O739" s="68"/>
      <c r="P739" s="68"/>
      <c r="Q739" s="68"/>
      <c r="R739" s="68"/>
    </row>
    <row r="740" spans="13:18" x14ac:dyDescent="0.3">
      <c r="M740" s="67"/>
      <c r="O740" s="68"/>
      <c r="P740" s="68"/>
      <c r="Q740" s="68"/>
      <c r="R740" s="68"/>
    </row>
    <row r="741" spans="13:18" x14ac:dyDescent="0.3">
      <c r="M741" s="67"/>
      <c r="O741" s="68"/>
      <c r="P741" s="68"/>
      <c r="Q741" s="68"/>
      <c r="R741" s="68"/>
    </row>
    <row r="742" spans="13:18" x14ac:dyDescent="0.3">
      <c r="M742" s="67"/>
      <c r="O742" s="68"/>
      <c r="P742" s="68"/>
      <c r="Q742" s="68"/>
      <c r="R742" s="68"/>
    </row>
    <row r="743" spans="13:18" x14ac:dyDescent="0.3">
      <c r="M743" s="67"/>
      <c r="O743" s="68"/>
      <c r="P743" s="68"/>
      <c r="Q743" s="68"/>
      <c r="R743" s="68"/>
    </row>
    <row r="744" spans="13:18" x14ac:dyDescent="0.3">
      <c r="M744" s="67"/>
      <c r="O744" s="68"/>
      <c r="P744" s="68"/>
      <c r="Q744" s="68"/>
      <c r="R744" s="68"/>
    </row>
    <row r="745" spans="13:18" x14ac:dyDescent="0.3">
      <c r="M745" s="67"/>
      <c r="O745" s="68"/>
      <c r="P745" s="68"/>
      <c r="Q745" s="68"/>
      <c r="R745" s="68"/>
    </row>
    <row r="746" spans="13:18" x14ac:dyDescent="0.3">
      <c r="M746" s="67"/>
      <c r="O746" s="68"/>
      <c r="P746" s="68"/>
      <c r="Q746" s="68"/>
      <c r="R746" s="68"/>
    </row>
    <row r="747" spans="13:18" x14ac:dyDescent="0.3">
      <c r="M747" s="67"/>
      <c r="O747" s="68"/>
      <c r="P747" s="68"/>
      <c r="Q747" s="68"/>
      <c r="R747" s="68"/>
    </row>
    <row r="748" spans="13:18" x14ac:dyDescent="0.3">
      <c r="M748" s="67"/>
      <c r="O748" s="68"/>
      <c r="P748" s="68"/>
      <c r="Q748" s="68"/>
      <c r="R748" s="68"/>
    </row>
    <row r="749" spans="13:18" x14ac:dyDescent="0.3">
      <c r="M749" s="67"/>
      <c r="O749" s="68"/>
      <c r="P749" s="68"/>
      <c r="Q749" s="68"/>
      <c r="R749" s="68"/>
    </row>
    <row r="750" spans="13:18" x14ac:dyDescent="0.3">
      <c r="M750" s="67"/>
      <c r="O750" s="68"/>
      <c r="P750" s="68"/>
      <c r="Q750" s="68"/>
      <c r="R750" s="68"/>
    </row>
    <row r="751" spans="13:18" x14ac:dyDescent="0.3">
      <c r="M751" s="67"/>
      <c r="O751" s="68"/>
      <c r="P751" s="68"/>
      <c r="Q751" s="68"/>
      <c r="R751" s="68"/>
    </row>
    <row r="752" spans="13:18" x14ac:dyDescent="0.3">
      <c r="M752" s="67"/>
      <c r="O752" s="68"/>
      <c r="P752" s="68"/>
      <c r="Q752" s="68"/>
      <c r="R752" s="68"/>
    </row>
    <row r="753" spans="13:18" x14ac:dyDescent="0.3">
      <c r="M753" s="67"/>
      <c r="O753" s="68"/>
      <c r="P753" s="68"/>
      <c r="Q753" s="68"/>
      <c r="R753" s="68"/>
    </row>
    <row r="754" spans="13:18" x14ac:dyDescent="0.3">
      <c r="M754" s="67"/>
      <c r="O754" s="68"/>
      <c r="P754" s="68"/>
      <c r="Q754" s="68"/>
      <c r="R754" s="68"/>
    </row>
    <row r="755" spans="13:18" x14ac:dyDescent="0.3">
      <c r="M755" s="67"/>
      <c r="O755" s="68"/>
      <c r="P755" s="68"/>
      <c r="Q755" s="68"/>
      <c r="R755" s="68"/>
    </row>
    <row r="756" spans="13:18" x14ac:dyDescent="0.3">
      <c r="M756" s="67"/>
      <c r="O756" s="68"/>
      <c r="P756" s="68"/>
      <c r="Q756" s="68"/>
      <c r="R756" s="68"/>
    </row>
    <row r="757" spans="13:18" x14ac:dyDescent="0.3">
      <c r="M757" s="67"/>
      <c r="O757" s="68"/>
      <c r="P757" s="68"/>
      <c r="Q757" s="68"/>
      <c r="R757" s="68"/>
    </row>
    <row r="758" spans="13:18" x14ac:dyDescent="0.3">
      <c r="M758" s="67"/>
      <c r="O758" s="68"/>
      <c r="P758" s="68"/>
      <c r="Q758" s="68"/>
      <c r="R758" s="68"/>
    </row>
    <row r="759" spans="13:18" x14ac:dyDescent="0.3">
      <c r="M759" s="67"/>
      <c r="O759" s="68"/>
      <c r="P759" s="68"/>
      <c r="Q759" s="68"/>
      <c r="R759" s="68"/>
    </row>
    <row r="760" spans="13:18" x14ac:dyDescent="0.3">
      <c r="M760" s="67"/>
      <c r="O760" s="68"/>
      <c r="P760" s="68"/>
      <c r="Q760" s="68"/>
      <c r="R760" s="68"/>
    </row>
    <row r="761" spans="13:18" x14ac:dyDescent="0.3">
      <c r="M761" s="67"/>
      <c r="O761" s="68"/>
      <c r="P761" s="68"/>
      <c r="Q761" s="68"/>
      <c r="R761" s="68"/>
    </row>
    <row r="762" spans="13:18" x14ac:dyDescent="0.3">
      <c r="M762" s="67"/>
      <c r="O762" s="68"/>
      <c r="P762" s="68"/>
      <c r="Q762" s="68"/>
      <c r="R762" s="68"/>
    </row>
    <row r="763" spans="13:18" x14ac:dyDescent="0.3">
      <c r="M763" s="67"/>
      <c r="O763" s="68"/>
      <c r="P763" s="68"/>
      <c r="Q763" s="68"/>
      <c r="R763" s="68"/>
    </row>
    <row r="764" spans="13:18" x14ac:dyDescent="0.3">
      <c r="M764" s="67"/>
      <c r="O764" s="68"/>
      <c r="P764" s="68"/>
      <c r="Q764" s="68"/>
      <c r="R764" s="68"/>
    </row>
    <row r="765" spans="13:18" x14ac:dyDescent="0.3">
      <c r="M765" s="67"/>
      <c r="O765" s="68"/>
      <c r="P765" s="68"/>
      <c r="Q765" s="68"/>
      <c r="R765" s="68"/>
    </row>
    <row r="766" spans="13:18" x14ac:dyDescent="0.3">
      <c r="M766" s="67"/>
      <c r="O766" s="68"/>
      <c r="P766" s="68"/>
      <c r="Q766" s="68"/>
      <c r="R766" s="68"/>
    </row>
    <row r="767" spans="13:18" x14ac:dyDescent="0.3">
      <c r="M767" s="67"/>
      <c r="O767" s="68"/>
      <c r="P767" s="68"/>
      <c r="Q767" s="68"/>
      <c r="R767" s="68"/>
    </row>
    <row r="768" spans="13:18" x14ac:dyDescent="0.3">
      <c r="M768" s="67"/>
      <c r="O768" s="68"/>
      <c r="P768" s="68"/>
      <c r="Q768" s="68"/>
      <c r="R768" s="68"/>
    </row>
    <row r="769" spans="13:18" x14ac:dyDescent="0.3">
      <c r="M769" s="67"/>
      <c r="O769" s="68"/>
      <c r="P769" s="68"/>
      <c r="Q769" s="68"/>
      <c r="R769" s="68"/>
    </row>
    <row r="770" spans="13:18" x14ac:dyDescent="0.3">
      <c r="M770" s="67"/>
      <c r="O770" s="68"/>
      <c r="P770" s="68"/>
      <c r="Q770" s="68"/>
      <c r="R770" s="68"/>
    </row>
    <row r="771" spans="13:18" x14ac:dyDescent="0.3">
      <c r="M771" s="67"/>
      <c r="O771" s="68"/>
      <c r="P771" s="68"/>
      <c r="Q771" s="68"/>
      <c r="R771" s="68"/>
    </row>
    <row r="772" spans="13:18" x14ac:dyDescent="0.3">
      <c r="M772" s="67"/>
      <c r="O772" s="68"/>
      <c r="P772" s="68"/>
      <c r="Q772" s="68"/>
      <c r="R772" s="68"/>
    </row>
    <row r="773" spans="13:18" x14ac:dyDescent="0.3">
      <c r="M773" s="67"/>
      <c r="O773" s="68"/>
      <c r="P773" s="68"/>
      <c r="Q773" s="68"/>
      <c r="R773" s="68"/>
    </row>
    <row r="774" spans="13:18" x14ac:dyDescent="0.3">
      <c r="M774" s="67"/>
      <c r="O774" s="68"/>
      <c r="P774" s="68"/>
      <c r="Q774" s="68"/>
      <c r="R774" s="68"/>
    </row>
    <row r="775" spans="13:18" x14ac:dyDescent="0.3">
      <c r="M775" s="67"/>
      <c r="O775" s="68"/>
      <c r="P775" s="68"/>
      <c r="Q775" s="68"/>
      <c r="R775" s="68"/>
    </row>
    <row r="776" spans="13:18" x14ac:dyDescent="0.3">
      <c r="M776" s="67"/>
      <c r="O776" s="68"/>
      <c r="P776" s="68"/>
      <c r="Q776" s="68"/>
      <c r="R776" s="68"/>
    </row>
    <row r="777" spans="13:18" x14ac:dyDescent="0.3">
      <c r="M777" s="67"/>
      <c r="O777" s="68"/>
      <c r="P777" s="68"/>
      <c r="Q777" s="68"/>
      <c r="R777" s="68"/>
    </row>
    <row r="778" spans="13:18" x14ac:dyDescent="0.3">
      <c r="M778" s="67"/>
      <c r="O778" s="68"/>
      <c r="P778" s="68"/>
      <c r="Q778" s="68"/>
      <c r="R778" s="68"/>
    </row>
    <row r="779" spans="13:18" x14ac:dyDescent="0.3">
      <c r="M779" s="67"/>
      <c r="O779" s="68"/>
      <c r="P779" s="68"/>
      <c r="Q779" s="68"/>
      <c r="R779" s="68"/>
    </row>
    <row r="780" spans="13:18" x14ac:dyDescent="0.3">
      <c r="M780" s="67"/>
      <c r="O780" s="68"/>
      <c r="P780" s="68"/>
      <c r="Q780" s="68"/>
      <c r="R780" s="68"/>
    </row>
    <row r="781" spans="13:18" x14ac:dyDescent="0.3">
      <c r="M781" s="67"/>
      <c r="O781" s="68"/>
      <c r="P781" s="68"/>
      <c r="Q781" s="68"/>
      <c r="R781" s="68"/>
    </row>
    <row r="782" spans="13:18" x14ac:dyDescent="0.3">
      <c r="M782" s="67"/>
      <c r="O782" s="68"/>
      <c r="P782" s="68"/>
      <c r="Q782" s="68"/>
      <c r="R782" s="68"/>
    </row>
    <row r="783" spans="13:18" x14ac:dyDescent="0.3">
      <c r="M783" s="67"/>
      <c r="O783" s="68"/>
      <c r="P783" s="68"/>
      <c r="Q783" s="68"/>
      <c r="R783" s="68"/>
    </row>
    <row r="784" spans="13:18" x14ac:dyDescent="0.3">
      <c r="M784" s="67"/>
      <c r="O784" s="68"/>
      <c r="P784" s="68"/>
      <c r="Q784" s="68"/>
      <c r="R784" s="68"/>
    </row>
    <row r="785" spans="13:18" x14ac:dyDescent="0.3">
      <c r="M785" s="67"/>
      <c r="O785" s="68"/>
      <c r="P785" s="68"/>
      <c r="Q785" s="68"/>
      <c r="R785" s="68"/>
    </row>
    <row r="786" spans="13:18" x14ac:dyDescent="0.3">
      <c r="M786" s="67"/>
      <c r="O786" s="68"/>
      <c r="P786" s="68"/>
      <c r="Q786" s="68"/>
      <c r="R786" s="68"/>
    </row>
    <row r="787" spans="13:18" x14ac:dyDescent="0.3">
      <c r="M787" s="67"/>
      <c r="O787" s="68"/>
      <c r="P787" s="68"/>
      <c r="Q787" s="68"/>
      <c r="R787" s="68"/>
    </row>
    <row r="788" spans="13:18" x14ac:dyDescent="0.3">
      <c r="M788" s="67"/>
      <c r="O788" s="68"/>
      <c r="P788" s="68"/>
      <c r="Q788" s="68"/>
      <c r="R788" s="68"/>
    </row>
    <row r="789" spans="13:18" x14ac:dyDescent="0.3">
      <c r="M789" s="67"/>
      <c r="O789" s="68"/>
      <c r="P789" s="68"/>
      <c r="Q789" s="68"/>
      <c r="R789" s="68"/>
    </row>
    <row r="790" spans="13:18" x14ac:dyDescent="0.3">
      <c r="M790" s="67"/>
      <c r="O790" s="68"/>
      <c r="P790" s="68"/>
      <c r="Q790" s="68"/>
      <c r="R790" s="68"/>
    </row>
    <row r="791" spans="13:18" x14ac:dyDescent="0.3">
      <c r="M791" s="67"/>
      <c r="O791" s="68"/>
      <c r="P791" s="68"/>
      <c r="Q791" s="68"/>
      <c r="R791" s="68"/>
    </row>
    <row r="792" spans="13:18" x14ac:dyDescent="0.3">
      <c r="M792" s="67"/>
      <c r="O792" s="68"/>
      <c r="P792" s="68"/>
      <c r="Q792" s="68"/>
      <c r="R792" s="68"/>
    </row>
    <row r="793" spans="13:18" x14ac:dyDescent="0.3">
      <c r="M793" s="67"/>
      <c r="O793" s="68"/>
      <c r="P793" s="68"/>
      <c r="Q793" s="68"/>
      <c r="R793" s="68"/>
    </row>
    <row r="794" spans="13:18" x14ac:dyDescent="0.3">
      <c r="M794" s="67"/>
      <c r="O794" s="68"/>
      <c r="P794" s="68"/>
      <c r="Q794" s="68"/>
      <c r="R794" s="68"/>
    </row>
    <row r="795" spans="13:18" x14ac:dyDescent="0.3">
      <c r="M795" s="67"/>
      <c r="O795" s="68"/>
      <c r="P795" s="68"/>
      <c r="Q795" s="68"/>
      <c r="R795" s="68"/>
    </row>
    <row r="796" spans="13:18" x14ac:dyDescent="0.3">
      <c r="M796" s="67"/>
      <c r="O796" s="68"/>
      <c r="P796" s="68"/>
      <c r="Q796" s="68"/>
      <c r="R796" s="68"/>
    </row>
    <row r="797" spans="13:18" x14ac:dyDescent="0.3">
      <c r="M797" s="67"/>
      <c r="O797" s="68"/>
      <c r="P797" s="68"/>
      <c r="Q797" s="68"/>
      <c r="R797" s="68"/>
    </row>
    <row r="798" spans="13:18" x14ac:dyDescent="0.3">
      <c r="M798" s="67"/>
      <c r="O798" s="68"/>
      <c r="P798" s="68"/>
      <c r="Q798" s="68"/>
      <c r="R798" s="68"/>
    </row>
    <row r="799" spans="13:18" x14ac:dyDescent="0.3">
      <c r="M799" s="67"/>
      <c r="O799" s="68"/>
      <c r="P799" s="68"/>
      <c r="Q799" s="68"/>
      <c r="R799" s="68"/>
    </row>
    <row r="800" spans="13:18" x14ac:dyDescent="0.3">
      <c r="M800" s="67"/>
      <c r="O800" s="68"/>
      <c r="P800" s="68"/>
      <c r="Q800" s="68"/>
      <c r="R800" s="68"/>
    </row>
    <row r="801" spans="13:18" x14ac:dyDescent="0.3">
      <c r="M801" s="67"/>
      <c r="O801" s="68"/>
      <c r="P801" s="68"/>
      <c r="Q801" s="68"/>
      <c r="R801" s="68"/>
    </row>
    <row r="802" spans="13:18" x14ac:dyDescent="0.3">
      <c r="M802" s="67"/>
      <c r="O802" s="68"/>
      <c r="P802" s="68"/>
      <c r="Q802" s="68"/>
      <c r="R802" s="68"/>
    </row>
    <row r="803" spans="13:18" x14ac:dyDescent="0.3">
      <c r="M803" s="67"/>
      <c r="O803" s="68"/>
      <c r="P803" s="68"/>
      <c r="Q803" s="68"/>
      <c r="R803" s="68"/>
    </row>
    <row r="804" spans="13:18" x14ac:dyDescent="0.3">
      <c r="M804" s="67"/>
      <c r="O804" s="68"/>
      <c r="P804" s="68"/>
      <c r="Q804" s="68"/>
      <c r="R804" s="68"/>
    </row>
    <row r="805" spans="13:18" x14ac:dyDescent="0.3">
      <c r="M805" s="67"/>
      <c r="O805" s="68"/>
      <c r="P805" s="68"/>
      <c r="Q805" s="68"/>
      <c r="R805" s="68"/>
    </row>
    <row r="806" spans="13:18" x14ac:dyDescent="0.3">
      <c r="M806" s="67"/>
      <c r="O806" s="68"/>
      <c r="P806" s="68"/>
      <c r="Q806" s="68"/>
      <c r="R806" s="68"/>
    </row>
    <row r="807" spans="13:18" x14ac:dyDescent="0.3">
      <c r="M807" s="67"/>
      <c r="O807" s="68"/>
      <c r="P807" s="68"/>
      <c r="Q807" s="68"/>
      <c r="R807" s="68"/>
    </row>
    <row r="808" spans="13:18" x14ac:dyDescent="0.3">
      <c r="M808" s="67"/>
      <c r="O808" s="68"/>
      <c r="P808" s="68"/>
      <c r="Q808" s="68"/>
      <c r="R808" s="68"/>
    </row>
    <row r="809" spans="13:18" x14ac:dyDescent="0.3">
      <c r="M809" s="67"/>
      <c r="O809" s="68"/>
      <c r="P809" s="68"/>
      <c r="Q809" s="68"/>
      <c r="R809" s="68"/>
    </row>
    <row r="810" spans="13:18" x14ac:dyDescent="0.3">
      <c r="M810" s="67"/>
      <c r="O810" s="68"/>
      <c r="P810" s="68"/>
      <c r="Q810" s="68"/>
      <c r="R810" s="68"/>
    </row>
    <row r="811" spans="13:18" x14ac:dyDescent="0.3">
      <c r="M811" s="67"/>
      <c r="O811" s="68"/>
      <c r="P811" s="68"/>
      <c r="Q811" s="68"/>
      <c r="R811" s="68"/>
    </row>
    <row r="812" spans="13:18" x14ac:dyDescent="0.3">
      <c r="M812" s="67"/>
      <c r="O812" s="68"/>
      <c r="P812" s="68"/>
      <c r="Q812" s="68"/>
      <c r="R812" s="68"/>
    </row>
    <row r="813" spans="13:18" x14ac:dyDescent="0.3">
      <c r="M813" s="67"/>
      <c r="O813" s="68"/>
      <c r="P813" s="68"/>
      <c r="Q813" s="68"/>
      <c r="R813" s="68"/>
    </row>
    <row r="814" spans="13:18" x14ac:dyDescent="0.3">
      <c r="M814" s="67"/>
      <c r="O814" s="68"/>
      <c r="P814" s="68"/>
      <c r="Q814" s="68"/>
      <c r="R814" s="68"/>
    </row>
    <row r="815" spans="13:18" x14ac:dyDescent="0.3">
      <c r="M815" s="67"/>
      <c r="O815" s="68"/>
      <c r="P815" s="68"/>
      <c r="Q815" s="68"/>
      <c r="R815" s="68"/>
    </row>
    <row r="816" spans="13:18" x14ac:dyDescent="0.3">
      <c r="M816" s="67"/>
      <c r="O816" s="68"/>
      <c r="P816" s="68"/>
      <c r="Q816" s="68"/>
      <c r="R816" s="68"/>
    </row>
    <row r="817" spans="13:18" x14ac:dyDescent="0.3">
      <c r="M817" s="67"/>
      <c r="O817" s="68"/>
      <c r="P817" s="68"/>
      <c r="Q817" s="68"/>
      <c r="R817" s="68"/>
    </row>
    <row r="818" spans="13:18" x14ac:dyDescent="0.3">
      <c r="M818" s="67"/>
      <c r="O818" s="68"/>
      <c r="P818" s="68"/>
      <c r="Q818" s="68"/>
      <c r="R818" s="68"/>
    </row>
    <row r="819" spans="13:18" x14ac:dyDescent="0.3">
      <c r="M819" s="67"/>
      <c r="O819" s="68"/>
      <c r="P819" s="68"/>
      <c r="Q819" s="68"/>
      <c r="R819" s="68"/>
    </row>
    <row r="820" spans="13:18" x14ac:dyDescent="0.3">
      <c r="M820" s="67"/>
      <c r="O820" s="68"/>
      <c r="P820" s="68"/>
      <c r="Q820" s="68"/>
      <c r="R820" s="68"/>
    </row>
    <row r="821" spans="13:18" x14ac:dyDescent="0.3">
      <c r="M821" s="67"/>
      <c r="O821" s="68"/>
      <c r="P821" s="68"/>
      <c r="Q821" s="68"/>
      <c r="R821" s="68"/>
    </row>
    <row r="822" spans="13:18" x14ac:dyDescent="0.3">
      <c r="M822" s="67"/>
      <c r="O822" s="68"/>
      <c r="P822" s="68"/>
      <c r="Q822" s="68"/>
      <c r="R822" s="68"/>
    </row>
    <row r="823" spans="13:18" x14ac:dyDescent="0.3">
      <c r="M823" s="67"/>
      <c r="O823" s="68"/>
      <c r="P823" s="68"/>
      <c r="Q823" s="68"/>
      <c r="R823" s="68"/>
    </row>
    <row r="824" spans="13:18" x14ac:dyDescent="0.3">
      <c r="M824" s="67"/>
      <c r="O824" s="68"/>
      <c r="P824" s="68"/>
      <c r="Q824" s="68"/>
      <c r="R824" s="68"/>
    </row>
    <row r="825" spans="13:18" x14ac:dyDescent="0.3">
      <c r="M825" s="67"/>
      <c r="O825" s="68"/>
      <c r="P825" s="68"/>
      <c r="Q825" s="68"/>
      <c r="R825" s="68"/>
    </row>
    <row r="826" spans="13:18" x14ac:dyDescent="0.3">
      <c r="M826" s="67"/>
      <c r="O826" s="68"/>
      <c r="P826" s="68"/>
      <c r="Q826" s="68"/>
      <c r="R826" s="68"/>
    </row>
    <row r="827" spans="13:18" x14ac:dyDescent="0.3">
      <c r="M827" s="67"/>
      <c r="O827" s="68"/>
      <c r="P827" s="68"/>
      <c r="Q827" s="68"/>
      <c r="R827" s="68"/>
    </row>
    <row r="828" spans="13:18" x14ac:dyDescent="0.3">
      <c r="M828" s="67"/>
      <c r="O828" s="68"/>
      <c r="P828" s="68"/>
      <c r="Q828" s="68"/>
      <c r="R828" s="68"/>
    </row>
    <row r="829" spans="13:18" x14ac:dyDescent="0.3">
      <c r="M829" s="67"/>
      <c r="O829" s="68"/>
      <c r="P829" s="68"/>
      <c r="Q829" s="68"/>
      <c r="R829" s="68"/>
    </row>
    <row r="830" spans="13:18" x14ac:dyDescent="0.3">
      <c r="M830" s="67"/>
      <c r="O830" s="68"/>
      <c r="P830" s="68"/>
      <c r="Q830" s="68"/>
      <c r="R830" s="68"/>
    </row>
    <row r="831" spans="13:18" x14ac:dyDescent="0.3">
      <c r="M831" s="67"/>
      <c r="O831" s="68"/>
      <c r="P831" s="68"/>
      <c r="Q831" s="68"/>
      <c r="R831" s="68"/>
    </row>
    <row r="832" spans="13:18" x14ac:dyDescent="0.3">
      <c r="M832" s="67"/>
      <c r="O832" s="68"/>
      <c r="P832" s="68"/>
      <c r="Q832" s="68"/>
      <c r="R832" s="68"/>
    </row>
    <row r="833" spans="13:18" x14ac:dyDescent="0.3">
      <c r="M833" s="67"/>
      <c r="O833" s="68"/>
      <c r="P833" s="68"/>
      <c r="Q833" s="68"/>
      <c r="R833" s="68"/>
    </row>
    <row r="834" spans="13:18" x14ac:dyDescent="0.3">
      <c r="M834" s="67"/>
      <c r="O834" s="68"/>
      <c r="P834" s="68"/>
      <c r="Q834" s="68"/>
      <c r="R834" s="68"/>
    </row>
    <row r="835" spans="13:18" x14ac:dyDescent="0.3">
      <c r="M835" s="67"/>
      <c r="O835" s="68"/>
      <c r="P835" s="68"/>
      <c r="Q835" s="68"/>
      <c r="R835" s="68"/>
    </row>
    <row r="836" spans="13:18" x14ac:dyDescent="0.3">
      <c r="M836" s="67"/>
      <c r="O836" s="68"/>
      <c r="P836" s="68"/>
      <c r="Q836" s="68"/>
      <c r="R836" s="68"/>
    </row>
    <row r="837" spans="13:18" x14ac:dyDescent="0.3">
      <c r="M837" s="67"/>
      <c r="O837" s="68"/>
      <c r="P837" s="68"/>
      <c r="Q837" s="68"/>
      <c r="R837" s="68"/>
    </row>
    <row r="838" spans="13:18" x14ac:dyDescent="0.3">
      <c r="M838" s="67"/>
      <c r="O838" s="68"/>
      <c r="P838" s="68"/>
      <c r="Q838" s="68"/>
      <c r="R838" s="68"/>
    </row>
    <row r="839" spans="13:18" x14ac:dyDescent="0.3">
      <c r="M839" s="67"/>
      <c r="O839" s="68"/>
      <c r="P839" s="68"/>
      <c r="Q839" s="68"/>
      <c r="R839" s="68"/>
    </row>
    <row r="840" spans="13:18" x14ac:dyDescent="0.3">
      <c r="M840" s="67"/>
      <c r="O840" s="68"/>
      <c r="P840" s="68"/>
      <c r="Q840" s="68"/>
      <c r="R840" s="68"/>
    </row>
    <row r="841" spans="13:18" x14ac:dyDescent="0.3">
      <c r="M841" s="67"/>
      <c r="O841" s="68"/>
      <c r="P841" s="68"/>
      <c r="Q841" s="68"/>
      <c r="R841" s="68"/>
    </row>
    <row r="842" spans="13:18" x14ac:dyDescent="0.3">
      <c r="M842" s="67"/>
      <c r="O842" s="68"/>
      <c r="P842" s="68"/>
      <c r="Q842" s="68"/>
      <c r="R842" s="68"/>
    </row>
    <row r="843" spans="13:18" x14ac:dyDescent="0.3">
      <c r="M843" s="67"/>
      <c r="O843" s="68"/>
      <c r="P843" s="68"/>
      <c r="Q843" s="68"/>
      <c r="R843" s="68"/>
    </row>
    <row r="844" spans="13:18" x14ac:dyDescent="0.3">
      <c r="M844" s="67"/>
      <c r="O844" s="68"/>
      <c r="P844" s="68"/>
      <c r="Q844" s="68"/>
      <c r="R844" s="68"/>
    </row>
    <row r="845" spans="13:18" x14ac:dyDescent="0.3">
      <c r="M845" s="67"/>
      <c r="O845" s="68"/>
      <c r="P845" s="68"/>
      <c r="Q845" s="68"/>
      <c r="R845" s="68"/>
    </row>
    <row r="846" spans="13:18" x14ac:dyDescent="0.3">
      <c r="M846" s="67"/>
      <c r="O846" s="68"/>
      <c r="P846" s="68"/>
      <c r="Q846" s="68"/>
      <c r="R846" s="68"/>
    </row>
    <row r="847" spans="13:18" x14ac:dyDescent="0.3">
      <c r="M847" s="67"/>
      <c r="O847" s="68"/>
      <c r="P847" s="68"/>
      <c r="Q847" s="68"/>
      <c r="R847" s="68"/>
    </row>
    <row r="848" spans="13:18" x14ac:dyDescent="0.3">
      <c r="M848" s="67"/>
      <c r="O848" s="68"/>
      <c r="P848" s="68"/>
      <c r="Q848" s="68"/>
      <c r="R848" s="68"/>
    </row>
    <row r="849" spans="13:18" x14ac:dyDescent="0.3">
      <c r="M849" s="67"/>
      <c r="O849" s="68"/>
      <c r="P849" s="68"/>
      <c r="Q849" s="68"/>
      <c r="R849" s="68"/>
    </row>
    <row r="850" spans="13:18" x14ac:dyDescent="0.3">
      <c r="M850" s="67"/>
      <c r="O850" s="68"/>
      <c r="P850" s="68"/>
      <c r="Q850" s="68"/>
      <c r="R850" s="68"/>
    </row>
    <row r="851" spans="13:18" x14ac:dyDescent="0.3">
      <c r="M851" s="67"/>
      <c r="O851" s="68"/>
      <c r="P851" s="68"/>
      <c r="Q851" s="68"/>
      <c r="R851" s="68"/>
    </row>
    <row r="852" spans="13:18" x14ac:dyDescent="0.3">
      <c r="M852" s="67"/>
      <c r="O852" s="68"/>
      <c r="P852" s="68"/>
      <c r="Q852" s="68"/>
      <c r="R852" s="68"/>
    </row>
    <row r="853" spans="13:18" x14ac:dyDescent="0.3">
      <c r="M853" s="67"/>
      <c r="O853" s="68"/>
      <c r="P853" s="68"/>
      <c r="Q853" s="68"/>
      <c r="R853" s="68"/>
    </row>
    <row r="854" spans="13:18" x14ac:dyDescent="0.3">
      <c r="M854" s="67"/>
      <c r="O854" s="68"/>
      <c r="P854" s="68"/>
      <c r="Q854" s="68"/>
      <c r="R854" s="68"/>
    </row>
    <row r="855" spans="13:18" x14ac:dyDescent="0.3">
      <c r="M855" s="67"/>
      <c r="O855" s="68"/>
      <c r="P855" s="68"/>
      <c r="Q855" s="68"/>
      <c r="R855" s="68"/>
    </row>
    <row r="856" spans="13:18" x14ac:dyDescent="0.3">
      <c r="M856" s="67"/>
      <c r="O856" s="68"/>
      <c r="P856" s="68"/>
      <c r="Q856" s="68"/>
      <c r="R856" s="68"/>
    </row>
    <row r="857" spans="13:18" x14ac:dyDescent="0.3">
      <c r="M857" s="67"/>
      <c r="O857" s="68"/>
      <c r="P857" s="68"/>
      <c r="Q857" s="68"/>
      <c r="R857" s="68"/>
    </row>
    <row r="858" spans="13:18" x14ac:dyDescent="0.3">
      <c r="M858" s="67"/>
      <c r="O858" s="68"/>
      <c r="P858" s="68"/>
      <c r="Q858" s="68"/>
      <c r="R858" s="68"/>
    </row>
    <row r="859" spans="13:18" x14ac:dyDescent="0.3">
      <c r="M859" s="67"/>
      <c r="O859" s="68"/>
      <c r="P859" s="68"/>
      <c r="Q859" s="68"/>
      <c r="R859" s="68"/>
    </row>
    <row r="860" spans="13:18" x14ac:dyDescent="0.3">
      <c r="M860" s="67"/>
      <c r="O860" s="68"/>
      <c r="P860" s="68"/>
      <c r="Q860" s="68"/>
      <c r="R860" s="68"/>
    </row>
    <row r="861" spans="13:18" x14ac:dyDescent="0.3">
      <c r="M861" s="67"/>
      <c r="O861" s="68"/>
      <c r="P861" s="68"/>
      <c r="Q861" s="68"/>
      <c r="R861" s="68"/>
    </row>
    <row r="862" spans="13:18" x14ac:dyDescent="0.3">
      <c r="M862" s="67"/>
      <c r="O862" s="68"/>
      <c r="P862" s="68"/>
      <c r="Q862" s="68"/>
      <c r="R862" s="68"/>
    </row>
    <row r="863" spans="13:18" x14ac:dyDescent="0.3">
      <c r="M863" s="67"/>
      <c r="O863" s="68"/>
      <c r="P863" s="68"/>
      <c r="Q863" s="68"/>
      <c r="R863" s="68"/>
    </row>
    <row r="864" spans="13:18" x14ac:dyDescent="0.3">
      <c r="M864" s="67"/>
      <c r="O864" s="68"/>
      <c r="P864" s="68"/>
      <c r="Q864" s="68"/>
      <c r="R864" s="68"/>
    </row>
    <row r="865" spans="13:18" x14ac:dyDescent="0.3">
      <c r="M865" s="67"/>
      <c r="O865" s="68"/>
      <c r="P865" s="68"/>
      <c r="Q865" s="68"/>
      <c r="R865" s="68"/>
    </row>
    <row r="866" spans="13:18" x14ac:dyDescent="0.3">
      <c r="M866" s="67"/>
      <c r="O866" s="68"/>
      <c r="P866" s="68"/>
      <c r="Q866" s="68"/>
      <c r="R866" s="68"/>
    </row>
    <row r="867" spans="13:18" x14ac:dyDescent="0.3">
      <c r="M867" s="67"/>
      <c r="O867" s="68"/>
      <c r="P867" s="68"/>
      <c r="Q867" s="68"/>
      <c r="R867" s="68"/>
    </row>
    <row r="868" spans="13:18" x14ac:dyDescent="0.3">
      <c r="M868" s="67"/>
      <c r="O868" s="68"/>
      <c r="P868" s="68"/>
      <c r="Q868" s="68"/>
      <c r="R868" s="68"/>
    </row>
    <row r="869" spans="13:18" x14ac:dyDescent="0.3">
      <c r="M869" s="67"/>
      <c r="O869" s="68"/>
      <c r="P869" s="68"/>
      <c r="Q869" s="68"/>
      <c r="R869" s="68"/>
    </row>
    <row r="870" spans="13:18" x14ac:dyDescent="0.3">
      <c r="M870" s="67"/>
      <c r="O870" s="68"/>
      <c r="P870" s="68"/>
      <c r="Q870" s="68"/>
      <c r="R870" s="68"/>
    </row>
    <row r="871" spans="13:18" x14ac:dyDescent="0.3">
      <c r="M871" s="67"/>
      <c r="O871" s="68"/>
      <c r="P871" s="68"/>
      <c r="Q871" s="68"/>
      <c r="R871" s="68"/>
    </row>
    <row r="872" spans="13:18" x14ac:dyDescent="0.3">
      <c r="M872" s="67"/>
      <c r="O872" s="68"/>
      <c r="P872" s="68"/>
      <c r="Q872" s="68"/>
      <c r="R872" s="68"/>
    </row>
    <row r="873" spans="13:18" x14ac:dyDescent="0.3">
      <c r="M873" s="67"/>
      <c r="O873" s="68"/>
      <c r="P873" s="68"/>
      <c r="Q873" s="68"/>
      <c r="R873" s="68"/>
    </row>
    <row r="874" spans="13:18" x14ac:dyDescent="0.3">
      <c r="M874" s="67"/>
      <c r="O874" s="68"/>
      <c r="P874" s="68"/>
      <c r="Q874" s="68"/>
      <c r="R874" s="68"/>
    </row>
    <row r="875" spans="13:18" x14ac:dyDescent="0.3">
      <c r="M875" s="67"/>
      <c r="O875" s="68"/>
      <c r="P875" s="68"/>
      <c r="Q875" s="68"/>
      <c r="R875" s="68"/>
    </row>
    <row r="876" spans="13:18" x14ac:dyDescent="0.3">
      <c r="M876" s="67"/>
      <c r="O876" s="68"/>
      <c r="P876" s="68"/>
      <c r="Q876" s="68"/>
      <c r="R876" s="68"/>
    </row>
    <row r="877" spans="13:18" x14ac:dyDescent="0.3">
      <c r="M877" s="67"/>
      <c r="O877" s="68"/>
      <c r="P877" s="68"/>
      <c r="Q877" s="68"/>
      <c r="R877" s="68"/>
    </row>
    <row r="878" spans="13:18" x14ac:dyDescent="0.3">
      <c r="M878" s="67"/>
      <c r="O878" s="68"/>
      <c r="P878" s="68"/>
      <c r="Q878" s="68"/>
      <c r="R878" s="68"/>
    </row>
    <row r="879" spans="13:18" x14ac:dyDescent="0.3">
      <c r="M879" s="67"/>
      <c r="O879" s="68"/>
      <c r="P879" s="68"/>
      <c r="Q879" s="68"/>
      <c r="R879" s="68"/>
    </row>
    <row r="880" spans="13:18" x14ac:dyDescent="0.3">
      <c r="M880" s="67"/>
      <c r="O880" s="68"/>
      <c r="P880" s="68"/>
      <c r="Q880" s="68"/>
      <c r="R880" s="68"/>
    </row>
    <row r="881" spans="13:18" x14ac:dyDescent="0.3">
      <c r="M881" s="67"/>
      <c r="O881" s="68"/>
      <c r="P881" s="68"/>
      <c r="Q881" s="68"/>
      <c r="R881" s="68"/>
    </row>
    <row r="882" spans="13:18" x14ac:dyDescent="0.3">
      <c r="M882" s="67"/>
      <c r="O882" s="68"/>
      <c r="P882" s="68"/>
      <c r="Q882" s="68"/>
      <c r="R882" s="68"/>
    </row>
    <row r="883" spans="13:18" x14ac:dyDescent="0.3">
      <c r="M883" s="67"/>
      <c r="O883" s="68"/>
      <c r="P883" s="68"/>
      <c r="Q883" s="68"/>
      <c r="R883" s="68"/>
    </row>
    <row r="884" spans="13:18" x14ac:dyDescent="0.3">
      <c r="M884" s="67"/>
      <c r="O884" s="68"/>
      <c r="P884" s="68"/>
      <c r="Q884" s="68"/>
      <c r="R884" s="68"/>
    </row>
    <row r="885" spans="13:18" x14ac:dyDescent="0.3">
      <c r="M885" s="67"/>
      <c r="O885" s="68"/>
      <c r="P885" s="68"/>
      <c r="Q885" s="68"/>
      <c r="R885" s="68"/>
    </row>
    <row r="886" spans="13:18" x14ac:dyDescent="0.3">
      <c r="M886" s="67"/>
      <c r="O886" s="68"/>
      <c r="P886" s="68"/>
      <c r="Q886" s="68"/>
      <c r="R886" s="68"/>
    </row>
    <row r="887" spans="13:18" x14ac:dyDescent="0.3">
      <c r="M887" s="67"/>
      <c r="O887" s="68"/>
      <c r="P887" s="68"/>
      <c r="Q887" s="68"/>
      <c r="R887" s="68"/>
    </row>
    <row r="888" spans="13:18" x14ac:dyDescent="0.3">
      <c r="M888" s="67"/>
      <c r="O888" s="68"/>
      <c r="P888" s="68"/>
      <c r="Q888" s="68"/>
      <c r="R888" s="68"/>
    </row>
    <row r="889" spans="13:18" x14ac:dyDescent="0.3">
      <c r="M889" s="67"/>
      <c r="O889" s="68"/>
      <c r="P889" s="68"/>
      <c r="Q889" s="68"/>
      <c r="R889" s="68"/>
    </row>
    <row r="890" spans="13:18" x14ac:dyDescent="0.3">
      <c r="M890" s="67"/>
      <c r="O890" s="68"/>
      <c r="P890" s="68"/>
      <c r="Q890" s="68"/>
      <c r="R890" s="68"/>
    </row>
    <row r="891" spans="13:18" x14ac:dyDescent="0.3">
      <c r="M891" s="67"/>
      <c r="O891" s="68"/>
      <c r="P891" s="68"/>
      <c r="Q891" s="68"/>
      <c r="R891" s="68"/>
    </row>
    <row r="892" spans="13:18" x14ac:dyDescent="0.3">
      <c r="M892" s="67"/>
      <c r="O892" s="68"/>
      <c r="P892" s="68"/>
      <c r="Q892" s="68"/>
      <c r="R892" s="68"/>
    </row>
    <row r="893" spans="13:18" x14ac:dyDescent="0.3">
      <c r="M893" s="67"/>
      <c r="O893" s="68"/>
      <c r="P893" s="68"/>
      <c r="Q893" s="68"/>
      <c r="R893" s="68"/>
    </row>
    <row r="894" spans="13:18" x14ac:dyDescent="0.3">
      <c r="M894" s="67"/>
      <c r="O894" s="68"/>
      <c r="P894" s="68"/>
      <c r="Q894" s="68"/>
      <c r="R894" s="68"/>
    </row>
    <row r="895" spans="13:18" x14ac:dyDescent="0.3">
      <c r="M895" s="67"/>
      <c r="O895" s="68"/>
      <c r="P895" s="68"/>
      <c r="Q895" s="68"/>
      <c r="R895" s="68"/>
    </row>
    <row r="896" spans="13:18" x14ac:dyDescent="0.3">
      <c r="M896" s="67"/>
      <c r="O896" s="68"/>
      <c r="P896" s="68"/>
      <c r="Q896" s="68"/>
      <c r="R896" s="68"/>
    </row>
    <row r="897" spans="13:18" x14ac:dyDescent="0.3">
      <c r="M897" s="67"/>
      <c r="O897" s="68"/>
      <c r="P897" s="68"/>
      <c r="Q897" s="68"/>
      <c r="R897" s="68"/>
    </row>
    <row r="898" spans="13:18" x14ac:dyDescent="0.3">
      <c r="M898" s="67"/>
      <c r="O898" s="68"/>
      <c r="P898" s="68"/>
      <c r="Q898" s="68"/>
      <c r="R898" s="68"/>
    </row>
    <row r="899" spans="13:18" x14ac:dyDescent="0.3">
      <c r="M899" s="67"/>
      <c r="O899" s="68"/>
      <c r="P899" s="68"/>
      <c r="Q899" s="68"/>
      <c r="R899" s="68"/>
    </row>
    <row r="900" spans="13:18" x14ac:dyDescent="0.3">
      <c r="M900" s="67"/>
      <c r="O900" s="68"/>
      <c r="P900" s="68"/>
      <c r="Q900" s="68"/>
      <c r="R900" s="68"/>
    </row>
    <row r="901" spans="13:18" x14ac:dyDescent="0.3">
      <c r="M901" s="67"/>
      <c r="O901" s="68"/>
      <c r="P901" s="68"/>
      <c r="Q901" s="68"/>
      <c r="R901" s="68"/>
    </row>
    <row r="902" spans="13:18" x14ac:dyDescent="0.3">
      <c r="M902" s="67"/>
      <c r="O902" s="68"/>
      <c r="P902" s="68"/>
      <c r="Q902" s="68"/>
      <c r="R902" s="68"/>
    </row>
    <row r="903" spans="13:18" x14ac:dyDescent="0.3">
      <c r="M903" s="67"/>
      <c r="O903" s="68"/>
      <c r="P903" s="68"/>
      <c r="Q903" s="68"/>
      <c r="R903" s="68"/>
    </row>
    <row r="904" spans="13:18" x14ac:dyDescent="0.3">
      <c r="M904" s="67"/>
      <c r="O904" s="68"/>
      <c r="P904" s="68"/>
      <c r="Q904" s="68"/>
      <c r="R904" s="68"/>
    </row>
    <row r="905" spans="13:18" x14ac:dyDescent="0.3">
      <c r="M905" s="67"/>
      <c r="O905" s="68"/>
      <c r="P905" s="68"/>
      <c r="Q905" s="68"/>
      <c r="R905" s="68"/>
    </row>
    <row r="906" spans="13:18" x14ac:dyDescent="0.3">
      <c r="M906" s="67"/>
      <c r="O906" s="68"/>
      <c r="P906" s="68"/>
      <c r="Q906" s="68"/>
      <c r="R906" s="68"/>
    </row>
    <row r="907" spans="13:18" x14ac:dyDescent="0.3">
      <c r="M907" s="67"/>
      <c r="O907" s="68"/>
      <c r="P907" s="68"/>
      <c r="Q907" s="68"/>
      <c r="R907" s="68"/>
    </row>
    <row r="908" spans="13:18" x14ac:dyDescent="0.3">
      <c r="M908" s="67"/>
      <c r="O908" s="68"/>
      <c r="P908" s="68"/>
      <c r="Q908" s="68"/>
      <c r="R908" s="68"/>
    </row>
    <row r="909" spans="13:18" x14ac:dyDescent="0.3">
      <c r="M909" s="67"/>
      <c r="O909" s="68"/>
      <c r="P909" s="68"/>
      <c r="Q909" s="68"/>
      <c r="R909" s="68"/>
    </row>
    <row r="910" spans="13:18" x14ac:dyDescent="0.3">
      <c r="M910" s="67"/>
      <c r="O910" s="68"/>
      <c r="P910" s="68"/>
      <c r="Q910" s="68"/>
      <c r="R910" s="68"/>
    </row>
    <row r="911" spans="13:18" x14ac:dyDescent="0.3">
      <c r="M911" s="67"/>
      <c r="O911" s="68"/>
      <c r="P911" s="68"/>
      <c r="Q911" s="68"/>
      <c r="R911" s="68"/>
    </row>
    <row r="912" spans="13:18" x14ac:dyDescent="0.3">
      <c r="M912" s="67"/>
      <c r="O912" s="68"/>
      <c r="P912" s="68"/>
      <c r="Q912" s="68"/>
      <c r="R912" s="68"/>
    </row>
    <row r="913" spans="13:18" x14ac:dyDescent="0.3">
      <c r="M913" s="67"/>
      <c r="O913" s="68"/>
      <c r="P913" s="68"/>
      <c r="Q913" s="68"/>
      <c r="R913" s="68"/>
    </row>
    <row r="914" spans="13:18" x14ac:dyDescent="0.3">
      <c r="M914" s="67"/>
      <c r="O914" s="68"/>
      <c r="P914" s="68"/>
      <c r="Q914" s="68"/>
      <c r="R914" s="68"/>
    </row>
    <row r="915" spans="13:18" x14ac:dyDescent="0.3">
      <c r="M915" s="67"/>
      <c r="O915" s="68"/>
      <c r="P915" s="68"/>
      <c r="Q915" s="68"/>
      <c r="R915" s="68"/>
    </row>
    <row r="916" spans="13:18" x14ac:dyDescent="0.3">
      <c r="M916" s="67"/>
      <c r="O916" s="68"/>
      <c r="P916" s="68"/>
      <c r="Q916" s="68"/>
      <c r="R916" s="68"/>
    </row>
    <row r="917" spans="13:18" x14ac:dyDescent="0.3">
      <c r="M917" s="67"/>
      <c r="O917" s="68"/>
      <c r="P917" s="68"/>
      <c r="Q917" s="68"/>
      <c r="R917" s="68"/>
    </row>
    <row r="918" spans="13:18" x14ac:dyDescent="0.3">
      <c r="M918" s="67"/>
      <c r="O918" s="68"/>
      <c r="P918" s="68"/>
      <c r="Q918" s="68"/>
      <c r="R918" s="68"/>
    </row>
    <row r="919" spans="13:18" x14ac:dyDescent="0.3">
      <c r="M919" s="67"/>
      <c r="O919" s="68"/>
      <c r="P919" s="68"/>
      <c r="Q919" s="68"/>
      <c r="R919" s="68"/>
    </row>
    <row r="920" spans="13:18" x14ac:dyDescent="0.3">
      <c r="M920" s="67"/>
      <c r="O920" s="68"/>
      <c r="P920" s="68"/>
      <c r="Q920" s="68"/>
      <c r="R920" s="68"/>
    </row>
    <row r="921" spans="13:18" x14ac:dyDescent="0.3">
      <c r="M921" s="67"/>
      <c r="O921" s="68"/>
      <c r="P921" s="68"/>
      <c r="Q921" s="68"/>
      <c r="R921" s="68"/>
    </row>
    <row r="922" spans="13:18" x14ac:dyDescent="0.3">
      <c r="M922" s="67"/>
      <c r="O922" s="68"/>
      <c r="P922" s="68"/>
      <c r="Q922" s="68"/>
      <c r="R922" s="68"/>
    </row>
    <row r="923" spans="13:18" x14ac:dyDescent="0.3">
      <c r="M923" s="67"/>
      <c r="O923" s="68"/>
      <c r="P923" s="68"/>
      <c r="Q923" s="68"/>
      <c r="R923" s="68"/>
    </row>
    <row r="924" spans="13:18" x14ac:dyDescent="0.3">
      <c r="M924" s="67"/>
      <c r="O924" s="68"/>
      <c r="P924" s="68"/>
      <c r="Q924" s="68"/>
      <c r="R924" s="68"/>
    </row>
    <row r="925" spans="13:18" x14ac:dyDescent="0.3">
      <c r="M925" s="67"/>
      <c r="O925" s="68"/>
      <c r="P925" s="68"/>
      <c r="Q925" s="68"/>
      <c r="R925" s="68"/>
    </row>
    <row r="926" spans="13:18" x14ac:dyDescent="0.3">
      <c r="M926" s="67"/>
      <c r="O926" s="68"/>
      <c r="P926" s="68"/>
      <c r="Q926" s="68"/>
      <c r="R926" s="68"/>
    </row>
    <row r="927" spans="13:18" x14ac:dyDescent="0.3">
      <c r="M927" s="67"/>
      <c r="O927" s="68"/>
      <c r="P927" s="68"/>
      <c r="Q927" s="68"/>
      <c r="R927" s="68"/>
    </row>
    <row r="928" spans="13:18" x14ac:dyDescent="0.3">
      <c r="M928" s="67"/>
      <c r="O928" s="68"/>
      <c r="P928" s="68"/>
      <c r="Q928" s="68"/>
      <c r="R928" s="68"/>
    </row>
    <row r="929" spans="13:18" x14ac:dyDescent="0.3">
      <c r="M929" s="67"/>
      <c r="O929" s="68"/>
      <c r="P929" s="68"/>
      <c r="Q929" s="68"/>
      <c r="R929" s="68"/>
    </row>
    <row r="930" spans="13:18" x14ac:dyDescent="0.3">
      <c r="M930" s="67"/>
      <c r="O930" s="68"/>
      <c r="P930" s="68"/>
      <c r="Q930" s="68"/>
      <c r="R930" s="68"/>
    </row>
    <row r="931" spans="13:18" x14ac:dyDescent="0.3">
      <c r="M931" s="67"/>
      <c r="O931" s="68"/>
      <c r="P931" s="68"/>
      <c r="Q931" s="68"/>
      <c r="R931" s="68"/>
    </row>
    <row r="932" spans="13:18" x14ac:dyDescent="0.3">
      <c r="M932" s="67"/>
      <c r="O932" s="68"/>
      <c r="P932" s="68"/>
      <c r="Q932" s="68"/>
      <c r="R932" s="68"/>
    </row>
    <row r="933" spans="13:18" x14ac:dyDescent="0.3">
      <c r="M933" s="67"/>
      <c r="O933" s="68"/>
      <c r="P933" s="68"/>
      <c r="Q933" s="68"/>
      <c r="R933" s="68"/>
    </row>
    <row r="934" spans="13:18" x14ac:dyDescent="0.3">
      <c r="M934" s="67"/>
      <c r="O934" s="68"/>
      <c r="P934" s="68"/>
      <c r="Q934" s="68"/>
      <c r="R934" s="68"/>
    </row>
    <row r="935" spans="13:18" x14ac:dyDescent="0.3">
      <c r="M935" s="67"/>
      <c r="O935" s="68"/>
      <c r="P935" s="68"/>
      <c r="Q935" s="68"/>
      <c r="R935" s="68"/>
    </row>
    <row r="936" spans="13:18" x14ac:dyDescent="0.3">
      <c r="M936" s="67"/>
      <c r="O936" s="68"/>
      <c r="P936" s="68"/>
      <c r="Q936" s="68"/>
      <c r="R936" s="68"/>
    </row>
    <row r="937" spans="13:18" x14ac:dyDescent="0.3">
      <c r="M937" s="67"/>
      <c r="O937" s="68"/>
      <c r="P937" s="68"/>
      <c r="Q937" s="68"/>
      <c r="R937" s="68"/>
    </row>
    <row r="938" spans="13:18" x14ac:dyDescent="0.3">
      <c r="M938" s="67"/>
      <c r="O938" s="68"/>
      <c r="P938" s="68"/>
      <c r="Q938" s="68"/>
      <c r="R938" s="68"/>
    </row>
    <row r="939" spans="13:18" x14ac:dyDescent="0.3">
      <c r="M939" s="67"/>
      <c r="O939" s="68"/>
      <c r="P939" s="68"/>
      <c r="Q939" s="68"/>
      <c r="R939" s="68"/>
    </row>
    <row r="940" spans="13:18" x14ac:dyDescent="0.3">
      <c r="M940" s="67"/>
      <c r="O940" s="68"/>
      <c r="P940" s="68"/>
      <c r="Q940" s="68"/>
      <c r="R940" s="68"/>
    </row>
    <row r="941" spans="13:18" x14ac:dyDescent="0.3">
      <c r="M941" s="67"/>
      <c r="O941" s="68"/>
      <c r="P941" s="68"/>
      <c r="Q941" s="68"/>
      <c r="R941" s="68"/>
    </row>
    <row r="942" spans="13:18" x14ac:dyDescent="0.3">
      <c r="M942" s="67"/>
      <c r="O942" s="68"/>
      <c r="P942" s="68"/>
      <c r="Q942" s="68"/>
      <c r="R942" s="68"/>
    </row>
    <row r="943" spans="13:18" x14ac:dyDescent="0.3">
      <c r="M943" s="67"/>
      <c r="O943" s="68"/>
      <c r="P943" s="68"/>
      <c r="Q943" s="68"/>
      <c r="R943" s="68"/>
    </row>
    <row r="944" spans="13:18" x14ac:dyDescent="0.3">
      <c r="M944" s="67"/>
      <c r="O944" s="68"/>
      <c r="P944" s="68"/>
      <c r="Q944" s="68"/>
      <c r="R944" s="68"/>
    </row>
    <row r="945" spans="13:18" x14ac:dyDescent="0.3">
      <c r="M945" s="67"/>
      <c r="O945" s="68"/>
      <c r="P945" s="68"/>
      <c r="Q945" s="68"/>
      <c r="R945" s="68"/>
    </row>
    <row r="946" spans="13:18" x14ac:dyDescent="0.3">
      <c r="M946" s="67"/>
      <c r="O946" s="68"/>
      <c r="P946" s="68"/>
      <c r="Q946" s="68"/>
      <c r="R946" s="68"/>
    </row>
    <row r="947" spans="13:18" x14ac:dyDescent="0.3">
      <c r="M947" s="67"/>
      <c r="O947" s="68"/>
      <c r="P947" s="68"/>
      <c r="Q947" s="68"/>
      <c r="R947" s="68"/>
    </row>
    <row r="948" spans="13:18" x14ac:dyDescent="0.3">
      <c r="M948" s="67"/>
      <c r="O948" s="68"/>
      <c r="P948" s="68"/>
      <c r="Q948" s="68"/>
      <c r="R948" s="68"/>
    </row>
    <row r="949" spans="13:18" x14ac:dyDescent="0.3">
      <c r="M949" s="67"/>
      <c r="O949" s="68"/>
      <c r="P949" s="68"/>
      <c r="Q949" s="68"/>
      <c r="R949" s="68"/>
    </row>
    <row r="950" spans="13:18" x14ac:dyDescent="0.3">
      <c r="M950" s="67"/>
      <c r="O950" s="68"/>
      <c r="P950" s="68"/>
      <c r="Q950" s="68"/>
      <c r="R950" s="68"/>
    </row>
    <row r="951" spans="13:18" x14ac:dyDescent="0.3">
      <c r="M951" s="67"/>
      <c r="O951" s="68"/>
      <c r="P951" s="68"/>
      <c r="Q951" s="68"/>
      <c r="R951" s="68"/>
    </row>
    <row r="952" spans="13:18" x14ac:dyDescent="0.3">
      <c r="M952" s="67"/>
      <c r="O952" s="68"/>
      <c r="P952" s="68"/>
      <c r="Q952" s="68"/>
      <c r="R952" s="68"/>
    </row>
    <row r="953" spans="13:18" x14ac:dyDescent="0.3">
      <c r="M953" s="67"/>
      <c r="O953" s="68"/>
      <c r="P953" s="68"/>
      <c r="Q953" s="68"/>
      <c r="R953" s="68"/>
    </row>
    <row r="954" spans="13:18" x14ac:dyDescent="0.3">
      <c r="M954" s="67"/>
      <c r="O954" s="68"/>
      <c r="P954" s="68"/>
      <c r="Q954" s="68"/>
      <c r="R954" s="68"/>
    </row>
    <row r="955" spans="13:18" x14ac:dyDescent="0.3">
      <c r="M955" s="67"/>
      <c r="O955" s="68"/>
      <c r="P955" s="68"/>
      <c r="Q955" s="68"/>
      <c r="R955" s="68"/>
    </row>
    <row r="956" spans="13:18" x14ac:dyDescent="0.3">
      <c r="M956" s="67"/>
      <c r="O956" s="68"/>
      <c r="P956" s="68"/>
      <c r="Q956" s="68"/>
      <c r="R956" s="68"/>
    </row>
    <row r="957" spans="13:18" x14ac:dyDescent="0.3">
      <c r="M957" s="67"/>
      <c r="O957" s="68"/>
      <c r="P957" s="68"/>
      <c r="Q957" s="68"/>
      <c r="R957" s="68"/>
    </row>
    <row r="958" spans="13:18" x14ac:dyDescent="0.3">
      <c r="M958" s="67"/>
      <c r="O958" s="68"/>
      <c r="P958" s="68"/>
      <c r="Q958" s="68"/>
      <c r="R958" s="68"/>
    </row>
    <row r="959" spans="13:18" x14ac:dyDescent="0.3">
      <c r="M959" s="67"/>
      <c r="O959" s="68"/>
      <c r="P959" s="68"/>
      <c r="Q959" s="68"/>
      <c r="R959" s="68"/>
    </row>
    <row r="960" spans="13:18" x14ac:dyDescent="0.3">
      <c r="M960" s="67"/>
      <c r="O960" s="68"/>
      <c r="P960" s="68"/>
      <c r="Q960" s="68"/>
      <c r="R960" s="68"/>
    </row>
    <row r="961" spans="13:18" x14ac:dyDescent="0.3">
      <c r="M961" s="67"/>
      <c r="O961" s="68"/>
      <c r="P961" s="68"/>
      <c r="Q961" s="68"/>
      <c r="R961" s="68"/>
    </row>
    <row r="962" spans="13:18" x14ac:dyDescent="0.3">
      <c r="M962" s="67"/>
      <c r="O962" s="68"/>
      <c r="P962" s="68"/>
      <c r="Q962" s="68"/>
      <c r="R962" s="68"/>
    </row>
    <row r="963" spans="13:18" x14ac:dyDescent="0.3">
      <c r="M963" s="67"/>
      <c r="O963" s="68"/>
      <c r="P963" s="68"/>
      <c r="Q963" s="68"/>
      <c r="R963" s="68"/>
    </row>
    <row r="964" spans="13:18" x14ac:dyDescent="0.3">
      <c r="M964" s="67"/>
      <c r="O964" s="68"/>
      <c r="P964" s="68"/>
      <c r="Q964" s="68"/>
      <c r="R964" s="68"/>
    </row>
    <row r="965" spans="13:18" x14ac:dyDescent="0.3">
      <c r="M965" s="67"/>
      <c r="O965" s="68"/>
      <c r="P965" s="68"/>
      <c r="Q965" s="68"/>
      <c r="R965" s="68"/>
    </row>
    <row r="966" spans="13:18" x14ac:dyDescent="0.3">
      <c r="M966" s="67"/>
      <c r="O966" s="68"/>
      <c r="P966" s="68"/>
      <c r="Q966" s="68"/>
      <c r="R966" s="68"/>
    </row>
    <row r="967" spans="13:18" x14ac:dyDescent="0.3">
      <c r="M967" s="67"/>
      <c r="O967" s="68"/>
      <c r="P967" s="68"/>
      <c r="Q967" s="68"/>
      <c r="R967" s="68"/>
    </row>
    <row r="968" spans="13:18" x14ac:dyDescent="0.3">
      <c r="M968" s="67"/>
      <c r="O968" s="68"/>
      <c r="P968" s="68"/>
      <c r="Q968" s="68"/>
      <c r="R968" s="68"/>
    </row>
    <row r="969" spans="13:18" x14ac:dyDescent="0.3">
      <c r="M969" s="67"/>
      <c r="O969" s="68"/>
      <c r="P969" s="68"/>
      <c r="Q969" s="68"/>
      <c r="R969" s="68"/>
    </row>
    <row r="970" spans="13:18" x14ac:dyDescent="0.3">
      <c r="M970" s="67"/>
      <c r="O970" s="68"/>
      <c r="P970" s="68"/>
      <c r="Q970" s="68"/>
      <c r="R970" s="68"/>
    </row>
    <row r="971" spans="13:18" x14ac:dyDescent="0.3">
      <c r="M971" s="67"/>
      <c r="O971" s="68"/>
      <c r="P971" s="68"/>
      <c r="Q971" s="68"/>
      <c r="R971" s="68"/>
    </row>
    <row r="972" spans="13:18" x14ac:dyDescent="0.3">
      <c r="M972" s="67"/>
      <c r="O972" s="68"/>
      <c r="P972" s="68"/>
      <c r="Q972" s="68"/>
      <c r="R972" s="68"/>
    </row>
    <row r="973" spans="13:18" x14ac:dyDescent="0.3">
      <c r="M973" s="67"/>
      <c r="O973" s="68"/>
      <c r="P973" s="68"/>
      <c r="Q973" s="68"/>
      <c r="R973" s="68"/>
    </row>
    <row r="974" spans="13:18" x14ac:dyDescent="0.3">
      <c r="M974" s="67"/>
      <c r="O974" s="68"/>
      <c r="P974" s="68"/>
      <c r="Q974" s="68"/>
      <c r="R974" s="68"/>
    </row>
    <row r="975" spans="13:18" x14ac:dyDescent="0.3">
      <c r="M975" s="67"/>
      <c r="O975" s="68"/>
      <c r="P975" s="68"/>
      <c r="Q975" s="68"/>
      <c r="R975" s="68"/>
    </row>
    <row r="976" spans="13:18" x14ac:dyDescent="0.3">
      <c r="M976" s="67"/>
      <c r="O976" s="68"/>
      <c r="P976" s="68"/>
      <c r="Q976" s="68"/>
      <c r="R976" s="68"/>
    </row>
    <row r="977" spans="13:18" x14ac:dyDescent="0.3">
      <c r="M977" s="67"/>
      <c r="O977" s="68"/>
      <c r="P977" s="68"/>
      <c r="Q977" s="68"/>
      <c r="R977" s="68"/>
    </row>
    <row r="978" spans="13:18" x14ac:dyDescent="0.3">
      <c r="M978" s="67"/>
      <c r="O978" s="68"/>
      <c r="P978" s="68"/>
      <c r="Q978" s="68"/>
      <c r="R978" s="68"/>
    </row>
    <row r="979" spans="13:18" x14ac:dyDescent="0.3">
      <c r="M979" s="67"/>
      <c r="O979" s="68"/>
      <c r="P979" s="68"/>
      <c r="Q979" s="68"/>
      <c r="R979" s="68"/>
    </row>
    <row r="980" spans="13:18" x14ac:dyDescent="0.3">
      <c r="M980" s="67"/>
      <c r="O980" s="68"/>
      <c r="P980" s="68"/>
      <c r="Q980" s="68"/>
      <c r="R980" s="68"/>
    </row>
    <row r="981" spans="13:18" x14ac:dyDescent="0.3">
      <c r="M981" s="67"/>
      <c r="O981" s="68"/>
      <c r="P981" s="68"/>
      <c r="Q981" s="68"/>
      <c r="R981" s="68"/>
    </row>
    <row r="982" spans="13:18" x14ac:dyDescent="0.3">
      <c r="M982" s="67"/>
      <c r="O982" s="68"/>
      <c r="P982" s="68"/>
      <c r="Q982" s="68"/>
      <c r="R982" s="68"/>
    </row>
    <row r="983" spans="13:18" x14ac:dyDescent="0.3">
      <c r="M983" s="67"/>
      <c r="O983" s="68"/>
      <c r="P983" s="68"/>
      <c r="Q983" s="68"/>
      <c r="R983" s="68"/>
    </row>
    <row r="984" spans="13:18" x14ac:dyDescent="0.3">
      <c r="M984" s="67"/>
      <c r="O984" s="68"/>
      <c r="P984" s="68"/>
      <c r="Q984" s="68"/>
      <c r="R984" s="68"/>
    </row>
    <row r="985" spans="13:18" x14ac:dyDescent="0.3">
      <c r="M985" s="67"/>
      <c r="O985" s="68"/>
      <c r="P985" s="68"/>
      <c r="Q985" s="68"/>
      <c r="R985" s="68"/>
    </row>
    <row r="986" spans="13:18" x14ac:dyDescent="0.3">
      <c r="M986" s="67"/>
      <c r="O986" s="68"/>
      <c r="P986" s="68"/>
      <c r="Q986" s="68"/>
      <c r="R986" s="68"/>
    </row>
    <row r="987" spans="13:18" x14ac:dyDescent="0.3">
      <c r="M987" s="67"/>
      <c r="O987" s="68"/>
      <c r="P987" s="68"/>
      <c r="Q987" s="68"/>
      <c r="R987" s="68"/>
    </row>
    <row r="988" spans="13:18" x14ac:dyDescent="0.3">
      <c r="M988" s="67"/>
      <c r="O988" s="68"/>
      <c r="P988" s="68"/>
      <c r="Q988" s="68"/>
      <c r="R988" s="68"/>
    </row>
    <row r="989" spans="13:18" x14ac:dyDescent="0.3">
      <c r="M989" s="67"/>
      <c r="O989" s="68"/>
      <c r="P989" s="68"/>
      <c r="Q989" s="68"/>
      <c r="R989" s="68"/>
    </row>
    <row r="990" spans="13:18" x14ac:dyDescent="0.3">
      <c r="M990" s="67"/>
      <c r="O990" s="68"/>
      <c r="P990" s="68"/>
      <c r="Q990" s="68"/>
      <c r="R990" s="68"/>
    </row>
    <row r="991" spans="13:18" x14ac:dyDescent="0.3">
      <c r="M991" s="67"/>
      <c r="O991" s="68"/>
      <c r="P991" s="68"/>
      <c r="Q991" s="68"/>
      <c r="R991" s="68"/>
    </row>
    <row r="992" spans="13:18" x14ac:dyDescent="0.3">
      <c r="M992" s="67"/>
      <c r="O992" s="68"/>
      <c r="P992" s="68"/>
      <c r="Q992" s="68"/>
      <c r="R992" s="68"/>
    </row>
    <row r="993" spans="13:18" x14ac:dyDescent="0.3">
      <c r="M993" s="67"/>
      <c r="O993" s="68"/>
      <c r="P993" s="68"/>
      <c r="Q993" s="68"/>
      <c r="R993" s="68"/>
    </row>
    <row r="994" spans="13:18" x14ac:dyDescent="0.3">
      <c r="M994" s="67"/>
      <c r="O994" s="68"/>
      <c r="P994" s="68"/>
      <c r="Q994" s="68"/>
      <c r="R994" s="68"/>
    </row>
    <row r="995" spans="13:18" x14ac:dyDescent="0.3">
      <c r="M995" s="67"/>
      <c r="O995" s="68"/>
      <c r="P995" s="68"/>
      <c r="Q995" s="68"/>
      <c r="R995" s="68"/>
    </row>
    <row r="996" spans="13:18" x14ac:dyDescent="0.3">
      <c r="M996" s="67"/>
      <c r="O996" s="68"/>
      <c r="P996" s="68"/>
      <c r="Q996" s="68"/>
      <c r="R996" s="68"/>
    </row>
    <row r="997" spans="13:18" x14ac:dyDescent="0.3">
      <c r="M997" s="67"/>
      <c r="O997" s="68"/>
      <c r="P997" s="68"/>
      <c r="Q997" s="68"/>
      <c r="R997" s="68"/>
    </row>
    <row r="998" spans="13:18" x14ac:dyDescent="0.3">
      <c r="M998" s="67"/>
      <c r="O998" s="68"/>
      <c r="P998" s="68"/>
      <c r="Q998" s="68"/>
      <c r="R998" s="68"/>
    </row>
    <row r="999" spans="13:18" x14ac:dyDescent="0.3">
      <c r="M999" s="67"/>
      <c r="O999" s="68"/>
      <c r="P999" s="68"/>
      <c r="Q999" s="68"/>
      <c r="R999" s="68"/>
    </row>
    <row r="1000" spans="13:18" x14ac:dyDescent="0.3">
      <c r="M1000" s="67"/>
      <c r="O1000" s="68"/>
      <c r="P1000" s="68"/>
      <c r="Q1000" s="68"/>
      <c r="R1000" s="68"/>
    </row>
    <row r="1001" spans="13:18" x14ac:dyDescent="0.3">
      <c r="M1001" s="67"/>
      <c r="O1001" s="68"/>
      <c r="P1001" s="68"/>
      <c r="Q1001" s="68"/>
      <c r="R1001" s="68"/>
    </row>
    <row r="1002" spans="13:18" x14ac:dyDescent="0.3">
      <c r="M1002" s="67"/>
      <c r="O1002" s="68"/>
      <c r="P1002" s="68"/>
      <c r="Q1002" s="68"/>
      <c r="R1002" s="68"/>
    </row>
    <row r="1003" spans="13:18" x14ac:dyDescent="0.3">
      <c r="M1003" s="67"/>
      <c r="O1003" s="68"/>
      <c r="P1003" s="68"/>
      <c r="Q1003" s="68"/>
      <c r="R1003" s="68"/>
    </row>
    <row r="1004" spans="13:18" x14ac:dyDescent="0.3">
      <c r="M1004" s="67"/>
      <c r="O1004" s="68"/>
      <c r="P1004" s="68"/>
      <c r="Q1004" s="68"/>
      <c r="R1004" s="68"/>
    </row>
    <row r="1005" spans="13:18" x14ac:dyDescent="0.3">
      <c r="M1005" s="67"/>
      <c r="O1005" s="68"/>
      <c r="P1005" s="68"/>
      <c r="Q1005" s="68"/>
      <c r="R1005" s="68"/>
    </row>
    <row r="1006" spans="13:18" x14ac:dyDescent="0.3">
      <c r="M1006" s="67"/>
      <c r="O1006" s="68"/>
      <c r="P1006" s="68"/>
      <c r="Q1006" s="68"/>
      <c r="R1006" s="68"/>
    </row>
    <row r="1007" spans="13:18" x14ac:dyDescent="0.3">
      <c r="M1007" s="67"/>
      <c r="O1007" s="68"/>
      <c r="P1007" s="68"/>
      <c r="Q1007" s="68"/>
      <c r="R1007" s="68"/>
    </row>
    <row r="1008" spans="13:18" x14ac:dyDescent="0.3">
      <c r="M1008" s="67"/>
      <c r="O1008" s="68"/>
      <c r="P1008" s="68"/>
      <c r="Q1008" s="68"/>
      <c r="R1008" s="68"/>
    </row>
    <row r="1009" spans="13:18" x14ac:dyDescent="0.3">
      <c r="M1009" s="67"/>
      <c r="O1009" s="68"/>
      <c r="P1009" s="68"/>
      <c r="Q1009" s="68"/>
      <c r="R1009" s="68"/>
    </row>
    <row r="1010" spans="13:18" x14ac:dyDescent="0.3">
      <c r="M1010" s="67"/>
      <c r="O1010" s="68"/>
      <c r="P1010" s="68"/>
      <c r="Q1010" s="68"/>
      <c r="R1010" s="68"/>
    </row>
    <row r="1011" spans="13:18" x14ac:dyDescent="0.3">
      <c r="M1011" s="67"/>
      <c r="O1011" s="68"/>
      <c r="P1011" s="68"/>
      <c r="Q1011" s="68"/>
      <c r="R1011" s="68"/>
    </row>
    <row r="1012" spans="13:18" x14ac:dyDescent="0.3">
      <c r="M1012" s="67"/>
      <c r="O1012" s="68"/>
      <c r="P1012" s="68"/>
      <c r="Q1012" s="68"/>
      <c r="R1012" s="68"/>
    </row>
    <row r="1013" spans="13:18" x14ac:dyDescent="0.3">
      <c r="M1013" s="67"/>
      <c r="O1013" s="68"/>
      <c r="P1013" s="68"/>
      <c r="Q1013" s="68"/>
      <c r="R1013" s="68"/>
    </row>
    <row r="1014" spans="13:18" x14ac:dyDescent="0.3">
      <c r="M1014" s="67"/>
      <c r="O1014" s="68"/>
      <c r="P1014" s="68"/>
      <c r="Q1014" s="68"/>
      <c r="R1014" s="68"/>
    </row>
    <row r="1015" spans="13:18" x14ac:dyDescent="0.3">
      <c r="M1015" s="67"/>
      <c r="O1015" s="68"/>
      <c r="P1015" s="68"/>
      <c r="Q1015" s="68"/>
      <c r="R1015" s="68"/>
    </row>
    <row r="1016" spans="13:18" x14ac:dyDescent="0.3">
      <c r="M1016" s="67"/>
      <c r="O1016" s="68"/>
      <c r="P1016" s="68"/>
      <c r="Q1016" s="68"/>
      <c r="R1016" s="68"/>
    </row>
    <row r="1017" spans="13:18" x14ac:dyDescent="0.3">
      <c r="M1017" s="67"/>
      <c r="O1017" s="68"/>
      <c r="P1017" s="68"/>
      <c r="Q1017" s="68"/>
      <c r="R1017" s="68"/>
    </row>
    <row r="1018" spans="13:18" x14ac:dyDescent="0.3">
      <c r="M1018" s="67"/>
      <c r="O1018" s="68"/>
      <c r="P1018" s="68"/>
      <c r="Q1018" s="68"/>
      <c r="R1018" s="68"/>
    </row>
    <row r="1019" spans="13:18" x14ac:dyDescent="0.3">
      <c r="M1019" s="67"/>
      <c r="O1019" s="68"/>
      <c r="P1019" s="68"/>
      <c r="Q1019" s="68"/>
      <c r="R1019" s="68"/>
    </row>
    <row r="1020" spans="13:18" x14ac:dyDescent="0.3">
      <c r="M1020" s="67"/>
      <c r="O1020" s="68"/>
      <c r="P1020" s="68"/>
      <c r="Q1020" s="68"/>
      <c r="R1020" s="68"/>
    </row>
    <row r="1021" spans="13:18" x14ac:dyDescent="0.3">
      <c r="M1021" s="67"/>
      <c r="O1021" s="68"/>
      <c r="P1021" s="68"/>
      <c r="Q1021" s="68"/>
      <c r="R1021" s="68"/>
    </row>
    <row r="1022" spans="13:18" x14ac:dyDescent="0.3">
      <c r="M1022" s="67"/>
      <c r="O1022" s="68"/>
      <c r="P1022" s="68"/>
      <c r="Q1022" s="68"/>
      <c r="R1022" s="68"/>
    </row>
    <row r="1023" spans="13:18" x14ac:dyDescent="0.3">
      <c r="M1023" s="67"/>
      <c r="O1023" s="68"/>
      <c r="P1023" s="68"/>
      <c r="Q1023" s="68"/>
      <c r="R1023" s="68"/>
    </row>
    <row r="1024" spans="13:18" x14ac:dyDescent="0.3">
      <c r="M1024" s="67"/>
      <c r="O1024" s="68"/>
      <c r="P1024" s="68"/>
      <c r="Q1024" s="68"/>
      <c r="R1024" s="68"/>
    </row>
    <row r="1025" spans="13:18" x14ac:dyDescent="0.3">
      <c r="M1025" s="67"/>
      <c r="O1025" s="68"/>
      <c r="P1025" s="68"/>
      <c r="Q1025" s="68"/>
      <c r="R1025" s="68"/>
    </row>
    <row r="1026" spans="13:18" x14ac:dyDescent="0.3">
      <c r="M1026" s="67"/>
      <c r="O1026" s="68"/>
      <c r="P1026" s="68"/>
      <c r="Q1026" s="68"/>
      <c r="R1026" s="68"/>
    </row>
    <row r="1027" spans="13:18" x14ac:dyDescent="0.3">
      <c r="M1027" s="67"/>
      <c r="O1027" s="68"/>
      <c r="P1027" s="68"/>
      <c r="Q1027" s="68"/>
      <c r="R1027" s="68"/>
    </row>
    <row r="1028" spans="13:18" x14ac:dyDescent="0.3">
      <c r="M1028" s="67"/>
      <c r="O1028" s="68"/>
      <c r="P1028" s="68"/>
      <c r="Q1028" s="68"/>
      <c r="R1028" s="68"/>
    </row>
    <row r="1029" spans="13:18" x14ac:dyDescent="0.3">
      <c r="M1029" s="67"/>
      <c r="O1029" s="68"/>
      <c r="P1029" s="68"/>
      <c r="Q1029" s="68"/>
      <c r="R1029" s="68"/>
    </row>
    <row r="1030" spans="13:18" x14ac:dyDescent="0.3">
      <c r="M1030" s="67"/>
      <c r="O1030" s="68"/>
      <c r="P1030" s="68"/>
      <c r="Q1030" s="68"/>
      <c r="R1030" s="68"/>
    </row>
    <row r="1031" spans="13:18" x14ac:dyDescent="0.3">
      <c r="M1031" s="67"/>
      <c r="O1031" s="68"/>
      <c r="P1031" s="68"/>
      <c r="Q1031" s="68"/>
      <c r="R1031" s="68"/>
    </row>
    <row r="1032" spans="13:18" x14ac:dyDescent="0.3">
      <c r="M1032" s="67"/>
      <c r="O1032" s="68"/>
      <c r="P1032" s="68"/>
      <c r="Q1032" s="68"/>
      <c r="R1032" s="68"/>
    </row>
    <row r="1033" spans="13:18" x14ac:dyDescent="0.3">
      <c r="M1033" s="67"/>
      <c r="O1033" s="68"/>
      <c r="P1033" s="68"/>
      <c r="Q1033" s="68"/>
      <c r="R1033" s="68"/>
    </row>
    <row r="1034" spans="13:18" x14ac:dyDescent="0.3">
      <c r="M1034" s="67"/>
      <c r="O1034" s="68"/>
      <c r="P1034" s="68"/>
      <c r="Q1034" s="68"/>
      <c r="R1034" s="68"/>
    </row>
    <row r="1035" spans="13:18" x14ac:dyDescent="0.3">
      <c r="M1035" s="67"/>
      <c r="O1035" s="68"/>
      <c r="P1035" s="68"/>
      <c r="Q1035" s="68"/>
      <c r="R1035" s="68"/>
    </row>
    <row r="1036" spans="13:18" x14ac:dyDescent="0.3">
      <c r="M1036" s="67"/>
      <c r="O1036" s="68"/>
      <c r="P1036" s="68"/>
      <c r="Q1036" s="68"/>
      <c r="R1036" s="68"/>
    </row>
    <row r="1037" spans="13:18" x14ac:dyDescent="0.3">
      <c r="M1037" s="67"/>
      <c r="O1037" s="68"/>
      <c r="P1037" s="68"/>
      <c r="Q1037" s="68"/>
      <c r="R1037" s="68"/>
    </row>
    <row r="1038" spans="13:18" x14ac:dyDescent="0.3">
      <c r="M1038" s="67"/>
      <c r="O1038" s="68"/>
      <c r="P1038" s="68"/>
      <c r="Q1038" s="68"/>
      <c r="R1038" s="68"/>
    </row>
    <row r="1039" spans="13:18" x14ac:dyDescent="0.3">
      <c r="M1039" s="67"/>
      <c r="O1039" s="68"/>
      <c r="P1039" s="68"/>
      <c r="Q1039" s="68"/>
      <c r="R1039" s="68"/>
    </row>
    <row r="1040" spans="13:18" x14ac:dyDescent="0.3">
      <c r="M1040" s="67"/>
      <c r="O1040" s="68"/>
      <c r="P1040" s="68"/>
      <c r="Q1040" s="68"/>
      <c r="R1040" s="68"/>
    </row>
    <row r="1041" spans="13:18" x14ac:dyDescent="0.3">
      <c r="M1041" s="67"/>
      <c r="O1041" s="68"/>
      <c r="P1041" s="68"/>
      <c r="Q1041" s="68"/>
      <c r="R1041" s="68"/>
    </row>
    <row r="1042" spans="13:18" x14ac:dyDescent="0.3">
      <c r="M1042" s="67"/>
      <c r="O1042" s="68"/>
      <c r="P1042" s="68"/>
      <c r="Q1042" s="68"/>
      <c r="R1042" s="68"/>
    </row>
    <row r="1043" spans="13:18" x14ac:dyDescent="0.3">
      <c r="M1043" s="67"/>
      <c r="O1043" s="68"/>
      <c r="P1043" s="68"/>
      <c r="Q1043" s="68"/>
      <c r="R1043" s="68"/>
    </row>
    <row r="1044" spans="13:18" x14ac:dyDescent="0.3">
      <c r="M1044" s="67"/>
      <c r="O1044" s="68"/>
      <c r="P1044" s="68"/>
      <c r="Q1044" s="68"/>
      <c r="R1044" s="68"/>
    </row>
    <row r="1045" spans="13:18" x14ac:dyDescent="0.3">
      <c r="M1045" s="67"/>
      <c r="O1045" s="68"/>
      <c r="P1045" s="68"/>
      <c r="Q1045" s="68"/>
      <c r="R1045" s="68"/>
    </row>
    <row r="1046" spans="13:18" x14ac:dyDescent="0.3">
      <c r="M1046" s="67"/>
      <c r="O1046" s="68"/>
      <c r="P1046" s="68"/>
      <c r="Q1046" s="68"/>
      <c r="R1046" s="68"/>
    </row>
    <row r="1047" spans="13:18" x14ac:dyDescent="0.3">
      <c r="M1047" s="67"/>
      <c r="O1047" s="68"/>
      <c r="P1047" s="68"/>
      <c r="Q1047" s="68"/>
      <c r="R1047" s="68"/>
    </row>
    <row r="1048" spans="13:18" x14ac:dyDescent="0.3">
      <c r="M1048" s="67"/>
      <c r="O1048" s="68"/>
      <c r="P1048" s="68"/>
      <c r="Q1048" s="68"/>
      <c r="R1048" s="68"/>
    </row>
    <row r="1049" spans="13:18" x14ac:dyDescent="0.3">
      <c r="M1049" s="67"/>
      <c r="O1049" s="68"/>
      <c r="P1049" s="68"/>
      <c r="Q1049" s="68"/>
      <c r="R1049" s="68"/>
    </row>
    <row r="1050" spans="13:18" x14ac:dyDescent="0.3">
      <c r="M1050" s="67"/>
      <c r="O1050" s="68"/>
      <c r="P1050" s="68"/>
      <c r="Q1050" s="68"/>
      <c r="R1050" s="68"/>
    </row>
    <row r="1051" spans="13:18" x14ac:dyDescent="0.3">
      <c r="M1051" s="67"/>
      <c r="O1051" s="68"/>
      <c r="P1051" s="68"/>
      <c r="Q1051" s="68"/>
      <c r="R1051" s="68"/>
    </row>
    <row r="1052" spans="13:18" x14ac:dyDescent="0.3">
      <c r="M1052" s="67"/>
      <c r="O1052" s="68"/>
      <c r="P1052" s="68"/>
      <c r="Q1052" s="68"/>
      <c r="R1052" s="68"/>
    </row>
    <row r="1053" spans="13:18" x14ac:dyDescent="0.3">
      <c r="M1053" s="67"/>
      <c r="O1053" s="68"/>
      <c r="P1053" s="68"/>
      <c r="Q1053" s="68"/>
      <c r="R1053" s="68"/>
    </row>
    <row r="1054" spans="13:18" x14ac:dyDescent="0.3">
      <c r="M1054" s="67"/>
      <c r="O1054" s="68"/>
      <c r="P1054" s="68"/>
      <c r="Q1054" s="68"/>
      <c r="R1054" s="68"/>
    </row>
    <row r="1055" spans="13:18" x14ac:dyDescent="0.3">
      <c r="M1055" s="67"/>
      <c r="O1055" s="68"/>
      <c r="P1055" s="68"/>
      <c r="Q1055" s="68"/>
      <c r="R1055" s="68"/>
    </row>
    <row r="1056" spans="13:18" x14ac:dyDescent="0.3">
      <c r="M1056" s="67"/>
      <c r="O1056" s="68"/>
      <c r="P1056" s="68"/>
      <c r="Q1056" s="68"/>
      <c r="R1056" s="68"/>
    </row>
    <row r="1057" spans="13:18" x14ac:dyDescent="0.3">
      <c r="M1057" s="67"/>
      <c r="O1057" s="68"/>
      <c r="P1057" s="68"/>
      <c r="Q1057" s="68"/>
      <c r="R1057" s="68"/>
    </row>
    <row r="1058" spans="13:18" x14ac:dyDescent="0.3">
      <c r="M1058" s="67"/>
      <c r="O1058" s="68"/>
      <c r="P1058" s="68"/>
      <c r="Q1058" s="68"/>
      <c r="R1058" s="68"/>
    </row>
    <row r="1059" spans="13:18" x14ac:dyDescent="0.3">
      <c r="M1059" s="67"/>
      <c r="O1059" s="68"/>
      <c r="P1059" s="68"/>
      <c r="Q1059" s="68"/>
      <c r="R1059" s="68"/>
    </row>
    <row r="1060" spans="13:18" x14ac:dyDescent="0.3">
      <c r="M1060" s="67"/>
      <c r="O1060" s="68"/>
      <c r="P1060" s="68"/>
      <c r="Q1060" s="68"/>
      <c r="R1060" s="68"/>
    </row>
    <row r="1061" spans="13:18" x14ac:dyDescent="0.3">
      <c r="M1061" s="67"/>
      <c r="O1061" s="68"/>
      <c r="P1061" s="68"/>
      <c r="Q1061" s="68"/>
      <c r="R1061" s="68"/>
    </row>
    <row r="1062" spans="13:18" x14ac:dyDescent="0.3">
      <c r="M1062" s="67"/>
      <c r="O1062" s="68"/>
      <c r="P1062" s="68"/>
      <c r="Q1062" s="68"/>
      <c r="R1062" s="68"/>
    </row>
    <row r="1063" spans="13:18" x14ac:dyDescent="0.3">
      <c r="M1063" s="67"/>
      <c r="O1063" s="68"/>
      <c r="P1063" s="68"/>
      <c r="Q1063" s="68"/>
      <c r="R1063" s="68"/>
    </row>
    <row r="1064" spans="13:18" x14ac:dyDescent="0.3">
      <c r="M1064" s="67"/>
      <c r="O1064" s="68"/>
      <c r="P1064" s="68"/>
      <c r="Q1064" s="68"/>
      <c r="R1064" s="68"/>
    </row>
    <row r="1065" spans="13:18" x14ac:dyDescent="0.3">
      <c r="M1065" s="67"/>
      <c r="O1065" s="68"/>
      <c r="P1065" s="68"/>
      <c r="Q1065" s="68"/>
      <c r="R1065" s="68"/>
    </row>
    <row r="1066" spans="13:18" x14ac:dyDescent="0.3">
      <c r="M1066" s="67"/>
      <c r="O1066" s="68"/>
      <c r="P1066" s="68"/>
      <c r="Q1066" s="68"/>
      <c r="R1066" s="68"/>
    </row>
    <row r="1067" spans="13:18" x14ac:dyDescent="0.3">
      <c r="M1067" s="67"/>
      <c r="O1067" s="68"/>
      <c r="P1067" s="68"/>
      <c r="Q1067" s="68"/>
      <c r="R1067" s="68"/>
    </row>
    <row r="1068" spans="13:18" x14ac:dyDescent="0.3">
      <c r="M1068" s="67"/>
      <c r="O1068" s="68"/>
      <c r="P1068" s="68"/>
      <c r="Q1068" s="68"/>
      <c r="R1068" s="68"/>
    </row>
    <row r="1069" spans="13:18" x14ac:dyDescent="0.3">
      <c r="M1069" s="67"/>
      <c r="O1069" s="68"/>
      <c r="P1069" s="68"/>
      <c r="Q1069" s="68"/>
      <c r="R1069" s="68"/>
    </row>
    <row r="1070" spans="13:18" x14ac:dyDescent="0.3">
      <c r="M1070" s="67"/>
      <c r="O1070" s="68"/>
      <c r="P1070" s="68"/>
      <c r="Q1070" s="68"/>
      <c r="R1070" s="68"/>
    </row>
    <row r="1071" spans="13:18" x14ac:dyDescent="0.3">
      <c r="M1071" s="67"/>
      <c r="O1071" s="68"/>
      <c r="P1071" s="68"/>
      <c r="Q1071" s="68"/>
      <c r="R1071" s="68"/>
    </row>
    <row r="1072" spans="13:18" x14ac:dyDescent="0.3">
      <c r="M1072" s="67"/>
      <c r="O1072" s="68"/>
      <c r="P1072" s="68"/>
      <c r="Q1072" s="68"/>
      <c r="R1072" s="68"/>
    </row>
    <row r="1073" spans="13:18" x14ac:dyDescent="0.3">
      <c r="M1073" s="67"/>
      <c r="O1073" s="68"/>
      <c r="P1073" s="68"/>
      <c r="Q1073" s="68"/>
      <c r="R1073" s="68"/>
    </row>
    <row r="1074" spans="13:18" x14ac:dyDescent="0.3">
      <c r="M1074" s="67"/>
      <c r="O1074" s="68"/>
      <c r="P1074" s="68"/>
      <c r="Q1074" s="68"/>
      <c r="R1074" s="68"/>
    </row>
    <row r="1075" spans="13:18" x14ac:dyDescent="0.3">
      <c r="M1075" s="67"/>
      <c r="O1075" s="68"/>
      <c r="P1075" s="68"/>
      <c r="Q1075" s="68"/>
      <c r="R1075" s="68"/>
    </row>
    <row r="1076" spans="13:18" x14ac:dyDescent="0.3">
      <c r="M1076" s="67"/>
      <c r="O1076" s="68"/>
      <c r="P1076" s="68"/>
      <c r="Q1076" s="68"/>
      <c r="R1076" s="68"/>
    </row>
    <row r="1077" spans="13:18" x14ac:dyDescent="0.3">
      <c r="M1077" s="67"/>
      <c r="O1077" s="68"/>
      <c r="P1077" s="68"/>
      <c r="Q1077" s="68"/>
      <c r="R1077" s="68"/>
    </row>
    <row r="1078" spans="13:18" x14ac:dyDescent="0.3">
      <c r="M1078" s="67"/>
      <c r="O1078" s="68"/>
      <c r="P1078" s="68"/>
      <c r="Q1078" s="68"/>
      <c r="R1078" s="68"/>
    </row>
    <row r="1079" spans="13:18" x14ac:dyDescent="0.3">
      <c r="M1079" s="67"/>
      <c r="O1079" s="68"/>
      <c r="P1079" s="68"/>
      <c r="Q1079" s="68"/>
      <c r="R1079" s="68"/>
    </row>
    <row r="1080" spans="13:18" x14ac:dyDescent="0.3">
      <c r="M1080" s="67"/>
      <c r="O1080" s="68"/>
      <c r="P1080" s="68"/>
      <c r="Q1080" s="68"/>
      <c r="R1080" s="68"/>
    </row>
    <row r="1081" spans="13:18" x14ac:dyDescent="0.3">
      <c r="M1081" s="67"/>
      <c r="O1081" s="68"/>
      <c r="P1081" s="68"/>
      <c r="Q1081" s="68"/>
      <c r="R1081" s="68"/>
    </row>
    <row r="1082" spans="13:18" x14ac:dyDescent="0.3">
      <c r="M1082" s="67"/>
      <c r="O1082" s="68"/>
      <c r="P1082" s="68"/>
      <c r="Q1082" s="68"/>
      <c r="R1082" s="68"/>
    </row>
    <row r="1083" spans="13:18" x14ac:dyDescent="0.3">
      <c r="M1083" s="67"/>
      <c r="O1083" s="68"/>
      <c r="P1083" s="68"/>
      <c r="Q1083" s="68"/>
      <c r="R1083" s="68"/>
    </row>
    <row r="1084" spans="13:18" x14ac:dyDescent="0.3">
      <c r="M1084" s="67"/>
      <c r="O1084" s="68"/>
      <c r="P1084" s="68"/>
      <c r="Q1084" s="68"/>
      <c r="R1084" s="68"/>
    </row>
    <row r="1085" spans="13:18" x14ac:dyDescent="0.3">
      <c r="M1085" s="67"/>
      <c r="O1085" s="68"/>
      <c r="P1085" s="68"/>
      <c r="Q1085" s="68"/>
      <c r="R1085" s="68"/>
    </row>
    <row r="1086" spans="13:18" x14ac:dyDescent="0.3">
      <c r="M1086" s="67"/>
      <c r="O1086" s="68"/>
      <c r="P1086" s="68"/>
      <c r="Q1086" s="68"/>
      <c r="R1086" s="68"/>
    </row>
    <row r="1087" spans="13:18" x14ac:dyDescent="0.3">
      <c r="M1087" s="67"/>
      <c r="O1087" s="68"/>
      <c r="P1087" s="68"/>
      <c r="Q1087" s="68"/>
      <c r="R1087" s="68"/>
    </row>
    <row r="1088" spans="13:18" x14ac:dyDescent="0.3">
      <c r="M1088" s="67"/>
      <c r="O1088" s="68"/>
      <c r="P1088" s="68"/>
      <c r="Q1088" s="68"/>
      <c r="R1088" s="68"/>
    </row>
    <row r="1089" spans="13:18" x14ac:dyDescent="0.3">
      <c r="M1089" s="67"/>
      <c r="O1089" s="68"/>
      <c r="P1089" s="68"/>
      <c r="Q1089" s="68"/>
      <c r="R1089" s="68"/>
    </row>
    <row r="1090" spans="13:18" x14ac:dyDescent="0.3">
      <c r="M1090" s="67"/>
      <c r="O1090" s="68"/>
      <c r="P1090" s="68"/>
      <c r="Q1090" s="68"/>
      <c r="R1090" s="68"/>
    </row>
    <row r="1091" spans="13:18" x14ac:dyDescent="0.3">
      <c r="M1091" s="67"/>
      <c r="O1091" s="68"/>
      <c r="P1091" s="68"/>
      <c r="Q1091" s="68"/>
      <c r="R1091" s="68"/>
    </row>
    <row r="1092" spans="13:18" x14ac:dyDescent="0.3">
      <c r="M1092" s="67"/>
      <c r="O1092" s="68"/>
      <c r="P1092" s="68"/>
      <c r="Q1092" s="68"/>
      <c r="R1092" s="68"/>
    </row>
    <row r="1093" spans="13:18" x14ac:dyDescent="0.3">
      <c r="M1093" s="67"/>
      <c r="O1093" s="68"/>
      <c r="P1093" s="68"/>
      <c r="Q1093" s="68"/>
      <c r="R1093" s="68"/>
    </row>
    <row r="1094" spans="13:18" x14ac:dyDescent="0.3">
      <c r="M1094" s="67"/>
      <c r="O1094" s="68"/>
      <c r="P1094" s="68"/>
      <c r="Q1094" s="68"/>
      <c r="R1094" s="68"/>
    </row>
    <row r="1095" spans="13:18" x14ac:dyDescent="0.3">
      <c r="M1095" s="67"/>
      <c r="O1095" s="68"/>
      <c r="P1095" s="68"/>
      <c r="Q1095" s="68"/>
      <c r="R1095" s="68"/>
    </row>
    <row r="1096" spans="13:18" x14ac:dyDescent="0.3">
      <c r="M1096" s="67"/>
      <c r="O1096" s="68"/>
      <c r="P1096" s="68"/>
      <c r="Q1096" s="68"/>
      <c r="R1096" s="68"/>
    </row>
    <row r="1097" spans="13:18" x14ac:dyDescent="0.3">
      <c r="M1097" s="67"/>
      <c r="O1097" s="68"/>
      <c r="P1097" s="68"/>
      <c r="Q1097" s="68"/>
      <c r="R1097" s="68"/>
    </row>
    <row r="1098" spans="13:18" x14ac:dyDescent="0.3">
      <c r="M1098" s="67"/>
      <c r="O1098" s="68"/>
      <c r="P1098" s="68"/>
      <c r="Q1098" s="68"/>
      <c r="R1098" s="68"/>
    </row>
    <row r="1099" spans="13:18" x14ac:dyDescent="0.3">
      <c r="M1099" s="67"/>
      <c r="O1099" s="68"/>
      <c r="P1099" s="68"/>
      <c r="Q1099" s="68"/>
      <c r="R1099" s="68"/>
    </row>
    <row r="1100" spans="13:18" x14ac:dyDescent="0.3">
      <c r="M1100" s="67"/>
      <c r="O1100" s="68"/>
      <c r="P1100" s="68"/>
      <c r="Q1100" s="68"/>
      <c r="R1100" s="68"/>
    </row>
    <row r="1101" spans="13:18" x14ac:dyDescent="0.3">
      <c r="M1101" s="67"/>
      <c r="O1101" s="68"/>
      <c r="P1101" s="68"/>
      <c r="Q1101" s="68"/>
      <c r="R1101" s="68"/>
    </row>
    <row r="1102" spans="13:18" x14ac:dyDescent="0.3">
      <c r="M1102" s="67"/>
      <c r="O1102" s="68"/>
      <c r="P1102" s="68"/>
      <c r="Q1102" s="68"/>
      <c r="R1102" s="68"/>
    </row>
    <row r="1103" spans="13:18" x14ac:dyDescent="0.3">
      <c r="M1103" s="67"/>
      <c r="O1103" s="68"/>
      <c r="P1103" s="68"/>
      <c r="Q1103" s="68"/>
      <c r="R1103" s="68"/>
    </row>
    <row r="1104" spans="13:18" x14ac:dyDescent="0.3">
      <c r="M1104" s="67"/>
      <c r="O1104" s="68"/>
      <c r="P1104" s="68"/>
      <c r="Q1104" s="68"/>
      <c r="R1104" s="68"/>
    </row>
    <row r="1105" spans="13:18" x14ac:dyDescent="0.3">
      <c r="M1105" s="67"/>
      <c r="O1105" s="68"/>
      <c r="P1105" s="68"/>
      <c r="Q1105" s="68"/>
      <c r="R1105" s="68"/>
    </row>
    <row r="1106" spans="13:18" x14ac:dyDescent="0.3">
      <c r="M1106" s="67"/>
      <c r="O1106" s="68"/>
      <c r="P1106" s="68"/>
      <c r="Q1106" s="68"/>
      <c r="R1106" s="68"/>
    </row>
    <row r="1107" spans="13:18" x14ac:dyDescent="0.3">
      <c r="M1107" s="67"/>
      <c r="O1107" s="68"/>
      <c r="P1107" s="68"/>
      <c r="Q1107" s="68"/>
      <c r="R1107" s="68"/>
    </row>
    <row r="1108" spans="13:18" x14ac:dyDescent="0.3">
      <c r="M1108" s="67"/>
      <c r="O1108" s="68"/>
      <c r="P1108" s="68"/>
      <c r="Q1108" s="68"/>
      <c r="R1108" s="68"/>
    </row>
    <row r="1109" spans="13:18" x14ac:dyDescent="0.3">
      <c r="M1109" s="67"/>
      <c r="O1109" s="68"/>
      <c r="P1109" s="68"/>
      <c r="Q1109" s="68"/>
      <c r="R1109" s="68"/>
    </row>
    <row r="1110" spans="13:18" x14ac:dyDescent="0.3">
      <c r="M1110" s="67"/>
      <c r="O1110" s="68"/>
      <c r="P1110" s="68"/>
      <c r="Q1110" s="68"/>
      <c r="R1110" s="68"/>
    </row>
    <row r="1111" spans="13:18" x14ac:dyDescent="0.3">
      <c r="M1111" s="67"/>
      <c r="O1111" s="68"/>
      <c r="P1111" s="68"/>
      <c r="Q1111" s="68"/>
      <c r="R1111" s="68"/>
    </row>
    <row r="1112" spans="13:18" x14ac:dyDescent="0.3">
      <c r="M1112" s="67"/>
      <c r="O1112" s="68"/>
      <c r="P1112" s="68"/>
      <c r="Q1112" s="68"/>
      <c r="R1112" s="68"/>
    </row>
    <row r="1113" spans="13:18" x14ac:dyDescent="0.3">
      <c r="M1113" s="67"/>
      <c r="O1113" s="68"/>
      <c r="P1113" s="68"/>
      <c r="Q1113" s="68"/>
      <c r="R1113" s="68"/>
    </row>
    <row r="1114" spans="13:18" x14ac:dyDescent="0.3">
      <c r="M1114" s="67"/>
      <c r="O1114" s="68"/>
      <c r="P1114" s="68"/>
      <c r="Q1114" s="68"/>
      <c r="R1114" s="68"/>
    </row>
    <row r="1115" spans="13:18" x14ac:dyDescent="0.3">
      <c r="M1115" s="67"/>
      <c r="O1115" s="68"/>
      <c r="P1115" s="68"/>
      <c r="Q1115" s="68"/>
      <c r="R1115" s="68"/>
    </row>
    <row r="1116" spans="13:18" x14ac:dyDescent="0.3">
      <c r="M1116" s="67"/>
      <c r="O1116" s="68"/>
      <c r="P1116" s="68"/>
      <c r="Q1116" s="68"/>
      <c r="R1116" s="68"/>
    </row>
    <row r="1117" spans="13:18" x14ac:dyDescent="0.3">
      <c r="M1117" s="67"/>
      <c r="O1117" s="68"/>
      <c r="P1117" s="68"/>
      <c r="Q1117" s="68"/>
      <c r="R1117" s="68"/>
    </row>
    <row r="1118" spans="13:18" x14ac:dyDescent="0.3">
      <c r="M1118" s="67"/>
      <c r="O1118" s="68"/>
      <c r="P1118" s="68"/>
      <c r="Q1118" s="68"/>
      <c r="R1118" s="68"/>
    </row>
    <row r="1119" spans="13:18" x14ac:dyDescent="0.3">
      <c r="M1119" s="67"/>
      <c r="O1119" s="68"/>
      <c r="P1119" s="68"/>
      <c r="Q1119" s="68"/>
      <c r="R1119" s="68"/>
    </row>
    <row r="1120" spans="13:18" x14ac:dyDescent="0.3">
      <c r="M1120" s="67"/>
      <c r="O1120" s="68"/>
      <c r="P1120" s="68"/>
      <c r="Q1120" s="68"/>
      <c r="R1120" s="68"/>
    </row>
    <row r="1121" spans="13:18" x14ac:dyDescent="0.3">
      <c r="M1121" s="67"/>
      <c r="O1121" s="68"/>
      <c r="P1121" s="68"/>
      <c r="Q1121" s="68"/>
      <c r="R1121" s="68"/>
    </row>
    <row r="1122" spans="13:18" x14ac:dyDescent="0.3">
      <c r="M1122" s="67"/>
      <c r="O1122" s="68"/>
      <c r="P1122" s="68"/>
      <c r="Q1122" s="68"/>
      <c r="R1122" s="68"/>
    </row>
    <row r="1123" spans="13:18" x14ac:dyDescent="0.3">
      <c r="M1123" s="67"/>
      <c r="O1123" s="68"/>
      <c r="P1123" s="68"/>
      <c r="Q1123" s="68"/>
      <c r="R1123" s="68"/>
    </row>
    <row r="1124" spans="13:18" x14ac:dyDescent="0.3">
      <c r="M1124" s="67"/>
      <c r="O1124" s="68"/>
      <c r="P1124" s="68"/>
      <c r="Q1124" s="68"/>
      <c r="R1124" s="68"/>
    </row>
    <row r="1125" spans="13:18" x14ac:dyDescent="0.3">
      <c r="M1125" s="67"/>
      <c r="O1125" s="68"/>
      <c r="P1125" s="68"/>
      <c r="Q1125" s="68"/>
      <c r="R1125" s="68"/>
    </row>
    <row r="1126" spans="13:18" x14ac:dyDescent="0.3">
      <c r="M1126" s="67"/>
      <c r="O1126" s="68"/>
      <c r="P1126" s="68"/>
      <c r="Q1126" s="68"/>
      <c r="R1126" s="68"/>
    </row>
    <row r="1127" spans="13:18" x14ac:dyDescent="0.3">
      <c r="M1127" s="67"/>
      <c r="O1127" s="68"/>
      <c r="P1127" s="68"/>
      <c r="Q1127" s="68"/>
      <c r="R1127" s="68"/>
    </row>
    <row r="1128" spans="13:18" x14ac:dyDescent="0.3">
      <c r="M1128" s="67"/>
      <c r="O1128" s="68"/>
      <c r="P1128" s="68"/>
      <c r="Q1128" s="68"/>
      <c r="R1128" s="68"/>
    </row>
    <row r="1129" spans="13:18" x14ac:dyDescent="0.3">
      <c r="M1129" s="67"/>
      <c r="O1129" s="68"/>
      <c r="P1129" s="68"/>
      <c r="Q1129" s="68"/>
      <c r="R1129" s="68"/>
    </row>
    <row r="1130" spans="13:18" x14ac:dyDescent="0.3">
      <c r="M1130" s="67"/>
      <c r="O1130" s="68"/>
      <c r="P1130" s="68"/>
      <c r="Q1130" s="68"/>
      <c r="R1130" s="68"/>
    </row>
    <row r="1131" spans="13:18" x14ac:dyDescent="0.3">
      <c r="M1131" s="67"/>
      <c r="O1131" s="68"/>
      <c r="P1131" s="68"/>
      <c r="Q1131" s="68"/>
      <c r="R1131" s="68"/>
    </row>
    <row r="1132" spans="13:18" x14ac:dyDescent="0.3">
      <c r="M1132" s="67"/>
      <c r="O1132" s="68"/>
      <c r="P1132" s="68"/>
      <c r="Q1132" s="68"/>
      <c r="R1132" s="68"/>
    </row>
    <row r="1133" spans="13:18" x14ac:dyDescent="0.3">
      <c r="M1133" s="67"/>
      <c r="O1133" s="68"/>
      <c r="P1133" s="68"/>
      <c r="Q1133" s="68"/>
      <c r="R1133" s="68"/>
    </row>
    <row r="1134" spans="13:18" x14ac:dyDescent="0.3">
      <c r="M1134" s="67"/>
      <c r="O1134" s="68"/>
      <c r="P1134" s="68"/>
      <c r="Q1134" s="68"/>
      <c r="R1134" s="68"/>
    </row>
    <row r="1135" spans="13:18" x14ac:dyDescent="0.3">
      <c r="M1135" s="67"/>
      <c r="O1135" s="68"/>
      <c r="P1135" s="68"/>
      <c r="Q1135" s="68"/>
      <c r="R1135" s="68"/>
    </row>
    <row r="1136" spans="13:18" x14ac:dyDescent="0.3">
      <c r="M1136" s="67"/>
      <c r="O1136" s="68"/>
      <c r="P1136" s="68"/>
      <c r="Q1136" s="68"/>
      <c r="R1136" s="68"/>
    </row>
    <row r="1137" spans="13:18" x14ac:dyDescent="0.3">
      <c r="M1137" s="67"/>
      <c r="O1137" s="68"/>
      <c r="P1137" s="68"/>
      <c r="Q1137" s="68"/>
      <c r="R1137" s="68"/>
    </row>
    <row r="1138" spans="13:18" x14ac:dyDescent="0.3">
      <c r="M1138" s="67"/>
      <c r="O1138" s="68"/>
      <c r="P1138" s="68"/>
      <c r="Q1138" s="68"/>
      <c r="R1138" s="68"/>
    </row>
    <row r="1139" spans="13:18" x14ac:dyDescent="0.3">
      <c r="M1139" s="67"/>
      <c r="O1139" s="68"/>
      <c r="P1139" s="68"/>
      <c r="Q1139" s="68"/>
      <c r="R1139" s="68"/>
    </row>
    <row r="1140" spans="13:18" x14ac:dyDescent="0.3">
      <c r="M1140" s="67"/>
      <c r="O1140" s="68"/>
      <c r="P1140" s="68"/>
      <c r="Q1140" s="68"/>
      <c r="R1140" s="68"/>
    </row>
    <row r="1141" spans="13:18" x14ac:dyDescent="0.3">
      <c r="M1141" s="67"/>
      <c r="O1141" s="68"/>
      <c r="P1141" s="68"/>
      <c r="Q1141" s="68"/>
      <c r="R1141" s="68"/>
    </row>
    <row r="1142" spans="13:18" x14ac:dyDescent="0.3">
      <c r="M1142" s="67"/>
      <c r="O1142" s="68"/>
      <c r="P1142" s="68"/>
      <c r="Q1142" s="68"/>
      <c r="R1142" s="68"/>
    </row>
    <row r="1143" spans="13:18" x14ac:dyDescent="0.3">
      <c r="M1143" s="67"/>
      <c r="O1143" s="68"/>
      <c r="P1143" s="68"/>
      <c r="Q1143" s="68"/>
      <c r="R1143" s="68"/>
    </row>
    <row r="1144" spans="13:18" x14ac:dyDescent="0.3">
      <c r="M1144" s="67"/>
      <c r="O1144" s="68"/>
      <c r="P1144" s="68"/>
      <c r="Q1144" s="68"/>
      <c r="R1144" s="68"/>
    </row>
    <row r="1145" spans="13:18" x14ac:dyDescent="0.3">
      <c r="M1145" s="67"/>
      <c r="O1145" s="68"/>
      <c r="P1145" s="68"/>
      <c r="Q1145" s="68"/>
      <c r="R1145" s="68"/>
    </row>
    <row r="1146" spans="13:18" x14ac:dyDescent="0.3">
      <c r="M1146" s="67"/>
      <c r="O1146" s="68"/>
      <c r="P1146" s="68"/>
      <c r="Q1146" s="68"/>
      <c r="R1146" s="68"/>
    </row>
    <row r="1147" spans="13:18" x14ac:dyDescent="0.3">
      <c r="M1147" s="67"/>
      <c r="O1147" s="68"/>
      <c r="P1147" s="68"/>
      <c r="Q1147" s="68"/>
      <c r="R1147" s="68"/>
    </row>
    <row r="1148" spans="13:18" x14ac:dyDescent="0.3">
      <c r="M1148" s="67"/>
      <c r="O1148" s="68"/>
      <c r="P1148" s="68"/>
      <c r="Q1148" s="68"/>
      <c r="R1148" s="68"/>
    </row>
    <row r="1149" spans="13:18" x14ac:dyDescent="0.3">
      <c r="M1149" s="67"/>
      <c r="O1149" s="68"/>
      <c r="P1149" s="68"/>
      <c r="Q1149" s="68"/>
      <c r="R1149" s="68"/>
    </row>
    <row r="1150" spans="13:18" x14ac:dyDescent="0.3">
      <c r="M1150" s="67"/>
      <c r="O1150" s="68"/>
      <c r="P1150" s="68"/>
      <c r="Q1150" s="68"/>
      <c r="R1150" s="68"/>
    </row>
    <row r="1151" spans="13:18" x14ac:dyDescent="0.3">
      <c r="M1151" s="67"/>
      <c r="O1151" s="68"/>
      <c r="P1151" s="68"/>
      <c r="Q1151" s="68"/>
      <c r="R1151" s="68"/>
    </row>
    <row r="1152" spans="13:18" x14ac:dyDescent="0.3">
      <c r="M1152" s="67"/>
      <c r="O1152" s="68"/>
      <c r="P1152" s="68"/>
      <c r="Q1152" s="68"/>
      <c r="R1152" s="68"/>
    </row>
    <row r="1153" spans="13:18" x14ac:dyDescent="0.3">
      <c r="M1153" s="67"/>
      <c r="O1153" s="68"/>
      <c r="P1153" s="68"/>
      <c r="Q1153" s="68"/>
      <c r="R1153" s="68"/>
    </row>
    <row r="1154" spans="13:18" x14ac:dyDescent="0.3">
      <c r="M1154" s="67"/>
      <c r="O1154" s="68"/>
      <c r="P1154" s="68"/>
      <c r="Q1154" s="68"/>
      <c r="R1154" s="68"/>
    </row>
    <row r="1155" spans="13:18" x14ac:dyDescent="0.3">
      <c r="M1155" s="67"/>
      <c r="O1155" s="68"/>
      <c r="P1155" s="68"/>
      <c r="Q1155" s="68"/>
      <c r="R1155" s="68"/>
    </row>
    <row r="1156" spans="13:18" x14ac:dyDescent="0.3">
      <c r="M1156" s="67"/>
      <c r="O1156" s="68"/>
      <c r="P1156" s="68"/>
      <c r="Q1156" s="68"/>
      <c r="R1156" s="68"/>
    </row>
    <row r="1157" spans="13:18" x14ac:dyDescent="0.3">
      <c r="M1157" s="67"/>
      <c r="O1157" s="68"/>
      <c r="P1157" s="68"/>
      <c r="Q1157" s="68"/>
      <c r="R1157" s="68"/>
    </row>
    <row r="1158" spans="13:18" x14ac:dyDescent="0.3">
      <c r="M1158" s="67"/>
      <c r="O1158" s="68"/>
      <c r="P1158" s="68"/>
      <c r="Q1158" s="68"/>
      <c r="R1158" s="68"/>
    </row>
    <row r="1159" spans="13:18" x14ac:dyDescent="0.3">
      <c r="M1159" s="67"/>
      <c r="O1159" s="68"/>
      <c r="P1159" s="68"/>
      <c r="Q1159" s="68"/>
      <c r="R1159" s="68"/>
    </row>
    <row r="1160" spans="13:18" x14ac:dyDescent="0.3">
      <c r="M1160" s="67"/>
      <c r="O1160" s="68"/>
      <c r="P1160" s="68"/>
      <c r="Q1160" s="68"/>
      <c r="R1160" s="68"/>
    </row>
    <row r="1161" spans="13:18" x14ac:dyDescent="0.3">
      <c r="M1161" s="67"/>
      <c r="O1161" s="68"/>
      <c r="P1161" s="68"/>
      <c r="Q1161" s="68"/>
      <c r="R1161" s="68"/>
    </row>
    <row r="1162" spans="13:18" x14ac:dyDescent="0.3">
      <c r="M1162" s="67"/>
      <c r="O1162" s="68"/>
      <c r="P1162" s="68"/>
      <c r="Q1162" s="68"/>
      <c r="R1162" s="68"/>
    </row>
    <row r="1163" spans="13:18" x14ac:dyDescent="0.3">
      <c r="M1163" s="67"/>
      <c r="O1163" s="68"/>
      <c r="P1163" s="68"/>
      <c r="Q1163" s="68"/>
      <c r="R1163" s="68"/>
    </row>
    <row r="1164" spans="13:18" x14ac:dyDescent="0.3">
      <c r="M1164" s="67"/>
      <c r="O1164" s="68"/>
      <c r="P1164" s="68"/>
      <c r="Q1164" s="68"/>
      <c r="R1164" s="68"/>
    </row>
    <row r="1165" spans="13:18" x14ac:dyDescent="0.3">
      <c r="M1165" s="67"/>
      <c r="O1165" s="68"/>
      <c r="P1165" s="68"/>
      <c r="Q1165" s="68"/>
      <c r="R1165" s="68"/>
    </row>
    <row r="1166" spans="13:18" x14ac:dyDescent="0.3">
      <c r="M1166" s="67"/>
      <c r="O1166" s="68"/>
      <c r="P1166" s="68"/>
      <c r="Q1166" s="68"/>
      <c r="R1166" s="68"/>
    </row>
    <row r="1167" spans="13:18" x14ac:dyDescent="0.3">
      <c r="M1167" s="67"/>
      <c r="O1167" s="68"/>
      <c r="P1167" s="68"/>
      <c r="Q1167" s="68"/>
      <c r="R1167" s="68"/>
    </row>
    <row r="1168" spans="13:18" x14ac:dyDescent="0.3">
      <c r="M1168" s="67"/>
      <c r="O1168" s="68"/>
      <c r="P1168" s="68"/>
      <c r="Q1168" s="68"/>
      <c r="R1168" s="68"/>
    </row>
    <row r="1169" spans="13:18" x14ac:dyDescent="0.3">
      <c r="M1169" s="67"/>
      <c r="O1169" s="68"/>
      <c r="P1169" s="68"/>
      <c r="Q1169" s="68"/>
      <c r="R1169" s="68"/>
    </row>
    <row r="1170" spans="13:18" x14ac:dyDescent="0.3">
      <c r="M1170" s="67"/>
      <c r="O1170" s="68"/>
      <c r="P1170" s="68"/>
      <c r="Q1170" s="68"/>
      <c r="R1170" s="68"/>
    </row>
    <row r="1171" spans="13:18" x14ac:dyDescent="0.3">
      <c r="M1171" s="67"/>
      <c r="O1171" s="68"/>
      <c r="P1171" s="68"/>
      <c r="Q1171" s="68"/>
      <c r="R1171" s="68"/>
    </row>
    <row r="1172" spans="13:18" x14ac:dyDescent="0.3">
      <c r="M1172" s="67"/>
      <c r="O1172" s="68"/>
      <c r="P1172" s="68"/>
      <c r="Q1172" s="68"/>
      <c r="R1172" s="68"/>
    </row>
    <row r="1173" spans="13:18" x14ac:dyDescent="0.3">
      <c r="M1173" s="67"/>
      <c r="O1173" s="68"/>
      <c r="P1173" s="68"/>
      <c r="Q1173" s="68"/>
      <c r="R1173" s="68"/>
    </row>
    <row r="1174" spans="13:18" x14ac:dyDescent="0.3">
      <c r="M1174" s="67"/>
      <c r="O1174" s="68"/>
      <c r="P1174" s="68"/>
      <c r="Q1174" s="68"/>
      <c r="R1174" s="68"/>
    </row>
    <row r="1175" spans="13:18" x14ac:dyDescent="0.3">
      <c r="M1175" s="67"/>
      <c r="O1175" s="68"/>
      <c r="P1175" s="68"/>
      <c r="Q1175" s="68"/>
      <c r="R1175" s="68"/>
    </row>
    <row r="1176" spans="13:18" x14ac:dyDescent="0.3">
      <c r="M1176" s="67"/>
      <c r="O1176" s="68"/>
      <c r="P1176" s="68"/>
      <c r="Q1176" s="68"/>
      <c r="R1176" s="68"/>
    </row>
    <row r="1177" spans="13:18" x14ac:dyDescent="0.3">
      <c r="M1177" s="67"/>
      <c r="O1177" s="68"/>
      <c r="P1177" s="68"/>
      <c r="Q1177" s="68"/>
      <c r="R1177" s="68"/>
    </row>
    <row r="1178" spans="13:18" x14ac:dyDescent="0.3">
      <c r="M1178" s="67"/>
      <c r="O1178" s="68"/>
      <c r="P1178" s="68"/>
      <c r="Q1178" s="68"/>
      <c r="R1178" s="68"/>
    </row>
    <row r="1179" spans="13:18" x14ac:dyDescent="0.3">
      <c r="M1179" s="67"/>
      <c r="O1179" s="68"/>
      <c r="P1179" s="68"/>
      <c r="Q1179" s="68"/>
      <c r="R1179" s="68"/>
    </row>
    <row r="1180" spans="13:18" x14ac:dyDescent="0.3">
      <c r="M1180" s="67"/>
      <c r="O1180" s="68"/>
      <c r="P1180" s="68"/>
      <c r="Q1180" s="68"/>
      <c r="R1180" s="68"/>
    </row>
    <row r="1181" spans="13:18" x14ac:dyDescent="0.3">
      <c r="M1181" s="67"/>
      <c r="O1181" s="68"/>
      <c r="P1181" s="68"/>
      <c r="Q1181" s="68"/>
      <c r="R1181" s="68"/>
    </row>
    <row r="1182" spans="13:18" x14ac:dyDescent="0.3">
      <c r="M1182" s="67"/>
      <c r="O1182" s="68"/>
      <c r="P1182" s="68"/>
      <c r="Q1182" s="68"/>
      <c r="R1182" s="68"/>
    </row>
    <row r="1183" spans="13:18" x14ac:dyDescent="0.3">
      <c r="M1183" s="67"/>
      <c r="O1183" s="68"/>
      <c r="P1183" s="68"/>
      <c r="Q1183" s="68"/>
      <c r="R1183" s="68"/>
    </row>
    <row r="1184" spans="13:18" x14ac:dyDescent="0.3">
      <c r="M1184" s="67"/>
      <c r="O1184" s="68"/>
      <c r="P1184" s="68"/>
      <c r="Q1184" s="68"/>
      <c r="R1184" s="68"/>
    </row>
    <row r="1185" spans="13:18" x14ac:dyDescent="0.3">
      <c r="M1185" s="67"/>
      <c r="O1185" s="68"/>
      <c r="P1185" s="68"/>
      <c r="Q1185" s="68"/>
      <c r="R1185" s="68"/>
    </row>
    <row r="1186" spans="13:18" x14ac:dyDescent="0.3">
      <c r="M1186" s="67"/>
      <c r="O1186" s="68"/>
      <c r="P1186" s="68"/>
      <c r="Q1186" s="68"/>
      <c r="R1186" s="68"/>
    </row>
    <row r="1187" spans="13:18" x14ac:dyDescent="0.3">
      <c r="M1187" s="67"/>
      <c r="O1187" s="68"/>
      <c r="P1187" s="68"/>
      <c r="Q1187" s="68"/>
      <c r="R1187" s="68"/>
    </row>
    <row r="1188" spans="13:18" x14ac:dyDescent="0.3">
      <c r="M1188" s="67"/>
      <c r="O1188" s="68"/>
      <c r="P1188" s="68"/>
      <c r="Q1188" s="68"/>
      <c r="R1188" s="68"/>
    </row>
    <row r="1189" spans="13:18" x14ac:dyDescent="0.3">
      <c r="M1189" s="67"/>
      <c r="O1189" s="68"/>
      <c r="P1189" s="68"/>
      <c r="Q1189" s="68"/>
      <c r="R1189" s="68"/>
    </row>
    <row r="1190" spans="13:18" x14ac:dyDescent="0.3">
      <c r="M1190" s="67"/>
      <c r="O1190" s="68"/>
      <c r="P1190" s="68"/>
      <c r="Q1190" s="68"/>
      <c r="R1190" s="68"/>
    </row>
    <row r="1191" spans="13:18" x14ac:dyDescent="0.3">
      <c r="M1191" s="67"/>
      <c r="O1191" s="68"/>
      <c r="P1191" s="68"/>
      <c r="Q1191" s="68"/>
      <c r="R1191" s="68"/>
    </row>
    <row r="1192" spans="13:18" x14ac:dyDescent="0.3">
      <c r="M1192" s="67"/>
      <c r="O1192" s="68"/>
      <c r="P1192" s="68"/>
      <c r="Q1192" s="68"/>
      <c r="R1192" s="68"/>
    </row>
    <row r="1193" spans="13:18" x14ac:dyDescent="0.3">
      <c r="M1193" s="67"/>
      <c r="O1193" s="68"/>
      <c r="P1193" s="68"/>
      <c r="Q1193" s="68"/>
      <c r="R1193" s="68"/>
    </row>
    <row r="1194" spans="13:18" x14ac:dyDescent="0.3">
      <c r="M1194" s="67"/>
      <c r="O1194" s="68"/>
      <c r="P1194" s="68"/>
      <c r="Q1194" s="68"/>
      <c r="R1194" s="68"/>
    </row>
    <row r="1195" spans="13:18" x14ac:dyDescent="0.3">
      <c r="M1195" s="67"/>
      <c r="O1195" s="68"/>
      <c r="P1195" s="68"/>
      <c r="Q1195" s="68"/>
      <c r="R1195" s="68"/>
    </row>
    <row r="1196" spans="13:18" x14ac:dyDescent="0.3">
      <c r="M1196" s="67"/>
      <c r="O1196" s="68"/>
      <c r="P1196" s="68"/>
      <c r="Q1196" s="68"/>
      <c r="R1196" s="68"/>
    </row>
    <row r="1197" spans="13:18" x14ac:dyDescent="0.3">
      <c r="M1197" s="67"/>
      <c r="O1197" s="68"/>
      <c r="P1197" s="68"/>
      <c r="Q1197" s="68"/>
      <c r="R1197" s="68"/>
    </row>
    <row r="1198" spans="13:18" x14ac:dyDescent="0.3">
      <c r="M1198" s="67"/>
      <c r="O1198" s="68"/>
      <c r="P1198" s="68"/>
      <c r="Q1198" s="68"/>
      <c r="R1198" s="68"/>
    </row>
    <row r="1199" spans="13:18" x14ac:dyDescent="0.3">
      <c r="M1199" s="67"/>
      <c r="O1199" s="68"/>
      <c r="P1199" s="68"/>
      <c r="Q1199" s="68"/>
      <c r="R1199" s="68"/>
    </row>
    <row r="1200" spans="13:18" x14ac:dyDescent="0.3">
      <c r="M1200" s="67"/>
      <c r="O1200" s="68"/>
      <c r="P1200" s="68"/>
      <c r="Q1200" s="68"/>
      <c r="R1200" s="68"/>
    </row>
    <row r="1201" spans="13:18" x14ac:dyDescent="0.3">
      <c r="M1201" s="67"/>
      <c r="O1201" s="68"/>
      <c r="P1201" s="68"/>
      <c r="Q1201" s="68"/>
      <c r="R1201" s="68"/>
    </row>
    <row r="1202" spans="13:18" x14ac:dyDescent="0.3">
      <c r="M1202" s="67"/>
      <c r="O1202" s="68"/>
      <c r="P1202" s="68"/>
      <c r="Q1202" s="68"/>
      <c r="R1202" s="68"/>
    </row>
    <row r="1203" spans="13:18" x14ac:dyDescent="0.3">
      <c r="M1203" s="67"/>
      <c r="O1203" s="68"/>
      <c r="P1203" s="68"/>
      <c r="Q1203" s="68"/>
      <c r="R1203" s="68"/>
    </row>
    <row r="1204" spans="13:18" x14ac:dyDescent="0.3">
      <c r="M1204" s="67"/>
      <c r="O1204" s="68"/>
      <c r="P1204" s="68"/>
      <c r="Q1204" s="68"/>
      <c r="R1204" s="68"/>
    </row>
    <row r="1205" spans="13:18" x14ac:dyDescent="0.3">
      <c r="M1205" s="67"/>
      <c r="O1205" s="68"/>
      <c r="P1205" s="68"/>
      <c r="Q1205" s="68"/>
      <c r="R1205" s="68"/>
    </row>
    <row r="1206" spans="13:18" x14ac:dyDescent="0.3">
      <c r="M1206" s="67"/>
      <c r="O1206" s="68"/>
      <c r="P1206" s="68"/>
      <c r="Q1206" s="68"/>
      <c r="R1206" s="68"/>
    </row>
    <row r="1207" spans="13:18" x14ac:dyDescent="0.3">
      <c r="M1207" s="67"/>
      <c r="O1207" s="68"/>
      <c r="P1207" s="68"/>
      <c r="Q1207" s="68"/>
      <c r="R1207" s="68"/>
    </row>
    <row r="1208" spans="13:18" x14ac:dyDescent="0.3">
      <c r="M1208" s="67"/>
      <c r="O1208" s="68"/>
      <c r="P1208" s="68"/>
      <c r="Q1208" s="68"/>
      <c r="R1208" s="68"/>
    </row>
    <row r="1209" spans="13:18" x14ac:dyDescent="0.3">
      <c r="M1209" s="67"/>
      <c r="O1209" s="68"/>
      <c r="P1209" s="68"/>
      <c r="Q1209" s="68"/>
      <c r="R1209" s="68"/>
    </row>
    <row r="1210" spans="13:18" x14ac:dyDescent="0.3">
      <c r="M1210" s="67"/>
      <c r="O1210" s="68"/>
      <c r="P1210" s="68"/>
      <c r="Q1210" s="68"/>
      <c r="R1210" s="68"/>
    </row>
    <row r="1211" spans="13:18" x14ac:dyDescent="0.3">
      <c r="M1211" s="67"/>
      <c r="O1211" s="68"/>
      <c r="P1211" s="68"/>
      <c r="Q1211" s="68"/>
      <c r="R1211" s="68"/>
    </row>
    <row r="1212" spans="13:18" x14ac:dyDescent="0.3">
      <c r="M1212" s="67"/>
      <c r="O1212" s="68"/>
      <c r="P1212" s="68"/>
      <c r="Q1212" s="68"/>
      <c r="R1212" s="68"/>
    </row>
    <row r="1213" spans="13:18" x14ac:dyDescent="0.3">
      <c r="M1213" s="67"/>
      <c r="O1213" s="68"/>
      <c r="P1213" s="68"/>
      <c r="Q1213" s="68"/>
      <c r="R1213" s="68"/>
    </row>
    <row r="1214" spans="13:18" x14ac:dyDescent="0.3">
      <c r="M1214" s="67"/>
      <c r="O1214" s="68"/>
      <c r="P1214" s="68"/>
      <c r="Q1214" s="68"/>
      <c r="R1214" s="68"/>
    </row>
    <row r="1215" spans="13:18" x14ac:dyDescent="0.3">
      <c r="M1215" s="67"/>
      <c r="O1215" s="68"/>
      <c r="P1215" s="68"/>
      <c r="Q1215" s="68"/>
      <c r="R1215" s="68"/>
    </row>
    <row r="1216" spans="13:18" x14ac:dyDescent="0.3">
      <c r="M1216" s="67"/>
      <c r="O1216" s="68"/>
      <c r="P1216" s="68"/>
      <c r="Q1216" s="68"/>
      <c r="R1216" s="68"/>
    </row>
    <row r="1217" spans="13:18" x14ac:dyDescent="0.3">
      <c r="M1217" s="67"/>
      <c r="O1217" s="68"/>
      <c r="P1217" s="68"/>
      <c r="Q1217" s="68"/>
      <c r="R1217" s="68"/>
    </row>
    <row r="1218" spans="13:18" x14ac:dyDescent="0.3">
      <c r="M1218" s="67"/>
      <c r="O1218" s="68"/>
      <c r="P1218" s="68"/>
      <c r="Q1218" s="68"/>
      <c r="R1218" s="68"/>
    </row>
    <row r="1219" spans="13:18" x14ac:dyDescent="0.3">
      <c r="M1219" s="67"/>
      <c r="O1219" s="68"/>
      <c r="P1219" s="68"/>
      <c r="Q1219" s="68"/>
      <c r="R1219" s="68"/>
    </row>
    <row r="1220" spans="13:18" x14ac:dyDescent="0.3">
      <c r="M1220" s="67"/>
      <c r="O1220" s="68"/>
      <c r="P1220" s="68"/>
      <c r="Q1220" s="68"/>
      <c r="R1220" s="68"/>
    </row>
    <row r="1221" spans="13:18" x14ac:dyDescent="0.3">
      <c r="M1221" s="67"/>
      <c r="O1221" s="68"/>
      <c r="P1221" s="68"/>
      <c r="Q1221" s="68"/>
      <c r="R1221" s="68"/>
    </row>
    <row r="1222" spans="13:18" x14ac:dyDescent="0.3">
      <c r="M1222" s="67"/>
      <c r="O1222" s="68"/>
      <c r="P1222" s="68"/>
      <c r="Q1222" s="68"/>
      <c r="R1222" s="68"/>
    </row>
    <row r="1223" spans="13:18" x14ac:dyDescent="0.3">
      <c r="M1223" s="67"/>
      <c r="O1223" s="68"/>
      <c r="P1223" s="68"/>
      <c r="Q1223" s="68"/>
      <c r="R1223" s="68"/>
    </row>
    <row r="1224" spans="13:18" x14ac:dyDescent="0.3">
      <c r="M1224" s="67"/>
      <c r="O1224" s="68"/>
      <c r="P1224" s="68"/>
      <c r="Q1224" s="68"/>
      <c r="R1224" s="68"/>
    </row>
    <row r="1225" spans="13:18" x14ac:dyDescent="0.3">
      <c r="M1225" s="67"/>
      <c r="O1225" s="68"/>
      <c r="P1225" s="68"/>
      <c r="Q1225" s="68"/>
      <c r="R1225" s="68"/>
    </row>
    <row r="1226" spans="13:18" x14ac:dyDescent="0.3">
      <c r="M1226" s="67"/>
      <c r="O1226" s="68"/>
      <c r="P1226" s="68"/>
      <c r="Q1226" s="68"/>
      <c r="R1226" s="68"/>
    </row>
    <row r="1227" spans="13:18" x14ac:dyDescent="0.3">
      <c r="M1227" s="67"/>
      <c r="O1227" s="68"/>
      <c r="P1227" s="68"/>
      <c r="Q1227" s="68"/>
      <c r="R1227" s="68"/>
    </row>
    <row r="1228" spans="13:18" x14ac:dyDescent="0.3">
      <c r="M1228" s="67"/>
      <c r="O1228" s="68"/>
      <c r="P1228" s="68"/>
      <c r="Q1228" s="68"/>
      <c r="R1228" s="68"/>
    </row>
    <row r="1229" spans="13:18" x14ac:dyDescent="0.3">
      <c r="M1229" s="67"/>
      <c r="O1229" s="68"/>
      <c r="P1229" s="68"/>
      <c r="Q1229" s="68"/>
      <c r="R1229" s="68"/>
    </row>
    <row r="1230" spans="13:18" x14ac:dyDescent="0.3">
      <c r="M1230" s="67"/>
      <c r="O1230" s="68"/>
      <c r="P1230" s="68"/>
      <c r="Q1230" s="68"/>
      <c r="R1230" s="68"/>
    </row>
    <row r="1231" spans="13:18" x14ac:dyDescent="0.3">
      <c r="M1231" s="67"/>
      <c r="O1231" s="68"/>
      <c r="P1231" s="68"/>
      <c r="Q1231" s="68"/>
      <c r="R1231" s="68"/>
    </row>
    <row r="1232" spans="13:18" x14ac:dyDescent="0.3">
      <c r="M1232" s="67"/>
      <c r="O1232" s="68"/>
      <c r="P1232" s="68"/>
      <c r="Q1232" s="68"/>
      <c r="R1232" s="68"/>
    </row>
    <row r="1233" spans="13:18" x14ac:dyDescent="0.3">
      <c r="M1233" s="67"/>
      <c r="O1233" s="68"/>
      <c r="P1233" s="68"/>
      <c r="Q1233" s="68"/>
      <c r="R1233" s="68"/>
    </row>
    <row r="1234" spans="13:18" x14ac:dyDescent="0.3">
      <c r="M1234" s="67"/>
      <c r="O1234" s="68"/>
      <c r="P1234" s="68"/>
      <c r="Q1234" s="68"/>
      <c r="R1234" s="68"/>
    </row>
    <row r="1235" spans="13:18" x14ac:dyDescent="0.3">
      <c r="M1235" s="67"/>
      <c r="O1235" s="68"/>
      <c r="P1235" s="68"/>
      <c r="Q1235" s="68"/>
      <c r="R1235" s="68"/>
    </row>
    <row r="1236" spans="13:18" x14ac:dyDescent="0.3">
      <c r="M1236" s="67"/>
      <c r="O1236" s="68"/>
      <c r="P1236" s="68"/>
      <c r="Q1236" s="68"/>
      <c r="R1236" s="68"/>
    </row>
    <row r="1237" spans="13:18" x14ac:dyDescent="0.3">
      <c r="M1237" s="67"/>
      <c r="O1237" s="68"/>
      <c r="P1237" s="68"/>
      <c r="Q1237" s="68"/>
      <c r="R1237" s="68"/>
    </row>
    <row r="1238" spans="13:18" x14ac:dyDescent="0.3">
      <c r="M1238" s="67"/>
      <c r="O1238" s="68"/>
      <c r="P1238" s="68"/>
      <c r="Q1238" s="68"/>
      <c r="R1238" s="68"/>
    </row>
    <row r="1239" spans="13:18" x14ac:dyDescent="0.3">
      <c r="M1239" s="67"/>
      <c r="O1239" s="68"/>
      <c r="P1239" s="68"/>
      <c r="Q1239" s="68"/>
      <c r="R1239" s="68"/>
    </row>
    <row r="1240" spans="13:18" x14ac:dyDescent="0.3">
      <c r="M1240" s="67"/>
      <c r="O1240" s="68"/>
      <c r="P1240" s="68"/>
      <c r="Q1240" s="68"/>
      <c r="R1240" s="68"/>
    </row>
    <row r="1241" spans="13:18" x14ac:dyDescent="0.3">
      <c r="M1241" s="67"/>
      <c r="O1241" s="68"/>
      <c r="P1241" s="68"/>
      <c r="Q1241" s="68"/>
      <c r="R1241" s="68"/>
    </row>
    <row r="1242" spans="13:18" x14ac:dyDescent="0.3">
      <c r="M1242" s="67"/>
      <c r="O1242" s="68"/>
      <c r="P1242" s="68"/>
      <c r="Q1242" s="68"/>
      <c r="R1242" s="68"/>
    </row>
    <row r="1243" spans="13:18" x14ac:dyDescent="0.3">
      <c r="M1243" s="67"/>
      <c r="O1243" s="68"/>
      <c r="P1243" s="68"/>
      <c r="Q1243" s="68"/>
      <c r="R1243" s="68"/>
    </row>
    <row r="1244" spans="13:18" x14ac:dyDescent="0.3">
      <c r="M1244" s="67"/>
      <c r="O1244" s="68"/>
      <c r="P1244" s="68"/>
      <c r="Q1244" s="68"/>
      <c r="R1244" s="68"/>
    </row>
    <row r="1245" spans="13:18" x14ac:dyDescent="0.3">
      <c r="M1245" s="67"/>
      <c r="O1245" s="68"/>
      <c r="P1245" s="68"/>
      <c r="Q1245" s="68"/>
      <c r="R1245" s="68"/>
    </row>
    <row r="1246" spans="13:18" x14ac:dyDescent="0.3">
      <c r="M1246" s="67"/>
      <c r="O1246" s="68"/>
      <c r="P1246" s="68"/>
      <c r="Q1246" s="68"/>
      <c r="R1246" s="68"/>
    </row>
    <row r="1247" spans="13:18" x14ac:dyDescent="0.3">
      <c r="M1247" s="67"/>
      <c r="O1247" s="68"/>
      <c r="P1247" s="68"/>
      <c r="Q1247" s="68"/>
      <c r="R1247" s="68"/>
    </row>
    <row r="1248" spans="13:18" x14ac:dyDescent="0.3">
      <c r="M1248" s="67"/>
      <c r="O1248" s="68"/>
      <c r="P1248" s="68"/>
      <c r="Q1248" s="68"/>
      <c r="R1248" s="68"/>
    </row>
    <row r="1249" spans="13:18" x14ac:dyDescent="0.3">
      <c r="M1249" s="67"/>
      <c r="O1249" s="68"/>
      <c r="P1249" s="68"/>
      <c r="Q1249" s="68"/>
      <c r="R1249" s="68"/>
    </row>
    <row r="1250" spans="13:18" x14ac:dyDescent="0.3">
      <c r="M1250" s="67"/>
      <c r="O1250" s="68"/>
      <c r="P1250" s="68"/>
      <c r="Q1250" s="68"/>
      <c r="R1250" s="68"/>
    </row>
    <row r="1251" spans="13:18" x14ac:dyDescent="0.3">
      <c r="M1251" s="67"/>
      <c r="O1251" s="68"/>
      <c r="P1251" s="68"/>
      <c r="Q1251" s="68"/>
      <c r="R1251" s="68"/>
    </row>
    <row r="1252" spans="13:18" x14ac:dyDescent="0.3">
      <c r="M1252" s="67"/>
      <c r="O1252" s="68"/>
      <c r="P1252" s="68"/>
      <c r="Q1252" s="68"/>
      <c r="R1252" s="68"/>
    </row>
    <row r="1253" spans="13:18" x14ac:dyDescent="0.3">
      <c r="M1253" s="67"/>
      <c r="O1253" s="68"/>
      <c r="P1253" s="68"/>
      <c r="Q1253" s="68"/>
      <c r="R1253" s="68"/>
    </row>
    <row r="1254" spans="13:18" x14ac:dyDescent="0.3">
      <c r="M1254" s="67"/>
      <c r="O1254" s="68"/>
      <c r="P1254" s="68"/>
      <c r="Q1254" s="68"/>
      <c r="R1254" s="68"/>
    </row>
    <row r="1255" spans="13:18" x14ac:dyDescent="0.3">
      <c r="M1255" s="67"/>
      <c r="O1255" s="68"/>
      <c r="P1255" s="68"/>
      <c r="Q1255" s="68"/>
      <c r="R1255" s="68"/>
    </row>
    <row r="1256" spans="13:18" x14ac:dyDescent="0.3">
      <c r="M1256" s="67"/>
      <c r="O1256" s="68"/>
      <c r="P1256" s="68"/>
      <c r="Q1256" s="68"/>
      <c r="R1256" s="68"/>
    </row>
    <row r="1257" spans="13:18" x14ac:dyDescent="0.3">
      <c r="M1257" s="67"/>
      <c r="O1257" s="68"/>
      <c r="P1257" s="68"/>
      <c r="Q1257" s="68"/>
      <c r="R1257" s="68"/>
    </row>
    <row r="1258" spans="13:18" x14ac:dyDescent="0.3">
      <c r="M1258" s="67"/>
      <c r="O1258" s="68"/>
      <c r="P1258" s="68"/>
      <c r="Q1258" s="68"/>
      <c r="R1258" s="68"/>
    </row>
    <row r="1259" spans="13:18" x14ac:dyDescent="0.3">
      <c r="M1259" s="67"/>
      <c r="O1259" s="68"/>
      <c r="P1259" s="68"/>
      <c r="Q1259" s="68"/>
      <c r="R1259" s="68"/>
    </row>
    <row r="1260" spans="13:18" x14ac:dyDescent="0.3">
      <c r="M1260" s="67"/>
      <c r="O1260" s="68"/>
      <c r="P1260" s="68"/>
      <c r="Q1260" s="68"/>
      <c r="R1260" s="68"/>
    </row>
    <row r="1261" spans="13:18" x14ac:dyDescent="0.3">
      <c r="M1261" s="67"/>
      <c r="O1261" s="68"/>
      <c r="P1261" s="68"/>
      <c r="Q1261" s="68"/>
      <c r="R1261" s="68"/>
    </row>
    <row r="1262" spans="13:18" x14ac:dyDescent="0.3">
      <c r="M1262" s="67"/>
      <c r="O1262" s="68"/>
      <c r="P1262" s="68"/>
      <c r="Q1262" s="68"/>
      <c r="R1262" s="68"/>
    </row>
    <row r="1263" spans="13:18" x14ac:dyDescent="0.3">
      <c r="M1263" s="67"/>
      <c r="O1263" s="68"/>
      <c r="P1263" s="68"/>
      <c r="Q1263" s="68"/>
      <c r="R1263" s="68"/>
    </row>
    <row r="1264" spans="13:18" x14ac:dyDescent="0.3">
      <c r="M1264" s="67"/>
      <c r="O1264" s="68"/>
      <c r="P1264" s="68"/>
      <c r="Q1264" s="68"/>
      <c r="R1264" s="68"/>
    </row>
    <row r="1265" spans="13:18" x14ac:dyDescent="0.3">
      <c r="M1265" s="67"/>
      <c r="O1265" s="68"/>
      <c r="P1265" s="68"/>
      <c r="Q1265" s="68"/>
      <c r="R1265" s="68"/>
    </row>
    <row r="1266" spans="13:18" x14ac:dyDescent="0.3">
      <c r="M1266" s="67"/>
      <c r="O1266" s="68"/>
      <c r="P1266" s="68"/>
      <c r="Q1266" s="68"/>
      <c r="R1266" s="68"/>
    </row>
    <row r="1267" spans="13:18" x14ac:dyDescent="0.3">
      <c r="M1267" s="67"/>
      <c r="O1267" s="68"/>
      <c r="P1267" s="68"/>
      <c r="Q1267" s="68"/>
      <c r="R1267" s="68"/>
    </row>
    <row r="1268" spans="13:18" x14ac:dyDescent="0.3">
      <c r="M1268" s="67"/>
      <c r="O1268" s="68"/>
      <c r="P1268" s="68"/>
      <c r="Q1268" s="68"/>
      <c r="R1268" s="68"/>
    </row>
    <row r="1269" spans="13:18" x14ac:dyDescent="0.3">
      <c r="M1269" s="67"/>
      <c r="O1269" s="68"/>
      <c r="P1269" s="68"/>
      <c r="Q1269" s="68"/>
      <c r="R1269" s="68"/>
    </row>
    <row r="1270" spans="13:18" x14ac:dyDescent="0.3">
      <c r="M1270" s="67"/>
      <c r="O1270" s="68"/>
      <c r="P1270" s="68"/>
      <c r="Q1270" s="68"/>
      <c r="R1270" s="68"/>
    </row>
    <row r="1271" spans="13:18" x14ac:dyDescent="0.3">
      <c r="M1271" s="67"/>
      <c r="O1271" s="68"/>
      <c r="P1271" s="68"/>
      <c r="Q1271" s="68"/>
      <c r="R1271" s="68"/>
    </row>
    <row r="1272" spans="13:18" x14ac:dyDescent="0.3">
      <c r="M1272" s="67"/>
      <c r="O1272" s="68"/>
      <c r="P1272" s="68"/>
      <c r="Q1272" s="68"/>
      <c r="R1272" s="68"/>
    </row>
    <row r="1273" spans="13:18" x14ac:dyDescent="0.3">
      <c r="M1273" s="67"/>
      <c r="O1273" s="68"/>
      <c r="P1273" s="68"/>
      <c r="Q1273" s="68"/>
      <c r="R1273" s="68"/>
    </row>
    <row r="1274" spans="13:18" x14ac:dyDescent="0.3">
      <c r="M1274" s="67"/>
      <c r="O1274" s="68"/>
      <c r="P1274" s="68"/>
      <c r="Q1274" s="68"/>
      <c r="R1274" s="68"/>
    </row>
    <row r="1275" spans="13:18" x14ac:dyDescent="0.3">
      <c r="M1275" s="67"/>
      <c r="O1275" s="68"/>
      <c r="P1275" s="68"/>
      <c r="Q1275" s="68"/>
      <c r="R1275" s="68"/>
    </row>
    <row r="1276" spans="13:18" x14ac:dyDescent="0.3">
      <c r="M1276" s="67"/>
      <c r="O1276" s="68"/>
      <c r="P1276" s="68"/>
      <c r="Q1276" s="68"/>
      <c r="R1276" s="68"/>
    </row>
    <row r="1277" spans="13:18" x14ac:dyDescent="0.3">
      <c r="M1277" s="67"/>
      <c r="O1277" s="68"/>
      <c r="P1277" s="68"/>
      <c r="Q1277" s="68"/>
      <c r="R1277" s="68"/>
    </row>
    <row r="1278" spans="13:18" x14ac:dyDescent="0.3">
      <c r="M1278" s="67"/>
      <c r="O1278" s="68"/>
      <c r="P1278" s="68"/>
      <c r="Q1278" s="68"/>
      <c r="R1278" s="68"/>
    </row>
    <row r="1279" spans="13:18" x14ac:dyDescent="0.3">
      <c r="M1279" s="67"/>
      <c r="O1279" s="68"/>
      <c r="P1279" s="68"/>
      <c r="Q1279" s="68"/>
      <c r="R1279" s="68"/>
    </row>
    <row r="1280" spans="13:18" x14ac:dyDescent="0.3">
      <c r="M1280" s="67"/>
      <c r="O1280" s="68"/>
      <c r="P1280" s="68"/>
      <c r="Q1280" s="68"/>
      <c r="R1280" s="68"/>
    </row>
    <row r="1281" spans="13:18" x14ac:dyDescent="0.3">
      <c r="M1281" s="67"/>
      <c r="O1281" s="68"/>
      <c r="P1281" s="68"/>
      <c r="Q1281" s="68"/>
      <c r="R1281" s="68"/>
    </row>
    <row r="1282" spans="13:18" x14ac:dyDescent="0.3">
      <c r="M1282" s="67"/>
      <c r="O1282" s="68"/>
      <c r="P1282" s="68"/>
      <c r="Q1282" s="68"/>
      <c r="R1282" s="68"/>
    </row>
    <row r="1283" spans="13:18" x14ac:dyDescent="0.3">
      <c r="M1283" s="67"/>
      <c r="O1283" s="68"/>
      <c r="P1283" s="68"/>
      <c r="Q1283" s="68"/>
      <c r="R1283" s="68"/>
    </row>
    <row r="1284" spans="13:18" x14ac:dyDescent="0.3">
      <c r="M1284" s="67"/>
      <c r="O1284" s="68"/>
      <c r="P1284" s="68"/>
      <c r="Q1284" s="68"/>
      <c r="R1284" s="68"/>
    </row>
    <row r="1285" spans="13:18" x14ac:dyDescent="0.3">
      <c r="M1285" s="67"/>
      <c r="O1285" s="68"/>
      <c r="P1285" s="68"/>
      <c r="Q1285" s="68"/>
      <c r="R1285" s="68"/>
    </row>
    <row r="1286" spans="13:18" x14ac:dyDescent="0.3">
      <c r="M1286" s="67"/>
      <c r="O1286" s="68"/>
      <c r="P1286" s="68"/>
      <c r="Q1286" s="68"/>
      <c r="R1286" s="68"/>
    </row>
    <row r="1287" spans="13:18" x14ac:dyDescent="0.3">
      <c r="M1287" s="67"/>
      <c r="O1287" s="68"/>
      <c r="P1287" s="68"/>
      <c r="Q1287" s="68"/>
      <c r="R1287" s="68"/>
    </row>
    <row r="1288" spans="13:18" x14ac:dyDescent="0.3">
      <c r="M1288" s="67"/>
      <c r="O1288" s="68"/>
      <c r="P1288" s="68"/>
      <c r="Q1288" s="68"/>
      <c r="R1288" s="68"/>
    </row>
    <row r="1289" spans="13:18" x14ac:dyDescent="0.3">
      <c r="M1289" s="67"/>
      <c r="O1289" s="68"/>
      <c r="P1289" s="68"/>
      <c r="Q1289" s="68"/>
      <c r="R1289" s="68"/>
    </row>
    <row r="1290" spans="13:18" x14ac:dyDescent="0.3">
      <c r="M1290" s="67"/>
      <c r="O1290" s="68"/>
      <c r="P1290" s="68"/>
      <c r="Q1290" s="68"/>
      <c r="R1290" s="68"/>
    </row>
    <row r="1291" spans="13:18" x14ac:dyDescent="0.3">
      <c r="M1291" s="67"/>
      <c r="O1291" s="68"/>
      <c r="P1291" s="68"/>
      <c r="Q1291" s="68"/>
      <c r="R1291" s="68"/>
    </row>
    <row r="1292" spans="13:18" x14ac:dyDescent="0.3">
      <c r="M1292" s="67"/>
      <c r="O1292" s="68"/>
      <c r="P1292" s="68"/>
      <c r="Q1292" s="68"/>
      <c r="R1292" s="68"/>
    </row>
    <row r="1293" spans="13:18" x14ac:dyDescent="0.3">
      <c r="M1293" s="67"/>
      <c r="O1293" s="68"/>
      <c r="P1293" s="68"/>
      <c r="Q1293" s="68"/>
      <c r="R1293" s="68"/>
    </row>
    <row r="1294" spans="13:18" x14ac:dyDescent="0.3">
      <c r="M1294" s="67"/>
      <c r="O1294" s="68"/>
      <c r="P1294" s="68"/>
      <c r="Q1294" s="68"/>
      <c r="R1294" s="68"/>
    </row>
    <row r="1295" spans="13:18" x14ac:dyDescent="0.3">
      <c r="M1295" s="67"/>
      <c r="O1295" s="68"/>
      <c r="P1295" s="68"/>
      <c r="Q1295" s="68"/>
      <c r="R1295" s="68"/>
    </row>
    <row r="1296" spans="13:18" x14ac:dyDescent="0.3">
      <c r="M1296" s="67"/>
      <c r="O1296" s="68"/>
      <c r="P1296" s="68"/>
      <c r="Q1296" s="68"/>
      <c r="R1296" s="68"/>
    </row>
    <row r="1297" spans="13:18" x14ac:dyDescent="0.3">
      <c r="M1297" s="67"/>
      <c r="O1297" s="68"/>
      <c r="P1297" s="68"/>
      <c r="Q1297" s="68"/>
      <c r="R1297" s="68"/>
    </row>
    <row r="1298" spans="13:18" x14ac:dyDescent="0.3">
      <c r="M1298" s="67"/>
      <c r="O1298" s="68"/>
      <c r="P1298" s="68"/>
      <c r="Q1298" s="68"/>
      <c r="R1298" s="68"/>
    </row>
    <row r="1299" spans="13:18" x14ac:dyDescent="0.3">
      <c r="M1299" s="67"/>
      <c r="O1299" s="68"/>
      <c r="P1299" s="68"/>
      <c r="Q1299" s="68"/>
      <c r="R1299" s="68"/>
    </row>
    <row r="1300" spans="13:18" x14ac:dyDescent="0.3">
      <c r="M1300" s="67"/>
      <c r="O1300" s="68"/>
      <c r="P1300" s="68"/>
      <c r="Q1300" s="68"/>
      <c r="R1300" s="68"/>
    </row>
    <row r="1301" spans="13:18" x14ac:dyDescent="0.3">
      <c r="M1301" s="67"/>
      <c r="O1301" s="68"/>
      <c r="P1301" s="68"/>
      <c r="Q1301" s="68"/>
      <c r="R1301" s="68"/>
    </row>
    <row r="1302" spans="13:18" x14ac:dyDescent="0.3">
      <c r="M1302" s="67"/>
      <c r="O1302" s="68"/>
      <c r="P1302" s="68"/>
      <c r="Q1302" s="68"/>
      <c r="R1302" s="68"/>
    </row>
    <row r="1303" spans="13:18" x14ac:dyDescent="0.3">
      <c r="M1303" s="67"/>
      <c r="O1303" s="68"/>
      <c r="P1303" s="68"/>
      <c r="Q1303" s="68"/>
      <c r="R1303" s="68"/>
    </row>
    <row r="1304" spans="13:18" x14ac:dyDescent="0.3">
      <c r="M1304" s="67"/>
      <c r="O1304" s="68"/>
      <c r="P1304" s="68"/>
      <c r="Q1304" s="68"/>
      <c r="R1304" s="68"/>
    </row>
    <row r="1305" spans="13:18" x14ac:dyDescent="0.3">
      <c r="M1305" s="67"/>
      <c r="O1305" s="68"/>
      <c r="P1305" s="68"/>
      <c r="Q1305" s="68"/>
      <c r="R1305" s="68"/>
    </row>
    <row r="1306" spans="13:18" x14ac:dyDescent="0.3">
      <c r="M1306" s="67"/>
      <c r="O1306" s="68"/>
      <c r="P1306" s="68"/>
      <c r="Q1306" s="68"/>
      <c r="R1306" s="68"/>
    </row>
    <row r="1307" spans="13:18" x14ac:dyDescent="0.3">
      <c r="M1307" s="67"/>
      <c r="O1307" s="68"/>
      <c r="P1307" s="68"/>
      <c r="Q1307" s="68"/>
      <c r="R1307" s="68"/>
    </row>
    <row r="1308" spans="13:18" x14ac:dyDescent="0.3">
      <c r="M1308" s="67"/>
      <c r="O1308" s="68"/>
      <c r="P1308" s="68"/>
      <c r="Q1308" s="68"/>
      <c r="R1308" s="68"/>
    </row>
    <row r="1309" spans="13:18" x14ac:dyDescent="0.3">
      <c r="M1309" s="67"/>
      <c r="O1309" s="68"/>
      <c r="P1309" s="68"/>
      <c r="Q1309" s="68"/>
      <c r="R1309" s="68"/>
    </row>
    <row r="1310" spans="13:18" x14ac:dyDescent="0.3">
      <c r="M1310" s="67"/>
      <c r="O1310" s="68"/>
      <c r="P1310" s="68"/>
      <c r="Q1310" s="68"/>
      <c r="R1310" s="68"/>
    </row>
    <row r="1311" spans="13:18" x14ac:dyDescent="0.3">
      <c r="M1311" s="67"/>
      <c r="O1311" s="68"/>
      <c r="P1311" s="68"/>
      <c r="Q1311" s="68"/>
      <c r="R1311" s="68"/>
    </row>
    <row r="1312" spans="13:18" x14ac:dyDescent="0.3">
      <c r="M1312" s="67"/>
      <c r="O1312" s="68"/>
      <c r="P1312" s="68"/>
      <c r="Q1312" s="68"/>
      <c r="R1312" s="68"/>
    </row>
    <row r="1313" spans="13:18" x14ac:dyDescent="0.3">
      <c r="M1313" s="67"/>
      <c r="O1313" s="68"/>
      <c r="P1313" s="68"/>
      <c r="Q1313" s="68"/>
      <c r="R1313" s="68"/>
    </row>
    <row r="1314" spans="13:18" x14ac:dyDescent="0.3">
      <c r="M1314" s="67"/>
      <c r="O1314" s="68"/>
      <c r="P1314" s="68"/>
      <c r="Q1314" s="68"/>
      <c r="R1314" s="68"/>
    </row>
    <row r="1315" spans="13:18" x14ac:dyDescent="0.3">
      <c r="M1315" s="67"/>
      <c r="O1315" s="68"/>
      <c r="P1315" s="68"/>
      <c r="Q1315" s="68"/>
      <c r="R1315" s="68"/>
    </row>
    <row r="1316" spans="13:18" x14ac:dyDescent="0.3">
      <c r="M1316" s="67"/>
      <c r="O1316" s="68"/>
      <c r="P1316" s="68"/>
      <c r="Q1316" s="68"/>
      <c r="R1316" s="68"/>
    </row>
    <row r="1317" spans="13:18" x14ac:dyDescent="0.3">
      <c r="M1317" s="67"/>
      <c r="O1317" s="68"/>
      <c r="P1317" s="68"/>
      <c r="Q1317" s="68"/>
      <c r="R1317" s="68"/>
    </row>
    <row r="1318" spans="13:18" x14ac:dyDescent="0.3">
      <c r="M1318" s="67"/>
      <c r="O1318" s="68"/>
      <c r="P1318" s="68"/>
      <c r="Q1318" s="68"/>
      <c r="R1318" s="68"/>
    </row>
    <row r="1319" spans="13:18" x14ac:dyDescent="0.3">
      <c r="M1319" s="67"/>
      <c r="O1319" s="68"/>
      <c r="P1319" s="68"/>
      <c r="Q1319" s="68"/>
      <c r="R1319" s="68"/>
    </row>
    <row r="1320" spans="13:18" x14ac:dyDescent="0.3">
      <c r="M1320" s="67"/>
      <c r="O1320" s="68"/>
      <c r="P1320" s="68"/>
      <c r="Q1320" s="68"/>
      <c r="R1320" s="68"/>
    </row>
    <row r="1321" spans="13:18" x14ac:dyDescent="0.3">
      <c r="M1321" s="67"/>
      <c r="O1321" s="68"/>
      <c r="P1321" s="68"/>
      <c r="Q1321" s="68"/>
      <c r="R1321" s="68"/>
    </row>
    <row r="1322" spans="13:18" x14ac:dyDescent="0.3">
      <c r="M1322" s="67"/>
      <c r="O1322" s="68"/>
      <c r="P1322" s="68"/>
      <c r="Q1322" s="68"/>
      <c r="R1322" s="68"/>
    </row>
    <row r="1323" spans="13:18" x14ac:dyDescent="0.3">
      <c r="M1323" s="67"/>
      <c r="O1323" s="68"/>
      <c r="P1323" s="68"/>
      <c r="Q1323" s="68"/>
      <c r="R1323" s="68"/>
    </row>
    <row r="1324" spans="13:18" x14ac:dyDescent="0.3">
      <c r="M1324" s="67"/>
      <c r="O1324" s="68"/>
      <c r="P1324" s="68"/>
      <c r="Q1324" s="68"/>
      <c r="R1324" s="68"/>
    </row>
    <row r="1325" spans="13:18" x14ac:dyDescent="0.3">
      <c r="M1325" s="67"/>
      <c r="O1325" s="68"/>
      <c r="P1325" s="68"/>
      <c r="Q1325" s="68"/>
      <c r="R1325" s="68"/>
    </row>
    <row r="1326" spans="13:18" x14ac:dyDescent="0.3">
      <c r="M1326" s="67"/>
      <c r="O1326" s="68"/>
      <c r="P1326" s="68"/>
      <c r="Q1326" s="68"/>
      <c r="R1326" s="68"/>
    </row>
    <row r="1327" spans="13:18" x14ac:dyDescent="0.3">
      <c r="M1327" s="67"/>
      <c r="O1327" s="68"/>
      <c r="P1327" s="68"/>
      <c r="Q1327" s="68"/>
      <c r="R1327" s="68"/>
    </row>
    <row r="1328" spans="13:18" x14ac:dyDescent="0.3">
      <c r="M1328" s="67"/>
      <c r="O1328" s="68"/>
      <c r="P1328" s="68"/>
      <c r="Q1328" s="68"/>
      <c r="R1328" s="68"/>
    </row>
    <row r="1329" spans="13:18" x14ac:dyDescent="0.3">
      <c r="M1329" s="67"/>
      <c r="O1329" s="68"/>
      <c r="P1329" s="68"/>
      <c r="Q1329" s="68"/>
      <c r="R1329" s="68"/>
    </row>
    <row r="1330" spans="13:18" x14ac:dyDescent="0.3">
      <c r="M1330" s="67"/>
      <c r="O1330" s="68"/>
      <c r="P1330" s="68"/>
      <c r="Q1330" s="68"/>
      <c r="R1330" s="68"/>
    </row>
    <row r="1331" spans="13:18" x14ac:dyDescent="0.3">
      <c r="M1331" s="67"/>
      <c r="O1331" s="68"/>
      <c r="P1331" s="68"/>
      <c r="Q1331" s="68"/>
      <c r="R1331" s="68"/>
    </row>
    <row r="1332" spans="13:18" x14ac:dyDescent="0.3">
      <c r="M1332" s="67"/>
      <c r="O1332" s="68"/>
      <c r="P1332" s="68"/>
      <c r="Q1332" s="68"/>
      <c r="R1332" s="68"/>
    </row>
    <row r="1333" spans="13:18" x14ac:dyDescent="0.3">
      <c r="M1333" s="67"/>
      <c r="O1333" s="68"/>
      <c r="P1333" s="68"/>
      <c r="Q1333" s="68"/>
      <c r="R1333" s="68"/>
    </row>
    <row r="1334" spans="13:18" x14ac:dyDescent="0.3">
      <c r="M1334" s="67"/>
      <c r="O1334" s="68"/>
      <c r="P1334" s="68"/>
      <c r="Q1334" s="68"/>
      <c r="R1334" s="68"/>
    </row>
    <row r="1335" spans="13:18" x14ac:dyDescent="0.3">
      <c r="M1335" s="67"/>
      <c r="O1335" s="68"/>
      <c r="P1335" s="68"/>
      <c r="Q1335" s="68"/>
      <c r="R1335" s="68"/>
    </row>
    <row r="1336" spans="13:18" x14ac:dyDescent="0.3">
      <c r="M1336" s="67"/>
      <c r="O1336" s="68"/>
      <c r="P1336" s="68"/>
      <c r="Q1336" s="68"/>
      <c r="R1336" s="68"/>
    </row>
    <row r="1337" spans="13:18" x14ac:dyDescent="0.3">
      <c r="M1337" s="67"/>
      <c r="O1337" s="68"/>
      <c r="P1337" s="68"/>
      <c r="Q1337" s="68"/>
      <c r="R1337" s="68"/>
    </row>
    <row r="1338" spans="13:18" x14ac:dyDescent="0.3">
      <c r="M1338" s="67"/>
      <c r="O1338" s="68"/>
      <c r="P1338" s="68"/>
      <c r="Q1338" s="68"/>
      <c r="R1338" s="68"/>
    </row>
    <row r="1339" spans="13:18" x14ac:dyDescent="0.3">
      <c r="M1339" s="67"/>
      <c r="O1339" s="68"/>
      <c r="P1339" s="68"/>
      <c r="Q1339" s="68"/>
      <c r="R1339" s="68"/>
    </row>
    <row r="1340" spans="13:18" x14ac:dyDescent="0.3">
      <c r="M1340" s="67"/>
      <c r="O1340" s="68"/>
      <c r="P1340" s="68"/>
      <c r="Q1340" s="68"/>
      <c r="R1340" s="68"/>
    </row>
    <row r="1341" spans="13:18" x14ac:dyDescent="0.3">
      <c r="M1341" s="67"/>
      <c r="O1341" s="68"/>
      <c r="P1341" s="68"/>
      <c r="Q1341" s="68"/>
      <c r="R1341" s="68"/>
    </row>
    <row r="1342" spans="13:18" x14ac:dyDescent="0.3">
      <c r="M1342" s="67"/>
      <c r="O1342" s="68"/>
      <c r="P1342" s="68"/>
      <c r="Q1342" s="68"/>
      <c r="R1342" s="68"/>
    </row>
    <row r="1343" spans="13:18" x14ac:dyDescent="0.3">
      <c r="M1343" s="67"/>
      <c r="O1343" s="68"/>
      <c r="P1343" s="68"/>
      <c r="Q1343" s="68"/>
      <c r="R1343" s="68"/>
    </row>
    <row r="1344" spans="13:18" x14ac:dyDescent="0.3">
      <c r="M1344" s="67"/>
      <c r="O1344" s="68"/>
      <c r="P1344" s="68"/>
      <c r="Q1344" s="68"/>
      <c r="R1344" s="68"/>
    </row>
    <row r="1345" spans="13:18" x14ac:dyDescent="0.3">
      <c r="M1345" s="67"/>
      <c r="O1345" s="68"/>
      <c r="P1345" s="68"/>
      <c r="Q1345" s="68"/>
      <c r="R1345" s="68"/>
    </row>
    <row r="1346" spans="13:18" x14ac:dyDescent="0.3">
      <c r="M1346" s="67"/>
      <c r="O1346" s="68"/>
      <c r="P1346" s="68"/>
      <c r="Q1346" s="68"/>
      <c r="R1346" s="68"/>
    </row>
    <row r="1347" spans="13:18" x14ac:dyDescent="0.3">
      <c r="M1347" s="67"/>
      <c r="O1347" s="68"/>
      <c r="P1347" s="68"/>
      <c r="Q1347" s="68"/>
      <c r="R1347" s="68"/>
    </row>
    <row r="1348" spans="13:18" x14ac:dyDescent="0.3">
      <c r="M1348" s="67"/>
      <c r="O1348" s="68"/>
      <c r="P1348" s="68"/>
      <c r="Q1348" s="68"/>
      <c r="R1348" s="68"/>
    </row>
    <row r="1349" spans="13:18" x14ac:dyDescent="0.3">
      <c r="M1349" s="67"/>
      <c r="O1349" s="68"/>
      <c r="P1349" s="68"/>
      <c r="Q1349" s="68"/>
      <c r="R1349" s="68"/>
    </row>
    <row r="1350" spans="13:18" x14ac:dyDescent="0.3">
      <c r="M1350" s="67"/>
      <c r="O1350" s="68"/>
      <c r="P1350" s="68"/>
      <c r="Q1350" s="68"/>
      <c r="R1350" s="68"/>
    </row>
    <row r="1351" spans="13:18" x14ac:dyDescent="0.3">
      <c r="M1351" s="67"/>
      <c r="O1351" s="68"/>
      <c r="P1351" s="68"/>
      <c r="Q1351" s="68"/>
      <c r="R1351" s="68"/>
    </row>
    <row r="1352" spans="13:18" x14ac:dyDescent="0.3">
      <c r="M1352" s="67"/>
      <c r="O1352" s="68"/>
      <c r="P1352" s="68"/>
      <c r="Q1352" s="68"/>
      <c r="R1352" s="68"/>
    </row>
    <row r="1353" spans="13:18" x14ac:dyDescent="0.3">
      <c r="M1353" s="67"/>
      <c r="O1353" s="68"/>
      <c r="P1353" s="68"/>
      <c r="Q1353" s="68"/>
      <c r="R1353" s="68"/>
    </row>
    <row r="1354" spans="13:18" x14ac:dyDescent="0.3">
      <c r="M1354" s="67"/>
      <c r="O1354" s="68"/>
      <c r="P1354" s="68"/>
      <c r="Q1354" s="68"/>
      <c r="R1354" s="68"/>
    </row>
    <row r="1355" spans="13:18" x14ac:dyDescent="0.3">
      <c r="M1355" s="67"/>
      <c r="O1355" s="68"/>
      <c r="P1355" s="68"/>
      <c r="Q1355" s="68"/>
      <c r="R1355" s="68"/>
    </row>
    <row r="1356" spans="13:18" x14ac:dyDescent="0.3">
      <c r="M1356" s="67"/>
      <c r="O1356" s="68"/>
      <c r="P1356" s="68"/>
      <c r="Q1356" s="68"/>
      <c r="R1356" s="68"/>
    </row>
    <row r="1357" spans="13:18" x14ac:dyDescent="0.3">
      <c r="M1357" s="67"/>
      <c r="O1357" s="68"/>
      <c r="P1357" s="68"/>
      <c r="Q1357" s="68"/>
      <c r="R1357" s="68"/>
    </row>
    <row r="1358" spans="13:18" x14ac:dyDescent="0.3">
      <c r="M1358" s="67"/>
      <c r="O1358" s="68"/>
      <c r="P1358" s="68"/>
      <c r="Q1358" s="68"/>
      <c r="R1358" s="68"/>
    </row>
    <row r="1359" spans="13:18" x14ac:dyDescent="0.3">
      <c r="M1359" s="67"/>
      <c r="O1359" s="68"/>
      <c r="P1359" s="68"/>
      <c r="Q1359" s="68"/>
      <c r="R1359" s="68"/>
    </row>
    <row r="1360" spans="13:18" x14ac:dyDescent="0.3">
      <c r="M1360" s="67"/>
      <c r="O1360" s="68"/>
      <c r="P1360" s="68"/>
      <c r="Q1360" s="68"/>
      <c r="R1360" s="68"/>
    </row>
    <row r="1361" spans="13:18" x14ac:dyDescent="0.3">
      <c r="M1361" s="67"/>
      <c r="O1361" s="68"/>
      <c r="P1361" s="68"/>
      <c r="Q1361" s="68"/>
      <c r="R1361" s="68"/>
    </row>
    <row r="1362" spans="13:18" x14ac:dyDescent="0.3">
      <c r="M1362" s="67"/>
      <c r="O1362" s="68"/>
      <c r="P1362" s="68"/>
      <c r="Q1362" s="68"/>
      <c r="R1362" s="68"/>
    </row>
    <row r="1363" spans="13:18" x14ac:dyDescent="0.3">
      <c r="M1363" s="67"/>
      <c r="O1363" s="68"/>
      <c r="P1363" s="68"/>
      <c r="Q1363" s="68"/>
      <c r="R1363" s="68"/>
    </row>
    <row r="1364" spans="13:18" x14ac:dyDescent="0.3">
      <c r="M1364" s="67"/>
      <c r="O1364" s="68"/>
      <c r="P1364" s="68"/>
      <c r="Q1364" s="68"/>
      <c r="R1364" s="68"/>
    </row>
    <row r="1365" spans="13:18" x14ac:dyDescent="0.3">
      <c r="M1365" s="67"/>
      <c r="O1365" s="68"/>
      <c r="P1365" s="68"/>
      <c r="Q1365" s="68"/>
      <c r="R1365" s="68"/>
    </row>
    <row r="1366" spans="13:18" x14ac:dyDescent="0.3">
      <c r="M1366" s="67"/>
      <c r="O1366" s="68"/>
      <c r="P1366" s="68"/>
      <c r="Q1366" s="68"/>
      <c r="R1366" s="68"/>
    </row>
    <row r="1367" spans="13:18" x14ac:dyDescent="0.3">
      <c r="M1367" s="67"/>
      <c r="O1367" s="68"/>
      <c r="P1367" s="68"/>
      <c r="Q1367" s="68"/>
      <c r="R1367" s="68"/>
    </row>
    <row r="1368" spans="13:18" x14ac:dyDescent="0.3">
      <c r="M1368" s="67"/>
      <c r="O1368" s="68"/>
      <c r="P1368" s="68"/>
      <c r="Q1368" s="68"/>
      <c r="R1368" s="68"/>
    </row>
    <row r="1369" spans="13:18" x14ac:dyDescent="0.3">
      <c r="M1369" s="67"/>
      <c r="O1369" s="68"/>
      <c r="P1369" s="68"/>
      <c r="Q1369" s="68"/>
      <c r="R1369" s="68"/>
    </row>
    <row r="1370" spans="13:18" x14ac:dyDescent="0.3">
      <c r="M1370" s="67"/>
      <c r="O1370" s="68"/>
      <c r="P1370" s="68"/>
      <c r="Q1370" s="68"/>
      <c r="R1370" s="68"/>
    </row>
    <row r="1371" spans="13:18" x14ac:dyDescent="0.3">
      <c r="M1371" s="67"/>
      <c r="O1371" s="68"/>
      <c r="P1371" s="68"/>
      <c r="Q1371" s="68"/>
      <c r="R1371" s="68"/>
    </row>
    <row r="1372" spans="13:18" x14ac:dyDescent="0.3">
      <c r="M1372" s="67"/>
      <c r="O1372" s="68"/>
      <c r="P1372" s="68"/>
      <c r="Q1372" s="68"/>
      <c r="R1372" s="68"/>
    </row>
    <row r="1373" spans="13:18" x14ac:dyDescent="0.3">
      <c r="M1373" s="67"/>
      <c r="O1373" s="68"/>
      <c r="P1373" s="68"/>
      <c r="Q1373" s="68"/>
      <c r="R1373" s="68"/>
    </row>
    <row r="1374" spans="13:18" x14ac:dyDescent="0.3">
      <c r="M1374" s="67"/>
      <c r="O1374" s="68"/>
      <c r="P1374" s="68"/>
      <c r="Q1374" s="68"/>
      <c r="R1374" s="68"/>
    </row>
    <row r="1375" spans="13:18" x14ac:dyDescent="0.3">
      <c r="M1375" s="67"/>
      <c r="O1375" s="68"/>
      <c r="P1375" s="68"/>
      <c r="Q1375" s="68"/>
      <c r="R1375" s="68"/>
    </row>
    <row r="1376" spans="13:18" x14ac:dyDescent="0.3">
      <c r="M1376" s="67"/>
      <c r="O1376" s="68"/>
      <c r="P1376" s="68"/>
      <c r="Q1376" s="68"/>
      <c r="R1376" s="68"/>
    </row>
    <row r="1377" spans="13:18" x14ac:dyDescent="0.3">
      <c r="M1377" s="67"/>
      <c r="O1377" s="68"/>
      <c r="P1377" s="68"/>
      <c r="Q1377" s="68"/>
      <c r="R1377" s="68"/>
    </row>
    <row r="1378" spans="13:18" x14ac:dyDescent="0.3">
      <c r="M1378" s="67"/>
      <c r="O1378" s="68"/>
      <c r="P1378" s="68"/>
      <c r="Q1378" s="68"/>
      <c r="R1378" s="68"/>
    </row>
    <row r="1379" spans="13:18" x14ac:dyDescent="0.3">
      <c r="M1379" s="67"/>
      <c r="O1379" s="68"/>
      <c r="P1379" s="68"/>
      <c r="Q1379" s="68"/>
      <c r="R1379" s="68"/>
    </row>
    <row r="1380" spans="13:18" x14ac:dyDescent="0.3">
      <c r="M1380" s="67"/>
      <c r="O1380" s="68"/>
      <c r="P1380" s="68"/>
      <c r="Q1380" s="68"/>
      <c r="R1380" s="68"/>
    </row>
    <row r="1381" spans="13:18" x14ac:dyDescent="0.3">
      <c r="M1381" s="67"/>
      <c r="O1381" s="68"/>
      <c r="P1381" s="68"/>
      <c r="Q1381" s="68"/>
      <c r="R1381" s="68"/>
    </row>
    <row r="1382" spans="13:18" x14ac:dyDescent="0.3">
      <c r="M1382" s="67"/>
      <c r="O1382" s="68"/>
      <c r="P1382" s="68"/>
      <c r="Q1382" s="68"/>
      <c r="R1382" s="68"/>
    </row>
    <row r="1383" spans="13:18" x14ac:dyDescent="0.3">
      <c r="M1383" s="67"/>
      <c r="O1383" s="68"/>
      <c r="P1383" s="68"/>
      <c r="Q1383" s="68"/>
      <c r="R1383" s="68"/>
    </row>
    <row r="1384" spans="13:18" x14ac:dyDescent="0.3">
      <c r="M1384" s="67"/>
      <c r="O1384" s="68"/>
      <c r="P1384" s="68"/>
      <c r="Q1384" s="68"/>
      <c r="R1384" s="68"/>
    </row>
    <row r="1385" spans="13:18" x14ac:dyDescent="0.3">
      <c r="M1385" s="67"/>
      <c r="O1385" s="68"/>
      <c r="P1385" s="68"/>
      <c r="Q1385" s="68"/>
      <c r="R1385" s="68"/>
    </row>
    <row r="1386" spans="13:18" x14ac:dyDescent="0.3">
      <c r="M1386" s="67"/>
      <c r="O1386" s="68"/>
      <c r="P1386" s="68"/>
      <c r="Q1386" s="68"/>
      <c r="R1386" s="68"/>
    </row>
    <row r="1387" spans="13:18" x14ac:dyDescent="0.3">
      <c r="M1387" s="67"/>
      <c r="O1387" s="68"/>
      <c r="P1387" s="68"/>
      <c r="Q1387" s="68"/>
      <c r="R1387" s="68"/>
    </row>
    <row r="1388" spans="13:18" x14ac:dyDescent="0.3">
      <c r="M1388" s="67"/>
      <c r="O1388" s="68"/>
      <c r="P1388" s="68"/>
      <c r="Q1388" s="68"/>
      <c r="R1388" s="68"/>
    </row>
    <row r="1389" spans="13:18" x14ac:dyDescent="0.3">
      <c r="M1389" s="67"/>
      <c r="O1389" s="68"/>
      <c r="P1389" s="68"/>
      <c r="Q1389" s="68"/>
      <c r="R1389" s="68"/>
    </row>
    <row r="1390" spans="13:18" x14ac:dyDescent="0.3">
      <c r="M1390" s="67"/>
      <c r="O1390" s="68"/>
      <c r="P1390" s="68"/>
      <c r="Q1390" s="68"/>
      <c r="R1390" s="68"/>
    </row>
    <row r="1391" spans="13:18" x14ac:dyDescent="0.3">
      <c r="M1391" s="67"/>
      <c r="O1391" s="68"/>
      <c r="P1391" s="68"/>
      <c r="Q1391" s="68"/>
      <c r="R1391" s="68"/>
    </row>
    <row r="1392" spans="13:18" x14ac:dyDescent="0.3">
      <c r="M1392" s="67"/>
      <c r="O1392" s="68"/>
      <c r="P1392" s="68"/>
      <c r="Q1392" s="68"/>
      <c r="R1392" s="68"/>
    </row>
    <row r="1393" spans="13:18" x14ac:dyDescent="0.3">
      <c r="M1393" s="67"/>
      <c r="O1393" s="68"/>
      <c r="P1393" s="68"/>
      <c r="Q1393" s="68"/>
      <c r="R1393" s="68"/>
    </row>
    <row r="1394" spans="13:18" x14ac:dyDescent="0.3">
      <c r="M1394" s="67"/>
      <c r="O1394" s="68"/>
      <c r="P1394" s="68"/>
      <c r="Q1394" s="68"/>
      <c r="R1394" s="68"/>
    </row>
    <row r="1395" spans="13:18" x14ac:dyDescent="0.3">
      <c r="M1395" s="67"/>
      <c r="O1395" s="68"/>
      <c r="P1395" s="68"/>
      <c r="Q1395" s="68"/>
      <c r="R1395" s="68"/>
    </row>
    <row r="1396" spans="13:18" x14ac:dyDescent="0.3">
      <c r="M1396" s="67"/>
      <c r="O1396" s="68"/>
      <c r="P1396" s="68"/>
      <c r="Q1396" s="68"/>
      <c r="R1396" s="68"/>
    </row>
    <row r="1397" spans="13:18" x14ac:dyDescent="0.3">
      <c r="M1397" s="67"/>
      <c r="O1397" s="68"/>
      <c r="P1397" s="68"/>
      <c r="Q1397" s="68"/>
      <c r="R1397" s="68"/>
    </row>
    <row r="1398" spans="13:18" x14ac:dyDescent="0.3">
      <c r="M1398" s="67"/>
      <c r="O1398" s="68"/>
      <c r="P1398" s="68"/>
      <c r="Q1398" s="68"/>
      <c r="R1398" s="68"/>
    </row>
    <row r="1399" spans="13:18" x14ac:dyDescent="0.3">
      <c r="M1399" s="67"/>
      <c r="O1399" s="68"/>
      <c r="P1399" s="68"/>
      <c r="Q1399" s="68"/>
      <c r="R1399" s="68"/>
    </row>
    <row r="1400" spans="13:18" x14ac:dyDescent="0.3">
      <c r="M1400" s="67"/>
      <c r="O1400" s="68"/>
      <c r="P1400" s="68"/>
      <c r="Q1400" s="68"/>
      <c r="R1400" s="68"/>
    </row>
    <row r="1401" spans="13:18" x14ac:dyDescent="0.3">
      <c r="M1401" s="67"/>
      <c r="O1401" s="68"/>
      <c r="P1401" s="68"/>
      <c r="Q1401" s="68"/>
      <c r="R1401" s="68"/>
    </row>
    <row r="1402" spans="13:18" x14ac:dyDescent="0.3">
      <c r="M1402" s="67"/>
      <c r="O1402" s="68"/>
      <c r="P1402" s="68"/>
      <c r="Q1402" s="68"/>
      <c r="R1402" s="68"/>
    </row>
    <row r="1403" spans="13:18" x14ac:dyDescent="0.3">
      <c r="M1403" s="67"/>
      <c r="O1403" s="68"/>
      <c r="P1403" s="68"/>
      <c r="Q1403" s="68"/>
      <c r="R1403" s="68"/>
    </row>
    <row r="1404" spans="13:18" x14ac:dyDescent="0.3">
      <c r="M1404" s="67"/>
      <c r="O1404" s="68"/>
      <c r="P1404" s="68"/>
      <c r="Q1404" s="68"/>
      <c r="R1404" s="68"/>
    </row>
    <row r="1405" spans="13:18" x14ac:dyDescent="0.3">
      <c r="M1405" s="67"/>
      <c r="O1405" s="68"/>
      <c r="P1405" s="68"/>
      <c r="Q1405" s="68"/>
      <c r="R1405" s="68"/>
    </row>
    <row r="1406" spans="13:18" x14ac:dyDescent="0.3">
      <c r="M1406" s="67"/>
      <c r="O1406" s="68"/>
      <c r="P1406" s="68"/>
      <c r="Q1406" s="68"/>
      <c r="R1406" s="68"/>
    </row>
    <row r="1407" spans="13:18" x14ac:dyDescent="0.3">
      <c r="M1407" s="67"/>
      <c r="O1407" s="68"/>
      <c r="P1407" s="68"/>
      <c r="Q1407" s="68"/>
      <c r="R1407" s="68"/>
    </row>
    <row r="1408" spans="13:18" x14ac:dyDescent="0.3">
      <c r="M1408" s="67"/>
      <c r="O1408" s="68"/>
      <c r="P1408" s="68"/>
      <c r="Q1408" s="68"/>
      <c r="R1408" s="68"/>
    </row>
    <row r="1409" spans="13:18" x14ac:dyDescent="0.3">
      <c r="M1409" s="67"/>
      <c r="O1409" s="68"/>
      <c r="P1409" s="68"/>
      <c r="Q1409" s="68"/>
      <c r="R1409" s="68"/>
    </row>
    <row r="1410" spans="13:18" x14ac:dyDescent="0.3">
      <c r="M1410" s="67"/>
      <c r="O1410" s="68"/>
      <c r="P1410" s="68"/>
      <c r="Q1410" s="68"/>
      <c r="R1410" s="68"/>
    </row>
    <row r="1411" spans="13:18" x14ac:dyDescent="0.3">
      <c r="M1411" s="67"/>
      <c r="O1411" s="68"/>
      <c r="P1411" s="68"/>
      <c r="Q1411" s="68"/>
      <c r="R1411" s="68"/>
    </row>
    <row r="1412" spans="13:18" x14ac:dyDescent="0.3">
      <c r="M1412" s="67"/>
      <c r="O1412" s="68"/>
      <c r="P1412" s="68"/>
      <c r="Q1412" s="68"/>
      <c r="R1412" s="68"/>
    </row>
    <row r="1413" spans="13:18" x14ac:dyDescent="0.3">
      <c r="M1413" s="67"/>
      <c r="O1413" s="68"/>
      <c r="P1413" s="68"/>
      <c r="Q1413" s="68"/>
      <c r="R1413" s="68"/>
    </row>
    <row r="1414" spans="13:18" x14ac:dyDescent="0.3">
      <c r="M1414" s="67"/>
      <c r="O1414" s="68"/>
      <c r="P1414" s="68"/>
      <c r="Q1414" s="68"/>
      <c r="R1414" s="68"/>
    </row>
    <row r="1415" spans="13:18" x14ac:dyDescent="0.3">
      <c r="M1415" s="67"/>
      <c r="O1415" s="68"/>
      <c r="P1415" s="68"/>
      <c r="Q1415" s="68"/>
      <c r="R1415" s="68"/>
    </row>
    <row r="1416" spans="13:18" x14ac:dyDescent="0.3">
      <c r="M1416" s="67"/>
      <c r="O1416" s="68"/>
      <c r="P1416" s="68"/>
      <c r="Q1416" s="68"/>
      <c r="R1416" s="68"/>
    </row>
    <row r="1417" spans="13:18" x14ac:dyDescent="0.3">
      <c r="M1417" s="67"/>
      <c r="O1417" s="68"/>
      <c r="P1417" s="68"/>
      <c r="Q1417" s="68"/>
      <c r="R1417" s="68"/>
    </row>
    <row r="1418" spans="13:18" x14ac:dyDescent="0.3">
      <c r="M1418" s="67"/>
      <c r="O1418" s="68"/>
      <c r="P1418" s="68"/>
      <c r="Q1418" s="68"/>
      <c r="R1418" s="68"/>
    </row>
    <row r="1419" spans="13:18" x14ac:dyDescent="0.3">
      <c r="M1419" s="67"/>
      <c r="O1419" s="68"/>
      <c r="P1419" s="68"/>
      <c r="Q1419" s="68"/>
      <c r="R1419" s="68"/>
    </row>
    <row r="1420" spans="13:18" x14ac:dyDescent="0.3">
      <c r="M1420" s="67"/>
      <c r="O1420" s="68"/>
      <c r="P1420" s="68"/>
      <c r="Q1420" s="68"/>
      <c r="R1420" s="68"/>
    </row>
    <row r="1421" spans="13:18" x14ac:dyDescent="0.3">
      <c r="M1421" s="67"/>
      <c r="O1421" s="68"/>
      <c r="P1421" s="68"/>
      <c r="Q1421" s="68"/>
      <c r="R1421" s="68"/>
    </row>
    <row r="1422" spans="13:18" x14ac:dyDescent="0.3">
      <c r="M1422" s="67"/>
      <c r="O1422" s="68"/>
      <c r="P1422" s="68"/>
      <c r="Q1422" s="68"/>
      <c r="R1422" s="68"/>
    </row>
    <row r="1423" spans="13:18" x14ac:dyDescent="0.3">
      <c r="M1423" s="67"/>
      <c r="O1423" s="68"/>
      <c r="P1423" s="68"/>
      <c r="Q1423" s="68"/>
      <c r="R1423" s="68"/>
    </row>
    <row r="1424" spans="13:18" x14ac:dyDescent="0.3">
      <c r="M1424" s="67"/>
      <c r="O1424" s="68"/>
      <c r="P1424" s="68"/>
      <c r="Q1424" s="68"/>
      <c r="R1424" s="68"/>
    </row>
    <row r="1425" spans="13:18" x14ac:dyDescent="0.3">
      <c r="M1425" s="67"/>
      <c r="O1425" s="68"/>
      <c r="P1425" s="68"/>
      <c r="Q1425" s="68"/>
      <c r="R1425" s="68"/>
    </row>
    <row r="1426" spans="13:18" x14ac:dyDescent="0.3">
      <c r="M1426" s="67"/>
      <c r="O1426" s="68"/>
      <c r="P1426" s="68"/>
      <c r="Q1426" s="68"/>
      <c r="R1426" s="68"/>
    </row>
    <row r="1427" spans="13:18" x14ac:dyDescent="0.3">
      <c r="M1427" s="67"/>
      <c r="O1427" s="68"/>
      <c r="P1427" s="68"/>
      <c r="Q1427" s="68"/>
      <c r="R1427" s="68"/>
    </row>
    <row r="1428" spans="13:18" x14ac:dyDescent="0.3">
      <c r="M1428" s="67"/>
      <c r="O1428" s="68"/>
      <c r="P1428" s="68"/>
      <c r="Q1428" s="68"/>
      <c r="R1428" s="68"/>
    </row>
    <row r="1429" spans="13:18" x14ac:dyDescent="0.3">
      <c r="M1429" s="67"/>
      <c r="O1429" s="68"/>
      <c r="P1429" s="68"/>
      <c r="Q1429" s="68"/>
      <c r="R1429" s="68"/>
    </row>
    <row r="1430" spans="13:18" x14ac:dyDescent="0.3">
      <c r="M1430" s="67"/>
      <c r="O1430" s="68"/>
      <c r="P1430" s="68"/>
      <c r="Q1430" s="68"/>
      <c r="R1430" s="68"/>
    </row>
    <row r="1431" spans="13:18" x14ac:dyDescent="0.3">
      <c r="M1431" s="67"/>
      <c r="O1431" s="68"/>
      <c r="P1431" s="68"/>
      <c r="Q1431" s="68"/>
      <c r="R1431" s="68"/>
    </row>
    <row r="1432" spans="13:18" x14ac:dyDescent="0.3">
      <c r="M1432" s="67"/>
      <c r="O1432" s="68"/>
      <c r="P1432" s="68"/>
      <c r="Q1432" s="68"/>
      <c r="R1432" s="68"/>
    </row>
    <row r="1433" spans="13:18" x14ac:dyDescent="0.3">
      <c r="M1433" s="67"/>
      <c r="O1433" s="68"/>
      <c r="P1433" s="68"/>
      <c r="Q1433" s="68"/>
      <c r="R1433" s="68"/>
    </row>
    <row r="1434" spans="13:18" x14ac:dyDescent="0.3">
      <c r="M1434" s="67"/>
      <c r="O1434" s="68"/>
      <c r="P1434" s="68"/>
      <c r="Q1434" s="68"/>
      <c r="R1434" s="68"/>
    </row>
    <row r="1435" spans="13:18" x14ac:dyDescent="0.3">
      <c r="M1435" s="67"/>
      <c r="O1435" s="68"/>
      <c r="P1435" s="68"/>
      <c r="Q1435" s="68"/>
      <c r="R1435" s="68"/>
    </row>
    <row r="1436" spans="13:18" x14ac:dyDescent="0.3">
      <c r="M1436" s="67"/>
      <c r="O1436" s="68"/>
      <c r="P1436" s="68"/>
      <c r="Q1436" s="68"/>
      <c r="R1436" s="68"/>
    </row>
    <row r="1437" spans="13:18" x14ac:dyDescent="0.3">
      <c r="M1437" s="67"/>
      <c r="O1437" s="68"/>
      <c r="P1437" s="68"/>
      <c r="Q1437" s="68"/>
      <c r="R1437" s="68"/>
    </row>
    <row r="1438" spans="13:18" x14ac:dyDescent="0.3">
      <c r="M1438" s="67"/>
      <c r="O1438" s="68"/>
      <c r="P1438" s="68"/>
      <c r="Q1438" s="68"/>
      <c r="R1438" s="68"/>
    </row>
    <row r="1439" spans="13:18" x14ac:dyDescent="0.3">
      <c r="M1439" s="67"/>
      <c r="O1439" s="68"/>
      <c r="P1439" s="68"/>
      <c r="Q1439" s="68"/>
      <c r="R1439" s="68"/>
    </row>
    <row r="1440" spans="13:18" x14ac:dyDescent="0.3">
      <c r="M1440" s="67"/>
      <c r="O1440" s="68"/>
      <c r="P1440" s="68"/>
      <c r="Q1440" s="68"/>
      <c r="R1440" s="68"/>
    </row>
    <row r="1441" spans="13:18" x14ac:dyDescent="0.3">
      <c r="M1441" s="67"/>
      <c r="O1441" s="68"/>
      <c r="P1441" s="68"/>
      <c r="Q1441" s="68"/>
      <c r="R1441" s="68"/>
    </row>
    <row r="1442" spans="13:18" x14ac:dyDescent="0.3">
      <c r="M1442" s="67"/>
      <c r="O1442" s="68"/>
      <c r="P1442" s="68"/>
      <c r="Q1442" s="68"/>
      <c r="R1442" s="68"/>
    </row>
    <row r="1443" spans="13:18" x14ac:dyDescent="0.3">
      <c r="M1443" s="67"/>
      <c r="O1443" s="68"/>
      <c r="P1443" s="68"/>
      <c r="Q1443" s="68"/>
      <c r="R1443" s="68"/>
    </row>
    <row r="1444" spans="13:18" x14ac:dyDescent="0.3">
      <c r="M1444" s="67"/>
      <c r="O1444" s="68"/>
      <c r="P1444" s="68"/>
      <c r="Q1444" s="68"/>
      <c r="R1444" s="68"/>
    </row>
    <row r="1445" spans="13:18" x14ac:dyDescent="0.3">
      <c r="M1445" s="67"/>
      <c r="O1445" s="68"/>
      <c r="P1445" s="68"/>
      <c r="Q1445" s="68"/>
      <c r="R1445" s="68"/>
    </row>
    <row r="1446" spans="13:18" x14ac:dyDescent="0.3">
      <c r="M1446" s="67"/>
      <c r="O1446" s="68"/>
      <c r="P1446" s="68"/>
      <c r="Q1446" s="68"/>
      <c r="R1446" s="68"/>
    </row>
    <row r="1447" spans="13:18" x14ac:dyDescent="0.3">
      <c r="M1447" s="67"/>
      <c r="O1447" s="68"/>
      <c r="P1447" s="68"/>
      <c r="Q1447" s="68"/>
      <c r="R1447" s="68"/>
    </row>
    <row r="1448" spans="13:18" x14ac:dyDescent="0.3">
      <c r="M1448" s="67"/>
      <c r="O1448" s="68"/>
      <c r="P1448" s="68"/>
      <c r="Q1448" s="68"/>
      <c r="R1448" s="68"/>
    </row>
    <row r="1449" spans="13:18" x14ac:dyDescent="0.3">
      <c r="M1449" s="67"/>
      <c r="O1449" s="68"/>
      <c r="P1449" s="68"/>
      <c r="Q1449" s="68"/>
      <c r="R1449" s="68"/>
    </row>
    <row r="1450" spans="13:18" x14ac:dyDescent="0.3">
      <c r="M1450" s="67"/>
      <c r="O1450" s="68"/>
      <c r="P1450" s="68"/>
      <c r="Q1450" s="68"/>
      <c r="R1450" s="68"/>
    </row>
    <row r="1451" spans="13:18" x14ac:dyDescent="0.3">
      <c r="M1451" s="67"/>
      <c r="O1451" s="68"/>
      <c r="P1451" s="68"/>
      <c r="Q1451" s="68"/>
      <c r="R1451" s="68"/>
    </row>
    <row r="1452" spans="13:18" x14ac:dyDescent="0.3">
      <c r="M1452" s="67"/>
      <c r="O1452" s="68"/>
      <c r="P1452" s="68"/>
      <c r="Q1452" s="68"/>
      <c r="R1452" s="68"/>
    </row>
    <row r="1453" spans="13:18" x14ac:dyDescent="0.3">
      <c r="M1453" s="67"/>
      <c r="O1453" s="68"/>
      <c r="P1453" s="68"/>
      <c r="Q1453" s="68"/>
      <c r="R1453" s="68"/>
    </row>
    <row r="1454" spans="13:18" x14ac:dyDescent="0.3">
      <c r="M1454" s="67"/>
      <c r="O1454" s="68"/>
      <c r="P1454" s="68"/>
      <c r="Q1454" s="68"/>
      <c r="R1454" s="68"/>
    </row>
    <row r="1455" spans="13:18" x14ac:dyDescent="0.3">
      <c r="M1455" s="67"/>
      <c r="O1455" s="68"/>
      <c r="P1455" s="68"/>
      <c r="Q1455" s="68"/>
      <c r="R1455" s="68"/>
    </row>
    <row r="1456" spans="13:18" x14ac:dyDescent="0.3">
      <c r="M1456" s="67"/>
      <c r="O1456" s="68"/>
      <c r="P1456" s="68"/>
      <c r="Q1456" s="68"/>
      <c r="R1456" s="68"/>
    </row>
    <row r="1457" spans="13:18" x14ac:dyDescent="0.3">
      <c r="M1457" s="67"/>
      <c r="O1457" s="68"/>
      <c r="P1457" s="68"/>
      <c r="Q1457" s="68"/>
      <c r="R1457" s="68"/>
    </row>
    <row r="1458" spans="13:18" x14ac:dyDescent="0.3">
      <c r="M1458" s="67"/>
      <c r="O1458" s="68"/>
      <c r="P1458" s="68"/>
      <c r="Q1458" s="68"/>
      <c r="R1458" s="68"/>
    </row>
    <row r="1459" spans="13:18" x14ac:dyDescent="0.3">
      <c r="M1459" s="67"/>
      <c r="O1459" s="68"/>
      <c r="P1459" s="68"/>
      <c r="Q1459" s="68"/>
      <c r="R1459" s="68"/>
    </row>
    <row r="1460" spans="13:18" x14ac:dyDescent="0.3">
      <c r="M1460" s="67"/>
      <c r="O1460" s="68"/>
      <c r="P1460" s="68"/>
      <c r="Q1460" s="68"/>
      <c r="R1460" s="68"/>
    </row>
    <row r="1461" spans="13:18" x14ac:dyDescent="0.3">
      <c r="M1461" s="67"/>
      <c r="O1461" s="68"/>
      <c r="P1461" s="68"/>
      <c r="Q1461" s="68"/>
      <c r="R1461" s="68"/>
    </row>
    <row r="1462" spans="13:18" x14ac:dyDescent="0.3">
      <c r="M1462" s="67"/>
      <c r="O1462" s="68"/>
      <c r="P1462" s="68"/>
      <c r="Q1462" s="68"/>
      <c r="R1462" s="68"/>
    </row>
    <row r="1463" spans="13:18" x14ac:dyDescent="0.3">
      <c r="M1463" s="67"/>
      <c r="O1463" s="68"/>
      <c r="P1463" s="68"/>
      <c r="Q1463" s="68"/>
      <c r="R1463" s="68"/>
    </row>
    <row r="1464" spans="13:18" x14ac:dyDescent="0.3">
      <c r="M1464" s="67"/>
      <c r="O1464" s="68"/>
      <c r="P1464" s="68"/>
      <c r="Q1464" s="68"/>
      <c r="R1464" s="68"/>
    </row>
    <row r="1465" spans="13:18" x14ac:dyDescent="0.3">
      <c r="M1465" s="67"/>
      <c r="O1465" s="68"/>
      <c r="P1465" s="68"/>
      <c r="Q1465" s="68"/>
      <c r="R1465" s="68"/>
    </row>
    <row r="1466" spans="13:18" x14ac:dyDescent="0.3">
      <c r="M1466" s="67"/>
      <c r="O1466" s="68"/>
      <c r="P1466" s="68"/>
      <c r="Q1466" s="68"/>
      <c r="R1466" s="68"/>
    </row>
    <row r="1467" spans="13:18" x14ac:dyDescent="0.3">
      <c r="M1467" s="67"/>
      <c r="O1467" s="68"/>
      <c r="P1467" s="68"/>
      <c r="Q1467" s="68"/>
      <c r="R1467" s="68"/>
    </row>
    <row r="1468" spans="13:18" x14ac:dyDescent="0.3">
      <c r="M1468" s="67"/>
      <c r="O1468" s="68"/>
      <c r="P1468" s="68"/>
      <c r="Q1468" s="68"/>
      <c r="R1468" s="68"/>
    </row>
    <row r="1469" spans="13:18" x14ac:dyDescent="0.3">
      <c r="M1469" s="67"/>
      <c r="O1469" s="68"/>
      <c r="P1469" s="68"/>
      <c r="Q1469" s="68"/>
      <c r="R1469" s="68"/>
    </row>
    <row r="1470" spans="13:18" x14ac:dyDescent="0.3">
      <c r="M1470" s="67"/>
      <c r="O1470" s="68"/>
      <c r="P1470" s="68"/>
      <c r="Q1470" s="68"/>
      <c r="R1470" s="68"/>
    </row>
    <row r="1471" spans="13:18" x14ac:dyDescent="0.3">
      <c r="M1471" s="67"/>
      <c r="O1471" s="68"/>
      <c r="P1471" s="68"/>
      <c r="Q1471" s="68"/>
      <c r="R1471" s="68"/>
    </row>
    <row r="1472" spans="13:18" x14ac:dyDescent="0.3">
      <c r="M1472" s="67"/>
      <c r="O1472" s="68"/>
      <c r="P1472" s="68"/>
      <c r="Q1472" s="68"/>
      <c r="R1472" s="68"/>
    </row>
    <row r="1473" spans="13:18" x14ac:dyDescent="0.3">
      <c r="M1473" s="67"/>
      <c r="O1473" s="68"/>
      <c r="P1473" s="68"/>
      <c r="Q1473" s="68"/>
      <c r="R1473" s="68"/>
    </row>
    <row r="1474" spans="13:18" x14ac:dyDescent="0.3">
      <c r="M1474" s="67"/>
      <c r="O1474" s="68"/>
      <c r="P1474" s="68"/>
      <c r="Q1474" s="68"/>
      <c r="R1474" s="68"/>
    </row>
    <row r="1475" spans="13:18" x14ac:dyDescent="0.3">
      <c r="M1475" s="67"/>
      <c r="O1475" s="68"/>
      <c r="P1475" s="68"/>
      <c r="Q1475" s="68"/>
      <c r="R1475" s="68"/>
    </row>
    <row r="1476" spans="13:18" x14ac:dyDescent="0.3">
      <c r="M1476" s="67"/>
      <c r="O1476" s="68"/>
      <c r="P1476" s="68"/>
      <c r="Q1476" s="68"/>
      <c r="R1476" s="68"/>
    </row>
    <row r="1477" spans="13:18" x14ac:dyDescent="0.3">
      <c r="M1477" s="67"/>
      <c r="O1477" s="68"/>
      <c r="P1477" s="68"/>
      <c r="Q1477" s="68"/>
      <c r="R1477" s="68"/>
    </row>
    <row r="1478" spans="13:18" x14ac:dyDescent="0.3">
      <c r="M1478" s="67"/>
      <c r="O1478" s="68"/>
      <c r="P1478" s="68"/>
      <c r="Q1478" s="68"/>
      <c r="R1478" s="68"/>
    </row>
    <row r="1479" spans="13:18" x14ac:dyDescent="0.3">
      <c r="M1479" s="67"/>
      <c r="O1479" s="68"/>
      <c r="P1479" s="68"/>
      <c r="Q1479" s="68"/>
      <c r="R1479" s="68"/>
    </row>
    <row r="1480" spans="13:18" x14ac:dyDescent="0.3">
      <c r="M1480" s="67"/>
      <c r="O1480" s="68"/>
      <c r="P1480" s="68"/>
      <c r="Q1480" s="68"/>
      <c r="R1480" s="68"/>
    </row>
    <row r="1481" spans="13:18" x14ac:dyDescent="0.3">
      <c r="M1481" s="67"/>
      <c r="O1481" s="68"/>
      <c r="P1481" s="68"/>
      <c r="Q1481" s="68"/>
      <c r="R1481" s="68"/>
    </row>
    <row r="1482" spans="13:18" x14ac:dyDescent="0.3">
      <c r="M1482" s="67"/>
      <c r="O1482" s="68"/>
      <c r="P1482" s="68"/>
      <c r="Q1482" s="68"/>
      <c r="R1482" s="68"/>
    </row>
    <row r="1483" spans="13:18" x14ac:dyDescent="0.3">
      <c r="M1483" s="67"/>
      <c r="O1483" s="68"/>
      <c r="P1483" s="68"/>
      <c r="Q1483" s="68"/>
      <c r="R1483" s="68"/>
    </row>
    <row r="1484" spans="13:18" x14ac:dyDescent="0.3">
      <c r="M1484" s="67"/>
      <c r="O1484" s="68"/>
      <c r="P1484" s="68"/>
      <c r="Q1484" s="68"/>
      <c r="R1484" s="68"/>
    </row>
    <row r="1485" spans="13:18" x14ac:dyDescent="0.3">
      <c r="M1485" s="67"/>
      <c r="O1485" s="68"/>
      <c r="P1485" s="68"/>
      <c r="Q1485" s="68"/>
      <c r="R1485" s="68"/>
    </row>
    <row r="1486" spans="13:18" x14ac:dyDescent="0.3">
      <c r="M1486" s="67"/>
      <c r="O1486" s="68"/>
      <c r="P1486" s="68"/>
      <c r="Q1486" s="68"/>
      <c r="R1486" s="68"/>
    </row>
    <row r="1487" spans="13:18" x14ac:dyDescent="0.3">
      <c r="M1487" s="67"/>
      <c r="O1487" s="68"/>
      <c r="P1487" s="68"/>
      <c r="Q1487" s="68"/>
      <c r="R1487" s="68"/>
    </row>
    <row r="1488" spans="13:18" x14ac:dyDescent="0.3">
      <c r="M1488" s="67"/>
      <c r="O1488" s="68"/>
      <c r="P1488" s="68"/>
      <c r="Q1488" s="68"/>
      <c r="R1488" s="68"/>
    </row>
    <row r="1489" spans="13:18" x14ac:dyDescent="0.3">
      <c r="M1489" s="67"/>
      <c r="O1489" s="68"/>
      <c r="P1489" s="68"/>
      <c r="Q1489" s="68"/>
      <c r="R1489" s="68"/>
    </row>
    <row r="1490" spans="13:18" x14ac:dyDescent="0.3">
      <c r="M1490" s="67"/>
      <c r="O1490" s="68"/>
      <c r="P1490" s="68"/>
      <c r="Q1490" s="68"/>
      <c r="R1490" s="68"/>
    </row>
    <row r="1491" spans="13:18" x14ac:dyDescent="0.3">
      <c r="M1491" s="67"/>
      <c r="O1491" s="68"/>
      <c r="P1491" s="68"/>
      <c r="Q1491" s="68"/>
      <c r="R1491" s="68"/>
    </row>
    <row r="1492" spans="13:18" x14ac:dyDescent="0.3">
      <c r="M1492" s="67"/>
      <c r="O1492" s="68"/>
      <c r="P1492" s="68"/>
      <c r="Q1492" s="68"/>
      <c r="R1492" s="68"/>
    </row>
    <row r="1493" spans="13:18" x14ac:dyDescent="0.3">
      <c r="M1493" s="67"/>
      <c r="O1493" s="68"/>
      <c r="P1493" s="68"/>
      <c r="Q1493" s="68"/>
      <c r="R1493" s="68"/>
    </row>
    <row r="1494" spans="13:18" x14ac:dyDescent="0.3">
      <c r="M1494" s="67"/>
      <c r="O1494" s="68"/>
      <c r="P1494" s="68"/>
      <c r="Q1494" s="68"/>
      <c r="R1494" s="68"/>
    </row>
    <row r="1495" spans="13:18" x14ac:dyDescent="0.3">
      <c r="M1495" s="67"/>
      <c r="O1495" s="68"/>
      <c r="P1495" s="68"/>
      <c r="Q1495" s="68"/>
      <c r="R1495" s="68"/>
    </row>
    <row r="1496" spans="13:18" x14ac:dyDescent="0.3">
      <c r="M1496" s="67"/>
      <c r="O1496" s="68"/>
      <c r="P1496" s="68"/>
      <c r="Q1496" s="68"/>
      <c r="R1496" s="68"/>
    </row>
    <row r="1497" spans="13:18" x14ac:dyDescent="0.3">
      <c r="M1497" s="67"/>
      <c r="O1497" s="68"/>
      <c r="P1497" s="68"/>
      <c r="Q1497" s="68"/>
      <c r="R1497" s="68"/>
    </row>
    <row r="1498" spans="13:18" x14ac:dyDescent="0.3">
      <c r="M1498" s="67"/>
      <c r="O1498" s="68"/>
      <c r="P1498" s="68"/>
      <c r="Q1498" s="68"/>
      <c r="R1498" s="68"/>
    </row>
    <row r="1499" spans="13:18" x14ac:dyDescent="0.3">
      <c r="M1499" s="67"/>
      <c r="O1499" s="68"/>
      <c r="P1499" s="68"/>
      <c r="Q1499" s="68"/>
      <c r="R1499" s="68"/>
    </row>
    <row r="1500" spans="13:18" x14ac:dyDescent="0.3">
      <c r="M1500" s="67"/>
      <c r="O1500" s="68"/>
      <c r="P1500" s="68"/>
      <c r="Q1500" s="68"/>
      <c r="R1500" s="68"/>
    </row>
    <row r="1501" spans="13:18" x14ac:dyDescent="0.3">
      <c r="M1501" s="67"/>
      <c r="O1501" s="68"/>
      <c r="P1501" s="68"/>
      <c r="Q1501" s="68"/>
      <c r="R1501" s="68"/>
    </row>
    <row r="1502" spans="13:18" x14ac:dyDescent="0.3">
      <c r="M1502" s="67"/>
      <c r="O1502" s="68"/>
      <c r="P1502" s="68"/>
      <c r="Q1502" s="68"/>
      <c r="R1502" s="68"/>
    </row>
    <row r="1503" spans="13:18" x14ac:dyDescent="0.3">
      <c r="M1503" s="67"/>
      <c r="O1503" s="68"/>
      <c r="P1503" s="68"/>
      <c r="Q1503" s="68"/>
      <c r="R1503" s="68"/>
    </row>
    <row r="1504" spans="13:18" x14ac:dyDescent="0.3">
      <c r="M1504" s="67"/>
      <c r="O1504" s="68"/>
      <c r="P1504" s="68"/>
      <c r="Q1504" s="68"/>
      <c r="R1504" s="68"/>
    </row>
    <row r="1505" spans="13:18" x14ac:dyDescent="0.3">
      <c r="M1505" s="67"/>
      <c r="O1505" s="68"/>
      <c r="P1505" s="68"/>
      <c r="Q1505" s="68"/>
      <c r="R1505" s="68"/>
    </row>
    <row r="1506" spans="13:18" x14ac:dyDescent="0.3">
      <c r="M1506" s="67"/>
      <c r="O1506" s="68"/>
      <c r="P1506" s="68"/>
      <c r="Q1506" s="68"/>
      <c r="R1506" s="68"/>
    </row>
    <row r="1507" spans="13:18" x14ac:dyDescent="0.3">
      <c r="M1507" s="67"/>
      <c r="O1507" s="68"/>
      <c r="P1507" s="68"/>
      <c r="Q1507" s="68"/>
      <c r="R1507" s="68"/>
    </row>
    <row r="1508" spans="13:18" x14ac:dyDescent="0.3">
      <c r="M1508" s="67"/>
      <c r="O1508" s="68"/>
      <c r="P1508" s="68"/>
      <c r="Q1508" s="68"/>
      <c r="R1508" s="68"/>
    </row>
    <row r="1509" spans="13:18" x14ac:dyDescent="0.3">
      <c r="M1509" s="67"/>
      <c r="O1509" s="68"/>
      <c r="P1509" s="68"/>
      <c r="Q1509" s="68"/>
      <c r="R1509" s="68"/>
    </row>
    <row r="1510" spans="13:18" x14ac:dyDescent="0.3">
      <c r="M1510" s="67"/>
      <c r="O1510" s="68"/>
      <c r="P1510" s="68"/>
      <c r="Q1510" s="68"/>
      <c r="R1510" s="68"/>
    </row>
    <row r="1511" spans="13:18" x14ac:dyDescent="0.3">
      <c r="M1511" s="67"/>
      <c r="O1511" s="68"/>
      <c r="P1511" s="68"/>
      <c r="Q1511" s="68"/>
      <c r="R1511" s="68"/>
    </row>
    <row r="1512" spans="13:18" x14ac:dyDescent="0.3">
      <c r="M1512" s="67"/>
      <c r="O1512" s="68"/>
      <c r="P1512" s="68"/>
      <c r="Q1512" s="68"/>
      <c r="R1512" s="68"/>
    </row>
    <row r="1513" spans="13:18" x14ac:dyDescent="0.3">
      <c r="M1513" s="67"/>
      <c r="O1513" s="68"/>
      <c r="P1513" s="68"/>
      <c r="Q1513" s="68"/>
      <c r="R1513" s="68"/>
    </row>
    <row r="1514" spans="13:18" x14ac:dyDescent="0.3">
      <c r="M1514" s="67"/>
      <c r="O1514" s="68"/>
      <c r="P1514" s="68"/>
      <c r="Q1514" s="68"/>
      <c r="R1514" s="68"/>
    </row>
    <row r="1515" spans="13:18" x14ac:dyDescent="0.3">
      <c r="M1515" s="67"/>
      <c r="O1515" s="68"/>
      <c r="P1515" s="68"/>
      <c r="Q1515" s="68"/>
      <c r="R1515" s="68"/>
    </row>
    <row r="1516" spans="13:18" x14ac:dyDescent="0.3">
      <c r="M1516" s="67"/>
      <c r="O1516" s="68"/>
      <c r="P1516" s="68"/>
      <c r="Q1516" s="68"/>
      <c r="R1516" s="68"/>
    </row>
    <row r="1517" spans="13:18" x14ac:dyDescent="0.3">
      <c r="M1517" s="67"/>
      <c r="O1517" s="68"/>
      <c r="P1517" s="68"/>
      <c r="Q1517" s="68"/>
      <c r="R1517" s="68"/>
    </row>
    <row r="1518" spans="13:18" x14ac:dyDescent="0.3">
      <c r="M1518" s="67"/>
      <c r="O1518" s="68"/>
      <c r="P1518" s="68"/>
      <c r="Q1518" s="68"/>
      <c r="R1518" s="68"/>
    </row>
    <row r="1519" spans="13:18" x14ac:dyDescent="0.3">
      <c r="M1519" s="67"/>
      <c r="O1519" s="68"/>
      <c r="P1519" s="68"/>
      <c r="Q1519" s="68"/>
      <c r="R1519" s="68"/>
    </row>
    <row r="1520" spans="13:18" x14ac:dyDescent="0.3">
      <c r="M1520" s="67"/>
      <c r="O1520" s="68"/>
      <c r="P1520" s="68"/>
      <c r="Q1520" s="68"/>
      <c r="R1520" s="68"/>
    </row>
    <row r="1521" spans="13:18" x14ac:dyDescent="0.3">
      <c r="M1521" s="67"/>
      <c r="O1521" s="68"/>
      <c r="P1521" s="68"/>
      <c r="Q1521" s="68"/>
      <c r="R1521" s="68"/>
    </row>
    <row r="1522" spans="13:18" x14ac:dyDescent="0.3">
      <c r="M1522" s="67"/>
      <c r="O1522" s="68"/>
      <c r="P1522" s="68"/>
      <c r="Q1522" s="68"/>
      <c r="R1522" s="68"/>
    </row>
    <row r="1523" spans="13:18" x14ac:dyDescent="0.3">
      <c r="M1523" s="67"/>
      <c r="O1523" s="68"/>
      <c r="P1523" s="68"/>
      <c r="Q1523" s="68"/>
      <c r="R1523" s="68"/>
    </row>
    <row r="1524" spans="13:18" x14ac:dyDescent="0.3">
      <c r="M1524" s="67"/>
      <c r="O1524" s="68"/>
      <c r="P1524" s="68"/>
      <c r="Q1524" s="68"/>
      <c r="R1524" s="68"/>
    </row>
    <row r="1525" spans="13:18" x14ac:dyDescent="0.3">
      <c r="M1525" s="67"/>
      <c r="O1525" s="68"/>
      <c r="P1525" s="68"/>
      <c r="Q1525" s="68"/>
      <c r="R1525" s="68"/>
    </row>
    <row r="1526" spans="13:18" x14ac:dyDescent="0.3">
      <c r="M1526" s="67"/>
      <c r="O1526" s="68"/>
      <c r="P1526" s="68"/>
      <c r="Q1526" s="68"/>
      <c r="R1526" s="68"/>
    </row>
    <row r="1527" spans="13:18" x14ac:dyDescent="0.3">
      <c r="M1527" s="67"/>
      <c r="O1527" s="68"/>
      <c r="P1527" s="68"/>
      <c r="Q1527" s="68"/>
      <c r="R1527" s="68"/>
    </row>
    <row r="1528" spans="13:18" x14ac:dyDescent="0.3">
      <c r="M1528" s="67"/>
      <c r="O1528" s="68"/>
      <c r="P1528" s="68"/>
      <c r="Q1528" s="68"/>
      <c r="R1528" s="68"/>
    </row>
    <row r="1529" spans="13:18" x14ac:dyDescent="0.3">
      <c r="M1529" s="67"/>
      <c r="O1529" s="68"/>
      <c r="P1529" s="68"/>
      <c r="Q1529" s="68"/>
      <c r="R1529" s="68"/>
    </row>
    <row r="1530" spans="13:18" x14ac:dyDescent="0.3">
      <c r="M1530" s="67"/>
      <c r="O1530" s="68"/>
      <c r="P1530" s="68"/>
      <c r="Q1530" s="68"/>
      <c r="R1530" s="68"/>
    </row>
    <row r="1531" spans="13:18" x14ac:dyDescent="0.3">
      <c r="M1531" s="67"/>
      <c r="O1531" s="68"/>
      <c r="P1531" s="68"/>
      <c r="Q1531" s="68"/>
      <c r="R1531" s="68"/>
    </row>
    <row r="1532" spans="13:18" x14ac:dyDescent="0.3">
      <c r="M1532" s="67"/>
      <c r="O1532" s="68"/>
      <c r="P1532" s="68"/>
      <c r="Q1532" s="68"/>
      <c r="R1532" s="68"/>
    </row>
    <row r="1533" spans="13:18" x14ac:dyDescent="0.3">
      <c r="M1533" s="67"/>
      <c r="O1533" s="68"/>
      <c r="P1533" s="68"/>
      <c r="Q1533" s="68"/>
      <c r="R1533" s="68"/>
    </row>
    <row r="1534" spans="13:18" x14ac:dyDescent="0.3">
      <c r="M1534" s="67"/>
      <c r="O1534" s="68"/>
      <c r="P1534" s="68"/>
      <c r="Q1534" s="68"/>
      <c r="R1534" s="68"/>
    </row>
    <row r="1535" spans="13:18" x14ac:dyDescent="0.3">
      <c r="M1535" s="67"/>
      <c r="O1535" s="68"/>
      <c r="P1535" s="68"/>
      <c r="Q1535" s="68"/>
      <c r="R1535" s="68"/>
    </row>
    <row r="1536" spans="13:18" x14ac:dyDescent="0.3">
      <c r="M1536" s="67"/>
      <c r="O1536" s="68"/>
      <c r="P1536" s="68"/>
      <c r="Q1536" s="68"/>
      <c r="R1536" s="68"/>
    </row>
    <row r="1537" spans="13:18" x14ac:dyDescent="0.3">
      <c r="M1537" s="67"/>
      <c r="O1537" s="68"/>
      <c r="P1537" s="68"/>
      <c r="Q1537" s="68"/>
      <c r="R1537" s="68"/>
    </row>
    <row r="1538" spans="13:18" x14ac:dyDescent="0.3">
      <c r="M1538" s="67"/>
      <c r="O1538" s="68"/>
      <c r="P1538" s="68"/>
      <c r="Q1538" s="68"/>
      <c r="R1538" s="68"/>
    </row>
    <row r="1539" spans="13:18" x14ac:dyDescent="0.3">
      <c r="M1539" s="67"/>
      <c r="O1539" s="68"/>
      <c r="P1539" s="68"/>
      <c r="Q1539" s="68"/>
      <c r="R1539" s="68"/>
    </row>
    <row r="1540" spans="13:18" x14ac:dyDescent="0.3">
      <c r="M1540" s="67"/>
      <c r="O1540" s="68"/>
      <c r="P1540" s="68"/>
      <c r="Q1540" s="68"/>
      <c r="R1540" s="68"/>
    </row>
    <row r="1541" spans="13:18" x14ac:dyDescent="0.3">
      <c r="M1541" s="67"/>
      <c r="O1541" s="68"/>
      <c r="P1541" s="68"/>
      <c r="Q1541" s="68"/>
      <c r="R1541" s="68"/>
    </row>
    <row r="1542" spans="13:18" x14ac:dyDescent="0.3">
      <c r="M1542" s="67"/>
      <c r="O1542" s="68"/>
      <c r="P1542" s="68"/>
      <c r="Q1542" s="68"/>
      <c r="R1542" s="68"/>
    </row>
    <row r="1543" spans="13:18" x14ac:dyDescent="0.3">
      <c r="M1543" s="67"/>
      <c r="O1543" s="68"/>
      <c r="P1543" s="68"/>
      <c r="Q1543" s="68"/>
      <c r="R1543" s="68"/>
    </row>
    <row r="1544" spans="13:18" x14ac:dyDescent="0.3">
      <c r="M1544" s="67"/>
      <c r="O1544" s="68"/>
      <c r="P1544" s="68"/>
      <c r="Q1544" s="68"/>
      <c r="R1544" s="68"/>
    </row>
    <row r="1545" spans="13:18" x14ac:dyDescent="0.3">
      <c r="M1545" s="67"/>
      <c r="O1545" s="68"/>
      <c r="P1545" s="68"/>
      <c r="Q1545" s="68"/>
      <c r="R1545" s="68"/>
    </row>
    <row r="1546" spans="13:18" x14ac:dyDescent="0.3">
      <c r="M1546" s="67"/>
      <c r="O1546" s="68"/>
      <c r="P1546" s="68"/>
      <c r="Q1546" s="68"/>
      <c r="R1546" s="68"/>
    </row>
    <row r="1547" spans="13:18" x14ac:dyDescent="0.3">
      <c r="M1547" s="67"/>
      <c r="O1547" s="68"/>
      <c r="P1547" s="68"/>
      <c r="Q1547" s="68"/>
      <c r="R1547" s="68"/>
    </row>
    <row r="1548" spans="13:18" x14ac:dyDescent="0.3">
      <c r="M1548" s="67"/>
      <c r="O1548" s="68"/>
      <c r="P1548" s="68"/>
      <c r="Q1548" s="68"/>
      <c r="R1548" s="68"/>
    </row>
    <row r="1549" spans="13:18" x14ac:dyDescent="0.3">
      <c r="M1549" s="67"/>
      <c r="O1549" s="68"/>
      <c r="P1549" s="68"/>
      <c r="Q1549" s="68"/>
      <c r="R1549" s="68"/>
    </row>
    <row r="1550" spans="13:18" x14ac:dyDescent="0.3">
      <c r="M1550" s="67"/>
      <c r="O1550" s="68"/>
      <c r="P1550" s="68"/>
      <c r="Q1550" s="68"/>
      <c r="R1550" s="68"/>
    </row>
    <row r="1551" spans="13:18" x14ac:dyDescent="0.3">
      <c r="M1551" s="67"/>
      <c r="O1551" s="68"/>
      <c r="P1551" s="68"/>
      <c r="Q1551" s="68"/>
      <c r="R1551" s="68"/>
    </row>
    <row r="1552" spans="13:18" x14ac:dyDescent="0.3">
      <c r="M1552" s="67"/>
      <c r="O1552" s="68"/>
      <c r="P1552" s="68"/>
      <c r="Q1552" s="68"/>
      <c r="R1552" s="68"/>
    </row>
    <row r="1553" spans="13:18" x14ac:dyDescent="0.3">
      <c r="M1553" s="67"/>
      <c r="O1553" s="68"/>
      <c r="P1553" s="68"/>
      <c r="Q1553" s="68"/>
      <c r="R1553" s="68"/>
    </row>
    <row r="1554" spans="13:18" x14ac:dyDescent="0.3">
      <c r="M1554" s="67"/>
      <c r="O1554" s="68"/>
      <c r="P1554" s="68"/>
      <c r="Q1554" s="68"/>
      <c r="R1554" s="68"/>
    </row>
    <row r="1555" spans="13:18" x14ac:dyDescent="0.3">
      <c r="M1555" s="67"/>
      <c r="O1555" s="68"/>
      <c r="P1555" s="68"/>
      <c r="Q1555" s="68"/>
      <c r="R1555" s="68"/>
    </row>
    <row r="1556" spans="13:18" x14ac:dyDescent="0.3">
      <c r="M1556" s="67"/>
      <c r="O1556" s="68"/>
      <c r="P1556" s="68"/>
      <c r="Q1556" s="68"/>
      <c r="R1556" s="68"/>
    </row>
    <row r="1557" spans="13:18" x14ac:dyDescent="0.3">
      <c r="M1557" s="67"/>
      <c r="O1557" s="68"/>
      <c r="P1557" s="68"/>
      <c r="Q1557" s="68"/>
      <c r="R1557" s="68"/>
    </row>
    <row r="1558" spans="13:18" x14ac:dyDescent="0.3">
      <c r="M1558" s="67"/>
      <c r="O1558" s="68"/>
      <c r="P1558" s="68"/>
      <c r="Q1558" s="68"/>
      <c r="R1558" s="68"/>
    </row>
    <row r="1559" spans="13:18" x14ac:dyDescent="0.3">
      <c r="M1559" s="67"/>
      <c r="O1559" s="68"/>
      <c r="P1559" s="68"/>
      <c r="Q1559" s="68"/>
      <c r="R1559" s="68"/>
    </row>
    <row r="1560" spans="13:18" x14ac:dyDescent="0.3">
      <c r="M1560" s="67"/>
      <c r="O1560" s="68"/>
      <c r="P1560" s="68"/>
      <c r="Q1560" s="68"/>
      <c r="R1560" s="68"/>
    </row>
    <row r="1561" spans="13:18" x14ac:dyDescent="0.3">
      <c r="M1561" s="67"/>
      <c r="O1561" s="68"/>
      <c r="P1561" s="68"/>
      <c r="Q1561" s="68"/>
      <c r="R1561" s="68"/>
    </row>
    <row r="1562" spans="13:18" x14ac:dyDescent="0.3">
      <c r="M1562" s="67"/>
      <c r="O1562" s="68"/>
      <c r="P1562" s="68"/>
      <c r="Q1562" s="68"/>
      <c r="R1562" s="68"/>
    </row>
    <row r="1563" spans="13:18" x14ac:dyDescent="0.3">
      <c r="M1563" s="67"/>
      <c r="O1563" s="68"/>
      <c r="P1563" s="68"/>
      <c r="Q1563" s="68"/>
      <c r="R1563" s="68"/>
    </row>
    <row r="1564" spans="13:18" x14ac:dyDescent="0.3">
      <c r="M1564" s="67"/>
      <c r="O1564" s="68"/>
      <c r="P1564" s="68"/>
      <c r="Q1564" s="68"/>
      <c r="R1564" s="68"/>
    </row>
    <row r="1565" spans="13:18" x14ac:dyDescent="0.3">
      <c r="M1565" s="67"/>
      <c r="O1565" s="68"/>
      <c r="P1565" s="68"/>
      <c r="Q1565" s="68"/>
      <c r="R1565" s="68"/>
    </row>
    <row r="1566" spans="13:18" x14ac:dyDescent="0.3">
      <c r="M1566" s="67"/>
      <c r="O1566" s="68"/>
      <c r="P1566" s="68"/>
      <c r="Q1566" s="68"/>
      <c r="R1566" s="68"/>
    </row>
    <row r="1567" spans="13:18" x14ac:dyDescent="0.3">
      <c r="M1567" s="67"/>
      <c r="O1567" s="68"/>
      <c r="P1567" s="68"/>
      <c r="Q1567" s="68"/>
      <c r="R1567" s="68"/>
    </row>
    <row r="1568" spans="13:18" x14ac:dyDescent="0.3">
      <c r="M1568" s="67"/>
      <c r="O1568" s="68"/>
      <c r="P1568" s="68"/>
      <c r="Q1568" s="68"/>
      <c r="R1568" s="68"/>
    </row>
    <row r="1569" spans="13:18" x14ac:dyDescent="0.3">
      <c r="M1569" s="67"/>
      <c r="O1569" s="68"/>
      <c r="P1569" s="68"/>
      <c r="Q1569" s="68"/>
      <c r="R1569" s="68"/>
    </row>
    <row r="1570" spans="13:18" x14ac:dyDescent="0.3">
      <c r="M1570" s="67"/>
      <c r="O1570" s="68"/>
      <c r="P1570" s="68"/>
      <c r="Q1570" s="68"/>
      <c r="R1570" s="68"/>
    </row>
    <row r="1571" spans="13:18" x14ac:dyDescent="0.3">
      <c r="M1571" s="67"/>
      <c r="O1571" s="68"/>
      <c r="P1571" s="68"/>
      <c r="Q1571" s="68"/>
      <c r="R1571" s="68"/>
    </row>
    <row r="1572" spans="13:18" x14ac:dyDescent="0.3">
      <c r="M1572" s="67"/>
      <c r="O1572" s="68"/>
      <c r="P1572" s="68"/>
      <c r="Q1572" s="68"/>
      <c r="R1572" s="68"/>
    </row>
    <row r="1573" spans="13:18" x14ac:dyDescent="0.3">
      <c r="M1573" s="67"/>
      <c r="O1573" s="68"/>
      <c r="P1573" s="68"/>
      <c r="Q1573" s="68"/>
      <c r="R1573" s="68"/>
    </row>
    <row r="1574" spans="13:18" x14ac:dyDescent="0.3">
      <c r="M1574" s="67"/>
      <c r="O1574" s="68"/>
      <c r="P1574" s="68"/>
      <c r="Q1574" s="68"/>
      <c r="R1574" s="68"/>
    </row>
    <row r="1575" spans="13:18" x14ac:dyDescent="0.3">
      <c r="M1575" s="67"/>
      <c r="O1575" s="68"/>
      <c r="P1575" s="68"/>
      <c r="Q1575" s="68"/>
      <c r="R1575" s="68"/>
    </row>
    <row r="1576" spans="13:18" x14ac:dyDescent="0.3">
      <c r="M1576" s="67"/>
      <c r="O1576" s="68"/>
      <c r="P1576" s="68"/>
      <c r="Q1576" s="68"/>
      <c r="R1576" s="68"/>
    </row>
    <row r="1577" spans="13:18" x14ac:dyDescent="0.3">
      <c r="M1577" s="67"/>
      <c r="O1577" s="68"/>
      <c r="P1577" s="68"/>
      <c r="Q1577" s="68"/>
      <c r="R1577" s="68"/>
    </row>
    <row r="1578" spans="13:18" x14ac:dyDescent="0.3">
      <c r="M1578" s="67"/>
      <c r="O1578" s="68"/>
      <c r="P1578" s="68"/>
      <c r="Q1578" s="68"/>
      <c r="R1578" s="68"/>
    </row>
    <row r="1579" spans="13:18" x14ac:dyDescent="0.3">
      <c r="M1579" s="67"/>
      <c r="O1579" s="68"/>
      <c r="P1579" s="68"/>
      <c r="Q1579" s="68"/>
      <c r="R1579" s="68"/>
    </row>
    <row r="1580" spans="13:18" x14ac:dyDescent="0.3">
      <c r="M1580" s="67"/>
      <c r="O1580" s="68"/>
      <c r="P1580" s="68"/>
      <c r="Q1580" s="68"/>
      <c r="R1580" s="68"/>
    </row>
    <row r="1581" spans="13:18" x14ac:dyDescent="0.3">
      <c r="M1581" s="67"/>
      <c r="O1581" s="68"/>
      <c r="P1581" s="68"/>
      <c r="Q1581" s="68"/>
      <c r="R1581" s="68"/>
    </row>
    <row r="1582" spans="13:18" x14ac:dyDescent="0.3">
      <c r="M1582" s="67"/>
      <c r="O1582" s="68"/>
      <c r="P1582" s="68"/>
      <c r="Q1582" s="68"/>
      <c r="R1582" s="68"/>
    </row>
    <row r="1583" spans="13:18" x14ac:dyDescent="0.3">
      <c r="M1583" s="67"/>
      <c r="O1583" s="68"/>
      <c r="P1583" s="68"/>
      <c r="Q1583" s="68"/>
      <c r="R1583" s="68"/>
    </row>
    <row r="1584" spans="13:18" x14ac:dyDescent="0.3">
      <c r="M1584" s="67"/>
      <c r="O1584" s="68"/>
      <c r="P1584" s="68"/>
      <c r="Q1584" s="68"/>
      <c r="R1584" s="68"/>
    </row>
    <row r="1585" spans="13:18" x14ac:dyDescent="0.3">
      <c r="M1585" s="67"/>
      <c r="O1585" s="68"/>
      <c r="P1585" s="68"/>
      <c r="Q1585" s="68"/>
      <c r="R1585" s="68"/>
    </row>
    <row r="1586" spans="13:18" x14ac:dyDescent="0.3">
      <c r="M1586" s="67"/>
      <c r="O1586" s="68"/>
      <c r="P1586" s="68"/>
      <c r="Q1586" s="68"/>
      <c r="R1586" s="68"/>
    </row>
    <row r="1587" spans="13:18" x14ac:dyDescent="0.3">
      <c r="M1587" s="67"/>
      <c r="O1587" s="68"/>
      <c r="P1587" s="68"/>
      <c r="Q1587" s="68"/>
      <c r="R1587" s="68"/>
    </row>
    <row r="1588" spans="13:18" x14ac:dyDescent="0.3">
      <c r="M1588" s="67"/>
      <c r="O1588" s="68"/>
      <c r="P1588" s="68"/>
      <c r="Q1588" s="68"/>
      <c r="R1588" s="68"/>
    </row>
    <row r="1589" spans="13:18" x14ac:dyDescent="0.3">
      <c r="M1589" s="67"/>
      <c r="O1589" s="68"/>
      <c r="P1589" s="68"/>
      <c r="Q1589" s="68"/>
      <c r="R1589" s="68"/>
    </row>
    <row r="1590" spans="13:18" x14ac:dyDescent="0.3">
      <c r="M1590" s="67"/>
      <c r="O1590" s="68"/>
      <c r="P1590" s="68"/>
      <c r="Q1590" s="68"/>
      <c r="R1590" s="68"/>
    </row>
    <row r="1591" spans="13:18" x14ac:dyDescent="0.3">
      <c r="M1591" s="67"/>
      <c r="O1591" s="68"/>
      <c r="P1591" s="68"/>
      <c r="Q1591" s="68"/>
      <c r="R1591" s="68"/>
    </row>
    <row r="1592" spans="13:18" x14ac:dyDescent="0.3">
      <c r="M1592" s="67"/>
      <c r="O1592" s="68"/>
      <c r="P1592" s="68"/>
      <c r="Q1592" s="68"/>
      <c r="R1592" s="68"/>
    </row>
    <row r="1593" spans="13:18" x14ac:dyDescent="0.3">
      <c r="M1593" s="67"/>
      <c r="O1593" s="68"/>
      <c r="P1593" s="68"/>
      <c r="Q1593" s="68"/>
      <c r="R1593" s="68"/>
    </row>
    <row r="1594" spans="13:18" x14ac:dyDescent="0.3">
      <c r="M1594" s="67"/>
      <c r="O1594" s="68"/>
      <c r="P1594" s="68"/>
      <c r="Q1594" s="68"/>
      <c r="R1594" s="68"/>
    </row>
    <row r="1595" spans="13:18" x14ac:dyDescent="0.3">
      <c r="M1595" s="67"/>
      <c r="O1595" s="68"/>
      <c r="P1595" s="68"/>
      <c r="Q1595" s="68"/>
      <c r="R1595" s="68"/>
    </row>
    <row r="1596" spans="13:18" x14ac:dyDescent="0.3">
      <c r="M1596" s="67"/>
      <c r="O1596" s="68"/>
      <c r="P1596" s="68"/>
      <c r="Q1596" s="68"/>
      <c r="R1596" s="68"/>
    </row>
    <row r="1597" spans="13:18" x14ac:dyDescent="0.3">
      <c r="M1597" s="67"/>
      <c r="O1597" s="68"/>
      <c r="P1597" s="68"/>
      <c r="Q1597" s="68"/>
      <c r="R1597" s="68"/>
    </row>
    <row r="1598" spans="13:18" x14ac:dyDescent="0.3">
      <c r="M1598" s="67"/>
      <c r="O1598" s="68"/>
      <c r="P1598" s="68"/>
      <c r="Q1598" s="68"/>
      <c r="R1598" s="68"/>
    </row>
    <row r="1599" spans="13:18" x14ac:dyDescent="0.3">
      <c r="M1599" s="67"/>
      <c r="O1599" s="68"/>
      <c r="P1599" s="68"/>
      <c r="Q1599" s="68"/>
      <c r="R1599" s="68"/>
    </row>
    <row r="1600" spans="13:18" x14ac:dyDescent="0.3">
      <c r="M1600" s="67"/>
      <c r="O1600" s="68"/>
      <c r="P1600" s="68"/>
      <c r="Q1600" s="68"/>
      <c r="R1600" s="68"/>
    </row>
    <row r="1601" spans="13:18" x14ac:dyDescent="0.3">
      <c r="M1601" s="67"/>
      <c r="O1601" s="68"/>
      <c r="P1601" s="68"/>
      <c r="Q1601" s="68"/>
      <c r="R1601" s="68"/>
    </row>
    <row r="1602" spans="13:18" x14ac:dyDescent="0.3">
      <c r="M1602" s="67"/>
      <c r="O1602" s="68"/>
      <c r="P1602" s="68"/>
      <c r="Q1602" s="68"/>
      <c r="R1602" s="68"/>
    </row>
    <row r="1603" spans="13:18" x14ac:dyDescent="0.3">
      <c r="M1603" s="67"/>
      <c r="O1603" s="68"/>
      <c r="P1603" s="68"/>
      <c r="Q1603" s="68"/>
      <c r="R1603" s="68"/>
    </row>
    <row r="1604" spans="13:18" x14ac:dyDescent="0.3">
      <c r="M1604" s="67"/>
      <c r="O1604" s="68"/>
      <c r="P1604" s="68"/>
      <c r="Q1604" s="68"/>
      <c r="R1604" s="68"/>
    </row>
    <row r="1605" spans="13:18" x14ac:dyDescent="0.3">
      <c r="M1605" s="67"/>
      <c r="O1605" s="68"/>
      <c r="P1605" s="68"/>
      <c r="Q1605" s="68"/>
      <c r="R1605" s="68"/>
    </row>
    <row r="1606" spans="13:18" x14ac:dyDescent="0.3">
      <c r="M1606" s="67"/>
      <c r="O1606" s="68"/>
      <c r="P1606" s="68"/>
      <c r="Q1606" s="68"/>
      <c r="R1606" s="68"/>
    </row>
    <row r="1607" spans="13:18" x14ac:dyDescent="0.3">
      <c r="M1607" s="67"/>
      <c r="O1607" s="68"/>
      <c r="P1607" s="68"/>
      <c r="Q1607" s="68"/>
      <c r="R1607" s="68"/>
    </row>
    <row r="1608" spans="13:18" x14ac:dyDescent="0.3">
      <c r="M1608" s="67"/>
      <c r="O1608" s="68"/>
      <c r="P1608" s="68"/>
      <c r="Q1608" s="68"/>
      <c r="R1608" s="68"/>
    </row>
    <row r="1609" spans="13:18" x14ac:dyDescent="0.3">
      <c r="M1609" s="67"/>
      <c r="O1609" s="68"/>
      <c r="P1609" s="68"/>
      <c r="Q1609" s="68"/>
      <c r="R1609" s="68"/>
    </row>
    <row r="1610" spans="13:18" x14ac:dyDescent="0.3">
      <c r="M1610" s="67"/>
      <c r="O1610" s="68"/>
      <c r="P1610" s="68"/>
      <c r="Q1610" s="68"/>
      <c r="R1610" s="68"/>
    </row>
    <row r="1611" spans="13:18" x14ac:dyDescent="0.3">
      <c r="M1611" s="67"/>
      <c r="O1611" s="68"/>
      <c r="P1611" s="68"/>
      <c r="Q1611" s="68"/>
      <c r="R1611" s="68"/>
    </row>
    <row r="1612" spans="13:18" x14ac:dyDescent="0.3">
      <c r="M1612" s="67"/>
      <c r="O1612" s="68"/>
      <c r="P1612" s="68"/>
      <c r="Q1612" s="68"/>
      <c r="R1612" s="68"/>
    </row>
    <row r="1613" spans="13:18" x14ac:dyDescent="0.3">
      <c r="M1613" s="67"/>
      <c r="O1613" s="68"/>
      <c r="P1613" s="68"/>
      <c r="Q1613" s="68"/>
      <c r="R1613" s="68"/>
    </row>
    <row r="1614" spans="13:18" x14ac:dyDescent="0.3">
      <c r="M1614" s="67"/>
      <c r="O1614" s="68"/>
      <c r="P1614" s="68"/>
      <c r="Q1614" s="68"/>
      <c r="R1614" s="68"/>
    </row>
    <row r="1615" spans="13:18" x14ac:dyDescent="0.3">
      <c r="M1615" s="67"/>
      <c r="O1615" s="68"/>
      <c r="P1615" s="68"/>
      <c r="Q1615" s="68"/>
      <c r="R1615" s="68"/>
    </row>
    <row r="1616" spans="13:18" x14ac:dyDescent="0.3">
      <c r="M1616" s="67"/>
      <c r="O1616" s="68"/>
      <c r="P1616" s="68"/>
      <c r="Q1616" s="68"/>
      <c r="R1616" s="68"/>
    </row>
    <row r="1617" spans="13:18" x14ac:dyDescent="0.3">
      <c r="M1617" s="67"/>
      <c r="O1617" s="68"/>
      <c r="P1617" s="68"/>
      <c r="Q1617" s="68"/>
      <c r="R1617" s="68"/>
    </row>
    <row r="1618" spans="13:18" x14ac:dyDescent="0.3">
      <c r="M1618" s="67"/>
      <c r="O1618" s="68"/>
      <c r="P1618" s="68"/>
      <c r="Q1618" s="68"/>
      <c r="R1618" s="68"/>
    </row>
    <row r="1619" spans="13:18" x14ac:dyDescent="0.3">
      <c r="M1619" s="67"/>
      <c r="O1619" s="68"/>
      <c r="P1619" s="68"/>
      <c r="Q1619" s="68"/>
      <c r="R1619" s="68"/>
    </row>
    <row r="1620" spans="13:18" x14ac:dyDescent="0.3">
      <c r="M1620" s="67"/>
      <c r="O1620" s="68"/>
      <c r="P1620" s="68"/>
      <c r="Q1620" s="68"/>
      <c r="R1620" s="68"/>
    </row>
    <row r="1621" spans="13:18" x14ac:dyDescent="0.3">
      <c r="M1621" s="67"/>
      <c r="O1621" s="68"/>
      <c r="P1621" s="68"/>
      <c r="Q1621" s="68"/>
      <c r="R1621" s="68"/>
    </row>
    <row r="1622" spans="13:18" x14ac:dyDescent="0.3">
      <c r="M1622" s="67"/>
      <c r="O1622" s="68"/>
      <c r="P1622" s="68"/>
      <c r="Q1622" s="68"/>
      <c r="R1622" s="68"/>
    </row>
    <row r="1623" spans="13:18" x14ac:dyDescent="0.3">
      <c r="M1623" s="67"/>
      <c r="O1623" s="68"/>
      <c r="P1623" s="68"/>
      <c r="Q1623" s="68"/>
      <c r="R1623" s="68"/>
    </row>
    <row r="1624" spans="13:18" x14ac:dyDescent="0.3">
      <c r="M1624" s="67"/>
      <c r="O1624" s="68"/>
      <c r="P1624" s="68"/>
      <c r="Q1624" s="68"/>
      <c r="R1624" s="68"/>
    </row>
    <row r="1625" spans="13:18" x14ac:dyDescent="0.3">
      <c r="M1625" s="67"/>
      <c r="O1625" s="68"/>
      <c r="P1625" s="68"/>
      <c r="Q1625" s="68"/>
      <c r="R1625" s="68"/>
    </row>
    <row r="1626" spans="13:18" x14ac:dyDescent="0.3">
      <c r="M1626" s="67"/>
      <c r="O1626" s="68"/>
      <c r="P1626" s="68"/>
      <c r="Q1626" s="68"/>
      <c r="R1626" s="68"/>
    </row>
    <row r="1627" spans="13:18" x14ac:dyDescent="0.3">
      <c r="M1627" s="67"/>
      <c r="O1627" s="68"/>
      <c r="P1627" s="68"/>
      <c r="Q1627" s="68"/>
      <c r="R1627" s="68"/>
    </row>
    <row r="1628" spans="13:18" x14ac:dyDescent="0.3">
      <c r="M1628" s="67"/>
      <c r="O1628" s="68"/>
      <c r="P1628" s="68"/>
      <c r="Q1628" s="68"/>
      <c r="R1628" s="68"/>
    </row>
    <row r="1629" spans="13:18" x14ac:dyDescent="0.3">
      <c r="M1629" s="67"/>
      <c r="O1629" s="68"/>
      <c r="P1629" s="68"/>
      <c r="Q1629" s="68"/>
      <c r="R1629" s="68"/>
    </row>
    <row r="1630" spans="13:18" x14ac:dyDescent="0.3">
      <c r="M1630" s="67"/>
      <c r="O1630" s="68"/>
      <c r="P1630" s="68"/>
      <c r="Q1630" s="68"/>
      <c r="R1630" s="68"/>
    </row>
    <row r="1631" spans="13:18" x14ac:dyDescent="0.3">
      <c r="M1631" s="67"/>
      <c r="O1631" s="68"/>
      <c r="P1631" s="68"/>
      <c r="Q1631" s="68"/>
      <c r="R1631" s="68"/>
    </row>
    <row r="1632" spans="13:18" x14ac:dyDescent="0.3">
      <c r="M1632" s="67"/>
      <c r="O1632" s="68"/>
      <c r="P1632" s="68"/>
      <c r="Q1632" s="68"/>
      <c r="R1632" s="68"/>
    </row>
    <row r="1633" spans="13:18" x14ac:dyDescent="0.3">
      <c r="M1633" s="67"/>
      <c r="O1633" s="68"/>
      <c r="P1633" s="68"/>
      <c r="Q1633" s="68"/>
      <c r="R1633" s="68"/>
    </row>
    <row r="1634" spans="13:18" x14ac:dyDescent="0.3">
      <c r="M1634" s="67"/>
      <c r="O1634" s="68"/>
      <c r="P1634" s="68"/>
      <c r="Q1634" s="68"/>
      <c r="R1634" s="68"/>
    </row>
    <row r="1635" spans="13:18" x14ac:dyDescent="0.3">
      <c r="M1635" s="67"/>
      <c r="O1635" s="68"/>
      <c r="P1635" s="68"/>
      <c r="Q1635" s="68"/>
      <c r="R1635" s="68"/>
    </row>
    <row r="1636" spans="13:18" x14ac:dyDescent="0.3">
      <c r="M1636" s="67"/>
      <c r="O1636" s="68"/>
      <c r="P1636" s="68"/>
      <c r="Q1636" s="68"/>
      <c r="R1636" s="68"/>
    </row>
    <row r="1637" spans="13:18" x14ac:dyDescent="0.3">
      <c r="M1637" s="67"/>
      <c r="O1637" s="68"/>
      <c r="P1637" s="68"/>
      <c r="Q1637" s="68"/>
      <c r="R1637" s="68"/>
    </row>
    <row r="1638" spans="13:18" x14ac:dyDescent="0.3">
      <c r="M1638" s="67"/>
      <c r="O1638" s="68"/>
      <c r="P1638" s="68"/>
      <c r="Q1638" s="68"/>
      <c r="R1638" s="68"/>
    </row>
    <row r="1639" spans="13:18" x14ac:dyDescent="0.3">
      <c r="M1639" s="67"/>
      <c r="O1639" s="68"/>
      <c r="P1639" s="68"/>
      <c r="Q1639" s="68"/>
      <c r="R1639" s="68"/>
    </row>
    <row r="1640" spans="13:18" x14ac:dyDescent="0.3">
      <c r="M1640" s="67"/>
      <c r="O1640" s="68"/>
      <c r="P1640" s="68"/>
      <c r="Q1640" s="68"/>
      <c r="R1640" s="68"/>
    </row>
    <row r="1641" spans="13:18" x14ac:dyDescent="0.3">
      <c r="M1641" s="67"/>
      <c r="O1641" s="68"/>
      <c r="P1641" s="68"/>
      <c r="Q1641" s="68"/>
      <c r="R1641" s="68"/>
    </row>
    <row r="1642" spans="13:18" x14ac:dyDescent="0.3">
      <c r="M1642" s="67"/>
      <c r="O1642" s="68"/>
      <c r="P1642" s="68"/>
      <c r="Q1642" s="68"/>
      <c r="R1642" s="68"/>
    </row>
    <row r="1643" spans="13:18" x14ac:dyDescent="0.3">
      <c r="M1643" s="67"/>
      <c r="O1643" s="68"/>
      <c r="P1643" s="68"/>
      <c r="Q1643" s="68"/>
      <c r="R1643" s="68"/>
    </row>
    <row r="1644" spans="13:18" x14ac:dyDescent="0.3">
      <c r="M1644" s="67"/>
      <c r="O1644" s="68"/>
      <c r="P1644" s="68"/>
      <c r="Q1644" s="68"/>
      <c r="R1644" s="68"/>
    </row>
    <row r="1645" spans="13:18" x14ac:dyDescent="0.3">
      <c r="M1645" s="67"/>
      <c r="O1645" s="68"/>
      <c r="P1645" s="68"/>
      <c r="Q1645" s="68"/>
      <c r="R1645" s="68"/>
    </row>
    <row r="1646" spans="13:18" x14ac:dyDescent="0.3">
      <c r="M1646" s="67"/>
      <c r="O1646" s="68"/>
      <c r="P1646" s="68"/>
      <c r="Q1646" s="68"/>
      <c r="R1646" s="68"/>
    </row>
    <row r="1647" spans="13:18" x14ac:dyDescent="0.3">
      <c r="M1647" s="67"/>
      <c r="O1647" s="68"/>
      <c r="P1647" s="68"/>
      <c r="Q1647" s="68"/>
      <c r="R1647" s="68"/>
    </row>
    <row r="1648" spans="13:18" x14ac:dyDescent="0.3">
      <c r="M1648" s="67"/>
      <c r="O1648" s="68"/>
      <c r="P1648" s="68"/>
      <c r="Q1648" s="68"/>
      <c r="R1648" s="68"/>
    </row>
    <row r="1649" spans="13:18" x14ac:dyDescent="0.3">
      <c r="M1649" s="67"/>
      <c r="O1649" s="68"/>
      <c r="P1649" s="68"/>
      <c r="Q1649" s="68"/>
      <c r="R1649" s="68"/>
    </row>
    <row r="1650" spans="13:18" x14ac:dyDescent="0.3">
      <c r="M1650" s="67"/>
      <c r="O1650" s="68"/>
      <c r="P1650" s="68"/>
      <c r="Q1650" s="68"/>
      <c r="R1650" s="68"/>
    </row>
    <row r="1651" spans="13:18" x14ac:dyDescent="0.3">
      <c r="M1651" s="67"/>
      <c r="O1651" s="68"/>
      <c r="P1651" s="68"/>
      <c r="Q1651" s="68"/>
      <c r="R1651" s="68"/>
    </row>
    <row r="1652" spans="13:18" x14ac:dyDescent="0.3">
      <c r="M1652" s="67"/>
      <c r="O1652" s="68"/>
      <c r="P1652" s="68"/>
      <c r="Q1652" s="68"/>
      <c r="R1652" s="68"/>
    </row>
    <row r="1653" spans="13:18" x14ac:dyDescent="0.3">
      <c r="M1653" s="67"/>
      <c r="O1653" s="68"/>
      <c r="P1653" s="68"/>
      <c r="Q1653" s="68"/>
      <c r="R1653" s="68"/>
    </row>
    <row r="1654" spans="13:18" x14ac:dyDescent="0.3">
      <c r="M1654" s="67"/>
      <c r="O1654" s="68"/>
      <c r="P1654" s="68"/>
      <c r="Q1654" s="68"/>
      <c r="R1654" s="68"/>
    </row>
    <row r="1655" spans="13:18" x14ac:dyDescent="0.3">
      <c r="M1655" s="67"/>
      <c r="O1655" s="68"/>
      <c r="P1655" s="68"/>
      <c r="Q1655" s="68"/>
      <c r="R1655" s="68"/>
    </row>
    <row r="1656" spans="13:18" x14ac:dyDescent="0.3">
      <c r="M1656" s="67"/>
      <c r="O1656" s="68"/>
      <c r="P1656" s="68"/>
      <c r="Q1656" s="68"/>
      <c r="R1656" s="68"/>
    </row>
    <row r="1657" spans="13:18" x14ac:dyDescent="0.3">
      <c r="M1657" s="67"/>
      <c r="O1657" s="68"/>
      <c r="P1657" s="68"/>
      <c r="Q1657" s="68"/>
      <c r="R1657" s="68"/>
    </row>
    <row r="1658" spans="13:18" x14ac:dyDescent="0.3">
      <c r="M1658" s="67"/>
      <c r="O1658" s="68"/>
      <c r="P1658" s="68"/>
      <c r="Q1658" s="68"/>
      <c r="R1658" s="68"/>
    </row>
    <row r="1659" spans="13:18" x14ac:dyDescent="0.3">
      <c r="M1659" s="67"/>
      <c r="O1659" s="68"/>
      <c r="P1659" s="68"/>
      <c r="Q1659" s="68"/>
      <c r="R1659" s="68"/>
    </row>
    <row r="1660" spans="13:18" x14ac:dyDescent="0.3">
      <c r="M1660" s="67"/>
      <c r="O1660" s="68"/>
      <c r="P1660" s="68"/>
      <c r="Q1660" s="68"/>
      <c r="R1660" s="68"/>
    </row>
    <row r="1661" spans="13:18" x14ac:dyDescent="0.3">
      <c r="M1661" s="67"/>
      <c r="O1661" s="68"/>
      <c r="P1661" s="68"/>
      <c r="Q1661" s="68"/>
      <c r="R1661" s="68"/>
    </row>
    <row r="1662" spans="13:18" x14ac:dyDescent="0.3">
      <c r="M1662" s="67"/>
      <c r="O1662" s="68"/>
      <c r="P1662" s="68"/>
      <c r="Q1662" s="68"/>
      <c r="R1662" s="68"/>
    </row>
    <row r="1663" spans="13:18" x14ac:dyDescent="0.3">
      <c r="M1663" s="67"/>
      <c r="O1663" s="68"/>
      <c r="P1663" s="68"/>
      <c r="Q1663" s="68"/>
      <c r="R1663" s="68"/>
    </row>
    <row r="1664" spans="13:18" x14ac:dyDescent="0.3">
      <c r="M1664" s="67"/>
      <c r="O1664" s="68"/>
      <c r="P1664" s="68"/>
      <c r="Q1664" s="68"/>
      <c r="R1664" s="68"/>
    </row>
    <row r="1665" spans="13:18" x14ac:dyDescent="0.3">
      <c r="M1665" s="67"/>
      <c r="O1665" s="68"/>
      <c r="P1665" s="68"/>
      <c r="Q1665" s="68"/>
      <c r="R1665" s="68"/>
    </row>
    <row r="1666" spans="13:18" x14ac:dyDescent="0.3">
      <c r="M1666" s="67"/>
      <c r="O1666" s="68"/>
      <c r="P1666" s="68"/>
      <c r="Q1666" s="68"/>
      <c r="R1666" s="68"/>
    </row>
    <row r="1667" spans="13:18" x14ac:dyDescent="0.3">
      <c r="M1667" s="67"/>
      <c r="O1667" s="68"/>
      <c r="P1667" s="68"/>
      <c r="Q1667" s="68"/>
      <c r="R1667" s="68"/>
    </row>
    <row r="1668" spans="13:18" x14ac:dyDescent="0.3">
      <c r="M1668" s="67"/>
      <c r="O1668" s="68"/>
      <c r="P1668" s="68"/>
      <c r="Q1668" s="68"/>
      <c r="R1668" s="68"/>
    </row>
    <row r="1669" spans="13:18" x14ac:dyDescent="0.3">
      <c r="M1669" s="67"/>
      <c r="O1669" s="68"/>
      <c r="P1669" s="68"/>
      <c r="Q1669" s="68"/>
      <c r="R1669" s="68"/>
    </row>
    <row r="1670" spans="13:18" x14ac:dyDescent="0.3">
      <c r="M1670" s="67"/>
      <c r="O1670" s="68"/>
      <c r="P1670" s="68"/>
      <c r="Q1670" s="68"/>
      <c r="R1670" s="68"/>
    </row>
    <row r="1671" spans="13:18" x14ac:dyDescent="0.3">
      <c r="M1671" s="67"/>
      <c r="O1671" s="68"/>
      <c r="P1671" s="68"/>
      <c r="Q1671" s="68"/>
      <c r="R1671" s="68"/>
    </row>
    <row r="1672" spans="13:18" x14ac:dyDescent="0.3">
      <c r="M1672" s="67"/>
      <c r="O1672" s="68"/>
      <c r="P1672" s="68"/>
      <c r="Q1672" s="68"/>
      <c r="R1672" s="68"/>
    </row>
    <row r="1673" spans="13:18" x14ac:dyDescent="0.3">
      <c r="M1673" s="67"/>
      <c r="O1673" s="68"/>
      <c r="P1673" s="68"/>
      <c r="Q1673" s="68"/>
      <c r="R1673" s="68"/>
    </row>
    <row r="1674" spans="13:18" x14ac:dyDescent="0.3">
      <c r="M1674" s="67"/>
      <c r="O1674" s="68"/>
      <c r="P1674" s="68"/>
      <c r="Q1674" s="68"/>
      <c r="R1674" s="68"/>
    </row>
    <row r="1675" spans="13:18" x14ac:dyDescent="0.3">
      <c r="M1675" s="67"/>
      <c r="O1675" s="68"/>
      <c r="P1675" s="68"/>
      <c r="Q1675" s="68"/>
      <c r="R1675" s="68"/>
    </row>
    <row r="1676" spans="13:18" x14ac:dyDescent="0.3">
      <c r="M1676" s="67"/>
      <c r="O1676" s="68"/>
      <c r="P1676" s="68"/>
      <c r="Q1676" s="68"/>
      <c r="R1676" s="68"/>
    </row>
    <row r="1677" spans="13:18" x14ac:dyDescent="0.3">
      <c r="M1677" s="67"/>
      <c r="O1677" s="68"/>
      <c r="P1677" s="68"/>
      <c r="Q1677" s="68"/>
      <c r="R1677" s="68"/>
    </row>
    <row r="1678" spans="13:18" x14ac:dyDescent="0.3">
      <c r="M1678" s="67"/>
      <c r="O1678" s="68"/>
      <c r="P1678" s="68"/>
      <c r="Q1678" s="68"/>
      <c r="R1678" s="68"/>
    </row>
    <row r="1679" spans="13:18" x14ac:dyDescent="0.3">
      <c r="M1679" s="67"/>
      <c r="O1679" s="68"/>
      <c r="P1679" s="68"/>
      <c r="Q1679" s="68"/>
      <c r="R1679" s="68"/>
    </row>
    <row r="1680" spans="13:18" x14ac:dyDescent="0.3">
      <c r="M1680" s="67"/>
      <c r="O1680" s="68"/>
      <c r="P1680" s="68"/>
      <c r="Q1680" s="68"/>
      <c r="R1680" s="68"/>
    </row>
    <row r="1681" spans="13:18" x14ac:dyDescent="0.3">
      <c r="M1681" s="67"/>
      <c r="O1681" s="68"/>
      <c r="P1681" s="68"/>
      <c r="Q1681" s="68"/>
      <c r="R1681" s="68"/>
    </row>
    <row r="1682" spans="13:18" x14ac:dyDescent="0.3">
      <c r="M1682" s="67"/>
      <c r="O1682" s="68"/>
      <c r="P1682" s="68"/>
      <c r="Q1682" s="68"/>
      <c r="R1682" s="68"/>
    </row>
    <row r="1683" spans="13:18" x14ac:dyDescent="0.3">
      <c r="M1683" s="67"/>
      <c r="O1683" s="68"/>
      <c r="P1683" s="68"/>
      <c r="Q1683" s="68"/>
      <c r="R1683" s="68"/>
    </row>
    <row r="1684" spans="13:18" x14ac:dyDescent="0.3">
      <c r="M1684" s="67"/>
      <c r="O1684" s="68"/>
      <c r="P1684" s="68"/>
      <c r="Q1684" s="68"/>
      <c r="R1684" s="68"/>
    </row>
    <row r="1685" spans="13:18" x14ac:dyDescent="0.3">
      <c r="M1685" s="67"/>
      <c r="O1685" s="68"/>
      <c r="P1685" s="68"/>
      <c r="Q1685" s="68"/>
      <c r="R1685" s="68"/>
    </row>
    <row r="1686" spans="13:18" x14ac:dyDescent="0.3">
      <c r="M1686" s="67"/>
      <c r="O1686" s="68"/>
      <c r="P1686" s="68"/>
      <c r="Q1686" s="68"/>
      <c r="R1686" s="68"/>
    </row>
    <row r="1687" spans="13:18" x14ac:dyDescent="0.3">
      <c r="M1687" s="67"/>
      <c r="O1687" s="68"/>
      <c r="P1687" s="68"/>
      <c r="Q1687" s="68"/>
      <c r="R1687" s="68"/>
    </row>
    <row r="1688" spans="13:18" x14ac:dyDescent="0.3">
      <c r="M1688" s="67"/>
      <c r="O1688" s="68"/>
      <c r="P1688" s="68"/>
      <c r="Q1688" s="68"/>
      <c r="R1688" s="68"/>
    </row>
    <row r="1689" spans="13:18" x14ac:dyDescent="0.3">
      <c r="M1689" s="67"/>
      <c r="O1689" s="68"/>
      <c r="P1689" s="68"/>
      <c r="Q1689" s="68"/>
      <c r="R1689" s="68"/>
    </row>
    <row r="1690" spans="13:18" x14ac:dyDescent="0.3">
      <c r="M1690" s="67"/>
      <c r="O1690" s="68"/>
      <c r="P1690" s="68"/>
      <c r="Q1690" s="68"/>
      <c r="R1690" s="68"/>
    </row>
    <row r="1691" spans="13:18" x14ac:dyDescent="0.3">
      <c r="M1691" s="67"/>
      <c r="O1691" s="68"/>
      <c r="P1691" s="68"/>
      <c r="Q1691" s="68"/>
      <c r="R1691" s="68"/>
    </row>
    <row r="1692" spans="13:18" x14ac:dyDescent="0.3">
      <c r="M1692" s="67"/>
      <c r="O1692" s="68"/>
      <c r="P1692" s="68"/>
      <c r="Q1692" s="68"/>
      <c r="R1692" s="68"/>
    </row>
    <row r="1693" spans="13:18" x14ac:dyDescent="0.3">
      <c r="M1693" s="67"/>
      <c r="O1693" s="68"/>
      <c r="P1693" s="68"/>
      <c r="Q1693" s="68"/>
      <c r="R1693" s="68"/>
    </row>
    <row r="1694" spans="13:18" x14ac:dyDescent="0.3">
      <c r="M1694" s="67"/>
      <c r="O1694" s="68"/>
      <c r="P1694" s="68"/>
      <c r="Q1694" s="68"/>
      <c r="R1694" s="68"/>
    </row>
    <row r="1695" spans="13:18" x14ac:dyDescent="0.3">
      <c r="M1695" s="67"/>
      <c r="O1695" s="68"/>
      <c r="P1695" s="68"/>
      <c r="Q1695" s="68"/>
      <c r="R1695" s="68"/>
    </row>
    <row r="1696" spans="13:18" x14ac:dyDescent="0.3">
      <c r="M1696" s="67"/>
      <c r="O1696" s="68"/>
      <c r="P1696" s="68"/>
      <c r="Q1696" s="68"/>
      <c r="R1696" s="68"/>
    </row>
    <row r="1697" spans="13:18" x14ac:dyDescent="0.3">
      <c r="M1697" s="67"/>
      <c r="O1697" s="68"/>
      <c r="P1697" s="68"/>
      <c r="Q1697" s="68"/>
      <c r="R1697" s="68"/>
    </row>
    <row r="1698" spans="13:18" x14ac:dyDescent="0.3">
      <c r="M1698" s="67"/>
      <c r="O1698" s="68"/>
      <c r="P1698" s="68"/>
      <c r="Q1698" s="68"/>
      <c r="R1698" s="68"/>
    </row>
    <row r="1699" spans="13:18" x14ac:dyDescent="0.3">
      <c r="M1699" s="67"/>
      <c r="O1699" s="68"/>
      <c r="P1699" s="68"/>
      <c r="Q1699" s="68"/>
      <c r="R1699" s="68"/>
    </row>
    <row r="1700" spans="13:18" x14ac:dyDescent="0.3">
      <c r="M1700" s="67"/>
      <c r="O1700" s="68"/>
      <c r="P1700" s="68"/>
      <c r="Q1700" s="68"/>
      <c r="R1700" s="68"/>
    </row>
    <row r="1701" spans="13:18" x14ac:dyDescent="0.3">
      <c r="M1701" s="67"/>
      <c r="O1701" s="68"/>
      <c r="P1701" s="68"/>
      <c r="Q1701" s="68"/>
      <c r="R1701" s="68"/>
    </row>
    <row r="1702" spans="13:18" x14ac:dyDescent="0.3">
      <c r="M1702" s="67"/>
      <c r="O1702" s="68"/>
      <c r="P1702" s="68"/>
      <c r="Q1702" s="68"/>
      <c r="R1702" s="68"/>
    </row>
    <row r="1703" spans="13:18" x14ac:dyDescent="0.3">
      <c r="M1703" s="67"/>
      <c r="O1703" s="68"/>
      <c r="P1703" s="68"/>
      <c r="Q1703" s="68"/>
      <c r="R1703" s="68"/>
    </row>
    <row r="1704" spans="13:18" x14ac:dyDescent="0.3">
      <c r="M1704" s="67"/>
      <c r="O1704" s="68"/>
      <c r="P1704" s="68"/>
      <c r="Q1704" s="68"/>
      <c r="R1704" s="68"/>
    </row>
    <row r="1705" spans="13:18" x14ac:dyDescent="0.3">
      <c r="M1705" s="67"/>
      <c r="O1705" s="68"/>
      <c r="P1705" s="68"/>
      <c r="Q1705" s="68"/>
      <c r="R1705" s="68"/>
    </row>
    <row r="1706" spans="13:18" x14ac:dyDescent="0.3">
      <c r="M1706" s="67"/>
      <c r="O1706" s="68"/>
      <c r="P1706" s="68"/>
      <c r="Q1706" s="68"/>
      <c r="R1706" s="68"/>
    </row>
    <row r="1707" spans="13:18" x14ac:dyDescent="0.3">
      <c r="M1707" s="67"/>
      <c r="O1707" s="68"/>
      <c r="P1707" s="68"/>
      <c r="Q1707" s="68"/>
      <c r="R1707" s="68"/>
    </row>
    <row r="1708" spans="13:18" x14ac:dyDescent="0.3">
      <c r="M1708" s="67"/>
      <c r="O1708" s="68"/>
      <c r="P1708" s="68"/>
      <c r="Q1708" s="68"/>
      <c r="R1708" s="68"/>
    </row>
    <row r="1709" spans="13:18" x14ac:dyDescent="0.3">
      <c r="M1709" s="67"/>
      <c r="O1709" s="68"/>
      <c r="P1709" s="68"/>
      <c r="Q1709" s="68"/>
      <c r="R1709" s="68"/>
    </row>
    <row r="1710" spans="13:18" x14ac:dyDescent="0.3">
      <c r="M1710" s="67"/>
      <c r="O1710" s="68"/>
      <c r="P1710" s="68"/>
      <c r="Q1710" s="68"/>
      <c r="R1710" s="68"/>
    </row>
    <row r="1711" spans="13:18" x14ac:dyDescent="0.3">
      <c r="M1711" s="67"/>
      <c r="O1711" s="68"/>
      <c r="P1711" s="68"/>
      <c r="Q1711" s="68"/>
      <c r="R1711" s="68"/>
    </row>
    <row r="1712" spans="13:18" x14ac:dyDescent="0.3">
      <c r="M1712" s="67"/>
      <c r="O1712" s="68"/>
      <c r="P1712" s="68"/>
      <c r="Q1712" s="68"/>
      <c r="R1712" s="68"/>
    </row>
    <row r="1713" spans="13:18" x14ac:dyDescent="0.3">
      <c r="M1713" s="67"/>
      <c r="O1713" s="68"/>
      <c r="P1713" s="68"/>
      <c r="Q1713" s="68"/>
      <c r="R1713" s="68"/>
    </row>
    <row r="1714" spans="13:18" x14ac:dyDescent="0.3">
      <c r="M1714" s="67"/>
      <c r="O1714" s="68"/>
      <c r="P1714" s="68"/>
      <c r="Q1714" s="68"/>
      <c r="R1714" s="68"/>
    </row>
    <row r="1715" spans="13:18" x14ac:dyDescent="0.3">
      <c r="M1715" s="67"/>
      <c r="O1715" s="68"/>
      <c r="P1715" s="68"/>
      <c r="Q1715" s="68"/>
      <c r="R1715" s="68"/>
    </row>
    <row r="1716" spans="13:18" x14ac:dyDescent="0.3">
      <c r="M1716" s="67"/>
      <c r="O1716" s="68"/>
      <c r="P1716" s="68"/>
      <c r="Q1716" s="68"/>
      <c r="R1716" s="68"/>
    </row>
    <row r="1717" spans="13:18" x14ac:dyDescent="0.3">
      <c r="M1717" s="67"/>
      <c r="O1717" s="68"/>
      <c r="P1717" s="68"/>
      <c r="Q1717" s="68"/>
      <c r="R1717" s="68"/>
    </row>
    <row r="1718" spans="13:18" x14ac:dyDescent="0.3">
      <c r="M1718" s="67"/>
      <c r="O1718" s="68"/>
      <c r="P1718" s="68"/>
      <c r="Q1718" s="68"/>
      <c r="R1718" s="68"/>
    </row>
    <row r="1719" spans="13:18" x14ac:dyDescent="0.3">
      <c r="M1719" s="67"/>
      <c r="O1719" s="68"/>
      <c r="P1719" s="68"/>
      <c r="Q1719" s="68"/>
      <c r="R1719" s="68"/>
    </row>
    <row r="1720" spans="13:18" x14ac:dyDescent="0.3">
      <c r="M1720" s="67"/>
      <c r="O1720" s="68"/>
      <c r="P1720" s="68"/>
      <c r="Q1720" s="68"/>
      <c r="R1720" s="68"/>
    </row>
    <row r="1721" spans="13:18" x14ac:dyDescent="0.3">
      <c r="M1721" s="67"/>
      <c r="O1721" s="68"/>
      <c r="P1721" s="68"/>
      <c r="Q1721" s="68"/>
      <c r="R1721" s="68"/>
    </row>
    <row r="1722" spans="13:18" x14ac:dyDescent="0.3">
      <c r="M1722" s="67"/>
      <c r="O1722" s="68"/>
      <c r="P1722" s="68"/>
      <c r="Q1722" s="68"/>
      <c r="R1722" s="68"/>
    </row>
    <row r="1723" spans="13:18" x14ac:dyDescent="0.3">
      <c r="M1723" s="67"/>
      <c r="O1723" s="68"/>
      <c r="P1723" s="68"/>
      <c r="Q1723" s="68"/>
      <c r="R1723" s="68"/>
    </row>
    <row r="1724" spans="13:18" x14ac:dyDescent="0.3">
      <c r="M1724" s="67"/>
      <c r="O1724" s="68"/>
      <c r="P1724" s="68"/>
      <c r="Q1724" s="68"/>
      <c r="R1724" s="68"/>
    </row>
    <row r="1725" spans="13:18" x14ac:dyDescent="0.3">
      <c r="M1725" s="67"/>
      <c r="O1725" s="68"/>
      <c r="P1725" s="68"/>
      <c r="Q1725" s="68"/>
      <c r="R1725" s="68"/>
    </row>
    <row r="1726" spans="13:18" x14ac:dyDescent="0.3">
      <c r="M1726" s="67"/>
      <c r="O1726" s="68"/>
      <c r="P1726" s="68"/>
      <c r="Q1726" s="68"/>
      <c r="R1726" s="68"/>
    </row>
    <row r="1727" spans="13:18" x14ac:dyDescent="0.3">
      <c r="M1727" s="67"/>
      <c r="O1727" s="68"/>
      <c r="P1727" s="68"/>
      <c r="Q1727" s="68"/>
      <c r="R1727" s="68"/>
    </row>
    <row r="1728" spans="13:18" x14ac:dyDescent="0.3">
      <c r="M1728" s="67"/>
      <c r="O1728" s="68"/>
      <c r="P1728" s="68"/>
      <c r="Q1728" s="68"/>
      <c r="R1728" s="68"/>
    </row>
    <row r="1729" spans="13:18" x14ac:dyDescent="0.3">
      <c r="M1729" s="67"/>
      <c r="O1729" s="68"/>
      <c r="P1729" s="68"/>
      <c r="Q1729" s="68"/>
      <c r="R1729" s="68"/>
    </row>
    <row r="1730" spans="13:18" x14ac:dyDescent="0.3">
      <c r="M1730" s="67"/>
      <c r="O1730" s="68"/>
      <c r="P1730" s="68"/>
      <c r="Q1730" s="68"/>
      <c r="R1730" s="68"/>
    </row>
    <row r="1731" spans="13:18" x14ac:dyDescent="0.3">
      <c r="M1731" s="67"/>
      <c r="O1731" s="68"/>
      <c r="P1731" s="68"/>
      <c r="Q1731" s="68"/>
      <c r="R1731" s="68"/>
    </row>
    <row r="1732" spans="13:18" x14ac:dyDescent="0.3">
      <c r="M1732" s="67"/>
      <c r="O1732" s="68"/>
      <c r="P1732" s="68"/>
      <c r="Q1732" s="68"/>
      <c r="R1732" s="68"/>
    </row>
    <row r="1733" spans="13:18" x14ac:dyDescent="0.3">
      <c r="M1733" s="67"/>
      <c r="O1733" s="68"/>
      <c r="P1733" s="68"/>
      <c r="Q1733" s="68"/>
      <c r="R1733" s="68"/>
    </row>
    <row r="1734" spans="13:18" x14ac:dyDescent="0.3">
      <c r="M1734" s="67"/>
      <c r="O1734" s="68"/>
      <c r="P1734" s="68"/>
      <c r="Q1734" s="68"/>
      <c r="R1734" s="68"/>
    </row>
    <row r="1735" spans="13:18" x14ac:dyDescent="0.3">
      <c r="M1735" s="67"/>
      <c r="O1735" s="68"/>
      <c r="P1735" s="68"/>
      <c r="Q1735" s="68"/>
      <c r="R1735" s="68"/>
    </row>
    <row r="1736" spans="13:18" x14ac:dyDescent="0.3">
      <c r="M1736" s="67"/>
      <c r="O1736" s="68"/>
      <c r="P1736" s="68"/>
      <c r="Q1736" s="68"/>
      <c r="R1736" s="68"/>
    </row>
    <row r="1737" spans="13:18" x14ac:dyDescent="0.3">
      <c r="M1737" s="67"/>
      <c r="O1737" s="68"/>
      <c r="P1737" s="68"/>
      <c r="Q1737" s="68"/>
      <c r="R1737" s="68"/>
    </row>
    <row r="1738" spans="13:18" x14ac:dyDescent="0.3">
      <c r="M1738" s="67"/>
      <c r="O1738" s="68"/>
      <c r="P1738" s="68"/>
      <c r="Q1738" s="68"/>
      <c r="R1738" s="68"/>
    </row>
    <row r="1739" spans="13:18" x14ac:dyDescent="0.3">
      <c r="M1739" s="67"/>
      <c r="O1739" s="68"/>
      <c r="P1739" s="68"/>
      <c r="Q1739" s="68"/>
      <c r="R1739" s="68"/>
    </row>
    <row r="1740" spans="13:18" x14ac:dyDescent="0.3">
      <c r="M1740" s="67"/>
      <c r="O1740" s="68"/>
      <c r="P1740" s="68"/>
      <c r="Q1740" s="68"/>
      <c r="R1740" s="68"/>
    </row>
    <row r="1741" spans="13:18" x14ac:dyDescent="0.3">
      <c r="M1741" s="67"/>
      <c r="O1741" s="68"/>
      <c r="P1741" s="68"/>
      <c r="Q1741" s="68"/>
      <c r="R1741" s="68"/>
    </row>
    <row r="1742" spans="13:18" x14ac:dyDescent="0.3">
      <c r="M1742" s="67"/>
      <c r="O1742" s="68"/>
      <c r="P1742" s="68"/>
      <c r="Q1742" s="68"/>
      <c r="R1742" s="68"/>
    </row>
    <row r="1743" spans="13:18" x14ac:dyDescent="0.3">
      <c r="M1743" s="67"/>
      <c r="O1743" s="68"/>
      <c r="P1743" s="68"/>
      <c r="Q1743" s="68"/>
      <c r="R1743" s="68"/>
    </row>
    <row r="1744" spans="13:18" x14ac:dyDescent="0.3">
      <c r="M1744" s="67"/>
      <c r="O1744" s="68"/>
      <c r="P1744" s="68"/>
      <c r="Q1744" s="68"/>
      <c r="R1744" s="68"/>
    </row>
    <row r="1745" spans="13:18" x14ac:dyDescent="0.3">
      <c r="M1745" s="67"/>
      <c r="O1745" s="68"/>
      <c r="P1745" s="68"/>
      <c r="Q1745" s="68"/>
      <c r="R1745" s="68"/>
    </row>
    <row r="1746" spans="13:18" x14ac:dyDescent="0.3">
      <c r="M1746" s="67"/>
      <c r="O1746" s="68"/>
      <c r="P1746" s="68"/>
      <c r="Q1746" s="68"/>
      <c r="R1746" s="68"/>
    </row>
    <row r="1747" spans="13:18" x14ac:dyDescent="0.3">
      <c r="M1747" s="67"/>
      <c r="O1747" s="68"/>
      <c r="P1747" s="68"/>
      <c r="Q1747" s="68"/>
      <c r="R1747" s="68"/>
    </row>
    <row r="1748" spans="13:18" x14ac:dyDescent="0.3">
      <c r="M1748" s="67"/>
      <c r="O1748" s="68"/>
      <c r="P1748" s="68"/>
      <c r="Q1748" s="68"/>
      <c r="R1748" s="68"/>
    </row>
    <row r="1749" spans="13:18" x14ac:dyDescent="0.3">
      <c r="M1749" s="67"/>
      <c r="O1749" s="68"/>
      <c r="P1749" s="68"/>
      <c r="Q1749" s="68"/>
      <c r="R1749" s="68"/>
    </row>
    <row r="1750" spans="13:18" x14ac:dyDescent="0.3">
      <c r="M1750" s="67"/>
      <c r="O1750" s="68"/>
      <c r="P1750" s="68"/>
      <c r="Q1750" s="68"/>
      <c r="R1750" s="68"/>
    </row>
    <row r="1751" spans="13:18" x14ac:dyDescent="0.3">
      <c r="M1751" s="67"/>
      <c r="O1751" s="68"/>
      <c r="P1751" s="68"/>
      <c r="Q1751" s="68"/>
      <c r="R1751" s="68"/>
    </row>
    <row r="1752" spans="13:18" x14ac:dyDescent="0.3">
      <c r="M1752" s="67"/>
      <c r="O1752" s="68"/>
      <c r="P1752" s="68"/>
      <c r="Q1752" s="68"/>
      <c r="R1752" s="68"/>
    </row>
    <row r="1753" spans="13:18" x14ac:dyDescent="0.3">
      <c r="M1753" s="67"/>
      <c r="O1753" s="68"/>
      <c r="P1753" s="68"/>
      <c r="Q1753" s="68"/>
      <c r="R1753" s="68"/>
    </row>
    <row r="1754" spans="13:18" x14ac:dyDescent="0.3">
      <c r="M1754" s="67"/>
      <c r="O1754" s="68"/>
      <c r="P1754" s="68"/>
      <c r="Q1754" s="68"/>
      <c r="R1754" s="68"/>
    </row>
    <row r="1755" spans="13:18" x14ac:dyDescent="0.3">
      <c r="M1755" s="67"/>
      <c r="O1755" s="68"/>
      <c r="P1755" s="68"/>
      <c r="Q1755" s="68"/>
      <c r="R1755" s="68"/>
    </row>
    <row r="1756" spans="13:18" x14ac:dyDescent="0.3">
      <c r="M1756" s="67"/>
      <c r="O1756" s="68"/>
      <c r="P1756" s="68"/>
      <c r="Q1756" s="68"/>
      <c r="R1756" s="68"/>
    </row>
    <row r="1757" spans="13:18" x14ac:dyDescent="0.3">
      <c r="M1757" s="67"/>
      <c r="O1757" s="68"/>
      <c r="P1757" s="68"/>
      <c r="Q1757" s="68"/>
      <c r="R1757" s="68"/>
    </row>
    <row r="1758" spans="13:18" x14ac:dyDescent="0.3">
      <c r="M1758" s="67"/>
      <c r="O1758" s="68"/>
      <c r="P1758" s="68"/>
      <c r="Q1758" s="68"/>
      <c r="R1758" s="68"/>
    </row>
    <row r="1759" spans="13:18" x14ac:dyDescent="0.3">
      <c r="M1759" s="67"/>
      <c r="O1759" s="68"/>
      <c r="P1759" s="68"/>
      <c r="Q1759" s="68"/>
      <c r="R1759" s="68"/>
    </row>
    <row r="1760" spans="13:18" x14ac:dyDescent="0.3">
      <c r="M1760" s="67"/>
      <c r="O1760" s="68"/>
      <c r="P1760" s="68"/>
      <c r="Q1760" s="68"/>
      <c r="R1760" s="68"/>
    </row>
    <row r="1761" spans="13:18" x14ac:dyDescent="0.3">
      <c r="M1761" s="67"/>
      <c r="O1761" s="68"/>
      <c r="P1761" s="68"/>
      <c r="Q1761" s="68"/>
      <c r="R1761" s="68"/>
    </row>
    <row r="1762" spans="13:18" x14ac:dyDescent="0.3">
      <c r="M1762" s="67"/>
      <c r="O1762" s="68"/>
      <c r="P1762" s="68"/>
      <c r="Q1762" s="68"/>
      <c r="R1762" s="68"/>
    </row>
    <row r="1763" spans="13:18" x14ac:dyDescent="0.3">
      <c r="M1763" s="67"/>
      <c r="O1763" s="68"/>
      <c r="P1763" s="68"/>
      <c r="Q1763" s="68"/>
      <c r="R1763" s="68"/>
    </row>
    <row r="1764" spans="13:18" x14ac:dyDescent="0.3">
      <c r="M1764" s="67"/>
      <c r="O1764" s="68"/>
      <c r="P1764" s="68"/>
      <c r="Q1764" s="68"/>
      <c r="R1764" s="68"/>
    </row>
    <row r="1765" spans="13:18" x14ac:dyDescent="0.3">
      <c r="M1765" s="67"/>
      <c r="O1765" s="68"/>
      <c r="P1765" s="68"/>
      <c r="Q1765" s="68"/>
      <c r="R1765" s="68"/>
    </row>
    <row r="1766" spans="13:18" x14ac:dyDescent="0.3">
      <c r="M1766" s="67"/>
      <c r="O1766" s="68"/>
      <c r="P1766" s="68"/>
      <c r="Q1766" s="68"/>
      <c r="R1766" s="68"/>
    </row>
    <row r="1767" spans="13:18" x14ac:dyDescent="0.3">
      <c r="M1767" s="67"/>
      <c r="O1767" s="68"/>
      <c r="P1767" s="68"/>
      <c r="Q1767" s="68"/>
      <c r="R1767" s="68"/>
    </row>
    <row r="1768" spans="13:18" x14ac:dyDescent="0.3">
      <c r="M1768" s="67"/>
      <c r="O1768" s="68"/>
      <c r="P1768" s="68"/>
      <c r="Q1768" s="68"/>
      <c r="R1768" s="68"/>
    </row>
    <row r="1769" spans="13:18" x14ac:dyDescent="0.3">
      <c r="M1769" s="67"/>
      <c r="O1769" s="68"/>
      <c r="P1769" s="68"/>
      <c r="Q1769" s="68"/>
      <c r="R1769" s="68"/>
    </row>
    <row r="1770" spans="13:18" x14ac:dyDescent="0.3">
      <c r="M1770" s="67"/>
      <c r="O1770" s="68"/>
      <c r="P1770" s="68"/>
      <c r="Q1770" s="68"/>
      <c r="R1770" s="68"/>
    </row>
    <row r="1771" spans="13:18" x14ac:dyDescent="0.3">
      <c r="M1771" s="67"/>
      <c r="O1771" s="68"/>
      <c r="P1771" s="68"/>
      <c r="Q1771" s="68"/>
      <c r="R1771" s="68"/>
    </row>
    <row r="1772" spans="13:18" x14ac:dyDescent="0.3">
      <c r="M1772" s="67"/>
      <c r="O1772" s="68"/>
      <c r="P1772" s="68"/>
      <c r="Q1772" s="68"/>
      <c r="R1772" s="68"/>
    </row>
    <row r="1773" spans="13:18" x14ac:dyDescent="0.3">
      <c r="M1773" s="67"/>
      <c r="O1773" s="68"/>
      <c r="P1773" s="68"/>
      <c r="Q1773" s="68"/>
      <c r="R1773" s="68"/>
    </row>
    <row r="1774" spans="13:18" x14ac:dyDescent="0.3">
      <c r="M1774" s="67"/>
      <c r="O1774" s="68"/>
      <c r="P1774" s="68"/>
      <c r="Q1774" s="68"/>
      <c r="R1774" s="68"/>
    </row>
    <row r="1775" spans="13:18" x14ac:dyDescent="0.3">
      <c r="M1775" s="67"/>
      <c r="O1775" s="68"/>
      <c r="P1775" s="68"/>
      <c r="Q1775" s="68"/>
      <c r="R1775" s="68"/>
    </row>
    <row r="1776" spans="13:18" x14ac:dyDescent="0.3">
      <c r="M1776" s="67"/>
      <c r="O1776" s="68"/>
      <c r="P1776" s="68"/>
      <c r="Q1776" s="68"/>
      <c r="R1776" s="68"/>
    </row>
    <row r="1777" spans="13:18" x14ac:dyDescent="0.3">
      <c r="M1777" s="67"/>
      <c r="O1777" s="68"/>
      <c r="P1777" s="68"/>
      <c r="Q1777" s="68"/>
      <c r="R1777" s="68"/>
    </row>
    <row r="1778" spans="13:18" x14ac:dyDescent="0.3">
      <c r="M1778" s="67"/>
      <c r="O1778" s="68"/>
      <c r="P1778" s="68"/>
      <c r="Q1778" s="68"/>
      <c r="R1778" s="68"/>
    </row>
    <row r="1779" spans="13:18" x14ac:dyDescent="0.3">
      <c r="M1779" s="67"/>
      <c r="O1779" s="68"/>
      <c r="P1779" s="68"/>
      <c r="Q1779" s="68"/>
      <c r="R1779" s="68"/>
    </row>
    <row r="1780" spans="13:18" x14ac:dyDescent="0.3">
      <c r="M1780" s="67"/>
      <c r="O1780" s="68"/>
      <c r="P1780" s="68"/>
      <c r="Q1780" s="68"/>
      <c r="R1780" s="68"/>
    </row>
    <row r="1781" spans="13:18" x14ac:dyDescent="0.3">
      <c r="M1781" s="67"/>
      <c r="O1781" s="68"/>
      <c r="P1781" s="68"/>
      <c r="Q1781" s="68"/>
      <c r="R1781" s="68"/>
    </row>
    <row r="1782" spans="13:18" x14ac:dyDescent="0.3">
      <c r="M1782" s="67"/>
      <c r="O1782" s="68"/>
      <c r="P1782" s="68"/>
      <c r="Q1782" s="68"/>
      <c r="R1782" s="68"/>
    </row>
    <row r="1783" spans="13:18" x14ac:dyDescent="0.3">
      <c r="M1783" s="67"/>
      <c r="O1783" s="68"/>
      <c r="P1783" s="68"/>
      <c r="Q1783" s="68"/>
      <c r="R1783" s="68"/>
    </row>
    <row r="1784" spans="13:18" x14ac:dyDescent="0.3">
      <c r="M1784" s="67"/>
      <c r="O1784" s="68"/>
      <c r="P1784" s="68"/>
      <c r="Q1784" s="68"/>
      <c r="R1784" s="68"/>
    </row>
    <row r="1785" spans="13:18" x14ac:dyDescent="0.3">
      <c r="M1785" s="67"/>
      <c r="O1785" s="68"/>
      <c r="P1785" s="68"/>
      <c r="Q1785" s="68"/>
      <c r="R1785" s="68"/>
    </row>
    <row r="1786" spans="13:18" x14ac:dyDescent="0.3">
      <c r="M1786" s="67"/>
      <c r="O1786" s="68"/>
      <c r="P1786" s="68"/>
      <c r="Q1786" s="68"/>
      <c r="R1786" s="68"/>
    </row>
    <row r="1787" spans="13:18" x14ac:dyDescent="0.3">
      <c r="M1787" s="67"/>
      <c r="O1787" s="68"/>
      <c r="P1787" s="68"/>
      <c r="Q1787" s="68"/>
      <c r="R1787" s="68"/>
    </row>
    <row r="1788" spans="13:18" x14ac:dyDescent="0.3">
      <c r="M1788" s="67"/>
      <c r="O1788" s="68"/>
      <c r="P1788" s="68"/>
      <c r="Q1788" s="68"/>
      <c r="R1788" s="68"/>
    </row>
    <row r="1789" spans="13:18" x14ac:dyDescent="0.3">
      <c r="M1789" s="67"/>
      <c r="O1789" s="68"/>
      <c r="P1789" s="68"/>
      <c r="Q1789" s="68"/>
      <c r="R1789" s="68"/>
    </row>
    <row r="1790" spans="13:18" x14ac:dyDescent="0.3">
      <c r="M1790" s="67"/>
      <c r="O1790" s="68"/>
      <c r="P1790" s="68"/>
      <c r="Q1790" s="68"/>
      <c r="R1790" s="68"/>
    </row>
    <row r="1791" spans="13:18" x14ac:dyDescent="0.3">
      <c r="M1791" s="67"/>
      <c r="O1791" s="68"/>
      <c r="P1791" s="68"/>
      <c r="Q1791" s="68"/>
      <c r="R1791" s="68"/>
    </row>
    <row r="1792" spans="13:18" x14ac:dyDescent="0.3">
      <c r="M1792" s="67"/>
      <c r="O1792" s="68"/>
      <c r="P1792" s="68"/>
      <c r="Q1792" s="68"/>
      <c r="R1792" s="68"/>
    </row>
    <row r="1793" spans="13:18" x14ac:dyDescent="0.3">
      <c r="M1793" s="67"/>
      <c r="O1793" s="68"/>
      <c r="P1793" s="68"/>
      <c r="Q1793" s="68"/>
      <c r="R1793" s="68"/>
    </row>
    <row r="1794" spans="13:18" x14ac:dyDescent="0.3">
      <c r="M1794" s="67"/>
      <c r="O1794" s="68"/>
      <c r="P1794" s="68"/>
      <c r="Q1794" s="68"/>
      <c r="R1794" s="68"/>
    </row>
    <row r="1795" spans="13:18" x14ac:dyDescent="0.3">
      <c r="M1795" s="67"/>
      <c r="O1795" s="68"/>
      <c r="P1795" s="68"/>
      <c r="Q1795" s="68"/>
      <c r="R1795" s="68"/>
    </row>
    <row r="1796" spans="13:18" x14ac:dyDescent="0.3">
      <c r="M1796" s="67"/>
      <c r="O1796" s="68"/>
      <c r="P1796" s="68"/>
      <c r="Q1796" s="68"/>
      <c r="R1796" s="68"/>
    </row>
    <row r="1797" spans="13:18" x14ac:dyDescent="0.3">
      <c r="M1797" s="67"/>
      <c r="O1797" s="68"/>
      <c r="P1797" s="68"/>
      <c r="Q1797" s="68"/>
      <c r="R1797" s="68"/>
    </row>
    <row r="1798" spans="13:18" x14ac:dyDescent="0.3">
      <c r="M1798" s="67"/>
      <c r="O1798" s="68"/>
      <c r="P1798" s="68"/>
      <c r="Q1798" s="68"/>
      <c r="R1798" s="68"/>
    </row>
    <row r="1799" spans="13:18" x14ac:dyDescent="0.3">
      <c r="M1799" s="67"/>
      <c r="O1799" s="68"/>
      <c r="P1799" s="68"/>
      <c r="Q1799" s="68"/>
      <c r="R1799" s="68"/>
    </row>
    <row r="1800" spans="13:18" x14ac:dyDescent="0.3">
      <c r="M1800" s="67"/>
      <c r="O1800" s="68"/>
      <c r="P1800" s="68"/>
      <c r="Q1800" s="68"/>
      <c r="R1800" s="68"/>
    </row>
    <row r="1801" spans="13:18" x14ac:dyDescent="0.3">
      <c r="M1801" s="67"/>
      <c r="O1801" s="68"/>
      <c r="P1801" s="68"/>
      <c r="Q1801" s="68"/>
      <c r="R1801" s="68"/>
    </row>
    <row r="1802" spans="13:18" x14ac:dyDescent="0.3">
      <c r="M1802" s="67"/>
      <c r="O1802" s="68"/>
      <c r="P1802" s="68"/>
      <c r="Q1802" s="68"/>
      <c r="R1802" s="68"/>
    </row>
    <row r="1803" spans="13:18" x14ac:dyDescent="0.3">
      <c r="M1803" s="67"/>
      <c r="O1803" s="68"/>
      <c r="P1803" s="68"/>
      <c r="Q1803" s="68"/>
      <c r="R1803" s="68"/>
    </row>
    <row r="1804" spans="13:18" x14ac:dyDescent="0.3">
      <c r="M1804" s="67"/>
      <c r="O1804" s="68"/>
      <c r="P1804" s="68"/>
      <c r="Q1804" s="68"/>
      <c r="R1804" s="68"/>
    </row>
    <row r="1805" spans="13:18" x14ac:dyDescent="0.3">
      <c r="M1805" s="67"/>
      <c r="O1805" s="68"/>
      <c r="P1805" s="68"/>
      <c r="Q1805" s="68"/>
      <c r="R1805" s="68"/>
    </row>
    <row r="1806" spans="13:18" x14ac:dyDescent="0.3">
      <c r="M1806" s="67"/>
      <c r="O1806" s="68"/>
      <c r="P1806" s="68"/>
      <c r="Q1806" s="68"/>
      <c r="R1806" s="68"/>
    </row>
    <row r="1807" spans="13:18" x14ac:dyDescent="0.3">
      <c r="M1807" s="67"/>
      <c r="O1807" s="68"/>
      <c r="P1807" s="68"/>
      <c r="Q1807" s="68"/>
      <c r="R1807" s="68"/>
    </row>
    <row r="1808" spans="13:18" x14ac:dyDescent="0.3">
      <c r="M1808" s="67"/>
      <c r="O1808" s="68"/>
      <c r="P1808" s="68"/>
      <c r="Q1808" s="68"/>
      <c r="R1808" s="68"/>
    </row>
    <row r="1809" spans="13:18" x14ac:dyDescent="0.3">
      <c r="M1809" s="67"/>
      <c r="O1809" s="68"/>
      <c r="P1809" s="68"/>
      <c r="Q1809" s="68"/>
      <c r="R1809" s="68"/>
    </row>
    <row r="1810" spans="13:18" x14ac:dyDescent="0.3">
      <c r="M1810" s="67"/>
      <c r="O1810" s="68"/>
      <c r="P1810" s="68"/>
      <c r="Q1810" s="68"/>
      <c r="R1810" s="68"/>
    </row>
    <row r="1811" spans="13:18" x14ac:dyDescent="0.3">
      <c r="M1811" s="67"/>
      <c r="O1811" s="68"/>
      <c r="P1811" s="68"/>
      <c r="Q1811" s="68"/>
      <c r="R1811" s="68"/>
    </row>
    <row r="1812" spans="13:18" x14ac:dyDescent="0.3">
      <c r="M1812" s="67"/>
      <c r="O1812" s="68"/>
      <c r="P1812" s="68"/>
      <c r="Q1812" s="68"/>
      <c r="R1812" s="68"/>
    </row>
    <row r="1813" spans="13:18" x14ac:dyDescent="0.3">
      <c r="M1813" s="67"/>
      <c r="O1813" s="68"/>
      <c r="P1813" s="68"/>
      <c r="Q1813" s="68"/>
      <c r="R1813" s="68"/>
    </row>
    <row r="1814" spans="13:18" x14ac:dyDescent="0.3">
      <c r="M1814" s="67"/>
      <c r="O1814" s="68"/>
      <c r="P1814" s="68"/>
      <c r="Q1814" s="68"/>
      <c r="R1814" s="68"/>
    </row>
    <row r="1815" spans="13:18" x14ac:dyDescent="0.3">
      <c r="M1815" s="67"/>
      <c r="O1815" s="68"/>
      <c r="P1815" s="68"/>
      <c r="Q1815" s="68"/>
      <c r="R1815" s="68"/>
    </row>
    <row r="1816" spans="13:18" x14ac:dyDescent="0.3">
      <c r="M1816" s="67"/>
      <c r="O1816" s="68"/>
      <c r="P1816" s="68"/>
      <c r="Q1816" s="68"/>
      <c r="R1816" s="68"/>
    </row>
    <row r="1817" spans="13:18" x14ac:dyDescent="0.3">
      <c r="M1817" s="67"/>
      <c r="O1817" s="68"/>
      <c r="P1817" s="68"/>
      <c r="Q1817" s="68"/>
      <c r="R1817" s="68"/>
    </row>
    <row r="1818" spans="13:18" x14ac:dyDescent="0.3">
      <c r="M1818" s="67"/>
      <c r="O1818" s="68"/>
      <c r="P1818" s="68"/>
      <c r="Q1818" s="68"/>
      <c r="R1818" s="68"/>
    </row>
    <row r="1819" spans="13:18" x14ac:dyDescent="0.3">
      <c r="M1819" s="67"/>
      <c r="O1819" s="68"/>
      <c r="P1819" s="68"/>
      <c r="Q1819" s="68"/>
      <c r="R1819" s="68"/>
    </row>
    <row r="1820" spans="13:18" x14ac:dyDescent="0.3">
      <c r="M1820" s="67"/>
      <c r="O1820" s="68"/>
      <c r="P1820" s="68"/>
      <c r="Q1820" s="68"/>
      <c r="R1820" s="68"/>
    </row>
    <row r="1821" spans="13:18" x14ac:dyDescent="0.3">
      <c r="M1821" s="67"/>
      <c r="O1821" s="68"/>
      <c r="P1821" s="68"/>
      <c r="Q1821" s="68"/>
      <c r="R1821" s="68"/>
    </row>
    <row r="1822" spans="13:18" x14ac:dyDescent="0.3">
      <c r="M1822" s="67"/>
      <c r="O1822" s="68"/>
      <c r="P1822" s="68"/>
      <c r="Q1822" s="68"/>
      <c r="R1822" s="68"/>
    </row>
    <row r="1823" spans="13:18" x14ac:dyDescent="0.3">
      <c r="M1823" s="67"/>
      <c r="O1823" s="68"/>
      <c r="P1823" s="68"/>
      <c r="Q1823" s="68"/>
      <c r="R1823" s="68"/>
    </row>
    <row r="1824" spans="13:18" x14ac:dyDescent="0.3">
      <c r="M1824" s="67"/>
      <c r="O1824" s="68"/>
      <c r="P1824" s="68"/>
      <c r="Q1824" s="68"/>
      <c r="R1824" s="68"/>
    </row>
    <row r="1825" spans="13:18" x14ac:dyDescent="0.3">
      <c r="M1825" s="67"/>
      <c r="O1825" s="68"/>
      <c r="P1825" s="68"/>
      <c r="Q1825" s="68"/>
      <c r="R1825" s="68"/>
    </row>
    <row r="1826" spans="13:18" x14ac:dyDescent="0.3">
      <c r="M1826" s="67"/>
      <c r="O1826" s="68"/>
      <c r="P1826" s="68"/>
      <c r="Q1826" s="68"/>
      <c r="R1826" s="68"/>
    </row>
    <row r="1827" spans="13:18" x14ac:dyDescent="0.3">
      <c r="M1827" s="67"/>
      <c r="O1827" s="68"/>
      <c r="P1827" s="68"/>
      <c r="Q1827" s="68"/>
      <c r="R1827" s="68"/>
    </row>
    <row r="1828" spans="13:18" x14ac:dyDescent="0.3">
      <c r="M1828" s="67"/>
      <c r="O1828" s="68"/>
      <c r="P1828" s="68"/>
      <c r="Q1828" s="68"/>
      <c r="R1828" s="68"/>
    </row>
    <row r="1829" spans="13:18" x14ac:dyDescent="0.3">
      <c r="M1829" s="67"/>
      <c r="O1829" s="68"/>
      <c r="P1829" s="68"/>
      <c r="Q1829" s="68"/>
      <c r="R1829" s="68"/>
    </row>
    <row r="1830" spans="13:18" x14ac:dyDescent="0.3">
      <c r="M1830" s="67"/>
      <c r="O1830" s="68"/>
      <c r="P1830" s="68"/>
      <c r="Q1830" s="68"/>
      <c r="R1830" s="68"/>
    </row>
    <row r="1831" spans="13:18" x14ac:dyDescent="0.3">
      <c r="M1831" s="67"/>
      <c r="O1831" s="68"/>
      <c r="P1831" s="68"/>
      <c r="Q1831" s="68"/>
      <c r="R1831" s="68"/>
    </row>
    <row r="1832" spans="13:18" x14ac:dyDescent="0.3">
      <c r="M1832" s="67"/>
      <c r="O1832" s="68"/>
      <c r="P1832" s="68"/>
      <c r="Q1832" s="68"/>
      <c r="R1832" s="68"/>
    </row>
    <row r="1833" spans="13:18" x14ac:dyDescent="0.3">
      <c r="M1833" s="67"/>
      <c r="O1833" s="68"/>
      <c r="P1833" s="68"/>
      <c r="Q1833" s="68"/>
      <c r="R1833" s="68"/>
    </row>
    <row r="1834" spans="13:18" x14ac:dyDescent="0.3">
      <c r="M1834" s="67"/>
      <c r="O1834" s="68"/>
      <c r="P1834" s="68"/>
      <c r="Q1834" s="68"/>
      <c r="R1834" s="68"/>
    </row>
    <row r="1835" spans="13:18" x14ac:dyDescent="0.3">
      <c r="M1835" s="67"/>
      <c r="O1835" s="68"/>
      <c r="P1835" s="68"/>
      <c r="Q1835" s="68"/>
      <c r="R1835" s="68"/>
    </row>
    <row r="1836" spans="13:18" x14ac:dyDescent="0.3">
      <c r="M1836" s="67"/>
      <c r="O1836" s="68"/>
      <c r="P1836" s="68"/>
      <c r="Q1836" s="68"/>
      <c r="R1836" s="68"/>
    </row>
    <row r="1837" spans="13:18" x14ac:dyDescent="0.3">
      <c r="M1837" s="67"/>
      <c r="O1837" s="68"/>
      <c r="P1837" s="68"/>
      <c r="Q1837" s="68"/>
      <c r="R1837" s="68"/>
    </row>
    <row r="1838" spans="13:18" x14ac:dyDescent="0.3">
      <c r="M1838" s="67"/>
      <c r="O1838" s="68"/>
      <c r="P1838" s="68"/>
      <c r="Q1838" s="68"/>
      <c r="R1838" s="68"/>
    </row>
    <row r="1839" spans="13:18" x14ac:dyDescent="0.3">
      <c r="M1839" s="67"/>
      <c r="O1839" s="68"/>
      <c r="P1839" s="68"/>
      <c r="Q1839" s="68"/>
      <c r="R1839" s="68"/>
    </row>
    <row r="1840" spans="13:18" x14ac:dyDescent="0.3">
      <c r="M1840" s="67"/>
      <c r="O1840" s="68"/>
      <c r="P1840" s="68"/>
      <c r="Q1840" s="68"/>
      <c r="R1840" s="68"/>
    </row>
    <row r="1841" spans="13:18" x14ac:dyDescent="0.3">
      <c r="M1841" s="67"/>
      <c r="O1841" s="68"/>
      <c r="P1841" s="68"/>
      <c r="Q1841" s="68"/>
      <c r="R1841" s="68"/>
    </row>
    <row r="1842" spans="13:18" x14ac:dyDescent="0.3">
      <c r="M1842" s="67"/>
      <c r="O1842" s="68"/>
      <c r="P1842" s="68"/>
      <c r="Q1842" s="68"/>
      <c r="R1842" s="68"/>
    </row>
    <row r="1843" spans="13:18" x14ac:dyDescent="0.3">
      <c r="M1843" s="67"/>
      <c r="O1843" s="68"/>
      <c r="P1843" s="68"/>
      <c r="Q1843" s="68"/>
      <c r="R1843" s="68"/>
    </row>
    <row r="1844" spans="13:18" x14ac:dyDescent="0.3">
      <c r="M1844" s="67"/>
      <c r="O1844" s="68"/>
      <c r="P1844" s="68"/>
      <c r="Q1844" s="68"/>
      <c r="R1844" s="68"/>
    </row>
    <row r="1845" spans="13:18" x14ac:dyDescent="0.3">
      <c r="M1845" s="67"/>
      <c r="O1845" s="68"/>
      <c r="P1845" s="68"/>
      <c r="Q1845" s="68"/>
      <c r="R1845" s="68"/>
    </row>
    <row r="1846" spans="13:18" x14ac:dyDescent="0.3">
      <c r="M1846" s="67"/>
      <c r="O1846" s="68"/>
      <c r="P1846" s="68"/>
      <c r="Q1846" s="68"/>
      <c r="R1846" s="68"/>
    </row>
    <row r="1847" spans="13:18" x14ac:dyDescent="0.3">
      <c r="M1847" s="67"/>
      <c r="O1847" s="68"/>
      <c r="P1847" s="68"/>
      <c r="Q1847" s="68"/>
      <c r="R1847" s="68"/>
    </row>
    <row r="1848" spans="13:18" x14ac:dyDescent="0.3">
      <c r="M1848" s="67"/>
      <c r="O1848" s="68"/>
      <c r="P1848" s="68"/>
      <c r="Q1848" s="68"/>
      <c r="R1848" s="68"/>
    </row>
    <row r="1849" spans="13:18" x14ac:dyDescent="0.3">
      <c r="M1849" s="67"/>
      <c r="O1849" s="68"/>
      <c r="P1849" s="68"/>
      <c r="Q1849" s="68"/>
      <c r="R1849" s="68"/>
    </row>
    <row r="1850" spans="13:18" x14ac:dyDescent="0.3">
      <c r="M1850" s="67"/>
      <c r="O1850" s="68"/>
      <c r="P1850" s="68"/>
      <c r="Q1850" s="68"/>
      <c r="R1850" s="68"/>
    </row>
    <row r="1851" spans="13:18" x14ac:dyDescent="0.3">
      <c r="M1851" s="67"/>
      <c r="O1851" s="68"/>
      <c r="P1851" s="68"/>
      <c r="Q1851" s="68"/>
      <c r="R1851" s="68"/>
    </row>
    <row r="1852" spans="13:18" x14ac:dyDescent="0.3">
      <c r="M1852" s="67"/>
      <c r="O1852" s="68"/>
      <c r="P1852" s="68"/>
      <c r="Q1852" s="68"/>
      <c r="R1852" s="68"/>
    </row>
    <row r="1853" spans="13:18" x14ac:dyDescent="0.3">
      <c r="M1853" s="67"/>
      <c r="O1853" s="68"/>
      <c r="P1853" s="68"/>
      <c r="Q1853" s="68"/>
      <c r="R1853" s="68"/>
    </row>
    <row r="1854" spans="13:18" x14ac:dyDescent="0.3">
      <c r="M1854" s="67"/>
      <c r="O1854" s="68"/>
      <c r="P1854" s="68"/>
      <c r="Q1854" s="68"/>
      <c r="R1854" s="68"/>
    </row>
    <row r="1855" spans="13:18" x14ac:dyDescent="0.3">
      <c r="M1855" s="67"/>
      <c r="O1855" s="68"/>
      <c r="P1855" s="68"/>
      <c r="Q1855" s="68"/>
      <c r="R1855" s="68"/>
    </row>
    <row r="1856" spans="13:18" x14ac:dyDescent="0.3">
      <c r="M1856" s="67"/>
      <c r="O1856" s="68"/>
      <c r="P1856" s="68"/>
      <c r="Q1856" s="68"/>
      <c r="R1856" s="68"/>
    </row>
    <row r="1857" spans="13:18" x14ac:dyDescent="0.3">
      <c r="M1857" s="67"/>
      <c r="O1857" s="68"/>
      <c r="P1857" s="68"/>
      <c r="Q1857" s="68"/>
      <c r="R1857" s="68"/>
    </row>
    <row r="1858" spans="13:18" x14ac:dyDescent="0.3">
      <c r="M1858" s="67"/>
      <c r="O1858" s="68"/>
      <c r="P1858" s="68"/>
      <c r="Q1858" s="68"/>
      <c r="R1858" s="68"/>
    </row>
    <row r="1859" spans="13:18" x14ac:dyDescent="0.3">
      <c r="M1859" s="67"/>
      <c r="O1859" s="68"/>
      <c r="P1859" s="68"/>
      <c r="Q1859" s="68"/>
      <c r="R1859" s="68"/>
    </row>
    <row r="1860" spans="13:18" x14ac:dyDescent="0.3">
      <c r="M1860" s="67"/>
      <c r="O1860" s="68"/>
      <c r="P1860" s="68"/>
      <c r="Q1860" s="68"/>
      <c r="R1860" s="68"/>
    </row>
    <row r="1861" spans="13:18" x14ac:dyDescent="0.3">
      <c r="M1861" s="67"/>
      <c r="O1861" s="68"/>
      <c r="P1861" s="68"/>
      <c r="Q1861" s="68"/>
      <c r="R1861" s="68"/>
    </row>
    <row r="1862" spans="13:18" x14ac:dyDescent="0.3">
      <c r="M1862" s="67"/>
      <c r="O1862" s="68"/>
      <c r="P1862" s="68"/>
      <c r="Q1862" s="68"/>
      <c r="R1862" s="68"/>
    </row>
    <row r="1863" spans="13:18" x14ac:dyDescent="0.3">
      <c r="M1863" s="67"/>
      <c r="O1863" s="68"/>
      <c r="P1863" s="68"/>
      <c r="Q1863" s="68"/>
      <c r="R1863" s="68"/>
    </row>
    <row r="1864" spans="13:18" x14ac:dyDescent="0.3">
      <c r="M1864" s="67"/>
      <c r="O1864" s="68"/>
      <c r="P1864" s="68"/>
      <c r="Q1864" s="68"/>
      <c r="R1864" s="68"/>
    </row>
    <row r="1865" spans="13:18" x14ac:dyDescent="0.3">
      <c r="M1865" s="67"/>
      <c r="O1865" s="68"/>
      <c r="P1865" s="68"/>
      <c r="Q1865" s="68"/>
      <c r="R1865" s="68"/>
    </row>
    <row r="1866" spans="13:18" x14ac:dyDescent="0.3">
      <c r="M1866" s="67"/>
      <c r="O1866" s="68"/>
      <c r="P1866" s="68"/>
      <c r="Q1866" s="68"/>
      <c r="R1866" s="68"/>
    </row>
    <row r="1867" spans="13:18" x14ac:dyDescent="0.3">
      <c r="M1867" s="67"/>
      <c r="O1867" s="68"/>
      <c r="P1867" s="68"/>
      <c r="Q1867" s="68"/>
      <c r="R1867" s="68"/>
    </row>
    <row r="1868" spans="13:18" x14ac:dyDescent="0.3">
      <c r="M1868" s="67"/>
      <c r="O1868" s="68"/>
      <c r="P1868" s="68"/>
      <c r="Q1868" s="68"/>
      <c r="R1868" s="68"/>
    </row>
    <row r="1869" spans="13:18" x14ac:dyDescent="0.3">
      <c r="M1869" s="67"/>
      <c r="O1869" s="68"/>
      <c r="P1869" s="68"/>
      <c r="Q1869" s="68"/>
      <c r="R1869" s="68"/>
    </row>
    <row r="1870" spans="13:18" x14ac:dyDescent="0.3">
      <c r="M1870" s="67"/>
      <c r="O1870" s="68"/>
      <c r="P1870" s="68"/>
      <c r="Q1870" s="68"/>
      <c r="R1870" s="68"/>
    </row>
    <row r="1871" spans="13:18" x14ac:dyDescent="0.3">
      <c r="M1871" s="67"/>
      <c r="O1871" s="68"/>
      <c r="P1871" s="68"/>
      <c r="Q1871" s="68"/>
      <c r="R1871" s="68"/>
    </row>
    <row r="1872" spans="13:18" x14ac:dyDescent="0.3">
      <c r="M1872" s="67"/>
      <c r="O1872" s="68"/>
      <c r="P1872" s="68"/>
      <c r="Q1872" s="68"/>
      <c r="R1872" s="68"/>
    </row>
    <row r="1873" spans="13:18" x14ac:dyDescent="0.3">
      <c r="M1873" s="67"/>
      <c r="O1873" s="68"/>
      <c r="P1873" s="68"/>
      <c r="Q1873" s="68"/>
      <c r="R1873" s="68"/>
    </row>
    <row r="1874" spans="13:18" x14ac:dyDescent="0.3">
      <c r="M1874" s="67"/>
      <c r="O1874" s="68"/>
      <c r="P1874" s="68"/>
      <c r="Q1874" s="68"/>
      <c r="R1874" s="68"/>
    </row>
    <row r="1875" spans="13:18" x14ac:dyDescent="0.3">
      <c r="M1875" s="67"/>
      <c r="O1875" s="68"/>
      <c r="P1875" s="68"/>
      <c r="Q1875" s="68"/>
      <c r="R1875" s="68"/>
    </row>
    <row r="1876" spans="13:18" x14ac:dyDescent="0.3">
      <c r="M1876" s="67"/>
      <c r="O1876" s="68"/>
      <c r="P1876" s="68"/>
      <c r="Q1876" s="68"/>
      <c r="R1876" s="68"/>
    </row>
    <row r="1877" spans="13:18" x14ac:dyDescent="0.3">
      <c r="M1877" s="67"/>
      <c r="O1877" s="68"/>
      <c r="P1877" s="68"/>
      <c r="Q1877" s="68"/>
      <c r="R1877" s="68"/>
    </row>
    <row r="1878" spans="13:18" x14ac:dyDescent="0.3">
      <c r="M1878" s="67"/>
      <c r="O1878" s="68"/>
      <c r="P1878" s="68"/>
      <c r="Q1878" s="68"/>
      <c r="R1878" s="68"/>
    </row>
    <row r="1879" spans="13:18" x14ac:dyDescent="0.3">
      <c r="M1879" s="67"/>
      <c r="O1879" s="68"/>
      <c r="P1879" s="68"/>
      <c r="Q1879" s="68"/>
      <c r="R1879" s="68"/>
    </row>
    <row r="1880" spans="13:18" x14ac:dyDescent="0.3">
      <c r="M1880" s="67"/>
      <c r="O1880" s="68"/>
      <c r="P1880" s="68"/>
      <c r="Q1880" s="68"/>
      <c r="R1880" s="68"/>
    </row>
    <row r="1881" spans="13:18" x14ac:dyDescent="0.3">
      <c r="M1881" s="67"/>
      <c r="O1881" s="68"/>
      <c r="P1881" s="68"/>
      <c r="Q1881" s="68"/>
      <c r="R1881" s="68"/>
    </row>
    <row r="1882" spans="13:18" x14ac:dyDescent="0.3">
      <c r="M1882" s="67"/>
      <c r="O1882" s="68"/>
      <c r="P1882" s="68"/>
      <c r="Q1882" s="68"/>
      <c r="R1882" s="68"/>
    </row>
    <row r="1883" spans="13:18" x14ac:dyDescent="0.3">
      <c r="M1883" s="67"/>
      <c r="O1883" s="68"/>
      <c r="P1883" s="68"/>
      <c r="Q1883" s="68"/>
      <c r="R1883" s="68"/>
    </row>
    <row r="1884" spans="13:18" x14ac:dyDescent="0.3">
      <c r="M1884" s="67"/>
      <c r="O1884" s="68"/>
      <c r="P1884" s="68"/>
      <c r="Q1884" s="68"/>
      <c r="R1884" s="68"/>
    </row>
    <row r="1885" spans="13:18" x14ac:dyDescent="0.3">
      <c r="M1885" s="67"/>
      <c r="O1885" s="68"/>
      <c r="P1885" s="68"/>
      <c r="Q1885" s="68"/>
      <c r="R1885" s="68"/>
    </row>
    <row r="1886" spans="13:18" x14ac:dyDescent="0.3">
      <c r="M1886" s="67"/>
      <c r="O1886" s="68"/>
      <c r="P1886" s="68"/>
      <c r="Q1886" s="68"/>
      <c r="R1886" s="68"/>
    </row>
    <row r="1887" spans="13:18" x14ac:dyDescent="0.3">
      <c r="M1887" s="67"/>
      <c r="O1887" s="68"/>
      <c r="P1887" s="68"/>
      <c r="Q1887" s="68"/>
      <c r="R1887" s="68"/>
    </row>
    <row r="1888" spans="13:18" x14ac:dyDescent="0.3">
      <c r="M1888" s="67"/>
      <c r="O1888" s="68"/>
      <c r="P1888" s="68"/>
      <c r="Q1888" s="68"/>
      <c r="R1888" s="68"/>
    </row>
    <row r="1889" spans="13:18" x14ac:dyDescent="0.3">
      <c r="M1889" s="67"/>
      <c r="O1889" s="68"/>
      <c r="P1889" s="68"/>
      <c r="Q1889" s="68"/>
      <c r="R1889" s="68"/>
    </row>
    <row r="1890" spans="13:18" x14ac:dyDescent="0.3">
      <c r="M1890" s="67"/>
      <c r="O1890" s="68"/>
      <c r="P1890" s="68"/>
      <c r="Q1890" s="68"/>
      <c r="R1890" s="68"/>
    </row>
    <row r="1891" spans="13:18" x14ac:dyDescent="0.3">
      <c r="M1891" s="67"/>
      <c r="O1891" s="68"/>
      <c r="P1891" s="68"/>
      <c r="Q1891" s="68"/>
      <c r="R1891" s="68"/>
    </row>
    <row r="1892" spans="13:18" x14ac:dyDescent="0.3">
      <c r="M1892" s="67"/>
      <c r="O1892" s="68"/>
      <c r="P1892" s="68"/>
      <c r="Q1892" s="68"/>
      <c r="R1892" s="68"/>
    </row>
    <row r="1893" spans="13:18" x14ac:dyDescent="0.3">
      <c r="M1893" s="67"/>
      <c r="O1893" s="68"/>
      <c r="P1893" s="68"/>
      <c r="Q1893" s="68"/>
      <c r="R1893" s="68"/>
    </row>
    <row r="1894" spans="13:18" x14ac:dyDescent="0.3">
      <c r="M1894" s="67"/>
      <c r="O1894" s="68"/>
      <c r="P1894" s="68"/>
      <c r="Q1894" s="68"/>
      <c r="R1894" s="68"/>
    </row>
    <row r="1895" spans="13:18" x14ac:dyDescent="0.3">
      <c r="M1895" s="67"/>
      <c r="O1895" s="68"/>
      <c r="P1895" s="68"/>
      <c r="Q1895" s="68"/>
      <c r="R1895" s="68"/>
    </row>
    <row r="1896" spans="13:18" x14ac:dyDescent="0.3">
      <c r="M1896" s="67"/>
      <c r="O1896" s="68"/>
      <c r="P1896" s="68"/>
      <c r="Q1896" s="68"/>
      <c r="R1896" s="68"/>
    </row>
    <row r="1897" spans="13:18" x14ac:dyDescent="0.3">
      <c r="M1897" s="67"/>
      <c r="O1897" s="68"/>
      <c r="P1897" s="68"/>
      <c r="Q1897" s="68"/>
      <c r="R1897" s="68"/>
    </row>
    <row r="1898" spans="13:18" x14ac:dyDescent="0.3">
      <c r="M1898" s="67"/>
      <c r="O1898" s="68"/>
      <c r="P1898" s="68"/>
      <c r="Q1898" s="68"/>
      <c r="R1898" s="68"/>
    </row>
    <row r="1899" spans="13:18" x14ac:dyDescent="0.3">
      <c r="M1899" s="67"/>
      <c r="O1899" s="68"/>
      <c r="P1899" s="68"/>
      <c r="Q1899" s="68"/>
      <c r="R1899" s="68"/>
    </row>
    <row r="1900" spans="13:18" x14ac:dyDescent="0.3">
      <c r="M1900" s="67"/>
      <c r="O1900" s="68"/>
      <c r="P1900" s="68"/>
      <c r="Q1900" s="68"/>
      <c r="R1900" s="68"/>
    </row>
    <row r="1901" spans="13:18" x14ac:dyDescent="0.3">
      <c r="M1901" s="67"/>
      <c r="O1901" s="68"/>
      <c r="P1901" s="68"/>
      <c r="Q1901" s="68"/>
      <c r="R1901" s="68"/>
    </row>
    <row r="1902" spans="13:18" x14ac:dyDescent="0.3">
      <c r="M1902" s="67"/>
      <c r="O1902" s="68"/>
      <c r="P1902" s="68"/>
      <c r="Q1902" s="68"/>
      <c r="R1902" s="68"/>
    </row>
    <row r="1903" spans="13:18" x14ac:dyDescent="0.3">
      <c r="M1903" s="67"/>
      <c r="O1903" s="68"/>
      <c r="P1903" s="68"/>
      <c r="Q1903" s="68"/>
      <c r="R1903" s="68"/>
    </row>
    <row r="1904" spans="13:18" x14ac:dyDescent="0.3">
      <c r="M1904" s="67"/>
      <c r="O1904" s="68"/>
      <c r="P1904" s="68"/>
      <c r="Q1904" s="68"/>
      <c r="R1904" s="68"/>
    </row>
    <row r="1905" spans="13:18" x14ac:dyDescent="0.3">
      <c r="M1905" s="67"/>
      <c r="O1905" s="68"/>
      <c r="P1905" s="68"/>
      <c r="Q1905" s="68"/>
      <c r="R1905" s="68"/>
    </row>
    <row r="1906" spans="13:18" x14ac:dyDescent="0.3">
      <c r="M1906" s="67"/>
      <c r="O1906" s="68"/>
      <c r="P1906" s="68"/>
      <c r="Q1906" s="68"/>
      <c r="R1906" s="68"/>
    </row>
    <row r="1907" spans="13:18" x14ac:dyDescent="0.3">
      <c r="M1907" s="67"/>
      <c r="O1907" s="68"/>
      <c r="P1907" s="68"/>
      <c r="Q1907" s="68"/>
      <c r="R1907" s="68"/>
    </row>
    <row r="1908" spans="13:18" x14ac:dyDescent="0.3">
      <c r="M1908" s="67"/>
      <c r="O1908" s="68"/>
      <c r="P1908" s="68"/>
      <c r="Q1908" s="68"/>
      <c r="R1908" s="68"/>
    </row>
    <row r="1909" spans="13:18" x14ac:dyDescent="0.3">
      <c r="M1909" s="67"/>
      <c r="O1909" s="68"/>
      <c r="P1909" s="68"/>
      <c r="Q1909" s="68"/>
      <c r="R1909" s="68"/>
    </row>
    <row r="1910" spans="13:18" x14ac:dyDescent="0.3">
      <c r="M1910" s="67"/>
      <c r="O1910" s="68"/>
      <c r="P1910" s="68"/>
      <c r="Q1910" s="68"/>
      <c r="R1910" s="68"/>
    </row>
    <row r="1911" spans="13:18" x14ac:dyDescent="0.3">
      <c r="M1911" s="67"/>
      <c r="O1911" s="68"/>
      <c r="P1911" s="68"/>
      <c r="Q1911" s="68"/>
      <c r="R1911" s="68"/>
    </row>
    <row r="1912" spans="13:18" x14ac:dyDescent="0.3">
      <c r="M1912" s="67"/>
      <c r="O1912" s="68"/>
      <c r="P1912" s="68"/>
      <c r="Q1912" s="68"/>
      <c r="R1912" s="68"/>
    </row>
    <row r="1913" spans="13:18" x14ac:dyDescent="0.3">
      <c r="M1913" s="67"/>
      <c r="O1913" s="68"/>
      <c r="P1913" s="68"/>
      <c r="Q1913" s="68"/>
      <c r="R1913" s="68"/>
    </row>
    <row r="1914" spans="13:18" x14ac:dyDescent="0.3">
      <c r="M1914" s="67"/>
      <c r="O1914" s="68"/>
      <c r="P1914" s="68"/>
      <c r="Q1914" s="68"/>
      <c r="R1914" s="68"/>
    </row>
    <row r="1915" spans="13:18" x14ac:dyDescent="0.3">
      <c r="M1915" s="67"/>
      <c r="O1915" s="68"/>
      <c r="P1915" s="68"/>
      <c r="Q1915" s="68"/>
      <c r="R1915" s="68"/>
    </row>
    <row r="1916" spans="13:18" x14ac:dyDescent="0.3">
      <c r="M1916" s="67"/>
      <c r="O1916" s="68"/>
      <c r="P1916" s="68"/>
      <c r="Q1916" s="68"/>
      <c r="R1916" s="68"/>
    </row>
    <row r="1917" spans="13:18" x14ac:dyDescent="0.3">
      <c r="M1917" s="67"/>
      <c r="O1917" s="68"/>
      <c r="P1917" s="68"/>
      <c r="Q1917" s="68"/>
      <c r="R1917" s="68"/>
    </row>
    <row r="1918" spans="13:18" x14ac:dyDescent="0.3">
      <c r="M1918" s="67"/>
      <c r="O1918" s="68"/>
      <c r="P1918" s="68"/>
      <c r="Q1918" s="68"/>
      <c r="R1918" s="68"/>
    </row>
    <row r="1919" spans="13:18" x14ac:dyDescent="0.3">
      <c r="M1919" s="67"/>
      <c r="O1919" s="68"/>
      <c r="P1919" s="68"/>
      <c r="Q1919" s="68"/>
      <c r="R1919" s="68"/>
    </row>
    <row r="1920" spans="13:18" x14ac:dyDescent="0.3">
      <c r="M1920" s="67"/>
      <c r="O1920" s="68"/>
      <c r="P1920" s="68"/>
      <c r="Q1920" s="68"/>
      <c r="R1920" s="68"/>
    </row>
    <row r="1921" spans="13:18" x14ac:dyDescent="0.3">
      <c r="M1921" s="67"/>
      <c r="O1921" s="68"/>
      <c r="P1921" s="68"/>
      <c r="Q1921" s="68"/>
      <c r="R1921" s="68"/>
    </row>
    <row r="1922" spans="13:18" x14ac:dyDescent="0.3">
      <c r="M1922" s="67"/>
      <c r="O1922" s="68"/>
      <c r="P1922" s="68"/>
      <c r="Q1922" s="68"/>
      <c r="R1922" s="68"/>
    </row>
    <row r="1923" spans="13:18" x14ac:dyDescent="0.3">
      <c r="M1923" s="67"/>
      <c r="O1923" s="68"/>
      <c r="P1923" s="68"/>
      <c r="Q1923" s="68"/>
      <c r="R1923" s="68"/>
    </row>
    <row r="1924" spans="13:18" x14ac:dyDescent="0.3">
      <c r="M1924" s="67"/>
      <c r="O1924" s="68"/>
      <c r="P1924" s="68"/>
      <c r="Q1924" s="68"/>
      <c r="R1924" s="68"/>
    </row>
    <row r="1925" spans="13:18" x14ac:dyDescent="0.3">
      <c r="M1925" s="67"/>
      <c r="O1925" s="68"/>
      <c r="P1925" s="68"/>
      <c r="Q1925" s="68"/>
      <c r="R1925" s="68"/>
    </row>
    <row r="1926" spans="13:18" x14ac:dyDescent="0.3">
      <c r="M1926" s="67"/>
      <c r="O1926" s="68"/>
      <c r="P1926" s="68"/>
      <c r="Q1926" s="68"/>
      <c r="R1926" s="68"/>
    </row>
    <row r="1927" spans="13:18" x14ac:dyDescent="0.3">
      <c r="M1927" s="67"/>
      <c r="O1927" s="68"/>
      <c r="P1927" s="68"/>
      <c r="Q1927" s="68"/>
      <c r="R1927" s="68"/>
    </row>
    <row r="1928" spans="13:18" x14ac:dyDescent="0.3">
      <c r="M1928" s="67"/>
      <c r="O1928" s="68"/>
      <c r="P1928" s="68"/>
      <c r="Q1928" s="68"/>
      <c r="R1928" s="68"/>
    </row>
    <row r="1929" spans="13:18" x14ac:dyDescent="0.3">
      <c r="M1929" s="67"/>
      <c r="O1929" s="68"/>
      <c r="P1929" s="68"/>
      <c r="Q1929" s="68"/>
      <c r="R1929" s="68"/>
    </row>
    <row r="1930" spans="13:18" x14ac:dyDescent="0.3">
      <c r="M1930" s="67"/>
      <c r="O1930" s="68"/>
      <c r="P1930" s="68"/>
      <c r="Q1930" s="68"/>
      <c r="R1930" s="68"/>
    </row>
    <row r="1931" spans="13:18" x14ac:dyDescent="0.3">
      <c r="M1931" s="67"/>
      <c r="O1931" s="68"/>
      <c r="P1931" s="68"/>
      <c r="Q1931" s="68"/>
      <c r="R1931" s="68"/>
    </row>
    <row r="1932" spans="13:18" x14ac:dyDescent="0.3">
      <c r="M1932" s="67"/>
      <c r="O1932" s="68"/>
      <c r="P1932" s="68"/>
      <c r="Q1932" s="68"/>
      <c r="R1932" s="68"/>
    </row>
    <row r="1933" spans="13:18" x14ac:dyDescent="0.3">
      <c r="M1933" s="67"/>
      <c r="O1933" s="68"/>
      <c r="P1933" s="68"/>
      <c r="Q1933" s="68"/>
      <c r="R1933" s="68"/>
    </row>
    <row r="1934" spans="13:18" x14ac:dyDescent="0.3">
      <c r="M1934" s="67"/>
      <c r="O1934" s="68"/>
      <c r="P1934" s="68"/>
      <c r="Q1934" s="68"/>
      <c r="R1934" s="68"/>
    </row>
    <row r="1935" spans="13:18" x14ac:dyDescent="0.3">
      <c r="M1935" s="67"/>
      <c r="O1935" s="68"/>
      <c r="P1935" s="68"/>
      <c r="Q1935" s="68"/>
      <c r="R1935" s="68"/>
    </row>
    <row r="1936" spans="13:18" x14ac:dyDescent="0.3">
      <c r="M1936" s="67"/>
      <c r="O1936" s="68"/>
      <c r="P1936" s="68"/>
      <c r="Q1936" s="68"/>
      <c r="R1936" s="68"/>
    </row>
    <row r="1937" spans="13:18" x14ac:dyDescent="0.3">
      <c r="M1937" s="67"/>
      <c r="O1937" s="68"/>
      <c r="P1937" s="68"/>
      <c r="Q1937" s="68"/>
      <c r="R1937" s="68"/>
    </row>
    <row r="1938" spans="13:18" x14ac:dyDescent="0.3">
      <c r="M1938" s="67"/>
      <c r="O1938" s="68"/>
      <c r="P1938" s="68"/>
      <c r="Q1938" s="68"/>
      <c r="R1938" s="68"/>
    </row>
    <row r="1939" spans="13:18" x14ac:dyDescent="0.3">
      <c r="M1939" s="67"/>
      <c r="O1939" s="68"/>
      <c r="P1939" s="68"/>
      <c r="Q1939" s="68"/>
      <c r="R1939" s="68"/>
    </row>
    <row r="1940" spans="13:18" x14ac:dyDescent="0.3">
      <c r="M1940" s="67"/>
      <c r="O1940" s="68"/>
      <c r="P1940" s="68"/>
      <c r="Q1940" s="68"/>
      <c r="R1940" s="68"/>
    </row>
    <row r="1941" spans="13:18" x14ac:dyDescent="0.3">
      <c r="M1941" s="67"/>
      <c r="O1941" s="68"/>
      <c r="P1941" s="68"/>
      <c r="Q1941" s="68"/>
      <c r="R1941" s="68"/>
    </row>
    <row r="1942" spans="13:18" x14ac:dyDescent="0.3">
      <c r="M1942" s="67"/>
      <c r="O1942" s="68"/>
      <c r="P1942" s="68"/>
      <c r="Q1942" s="68"/>
      <c r="R1942" s="68"/>
    </row>
    <row r="1943" spans="13:18" x14ac:dyDescent="0.3">
      <c r="M1943" s="67"/>
      <c r="O1943" s="68"/>
      <c r="P1943" s="68"/>
      <c r="Q1943" s="68"/>
      <c r="R1943" s="68"/>
    </row>
    <row r="1944" spans="13:18" x14ac:dyDescent="0.3">
      <c r="M1944" s="67"/>
      <c r="O1944" s="68"/>
      <c r="P1944" s="68"/>
      <c r="Q1944" s="68"/>
      <c r="R1944" s="68"/>
    </row>
    <row r="1945" spans="13:18" x14ac:dyDescent="0.3">
      <c r="M1945" s="67"/>
      <c r="O1945" s="68"/>
      <c r="P1945" s="68"/>
      <c r="Q1945" s="68"/>
      <c r="R1945" s="68"/>
    </row>
    <row r="1946" spans="13:18" x14ac:dyDescent="0.3">
      <c r="M1946" s="67"/>
      <c r="O1946" s="68"/>
      <c r="P1946" s="68"/>
      <c r="Q1946" s="68"/>
      <c r="R1946" s="68"/>
    </row>
    <row r="1947" spans="13:18" x14ac:dyDescent="0.3">
      <c r="M1947" s="67"/>
      <c r="O1947" s="68"/>
      <c r="P1947" s="68"/>
      <c r="Q1947" s="68"/>
      <c r="R1947" s="68"/>
    </row>
    <row r="1948" spans="13:18" x14ac:dyDescent="0.3">
      <c r="M1948" s="67"/>
      <c r="O1948" s="68"/>
      <c r="P1948" s="68"/>
      <c r="Q1948" s="68"/>
      <c r="R1948" s="68"/>
    </row>
    <row r="1949" spans="13:18" x14ac:dyDescent="0.3">
      <c r="M1949" s="67"/>
      <c r="O1949" s="68"/>
      <c r="P1949" s="68"/>
      <c r="Q1949" s="68"/>
      <c r="R1949" s="68"/>
    </row>
    <row r="1950" spans="13:18" x14ac:dyDescent="0.3">
      <c r="M1950" s="67"/>
      <c r="O1950" s="68"/>
      <c r="P1950" s="68"/>
      <c r="Q1950" s="68"/>
      <c r="R1950" s="68"/>
    </row>
    <row r="1951" spans="13:18" x14ac:dyDescent="0.3">
      <c r="M1951" s="67"/>
      <c r="O1951" s="68"/>
      <c r="P1951" s="68"/>
      <c r="Q1951" s="68"/>
      <c r="R1951" s="68"/>
    </row>
    <row r="1952" spans="13:18" x14ac:dyDescent="0.3">
      <c r="M1952" s="67"/>
      <c r="O1952" s="68"/>
      <c r="P1952" s="68"/>
      <c r="Q1952" s="68"/>
      <c r="R1952" s="68"/>
    </row>
    <row r="1953" spans="13:18" x14ac:dyDescent="0.3">
      <c r="M1953" s="67"/>
      <c r="O1953" s="68"/>
      <c r="P1953" s="68"/>
      <c r="Q1953" s="68"/>
      <c r="R1953" s="68"/>
    </row>
    <row r="1954" spans="13:18" x14ac:dyDescent="0.3">
      <c r="M1954" s="67"/>
      <c r="O1954" s="68"/>
      <c r="P1954" s="68"/>
      <c r="Q1954" s="68"/>
      <c r="R1954" s="68"/>
    </row>
    <row r="1955" spans="13:18" x14ac:dyDescent="0.3">
      <c r="M1955" s="67"/>
      <c r="O1955" s="68"/>
      <c r="P1955" s="68"/>
      <c r="Q1955" s="68"/>
      <c r="R1955" s="68"/>
    </row>
    <row r="1956" spans="13:18" x14ac:dyDescent="0.3">
      <c r="M1956" s="67"/>
      <c r="O1956" s="68"/>
      <c r="P1956" s="68"/>
      <c r="Q1956" s="68"/>
      <c r="R1956" s="68"/>
    </row>
    <row r="1957" spans="13:18" x14ac:dyDescent="0.3">
      <c r="M1957" s="67"/>
      <c r="O1957" s="68"/>
      <c r="P1957" s="68"/>
      <c r="Q1957" s="68"/>
      <c r="R1957" s="68"/>
    </row>
    <row r="1958" spans="13:18" x14ac:dyDescent="0.3">
      <c r="M1958" s="67"/>
      <c r="O1958" s="68"/>
      <c r="P1958" s="68"/>
      <c r="Q1958" s="68"/>
      <c r="R1958" s="68"/>
    </row>
    <row r="1959" spans="13:18" x14ac:dyDescent="0.3">
      <c r="M1959" s="67"/>
      <c r="O1959" s="68"/>
      <c r="P1959" s="68"/>
      <c r="Q1959" s="68"/>
      <c r="R1959" s="68"/>
    </row>
    <row r="1960" spans="13:18" x14ac:dyDescent="0.3">
      <c r="M1960" s="67"/>
      <c r="O1960" s="68"/>
      <c r="P1960" s="68"/>
      <c r="Q1960" s="68"/>
      <c r="R1960" s="68"/>
    </row>
    <row r="1961" spans="13:18" x14ac:dyDescent="0.3">
      <c r="M1961" s="67"/>
      <c r="O1961" s="68"/>
      <c r="P1961" s="68"/>
      <c r="Q1961" s="68"/>
      <c r="R1961" s="68"/>
    </row>
    <row r="1962" spans="13:18" x14ac:dyDescent="0.3">
      <c r="M1962" s="67"/>
      <c r="O1962" s="68"/>
      <c r="P1962" s="68"/>
      <c r="Q1962" s="68"/>
      <c r="R1962" s="68"/>
    </row>
    <row r="1963" spans="13:18" x14ac:dyDescent="0.3">
      <c r="M1963" s="67"/>
      <c r="O1963" s="68"/>
      <c r="P1963" s="68"/>
      <c r="Q1963" s="68"/>
      <c r="R1963" s="68"/>
    </row>
    <row r="1964" spans="13:18" x14ac:dyDescent="0.3">
      <c r="M1964" s="67"/>
      <c r="O1964" s="68"/>
      <c r="P1964" s="68"/>
      <c r="Q1964" s="68"/>
      <c r="R1964" s="68"/>
    </row>
    <row r="1965" spans="13:18" x14ac:dyDescent="0.3">
      <c r="M1965" s="67"/>
      <c r="O1965" s="68"/>
      <c r="P1965" s="68"/>
      <c r="Q1965" s="68"/>
      <c r="R1965" s="68"/>
    </row>
    <row r="1966" spans="13:18" x14ac:dyDescent="0.3">
      <c r="M1966" s="67"/>
      <c r="O1966" s="68"/>
      <c r="P1966" s="68"/>
      <c r="Q1966" s="68"/>
      <c r="R1966" s="68"/>
    </row>
    <row r="1967" spans="13:18" x14ac:dyDescent="0.3">
      <c r="M1967" s="67"/>
      <c r="O1967" s="68"/>
      <c r="P1967" s="68"/>
      <c r="Q1967" s="68"/>
      <c r="R1967" s="68"/>
    </row>
    <row r="1968" spans="13:18" x14ac:dyDescent="0.3">
      <c r="M1968" s="67"/>
      <c r="O1968" s="68"/>
      <c r="P1968" s="68"/>
      <c r="Q1968" s="68"/>
      <c r="R1968" s="68"/>
    </row>
    <row r="1969" spans="13:18" x14ac:dyDescent="0.3">
      <c r="M1969" s="67"/>
      <c r="O1969" s="68"/>
      <c r="P1969" s="68"/>
      <c r="Q1969" s="68"/>
      <c r="R1969" s="68"/>
    </row>
    <row r="1970" spans="13:18" x14ac:dyDescent="0.3">
      <c r="M1970" s="67"/>
      <c r="O1970" s="68"/>
      <c r="P1970" s="68"/>
      <c r="Q1970" s="68"/>
      <c r="R1970" s="68"/>
    </row>
    <row r="1971" spans="13:18" x14ac:dyDescent="0.3">
      <c r="M1971" s="67"/>
      <c r="O1971" s="68"/>
      <c r="P1971" s="68"/>
      <c r="Q1971" s="68"/>
      <c r="R1971" s="68"/>
    </row>
    <row r="1972" spans="13:18" x14ac:dyDescent="0.3">
      <c r="M1972" s="67"/>
      <c r="O1972" s="68"/>
      <c r="P1972" s="68"/>
      <c r="Q1972" s="68"/>
      <c r="R1972" s="68"/>
    </row>
    <row r="1973" spans="13:18" x14ac:dyDescent="0.3">
      <c r="M1973" s="67"/>
      <c r="O1973" s="68"/>
      <c r="P1973" s="68"/>
      <c r="Q1973" s="68"/>
      <c r="R1973" s="68"/>
    </row>
    <row r="1974" spans="13:18" x14ac:dyDescent="0.3">
      <c r="M1974" s="67"/>
      <c r="O1974" s="68"/>
      <c r="P1974" s="68"/>
      <c r="Q1974" s="68"/>
      <c r="R1974" s="68"/>
    </row>
    <row r="1975" spans="13:18" x14ac:dyDescent="0.3">
      <c r="M1975" s="67"/>
      <c r="O1975" s="68"/>
      <c r="P1975" s="68"/>
      <c r="Q1975" s="68"/>
      <c r="R1975" s="68"/>
    </row>
    <row r="1976" spans="13:18" x14ac:dyDescent="0.3">
      <c r="M1976" s="67"/>
      <c r="O1976" s="68"/>
      <c r="P1976" s="68"/>
      <c r="Q1976" s="68"/>
      <c r="R1976" s="68"/>
    </row>
    <row r="1977" spans="13:18" x14ac:dyDescent="0.3">
      <c r="M1977" s="67"/>
      <c r="O1977" s="68"/>
      <c r="P1977" s="68"/>
      <c r="Q1977" s="68"/>
      <c r="R1977" s="68"/>
    </row>
    <row r="1978" spans="13:18" x14ac:dyDescent="0.3">
      <c r="M1978" s="67"/>
      <c r="O1978" s="68"/>
      <c r="P1978" s="68"/>
      <c r="Q1978" s="68"/>
      <c r="R1978" s="68"/>
    </row>
    <row r="1979" spans="13:18" x14ac:dyDescent="0.3">
      <c r="M1979" s="67"/>
      <c r="O1979" s="68"/>
      <c r="P1979" s="68"/>
      <c r="Q1979" s="68"/>
      <c r="R1979" s="68"/>
    </row>
    <row r="1980" spans="13:18" x14ac:dyDescent="0.3">
      <c r="M1980" s="67"/>
      <c r="O1980" s="68"/>
      <c r="P1980" s="68"/>
      <c r="Q1980" s="68"/>
      <c r="R1980" s="68"/>
    </row>
    <row r="1981" spans="13:18" x14ac:dyDescent="0.3">
      <c r="M1981" s="67"/>
      <c r="O1981" s="68"/>
      <c r="P1981" s="68"/>
      <c r="Q1981" s="68"/>
      <c r="R1981" s="68"/>
    </row>
    <row r="1982" spans="13:18" x14ac:dyDescent="0.3">
      <c r="M1982" s="67"/>
      <c r="O1982" s="68"/>
      <c r="P1982" s="68"/>
      <c r="Q1982" s="68"/>
      <c r="R1982" s="68"/>
    </row>
    <row r="1983" spans="13:18" x14ac:dyDescent="0.3">
      <c r="M1983" s="67"/>
      <c r="O1983" s="68"/>
      <c r="P1983" s="68"/>
      <c r="Q1983" s="68"/>
      <c r="R1983" s="68"/>
    </row>
    <row r="1984" spans="13:18" x14ac:dyDescent="0.3">
      <c r="M1984" s="67"/>
      <c r="O1984" s="68"/>
      <c r="P1984" s="68"/>
      <c r="Q1984" s="68"/>
      <c r="R1984" s="68"/>
    </row>
    <row r="1985" spans="13:18" x14ac:dyDescent="0.3">
      <c r="M1985" s="67"/>
      <c r="O1985" s="68"/>
      <c r="P1985" s="68"/>
      <c r="Q1985" s="68"/>
      <c r="R1985" s="68"/>
    </row>
    <row r="1986" spans="13:18" x14ac:dyDescent="0.3">
      <c r="M1986" s="67"/>
      <c r="O1986" s="68"/>
      <c r="P1986" s="68"/>
      <c r="Q1986" s="68"/>
      <c r="R1986" s="68"/>
    </row>
    <row r="1987" spans="13:18" x14ac:dyDescent="0.3">
      <c r="M1987" s="67"/>
      <c r="O1987" s="68"/>
      <c r="P1987" s="68"/>
      <c r="Q1987" s="68"/>
      <c r="R1987" s="68"/>
    </row>
    <row r="1988" spans="13:18" x14ac:dyDescent="0.3">
      <c r="M1988" s="67"/>
      <c r="O1988" s="68"/>
      <c r="P1988" s="68"/>
      <c r="Q1988" s="68"/>
      <c r="R1988" s="68"/>
    </row>
    <row r="1989" spans="13:18" x14ac:dyDescent="0.3">
      <c r="M1989" s="67"/>
      <c r="O1989" s="68"/>
      <c r="P1989" s="68"/>
      <c r="Q1989" s="68"/>
      <c r="R1989" s="68"/>
    </row>
    <row r="1990" spans="13:18" x14ac:dyDescent="0.3">
      <c r="M1990" s="67"/>
      <c r="O1990" s="68"/>
      <c r="P1990" s="68"/>
      <c r="Q1990" s="68"/>
      <c r="R1990" s="68"/>
    </row>
    <row r="1991" spans="13:18" x14ac:dyDescent="0.3">
      <c r="M1991" s="67"/>
      <c r="O1991" s="68"/>
      <c r="P1991" s="68"/>
      <c r="Q1991" s="68"/>
      <c r="R1991" s="68"/>
    </row>
    <row r="1992" spans="13:18" x14ac:dyDescent="0.3">
      <c r="M1992" s="67"/>
      <c r="O1992" s="68"/>
      <c r="P1992" s="68"/>
      <c r="Q1992" s="68"/>
      <c r="R1992" s="68"/>
    </row>
    <row r="1993" spans="13:18" x14ac:dyDescent="0.3">
      <c r="M1993" s="67"/>
      <c r="O1993" s="68"/>
      <c r="P1993" s="68"/>
      <c r="Q1993" s="68"/>
      <c r="R1993" s="68"/>
    </row>
    <row r="1994" spans="13:18" x14ac:dyDescent="0.3">
      <c r="M1994" s="67"/>
      <c r="O1994" s="68"/>
      <c r="P1994" s="68"/>
      <c r="Q1994" s="68"/>
      <c r="R1994" s="68"/>
    </row>
    <row r="1995" spans="13:18" x14ac:dyDescent="0.3">
      <c r="M1995" s="67"/>
      <c r="O1995" s="68"/>
      <c r="P1995" s="68"/>
      <c r="Q1995" s="68"/>
      <c r="R1995" s="68"/>
    </row>
    <row r="1996" spans="13:18" x14ac:dyDescent="0.3">
      <c r="M1996" s="67"/>
      <c r="O1996" s="68"/>
      <c r="P1996" s="68"/>
      <c r="Q1996" s="68"/>
      <c r="R1996" s="68"/>
    </row>
    <row r="1997" spans="13:18" x14ac:dyDescent="0.3">
      <c r="M1997" s="67"/>
      <c r="O1997" s="68"/>
      <c r="P1997" s="68"/>
      <c r="Q1997" s="68"/>
      <c r="R1997" s="68"/>
    </row>
    <row r="1998" spans="13:18" x14ac:dyDescent="0.3">
      <c r="M1998" s="67"/>
      <c r="O1998" s="68"/>
      <c r="P1998" s="68"/>
      <c r="Q1998" s="68"/>
      <c r="R1998" s="68"/>
    </row>
    <row r="1999" spans="13:18" x14ac:dyDescent="0.3">
      <c r="M1999" s="67"/>
      <c r="O1999" s="68"/>
      <c r="P1999" s="68"/>
      <c r="Q1999" s="68"/>
      <c r="R1999" s="68"/>
    </row>
    <row r="2000" spans="13:18" x14ac:dyDescent="0.3">
      <c r="M2000" s="67"/>
      <c r="O2000" s="68"/>
      <c r="P2000" s="68"/>
      <c r="Q2000" s="68"/>
      <c r="R2000" s="68"/>
    </row>
    <row r="2001" spans="13:18" x14ac:dyDescent="0.3">
      <c r="M2001" s="67"/>
      <c r="O2001" s="68"/>
      <c r="P2001" s="68"/>
      <c r="Q2001" s="68"/>
      <c r="R2001" s="68"/>
    </row>
    <row r="2002" spans="13:18" x14ac:dyDescent="0.3">
      <c r="M2002" s="67"/>
      <c r="O2002" s="68"/>
      <c r="P2002" s="68"/>
      <c r="Q2002" s="68"/>
      <c r="R2002" s="68"/>
    </row>
    <row r="2003" spans="13:18" x14ac:dyDescent="0.3">
      <c r="M2003" s="67"/>
      <c r="O2003" s="68"/>
      <c r="P2003" s="68"/>
      <c r="Q2003" s="68"/>
      <c r="R2003" s="68"/>
    </row>
    <row r="2004" spans="13:18" x14ac:dyDescent="0.3">
      <c r="M2004" s="67"/>
      <c r="O2004" s="68"/>
      <c r="P2004" s="68"/>
      <c r="Q2004" s="68"/>
      <c r="R2004" s="68"/>
    </row>
    <row r="2005" spans="13:18" x14ac:dyDescent="0.3">
      <c r="M2005" s="67"/>
      <c r="O2005" s="68"/>
      <c r="P2005" s="68"/>
      <c r="Q2005" s="68"/>
      <c r="R2005" s="68"/>
    </row>
    <row r="2006" spans="13:18" x14ac:dyDescent="0.3">
      <c r="M2006" s="67"/>
      <c r="O2006" s="68"/>
      <c r="P2006" s="68"/>
      <c r="Q2006" s="68"/>
      <c r="R2006" s="68"/>
    </row>
    <row r="2007" spans="13:18" x14ac:dyDescent="0.3">
      <c r="M2007" s="67"/>
      <c r="O2007" s="68"/>
      <c r="P2007" s="68"/>
      <c r="Q2007" s="68"/>
      <c r="R2007" s="68"/>
    </row>
    <row r="2008" spans="13:18" x14ac:dyDescent="0.3">
      <c r="M2008" s="67"/>
      <c r="O2008" s="68"/>
      <c r="P2008" s="68"/>
      <c r="Q2008" s="68"/>
      <c r="R2008" s="68"/>
    </row>
    <row r="2009" spans="13:18" x14ac:dyDescent="0.3">
      <c r="M2009" s="67"/>
      <c r="O2009" s="68"/>
      <c r="P2009" s="68"/>
      <c r="Q2009" s="68"/>
      <c r="R2009" s="68"/>
    </row>
    <row r="2010" spans="13:18" x14ac:dyDescent="0.3">
      <c r="M2010" s="67"/>
      <c r="O2010" s="68"/>
      <c r="P2010" s="68"/>
      <c r="Q2010" s="68"/>
      <c r="R2010" s="68"/>
    </row>
    <row r="2011" spans="13:18" x14ac:dyDescent="0.3">
      <c r="M2011" s="67"/>
      <c r="O2011" s="68"/>
      <c r="P2011" s="68"/>
      <c r="Q2011" s="68"/>
      <c r="R2011" s="68"/>
    </row>
    <row r="2012" spans="13:18" x14ac:dyDescent="0.3">
      <c r="M2012" s="67"/>
      <c r="O2012" s="68"/>
      <c r="P2012" s="68"/>
      <c r="Q2012" s="68"/>
      <c r="R2012" s="68"/>
    </row>
    <row r="2013" spans="13:18" x14ac:dyDescent="0.3">
      <c r="M2013" s="67"/>
      <c r="O2013" s="68"/>
      <c r="P2013" s="68"/>
      <c r="Q2013" s="68"/>
      <c r="R2013" s="68"/>
    </row>
    <row r="2014" spans="13:18" x14ac:dyDescent="0.3">
      <c r="M2014" s="67"/>
      <c r="O2014" s="68"/>
      <c r="P2014" s="68"/>
      <c r="Q2014" s="68"/>
      <c r="R2014" s="68"/>
    </row>
    <row r="2015" spans="13:18" x14ac:dyDescent="0.3">
      <c r="M2015" s="67"/>
      <c r="O2015" s="68"/>
      <c r="P2015" s="68"/>
      <c r="Q2015" s="68"/>
      <c r="R2015" s="68"/>
    </row>
    <row r="2016" spans="13:18" x14ac:dyDescent="0.3">
      <c r="M2016" s="67"/>
      <c r="O2016" s="68"/>
      <c r="P2016" s="68"/>
      <c r="Q2016" s="68"/>
      <c r="R2016" s="68"/>
    </row>
    <row r="2017" spans="13:18" x14ac:dyDescent="0.3">
      <c r="M2017" s="67"/>
      <c r="O2017" s="68"/>
      <c r="P2017" s="68"/>
      <c r="Q2017" s="68"/>
      <c r="R2017" s="68"/>
    </row>
    <row r="2018" spans="13:18" x14ac:dyDescent="0.3">
      <c r="M2018" s="67"/>
      <c r="O2018" s="68"/>
      <c r="P2018" s="68"/>
      <c r="Q2018" s="68"/>
      <c r="R2018" s="68"/>
    </row>
    <row r="2019" spans="13:18" x14ac:dyDescent="0.3">
      <c r="M2019" s="67"/>
      <c r="O2019" s="68"/>
      <c r="P2019" s="68"/>
      <c r="Q2019" s="68"/>
      <c r="R2019" s="68"/>
    </row>
    <row r="2020" spans="13:18" x14ac:dyDescent="0.3">
      <c r="M2020" s="67"/>
      <c r="O2020" s="68"/>
      <c r="P2020" s="68"/>
      <c r="Q2020" s="68"/>
      <c r="R2020" s="68"/>
    </row>
    <row r="2021" spans="13:18" x14ac:dyDescent="0.3">
      <c r="M2021" s="67"/>
      <c r="O2021" s="68"/>
      <c r="P2021" s="68"/>
      <c r="Q2021" s="68"/>
      <c r="R2021" s="68"/>
    </row>
    <row r="2022" spans="13:18" x14ac:dyDescent="0.3">
      <c r="M2022" s="67"/>
      <c r="O2022" s="68"/>
      <c r="P2022" s="68"/>
      <c r="Q2022" s="68"/>
      <c r="R2022" s="68"/>
    </row>
    <row r="2023" spans="13:18" x14ac:dyDescent="0.3">
      <c r="M2023" s="67"/>
      <c r="O2023" s="68"/>
      <c r="P2023" s="68"/>
      <c r="Q2023" s="68"/>
      <c r="R2023" s="68"/>
    </row>
    <row r="2024" spans="13:18" x14ac:dyDescent="0.3">
      <c r="M2024" s="67"/>
      <c r="O2024" s="68"/>
      <c r="P2024" s="68"/>
      <c r="Q2024" s="68"/>
      <c r="R2024" s="68"/>
    </row>
    <row r="2025" spans="13:18" x14ac:dyDescent="0.3">
      <c r="M2025" s="67"/>
      <c r="O2025" s="68"/>
      <c r="P2025" s="68"/>
      <c r="Q2025" s="68"/>
      <c r="R2025" s="68"/>
    </row>
    <row r="2026" spans="13:18" x14ac:dyDescent="0.3">
      <c r="M2026" s="67"/>
      <c r="O2026" s="68"/>
      <c r="P2026" s="68"/>
      <c r="Q2026" s="68"/>
      <c r="R2026" s="68"/>
    </row>
    <row r="2027" spans="13:18" x14ac:dyDescent="0.3">
      <c r="M2027" s="67"/>
      <c r="O2027" s="68"/>
      <c r="P2027" s="68"/>
      <c r="Q2027" s="68"/>
      <c r="R2027" s="68"/>
    </row>
    <row r="2028" spans="13:18" x14ac:dyDescent="0.3">
      <c r="M2028" s="67"/>
      <c r="O2028" s="68"/>
      <c r="P2028" s="68"/>
      <c r="Q2028" s="68"/>
      <c r="R2028" s="68"/>
    </row>
    <row r="2029" spans="13:18" x14ac:dyDescent="0.3">
      <c r="M2029" s="67"/>
      <c r="O2029" s="68"/>
      <c r="P2029" s="68"/>
      <c r="Q2029" s="68"/>
      <c r="R2029" s="68"/>
    </row>
    <row r="2030" spans="13:18" x14ac:dyDescent="0.3">
      <c r="M2030" s="67"/>
      <c r="O2030" s="68"/>
      <c r="P2030" s="68"/>
      <c r="Q2030" s="68"/>
      <c r="R2030" s="68"/>
    </row>
    <row r="2031" spans="13:18" x14ac:dyDescent="0.3">
      <c r="M2031" s="67"/>
      <c r="O2031" s="68"/>
      <c r="P2031" s="68"/>
      <c r="Q2031" s="68"/>
      <c r="R2031" s="68"/>
    </row>
    <row r="2032" spans="13:18" x14ac:dyDescent="0.3">
      <c r="M2032" s="67"/>
      <c r="O2032" s="68"/>
      <c r="P2032" s="68"/>
      <c r="Q2032" s="68"/>
      <c r="R2032" s="68"/>
    </row>
    <row r="2033" spans="13:18" x14ac:dyDescent="0.3">
      <c r="M2033" s="67"/>
      <c r="O2033" s="68"/>
      <c r="P2033" s="68"/>
      <c r="Q2033" s="68"/>
      <c r="R2033" s="68"/>
    </row>
    <row r="2034" spans="13:18" x14ac:dyDescent="0.3">
      <c r="M2034" s="67"/>
      <c r="O2034" s="68"/>
      <c r="P2034" s="68"/>
      <c r="Q2034" s="68"/>
      <c r="R2034" s="68"/>
    </row>
    <row r="2035" spans="13:18" x14ac:dyDescent="0.3">
      <c r="M2035" s="67"/>
      <c r="O2035" s="68"/>
      <c r="P2035" s="68"/>
      <c r="Q2035" s="68"/>
      <c r="R2035" s="68"/>
    </row>
    <row r="2036" spans="13:18" x14ac:dyDescent="0.3">
      <c r="M2036" s="67"/>
      <c r="O2036" s="68"/>
      <c r="P2036" s="68"/>
      <c r="Q2036" s="68"/>
      <c r="R2036" s="68"/>
    </row>
    <row r="2037" spans="13:18" x14ac:dyDescent="0.3">
      <c r="M2037" s="67"/>
      <c r="O2037" s="68"/>
      <c r="P2037" s="68"/>
      <c r="Q2037" s="68"/>
      <c r="R2037" s="68"/>
    </row>
    <row r="2038" spans="13:18" x14ac:dyDescent="0.3">
      <c r="M2038" s="67"/>
      <c r="O2038" s="68"/>
      <c r="P2038" s="68"/>
      <c r="Q2038" s="68"/>
      <c r="R2038" s="68"/>
    </row>
    <row r="2039" spans="13:18" x14ac:dyDescent="0.3">
      <c r="M2039" s="67"/>
      <c r="O2039" s="68"/>
      <c r="P2039" s="68"/>
      <c r="Q2039" s="68"/>
      <c r="R2039" s="68"/>
    </row>
    <row r="2040" spans="13:18" x14ac:dyDescent="0.3">
      <c r="M2040" s="67"/>
      <c r="O2040" s="68"/>
      <c r="P2040" s="68"/>
      <c r="Q2040" s="68"/>
      <c r="R2040" s="68"/>
    </row>
    <row r="2041" spans="13:18" x14ac:dyDescent="0.3">
      <c r="M2041" s="67"/>
      <c r="O2041" s="68"/>
      <c r="P2041" s="68"/>
      <c r="Q2041" s="68"/>
      <c r="R2041" s="68"/>
    </row>
    <row r="2042" spans="13:18" x14ac:dyDescent="0.3">
      <c r="M2042" s="67"/>
      <c r="O2042" s="68"/>
      <c r="P2042" s="68"/>
      <c r="Q2042" s="68"/>
      <c r="R2042" s="68"/>
    </row>
    <row r="2043" spans="13:18" x14ac:dyDescent="0.3">
      <c r="M2043" s="67"/>
      <c r="O2043" s="68"/>
      <c r="P2043" s="68"/>
      <c r="Q2043" s="68"/>
      <c r="R2043" s="68"/>
    </row>
    <row r="2044" spans="13:18" x14ac:dyDescent="0.3">
      <c r="M2044" s="67"/>
      <c r="O2044" s="68"/>
      <c r="P2044" s="68"/>
      <c r="Q2044" s="68"/>
      <c r="R2044" s="68"/>
    </row>
    <row r="2045" spans="13:18" x14ac:dyDescent="0.3">
      <c r="M2045" s="67"/>
      <c r="O2045" s="68"/>
      <c r="P2045" s="68"/>
      <c r="Q2045" s="68"/>
      <c r="R2045" s="68"/>
    </row>
    <row r="2046" spans="13:18" x14ac:dyDescent="0.3">
      <c r="M2046" s="67"/>
      <c r="O2046" s="68"/>
      <c r="P2046" s="68"/>
      <c r="Q2046" s="68"/>
      <c r="R2046" s="68"/>
    </row>
    <row r="2047" spans="13:18" x14ac:dyDescent="0.3">
      <c r="M2047" s="67"/>
      <c r="O2047" s="68"/>
      <c r="P2047" s="68"/>
      <c r="Q2047" s="68"/>
      <c r="R2047" s="68"/>
    </row>
    <row r="2048" spans="13:18" x14ac:dyDescent="0.3">
      <c r="M2048" s="67"/>
      <c r="O2048" s="68"/>
      <c r="P2048" s="68"/>
      <c r="Q2048" s="68"/>
      <c r="R2048" s="68"/>
    </row>
    <row r="2049" spans="13:18" x14ac:dyDescent="0.3">
      <c r="M2049" s="67"/>
      <c r="O2049" s="68"/>
      <c r="P2049" s="68"/>
      <c r="Q2049" s="68"/>
      <c r="R2049" s="68"/>
    </row>
    <row r="2050" spans="13:18" x14ac:dyDescent="0.3">
      <c r="M2050" s="67"/>
      <c r="O2050" s="68"/>
      <c r="P2050" s="68"/>
      <c r="Q2050" s="68"/>
      <c r="R2050" s="68"/>
    </row>
    <row r="2051" spans="13:18" x14ac:dyDescent="0.3">
      <c r="M2051" s="67"/>
      <c r="O2051" s="68"/>
      <c r="P2051" s="68"/>
      <c r="Q2051" s="68"/>
      <c r="R2051" s="68"/>
    </row>
    <row r="2052" spans="13:18" x14ac:dyDescent="0.3">
      <c r="M2052" s="67"/>
      <c r="O2052" s="68"/>
      <c r="P2052" s="68"/>
      <c r="Q2052" s="68"/>
      <c r="R2052" s="68"/>
    </row>
    <row r="2053" spans="13:18" x14ac:dyDescent="0.3">
      <c r="M2053" s="67"/>
      <c r="O2053" s="68"/>
      <c r="P2053" s="68"/>
      <c r="Q2053" s="68"/>
      <c r="R2053" s="68"/>
    </row>
    <row r="2054" spans="13:18" x14ac:dyDescent="0.3">
      <c r="M2054" s="67"/>
      <c r="O2054" s="68"/>
      <c r="P2054" s="68"/>
      <c r="Q2054" s="68"/>
      <c r="R2054" s="68"/>
    </row>
    <row r="2055" spans="13:18" x14ac:dyDescent="0.3">
      <c r="M2055" s="67"/>
      <c r="O2055" s="68"/>
      <c r="P2055" s="68"/>
      <c r="Q2055" s="68"/>
      <c r="R2055" s="68"/>
    </row>
    <row r="2056" spans="13:18" x14ac:dyDescent="0.3">
      <c r="M2056" s="67"/>
      <c r="O2056" s="68"/>
      <c r="P2056" s="68"/>
      <c r="Q2056" s="68"/>
      <c r="R2056" s="68"/>
    </row>
    <row r="2057" spans="13:18" x14ac:dyDescent="0.3">
      <c r="M2057" s="67"/>
      <c r="O2057" s="68"/>
      <c r="P2057" s="68"/>
      <c r="Q2057" s="68"/>
      <c r="R2057" s="68"/>
    </row>
    <row r="2058" spans="13:18" x14ac:dyDescent="0.3">
      <c r="M2058" s="67"/>
      <c r="O2058" s="68"/>
      <c r="P2058" s="68"/>
      <c r="Q2058" s="68"/>
      <c r="R2058" s="68"/>
    </row>
    <row r="2059" spans="13:18" x14ac:dyDescent="0.3">
      <c r="M2059" s="67"/>
      <c r="O2059" s="68"/>
      <c r="P2059" s="68"/>
      <c r="Q2059" s="68"/>
      <c r="R2059" s="68"/>
    </row>
    <row r="2060" spans="13:18" x14ac:dyDescent="0.3">
      <c r="M2060" s="67"/>
      <c r="O2060" s="68"/>
      <c r="P2060" s="68"/>
      <c r="Q2060" s="68"/>
      <c r="R2060" s="68"/>
    </row>
    <row r="2061" spans="13:18" x14ac:dyDescent="0.3">
      <c r="M2061" s="67"/>
      <c r="O2061" s="68"/>
      <c r="P2061" s="68"/>
      <c r="Q2061" s="68"/>
      <c r="R2061" s="68"/>
    </row>
    <row r="2062" spans="13:18" x14ac:dyDescent="0.3">
      <c r="M2062" s="67"/>
      <c r="O2062" s="68"/>
      <c r="P2062" s="68"/>
      <c r="Q2062" s="68"/>
      <c r="R2062" s="68"/>
    </row>
    <row r="2063" spans="13:18" x14ac:dyDescent="0.3">
      <c r="M2063" s="67"/>
      <c r="O2063" s="68"/>
      <c r="P2063" s="68"/>
      <c r="Q2063" s="68"/>
      <c r="R2063" s="68"/>
    </row>
    <row r="2064" spans="13:18" x14ac:dyDescent="0.3">
      <c r="M2064" s="67"/>
      <c r="O2064" s="68"/>
      <c r="P2064" s="68"/>
      <c r="Q2064" s="68"/>
      <c r="R2064" s="68"/>
    </row>
    <row r="2065" spans="13:18" x14ac:dyDescent="0.3">
      <c r="M2065" s="67"/>
      <c r="O2065" s="68"/>
      <c r="P2065" s="68"/>
      <c r="Q2065" s="68"/>
      <c r="R2065" s="68"/>
    </row>
    <row r="2066" spans="13:18" x14ac:dyDescent="0.3">
      <c r="M2066" s="67"/>
      <c r="O2066" s="68"/>
      <c r="P2066" s="68"/>
      <c r="Q2066" s="68"/>
      <c r="R2066" s="68"/>
    </row>
    <row r="2067" spans="13:18" x14ac:dyDescent="0.3">
      <c r="M2067" s="67"/>
      <c r="O2067" s="68"/>
      <c r="P2067" s="68"/>
      <c r="Q2067" s="68"/>
      <c r="R2067" s="68"/>
    </row>
    <row r="2068" spans="13:18" x14ac:dyDescent="0.3">
      <c r="M2068" s="67"/>
      <c r="O2068" s="68"/>
      <c r="P2068" s="68"/>
      <c r="Q2068" s="68"/>
      <c r="R2068" s="68"/>
    </row>
    <row r="2069" spans="13:18" x14ac:dyDescent="0.3">
      <c r="M2069" s="67"/>
      <c r="O2069" s="68"/>
      <c r="P2069" s="68"/>
      <c r="Q2069" s="68"/>
      <c r="R2069" s="68"/>
    </row>
    <row r="2070" spans="13:18" x14ac:dyDescent="0.3">
      <c r="M2070" s="67"/>
      <c r="O2070" s="68"/>
      <c r="P2070" s="68"/>
      <c r="Q2070" s="68"/>
      <c r="R2070" s="68"/>
    </row>
    <row r="2071" spans="13:18" x14ac:dyDescent="0.3">
      <c r="M2071" s="67"/>
      <c r="O2071" s="68"/>
      <c r="P2071" s="68"/>
      <c r="Q2071" s="68"/>
      <c r="R2071" s="68"/>
    </row>
    <row r="2072" spans="13:18" x14ac:dyDescent="0.3">
      <c r="M2072" s="67"/>
      <c r="O2072" s="68"/>
      <c r="P2072" s="68"/>
      <c r="Q2072" s="68"/>
      <c r="R2072" s="68"/>
    </row>
    <row r="2073" spans="13:18" x14ac:dyDescent="0.3">
      <c r="M2073" s="67"/>
      <c r="O2073" s="68"/>
      <c r="P2073" s="68"/>
      <c r="Q2073" s="68"/>
      <c r="R2073" s="68"/>
    </row>
    <row r="2074" spans="13:18" x14ac:dyDescent="0.3">
      <c r="M2074" s="67"/>
      <c r="O2074" s="68"/>
      <c r="P2074" s="68"/>
      <c r="Q2074" s="68"/>
      <c r="R2074" s="68"/>
    </row>
    <row r="2075" spans="13:18" x14ac:dyDescent="0.3">
      <c r="M2075" s="67"/>
      <c r="O2075" s="68"/>
      <c r="P2075" s="68"/>
      <c r="Q2075" s="68"/>
      <c r="R2075" s="68"/>
    </row>
    <row r="2076" spans="13:18" x14ac:dyDescent="0.3">
      <c r="M2076" s="67"/>
      <c r="O2076" s="68"/>
      <c r="P2076" s="68"/>
      <c r="Q2076" s="68"/>
      <c r="R2076" s="68"/>
    </row>
    <row r="2077" spans="13:18" x14ac:dyDescent="0.3">
      <c r="M2077" s="67"/>
      <c r="O2077" s="68"/>
      <c r="P2077" s="68"/>
      <c r="Q2077" s="68"/>
      <c r="R2077" s="68"/>
    </row>
    <row r="2078" spans="13:18" x14ac:dyDescent="0.3">
      <c r="M2078" s="67"/>
      <c r="O2078" s="68"/>
      <c r="P2078" s="68"/>
      <c r="Q2078" s="68"/>
      <c r="R2078" s="68"/>
    </row>
    <row r="2079" spans="13:18" x14ac:dyDescent="0.3">
      <c r="M2079" s="67"/>
      <c r="O2079" s="68"/>
      <c r="P2079" s="68"/>
      <c r="Q2079" s="68"/>
      <c r="R2079" s="68"/>
    </row>
    <row r="2080" spans="13:18" x14ac:dyDescent="0.3">
      <c r="M2080" s="67"/>
      <c r="O2080" s="68"/>
      <c r="P2080" s="68"/>
      <c r="Q2080" s="68"/>
      <c r="R2080" s="68"/>
    </row>
    <row r="2081" spans="13:18" x14ac:dyDescent="0.3">
      <c r="M2081" s="67"/>
      <c r="O2081" s="68"/>
      <c r="P2081" s="68"/>
      <c r="Q2081" s="68"/>
      <c r="R2081" s="68"/>
    </row>
    <row r="2082" spans="13:18" x14ac:dyDescent="0.3">
      <c r="M2082" s="67"/>
      <c r="O2082" s="68"/>
      <c r="P2082" s="68"/>
      <c r="Q2082" s="68"/>
      <c r="R2082" s="68"/>
    </row>
    <row r="2083" spans="13:18" x14ac:dyDescent="0.3">
      <c r="M2083" s="67"/>
      <c r="O2083" s="68"/>
      <c r="P2083" s="68"/>
      <c r="Q2083" s="68"/>
      <c r="R2083" s="68"/>
    </row>
    <row r="2084" spans="13:18" x14ac:dyDescent="0.3">
      <c r="M2084" s="67"/>
      <c r="O2084" s="68"/>
      <c r="P2084" s="68"/>
      <c r="Q2084" s="68"/>
      <c r="R2084" s="68"/>
    </row>
    <row r="2085" spans="13:18" x14ac:dyDescent="0.3">
      <c r="M2085" s="67"/>
      <c r="O2085" s="68"/>
      <c r="P2085" s="68"/>
      <c r="Q2085" s="68"/>
      <c r="R2085" s="68"/>
    </row>
    <row r="2086" spans="13:18" x14ac:dyDescent="0.3">
      <c r="M2086" s="67"/>
      <c r="O2086" s="68"/>
      <c r="P2086" s="68"/>
      <c r="Q2086" s="68"/>
      <c r="R2086" s="68"/>
    </row>
    <row r="2087" spans="13:18" x14ac:dyDescent="0.3">
      <c r="M2087" s="67"/>
      <c r="O2087" s="68"/>
      <c r="P2087" s="68"/>
      <c r="Q2087" s="68"/>
      <c r="R2087" s="68"/>
    </row>
    <row r="2088" spans="13:18" x14ac:dyDescent="0.3">
      <c r="M2088" s="67"/>
      <c r="O2088" s="68"/>
      <c r="P2088" s="68"/>
      <c r="Q2088" s="68"/>
      <c r="R2088" s="68"/>
    </row>
    <row r="2089" spans="13:18" x14ac:dyDescent="0.3">
      <c r="M2089" s="67"/>
      <c r="O2089" s="68"/>
      <c r="P2089" s="68"/>
      <c r="Q2089" s="68"/>
      <c r="R2089" s="68"/>
    </row>
    <row r="2090" spans="13:18" x14ac:dyDescent="0.3">
      <c r="M2090" s="67"/>
      <c r="O2090" s="68"/>
      <c r="P2090" s="68"/>
      <c r="Q2090" s="68"/>
      <c r="R2090" s="68"/>
    </row>
    <row r="2091" spans="13:18" x14ac:dyDescent="0.3">
      <c r="M2091" s="67"/>
      <c r="O2091" s="68"/>
      <c r="P2091" s="68"/>
      <c r="Q2091" s="68"/>
      <c r="R2091" s="68"/>
    </row>
    <row r="2092" spans="13:18" x14ac:dyDescent="0.3">
      <c r="M2092" s="67"/>
      <c r="O2092" s="68"/>
      <c r="P2092" s="68"/>
      <c r="Q2092" s="68"/>
      <c r="R2092" s="68"/>
    </row>
    <row r="2093" spans="13:18" x14ac:dyDescent="0.3">
      <c r="M2093" s="67"/>
      <c r="O2093" s="68"/>
      <c r="P2093" s="68"/>
      <c r="Q2093" s="68"/>
      <c r="R2093" s="68"/>
    </row>
    <row r="2094" spans="13:18" x14ac:dyDescent="0.3">
      <c r="M2094" s="67"/>
      <c r="O2094" s="68"/>
      <c r="P2094" s="68"/>
      <c r="Q2094" s="68"/>
      <c r="R2094" s="68"/>
    </row>
    <row r="2095" spans="13:18" x14ac:dyDescent="0.3">
      <c r="M2095" s="67"/>
      <c r="O2095" s="68"/>
      <c r="P2095" s="68"/>
      <c r="Q2095" s="68"/>
      <c r="R2095" s="68"/>
    </row>
    <row r="2096" spans="13:18" x14ac:dyDescent="0.3">
      <c r="M2096" s="67"/>
      <c r="O2096" s="68"/>
      <c r="P2096" s="68"/>
      <c r="Q2096" s="68"/>
      <c r="R2096" s="68"/>
    </row>
    <row r="2097" spans="13:18" x14ac:dyDescent="0.3">
      <c r="M2097" s="67"/>
      <c r="O2097" s="68"/>
      <c r="P2097" s="68"/>
      <c r="Q2097" s="68"/>
      <c r="R2097" s="68"/>
    </row>
    <row r="2098" spans="13:18" x14ac:dyDescent="0.3">
      <c r="M2098" s="67"/>
      <c r="O2098" s="68"/>
      <c r="P2098" s="68"/>
      <c r="Q2098" s="68"/>
      <c r="R2098" s="68"/>
    </row>
    <row r="2099" spans="13:18" x14ac:dyDescent="0.3">
      <c r="M2099" s="67"/>
      <c r="O2099" s="68"/>
      <c r="P2099" s="68"/>
      <c r="Q2099" s="68"/>
      <c r="R2099" s="68"/>
    </row>
    <row r="2100" spans="13:18" x14ac:dyDescent="0.3">
      <c r="M2100" s="67"/>
      <c r="O2100" s="68"/>
      <c r="P2100" s="68"/>
      <c r="Q2100" s="68"/>
      <c r="R2100" s="68"/>
    </row>
    <row r="2101" spans="13:18" x14ac:dyDescent="0.3">
      <c r="M2101" s="67"/>
      <c r="O2101" s="68"/>
      <c r="P2101" s="68"/>
      <c r="Q2101" s="68"/>
      <c r="R2101" s="68"/>
    </row>
    <row r="2102" spans="13:18" x14ac:dyDescent="0.3">
      <c r="M2102" s="67"/>
      <c r="O2102" s="68"/>
      <c r="P2102" s="68"/>
      <c r="Q2102" s="68"/>
      <c r="R2102" s="68"/>
    </row>
    <row r="2103" spans="13:18" x14ac:dyDescent="0.3">
      <c r="M2103" s="67"/>
      <c r="O2103" s="68"/>
      <c r="P2103" s="68"/>
      <c r="Q2103" s="68"/>
      <c r="R2103" s="68"/>
    </row>
    <row r="2104" spans="13:18" x14ac:dyDescent="0.3">
      <c r="M2104" s="67"/>
      <c r="O2104" s="68"/>
      <c r="P2104" s="68"/>
      <c r="Q2104" s="68"/>
      <c r="R2104" s="68"/>
    </row>
    <row r="2105" spans="13:18" x14ac:dyDescent="0.3">
      <c r="M2105" s="67"/>
      <c r="O2105" s="68"/>
      <c r="P2105" s="68"/>
      <c r="Q2105" s="68"/>
      <c r="R2105" s="68"/>
    </row>
    <row r="2106" spans="13:18" x14ac:dyDescent="0.3">
      <c r="M2106" s="67"/>
      <c r="O2106" s="68"/>
      <c r="P2106" s="68"/>
      <c r="Q2106" s="68"/>
      <c r="R2106" s="68"/>
    </row>
    <row r="2107" spans="13:18" x14ac:dyDescent="0.3">
      <c r="M2107" s="67"/>
      <c r="O2107" s="68"/>
      <c r="P2107" s="68"/>
      <c r="Q2107" s="68"/>
      <c r="R2107" s="68"/>
    </row>
    <row r="2108" spans="13:18" x14ac:dyDescent="0.3">
      <c r="M2108" s="67"/>
      <c r="O2108" s="68"/>
      <c r="P2108" s="68"/>
      <c r="Q2108" s="68"/>
      <c r="R2108" s="68"/>
    </row>
    <row r="2109" spans="13:18" x14ac:dyDescent="0.3">
      <c r="M2109" s="67"/>
      <c r="O2109" s="68"/>
      <c r="P2109" s="68"/>
      <c r="Q2109" s="68"/>
      <c r="R2109" s="68"/>
    </row>
    <row r="2110" spans="13:18" x14ac:dyDescent="0.3">
      <c r="M2110" s="67"/>
      <c r="O2110" s="68"/>
      <c r="P2110" s="68"/>
      <c r="Q2110" s="68"/>
      <c r="R2110" s="68"/>
    </row>
    <row r="2111" spans="13:18" x14ac:dyDescent="0.3">
      <c r="M2111" s="67"/>
      <c r="O2111" s="68"/>
      <c r="P2111" s="68"/>
      <c r="Q2111" s="68"/>
      <c r="R2111" s="68"/>
    </row>
    <row r="2112" spans="13:18" x14ac:dyDescent="0.3">
      <c r="M2112" s="67"/>
      <c r="O2112" s="68"/>
      <c r="P2112" s="68"/>
      <c r="Q2112" s="68"/>
      <c r="R2112" s="68"/>
    </row>
    <row r="2113" spans="13:18" x14ac:dyDescent="0.3">
      <c r="M2113" s="67"/>
      <c r="O2113" s="68"/>
      <c r="P2113" s="68"/>
      <c r="Q2113" s="68"/>
      <c r="R2113" s="68"/>
    </row>
    <row r="2114" spans="13:18" x14ac:dyDescent="0.3">
      <c r="M2114" s="67"/>
      <c r="O2114" s="68"/>
      <c r="P2114" s="68"/>
      <c r="Q2114" s="68"/>
      <c r="R2114" s="68"/>
    </row>
    <row r="2115" spans="13:18" x14ac:dyDescent="0.3">
      <c r="M2115" s="67"/>
      <c r="O2115" s="68"/>
      <c r="P2115" s="68"/>
      <c r="Q2115" s="68"/>
      <c r="R2115" s="68"/>
    </row>
    <row r="2116" spans="13:18" x14ac:dyDescent="0.3">
      <c r="M2116" s="67"/>
      <c r="O2116" s="68"/>
      <c r="P2116" s="68"/>
      <c r="Q2116" s="68"/>
      <c r="R2116" s="68"/>
    </row>
    <row r="2117" spans="13:18" x14ac:dyDescent="0.3">
      <c r="M2117" s="67"/>
      <c r="O2117" s="68"/>
      <c r="P2117" s="68"/>
      <c r="Q2117" s="68"/>
      <c r="R2117" s="68"/>
    </row>
    <row r="2118" spans="13:18" x14ac:dyDescent="0.3">
      <c r="M2118" s="67"/>
      <c r="O2118" s="68"/>
      <c r="P2118" s="68"/>
      <c r="Q2118" s="68"/>
      <c r="R2118" s="68"/>
    </row>
    <row r="2119" spans="13:18" x14ac:dyDescent="0.3">
      <c r="M2119" s="67"/>
      <c r="O2119" s="68"/>
      <c r="P2119" s="68"/>
      <c r="Q2119" s="68"/>
      <c r="R2119" s="68"/>
    </row>
    <row r="2120" spans="13:18" x14ac:dyDescent="0.3">
      <c r="M2120" s="67"/>
      <c r="O2120" s="68"/>
      <c r="P2120" s="68"/>
      <c r="Q2120" s="68"/>
      <c r="R2120" s="68"/>
    </row>
    <row r="2121" spans="13:18" x14ac:dyDescent="0.3">
      <c r="M2121" s="67"/>
      <c r="O2121" s="68"/>
      <c r="P2121" s="68"/>
      <c r="Q2121" s="68"/>
      <c r="R2121" s="68"/>
    </row>
    <row r="2122" spans="13:18" x14ac:dyDescent="0.3">
      <c r="M2122" s="67"/>
      <c r="O2122" s="68"/>
      <c r="P2122" s="68"/>
      <c r="Q2122" s="68"/>
      <c r="R2122" s="68"/>
    </row>
    <row r="2123" spans="13:18" x14ac:dyDescent="0.3">
      <c r="M2123" s="67"/>
      <c r="O2123" s="68"/>
      <c r="P2123" s="68"/>
      <c r="Q2123" s="68"/>
      <c r="R2123" s="68"/>
    </row>
    <row r="2124" spans="13:18" x14ac:dyDescent="0.3">
      <c r="M2124" s="67"/>
      <c r="O2124" s="68"/>
      <c r="P2124" s="68"/>
      <c r="Q2124" s="68"/>
      <c r="R2124" s="68"/>
    </row>
    <row r="2125" spans="13:18" x14ac:dyDescent="0.3">
      <c r="M2125" s="67"/>
      <c r="O2125" s="68"/>
      <c r="P2125" s="68"/>
      <c r="Q2125" s="68"/>
      <c r="R2125" s="68"/>
    </row>
    <row r="2126" spans="13:18" x14ac:dyDescent="0.3">
      <c r="M2126" s="67"/>
      <c r="O2126" s="68"/>
      <c r="P2126" s="68"/>
      <c r="Q2126" s="68"/>
      <c r="R2126" s="68"/>
    </row>
    <row r="2127" spans="13:18" x14ac:dyDescent="0.3">
      <c r="M2127" s="67"/>
      <c r="O2127" s="68"/>
      <c r="P2127" s="68"/>
      <c r="Q2127" s="68"/>
      <c r="R2127" s="68"/>
    </row>
    <row r="2128" spans="13:18" x14ac:dyDescent="0.3">
      <c r="M2128" s="67"/>
      <c r="O2128" s="68"/>
      <c r="P2128" s="68"/>
      <c r="Q2128" s="68"/>
      <c r="R2128" s="68"/>
    </row>
    <row r="2129" spans="13:18" x14ac:dyDescent="0.3">
      <c r="M2129" s="67"/>
      <c r="O2129" s="68"/>
      <c r="P2129" s="68"/>
      <c r="Q2129" s="68"/>
      <c r="R2129" s="68"/>
    </row>
    <row r="2130" spans="13:18" x14ac:dyDescent="0.3">
      <c r="M2130" s="67"/>
      <c r="O2130" s="68"/>
      <c r="P2130" s="68"/>
      <c r="Q2130" s="68"/>
      <c r="R2130" s="68"/>
    </row>
    <row r="2131" spans="13:18" x14ac:dyDescent="0.3">
      <c r="M2131" s="67"/>
      <c r="O2131" s="68"/>
      <c r="P2131" s="68"/>
      <c r="Q2131" s="68"/>
      <c r="R2131" s="68"/>
    </row>
    <row r="2132" spans="13:18" x14ac:dyDescent="0.3">
      <c r="M2132" s="67"/>
      <c r="O2132" s="68"/>
      <c r="P2132" s="68"/>
      <c r="Q2132" s="68"/>
      <c r="R2132" s="68"/>
    </row>
    <row r="2133" spans="13:18" x14ac:dyDescent="0.3">
      <c r="M2133" s="67"/>
      <c r="O2133" s="68"/>
      <c r="P2133" s="68"/>
      <c r="Q2133" s="68"/>
      <c r="R2133" s="68"/>
    </row>
    <row r="2134" spans="13:18" x14ac:dyDescent="0.3">
      <c r="M2134" s="67"/>
      <c r="O2134" s="68"/>
      <c r="P2134" s="68"/>
      <c r="Q2134" s="68"/>
      <c r="R2134" s="68"/>
    </row>
    <row r="2135" spans="13:18" x14ac:dyDescent="0.3">
      <c r="M2135" s="67"/>
      <c r="O2135" s="68"/>
      <c r="P2135" s="68"/>
      <c r="Q2135" s="68"/>
      <c r="R2135" s="68"/>
    </row>
    <row r="2136" spans="13:18" x14ac:dyDescent="0.3">
      <c r="M2136" s="67"/>
      <c r="O2136" s="68"/>
      <c r="P2136" s="68"/>
      <c r="Q2136" s="68"/>
      <c r="R2136" s="68"/>
    </row>
    <row r="2137" spans="13:18" x14ac:dyDescent="0.3">
      <c r="M2137" s="67"/>
      <c r="O2137" s="68"/>
      <c r="P2137" s="68"/>
      <c r="Q2137" s="68"/>
      <c r="R2137" s="68"/>
    </row>
    <row r="2138" spans="13:18" x14ac:dyDescent="0.3">
      <c r="M2138" s="67"/>
      <c r="O2138" s="68"/>
      <c r="P2138" s="68"/>
      <c r="Q2138" s="68"/>
      <c r="R2138" s="68"/>
    </row>
    <row r="2139" spans="13:18" x14ac:dyDescent="0.3">
      <c r="M2139" s="67"/>
      <c r="O2139" s="68"/>
      <c r="P2139" s="68"/>
      <c r="Q2139" s="68"/>
      <c r="R2139" s="68"/>
    </row>
    <row r="2140" spans="13:18" x14ac:dyDescent="0.3">
      <c r="M2140" s="67"/>
      <c r="O2140" s="68"/>
      <c r="P2140" s="68"/>
      <c r="Q2140" s="68"/>
      <c r="R2140" s="68"/>
    </row>
    <row r="2141" spans="13:18" x14ac:dyDescent="0.3">
      <c r="M2141" s="67"/>
      <c r="O2141" s="68"/>
      <c r="P2141" s="68"/>
      <c r="Q2141" s="68"/>
      <c r="R2141" s="68"/>
    </row>
    <row r="2142" spans="13:18" x14ac:dyDescent="0.3">
      <c r="M2142" s="67"/>
      <c r="O2142" s="68"/>
      <c r="P2142" s="68"/>
      <c r="Q2142" s="68"/>
      <c r="R2142" s="68"/>
    </row>
    <row r="2143" spans="13:18" x14ac:dyDescent="0.3">
      <c r="M2143" s="67"/>
      <c r="O2143" s="68"/>
      <c r="P2143" s="68"/>
      <c r="Q2143" s="68"/>
      <c r="R2143" s="68"/>
    </row>
    <row r="2144" spans="13:18" x14ac:dyDescent="0.3">
      <c r="M2144" s="67"/>
      <c r="O2144" s="68"/>
      <c r="P2144" s="68"/>
      <c r="Q2144" s="68"/>
      <c r="R2144" s="68"/>
    </row>
    <row r="2145" spans="13:18" x14ac:dyDescent="0.3">
      <c r="M2145" s="67"/>
      <c r="O2145" s="68"/>
      <c r="P2145" s="68"/>
      <c r="Q2145" s="68"/>
      <c r="R2145" s="68"/>
    </row>
    <row r="2146" spans="13:18" x14ac:dyDescent="0.3">
      <c r="M2146" s="67"/>
      <c r="O2146" s="68"/>
      <c r="P2146" s="68"/>
      <c r="Q2146" s="68"/>
      <c r="R2146" s="68"/>
    </row>
    <row r="2147" spans="13:18" x14ac:dyDescent="0.3">
      <c r="M2147" s="67"/>
      <c r="O2147" s="68"/>
      <c r="P2147" s="68"/>
      <c r="Q2147" s="68"/>
      <c r="R2147" s="68"/>
    </row>
    <row r="2148" spans="13:18" x14ac:dyDescent="0.3">
      <c r="M2148" s="67"/>
      <c r="O2148" s="68"/>
      <c r="P2148" s="68"/>
      <c r="Q2148" s="68"/>
      <c r="R2148" s="68"/>
    </row>
    <row r="2149" spans="13:18" x14ac:dyDescent="0.3">
      <c r="M2149" s="67"/>
      <c r="O2149" s="68"/>
      <c r="P2149" s="68"/>
      <c r="Q2149" s="68"/>
      <c r="R2149" s="68"/>
    </row>
    <row r="2150" spans="13:18" x14ac:dyDescent="0.3">
      <c r="M2150" s="67"/>
      <c r="O2150" s="68"/>
      <c r="P2150" s="68"/>
      <c r="Q2150" s="68"/>
      <c r="R2150" s="68"/>
    </row>
    <row r="2151" spans="13:18" x14ac:dyDescent="0.3">
      <c r="M2151" s="67"/>
      <c r="O2151" s="68"/>
      <c r="P2151" s="68"/>
      <c r="Q2151" s="68"/>
      <c r="R2151" s="68"/>
    </row>
    <row r="2152" spans="13:18" x14ac:dyDescent="0.3">
      <c r="M2152" s="67"/>
      <c r="O2152" s="68"/>
      <c r="P2152" s="68"/>
      <c r="Q2152" s="68"/>
      <c r="R2152" s="68"/>
    </row>
    <row r="2153" spans="13:18" x14ac:dyDescent="0.3">
      <c r="M2153" s="67"/>
      <c r="O2153" s="68"/>
      <c r="P2153" s="68"/>
      <c r="Q2153" s="68"/>
      <c r="R2153" s="68"/>
    </row>
    <row r="2154" spans="13:18" x14ac:dyDescent="0.3">
      <c r="M2154" s="67"/>
      <c r="O2154" s="68"/>
      <c r="P2154" s="68"/>
      <c r="Q2154" s="68"/>
      <c r="R2154" s="68"/>
    </row>
    <row r="2155" spans="13:18" x14ac:dyDescent="0.3">
      <c r="M2155" s="67"/>
      <c r="O2155" s="68"/>
      <c r="P2155" s="68"/>
      <c r="Q2155" s="68"/>
      <c r="R2155" s="68"/>
    </row>
    <row r="2156" spans="13:18" x14ac:dyDescent="0.3">
      <c r="M2156" s="67"/>
      <c r="O2156" s="68"/>
      <c r="P2156" s="68"/>
      <c r="Q2156" s="68"/>
      <c r="R2156" s="68"/>
    </row>
    <row r="2157" spans="13:18" x14ac:dyDescent="0.3">
      <c r="M2157" s="67"/>
      <c r="O2157" s="68"/>
      <c r="P2157" s="68"/>
      <c r="Q2157" s="68"/>
      <c r="R2157" s="68"/>
    </row>
    <row r="2158" spans="13:18" x14ac:dyDescent="0.3">
      <c r="M2158" s="67"/>
      <c r="O2158" s="68"/>
      <c r="P2158" s="68"/>
      <c r="Q2158" s="68"/>
      <c r="R2158" s="68"/>
    </row>
    <row r="2159" spans="13:18" x14ac:dyDescent="0.3">
      <c r="M2159" s="67"/>
      <c r="O2159" s="68"/>
      <c r="P2159" s="68"/>
      <c r="Q2159" s="68"/>
      <c r="R2159" s="68"/>
    </row>
    <row r="2160" spans="13:18" x14ac:dyDescent="0.3">
      <c r="M2160" s="67"/>
      <c r="O2160" s="68"/>
      <c r="P2160" s="68"/>
      <c r="Q2160" s="68"/>
      <c r="R2160" s="68"/>
    </row>
    <row r="2161" spans="13:18" x14ac:dyDescent="0.3">
      <c r="M2161" s="67"/>
      <c r="O2161" s="68"/>
      <c r="P2161" s="68"/>
      <c r="Q2161" s="68"/>
      <c r="R2161" s="68"/>
    </row>
    <row r="2162" spans="13:18" x14ac:dyDescent="0.3">
      <c r="M2162" s="67"/>
      <c r="O2162" s="68"/>
      <c r="P2162" s="68"/>
      <c r="Q2162" s="68"/>
      <c r="R2162" s="68"/>
    </row>
    <row r="2163" spans="13:18" x14ac:dyDescent="0.3">
      <c r="M2163" s="67"/>
      <c r="O2163" s="68"/>
      <c r="P2163" s="68"/>
      <c r="Q2163" s="68"/>
      <c r="R2163" s="68"/>
    </row>
    <row r="2164" spans="13:18" x14ac:dyDescent="0.3">
      <c r="M2164" s="67"/>
      <c r="O2164" s="68"/>
      <c r="P2164" s="68"/>
      <c r="Q2164" s="68"/>
      <c r="R2164" s="68"/>
    </row>
    <row r="2165" spans="13:18" x14ac:dyDescent="0.3">
      <c r="M2165" s="67"/>
      <c r="O2165" s="68"/>
      <c r="P2165" s="68"/>
      <c r="Q2165" s="68"/>
      <c r="R2165" s="68"/>
    </row>
    <row r="2166" spans="13:18" x14ac:dyDescent="0.3">
      <c r="M2166" s="67"/>
      <c r="O2166" s="68"/>
      <c r="P2166" s="68"/>
      <c r="Q2166" s="68"/>
      <c r="R2166" s="68"/>
    </row>
    <row r="2167" spans="13:18" x14ac:dyDescent="0.3">
      <c r="M2167" s="67"/>
      <c r="O2167" s="68"/>
      <c r="P2167" s="68"/>
      <c r="Q2167" s="68"/>
      <c r="R2167" s="68"/>
    </row>
    <row r="2168" spans="13:18" x14ac:dyDescent="0.3">
      <c r="M2168" s="67"/>
      <c r="O2168" s="68"/>
      <c r="P2168" s="68"/>
      <c r="Q2168" s="68"/>
      <c r="R2168" s="68"/>
    </row>
    <row r="2169" spans="13:18" x14ac:dyDescent="0.3">
      <c r="M2169" s="67"/>
      <c r="O2169" s="68"/>
      <c r="P2169" s="68"/>
      <c r="Q2169" s="68"/>
      <c r="R2169" s="68"/>
    </row>
    <row r="2170" spans="13:18" x14ac:dyDescent="0.3">
      <c r="M2170" s="67"/>
      <c r="O2170" s="68"/>
      <c r="P2170" s="68"/>
      <c r="Q2170" s="68"/>
      <c r="R2170" s="68"/>
    </row>
    <row r="2171" spans="13:18" x14ac:dyDescent="0.3">
      <c r="M2171" s="67"/>
      <c r="O2171" s="68"/>
      <c r="P2171" s="68"/>
      <c r="Q2171" s="68"/>
      <c r="R2171" s="68"/>
    </row>
    <row r="2172" spans="13:18" x14ac:dyDescent="0.3">
      <c r="M2172" s="67"/>
      <c r="O2172" s="68"/>
      <c r="P2172" s="68"/>
      <c r="Q2172" s="68"/>
      <c r="R2172" s="68"/>
    </row>
    <row r="2173" spans="13:18" x14ac:dyDescent="0.3">
      <c r="M2173" s="67"/>
      <c r="O2173" s="68"/>
      <c r="P2173" s="68"/>
      <c r="Q2173" s="68"/>
      <c r="R2173" s="68"/>
    </row>
    <row r="2174" spans="13:18" x14ac:dyDescent="0.3">
      <c r="M2174" s="67"/>
      <c r="O2174" s="68"/>
      <c r="P2174" s="68"/>
      <c r="Q2174" s="68"/>
      <c r="R2174" s="68"/>
    </row>
    <row r="2175" spans="13:18" x14ac:dyDescent="0.3">
      <c r="M2175" s="67"/>
      <c r="O2175" s="68"/>
      <c r="P2175" s="68"/>
      <c r="Q2175" s="68"/>
      <c r="R2175" s="68"/>
    </row>
    <row r="2176" spans="13:18" x14ac:dyDescent="0.3">
      <c r="M2176" s="67"/>
      <c r="O2176" s="68"/>
      <c r="P2176" s="68"/>
      <c r="Q2176" s="68"/>
      <c r="R2176" s="68"/>
    </row>
    <row r="2177" spans="13:18" x14ac:dyDescent="0.3">
      <c r="M2177" s="67"/>
      <c r="O2177" s="68"/>
      <c r="P2177" s="68"/>
      <c r="Q2177" s="68"/>
      <c r="R2177" s="68"/>
    </row>
    <row r="2178" spans="13:18" x14ac:dyDescent="0.3">
      <c r="M2178" s="67"/>
      <c r="O2178" s="68"/>
      <c r="P2178" s="68"/>
      <c r="Q2178" s="68"/>
      <c r="R2178" s="68"/>
    </row>
    <row r="2179" spans="13:18" x14ac:dyDescent="0.3">
      <c r="M2179" s="67"/>
      <c r="O2179" s="68"/>
      <c r="P2179" s="68"/>
      <c r="Q2179" s="68"/>
      <c r="R2179" s="68"/>
    </row>
    <row r="2180" spans="13:18" x14ac:dyDescent="0.3">
      <c r="M2180" s="67"/>
      <c r="O2180" s="68"/>
      <c r="P2180" s="68"/>
      <c r="Q2180" s="68"/>
      <c r="R2180" s="68"/>
    </row>
    <row r="2181" spans="13:18" x14ac:dyDescent="0.3">
      <c r="M2181" s="67"/>
      <c r="O2181" s="68"/>
      <c r="P2181" s="68"/>
      <c r="Q2181" s="68"/>
      <c r="R2181" s="68"/>
    </row>
    <row r="2182" spans="13:18" x14ac:dyDescent="0.3">
      <c r="M2182" s="67"/>
      <c r="O2182" s="68"/>
      <c r="P2182" s="68"/>
      <c r="Q2182" s="68"/>
      <c r="R2182" s="68"/>
    </row>
    <row r="2183" spans="13:18" x14ac:dyDescent="0.3">
      <c r="M2183" s="67"/>
      <c r="O2183" s="68"/>
      <c r="P2183" s="68"/>
      <c r="Q2183" s="68"/>
      <c r="R2183" s="68"/>
    </row>
    <row r="2184" spans="13:18" x14ac:dyDescent="0.3">
      <c r="M2184" s="67"/>
      <c r="O2184" s="68"/>
      <c r="P2184" s="68"/>
      <c r="Q2184" s="68"/>
      <c r="R2184" s="68"/>
    </row>
    <row r="2185" spans="13:18" x14ac:dyDescent="0.3">
      <c r="M2185" s="67"/>
      <c r="O2185" s="68"/>
      <c r="P2185" s="68"/>
      <c r="Q2185" s="68"/>
      <c r="R2185" s="68"/>
    </row>
    <row r="2186" spans="13:18" x14ac:dyDescent="0.3">
      <c r="M2186" s="67"/>
      <c r="O2186" s="68"/>
      <c r="P2186" s="68"/>
      <c r="Q2186" s="68"/>
      <c r="R2186" s="68"/>
    </row>
    <row r="2187" spans="13:18" x14ac:dyDescent="0.3">
      <c r="M2187" s="67"/>
      <c r="O2187" s="68"/>
      <c r="P2187" s="68"/>
      <c r="Q2187" s="68"/>
      <c r="R2187" s="68"/>
    </row>
    <row r="2188" spans="13:18" x14ac:dyDescent="0.3">
      <c r="M2188" s="67"/>
      <c r="O2188" s="68"/>
      <c r="P2188" s="68"/>
      <c r="Q2188" s="68"/>
      <c r="R2188" s="68"/>
    </row>
    <row r="2189" spans="13:18" x14ac:dyDescent="0.3">
      <c r="M2189" s="67"/>
      <c r="O2189" s="68"/>
      <c r="P2189" s="68"/>
      <c r="Q2189" s="68"/>
      <c r="R2189" s="68"/>
    </row>
    <row r="2190" spans="13:18" x14ac:dyDescent="0.3">
      <c r="M2190" s="67"/>
      <c r="O2190" s="68"/>
      <c r="P2190" s="68"/>
      <c r="Q2190" s="68"/>
      <c r="R2190" s="68"/>
    </row>
    <row r="2191" spans="13:18" x14ac:dyDescent="0.3">
      <c r="M2191" s="67"/>
      <c r="O2191" s="68"/>
      <c r="P2191" s="68"/>
      <c r="Q2191" s="68"/>
      <c r="R2191" s="68"/>
    </row>
    <row r="2192" spans="13:18" x14ac:dyDescent="0.3">
      <c r="M2192" s="67"/>
      <c r="O2192" s="68"/>
      <c r="P2192" s="68"/>
      <c r="Q2192" s="68"/>
      <c r="R2192" s="68"/>
    </row>
    <row r="2193" spans="13:18" x14ac:dyDescent="0.3">
      <c r="M2193" s="67"/>
      <c r="O2193" s="68"/>
      <c r="P2193" s="68"/>
      <c r="Q2193" s="68"/>
      <c r="R2193" s="68"/>
    </row>
    <row r="2194" spans="13:18" x14ac:dyDescent="0.3">
      <c r="M2194" s="67"/>
      <c r="O2194" s="68"/>
      <c r="P2194" s="68"/>
      <c r="Q2194" s="68"/>
      <c r="R2194" s="68"/>
    </row>
    <row r="2195" spans="13:18" x14ac:dyDescent="0.3">
      <c r="M2195" s="67"/>
      <c r="O2195" s="68"/>
      <c r="P2195" s="68"/>
      <c r="Q2195" s="68"/>
      <c r="R2195" s="68"/>
    </row>
    <row r="2196" spans="13:18" x14ac:dyDescent="0.3">
      <c r="M2196" s="67"/>
      <c r="O2196" s="68"/>
      <c r="P2196" s="68"/>
      <c r="Q2196" s="68"/>
      <c r="R2196" s="68"/>
    </row>
    <row r="2197" spans="13:18" x14ac:dyDescent="0.3">
      <c r="M2197" s="67"/>
      <c r="O2197" s="68"/>
      <c r="P2197" s="68"/>
      <c r="Q2197" s="68"/>
      <c r="R2197" s="68"/>
    </row>
    <row r="2198" spans="13:18" x14ac:dyDescent="0.3">
      <c r="M2198" s="67"/>
      <c r="O2198" s="68"/>
      <c r="P2198" s="68"/>
      <c r="Q2198" s="68"/>
      <c r="R2198" s="68"/>
    </row>
    <row r="2199" spans="13:18" x14ac:dyDescent="0.3">
      <c r="M2199" s="67"/>
      <c r="O2199" s="68"/>
      <c r="P2199" s="68"/>
      <c r="Q2199" s="68"/>
      <c r="R2199" s="68"/>
    </row>
    <row r="2200" spans="13:18" x14ac:dyDescent="0.3">
      <c r="M2200" s="67"/>
      <c r="O2200" s="68"/>
      <c r="P2200" s="68"/>
      <c r="Q2200" s="68"/>
      <c r="R2200" s="68"/>
    </row>
    <row r="2201" spans="13:18" x14ac:dyDescent="0.3">
      <c r="M2201" s="67"/>
      <c r="O2201" s="68"/>
      <c r="P2201" s="68"/>
      <c r="Q2201" s="68"/>
      <c r="R2201" s="68"/>
    </row>
    <row r="2202" spans="13:18" x14ac:dyDescent="0.3">
      <c r="M2202" s="67"/>
      <c r="O2202" s="68"/>
      <c r="P2202" s="68"/>
      <c r="Q2202" s="68"/>
      <c r="R2202" s="68"/>
    </row>
    <row r="2203" spans="13:18" x14ac:dyDescent="0.3">
      <c r="M2203" s="67"/>
      <c r="O2203" s="68"/>
      <c r="P2203" s="68"/>
      <c r="Q2203" s="68"/>
      <c r="R2203" s="68"/>
    </row>
    <row r="2204" spans="13:18" x14ac:dyDescent="0.3">
      <c r="M2204" s="67"/>
      <c r="O2204" s="68"/>
      <c r="P2204" s="68"/>
      <c r="Q2204" s="68"/>
      <c r="R2204" s="68"/>
    </row>
    <row r="2205" spans="13:18" x14ac:dyDescent="0.3">
      <c r="M2205" s="67"/>
      <c r="O2205" s="68"/>
      <c r="P2205" s="68"/>
      <c r="Q2205" s="68"/>
      <c r="R2205" s="68"/>
    </row>
    <row r="2206" spans="13:18" x14ac:dyDescent="0.3">
      <c r="M2206" s="67"/>
      <c r="O2206" s="68"/>
      <c r="P2206" s="68"/>
      <c r="Q2206" s="68"/>
      <c r="R2206" s="68"/>
    </row>
    <row r="2207" spans="13:18" x14ac:dyDescent="0.3">
      <c r="M2207" s="67"/>
      <c r="O2207" s="68"/>
      <c r="P2207" s="68"/>
      <c r="Q2207" s="68"/>
      <c r="R2207" s="68"/>
    </row>
    <row r="2208" spans="13:18" x14ac:dyDescent="0.3">
      <c r="M2208" s="67"/>
      <c r="O2208" s="68"/>
      <c r="P2208" s="68"/>
      <c r="Q2208" s="68"/>
      <c r="R2208" s="68"/>
    </row>
    <row r="2209" spans="13:18" x14ac:dyDescent="0.3">
      <c r="M2209" s="67"/>
      <c r="O2209" s="68"/>
      <c r="P2209" s="68"/>
      <c r="Q2209" s="68"/>
      <c r="R2209" s="68"/>
    </row>
    <row r="2210" spans="13:18" x14ac:dyDescent="0.3">
      <c r="M2210" s="67"/>
      <c r="O2210" s="68"/>
      <c r="P2210" s="68"/>
      <c r="Q2210" s="68"/>
      <c r="R2210" s="68"/>
    </row>
    <row r="2211" spans="13:18" x14ac:dyDescent="0.3">
      <c r="M2211" s="67"/>
      <c r="O2211" s="68"/>
      <c r="P2211" s="68"/>
      <c r="Q2211" s="68"/>
      <c r="R2211" s="68"/>
    </row>
    <row r="2212" spans="13:18" x14ac:dyDescent="0.3">
      <c r="M2212" s="67"/>
      <c r="O2212" s="68"/>
      <c r="P2212" s="68"/>
      <c r="Q2212" s="68"/>
      <c r="R2212" s="68"/>
    </row>
    <row r="2213" spans="13:18" x14ac:dyDescent="0.3">
      <c r="M2213" s="67"/>
      <c r="O2213" s="68"/>
      <c r="P2213" s="68"/>
      <c r="Q2213" s="68"/>
      <c r="R2213" s="68"/>
    </row>
    <row r="2214" spans="13:18" x14ac:dyDescent="0.3">
      <c r="M2214" s="67"/>
      <c r="O2214" s="68"/>
      <c r="P2214" s="68"/>
      <c r="Q2214" s="68"/>
      <c r="R2214" s="68"/>
    </row>
    <row r="2215" spans="13:18" x14ac:dyDescent="0.3">
      <c r="M2215" s="67"/>
      <c r="O2215" s="68"/>
      <c r="P2215" s="68"/>
      <c r="Q2215" s="68"/>
      <c r="R2215" s="68"/>
    </row>
    <row r="2216" spans="13:18" x14ac:dyDescent="0.3">
      <c r="M2216" s="67"/>
      <c r="O2216" s="68"/>
      <c r="P2216" s="68"/>
      <c r="Q2216" s="68"/>
      <c r="R2216" s="68"/>
    </row>
    <row r="2217" spans="13:18" x14ac:dyDescent="0.3">
      <c r="M2217" s="67"/>
      <c r="O2217" s="68"/>
      <c r="P2217" s="68"/>
      <c r="Q2217" s="68"/>
      <c r="R2217" s="68"/>
    </row>
    <row r="2218" spans="13:18" x14ac:dyDescent="0.3">
      <c r="M2218" s="67"/>
      <c r="O2218" s="68"/>
      <c r="P2218" s="68"/>
      <c r="Q2218" s="68"/>
      <c r="R2218" s="68"/>
    </row>
    <row r="2219" spans="13:18" x14ac:dyDescent="0.3">
      <c r="M2219" s="67"/>
      <c r="O2219" s="68"/>
      <c r="P2219" s="68"/>
      <c r="Q2219" s="68"/>
      <c r="R2219" s="68"/>
    </row>
    <row r="2220" spans="13:18" x14ac:dyDescent="0.3">
      <c r="M2220" s="67"/>
      <c r="O2220" s="68"/>
      <c r="P2220" s="68"/>
      <c r="Q2220" s="68"/>
      <c r="R2220" s="68"/>
    </row>
    <row r="2221" spans="13:18" x14ac:dyDescent="0.3">
      <c r="M2221" s="67"/>
      <c r="O2221" s="68"/>
      <c r="P2221" s="68"/>
      <c r="Q2221" s="68"/>
      <c r="R2221" s="68"/>
    </row>
    <row r="2222" spans="13:18" x14ac:dyDescent="0.3">
      <c r="M2222" s="67"/>
      <c r="O2222" s="68"/>
      <c r="P2222" s="68"/>
      <c r="Q2222" s="68"/>
      <c r="R2222" s="68"/>
    </row>
    <row r="2223" spans="13:18" x14ac:dyDescent="0.3">
      <c r="M2223" s="67"/>
      <c r="O2223" s="68"/>
      <c r="P2223" s="68"/>
      <c r="Q2223" s="68"/>
      <c r="R2223" s="68"/>
    </row>
    <row r="2224" spans="13:18" x14ac:dyDescent="0.3">
      <c r="M2224" s="67"/>
      <c r="O2224" s="68"/>
      <c r="P2224" s="68"/>
      <c r="Q2224" s="68"/>
      <c r="R2224" s="68"/>
    </row>
    <row r="2225" spans="13:18" x14ac:dyDescent="0.3">
      <c r="M2225" s="67"/>
      <c r="O2225" s="68"/>
      <c r="P2225" s="68"/>
      <c r="Q2225" s="68"/>
      <c r="R2225" s="68"/>
    </row>
    <row r="2226" spans="13:18" x14ac:dyDescent="0.3">
      <c r="M2226" s="67"/>
      <c r="O2226" s="68"/>
      <c r="P2226" s="68"/>
      <c r="Q2226" s="68"/>
      <c r="R2226" s="68"/>
    </row>
    <row r="2227" spans="13:18" x14ac:dyDescent="0.3">
      <c r="M2227" s="67"/>
      <c r="O2227" s="68"/>
      <c r="P2227" s="68"/>
      <c r="Q2227" s="68"/>
      <c r="R2227" s="68"/>
    </row>
    <row r="2228" spans="13:18" x14ac:dyDescent="0.3">
      <c r="M2228" s="67"/>
      <c r="O2228" s="68"/>
      <c r="P2228" s="68"/>
      <c r="Q2228" s="68"/>
      <c r="R2228" s="68"/>
    </row>
    <row r="2229" spans="13:18" x14ac:dyDescent="0.3">
      <c r="M2229" s="67"/>
      <c r="O2229" s="68"/>
      <c r="P2229" s="68"/>
      <c r="Q2229" s="68"/>
      <c r="R2229" s="68"/>
    </row>
    <row r="2230" spans="13:18" x14ac:dyDescent="0.3">
      <c r="M2230" s="67"/>
      <c r="O2230" s="68"/>
      <c r="P2230" s="68"/>
      <c r="Q2230" s="68"/>
      <c r="R2230" s="68"/>
    </row>
    <row r="2231" spans="13:18" x14ac:dyDescent="0.3">
      <c r="M2231" s="67"/>
      <c r="O2231" s="68"/>
      <c r="P2231" s="68"/>
      <c r="Q2231" s="68"/>
      <c r="R2231" s="68"/>
    </row>
    <row r="2232" spans="13:18" x14ac:dyDescent="0.3">
      <c r="M2232" s="67"/>
      <c r="O2232" s="68"/>
      <c r="P2232" s="68"/>
      <c r="Q2232" s="68"/>
      <c r="R2232" s="68"/>
    </row>
    <row r="2233" spans="13:18" x14ac:dyDescent="0.3">
      <c r="M2233" s="67"/>
      <c r="O2233" s="68"/>
      <c r="P2233" s="68"/>
      <c r="Q2233" s="68"/>
      <c r="R2233" s="68"/>
    </row>
    <row r="2234" spans="13:18" x14ac:dyDescent="0.3">
      <c r="M2234" s="67"/>
      <c r="O2234" s="68"/>
      <c r="P2234" s="68"/>
      <c r="Q2234" s="68"/>
      <c r="R2234" s="68"/>
    </row>
    <row r="2235" spans="13:18" x14ac:dyDescent="0.3">
      <c r="M2235" s="67"/>
      <c r="O2235" s="68"/>
      <c r="P2235" s="68"/>
      <c r="Q2235" s="68"/>
      <c r="R2235" s="68"/>
    </row>
    <row r="2236" spans="13:18" x14ac:dyDescent="0.3">
      <c r="M2236" s="67"/>
      <c r="O2236" s="68"/>
      <c r="P2236" s="68"/>
      <c r="Q2236" s="68"/>
      <c r="R2236" s="68"/>
    </row>
    <row r="2237" spans="13:18" x14ac:dyDescent="0.3">
      <c r="M2237" s="67"/>
      <c r="O2237" s="68"/>
      <c r="P2237" s="68"/>
      <c r="Q2237" s="68"/>
      <c r="R2237" s="68"/>
    </row>
    <row r="2238" spans="13:18" x14ac:dyDescent="0.3">
      <c r="M2238" s="67"/>
      <c r="O2238" s="68"/>
      <c r="P2238" s="68"/>
      <c r="Q2238" s="68"/>
      <c r="R2238" s="68"/>
    </row>
    <row r="2239" spans="13:18" x14ac:dyDescent="0.3">
      <c r="M2239" s="67"/>
      <c r="O2239" s="68"/>
      <c r="P2239" s="68"/>
      <c r="Q2239" s="68"/>
      <c r="R2239" s="68"/>
    </row>
    <row r="2240" spans="13:18" x14ac:dyDescent="0.3">
      <c r="M2240" s="67"/>
      <c r="O2240" s="68"/>
      <c r="P2240" s="68"/>
      <c r="Q2240" s="68"/>
      <c r="R2240" s="68"/>
    </row>
    <row r="2241" spans="13:18" x14ac:dyDescent="0.3">
      <c r="M2241" s="67"/>
      <c r="O2241" s="68"/>
      <c r="P2241" s="68"/>
      <c r="Q2241" s="68"/>
      <c r="R2241" s="68"/>
    </row>
    <row r="2242" spans="13:18" x14ac:dyDescent="0.3">
      <c r="M2242" s="67"/>
      <c r="O2242" s="68"/>
      <c r="P2242" s="68"/>
      <c r="Q2242" s="68"/>
      <c r="R2242" s="68"/>
    </row>
    <row r="2243" spans="13:18" x14ac:dyDescent="0.3">
      <c r="M2243" s="67"/>
      <c r="O2243" s="68"/>
      <c r="P2243" s="68"/>
      <c r="Q2243" s="68"/>
      <c r="R2243" s="68"/>
    </row>
    <row r="2244" spans="13:18" x14ac:dyDescent="0.3">
      <c r="M2244" s="67"/>
      <c r="O2244" s="68"/>
      <c r="P2244" s="68"/>
      <c r="Q2244" s="68"/>
      <c r="R2244" s="68"/>
    </row>
    <row r="2245" spans="13:18" x14ac:dyDescent="0.3">
      <c r="M2245" s="67"/>
      <c r="O2245" s="68"/>
      <c r="P2245" s="68"/>
      <c r="Q2245" s="68"/>
      <c r="R2245" s="68"/>
    </row>
    <row r="2246" spans="13:18" x14ac:dyDescent="0.3">
      <c r="M2246" s="67"/>
      <c r="O2246" s="68"/>
      <c r="P2246" s="68"/>
      <c r="Q2246" s="68"/>
      <c r="R2246" s="68"/>
    </row>
    <row r="2247" spans="13:18" x14ac:dyDescent="0.3">
      <c r="M2247" s="67"/>
      <c r="O2247" s="68"/>
      <c r="P2247" s="68"/>
      <c r="Q2247" s="68"/>
      <c r="R2247" s="68"/>
    </row>
    <row r="2248" spans="13:18" x14ac:dyDescent="0.3">
      <c r="M2248" s="67"/>
      <c r="O2248" s="68"/>
      <c r="P2248" s="68"/>
      <c r="Q2248" s="68"/>
      <c r="R2248" s="68"/>
    </row>
    <row r="2249" spans="13:18" x14ac:dyDescent="0.3">
      <c r="M2249" s="67"/>
      <c r="O2249" s="68"/>
      <c r="P2249" s="68"/>
      <c r="Q2249" s="68"/>
      <c r="R2249" s="68"/>
    </row>
    <row r="2250" spans="13:18" x14ac:dyDescent="0.3">
      <c r="M2250" s="67"/>
      <c r="O2250" s="68"/>
      <c r="P2250" s="68"/>
      <c r="Q2250" s="68"/>
      <c r="R2250" s="68"/>
    </row>
    <row r="2251" spans="13:18" x14ac:dyDescent="0.3">
      <c r="M2251" s="67"/>
      <c r="O2251" s="68"/>
      <c r="P2251" s="68"/>
      <c r="Q2251" s="68"/>
      <c r="R2251" s="68"/>
    </row>
    <row r="2252" spans="13:18" x14ac:dyDescent="0.3">
      <c r="M2252" s="67"/>
      <c r="O2252" s="68"/>
      <c r="P2252" s="68"/>
      <c r="Q2252" s="68"/>
      <c r="R2252" s="68"/>
    </row>
    <row r="2253" spans="13:18" x14ac:dyDescent="0.3">
      <c r="M2253" s="67"/>
      <c r="O2253" s="68"/>
      <c r="P2253" s="68"/>
      <c r="Q2253" s="68"/>
      <c r="R2253" s="68"/>
    </row>
    <row r="2254" spans="13:18" x14ac:dyDescent="0.3">
      <c r="M2254" s="67"/>
      <c r="O2254" s="68"/>
      <c r="P2254" s="68"/>
      <c r="Q2254" s="68"/>
      <c r="R2254" s="68"/>
    </row>
    <row r="2255" spans="13:18" x14ac:dyDescent="0.3">
      <c r="M2255" s="67"/>
      <c r="O2255" s="68"/>
      <c r="P2255" s="68"/>
      <c r="Q2255" s="68"/>
      <c r="R2255" s="68"/>
    </row>
    <row r="2256" spans="13:18" x14ac:dyDescent="0.3">
      <c r="M2256" s="67"/>
      <c r="O2256" s="68"/>
      <c r="P2256" s="68"/>
      <c r="Q2256" s="68"/>
      <c r="R2256" s="68"/>
    </row>
    <row r="2257" spans="13:18" x14ac:dyDescent="0.3">
      <c r="M2257" s="67"/>
      <c r="O2257" s="68"/>
      <c r="P2257" s="68"/>
      <c r="Q2257" s="68"/>
      <c r="R2257" s="68"/>
    </row>
    <row r="2258" spans="13:18" x14ac:dyDescent="0.3">
      <c r="M2258" s="67"/>
      <c r="O2258" s="68"/>
      <c r="P2258" s="68"/>
      <c r="Q2258" s="68"/>
      <c r="R2258" s="68"/>
    </row>
    <row r="2259" spans="13:18" x14ac:dyDescent="0.3">
      <c r="M2259" s="67"/>
      <c r="O2259" s="68"/>
      <c r="P2259" s="68"/>
      <c r="Q2259" s="68"/>
      <c r="R2259" s="68"/>
    </row>
    <row r="2260" spans="13:18" x14ac:dyDescent="0.3">
      <c r="M2260" s="67"/>
      <c r="O2260" s="68"/>
      <c r="P2260" s="68"/>
      <c r="Q2260" s="68"/>
      <c r="R2260" s="68"/>
    </row>
    <row r="2261" spans="13:18" x14ac:dyDescent="0.3">
      <c r="M2261" s="67"/>
      <c r="O2261" s="68"/>
      <c r="P2261" s="68"/>
      <c r="Q2261" s="68"/>
      <c r="R2261" s="68"/>
    </row>
    <row r="2262" spans="13:18" x14ac:dyDescent="0.3">
      <c r="M2262" s="67"/>
      <c r="O2262" s="68"/>
      <c r="P2262" s="68"/>
      <c r="Q2262" s="68"/>
      <c r="R2262" s="68"/>
    </row>
    <row r="2263" spans="13:18" x14ac:dyDescent="0.3">
      <c r="M2263" s="67"/>
      <c r="O2263" s="68"/>
      <c r="P2263" s="68"/>
      <c r="Q2263" s="68"/>
      <c r="R2263" s="68"/>
    </row>
    <row r="2264" spans="13:18" x14ac:dyDescent="0.3">
      <c r="M2264" s="67"/>
      <c r="O2264" s="68"/>
      <c r="P2264" s="68"/>
      <c r="Q2264" s="68"/>
      <c r="R2264" s="68"/>
    </row>
    <row r="2265" spans="13:18" x14ac:dyDescent="0.3">
      <c r="M2265" s="67"/>
      <c r="O2265" s="68"/>
      <c r="P2265" s="68"/>
      <c r="Q2265" s="68"/>
      <c r="R2265" s="68"/>
    </row>
    <row r="2266" spans="13:18" x14ac:dyDescent="0.3">
      <c r="M2266" s="67"/>
      <c r="O2266" s="68"/>
      <c r="P2266" s="68"/>
      <c r="Q2266" s="68"/>
      <c r="R2266" s="68"/>
    </row>
    <row r="2267" spans="13:18" x14ac:dyDescent="0.3">
      <c r="M2267" s="67"/>
      <c r="O2267" s="68"/>
      <c r="P2267" s="68"/>
      <c r="Q2267" s="68"/>
      <c r="R2267" s="68"/>
    </row>
    <row r="2268" spans="13:18" x14ac:dyDescent="0.3">
      <c r="M2268" s="67"/>
      <c r="O2268" s="68"/>
      <c r="P2268" s="68"/>
      <c r="Q2268" s="68"/>
      <c r="R2268" s="68"/>
    </row>
    <row r="2269" spans="13:18" x14ac:dyDescent="0.3">
      <c r="M2269" s="67"/>
      <c r="O2269" s="68"/>
      <c r="P2269" s="68"/>
      <c r="Q2269" s="68"/>
      <c r="R2269" s="68"/>
    </row>
    <row r="2270" spans="13:18" x14ac:dyDescent="0.3">
      <c r="M2270" s="67"/>
      <c r="O2270" s="68"/>
      <c r="P2270" s="68"/>
      <c r="Q2270" s="68"/>
      <c r="R2270" s="68"/>
    </row>
    <row r="2271" spans="13:18" x14ac:dyDescent="0.3">
      <c r="M2271" s="67"/>
      <c r="O2271" s="68"/>
      <c r="P2271" s="68"/>
      <c r="Q2271" s="68"/>
      <c r="R2271" s="68"/>
    </row>
    <row r="2272" spans="13:18" x14ac:dyDescent="0.3">
      <c r="M2272" s="67"/>
      <c r="O2272" s="68"/>
      <c r="P2272" s="68"/>
      <c r="Q2272" s="68"/>
      <c r="R2272" s="68"/>
    </row>
    <row r="2273" spans="13:18" x14ac:dyDescent="0.3">
      <c r="M2273" s="67"/>
      <c r="O2273" s="68"/>
      <c r="P2273" s="68"/>
      <c r="Q2273" s="68"/>
      <c r="R2273" s="68"/>
    </row>
    <row r="2274" spans="13:18" x14ac:dyDescent="0.3">
      <c r="M2274" s="67"/>
      <c r="O2274" s="68"/>
      <c r="P2274" s="68"/>
      <c r="Q2274" s="68"/>
      <c r="R2274" s="68"/>
    </row>
    <row r="2275" spans="13:18" x14ac:dyDescent="0.3">
      <c r="M2275" s="67"/>
      <c r="O2275" s="68"/>
      <c r="P2275" s="68"/>
      <c r="Q2275" s="68"/>
      <c r="R2275" s="68"/>
    </row>
    <row r="2276" spans="13:18" x14ac:dyDescent="0.3">
      <c r="M2276" s="67"/>
      <c r="O2276" s="68"/>
      <c r="P2276" s="68"/>
      <c r="Q2276" s="68"/>
      <c r="R2276" s="68"/>
    </row>
    <row r="2277" spans="13:18" x14ac:dyDescent="0.3">
      <c r="M2277" s="67"/>
      <c r="O2277" s="68"/>
      <c r="P2277" s="68"/>
      <c r="Q2277" s="68"/>
      <c r="R2277" s="68"/>
    </row>
    <row r="2278" spans="13:18" x14ac:dyDescent="0.3">
      <c r="M2278" s="67"/>
      <c r="O2278" s="68"/>
      <c r="P2278" s="68"/>
      <c r="Q2278" s="68"/>
      <c r="R2278" s="68"/>
    </row>
    <row r="2279" spans="13:18" x14ac:dyDescent="0.3">
      <c r="M2279" s="67"/>
      <c r="O2279" s="68"/>
      <c r="P2279" s="68"/>
      <c r="Q2279" s="68"/>
      <c r="R2279" s="68"/>
    </row>
    <row r="2280" spans="13:18" x14ac:dyDescent="0.3">
      <c r="M2280" s="67"/>
      <c r="O2280" s="68"/>
      <c r="P2280" s="68"/>
      <c r="Q2280" s="68"/>
      <c r="R2280" s="68"/>
    </row>
    <row r="2281" spans="13:18" x14ac:dyDescent="0.3">
      <c r="M2281" s="67"/>
      <c r="O2281" s="68"/>
      <c r="P2281" s="68"/>
      <c r="Q2281" s="68"/>
      <c r="R2281" s="68"/>
    </row>
    <row r="2282" spans="13:18" x14ac:dyDescent="0.3">
      <c r="M2282" s="67"/>
      <c r="O2282" s="68"/>
      <c r="P2282" s="68"/>
      <c r="Q2282" s="68"/>
      <c r="R2282" s="68"/>
    </row>
    <row r="2283" spans="13:18" x14ac:dyDescent="0.3">
      <c r="M2283" s="67"/>
      <c r="O2283" s="68"/>
      <c r="P2283" s="68"/>
      <c r="Q2283" s="68"/>
      <c r="R2283" s="68"/>
    </row>
    <row r="2284" spans="13:18" x14ac:dyDescent="0.3">
      <c r="M2284" s="67"/>
      <c r="O2284" s="68"/>
      <c r="P2284" s="68"/>
      <c r="Q2284" s="68"/>
      <c r="R2284" s="68"/>
    </row>
    <row r="2285" spans="13:18" x14ac:dyDescent="0.3">
      <c r="M2285" s="67"/>
      <c r="O2285" s="68"/>
      <c r="P2285" s="68"/>
      <c r="Q2285" s="68"/>
      <c r="R2285" s="68"/>
    </row>
    <row r="2286" spans="13:18" x14ac:dyDescent="0.3">
      <c r="M2286" s="67"/>
      <c r="O2286" s="68"/>
      <c r="P2286" s="68"/>
      <c r="Q2286" s="68"/>
      <c r="R2286" s="68"/>
    </row>
    <row r="2287" spans="13:18" x14ac:dyDescent="0.3">
      <c r="M2287" s="67"/>
      <c r="O2287" s="68"/>
      <c r="P2287" s="68"/>
      <c r="Q2287" s="68"/>
      <c r="R2287" s="68"/>
    </row>
    <row r="2288" spans="13:18" x14ac:dyDescent="0.3">
      <c r="M2288" s="67"/>
      <c r="O2288" s="68"/>
      <c r="P2288" s="68"/>
      <c r="Q2288" s="68"/>
      <c r="R2288" s="68"/>
    </row>
    <row r="2289" spans="13:18" x14ac:dyDescent="0.3">
      <c r="M2289" s="67"/>
      <c r="O2289" s="68"/>
      <c r="P2289" s="68"/>
      <c r="Q2289" s="68"/>
      <c r="R2289" s="68"/>
    </row>
    <row r="2290" spans="13:18" x14ac:dyDescent="0.3">
      <c r="M2290" s="67"/>
      <c r="O2290" s="68"/>
      <c r="P2290" s="68"/>
      <c r="Q2290" s="68"/>
      <c r="R2290" s="68"/>
    </row>
    <row r="2291" spans="13:18" x14ac:dyDescent="0.3">
      <c r="M2291" s="67"/>
      <c r="O2291" s="68"/>
      <c r="P2291" s="68"/>
      <c r="Q2291" s="68"/>
      <c r="R2291" s="68"/>
    </row>
    <row r="2292" spans="13:18" x14ac:dyDescent="0.3">
      <c r="M2292" s="67"/>
      <c r="O2292" s="68"/>
      <c r="P2292" s="68"/>
      <c r="Q2292" s="68"/>
      <c r="R2292" s="68"/>
    </row>
    <row r="2293" spans="13:18" x14ac:dyDescent="0.3">
      <c r="M2293" s="67"/>
      <c r="O2293" s="68"/>
      <c r="P2293" s="68"/>
      <c r="Q2293" s="68"/>
      <c r="R2293" s="68"/>
    </row>
    <row r="2294" spans="13:18" x14ac:dyDescent="0.3">
      <c r="M2294" s="67"/>
      <c r="O2294" s="68"/>
      <c r="P2294" s="68"/>
      <c r="Q2294" s="68"/>
      <c r="R2294" s="68"/>
    </row>
    <row r="2295" spans="13:18" x14ac:dyDescent="0.3">
      <c r="M2295" s="67"/>
      <c r="O2295" s="68"/>
      <c r="P2295" s="68"/>
      <c r="Q2295" s="68"/>
      <c r="R2295" s="68"/>
    </row>
    <row r="2296" spans="13:18" x14ac:dyDescent="0.3">
      <c r="M2296" s="67"/>
      <c r="O2296" s="68"/>
      <c r="P2296" s="68"/>
      <c r="Q2296" s="68"/>
      <c r="R2296" s="68"/>
    </row>
    <row r="2297" spans="13:18" x14ac:dyDescent="0.3">
      <c r="M2297" s="67"/>
      <c r="O2297" s="68"/>
      <c r="P2297" s="68"/>
      <c r="Q2297" s="68"/>
      <c r="R2297" s="68"/>
    </row>
    <row r="2298" spans="13:18" x14ac:dyDescent="0.3">
      <c r="M2298" s="67"/>
      <c r="O2298" s="68"/>
      <c r="P2298" s="68"/>
      <c r="Q2298" s="68"/>
      <c r="R2298" s="68"/>
    </row>
    <row r="2299" spans="13:18" x14ac:dyDescent="0.3">
      <c r="M2299" s="67"/>
      <c r="O2299" s="68"/>
      <c r="P2299" s="68"/>
      <c r="Q2299" s="68"/>
      <c r="R2299" s="68"/>
    </row>
    <row r="2300" spans="13:18" x14ac:dyDescent="0.3">
      <c r="M2300" s="67"/>
      <c r="O2300" s="68"/>
      <c r="P2300" s="68"/>
      <c r="Q2300" s="68"/>
      <c r="R2300" s="68"/>
    </row>
    <row r="2301" spans="13:18" x14ac:dyDescent="0.3">
      <c r="M2301" s="67"/>
      <c r="O2301" s="68"/>
      <c r="P2301" s="68"/>
      <c r="Q2301" s="68"/>
      <c r="R2301" s="68"/>
    </row>
    <row r="2302" spans="13:18" x14ac:dyDescent="0.3">
      <c r="M2302" s="67"/>
      <c r="O2302" s="68"/>
      <c r="P2302" s="68"/>
      <c r="Q2302" s="68"/>
      <c r="R2302" s="68"/>
    </row>
    <row r="2303" spans="13:18" x14ac:dyDescent="0.3">
      <c r="M2303" s="67"/>
      <c r="O2303" s="68"/>
      <c r="P2303" s="68"/>
      <c r="Q2303" s="68"/>
      <c r="R2303" s="68"/>
    </row>
    <row r="2304" spans="13:18" x14ac:dyDescent="0.3">
      <c r="M2304" s="67"/>
      <c r="O2304" s="68"/>
      <c r="P2304" s="68"/>
      <c r="Q2304" s="68"/>
      <c r="R2304" s="68"/>
    </row>
    <row r="2305" spans="13:18" x14ac:dyDescent="0.3">
      <c r="M2305" s="67"/>
      <c r="O2305" s="68"/>
      <c r="P2305" s="68"/>
      <c r="Q2305" s="68"/>
      <c r="R2305" s="68"/>
    </row>
    <row r="2306" spans="13:18" x14ac:dyDescent="0.3">
      <c r="M2306" s="67"/>
      <c r="O2306" s="68"/>
      <c r="P2306" s="68"/>
      <c r="Q2306" s="68"/>
      <c r="R2306" s="68"/>
    </row>
    <row r="2307" spans="13:18" x14ac:dyDescent="0.3">
      <c r="M2307" s="67"/>
      <c r="O2307" s="68"/>
      <c r="P2307" s="68"/>
      <c r="Q2307" s="68"/>
      <c r="R2307" s="68"/>
    </row>
    <row r="2308" spans="13:18" x14ac:dyDescent="0.3">
      <c r="M2308" s="67"/>
      <c r="O2308" s="68"/>
      <c r="P2308" s="68"/>
      <c r="Q2308" s="68"/>
      <c r="R2308" s="68"/>
    </row>
    <row r="2309" spans="13:18" x14ac:dyDescent="0.3">
      <c r="M2309" s="67"/>
      <c r="O2309" s="68"/>
      <c r="P2309" s="68"/>
      <c r="Q2309" s="68"/>
      <c r="R2309" s="68"/>
    </row>
    <row r="2310" spans="13:18" x14ac:dyDescent="0.3">
      <c r="M2310" s="67"/>
      <c r="O2310" s="68"/>
      <c r="P2310" s="68"/>
      <c r="Q2310" s="68"/>
      <c r="R2310" s="68"/>
    </row>
    <row r="2311" spans="13:18" x14ac:dyDescent="0.3">
      <c r="M2311" s="67"/>
      <c r="O2311" s="68"/>
      <c r="P2311" s="68"/>
      <c r="Q2311" s="68"/>
      <c r="R2311" s="68"/>
    </row>
    <row r="2312" spans="13:18" x14ac:dyDescent="0.3">
      <c r="M2312" s="67"/>
      <c r="O2312" s="68"/>
      <c r="P2312" s="68"/>
      <c r="Q2312" s="68"/>
      <c r="R2312" s="68"/>
    </row>
    <row r="2313" spans="13:18" x14ac:dyDescent="0.3">
      <c r="M2313" s="67"/>
      <c r="O2313" s="68"/>
      <c r="P2313" s="68"/>
      <c r="Q2313" s="68"/>
      <c r="R2313" s="68"/>
    </row>
    <row r="2314" spans="13:18" x14ac:dyDescent="0.3">
      <c r="M2314" s="67"/>
      <c r="O2314" s="68"/>
      <c r="P2314" s="68"/>
      <c r="Q2314" s="68"/>
      <c r="R2314" s="68"/>
    </row>
    <row r="2315" spans="13:18" x14ac:dyDescent="0.3">
      <c r="M2315" s="67"/>
      <c r="O2315" s="68"/>
      <c r="P2315" s="68"/>
      <c r="Q2315" s="68"/>
      <c r="R2315" s="68"/>
    </row>
    <row r="2316" spans="13:18" x14ac:dyDescent="0.3">
      <c r="M2316" s="67"/>
      <c r="O2316" s="68"/>
      <c r="P2316" s="68"/>
      <c r="Q2316" s="68"/>
      <c r="R2316" s="68"/>
    </row>
    <row r="2317" spans="13:18" x14ac:dyDescent="0.3">
      <c r="M2317" s="67"/>
      <c r="O2317" s="68"/>
      <c r="P2317" s="68"/>
      <c r="Q2317" s="68"/>
      <c r="R2317" s="68"/>
    </row>
    <row r="2318" spans="13:18" x14ac:dyDescent="0.3">
      <c r="M2318" s="67"/>
      <c r="O2318" s="68"/>
      <c r="P2318" s="68"/>
      <c r="Q2318" s="68"/>
      <c r="R2318" s="68"/>
    </row>
    <row r="2319" spans="13:18" x14ac:dyDescent="0.3">
      <c r="M2319" s="67"/>
      <c r="O2319" s="68"/>
      <c r="P2319" s="68"/>
      <c r="Q2319" s="68"/>
      <c r="R2319" s="68"/>
    </row>
    <row r="2320" spans="13:18" x14ac:dyDescent="0.3">
      <c r="M2320" s="67"/>
      <c r="O2320" s="68"/>
      <c r="P2320" s="68"/>
      <c r="Q2320" s="68"/>
      <c r="R2320" s="68"/>
    </row>
    <row r="2321" spans="13:18" x14ac:dyDescent="0.3">
      <c r="M2321" s="67"/>
      <c r="O2321" s="68"/>
      <c r="P2321" s="68"/>
      <c r="Q2321" s="68"/>
      <c r="R2321" s="68"/>
    </row>
    <row r="2322" spans="13:18" x14ac:dyDescent="0.3">
      <c r="M2322" s="67"/>
      <c r="O2322" s="68"/>
      <c r="P2322" s="68"/>
      <c r="Q2322" s="68"/>
      <c r="R2322" s="68"/>
    </row>
    <row r="2323" spans="13:18" x14ac:dyDescent="0.3">
      <c r="M2323" s="67"/>
      <c r="O2323" s="68"/>
      <c r="P2323" s="68"/>
      <c r="Q2323" s="68"/>
      <c r="R2323" s="68"/>
    </row>
    <row r="2324" spans="13:18" x14ac:dyDescent="0.3">
      <c r="M2324" s="67"/>
      <c r="O2324" s="68"/>
      <c r="P2324" s="68"/>
      <c r="Q2324" s="68"/>
      <c r="R2324" s="68"/>
    </row>
    <row r="2325" spans="13:18" x14ac:dyDescent="0.3">
      <c r="M2325" s="67"/>
      <c r="O2325" s="68"/>
      <c r="P2325" s="68"/>
      <c r="Q2325" s="68"/>
      <c r="R2325" s="68"/>
    </row>
    <row r="2326" spans="13:18" x14ac:dyDescent="0.3">
      <c r="M2326" s="67"/>
      <c r="O2326" s="68"/>
      <c r="P2326" s="68"/>
      <c r="Q2326" s="68"/>
      <c r="R2326" s="68"/>
    </row>
    <row r="2327" spans="13:18" x14ac:dyDescent="0.3">
      <c r="M2327" s="67"/>
      <c r="O2327" s="68"/>
      <c r="P2327" s="68"/>
      <c r="Q2327" s="68"/>
      <c r="R2327" s="68"/>
    </row>
    <row r="2328" spans="13:18" x14ac:dyDescent="0.3">
      <c r="M2328" s="67"/>
      <c r="O2328" s="68"/>
      <c r="P2328" s="68"/>
      <c r="Q2328" s="68"/>
      <c r="R2328" s="68"/>
    </row>
    <row r="2329" spans="13:18" x14ac:dyDescent="0.3">
      <c r="M2329" s="67"/>
      <c r="O2329" s="68"/>
      <c r="P2329" s="68"/>
      <c r="Q2329" s="68"/>
      <c r="R2329" s="68"/>
    </row>
    <row r="2330" spans="13:18" x14ac:dyDescent="0.3">
      <c r="M2330" s="67"/>
      <c r="O2330" s="68"/>
      <c r="P2330" s="68"/>
      <c r="Q2330" s="68"/>
      <c r="R2330" s="68"/>
    </row>
    <row r="2331" spans="13:18" x14ac:dyDescent="0.3">
      <c r="M2331" s="67"/>
      <c r="O2331" s="68"/>
      <c r="P2331" s="68"/>
      <c r="Q2331" s="68"/>
      <c r="R2331" s="68"/>
    </row>
    <row r="2332" spans="13:18" x14ac:dyDescent="0.3">
      <c r="M2332" s="67"/>
      <c r="O2332" s="68"/>
      <c r="P2332" s="68"/>
      <c r="Q2332" s="68"/>
      <c r="R2332" s="68"/>
    </row>
    <row r="2333" spans="13:18" x14ac:dyDescent="0.3">
      <c r="M2333" s="67"/>
      <c r="O2333" s="68"/>
      <c r="P2333" s="68"/>
      <c r="Q2333" s="68"/>
      <c r="R2333" s="68"/>
    </row>
    <row r="2334" spans="13:18" x14ac:dyDescent="0.3">
      <c r="M2334" s="67"/>
      <c r="O2334" s="68"/>
      <c r="P2334" s="68"/>
      <c r="Q2334" s="68"/>
      <c r="R2334" s="68"/>
    </row>
    <row r="2335" spans="13:18" x14ac:dyDescent="0.3">
      <c r="M2335" s="67"/>
      <c r="O2335" s="68"/>
      <c r="P2335" s="68"/>
      <c r="Q2335" s="68"/>
      <c r="R2335" s="68"/>
    </row>
    <row r="2336" spans="13:18" x14ac:dyDescent="0.3">
      <c r="M2336" s="67"/>
      <c r="O2336" s="68"/>
      <c r="P2336" s="68"/>
      <c r="Q2336" s="68"/>
      <c r="R2336" s="68"/>
    </row>
    <row r="2337" spans="13:18" x14ac:dyDescent="0.3">
      <c r="M2337" s="67"/>
      <c r="O2337" s="68"/>
      <c r="P2337" s="68"/>
      <c r="Q2337" s="68"/>
      <c r="R2337" s="68"/>
    </row>
    <row r="2338" spans="13:18" x14ac:dyDescent="0.3">
      <c r="M2338" s="67"/>
      <c r="O2338" s="68"/>
      <c r="P2338" s="68"/>
      <c r="Q2338" s="68"/>
      <c r="R2338" s="68"/>
    </row>
    <row r="2339" spans="13:18" x14ac:dyDescent="0.3">
      <c r="M2339" s="67"/>
      <c r="O2339" s="68"/>
      <c r="P2339" s="68"/>
      <c r="Q2339" s="68"/>
      <c r="R2339" s="68"/>
    </row>
    <row r="2340" spans="13:18" x14ac:dyDescent="0.3">
      <c r="M2340" s="67"/>
      <c r="O2340" s="68"/>
      <c r="P2340" s="68"/>
      <c r="Q2340" s="68"/>
      <c r="R2340" s="68"/>
    </row>
    <row r="2341" spans="13:18" x14ac:dyDescent="0.3">
      <c r="M2341" s="67"/>
      <c r="O2341" s="68"/>
      <c r="P2341" s="68"/>
      <c r="Q2341" s="68"/>
      <c r="R2341" s="68"/>
    </row>
    <row r="2342" spans="13:18" x14ac:dyDescent="0.3">
      <c r="M2342" s="67"/>
      <c r="O2342" s="68"/>
      <c r="P2342" s="68"/>
      <c r="Q2342" s="68"/>
      <c r="R2342" s="68"/>
    </row>
    <row r="2343" spans="13:18" x14ac:dyDescent="0.3">
      <c r="M2343" s="67"/>
      <c r="O2343" s="68"/>
      <c r="P2343" s="68"/>
      <c r="Q2343" s="68"/>
      <c r="R2343" s="68"/>
    </row>
    <row r="2344" spans="13:18" x14ac:dyDescent="0.3">
      <c r="M2344" s="67"/>
      <c r="O2344" s="68"/>
      <c r="P2344" s="68"/>
      <c r="Q2344" s="68"/>
      <c r="R2344" s="68"/>
    </row>
    <row r="2345" spans="13:18" x14ac:dyDescent="0.3">
      <c r="M2345" s="67"/>
      <c r="O2345" s="68"/>
      <c r="P2345" s="68"/>
      <c r="Q2345" s="68"/>
      <c r="R2345" s="68"/>
    </row>
    <row r="2346" spans="13:18" x14ac:dyDescent="0.3">
      <c r="M2346" s="67"/>
      <c r="O2346" s="68"/>
      <c r="P2346" s="68"/>
      <c r="Q2346" s="68"/>
      <c r="R2346" s="68"/>
    </row>
    <row r="2347" spans="13:18" x14ac:dyDescent="0.3">
      <c r="M2347" s="67"/>
      <c r="O2347" s="68"/>
      <c r="P2347" s="68"/>
      <c r="Q2347" s="68"/>
      <c r="R2347" s="68"/>
    </row>
    <row r="2348" spans="13:18" x14ac:dyDescent="0.3">
      <c r="M2348" s="67"/>
      <c r="O2348" s="68"/>
      <c r="P2348" s="68"/>
      <c r="Q2348" s="68"/>
      <c r="R2348" s="68"/>
    </row>
    <row r="2349" spans="13:18" x14ac:dyDescent="0.3">
      <c r="M2349" s="67"/>
      <c r="O2349" s="68"/>
      <c r="P2349" s="68"/>
      <c r="Q2349" s="68"/>
      <c r="R2349" s="68"/>
    </row>
    <row r="2350" spans="13:18" x14ac:dyDescent="0.3">
      <c r="M2350" s="67"/>
      <c r="O2350" s="68"/>
      <c r="P2350" s="68"/>
      <c r="Q2350" s="68"/>
      <c r="R2350" s="68"/>
    </row>
    <row r="2351" spans="13:18" x14ac:dyDescent="0.3">
      <c r="M2351" s="67"/>
      <c r="O2351" s="68"/>
      <c r="P2351" s="68"/>
      <c r="Q2351" s="68"/>
      <c r="R2351" s="68"/>
    </row>
    <row r="2352" spans="13:18" x14ac:dyDescent="0.3">
      <c r="M2352" s="67"/>
      <c r="O2352" s="68"/>
      <c r="P2352" s="68"/>
      <c r="Q2352" s="68"/>
      <c r="R2352" s="68"/>
    </row>
    <row r="2353" spans="13:18" x14ac:dyDescent="0.3">
      <c r="M2353" s="67"/>
      <c r="O2353" s="68"/>
      <c r="P2353" s="68"/>
      <c r="Q2353" s="68"/>
      <c r="R2353" s="68"/>
    </row>
    <row r="2354" spans="13:18" x14ac:dyDescent="0.3">
      <c r="M2354" s="67"/>
      <c r="O2354" s="68"/>
      <c r="P2354" s="68"/>
      <c r="Q2354" s="68"/>
      <c r="R2354" s="68"/>
    </row>
    <row r="2355" spans="13:18" x14ac:dyDescent="0.3">
      <c r="M2355" s="67"/>
      <c r="O2355" s="68"/>
      <c r="P2355" s="68"/>
      <c r="Q2355" s="68"/>
      <c r="R2355" s="68"/>
    </row>
    <row r="2356" spans="13:18" x14ac:dyDescent="0.3">
      <c r="M2356" s="67"/>
      <c r="O2356" s="68"/>
      <c r="P2356" s="68"/>
      <c r="Q2356" s="68"/>
      <c r="R2356" s="68"/>
    </row>
    <row r="2357" spans="13:18" x14ac:dyDescent="0.3">
      <c r="M2357" s="67"/>
      <c r="O2357" s="68"/>
      <c r="P2357" s="68"/>
      <c r="Q2357" s="68"/>
      <c r="R2357" s="68"/>
    </row>
    <row r="2358" spans="13:18" x14ac:dyDescent="0.3">
      <c r="M2358" s="67"/>
      <c r="O2358" s="68"/>
      <c r="P2358" s="68"/>
      <c r="Q2358" s="68"/>
      <c r="R2358" s="68"/>
    </row>
    <row r="2359" spans="13:18" x14ac:dyDescent="0.3">
      <c r="M2359" s="67"/>
      <c r="O2359" s="68"/>
      <c r="P2359" s="68"/>
      <c r="Q2359" s="68"/>
      <c r="R2359" s="68"/>
    </row>
    <row r="2360" spans="13:18" x14ac:dyDescent="0.3">
      <c r="M2360" s="67"/>
      <c r="O2360" s="68"/>
      <c r="P2360" s="68"/>
      <c r="Q2360" s="68"/>
      <c r="R2360" s="68"/>
    </row>
    <row r="2361" spans="13:18" x14ac:dyDescent="0.3">
      <c r="M2361" s="67"/>
      <c r="O2361" s="68"/>
      <c r="P2361" s="68"/>
      <c r="Q2361" s="68"/>
      <c r="R2361" s="68"/>
    </row>
    <row r="2362" spans="13:18" x14ac:dyDescent="0.3">
      <c r="M2362" s="67"/>
      <c r="O2362" s="68"/>
      <c r="P2362" s="68"/>
      <c r="Q2362" s="68"/>
      <c r="R2362" s="68"/>
    </row>
    <row r="2363" spans="13:18" x14ac:dyDescent="0.3">
      <c r="M2363" s="67"/>
      <c r="O2363" s="68"/>
      <c r="P2363" s="68"/>
      <c r="Q2363" s="68"/>
      <c r="R2363" s="68"/>
    </row>
    <row r="2364" spans="13:18" x14ac:dyDescent="0.3">
      <c r="M2364" s="67"/>
      <c r="O2364" s="68"/>
      <c r="P2364" s="68"/>
      <c r="Q2364" s="68"/>
      <c r="R2364" s="68"/>
    </row>
    <row r="2365" spans="13:18" x14ac:dyDescent="0.3">
      <c r="M2365" s="67"/>
      <c r="O2365" s="68"/>
      <c r="P2365" s="68"/>
      <c r="Q2365" s="68"/>
      <c r="R2365" s="68"/>
    </row>
    <row r="2366" spans="13:18" x14ac:dyDescent="0.3">
      <c r="M2366" s="67"/>
      <c r="O2366" s="68"/>
      <c r="P2366" s="68"/>
      <c r="Q2366" s="68"/>
      <c r="R2366" s="68"/>
    </row>
    <row r="2367" spans="13:18" x14ac:dyDescent="0.3">
      <c r="M2367" s="67"/>
      <c r="O2367" s="68"/>
      <c r="P2367" s="68"/>
      <c r="Q2367" s="68"/>
      <c r="R2367" s="68"/>
    </row>
    <row r="2368" spans="13:18" x14ac:dyDescent="0.3">
      <c r="M2368" s="67"/>
      <c r="O2368" s="68"/>
      <c r="P2368" s="68"/>
      <c r="Q2368" s="68"/>
      <c r="R2368" s="68"/>
    </row>
    <row r="2369" spans="13:18" x14ac:dyDescent="0.3">
      <c r="M2369" s="67"/>
      <c r="O2369" s="68"/>
      <c r="P2369" s="68"/>
      <c r="Q2369" s="68"/>
      <c r="R2369" s="68"/>
    </row>
    <row r="2370" spans="13:18" x14ac:dyDescent="0.3">
      <c r="M2370" s="67"/>
      <c r="O2370" s="68"/>
      <c r="P2370" s="68"/>
      <c r="Q2370" s="68"/>
      <c r="R2370" s="68"/>
    </row>
    <row r="2371" spans="13:18" x14ac:dyDescent="0.3">
      <c r="M2371" s="67"/>
      <c r="O2371" s="68"/>
      <c r="P2371" s="68"/>
      <c r="Q2371" s="68"/>
      <c r="R2371" s="68"/>
    </row>
    <row r="2372" spans="13:18" x14ac:dyDescent="0.3">
      <c r="M2372" s="67"/>
      <c r="O2372" s="68"/>
      <c r="P2372" s="68"/>
      <c r="Q2372" s="68"/>
      <c r="R2372" s="68"/>
    </row>
    <row r="2373" spans="13:18" x14ac:dyDescent="0.3">
      <c r="M2373" s="67"/>
      <c r="O2373" s="68"/>
      <c r="P2373" s="68"/>
      <c r="Q2373" s="68"/>
      <c r="R2373" s="68"/>
    </row>
    <row r="2374" spans="13:18" x14ac:dyDescent="0.3">
      <c r="M2374" s="67"/>
      <c r="O2374" s="68"/>
      <c r="P2374" s="68"/>
      <c r="Q2374" s="68"/>
      <c r="R2374" s="68"/>
    </row>
    <row r="2375" spans="13:18" x14ac:dyDescent="0.3">
      <c r="M2375" s="67"/>
      <c r="O2375" s="68"/>
      <c r="P2375" s="68"/>
      <c r="Q2375" s="68"/>
      <c r="R2375" s="68"/>
    </row>
    <row r="2376" spans="13:18" x14ac:dyDescent="0.3">
      <c r="M2376" s="67"/>
      <c r="O2376" s="68"/>
      <c r="P2376" s="68"/>
      <c r="Q2376" s="68"/>
      <c r="R2376" s="68"/>
    </row>
    <row r="2377" spans="13:18" x14ac:dyDescent="0.3">
      <c r="M2377" s="67"/>
      <c r="O2377" s="68"/>
      <c r="P2377" s="68"/>
      <c r="Q2377" s="68"/>
      <c r="R2377" s="68"/>
    </row>
    <row r="2378" spans="13:18" x14ac:dyDescent="0.3">
      <c r="M2378" s="67"/>
      <c r="O2378" s="68"/>
      <c r="P2378" s="68"/>
      <c r="Q2378" s="68"/>
      <c r="R2378" s="68"/>
    </row>
    <row r="2379" spans="13:18" x14ac:dyDescent="0.3">
      <c r="M2379" s="67"/>
      <c r="O2379" s="68"/>
      <c r="P2379" s="68"/>
      <c r="Q2379" s="68"/>
      <c r="R2379" s="68"/>
    </row>
    <row r="2380" spans="13:18" x14ac:dyDescent="0.3">
      <c r="M2380" s="67"/>
      <c r="O2380" s="68"/>
      <c r="P2380" s="68"/>
      <c r="Q2380" s="68"/>
      <c r="R2380" s="68"/>
    </row>
    <row r="2381" spans="13:18" x14ac:dyDescent="0.3">
      <c r="M2381" s="67"/>
      <c r="O2381" s="68"/>
      <c r="P2381" s="68"/>
      <c r="Q2381" s="68"/>
      <c r="R2381" s="68"/>
    </row>
    <row r="2382" spans="13:18" x14ac:dyDescent="0.3">
      <c r="M2382" s="67"/>
      <c r="O2382" s="68"/>
      <c r="P2382" s="68"/>
      <c r="Q2382" s="68"/>
      <c r="R2382" s="68"/>
    </row>
    <row r="2383" spans="13:18" x14ac:dyDescent="0.3">
      <c r="M2383" s="67"/>
      <c r="O2383" s="68"/>
      <c r="P2383" s="68"/>
      <c r="Q2383" s="68"/>
      <c r="R2383" s="68"/>
    </row>
    <row r="2384" spans="13:18" x14ac:dyDescent="0.3">
      <c r="M2384" s="67"/>
      <c r="O2384" s="68"/>
      <c r="P2384" s="68"/>
      <c r="Q2384" s="68"/>
      <c r="R2384" s="68"/>
    </row>
    <row r="2385" spans="13:18" x14ac:dyDescent="0.3">
      <c r="M2385" s="67"/>
      <c r="O2385" s="68"/>
      <c r="P2385" s="68"/>
      <c r="Q2385" s="68"/>
      <c r="R2385" s="68"/>
    </row>
    <row r="2386" spans="13:18" x14ac:dyDescent="0.3">
      <c r="M2386" s="67"/>
      <c r="O2386" s="68"/>
      <c r="P2386" s="68"/>
      <c r="Q2386" s="68"/>
      <c r="R2386" s="68"/>
    </row>
    <row r="2387" spans="13:18" x14ac:dyDescent="0.3">
      <c r="M2387" s="67"/>
      <c r="O2387" s="68"/>
      <c r="P2387" s="68"/>
      <c r="Q2387" s="68"/>
      <c r="R2387" s="68"/>
    </row>
    <row r="2388" spans="13:18" x14ac:dyDescent="0.3">
      <c r="M2388" s="67"/>
      <c r="O2388" s="68"/>
      <c r="P2388" s="68"/>
      <c r="Q2388" s="68"/>
      <c r="R2388" s="68"/>
    </row>
    <row r="2389" spans="13:18" x14ac:dyDescent="0.3">
      <c r="M2389" s="67"/>
      <c r="O2389" s="68"/>
      <c r="P2389" s="68"/>
      <c r="Q2389" s="68"/>
      <c r="R2389" s="68"/>
    </row>
    <row r="2390" spans="13:18" x14ac:dyDescent="0.3">
      <c r="M2390" s="67"/>
      <c r="O2390" s="68"/>
      <c r="P2390" s="68"/>
      <c r="Q2390" s="68"/>
      <c r="R2390" s="68"/>
    </row>
    <row r="2391" spans="13:18" x14ac:dyDescent="0.3">
      <c r="M2391" s="67"/>
      <c r="O2391" s="68"/>
      <c r="P2391" s="68"/>
      <c r="Q2391" s="68"/>
      <c r="R2391" s="68"/>
    </row>
    <row r="2392" spans="13:18" x14ac:dyDescent="0.3">
      <c r="M2392" s="67"/>
      <c r="O2392" s="68"/>
      <c r="P2392" s="68"/>
      <c r="Q2392" s="68"/>
      <c r="R2392" s="68"/>
    </row>
    <row r="2393" spans="13:18" x14ac:dyDescent="0.3">
      <c r="M2393" s="67"/>
      <c r="O2393" s="68"/>
      <c r="P2393" s="68"/>
      <c r="Q2393" s="68"/>
      <c r="R2393" s="68"/>
    </row>
    <row r="2394" spans="13:18" x14ac:dyDescent="0.3">
      <c r="M2394" s="67"/>
      <c r="O2394" s="68"/>
      <c r="P2394" s="68"/>
      <c r="Q2394" s="68"/>
      <c r="R2394" s="68"/>
    </row>
    <row r="2395" spans="13:18" x14ac:dyDescent="0.3">
      <c r="M2395" s="67"/>
      <c r="O2395" s="68"/>
      <c r="P2395" s="68"/>
      <c r="Q2395" s="68"/>
      <c r="R2395" s="68"/>
    </row>
    <row r="2396" spans="13:18" x14ac:dyDescent="0.3">
      <c r="M2396" s="67"/>
      <c r="O2396" s="68"/>
      <c r="P2396" s="68"/>
      <c r="Q2396" s="68"/>
      <c r="R2396" s="68"/>
    </row>
    <row r="2397" spans="13:18" x14ac:dyDescent="0.3">
      <c r="M2397" s="67"/>
      <c r="O2397" s="68"/>
      <c r="P2397" s="68"/>
      <c r="Q2397" s="68"/>
      <c r="R2397" s="68"/>
    </row>
    <row r="2398" spans="13:18" x14ac:dyDescent="0.3">
      <c r="M2398" s="67"/>
      <c r="O2398" s="68"/>
      <c r="P2398" s="68"/>
      <c r="Q2398" s="68"/>
      <c r="R2398" s="68"/>
    </row>
    <row r="2399" spans="13:18" x14ac:dyDescent="0.3">
      <c r="M2399" s="67"/>
      <c r="O2399" s="68"/>
      <c r="P2399" s="68"/>
      <c r="Q2399" s="68"/>
      <c r="R2399" s="68"/>
    </row>
    <row r="2400" spans="13:18" x14ac:dyDescent="0.3">
      <c r="M2400" s="67"/>
      <c r="O2400" s="68"/>
      <c r="P2400" s="68"/>
      <c r="Q2400" s="68"/>
      <c r="R2400" s="68"/>
    </row>
    <row r="2401" spans="13:18" x14ac:dyDescent="0.3">
      <c r="M2401" s="67"/>
      <c r="O2401" s="68"/>
      <c r="P2401" s="68"/>
      <c r="Q2401" s="68"/>
      <c r="R2401" s="68"/>
    </row>
    <row r="2402" spans="13:18" x14ac:dyDescent="0.3">
      <c r="M2402" s="67"/>
      <c r="O2402" s="68"/>
      <c r="P2402" s="68"/>
      <c r="Q2402" s="68"/>
      <c r="R2402" s="68"/>
    </row>
    <row r="2403" spans="13:18" x14ac:dyDescent="0.3">
      <c r="M2403" s="67"/>
      <c r="O2403" s="68"/>
      <c r="P2403" s="68"/>
      <c r="Q2403" s="68"/>
      <c r="R2403" s="68"/>
    </row>
    <row r="2404" spans="13:18" x14ac:dyDescent="0.3">
      <c r="M2404" s="67"/>
      <c r="O2404" s="68"/>
      <c r="P2404" s="68"/>
      <c r="Q2404" s="68"/>
      <c r="R2404" s="68"/>
    </row>
    <row r="2405" spans="13:18" x14ac:dyDescent="0.3">
      <c r="M2405" s="67"/>
      <c r="O2405" s="68"/>
      <c r="P2405" s="68"/>
      <c r="Q2405" s="68"/>
      <c r="R2405" s="68"/>
    </row>
    <row r="2406" spans="13:18" x14ac:dyDescent="0.3">
      <c r="M2406" s="67"/>
      <c r="O2406" s="68"/>
      <c r="P2406" s="68"/>
      <c r="Q2406" s="68"/>
      <c r="R2406" s="68"/>
    </row>
    <row r="2407" spans="13:18" x14ac:dyDescent="0.3">
      <c r="M2407" s="67"/>
      <c r="O2407" s="68"/>
      <c r="P2407" s="68"/>
      <c r="Q2407" s="68"/>
      <c r="R2407" s="68"/>
    </row>
    <row r="2408" spans="13:18" x14ac:dyDescent="0.3">
      <c r="M2408" s="67"/>
      <c r="O2408" s="68"/>
      <c r="P2408" s="68"/>
      <c r="Q2408" s="68"/>
      <c r="R2408" s="68"/>
    </row>
    <row r="2409" spans="13:18" x14ac:dyDescent="0.3">
      <c r="M2409" s="67"/>
      <c r="O2409" s="68"/>
      <c r="P2409" s="68"/>
      <c r="Q2409" s="68"/>
      <c r="R2409" s="68"/>
    </row>
    <row r="2410" spans="13:18" x14ac:dyDescent="0.3">
      <c r="M2410" s="67"/>
      <c r="O2410" s="68"/>
      <c r="P2410" s="68"/>
      <c r="Q2410" s="68"/>
      <c r="R2410" s="68"/>
    </row>
    <row r="2411" spans="13:18" x14ac:dyDescent="0.3">
      <c r="M2411" s="67"/>
      <c r="O2411" s="68"/>
      <c r="P2411" s="68"/>
      <c r="Q2411" s="68"/>
      <c r="R2411" s="68"/>
    </row>
    <row r="2412" spans="13:18" x14ac:dyDescent="0.3">
      <c r="M2412" s="67"/>
      <c r="O2412" s="68"/>
      <c r="P2412" s="68"/>
      <c r="Q2412" s="68"/>
      <c r="R2412" s="68"/>
    </row>
    <row r="2413" spans="13:18" x14ac:dyDescent="0.3">
      <c r="M2413" s="67"/>
      <c r="O2413" s="68"/>
      <c r="P2413" s="68"/>
      <c r="Q2413" s="68"/>
      <c r="R2413" s="68"/>
    </row>
    <row r="2414" spans="13:18" x14ac:dyDescent="0.3">
      <c r="M2414" s="67"/>
      <c r="O2414" s="68"/>
      <c r="P2414" s="68"/>
      <c r="Q2414" s="68"/>
      <c r="R2414" s="68"/>
    </row>
    <row r="2415" spans="13:18" x14ac:dyDescent="0.3">
      <c r="M2415" s="67"/>
      <c r="O2415" s="68"/>
      <c r="P2415" s="68"/>
      <c r="Q2415" s="68"/>
      <c r="R2415" s="68"/>
    </row>
    <row r="2416" spans="13:18" x14ac:dyDescent="0.3">
      <c r="M2416" s="67"/>
      <c r="O2416" s="68"/>
      <c r="P2416" s="68"/>
      <c r="Q2416" s="68"/>
      <c r="R2416" s="68"/>
    </row>
    <row r="2417" spans="13:18" x14ac:dyDescent="0.3">
      <c r="M2417" s="67"/>
      <c r="O2417" s="68"/>
      <c r="P2417" s="68"/>
      <c r="Q2417" s="68"/>
      <c r="R2417" s="68"/>
    </row>
    <row r="2418" spans="13:18" x14ac:dyDescent="0.3">
      <c r="M2418" s="67"/>
      <c r="O2418" s="68"/>
      <c r="P2418" s="68"/>
      <c r="Q2418" s="68"/>
      <c r="R2418" s="68"/>
    </row>
    <row r="2419" spans="13:18" x14ac:dyDescent="0.3">
      <c r="M2419" s="67"/>
      <c r="O2419" s="68"/>
      <c r="P2419" s="68"/>
      <c r="Q2419" s="68"/>
      <c r="R2419" s="68"/>
    </row>
    <row r="2420" spans="13:18" x14ac:dyDescent="0.3">
      <c r="M2420" s="67"/>
      <c r="O2420" s="68"/>
      <c r="P2420" s="68"/>
      <c r="Q2420" s="68"/>
      <c r="R2420" s="68"/>
    </row>
    <row r="2421" spans="13:18" x14ac:dyDescent="0.3">
      <c r="M2421" s="67"/>
      <c r="O2421" s="68"/>
      <c r="P2421" s="68"/>
      <c r="Q2421" s="68"/>
      <c r="R2421" s="68"/>
    </row>
    <row r="2422" spans="13:18" x14ac:dyDescent="0.3">
      <c r="M2422" s="67"/>
      <c r="O2422" s="68"/>
      <c r="P2422" s="68"/>
      <c r="Q2422" s="68"/>
      <c r="R2422" s="68"/>
    </row>
    <row r="2423" spans="13:18" x14ac:dyDescent="0.3">
      <c r="M2423" s="67"/>
      <c r="O2423" s="68"/>
      <c r="P2423" s="68"/>
      <c r="Q2423" s="68"/>
      <c r="R2423" s="68"/>
    </row>
    <row r="2424" spans="13:18" x14ac:dyDescent="0.3">
      <c r="M2424" s="67"/>
      <c r="O2424" s="68"/>
      <c r="P2424" s="68"/>
      <c r="Q2424" s="68"/>
      <c r="R2424" s="68"/>
    </row>
    <row r="2425" spans="13:18" x14ac:dyDescent="0.3">
      <c r="M2425" s="67"/>
      <c r="O2425" s="68"/>
      <c r="P2425" s="68"/>
      <c r="Q2425" s="68"/>
      <c r="R2425" s="68"/>
    </row>
    <row r="2426" spans="13:18" x14ac:dyDescent="0.3">
      <c r="M2426" s="67"/>
      <c r="O2426" s="68"/>
      <c r="P2426" s="68"/>
      <c r="Q2426" s="68"/>
      <c r="R2426" s="68"/>
    </row>
    <row r="2427" spans="13:18" x14ac:dyDescent="0.3">
      <c r="M2427" s="67"/>
      <c r="O2427" s="68"/>
      <c r="P2427" s="68"/>
      <c r="Q2427" s="68"/>
      <c r="R2427" s="68"/>
    </row>
    <row r="2428" spans="13:18" x14ac:dyDescent="0.3">
      <c r="M2428" s="67"/>
      <c r="O2428" s="68"/>
      <c r="P2428" s="68"/>
      <c r="Q2428" s="68"/>
      <c r="R2428" s="68"/>
    </row>
    <row r="2429" spans="13:18" x14ac:dyDescent="0.3">
      <c r="M2429" s="67"/>
      <c r="O2429" s="68"/>
      <c r="P2429" s="68"/>
      <c r="Q2429" s="68"/>
      <c r="R2429" s="68"/>
    </row>
    <row r="2430" spans="13:18" x14ac:dyDescent="0.3">
      <c r="M2430" s="67"/>
      <c r="O2430" s="68"/>
      <c r="P2430" s="68"/>
      <c r="Q2430" s="68"/>
      <c r="R2430" s="68"/>
    </row>
    <row r="2431" spans="13:18" x14ac:dyDescent="0.3">
      <c r="M2431" s="67"/>
      <c r="O2431" s="68"/>
      <c r="P2431" s="68"/>
      <c r="Q2431" s="68"/>
      <c r="R2431" s="68"/>
    </row>
    <row r="2432" spans="13:18" x14ac:dyDescent="0.3">
      <c r="M2432" s="67"/>
      <c r="O2432" s="68"/>
      <c r="P2432" s="68"/>
      <c r="Q2432" s="68"/>
      <c r="R2432" s="68"/>
    </row>
    <row r="2433" spans="13:18" x14ac:dyDescent="0.3">
      <c r="M2433" s="67"/>
      <c r="O2433" s="68"/>
      <c r="P2433" s="68"/>
      <c r="Q2433" s="68"/>
      <c r="R2433" s="68"/>
    </row>
    <row r="2434" spans="13:18" x14ac:dyDescent="0.3">
      <c r="M2434" s="67"/>
      <c r="O2434" s="68"/>
      <c r="P2434" s="68"/>
      <c r="Q2434" s="68"/>
      <c r="R2434" s="68"/>
    </row>
    <row r="2435" spans="13:18" x14ac:dyDescent="0.3">
      <c r="M2435" s="67"/>
      <c r="O2435" s="68"/>
      <c r="P2435" s="68"/>
      <c r="Q2435" s="68"/>
      <c r="R2435" s="68"/>
    </row>
    <row r="2436" spans="13:18" x14ac:dyDescent="0.3">
      <c r="M2436" s="67"/>
      <c r="O2436" s="68"/>
      <c r="P2436" s="68"/>
      <c r="Q2436" s="68"/>
      <c r="R2436" s="68"/>
    </row>
    <row r="2437" spans="13:18" x14ac:dyDescent="0.3">
      <c r="M2437" s="67"/>
      <c r="O2437" s="68"/>
      <c r="P2437" s="68"/>
      <c r="Q2437" s="68"/>
      <c r="R2437" s="68"/>
    </row>
    <row r="2438" spans="13:18" x14ac:dyDescent="0.3">
      <c r="M2438" s="67"/>
      <c r="O2438" s="68"/>
      <c r="P2438" s="68"/>
      <c r="Q2438" s="68"/>
      <c r="R2438" s="68"/>
    </row>
    <row r="2439" spans="13:18" x14ac:dyDescent="0.3">
      <c r="M2439" s="67"/>
      <c r="O2439" s="68"/>
      <c r="P2439" s="68"/>
      <c r="Q2439" s="68"/>
      <c r="R2439" s="68"/>
    </row>
    <row r="2440" spans="13:18" x14ac:dyDescent="0.3">
      <c r="M2440" s="67"/>
      <c r="O2440" s="68"/>
      <c r="P2440" s="68"/>
      <c r="Q2440" s="68"/>
      <c r="R2440" s="68"/>
    </row>
    <row r="2441" spans="13:18" x14ac:dyDescent="0.3">
      <c r="M2441" s="67"/>
      <c r="O2441" s="68"/>
      <c r="P2441" s="68"/>
      <c r="Q2441" s="68"/>
      <c r="R2441" s="68"/>
    </row>
    <row r="2442" spans="13:18" x14ac:dyDescent="0.3">
      <c r="M2442" s="67"/>
      <c r="O2442" s="68"/>
      <c r="P2442" s="68"/>
      <c r="Q2442" s="68"/>
      <c r="R2442" s="68"/>
    </row>
    <row r="2443" spans="13:18" x14ac:dyDescent="0.3">
      <c r="M2443" s="67"/>
      <c r="O2443" s="68"/>
      <c r="P2443" s="68"/>
      <c r="Q2443" s="68"/>
      <c r="R2443" s="68"/>
    </row>
    <row r="2444" spans="13:18" x14ac:dyDescent="0.3">
      <c r="M2444" s="67"/>
      <c r="O2444" s="68"/>
      <c r="P2444" s="68"/>
      <c r="Q2444" s="68"/>
      <c r="R2444" s="68"/>
    </row>
    <row r="2445" spans="13:18" x14ac:dyDescent="0.3">
      <c r="M2445" s="67"/>
      <c r="O2445" s="68"/>
      <c r="P2445" s="68"/>
      <c r="Q2445" s="68"/>
      <c r="R2445" s="68"/>
    </row>
    <row r="2446" spans="13:18" x14ac:dyDescent="0.3">
      <c r="M2446" s="67"/>
      <c r="O2446" s="68"/>
      <c r="P2446" s="68"/>
      <c r="Q2446" s="68"/>
      <c r="R2446" s="68"/>
    </row>
    <row r="2447" spans="13:18" x14ac:dyDescent="0.3">
      <c r="M2447" s="67"/>
      <c r="O2447" s="68"/>
      <c r="P2447" s="68"/>
      <c r="Q2447" s="68"/>
      <c r="R2447" s="68"/>
    </row>
    <row r="2448" spans="13:18" x14ac:dyDescent="0.3">
      <c r="M2448" s="67"/>
      <c r="O2448" s="68"/>
      <c r="P2448" s="68"/>
      <c r="Q2448" s="68"/>
      <c r="R2448" s="68"/>
    </row>
    <row r="2449" spans="13:18" x14ac:dyDescent="0.3">
      <c r="M2449" s="67"/>
      <c r="O2449" s="68"/>
      <c r="P2449" s="68"/>
      <c r="Q2449" s="68"/>
      <c r="R2449" s="68"/>
    </row>
    <row r="2450" spans="13:18" x14ac:dyDescent="0.3">
      <c r="M2450" s="67"/>
      <c r="O2450" s="68"/>
      <c r="P2450" s="68"/>
      <c r="Q2450" s="68"/>
      <c r="R2450" s="68"/>
    </row>
    <row r="2451" spans="13:18" x14ac:dyDescent="0.3">
      <c r="M2451" s="67"/>
      <c r="O2451" s="68"/>
      <c r="P2451" s="68"/>
      <c r="Q2451" s="68"/>
      <c r="R2451" s="68"/>
    </row>
    <row r="2452" spans="13:18" x14ac:dyDescent="0.3">
      <c r="M2452" s="67"/>
      <c r="O2452" s="68"/>
      <c r="P2452" s="68"/>
      <c r="Q2452" s="68"/>
      <c r="R2452" s="68"/>
    </row>
    <row r="2453" spans="13:18" x14ac:dyDescent="0.3">
      <c r="M2453" s="67"/>
      <c r="O2453" s="68"/>
      <c r="P2453" s="68"/>
      <c r="Q2453" s="68"/>
      <c r="R2453" s="68"/>
    </row>
    <row r="2454" spans="13:18" x14ac:dyDescent="0.3">
      <c r="M2454" s="67"/>
      <c r="O2454" s="68"/>
      <c r="P2454" s="68"/>
      <c r="Q2454" s="68"/>
      <c r="R2454" s="68"/>
    </row>
    <row r="2455" spans="13:18" x14ac:dyDescent="0.3">
      <c r="M2455" s="67"/>
      <c r="O2455" s="68"/>
      <c r="P2455" s="68"/>
      <c r="Q2455" s="68"/>
      <c r="R2455" s="68"/>
    </row>
    <row r="2456" spans="13:18" x14ac:dyDescent="0.3">
      <c r="M2456" s="67"/>
      <c r="O2456" s="68"/>
      <c r="P2456" s="68"/>
      <c r="Q2456" s="68"/>
      <c r="R2456" s="68"/>
    </row>
    <row r="2457" spans="13:18" x14ac:dyDescent="0.3">
      <c r="M2457" s="67"/>
      <c r="O2457" s="68"/>
      <c r="P2457" s="68"/>
      <c r="Q2457" s="68"/>
      <c r="R2457" s="68"/>
    </row>
    <row r="2458" spans="13:18" x14ac:dyDescent="0.3">
      <c r="M2458" s="67"/>
      <c r="O2458" s="68"/>
      <c r="P2458" s="68"/>
      <c r="Q2458" s="68"/>
      <c r="R2458" s="68"/>
    </row>
    <row r="2459" spans="13:18" x14ac:dyDescent="0.3">
      <c r="M2459" s="67"/>
      <c r="O2459" s="68"/>
      <c r="P2459" s="68"/>
      <c r="Q2459" s="68"/>
      <c r="R2459" s="68"/>
    </row>
    <row r="2460" spans="13:18" x14ac:dyDescent="0.3">
      <c r="M2460" s="67"/>
      <c r="O2460" s="68"/>
      <c r="P2460" s="68"/>
      <c r="Q2460" s="68"/>
      <c r="R2460" s="68"/>
    </row>
    <row r="2461" spans="13:18" x14ac:dyDescent="0.3">
      <c r="M2461" s="67"/>
      <c r="O2461" s="68"/>
      <c r="P2461" s="68"/>
      <c r="Q2461" s="68"/>
      <c r="R2461" s="68"/>
    </row>
    <row r="2462" spans="13:18" x14ac:dyDescent="0.3">
      <c r="M2462" s="67"/>
      <c r="O2462" s="68"/>
      <c r="P2462" s="68"/>
      <c r="Q2462" s="68"/>
      <c r="R2462" s="68"/>
    </row>
    <row r="2463" spans="13:18" x14ac:dyDescent="0.3">
      <c r="M2463" s="67"/>
      <c r="O2463" s="68"/>
      <c r="P2463" s="68"/>
      <c r="Q2463" s="68"/>
      <c r="R2463" s="68"/>
    </row>
    <row r="2464" spans="13:18" x14ac:dyDescent="0.3">
      <c r="M2464" s="67"/>
      <c r="O2464" s="68"/>
      <c r="P2464" s="68"/>
      <c r="Q2464" s="68"/>
      <c r="R2464" s="68"/>
    </row>
    <row r="2465" spans="13:18" x14ac:dyDescent="0.3">
      <c r="M2465" s="67"/>
      <c r="O2465" s="68"/>
      <c r="P2465" s="68"/>
      <c r="Q2465" s="68"/>
      <c r="R2465" s="68"/>
    </row>
    <row r="2466" spans="13:18" x14ac:dyDescent="0.3">
      <c r="M2466" s="67"/>
      <c r="O2466" s="68"/>
      <c r="P2466" s="68"/>
      <c r="Q2466" s="68"/>
      <c r="R2466" s="68"/>
    </row>
    <row r="2467" spans="13:18" x14ac:dyDescent="0.3">
      <c r="M2467" s="67"/>
      <c r="O2467" s="68"/>
      <c r="P2467" s="68"/>
      <c r="Q2467" s="68"/>
      <c r="R2467" s="68"/>
    </row>
    <row r="2468" spans="13:18" x14ac:dyDescent="0.3">
      <c r="M2468" s="67"/>
      <c r="O2468" s="68"/>
      <c r="P2468" s="68"/>
      <c r="Q2468" s="68"/>
      <c r="R2468" s="68"/>
    </row>
    <row r="2469" spans="13:18" x14ac:dyDescent="0.3">
      <c r="M2469" s="67"/>
      <c r="O2469" s="68"/>
      <c r="P2469" s="68"/>
      <c r="Q2469" s="68"/>
      <c r="R2469" s="68"/>
    </row>
    <row r="2470" spans="13:18" x14ac:dyDescent="0.3">
      <c r="M2470" s="67"/>
      <c r="O2470" s="68"/>
      <c r="P2470" s="68"/>
      <c r="Q2470" s="68"/>
      <c r="R2470" s="68"/>
    </row>
    <row r="2471" spans="13:18" x14ac:dyDescent="0.3">
      <c r="M2471" s="67"/>
      <c r="O2471" s="68"/>
      <c r="P2471" s="68"/>
      <c r="Q2471" s="68"/>
      <c r="R2471" s="68"/>
    </row>
    <row r="2472" spans="13:18" x14ac:dyDescent="0.3">
      <c r="M2472" s="67"/>
      <c r="O2472" s="68"/>
      <c r="P2472" s="68"/>
      <c r="Q2472" s="68"/>
      <c r="R2472" s="68"/>
    </row>
    <row r="2473" spans="13:18" x14ac:dyDescent="0.3">
      <c r="M2473" s="67"/>
      <c r="O2473" s="68"/>
      <c r="P2473" s="68"/>
      <c r="Q2473" s="68"/>
      <c r="R2473" s="68"/>
    </row>
    <row r="2474" spans="13:18" x14ac:dyDescent="0.3">
      <c r="M2474" s="67"/>
      <c r="O2474" s="68"/>
      <c r="P2474" s="68"/>
      <c r="Q2474" s="68"/>
      <c r="R2474" s="68"/>
    </row>
    <row r="2475" spans="13:18" x14ac:dyDescent="0.3">
      <c r="M2475" s="67"/>
      <c r="O2475" s="68"/>
      <c r="P2475" s="68"/>
      <c r="Q2475" s="68"/>
      <c r="R2475" s="68"/>
    </row>
    <row r="2476" spans="13:18" x14ac:dyDescent="0.3">
      <c r="M2476" s="67"/>
      <c r="O2476" s="68"/>
      <c r="P2476" s="68"/>
      <c r="Q2476" s="68"/>
      <c r="R2476" s="68"/>
    </row>
    <row r="2477" spans="13:18" x14ac:dyDescent="0.3">
      <c r="M2477" s="67"/>
      <c r="O2477" s="68"/>
      <c r="P2477" s="68"/>
      <c r="Q2477" s="68"/>
      <c r="R2477" s="68"/>
    </row>
    <row r="2478" spans="13:18" x14ac:dyDescent="0.3">
      <c r="M2478" s="67"/>
      <c r="O2478" s="68"/>
      <c r="P2478" s="68"/>
      <c r="Q2478" s="68"/>
      <c r="R2478" s="68"/>
    </row>
    <row r="2479" spans="13:18" x14ac:dyDescent="0.3">
      <c r="M2479" s="67"/>
      <c r="O2479" s="68"/>
      <c r="P2479" s="68"/>
      <c r="Q2479" s="68"/>
      <c r="R2479" s="68"/>
    </row>
    <row r="2480" spans="13:18" x14ac:dyDescent="0.3">
      <c r="M2480" s="67"/>
      <c r="O2480" s="68"/>
      <c r="P2480" s="68"/>
      <c r="Q2480" s="68"/>
      <c r="R2480" s="68"/>
    </row>
    <row r="2481" spans="13:18" x14ac:dyDescent="0.3">
      <c r="M2481" s="67"/>
      <c r="O2481" s="68"/>
      <c r="P2481" s="68"/>
      <c r="Q2481" s="68"/>
      <c r="R2481" s="68"/>
    </row>
    <row r="2482" spans="13:18" x14ac:dyDescent="0.3">
      <c r="M2482" s="67"/>
      <c r="O2482" s="68"/>
      <c r="P2482" s="68"/>
      <c r="Q2482" s="68"/>
      <c r="R2482" s="68"/>
    </row>
    <row r="2483" spans="13:18" x14ac:dyDescent="0.3">
      <c r="M2483" s="67"/>
      <c r="O2483" s="68"/>
      <c r="P2483" s="68"/>
      <c r="Q2483" s="68"/>
      <c r="R2483" s="68"/>
    </row>
    <row r="2484" spans="13:18" x14ac:dyDescent="0.3">
      <c r="M2484" s="67"/>
      <c r="O2484" s="68"/>
      <c r="P2484" s="68"/>
      <c r="Q2484" s="68"/>
      <c r="R2484" s="68"/>
    </row>
    <row r="2485" spans="13:18" x14ac:dyDescent="0.3">
      <c r="M2485" s="67"/>
      <c r="O2485" s="68"/>
      <c r="P2485" s="68"/>
      <c r="Q2485" s="68"/>
      <c r="R2485" s="68"/>
    </row>
    <row r="2486" spans="13:18" x14ac:dyDescent="0.3">
      <c r="M2486" s="67"/>
      <c r="O2486" s="68"/>
      <c r="P2486" s="68"/>
      <c r="Q2486" s="68"/>
      <c r="R2486" s="68"/>
    </row>
    <row r="2487" spans="13:18" x14ac:dyDescent="0.3">
      <c r="M2487" s="67"/>
      <c r="O2487" s="68"/>
      <c r="P2487" s="68"/>
      <c r="Q2487" s="68"/>
      <c r="R2487" s="68"/>
    </row>
    <row r="2488" spans="13:18" x14ac:dyDescent="0.3">
      <c r="M2488" s="67"/>
      <c r="O2488" s="68"/>
      <c r="P2488" s="68"/>
      <c r="Q2488" s="68"/>
      <c r="R2488" s="68"/>
    </row>
    <row r="2489" spans="13:18" x14ac:dyDescent="0.3">
      <c r="M2489" s="67"/>
      <c r="O2489" s="68"/>
      <c r="P2489" s="68"/>
      <c r="Q2489" s="68"/>
      <c r="R2489" s="68"/>
    </row>
    <row r="2490" spans="13:18" x14ac:dyDescent="0.3">
      <c r="M2490" s="67"/>
      <c r="O2490" s="68"/>
      <c r="P2490" s="68"/>
      <c r="Q2490" s="68"/>
      <c r="R2490" s="68"/>
    </row>
    <row r="2491" spans="13:18" x14ac:dyDescent="0.3">
      <c r="M2491" s="67"/>
      <c r="O2491" s="68"/>
      <c r="P2491" s="68"/>
      <c r="Q2491" s="68"/>
      <c r="R2491" s="68"/>
    </row>
    <row r="2492" spans="13:18" x14ac:dyDescent="0.3">
      <c r="M2492" s="67"/>
      <c r="O2492" s="68"/>
      <c r="P2492" s="68"/>
      <c r="Q2492" s="68"/>
      <c r="R2492" s="68"/>
    </row>
    <row r="2493" spans="13:18" x14ac:dyDescent="0.3">
      <c r="M2493" s="67"/>
      <c r="O2493" s="68"/>
      <c r="P2493" s="68"/>
      <c r="Q2493" s="68"/>
      <c r="R2493" s="68"/>
    </row>
    <row r="2494" spans="13:18" x14ac:dyDescent="0.3">
      <c r="M2494" s="67"/>
      <c r="O2494" s="68"/>
      <c r="P2494" s="68"/>
      <c r="Q2494" s="68"/>
      <c r="R2494" s="68"/>
    </row>
    <row r="2495" spans="13:18" x14ac:dyDescent="0.3">
      <c r="M2495" s="67"/>
      <c r="O2495" s="68"/>
      <c r="P2495" s="68"/>
      <c r="Q2495" s="68"/>
      <c r="R2495" s="68"/>
    </row>
    <row r="2496" spans="13:18" x14ac:dyDescent="0.3">
      <c r="M2496" s="67"/>
      <c r="O2496" s="68"/>
      <c r="P2496" s="68"/>
      <c r="Q2496" s="68"/>
      <c r="R2496" s="68"/>
    </row>
    <row r="2497" spans="13:18" x14ac:dyDescent="0.3">
      <c r="M2497" s="67"/>
      <c r="O2497" s="68"/>
      <c r="P2497" s="68"/>
      <c r="Q2497" s="68"/>
      <c r="R2497" s="68"/>
    </row>
    <row r="2498" spans="13:18" x14ac:dyDescent="0.3">
      <c r="M2498" s="67"/>
      <c r="O2498" s="68"/>
      <c r="P2498" s="68"/>
      <c r="Q2498" s="68"/>
      <c r="R2498" s="68"/>
    </row>
    <row r="2499" spans="13:18" x14ac:dyDescent="0.3">
      <c r="M2499" s="67"/>
      <c r="O2499" s="68"/>
      <c r="P2499" s="68"/>
      <c r="Q2499" s="68"/>
      <c r="R2499" s="68"/>
    </row>
    <row r="2500" spans="13:18" x14ac:dyDescent="0.3">
      <c r="M2500" s="67"/>
      <c r="O2500" s="68"/>
      <c r="P2500" s="68"/>
      <c r="Q2500" s="68"/>
      <c r="R2500" s="68"/>
    </row>
    <row r="2501" spans="13:18" x14ac:dyDescent="0.3">
      <c r="M2501" s="67"/>
      <c r="O2501" s="68"/>
      <c r="P2501" s="68"/>
      <c r="Q2501" s="68"/>
      <c r="R2501" s="68"/>
    </row>
    <row r="2502" spans="13:18" x14ac:dyDescent="0.3">
      <c r="M2502" s="67"/>
      <c r="O2502" s="68"/>
      <c r="P2502" s="68"/>
      <c r="Q2502" s="68"/>
      <c r="R2502" s="68"/>
    </row>
    <row r="2503" spans="13:18" x14ac:dyDescent="0.3">
      <c r="M2503" s="67"/>
      <c r="O2503" s="68"/>
      <c r="P2503" s="68"/>
      <c r="Q2503" s="68"/>
      <c r="R2503" s="68"/>
    </row>
    <row r="2504" spans="13:18" x14ac:dyDescent="0.3">
      <c r="M2504" s="67"/>
      <c r="O2504" s="68"/>
      <c r="P2504" s="68"/>
      <c r="Q2504" s="68"/>
      <c r="R2504" s="68"/>
    </row>
    <row r="2505" spans="13:18" x14ac:dyDescent="0.3">
      <c r="M2505" s="67"/>
      <c r="O2505" s="68"/>
      <c r="P2505" s="68"/>
      <c r="Q2505" s="68"/>
      <c r="R2505" s="68"/>
    </row>
    <row r="2506" spans="13:18" x14ac:dyDescent="0.3">
      <c r="M2506" s="67"/>
      <c r="O2506" s="68"/>
      <c r="P2506" s="68"/>
      <c r="Q2506" s="68"/>
      <c r="R2506" s="68"/>
    </row>
    <row r="2507" spans="13:18" x14ac:dyDescent="0.3">
      <c r="M2507" s="67"/>
      <c r="O2507" s="68"/>
      <c r="P2507" s="68"/>
      <c r="Q2507" s="68"/>
      <c r="R2507" s="68"/>
    </row>
    <row r="2508" spans="13:18" x14ac:dyDescent="0.3">
      <c r="M2508" s="67"/>
      <c r="O2508" s="68"/>
      <c r="P2508" s="68"/>
      <c r="Q2508" s="68"/>
      <c r="R2508" s="68"/>
    </row>
    <row r="2509" spans="13:18" x14ac:dyDescent="0.3">
      <c r="M2509" s="67"/>
      <c r="O2509" s="68"/>
      <c r="P2509" s="68"/>
      <c r="Q2509" s="68"/>
      <c r="R2509" s="68"/>
    </row>
    <row r="2510" spans="13:18" x14ac:dyDescent="0.3">
      <c r="M2510" s="67"/>
      <c r="O2510" s="68"/>
      <c r="P2510" s="68"/>
      <c r="Q2510" s="68"/>
      <c r="R2510" s="68"/>
    </row>
    <row r="2511" spans="13:18" x14ac:dyDescent="0.3">
      <c r="M2511" s="67"/>
      <c r="O2511" s="68"/>
      <c r="P2511" s="68"/>
      <c r="Q2511" s="68"/>
      <c r="R2511" s="68"/>
    </row>
    <row r="2512" spans="13:18" x14ac:dyDescent="0.3">
      <c r="M2512" s="67"/>
      <c r="O2512" s="68"/>
      <c r="P2512" s="68"/>
      <c r="Q2512" s="68"/>
      <c r="R2512" s="68"/>
    </row>
    <row r="2513" spans="13:18" x14ac:dyDescent="0.3">
      <c r="M2513" s="67"/>
      <c r="O2513" s="68"/>
      <c r="P2513" s="68"/>
      <c r="Q2513" s="68"/>
      <c r="R2513" s="68"/>
    </row>
    <row r="2514" spans="13:18" x14ac:dyDescent="0.3">
      <c r="M2514" s="67"/>
      <c r="O2514" s="68"/>
      <c r="P2514" s="68"/>
      <c r="Q2514" s="68"/>
      <c r="R2514" s="68"/>
    </row>
    <row r="2515" spans="13:18" x14ac:dyDescent="0.3">
      <c r="M2515" s="67"/>
      <c r="O2515" s="68"/>
      <c r="P2515" s="68"/>
      <c r="Q2515" s="68"/>
      <c r="R2515" s="68"/>
    </row>
    <row r="2516" spans="13:18" x14ac:dyDescent="0.3">
      <c r="M2516" s="67"/>
      <c r="O2516" s="68"/>
      <c r="P2516" s="68"/>
      <c r="Q2516" s="68"/>
      <c r="R2516" s="68"/>
    </row>
    <row r="2517" spans="13:18" x14ac:dyDescent="0.3">
      <c r="M2517" s="67"/>
      <c r="O2517" s="68"/>
      <c r="P2517" s="68"/>
      <c r="Q2517" s="68"/>
      <c r="R2517" s="68"/>
    </row>
    <row r="2518" spans="13:18" x14ac:dyDescent="0.3">
      <c r="M2518" s="67"/>
      <c r="O2518" s="68"/>
      <c r="P2518" s="68"/>
      <c r="Q2518" s="68"/>
      <c r="R2518" s="68"/>
    </row>
    <row r="2519" spans="13:18" x14ac:dyDescent="0.3">
      <c r="M2519" s="67"/>
      <c r="O2519" s="68"/>
      <c r="P2519" s="68"/>
      <c r="Q2519" s="68"/>
      <c r="R2519" s="68"/>
    </row>
    <row r="2520" spans="13:18" x14ac:dyDescent="0.3">
      <c r="M2520" s="67"/>
      <c r="O2520" s="68"/>
      <c r="P2520" s="68"/>
      <c r="Q2520" s="68"/>
      <c r="R2520" s="68"/>
    </row>
    <row r="2521" spans="13:18" x14ac:dyDescent="0.3">
      <c r="M2521" s="67"/>
      <c r="O2521" s="68"/>
      <c r="P2521" s="68"/>
      <c r="Q2521" s="68"/>
      <c r="R2521" s="68"/>
    </row>
    <row r="2522" spans="13:18" x14ac:dyDescent="0.3">
      <c r="M2522" s="67"/>
      <c r="O2522" s="68"/>
      <c r="P2522" s="68"/>
      <c r="Q2522" s="68"/>
      <c r="R2522" s="68"/>
    </row>
    <row r="2523" spans="13:18" x14ac:dyDescent="0.3">
      <c r="M2523" s="67"/>
      <c r="O2523" s="68"/>
      <c r="P2523" s="68"/>
      <c r="Q2523" s="68"/>
      <c r="R2523" s="68"/>
    </row>
    <row r="2524" spans="13:18" x14ac:dyDescent="0.3">
      <c r="M2524" s="67"/>
      <c r="O2524" s="68"/>
      <c r="P2524" s="68"/>
      <c r="Q2524" s="68"/>
      <c r="R2524" s="68"/>
    </row>
    <row r="2525" spans="13:18" x14ac:dyDescent="0.3">
      <c r="M2525" s="67"/>
      <c r="O2525" s="68"/>
      <c r="P2525" s="68"/>
      <c r="Q2525" s="68"/>
      <c r="R2525" s="68"/>
    </row>
    <row r="2526" spans="13:18" x14ac:dyDescent="0.3">
      <c r="M2526" s="67"/>
      <c r="O2526" s="68"/>
      <c r="P2526" s="68"/>
      <c r="Q2526" s="68"/>
      <c r="R2526" s="68"/>
    </row>
    <row r="2527" spans="13:18" x14ac:dyDescent="0.3">
      <c r="M2527" s="67"/>
      <c r="O2527" s="68"/>
      <c r="P2527" s="68"/>
      <c r="Q2527" s="68"/>
      <c r="R2527" s="68"/>
    </row>
    <row r="2528" spans="13:18" x14ac:dyDescent="0.3">
      <c r="M2528" s="67"/>
      <c r="O2528" s="68"/>
      <c r="P2528" s="68"/>
      <c r="Q2528" s="68"/>
      <c r="R2528" s="68"/>
    </row>
    <row r="2529" spans="13:18" x14ac:dyDescent="0.3">
      <c r="M2529" s="67"/>
      <c r="O2529" s="68"/>
      <c r="P2529" s="68"/>
      <c r="Q2529" s="68"/>
      <c r="R2529" s="68"/>
    </row>
    <row r="2530" spans="13:18" x14ac:dyDescent="0.3">
      <c r="M2530" s="67"/>
      <c r="O2530" s="68"/>
      <c r="P2530" s="68"/>
      <c r="Q2530" s="68"/>
      <c r="R2530" s="68"/>
    </row>
    <row r="2531" spans="13:18" x14ac:dyDescent="0.3">
      <c r="M2531" s="67"/>
      <c r="O2531" s="68"/>
      <c r="P2531" s="68"/>
      <c r="Q2531" s="68"/>
      <c r="R2531" s="68"/>
    </row>
    <row r="2532" spans="13:18" x14ac:dyDescent="0.3">
      <c r="M2532" s="67"/>
      <c r="O2532" s="68"/>
      <c r="P2532" s="68"/>
      <c r="Q2532" s="68"/>
      <c r="R2532" s="68"/>
    </row>
    <row r="2533" spans="13:18" x14ac:dyDescent="0.3">
      <c r="M2533" s="67"/>
      <c r="O2533" s="68"/>
      <c r="P2533" s="68"/>
      <c r="Q2533" s="68"/>
      <c r="R2533" s="68"/>
    </row>
    <row r="2534" spans="13:18" x14ac:dyDescent="0.3">
      <c r="M2534" s="67"/>
      <c r="O2534" s="68"/>
      <c r="P2534" s="68"/>
      <c r="Q2534" s="68"/>
      <c r="R2534" s="68"/>
    </row>
    <row r="2535" spans="13:18" x14ac:dyDescent="0.3">
      <c r="M2535" s="67"/>
      <c r="O2535" s="68"/>
      <c r="P2535" s="68"/>
      <c r="Q2535" s="68"/>
      <c r="R2535" s="68"/>
    </row>
    <row r="2536" spans="13:18" x14ac:dyDescent="0.3">
      <c r="M2536" s="67"/>
      <c r="O2536" s="68"/>
      <c r="P2536" s="68"/>
      <c r="Q2536" s="68"/>
      <c r="R2536" s="68"/>
    </row>
    <row r="2537" spans="13:18" x14ac:dyDescent="0.3">
      <c r="M2537" s="67"/>
      <c r="O2537" s="68"/>
      <c r="P2537" s="68"/>
      <c r="Q2537" s="68"/>
      <c r="R2537" s="68"/>
    </row>
    <row r="2538" spans="13:18" x14ac:dyDescent="0.3">
      <c r="M2538" s="67"/>
      <c r="O2538" s="68"/>
      <c r="P2538" s="68"/>
      <c r="Q2538" s="68"/>
      <c r="R2538" s="68"/>
    </row>
    <row r="2539" spans="13:18" x14ac:dyDescent="0.3">
      <c r="M2539" s="67"/>
      <c r="O2539" s="68"/>
      <c r="P2539" s="68"/>
      <c r="Q2539" s="68"/>
      <c r="R2539" s="68"/>
    </row>
    <row r="2540" spans="13:18" x14ac:dyDescent="0.3">
      <c r="M2540" s="67"/>
      <c r="O2540" s="68"/>
      <c r="P2540" s="68"/>
      <c r="Q2540" s="68"/>
      <c r="R2540" s="68"/>
    </row>
    <row r="2541" spans="13:18" x14ac:dyDescent="0.3">
      <c r="M2541" s="67"/>
      <c r="O2541" s="68"/>
      <c r="P2541" s="68"/>
      <c r="Q2541" s="68"/>
      <c r="R2541" s="68"/>
    </row>
    <row r="2542" spans="13:18" x14ac:dyDescent="0.3">
      <c r="M2542" s="67"/>
      <c r="O2542" s="68"/>
      <c r="P2542" s="68"/>
      <c r="Q2542" s="68"/>
      <c r="R2542" s="68"/>
    </row>
    <row r="2543" spans="13:18" x14ac:dyDescent="0.3">
      <c r="M2543" s="67"/>
      <c r="O2543" s="68"/>
      <c r="P2543" s="68"/>
      <c r="Q2543" s="68"/>
      <c r="R2543" s="68"/>
    </row>
    <row r="2544" spans="13:18" x14ac:dyDescent="0.3">
      <c r="M2544" s="67"/>
      <c r="O2544" s="68"/>
      <c r="P2544" s="68"/>
      <c r="Q2544" s="68"/>
      <c r="R2544" s="68"/>
    </row>
    <row r="2545" spans="13:18" x14ac:dyDescent="0.3">
      <c r="M2545" s="67"/>
      <c r="O2545" s="68"/>
      <c r="P2545" s="68"/>
      <c r="Q2545" s="68"/>
      <c r="R2545" s="68"/>
    </row>
    <row r="2546" spans="13:18" x14ac:dyDescent="0.3">
      <c r="M2546" s="67"/>
      <c r="O2546" s="68"/>
      <c r="P2546" s="68"/>
      <c r="Q2546" s="68"/>
      <c r="R2546" s="68"/>
    </row>
    <row r="2547" spans="13:18" x14ac:dyDescent="0.3">
      <c r="M2547" s="67"/>
      <c r="O2547" s="68"/>
      <c r="P2547" s="68"/>
      <c r="Q2547" s="68"/>
      <c r="R2547" s="68"/>
    </row>
    <row r="2548" spans="13:18" x14ac:dyDescent="0.3">
      <c r="M2548" s="67"/>
      <c r="O2548" s="68"/>
      <c r="P2548" s="68"/>
      <c r="Q2548" s="68"/>
      <c r="R2548" s="68"/>
    </row>
    <row r="2549" spans="13:18" x14ac:dyDescent="0.3">
      <c r="M2549" s="67"/>
      <c r="O2549" s="68"/>
      <c r="P2549" s="68"/>
      <c r="Q2549" s="68"/>
      <c r="R2549" s="68"/>
    </row>
    <row r="2550" spans="13:18" x14ac:dyDescent="0.3">
      <c r="M2550" s="67"/>
      <c r="O2550" s="68"/>
      <c r="P2550" s="68"/>
      <c r="Q2550" s="68"/>
      <c r="R2550" s="68"/>
    </row>
    <row r="2551" spans="13:18" x14ac:dyDescent="0.3">
      <c r="M2551" s="67"/>
      <c r="O2551" s="68"/>
      <c r="P2551" s="68"/>
      <c r="Q2551" s="68"/>
      <c r="R2551" s="68"/>
    </row>
    <row r="2552" spans="13:18" x14ac:dyDescent="0.3">
      <c r="M2552" s="67"/>
      <c r="O2552" s="68"/>
      <c r="P2552" s="68"/>
      <c r="Q2552" s="68"/>
      <c r="R2552" s="68"/>
    </row>
    <row r="2553" spans="13:18" x14ac:dyDescent="0.3">
      <c r="M2553" s="67"/>
      <c r="O2553" s="68"/>
      <c r="P2553" s="68"/>
      <c r="Q2553" s="68"/>
      <c r="R2553" s="68"/>
    </row>
    <row r="2554" spans="13:18" x14ac:dyDescent="0.3">
      <c r="M2554" s="67"/>
      <c r="O2554" s="68"/>
      <c r="P2554" s="68"/>
      <c r="Q2554" s="68"/>
      <c r="R2554" s="68"/>
    </row>
    <row r="2555" spans="13:18" x14ac:dyDescent="0.3">
      <c r="M2555" s="67"/>
      <c r="O2555" s="68"/>
      <c r="P2555" s="68"/>
      <c r="Q2555" s="68"/>
      <c r="R2555" s="68"/>
    </row>
    <row r="2556" spans="13:18" x14ac:dyDescent="0.3">
      <c r="M2556" s="67"/>
      <c r="O2556" s="68"/>
      <c r="P2556" s="68"/>
      <c r="Q2556" s="68"/>
      <c r="R2556" s="68"/>
    </row>
    <row r="2557" spans="13:18" x14ac:dyDescent="0.3">
      <c r="M2557" s="67"/>
      <c r="O2557" s="68"/>
      <c r="P2557" s="68"/>
      <c r="Q2557" s="68"/>
      <c r="R2557" s="68"/>
    </row>
    <row r="2558" spans="13:18" x14ac:dyDescent="0.3">
      <c r="M2558" s="67"/>
      <c r="O2558" s="68"/>
      <c r="P2558" s="68"/>
      <c r="Q2558" s="68"/>
      <c r="R2558" s="68"/>
    </row>
    <row r="2559" spans="13:18" x14ac:dyDescent="0.3">
      <c r="M2559" s="67"/>
      <c r="O2559" s="68"/>
      <c r="P2559" s="68"/>
      <c r="Q2559" s="68"/>
      <c r="R2559" s="68"/>
    </row>
    <row r="2560" spans="13:18" x14ac:dyDescent="0.3">
      <c r="M2560" s="67"/>
      <c r="O2560" s="68"/>
      <c r="P2560" s="68"/>
      <c r="Q2560" s="68"/>
      <c r="R2560" s="68"/>
    </row>
    <row r="2561" spans="13:18" x14ac:dyDescent="0.3">
      <c r="M2561" s="67"/>
      <c r="O2561" s="68"/>
      <c r="P2561" s="68"/>
      <c r="Q2561" s="68"/>
      <c r="R2561" s="68"/>
    </row>
    <row r="2562" spans="13:18" x14ac:dyDescent="0.3">
      <c r="M2562" s="67"/>
      <c r="O2562" s="68"/>
      <c r="P2562" s="68"/>
      <c r="Q2562" s="68"/>
      <c r="R2562" s="68"/>
    </row>
    <row r="2563" spans="13:18" x14ac:dyDescent="0.3">
      <c r="M2563" s="67"/>
      <c r="O2563" s="68"/>
      <c r="P2563" s="68"/>
      <c r="Q2563" s="68"/>
      <c r="R2563" s="68"/>
    </row>
    <row r="2564" spans="13:18" x14ac:dyDescent="0.3">
      <c r="M2564" s="67"/>
      <c r="O2564" s="68"/>
      <c r="P2564" s="68"/>
      <c r="Q2564" s="68"/>
      <c r="R2564" s="68"/>
    </row>
    <row r="2565" spans="13:18" x14ac:dyDescent="0.3">
      <c r="M2565" s="67"/>
      <c r="O2565" s="68"/>
      <c r="P2565" s="68"/>
      <c r="Q2565" s="68"/>
      <c r="R2565" s="68"/>
    </row>
    <row r="2566" spans="13:18" x14ac:dyDescent="0.3">
      <c r="M2566" s="67"/>
      <c r="O2566" s="68"/>
      <c r="P2566" s="68"/>
      <c r="Q2566" s="68"/>
      <c r="R2566" s="68"/>
    </row>
    <row r="2567" spans="13:18" x14ac:dyDescent="0.3">
      <c r="M2567" s="67"/>
      <c r="O2567" s="68"/>
      <c r="P2567" s="68"/>
      <c r="Q2567" s="68"/>
      <c r="R2567" s="68"/>
    </row>
    <row r="2568" spans="13:18" x14ac:dyDescent="0.3">
      <c r="M2568" s="67"/>
      <c r="O2568" s="68"/>
      <c r="P2568" s="68"/>
      <c r="Q2568" s="68"/>
      <c r="R2568" s="68"/>
    </row>
    <row r="2569" spans="13:18" x14ac:dyDescent="0.3">
      <c r="M2569" s="67"/>
      <c r="O2569" s="68"/>
      <c r="P2569" s="68"/>
      <c r="Q2569" s="68"/>
      <c r="R2569" s="68"/>
    </row>
    <row r="2570" spans="13:18" x14ac:dyDescent="0.3">
      <c r="M2570" s="67"/>
      <c r="O2570" s="68"/>
      <c r="P2570" s="68"/>
      <c r="Q2570" s="68"/>
      <c r="R2570" s="68"/>
    </row>
    <row r="2571" spans="13:18" x14ac:dyDescent="0.3">
      <c r="M2571" s="67"/>
      <c r="O2571" s="68"/>
      <c r="P2571" s="68"/>
      <c r="Q2571" s="68"/>
      <c r="R2571" s="68"/>
    </row>
    <row r="2572" spans="13:18" x14ac:dyDescent="0.3">
      <c r="M2572" s="67"/>
      <c r="O2572" s="68"/>
      <c r="P2572" s="68"/>
      <c r="Q2572" s="68"/>
      <c r="R2572" s="68"/>
    </row>
    <row r="2573" spans="13:18" x14ac:dyDescent="0.3">
      <c r="M2573" s="67"/>
      <c r="O2573" s="68"/>
      <c r="P2573" s="68"/>
      <c r="Q2573" s="68"/>
      <c r="R2573" s="68"/>
    </row>
    <row r="2574" spans="13:18" x14ac:dyDescent="0.3">
      <c r="M2574" s="67"/>
      <c r="O2574" s="68"/>
      <c r="P2574" s="68"/>
      <c r="Q2574" s="68"/>
      <c r="R2574" s="68"/>
    </row>
    <row r="2575" spans="13:18" x14ac:dyDescent="0.3">
      <c r="M2575" s="67"/>
      <c r="O2575" s="68"/>
      <c r="P2575" s="68"/>
      <c r="Q2575" s="68"/>
      <c r="R2575" s="68"/>
    </row>
    <row r="2576" spans="13:18" x14ac:dyDescent="0.3">
      <c r="M2576" s="67"/>
      <c r="O2576" s="68"/>
      <c r="P2576" s="68"/>
      <c r="Q2576" s="68"/>
      <c r="R2576" s="68"/>
    </row>
    <row r="2577" spans="13:18" x14ac:dyDescent="0.3">
      <c r="M2577" s="67"/>
      <c r="O2577" s="68"/>
      <c r="P2577" s="68"/>
      <c r="Q2577" s="68"/>
      <c r="R2577" s="68"/>
    </row>
    <row r="2578" spans="13:18" x14ac:dyDescent="0.3">
      <c r="M2578" s="67"/>
      <c r="O2578" s="68"/>
      <c r="P2578" s="68"/>
      <c r="Q2578" s="68"/>
      <c r="R2578" s="68"/>
    </row>
    <row r="2579" spans="13:18" x14ac:dyDescent="0.3">
      <c r="M2579" s="67"/>
      <c r="O2579" s="68"/>
      <c r="P2579" s="68"/>
      <c r="Q2579" s="68"/>
      <c r="R2579" s="68"/>
    </row>
    <row r="2580" spans="13:18" x14ac:dyDescent="0.3">
      <c r="M2580" s="67"/>
      <c r="O2580" s="68"/>
      <c r="P2580" s="68"/>
      <c r="Q2580" s="68"/>
      <c r="R2580" s="68"/>
    </row>
    <row r="2581" spans="13:18" x14ac:dyDescent="0.3">
      <c r="M2581" s="67"/>
      <c r="O2581" s="68"/>
      <c r="P2581" s="68"/>
      <c r="Q2581" s="68"/>
      <c r="R2581" s="68"/>
    </row>
    <row r="2582" spans="13:18" x14ac:dyDescent="0.3">
      <c r="M2582" s="67"/>
      <c r="O2582" s="68"/>
      <c r="P2582" s="68"/>
      <c r="Q2582" s="68"/>
      <c r="R2582" s="68"/>
    </row>
    <row r="2583" spans="13:18" x14ac:dyDescent="0.3">
      <c r="M2583" s="67"/>
      <c r="O2583" s="68"/>
      <c r="P2583" s="68"/>
      <c r="Q2583" s="68"/>
      <c r="R2583" s="68"/>
    </row>
    <row r="2584" spans="13:18" x14ac:dyDescent="0.3">
      <c r="M2584" s="67"/>
      <c r="O2584" s="68"/>
      <c r="P2584" s="68"/>
      <c r="Q2584" s="68"/>
      <c r="R2584" s="68"/>
    </row>
    <row r="2585" spans="13:18" x14ac:dyDescent="0.3">
      <c r="M2585" s="67"/>
      <c r="O2585" s="68"/>
      <c r="P2585" s="68"/>
      <c r="Q2585" s="68"/>
      <c r="R2585" s="68"/>
    </row>
    <row r="2586" spans="13:18" x14ac:dyDescent="0.3">
      <c r="M2586" s="67"/>
      <c r="O2586" s="68"/>
      <c r="P2586" s="68"/>
      <c r="Q2586" s="68"/>
      <c r="R2586" s="68"/>
    </row>
    <row r="2587" spans="13:18" x14ac:dyDescent="0.3">
      <c r="M2587" s="67"/>
      <c r="O2587" s="68"/>
      <c r="P2587" s="68"/>
      <c r="Q2587" s="68"/>
      <c r="R2587" s="68"/>
    </row>
    <row r="2588" spans="13:18" x14ac:dyDescent="0.3">
      <c r="M2588" s="67"/>
      <c r="O2588" s="68"/>
      <c r="P2588" s="68"/>
      <c r="Q2588" s="68"/>
      <c r="R2588" s="68"/>
    </row>
    <row r="2589" spans="13:18" x14ac:dyDescent="0.3">
      <c r="M2589" s="67"/>
      <c r="O2589" s="68"/>
      <c r="P2589" s="68"/>
      <c r="Q2589" s="68"/>
      <c r="R2589" s="68"/>
    </row>
    <row r="2590" spans="13:18" x14ac:dyDescent="0.3">
      <c r="M2590" s="67"/>
      <c r="O2590" s="68"/>
      <c r="P2590" s="68"/>
      <c r="Q2590" s="68"/>
      <c r="R2590" s="68"/>
    </row>
    <row r="2591" spans="13:18" x14ac:dyDescent="0.3">
      <c r="M2591" s="67"/>
      <c r="O2591" s="68"/>
      <c r="P2591" s="68"/>
      <c r="Q2591" s="68"/>
      <c r="R2591" s="68"/>
    </row>
    <row r="2592" spans="13:18" x14ac:dyDescent="0.3">
      <c r="M2592" s="67"/>
      <c r="O2592" s="68"/>
      <c r="P2592" s="68"/>
      <c r="Q2592" s="68"/>
      <c r="R2592" s="68"/>
    </row>
    <row r="2593" spans="13:18" x14ac:dyDescent="0.3">
      <c r="M2593" s="67"/>
      <c r="O2593" s="68"/>
      <c r="P2593" s="68"/>
      <c r="Q2593" s="68"/>
      <c r="R2593" s="68"/>
    </row>
    <row r="2594" spans="13:18" x14ac:dyDescent="0.3">
      <c r="M2594" s="67"/>
      <c r="O2594" s="68"/>
      <c r="P2594" s="68"/>
      <c r="Q2594" s="68"/>
      <c r="R2594" s="68"/>
    </row>
    <row r="2595" spans="13:18" x14ac:dyDescent="0.3">
      <c r="M2595" s="67"/>
      <c r="O2595" s="68"/>
      <c r="P2595" s="68"/>
      <c r="Q2595" s="68"/>
      <c r="R2595" s="68"/>
    </row>
    <row r="2596" spans="13:18" x14ac:dyDescent="0.3">
      <c r="M2596" s="67"/>
      <c r="O2596" s="68"/>
      <c r="P2596" s="68"/>
      <c r="Q2596" s="68"/>
      <c r="R2596" s="68"/>
    </row>
    <row r="2597" spans="13:18" x14ac:dyDescent="0.3">
      <c r="M2597" s="67"/>
      <c r="O2597" s="68"/>
      <c r="P2597" s="68"/>
      <c r="Q2597" s="68"/>
      <c r="R2597" s="68"/>
    </row>
    <row r="2598" spans="13:18" x14ac:dyDescent="0.3">
      <c r="M2598" s="67"/>
      <c r="O2598" s="68"/>
      <c r="P2598" s="68"/>
      <c r="Q2598" s="68"/>
      <c r="R2598" s="68"/>
    </row>
    <row r="2599" spans="13:18" x14ac:dyDescent="0.3">
      <c r="M2599" s="67"/>
      <c r="O2599" s="68"/>
      <c r="P2599" s="68"/>
      <c r="Q2599" s="68"/>
      <c r="R2599" s="68"/>
    </row>
    <row r="2600" spans="13:18" x14ac:dyDescent="0.3">
      <c r="M2600" s="67"/>
      <c r="O2600" s="68"/>
      <c r="P2600" s="68"/>
      <c r="Q2600" s="68"/>
      <c r="R2600" s="68"/>
    </row>
    <row r="2601" spans="13:18" x14ac:dyDescent="0.3">
      <c r="M2601" s="67"/>
      <c r="O2601" s="68"/>
      <c r="P2601" s="68"/>
      <c r="Q2601" s="68"/>
      <c r="R2601" s="68"/>
    </row>
    <row r="2602" spans="13:18" x14ac:dyDescent="0.3">
      <c r="M2602" s="67"/>
      <c r="O2602" s="68"/>
      <c r="P2602" s="68"/>
      <c r="Q2602" s="68"/>
      <c r="R2602" s="68"/>
    </row>
    <row r="2603" spans="13:18" x14ac:dyDescent="0.3">
      <c r="M2603" s="67"/>
      <c r="O2603" s="68"/>
      <c r="P2603" s="68"/>
      <c r="Q2603" s="68"/>
      <c r="R2603" s="68"/>
    </row>
    <row r="2604" spans="13:18" x14ac:dyDescent="0.3">
      <c r="M2604" s="67"/>
      <c r="O2604" s="68"/>
      <c r="P2604" s="68"/>
      <c r="Q2604" s="68"/>
      <c r="R2604" s="68"/>
    </row>
    <row r="2605" spans="13:18" x14ac:dyDescent="0.3">
      <c r="M2605" s="67"/>
      <c r="O2605" s="68"/>
      <c r="P2605" s="68"/>
      <c r="Q2605" s="68"/>
      <c r="R2605" s="68"/>
    </row>
    <row r="2606" spans="13:18" x14ac:dyDescent="0.3">
      <c r="M2606" s="67"/>
      <c r="O2606" s="68"/>
      <c r="P2606" s="68"/>
      <c r="Q2606" s="68"/>
      <c r="R2606" s="68"/>
    </row>
    <row r="2607" spans="13:18" x14ac:dyDescent="0.3">
      <c r="M2607" s="67"/>
      <c r="O2607" s="68"/>
      <c r="P2607" s="68"/>
      <c r="Q2607" s="68"/>
      <c r="R2607" s="68"/>
    </row>
    <row r="2608" spans="13:18" x14ac:dyDescent="0.3">
      <c r="M2608" s="67"/>
      <c r="O2608" s="68"/>
      <c r="P2608" s="68"/>
      <c r="Q2608" s="68"/>
      <c r="R2608" s="68"/>
    </row>
    <row r="2609" spans="13:18" x14ac:dyDescent="0.3">
      <c r="M2609" s="67"/>
      <c r="O2609" s="68"/>
      <c r="P2609" s="68"/>
      <c r="Q2609" s="68"/>
      <c r="R2609" s="68"/>
    </row>
    <row r="2610" spans="13:18" x14ac:dyDescent="0.3">
      <c r="M2610" s="67"/>
      <c r="O2610" s="68"/>
      <c r="P2610" s="68"/>
      <c r="Q2610" s="68"/>
      <c r="R2610" s="68"/>
    </row>
    <row r="2611" spans="13:18" x14ac:dyDescent="0.3">
      <c r="M2611" s="67"/>
      <c r="O2611" s="68"/>
      <c r="P2611" s="68"/>
      <c r="Q2611" s="68"/>
      <c r="R2611" s="68"/>
    </row>
    <row r="2612" spans="13:18" x14ac:dyDescent="0.3">
      <c r="M2612" s="67"/>
      <c r="O2612" s="68"/>
      <c r="P2612" s="68"/>
      <c r="Q2612" s="68"/>
      <c r="R2612" s="68"/>
    </row>
    <row r="2613" spans="13:18" x14ac:dyDescent="0.3">
      <c r="M2613" s="67"/>
      <c r="O2613" s="68"/>
      <c r="P2613" s="68"/>
      <c r="Q2613" s="68"/>
      <c r="R2613" s="68"/>
    </row>
    <row r="2614" spans="13:18" x14ac:dyDescent="0.3">
      <c r="M2614" s="67"/>
      <c r="O2614" s="68"/>
      <c r="P2614" s="68"/>
      <c r="Q2614" s="68"/>
      <c r="R2614" s="68"/>
    </row>
    <row r="2615" spans="13:18" x14ac:dyDescent="0.3">
      <c r="M2615" s="67"/>
      <c r="O2615" s="68"/>
      <c r="P2615" s="68"/>
      <c r="Q2615" s="68"/>
      <c r="R2615" s="68"/>
    </row>
    <row r="2616" spans="13:18" x14ac:dyDescent="0.3">
      <c r="M2616" s="67"/>
      <c r="O2616" s="68"/>
      <c r="P2616" s="68"/>
      <c r="Q2616" s="68"/>
      <c r="R2616" s="68"/>
    </row>
    <row r="2617" spans="13:18" x14ac:dyDescent="0.3">
      <c r="M2617" s="67"/>
      <c r="O2617" s="68"/>
      <c r="P2617" s="68"/>
      <c r="Q2617" s="68"/>
      <c r="R2617" s="68"/>
    </row>
    <row r="2618" spans="13:18" x14ac:dyDescent="0.3">
      <c r="M2618" s="67"/>
      <c r="O2618" s="68"/>
      <c r="P2618" s="68"/>
      <c r="Q2618" s="68"/>
      <c r="R2618" s="68"/>
    </row>
    <row r="2619" spans="13:18" x14ac:dyDescent="0.3">
      <c r="M2619" s="67"/>
      <c r="O2619" s="68"/>
      <c r="P2619" s="68"/>
      <c r="Q2619" s="68"/>
      <c r="R2619" s="68"/>
    </row>
    <row r="2620" spans="13:18" x14ac:dyDescent="0.3">
      <c r="M2620" s="67"/>
      <c r="O2620" s="68"/>
      <c r="P2620" s="68"/>
      <c r="Q2620" s="68"/>
      <c r="R2620" s="68"/>
    </row>
    <row r="2621" spans="13:18" x14ac:dyDescent="0.3">
      <c r="M2621" s="67"/>
      <c r="O2621" s="68"/>
      <c r="P2621" s="68"/>
      <c r="Q2621" s="68"/>
      <c r="R2621" s="68"/>
    </row>
    <row r="2622" spans="13:18" x14ac:dyDescent="0.3">
      <c r="M2622" s="67"/>
      <c r="O2622" s="68"/>
      <c r="P2622" s="68"/>
      <c r="Q2622" s="68"/>
      <c r="R2622" s="68"/>
    </row>
    <row r="2623" spans="13:18" x14ac:dyDescent="0.3">
      <c r="M2623" s="67"/>
      <c r="O2623" s="68"/>
      <c r="P2623" s="68"/>
      <c r="Q2623" s="68"/>
      <c r="R2623" s="68"/>
    </row>
    <row r="2624" spans="13:18" x14ac:dyDescent="0.3">
      <c r="M2624" s="67"/>
      <c r="O2624" s="68"/>
      <c r="P2624" s="68"/>
      <c r="Q2624" s="68"/>
      <c r="R2624" s="68"/>
    </row>
    <row r="2625" spans="13:18" x14ac:dyDescent="0.3">
      <c r="M2625" s="67"/>
      <c r="O2625" s="68"/>
      <c r="P2625" s="68"/>
      <c r="Q2625" s="68"/>
      <c r="R2625" s="68"/>
    </row>
    <row r="2626" spans="13:18" x14ac:dyDescent="0.3">
      <c r="M2626" s="67"/>
      <c r="O2626" s="68"/>
      <c r="P2626" s="68"/>
      <c r="Q2626" s="68"/>
      <c r="R2626" s="68"/>
    </row>
    <row r="2627" spans="13:18" x14ac:dyDescent="0.3">
      <c r="M2627" s="67"/>
      <c r="O2627" s="68"/>
      <c r="P2627" s="68"/>
      <c r="Q2627" s="68"/>
      <c r="R2627" s="68"/>
    </row>
    <row r="2628" spans="13:18" x14ac:dyDescent="0.3">
      <c r="M2628" s="67"/>
      <c r="O2628" s="68"/>
      <c r="P2628" s="68"/>
      <c r="Q2628" s="68"/>
      <c r="R2628" s="68"/>
    </row>
    <row r="2629" spans="13:18" x14ac:dyDescent="0.3">
      <c r="M2629" s="67"/>
      <c r="O2629" s="68"/>
      <c r="P2629" s="68"/>
      <c r="Q2629" s="68"/>
      <c r="R2629" s="68"/>
    </row>
    <row r="2630" spans="13:18" x14ac:dyDescent="0.3">
      <c r="M2630" s="67"/>
      <c r="O2630" s="68"/>
      <c r="P2630" s="68"/>
      <c r="Q2630" s="68"/>
      <c r="R2630" s="68"/>
    </row>
    <row r="2631" spans="13:18" x14ac:dyDescent="0.3">
      <c r="M2631" s="67"/>
      <c r="O2631" s="68"/>
      <c r="P2631" s="68"/>
      <c r="Q2631" s="68"/>
      <c r="R2631" s="68"/>
    </row>
    <row r="2632" spans="13:18" x14ac:dyDescent="0.3">
      <c r="M2632" s="67"/>
      <c r="O2632" s="68"/>
      <c r="P2632" s="68"/>
      <c r="Q2632" s="68"/>
      <c r="R2632" s="68"/>
    </row>
    <row r="2633" spans="13:18" x14ac:dyDescent="0.3">
      <c r="M2633" s="67"/>
      <c r="O2633" s="68"/>
      <c r="P2633" s="68"/>
      <c r="Q2633" s="68"/>
      <c r="R2633" s="68"/>
    </row>
    <row r="2634" spans="13:18" x14ac:dyDescent="0.3">
      <c r="M2634" s="67"/>
      <c r="O2634" s="68"/>
      <c r="P2634" s="68"/>
      <c r="Q2634" s="68"/>
      <c r="R2634" s="68"/>
    </row>
    <row r="2635" spans="13:18" x14ac:dyDescent="0.3">
      <c r="M2635" s="67"/>
      <c r="O2635" s="68"/>
      <c r="P2635" s="68"/>
      <c r="Q2635" s="68"/>
      <c r="R2635" s="68"/>
    </row>
    <row r="2636" spans="13:18" x14ac:dyDescent="0.3">
      <c r="M2636" s="67"/>
      <c r="O2636" s="68"/>
      <c r="P2636" s="68"/>
      <c r="Q2636" s="68"/>
      <c r="R2636" s="68"/>
    </row>
    <row r="2637" spans="13:18" x14ac:dyDescent="0.3">
      <c r="M2637" s="67"/>
      <c r="O2637" s="68"/>
      <c r="P2637" s="68"/>
      <c r="Q2637" s="68"/>
      <c r="R2637" s="68"/>
    </row>
    <row r="2638" spans="13:18" x14ac:dyDescent="0.3">
      <c r="M2638" s="67"/>
      <c r="O2638" s="68"/>
      <c r="P2638" s="68"/>
      <c r="Q2638" s="68"/>
      <c r="R2638" s="68"/>
    </row>
    <row r="2639" spans="13:18" x14ac:dyDescent="0.3">
      <c r="M2639" s="67"/>
      <c r="O2639" s="68"/>
      <c r="P2639" s="68"/>
      <c r="Q2639" s="68"/>
      <c r="R2639" s="68"/>
    </row>
    <row r="2640" spans="13:18" x14ac:dyDescent="0.3">
      <c r="M2640" s="67"/>
      <c r="O2640" s="68"/>
      <c r="P2640" s="68"/>
      <c r="Q2640" s="68"/>
      <c r="R2640" s="68"/>
    </row>
    <row r="2641" spans="13:18" x14ac:dyDescent="0.3">
      <c r="M2641" s="67"/>
      <c r="O2641" s="68"/>
      <c r="P2641" s="68"/>
      <c r="Q2641" s="68"/>
      <c r="R2641" s="68"/>
    </row>
    <row r="2642" spans="13:18" x14ac:dyDescent="0.3">
      <c r="M2642" s="67"/>
      <c r="O2642" s="68"/>
      <c r="P2642" s="68"/>
      <c r="Q2642" s="68"/>
      <c r="R2642" s="68"/>
    </row>
    <row r="2643" spans="13:18" x14ac:dyDescent="0.3">
      <c r="M2643" s="67"/>
      <c r="O2643" s="68"/>
      <c r="P2643" s="68"/>
      <c r="Q2643" s="68"/>
      <c r="R2643" s="68"/>
    </row>
    <row r="2644" spans="13:18" x14ac:dyDescent="0.3">
      <c r="M2644" s="67"/>
      <c r="O2644" s="68"/>
      <c r="P2644" s="68"/>
      <c r="Q2644" s="68"/>
      <c r="R2644" s="68"/>
    </row>
    <row r="2645" spans="13:18" x14ac:dyDescent="0.3">
      <c r="M2645" s="67"/>
      <c r="O2645" s="68"/>
      <c r="P2645" s="68"/>
      <c r="Q2645" s="68"/>
      <c r="R2645" s="68"/>
    </row>
    <row r="2646" spans="13:18" x14ac:dyDescent="0.3">
      <c r="M2646" s="67"/>
      <c r="O2646" s="68"/>
      <c r="P2646" s="68"/>
      <c r="Q2646" s="68"/>
      <c r="R2646" s="68"/>
    </row>
    <row r="2647" spans="13:18" x14ac:dyDescent="0.3">
      <c r="M2647" s="67"/>
      <c r="O2647" s="68"/>
      <c r="P2647" s="68"/>
      <c r="Q2647" s="68"/>
      <c r="R2647" s="68"/>
    </row>
    <row r="2648" spans="13:18" x14ac:dyDescent="0.3">
      <c r="M2648" s="67"/>
      <c r="O2648" s="68"/>
      <c r="P2648" s="68"/>
      <c r="Q2648" s="68"/>
      <c r="R2648" s="68"/>
    </row>
    <row r="2649" spans="13:18" x14ac:dyDescent="0.3">
      <c r="M2649" s="67"/>
      <c r="O2649" s="68"/>
      <c r="P2649" s="68"/>
      <c r="Q2649" s="68"/>
      <c r="R2649" s="68"/>
    </row>
    <row r="2650" spans="13:18" x14ac:dyDescent="0.3">
      <c r="M2650" s="67"/>
      <c r="O2650" s="68"/>
      <c r="P2650" s="68"/>
      <c r="Q2650" s="68"/>
      <c r="R2650" s="68"/>
    </row>
    <row r="2651" spans="13:18" x14ac:dyDescent="0.3">
      <c r="M2651" s="67"/>
      <c r="O2651" s="68"/>
      <c r="P2651" s="68"/>
      <c r="Q2651" s="68"/>
      <c r="R2651" s="68"/>
    </row>
    <row r="2652" spans="13:18" x14ac:dyDescent="0.3">
      <c r="M2652" s="67"/>
      <c r="O2652" s="68"/>
      <c r="P2652" s="68"/>
      <c r="Q2652" s="68"/>
      <c r="R2652" s="68"/>
    </row>
    <row r="2653" spans="13:18" x14ac:dyDescent="0.3">
      <c r="M2653" s="67"/>
      <c r="O2653" s="68"/>
      <c r="P2653" s="68"/>
      <c r="Q2653" s="68"/>
      <c r="R2653" s="68"/>
    </row>
    <row r="2654" spans="13:18" x14ac:dyDescent="0.3">
      <c r="M2654" s="67"/>
      <c r="O2654" s="68"/>
      <c r="P2654" s="68"/>
      <c r="Q2654" s="68"/>
      <c r="R2654" s="68"/>
    </row>
    <row r="2655" spans="13:18" x14ac:dyDescent="0.3">
      <c r="M2655" s="67"/>
      <c r="O2655" s="68"/>
      <c r="P2655" s="68"/>
      <c r="Q2655" s="68"/>
      <c r="R2655" s="68"/>
    </row>
    <row r="2656" spans="13:18" x14ac:dyDescent="0.3">
      <c r="M2656" s="67"/>
      <c r="O2656" s="68"/>
      <c r="P2656" s="68"/>
      <c r="Q2656" s="68"/>
      <c r="R2656" s="68"/>
    </row>
    <row r="2657" spans="13:18" x14ac:dyDescent="0.3">
      <c r="M2657" s="67"/>
      <c r="O2657" s="68"/>
      <c r="P2657" s="68"/>
      <c r="Q2657" s="68"/>
      <c r="R2657" s="68"/>
    </row>
    <row r="2658" spans="13:18" x14ac:dyDescent="0.3">
      <c r="M2658" s="67"/>
      <c r="O2658" s="68"/>
      <c r="P2658" s="68"/>
      <c r="Q2658" s="68"/>
      <c r="R2658" s="68"/>
    </row>
    <row r="2659" spans="13:18" x14ac:dyDescent="0.3">
      <c r="M2659" s="67"/>
      <c r="O2659" s="68"/>
      <c r="P2659" s="68"/>
      <c r="Q2659" s="68"/>
      <c r="R2659" s="68"/>
    </row>
    <row r="2660" spans="13:18" x14ac:dyDescent="0.3">
      <c r="M2660" s="67"/>
      <c r="O2660" s="68"/>
      <c r="P2660" s="68"/>
      <c r="Q2660" s="68"/>
      <c r="R2660" s="68"/>
    </row>
    <row r="2661" spans="13:18" x14ac:dyDescent="0.3">
      <c r="M2661" s="67"/>
      <c r="O2661" s="68"/>
      <c r="P2661" s="68"/>
      <c r="Q2661" s="68"/>
      <c r="R2661" s="68"/>
    </row>
    <row r="2662" spans="13:18" x14ac:dyDescent="0.3">
      <c r="M2662" s="67"/>
      <c r="O2662" s="68"/>
      <c r="P2662" s="68"/>
      <c r="Q2662" s="68"/>
      <c r="R2662" s="68"/>
    </row>
    <row r="2663" spans="13:18" x14ac:dyDescent="0.3">
      <c r="M2663" s="67"/>
      <c r="O2663" s="68"/>
      <c r="P2663" s="68"/>
      <c r="Q2663" s="68"/>
      <c r="R2663" s="68"/>
    </row>
    <row r="2664" spans="13:18" x14ac:dyDescent="0.3">
      <c r="M2664" s="67"/>
      <c r="O2664" s="68"/>
      <c r="P2664" s="68"/>
      <c r="Q2664" s="68"/>
      <c r="R2664" s="68"/>
    </row>
    <row r="2665" spans="13:18" x14ac:dyDescent="0.3">
      <c r="M2665" s="67"/>
      <c r="O2665" s="68"/>
      <c r="P2665" s="68"/>
      <c r="Q2665" s="68"/>
      <c r="R2665" s="68"/>
    </row>
    <row r="2666" spans="13:18" x14ac:dyDescent="0.3">
      <c r="M2666" s="67"/>
      <c r="O2666" s="68"/>
      <c r="P2666" s="68"/>
      <c r="Q2666" s="68"/>
      <c r="R2666" s="68"/>
    </row>
    <row r="2667" spans="13:18" x14ac:dyDescent="0.3">
      <c r="M2667" s="67"/>
      <c r="O2667" s="68"/>
      <c r="P2667" s="68"/>
      <c r="Q2667" s="68"/>
      <c r="R2667" s="68"/>
    </row>
    <row r="2668" spans="13:18" x14ac:dyDescent="0.3">
      <c r="M2668" s="67"/>
      <c r="O2668" s="68"/>
      <c r="P2668" s="68"/>
      <c r="Q2668" s="68"/>
      <c r="R2668" s="68"/>
    </row>
    <row r="2669" spans="13:18" x14ac:dyDescent="0.3">
      <c r="M2669" s="67"/>
      <c r="O2669" s="68"/>
      <c r="P2669" s="68"/>
      <c r="Q2669" s="68"/>
      <c r="R2669" s="68"/>
    </row>
    <row r="2670" spans="13:18" x14ac:dyDescent="0.3">
      <c r="M2670" s="67"/>
      <c r="O2670" s="68"/>
      <c r="P2670" s="68"/>
      <c r="Q2670" s="68"/>
      <c r="R2670" s="68"/>
    </row>
    <row r="2671" spans="13:18" x14ac:dyDescent="0.3">
      <c r="M2671" s="67"/>
      <c r="O2671" s="68"/>
      <c r="P2671" s="68"/>
      <c r="Q2671" s="68"/>
      <c r="R2671" s="68"/>
    </row>
    <row r="2672" spans="13:18" x14ac:dyDescent="0.3">
      <c r="M2672" s="67"/>
      <c r="O2672" s="68"/>
      <c r="P2672" s="68"/>
      <c r="Q2672" s="68"/>
      <c r="R2672" s="68"/>
    </row>
    <row r="2673" spans="13:18" x14ac:dyDescent="0.3">
      <c r="M2673" s="67"/>
      <c r="O2673" s="68"/>
      <c r="P2673" s="68"/>
      <c r="Q2673" s="68"/>
      <c r="R2673" s="68"/>
    </row>
    <row r="2674" spans="13:18" x14ac:dyDescent="0.3">
      <c r="M2674" s="67"/>
      <c r="O2674" s="68"/>
      <c r="P2674" s="68"/>
      <c r="Q2674" s="68"/>
      <c r="R2674" s="68"/>
    </row>
    <row r="2675" spans="13:18" x14ac:dyDescent="0.3">
      <c r="M2675" s="67"/>
      <c r="O2675" s="68"/>
      <c r="P2675" s="68"/>
      <c r="Q2675" s="68"/>
      <c r="R2675" s="68"/>
    </row>
    <row r="2676" spans="13:18" x14ac:dyDescent="0.3">
      <c r="M2676" s="67"/>
      <c r="O2676" s="68"/>
      <c r="P2676" s="68"/>
      <c r="Q2676" s="68"/>
      <c r="R2676" s="68"/>
    </row>
    <row r="2677" spans="13:18" x14ac:dyDescent="0.3">
      <c r="M2677" s="67"/>
      <c r="O2677" s="68"/>
      <c r="P2677" s="68"/>
      <c r="Q2677" s="68"/>
      <c r="R2677" s="68"/>
    </row>
    <row r="2678" spans="13:18" x14ac:dyDescent="0.3">
      <c r="M2678" s="67"/>
      <c r="O2678" s="68"/>
      <c r="P2678" s="68"/>
      <c r="Q2678" s="68"/>
      <c r="R2678" s="68"/>
    </row>
    <row r="2679" spans="13:18" x14ac:dyDescent="0.3">
      <c r="M2679" s="67"/>
      <c r="O2679" s="68"/>
      <c r="P2679" s="68"/>
      <c r="Q2679" s="68"/>
      <c r="R2679" s="68"/>
    </row>
    <row r="2680" spans="13:18" x14ac:dyDescent="0.3">
      <c r="M2680" s="67"/>
      <c r="O2680" s="68"/>
      <c r="P2680" s="68"/>
      <c r="Q2680" s="68"/>
      <c r="R2680" s="68"/>
    </row>
    <row r="2681" spans="13:18" x14ac:dyDescent="0.3">
      <c r="M2681" s="67"/>
      <c r="O2681" s="68"/>
      <c r="P2681" s="68"/>
      <c r="Q2681" s="68"/>
      <c r="R2681" s="68"/>
    </row>
    <row r="2682" spans="13:18" x14ac:dyDescent="0.3">
      <c r="M2682" s="67"/>
      <c r="O2682" s="68"/>
      <c r="P2682" s="68"/>
      <c r="Q2682" s="68"/>
      <c r="R2682" s="68"/>
    </row>
    <row r="2683" spans="13:18" x14ac:dyDescent="0.3">
      <c r="M2683" s="67"/>
      <c r="O2683" s="68"/>
      <c r="P2683" s="68"/>
      <c r="Q2683" s="68"/>
      <c r="R2683" s="68"/>
    </row>
    <row r="2684" spans="13:18" x14ac:dyDescent="0.3">
      <c r="M2684" s="67"/>
      <c r="O2684" s="68"/>
      <c r="P2684" s="68"/>
      <c r="Q2684" s="68"/>
      <c r="R2684" s="68"/>
    </row>
    <row r="2685" spans="13:18" x14ac:dyDescent="0.3">
      <c r="M2685" s="67"/>
      <c r="O2685" s="68"/>
      <c r="P2685" s="68"/>
      <c r="Q2685" s="68"/>
      <c r="R2685" s="68"/>
    </row>
    <row r="2686" spans="13:18" x14ac:dyDescent="0.3">
      <c r="M2686" s="67"/>
      <c r="O2686" s="68"/>
      <c r="P2686" s="68"/>
      <c r="Q2686" s="68"/>
      <c r="R2686" s="68"/>
    </row>
    <row r="2687" spans="13:18" x14ac:dyDescent="0.3">
      <c r="M2687" s="67"/>
      <c r="O2687" s="68"/>
      <c r="P2687" s="68"/>
      <c r="Q2687" s="68"/>
      <c r="R2687" s="68"/>
    </row>
    <row r="2688" spans="13:18" x14ac:dyDescent="0.3">
      <c r="M2688" s="67"/>
      <c r="O2688" s="68"/>
      <c r="P2688" s="68"/>
      <c r="Q2688" s="68"/>
      <c r="R2688" s="68"/>
    </row>
    <row r="2689" spans="13:18" x14ac:dyDescent="0.3">
      <c r="M2689" s="67"/>
      <c r="O2689" s="68"/>
      <c r="P2689" s="68"/>
      <c r="Q2689" s="68"/>
      <c r="R2689" s="68"/>
    </row>
    <row r="2690" spans="13:18" x14ac:dyDescent="0.3">
      <c r="M2690" s="67"/>
      <c r="O2690" s="68"/>
      <c r="P2690" s="68"/>
      <c r="Q2690" s="68"/>
      <c r="R2690" s="68"/>
    </row>
    <row r="2691" spans="13:18" x14ac:dyDescent="0.3">
      <c r="M2691" s="67"/>
      <c r="O2691" s="68"/>
      <c r="P2691" s="68"/>
      <c r="Q2691" s="68"/>
      <c r="R2691" s="68"/>
    </row>
    <row r="2692" spans="13:18" x14ac:dyDescent="0.3">
      <c r="M2692" s="67"/>
      <c r="O2692" s="68"/>
      <c r="P2692" s="68"/>
      <c r="Q2692" s="68"/>
      <c r="R2692" s="68"/>
    </row>
    <row r="2693" spans="13:18" x14ac:dyDescent="0.3">
      <c r="M2693" s="67"/>
      <c r="O2693" s="68"/>
      <c r="P2693" s="68"/>
      <c r="Q2693" s="68"/>
      <c r="R2693" s="68"/>
    </row>
    <row r="2694" spans="13:18" x14ac:dyDescent="0.3">
      <c r="M2694" s="67"/>
      <c r="O2694" s="68"/>
      <c r="P2694" s="68"/>
      <c r="Q2694" s="68"/>
      <c r="R2694" s="68"/>
    </row>
    <row r="2695" spans="13:18" x14ac:dyDescent="0.3">
      <c r="M2695" s="67"/>
      <c r="O2695" s="68"/>
      <c r="P2695" s="68"/>
      <c r="Q2695" s="68"/>
      <c r="R2695" s="68"/>
    </row>
    <row r="2696" spans="13:18" x14ac:dyDescent="0.3">
      <c r="M2696" s="67"/>
      <c r="O2696" s="68"/>
      <c r="P2696" s="68"/>
      <c r="Q2696" s="68"/>
      <c r="R2696" s="68"/>
    </row>
    <row r="2697" spans="13:18" x14ac:dyDescent="0.3">
      <c r="M2697" s="67"/>
      <c r="O2697" s="68"/>
      <c r="P2697" s="68"/>
      <c r="Q2697" s="68"/>
      <c r="R2697" s="68"/>
    </row>
    <row r="2698" spans="13:18" x14ac:dyDescent="0.3">
      <c r="M2698" s="67"/>
      <c r="O2698" s="68"/>
      <c r="P2698" s="68"/>
      <c r="Q2698" s="68"/>
      <c r="R2698" s="68"/>
    </row>
    <row r="2699" spans="13:18" x14ac:dyDescent="0.3">
      <c r="M2699" s="67"/>
      <c r="O2699" s="68"/>
      <c r="P2699" s="68"/>
      <c r="Q2699" s="68"/>
      <c r="R2699" s="68"/>
    </row>
    <row r="2700" spans="13:18" x14ac:dyDescent="0.3">
      <c r="M2700" s="67"/>
      <c r="O2700" s="68"/>
      <c r="P2700" s="68"/>
      <c r="Q2700" s="68"/>
      <c r="R2700" s="68"/>
    </row>
    <row r="2701" spans="13:18" x14ac:dyDescent="0.3">
      <c r="M2701" s="67"/>
      <c r="O2701" s="68"/>
      <c r="P2701" s="68"/>
      <c r="Q2701" s="68"/>
      <c r="R2701" s="68"/>
    </row>
    <row r="2702" spans="13:18" x14ac:dyDescent="0.3">
      <c r="M2702" s="67"/>
      <c r="O2702" s="68"/>
      <c r="P2702" s="68"/>
      <c r="Q2702" s="68"/>
      <c r="R2702" s="68"/>
    </row>
    <row r="2703" spans="13:18" x14ac:dyDescent="0.3">
      <c r="M2703" s="67"/>
      <c r="O2703" s="68"/>
      <c r="P2703" s="68"/>
      <c r="Q2703" s="68"/>
      <c r="R2703" s="68"/>
    </row>
    <row r="2704" spans="13:18" x14ac:dyDescent="0.3">
      <c r="M2704" s="67"/>
      <c r="O2704" s="68"/>
      <c r="P2704" s="68"/>
      <c r="Q2704" s="68"/>
      <c r="R2704" s="68"/>
    </row>
    <row r="2705" spans="13:18" x14ac:dyDescent="0.3">
      <c r="M2705" s="67"/>
      <c r="O2705" s="68"/>
      <c r="P2705" s="68"/>
      <c r="Q2705" s="68"/>
      <c r="R2705" s="68"/>
    </row>
    <row r="2706" spans="13:18" x14ac:dyDescent="0.3">
      <c r="M2706" s="67"/>
      <c r="O2706" s="68"/>
      <c r="P2706" s="68"/>
      <c r="Q2706" s="68"/>
      <c r="R2706" s="68"/>
    </row>
    <row r="2707" spans="13:18" x14ac:dyDescent="0.3">
      <c r="M2707" s="67"/>
      <c r="O2707" s="68"/>
      <c r="P2707" s="68"/>
      <c r="Q2707" s="68"/>
      <c r="R2707" s="68"/>
    </row>
    <row r="2708" spans="13:18" x14ac:dyDescent="0.3">
      <c r="M2708" s="67"/>
      <c r="O2708" s="68"/>
      <c r="P2708" s="68"/>
      <c r="Q2708" s="68"/>
      <c r="R2708" s="68"/>
    </row>
    <row r="2709" spans="13:18" x14ac:dyDescent="0.3">
      <c r="M2709" s="67"/>
      <c r="O2709" s="68"/>
      <c r="P2709" s="68"/>
      <c r="Q2709" s="68"/>
      <c r="R2709" s="68"/>
    </row>
    <row r="2710" spans="13:18" x14ac:dyDescent="0.3">
      <c r="M2710" s="67"/>
      <c r="O2710" s="68"/>
      <c r="P2710" s="68"/>
      <c r="Q2710" s="68"/>
      <c r="R2710" s="68"/>
    </row>
    <row r="2711" spans="13:18" x14ac:dyDescent="0.3">
      <c r="M2711" s="67"/>
      <c r="O2711" s="68"/>
      <c r="P2711" s="68"/>
      <c r="Q2711" s="68"/>
      <c r="R2711" s="68"/>
    </row>
    <row r="2712" spans="13:18" x14ac:dyDescent="0.3">
      <c r="M2712" s="67"/>
      <c r="O2712" s="68"/>
      <c r="P2712" s="68"/>
      <c r="Q2712" s="68"/>
      <c r="R2712" s="68"/>
    </row>
    <row r="2713" spans="13:18" x14ac:dyDescent="0.3">
      <c r="M2713" s="67"/>
      <c r="O2713" s="68"/>
      <c r="P2713" s="68"/>
      <c r="Q2713" s="68"/>
      <c r="R2713" s="68"/>
    </row>
    <row r="2714" spans="13:18" x14ac:dyDescent="0.3">
      <c r="M2714" s="67"/>
      <c r="O2714" s="68"/>
      <c r="P2714" s="68"/>
      <c r="Q2714" s="68"/>
      <c r="R2714" s="68"/>
    </row>
    <row r="2715" spans="13:18" x14ac:dyDescent="0.3">
      <c r="M2715" s="67"/>
      <c r="O2715" s="68"/>
      <c r="P2715" s="68"/>
      <c r="Q2715" s="68"/>
      <c r="R2715" s="68"/>
    </row>
    <row r="2716" spans="13:18" x14ac:dyDescent="0.3">
      <c r="M2716" s="67"/>
      <c r="O2716" s="68"/>
      <c r="P2716" s="68"/>
      <c r="Q2716" s="68"/>
      <c r="R2716" s="68"/>
    </row>
    <row r="2717" spans="13:18" x14ac:dyDescent="0.3">
      <c r="M2717" s="67"/>
      <c r="O2717" s="68"/>
      <c r="P2717" s="68"/>
      <c r="Q2717" s="68"/>
      <c r="R2717" s="68"/>
    </row>
    <row r="2718" spans="13:18" x14ac:dyDescent="0.3">
      <c r="M2718" s="67"/>
      <c r="O2718" s="68"/>
      <c r="P2718" s="68"/>
      <c r="Q2718" s="68"/>
      <c r="R2718" s="68"/>
    </row>
    <row r="2719" spans="13:18" x14ac:dyDescent="0.3">
      <c r="M2719" s="67"/>
      <c r="O2719" s="68"/>
      <c r="P2719" s="68"/>
      <c r="Q2719" s="68"/>
      <c r="R2719" s="68"/>
    </row>
    <row r="2720" spans="13:18" x14ac:dyDescent="0.3">
      <c r="M2720" s="67"/>
      <c r="O2720" s="68"/>
      <c r="P2720" s="68"/>
      <c r="Q2720" s="68"/>
      <c r="R2720" s="68"/>
    </row>
    <row r="2721" spans="13:18" x14ac:dyDescent="0.3">
      <c r="M2721" s="67"/>
      <c r="O2721" s="68"/>
      <c r="P2721" s="68"/>
      <c r="Q2721" s="68"/>
      <c r="R2721" s="68"/>
    </row>
    <row r="2722" spans="13:18" x14ac:dyDescent="0.3">
      <c r="M2722" s="67"/>
      <c r="O2722" s="68"/>
      <c r="P2722" s="68"/>
      <c r="Q2722" s="68"/>
      <c r="R2722" s="68"/>
    </row>
    <row r="2723" spans="13:18" x14ac:dyDescent="0.3">
      <c r="M2723" s="67"/>
      <c r="O2723" s="68"/>
      <c r="P2723" s="68"/>
      <c r="Q2723" s="68"/>
      <c r="R2723" s="68"/>
    </row>
    <row r="2724" spans="13:18" x14ac:dyDescent="0.3">
      <c r="M2724" s="67"/>
      <c r="O2724" s="68"/>
      <c r="P2724" s="68"/>
      <c r="Q2724" s="68"/>
      <c r="R2724" s="68"/>
    </row>
    <row r="2725" spans="13:18" x14ac:dyDescent="0.3">
      <c r="M2725" s="67"/>
      <c r="O2725" s="68"/>
      <c r="P2725" s="68"/>
      <c r="Q2725" s="68"/>
      <c r="R2725" s="68"/>
    </row>
    <row r="2726" spans="13:18" x14ac:dyDescent="0.3">
      <c r="M2726" s="67"/>
      <c r="O2726" s="68"/>
      <c r="P2726" s="68"/>
      <c r="Q2726" s="68"/>
      <c r="R2726" s="68"/>
    </row>
    <row r="2727" spans="13:18" x14ac:dyDescent="0.3">
      <c r="M2727" s="67"/>
      <c r="O2727" s="68"/>
      <c r="P2727" s="68"/>
      <c r="Q2727" s="68"/>
      <c r="R2727" s="68"/>
    </row>
    <row r="2728" spans="13:18" x14ac:dyDescent="0.3">
      <c r="M2728" s="67"/>
      <c r="O2728" s="68"/>
      <c r="P2728" s="68"/>
      <c r="Q2728" s="68"/>
      <c r="R2728" s="68"/>
    </row>
    <row r="2729" spans="13:18" x14ac:dyDescent="0.3">
      <c r="M2729" s="67"/>
      <c r="O2729" s="68"/>
      <c r="P2729" s="68"/>
      <c r="Q2729" s="68"/>
      <c r="R2729" s="68"/>
    </row>
    <row r="2730" spans="13:18" x14ac:dyDescent="0.3">
      <c r="M2730" s="67"/>
      <c r="O2730" s="68"/>
      <c r="P2730" s="68"/>
      <c r="Q2730" s="68"/>
      <c r="R2730" s="68"/>
    </row>
    <row r="2731" spans="13:18" x14ac:dyDescent="0.3">
      <c r="M2731" s="67"/>
      <c r="O2731" s="68"/>
      <c r="P2731" s="68"/>
      <c r="Q2731" s="68"/>
      <c r="R2731" s="68"/>
    </row>
    <row r="2732" spans="13:18" x14ac:dyDescent="0.3">
      <c r="M2732" s="67"/>
      <c r="O2732" s="68"/>
      <c r="P2732" s="68"/>
      <c r="Q2732" s="68"/>
      <c r="R2732" s="68"/>
    </row>
    <row r="2733" spans="13:18" x14ac:dyDescent="0.3">
      <c r="M2733" s="67"/>
      <c r="O2733" s="68"/>
      <c r="P2733" s="68"/>
      <c r="Q2733" s="68"/>
      <c r="R2733" s="68"/>
    </row>
    <row r="2734" spans="13:18" x14ac:dyDescent="0.3">
      <c r="M2734" s="67"/>
      <c r="O2734" s="68"/>
      <c r="P2734" s="68"/>
      <c r="Q2734" s="68"/>
      <c r="R2734" s="68"/>
    </row>
    <row r="2735" spans="13:18" x14ac:dyDescent="0.3">
      <c r="M2735" s="67"/>
      <c r="O2735" s="68"/>
      <c r="P2735" s="68"/>
      <c r="Q2735" s="68"/>
      <c r="R2735" s="68"/>
    </row>
    <row r="2736" spans="13:18" x14ac:dyDescent="0.3">
      <c r="M2736" s="67"/>
      <c r="O2736" s="68"/>
      <c r="P2736" s="68"/>
      <c r="Q2736" s="68"/>
      <c r="R2736" s="68"/>
    </row>
    <row r="2737" spans="13:18" x14ac:dyDescent="0.3">
      <c r="M2737" s="67"/>
      <c r="O2737" s="68"/>
      <c r="P2737" s="68"/>
      <c r="Q2737" s="68"/>
      <c r="R2737" s="68"/>
    </row>
    <row r="2738" spans="13:18" x14ac:dyDescent="0.3">
      <c r="M2738" s="67"/>
      <c r="O2738" s="68"/>
      <c r="P2738" s="68"/>
      <c r="Q2738" s="68"/>
      <c r="R2738" s="68"/>
    </row>
    <row r="2739" spans="13:18" x14ac:dyDescent="0.3">
      <c r="M2739" s="67"/>
      <c r="O2739" s="68"/>
      <c r="P2739" s="68"/>
      <c r="Q2739" s="68"/>
      <c r="R2739" s="68"/>
    </row>
    <row r="2740" spans="13:18" x14ac:dyDescent="0.3">
      <c r="M2740" s="67"/>
      <c r="O2740" s="68"/>
      <c r="P2740" s="68"/>
      <c r="Q2740" s="68"/>
      <c r="R2740" s="68"/>
    </row>
    <row r="2741" spans="13:18" x14ac:dyDescent="0.3">
      <c r="M2741" s="67"/>
      <c r="O2741" s="68"/>
      <c r="P2741" s="68"/>
      <c r="Q2741" s="68"/>
      <c r="R2741" s="68"/>
    </row>
    <row r="2742" spans="13:18" x14ac:dyDescent="0.3">
      <c r="M2742" s="67"/>
      <c r="O2742" s="68"/>
      <c r="P2742" s="68"/>
      <c r="Q2742" s="68"/>
      <c r="R2742" s="68"/>
    </row>
    <row r="2743" spans="13:18" x14ac:dyDescent="0.3">
      <c r="M2743" s="67"/>
      <c r="O2743" s="68"/>
      <c r="P2743" s="68"/>
      <c r="Q2743" s="68"/>
      <c r="R2743" s="68"/>
    </row>
    <row r="2744" spans="13:18" x14ac:dyDescent="0.3">
      <c r="M2744" s="67"/>
      <c r="O2744" s="68"/>
      <c r="P2744" s="68"/>
      <c r="Q2744" s="68"/>
      <c r="R2744" s="68"/>
    </row>
    <row r="2745" spans="13:18" x14ac:dyDescent="0.3">
      <c r="M2745" s="67"/>
      <c r="O2745" s="68"/>
      <c r="P2745" s="68"/>
      <c r="Q2745" s="68"/>
      <c r="R2745" s="68"/>
    </row>
    <row r="2746" spans="13:18" x14ac:dyDescent="0.3">
      <c r="M2746" s="67"/>
      <c r="O2746" s="68"/>
      <c r="P2746" s="68"/>
      <c r="Q2746" s="68"/>
      <c r="R2746" s="68"/>
    </row>
    <row r="2747" spans="13:18" x14ac:dyDescent="0.3">
      <c r="M2747" s="67"/>
      <c r="O2747" s="68"/>
      <c r="P2747" s="68"/>
      <c r="Q2747" s="68"/>
      <c r="R2747" s="68"/>
    </row>
    <row r="2748" spans="13:18" x14ac:dyDescent="0.3">
      <c r="M2748" s="67"/>
      <c r="O2748" s="68"/>
      <c r="P2748" s="68"/>
      <c r="Q2748" s="68"/>
      <c r="R2748" s="68"/>
    </row>
    <row r="2749" spans="13:18" x14ac:dyDescent="0.3">
      <c r="M2749" s="67"/>
      <c r="O2749" s="68"/>
      <c r="P2749" s="68"/>
      <c r="Q2749" s="68"/>
      <c r="R2749" s="68"/>
    </row>
    <row r="2750" spans="13:18" x14ac:dyDescent="0.3">
      <c r="M2750" s="67"/>
      <c r="O2750" s="68"/>
      <c r="P2750" s="68"/>
      <c r="Q2750" s="68"/>
      <c r="R2750" s="68"/>
    </row>
    <row r="2751" spans="13:18" x14ac:dyDescent="0.3">
      <c r="M2751" s="67"/>
      <c r="O2751" s="68"/>
      <c r="P2751" s="68"/>
      <c r="Q2751" s="68"/>
      <c r="R2751" s="68"/>
    </row>
    <row r="2752" spans="13:18" x14ac:dyDescent="0.3">
      <c r="M2752" s="67"/>
      <c r="O2752" s="68"/>
      <c r="P2752" s="68"/>
      <c r="Q2752" s="68"/>
      <c r="R2752" s="68"/>
    </row>
    <row r="2753" spans="13:18" x14ac:dyDescent="0.3">
      <c r="M2753" s="67"/>
      <c r="O2753" s="68"/>
      <c r="P2753" s="68"/>
      <c r="Q2753" s="68"/>
      <c r="R2753" s="68"/>
    </row>
    <row r="2754" spans="13:18" x14ac:dyDescent="0.3">
      <c r="M2754" s="67"/>
      <c r="O2754" s="68"/>
      <c r="P2754" s="68"/>
      <c r="Q2754" s="68"/>
      <c r="R2754" s="68"/>
    </row>
    <row r="2755" spans="13:18" x14ac:dyDescent="0.3">
      <c r="M2755" s="67"/>
      <c r="O2755" s="68"/>
      <c r="P2755" s="68"/>
      <c r="Q2755" s="68"/>
      <c r="R2755" s="68"/>
    </row>
    <row r="2756" spans="13:18" x14ac:dyDescent="0.3">
      <c r="M2756" s="67"/>
      <c r="O2756" s="68"/>
      <c r="P2756" s="68"/>
      <c r="Q2756" s="68"/>
      <c r="R2756" s="68"/>
    </row>
    <row r="2757" spans="13:18" x14ac:dyDescent="0.3">
      <c r="M2757" s="67"/>
      <c r="O2757" s="68"/>
      <c r="P2757" s="68"/>
      <c r="Q2757" s="68"/>
      <c r="R2757" s="68"/>
    </row>
    <row r="2758" spans="13:18" x14ac:dyDescent="0.3">
      <c r="M2758" s="67"/>
      <c r="O2758" s="68"/>
      <c r="P2758" s="68"/>
      <c r="Q2758" s="68"/>
      <c r="R2758" s="68"/>
    </row>
    <row r="2759" spans="13:18" x14ac:dyDescent="0.3">
      <c r="M2759" s="67"/>
      <c r="O2759" s="68"/>
      <c r="P2759" s="68"/>
      <c r="Q2759" s="68"/>
      <c r="R2759" s="68"/>
    </row>
    <row r="2760" spans="13:18" x14ac:dyDescent="0.3">
      <c r="M2760" s="67"/>
      <c r="O2760" s="68"/>
      <c r="P2760" s="68"/>
      <c r="Q2760" s="68"/>
      <c r="R2760" s="68"/>
    </row>
    <row r="2761" spans="13:18" x14ac:dyDescent="0.3">
      <c r="M2761" s="67"/>
      <c r="O2761" s="68"/>
      <c r="P2761" s="68"/>
      <c r="Q2761" s="68"/>
      <c r="R2761" s="68"/>
    </row>
    <row r="2762" spans="13:18" x14ac:dyDescent="0.3">
      <c r="M2762" s="67"/>
      <c r="O2762" s="68"/>
      <c r="P2762" s="68"/>
      <c r="Q2762" s="68"/>
      <c r="R2762" s="68"/>
    </row>
    <row r="2763" spans="13:18" x14ac:dyDescent="0.3">
      <c r="M2763" s="67"/>
      <c r="O2763" s="68"/>
      <c r="P2763" s="68"/>
      <c r="Q2763" s="68"/>
      <c r="R2763" s="68"/>
    </row>
    <row r="2764" spans="13:18" x14ac:dyDescent="0.3">
      <c r="M2764" s="67"/>
      <c r="O2764" s="68"/>
      <c r="P2764" s="68"/>
      <c r="Q2764" s="68"/>
      <c r="R2764" s="68"/>
    </row>
    <row r="2765" spans="13:18" x14ac:dyDescent="0.3">
      <c r="M2765" s="67"/>
      <c r="O2765" s="68"/>
      <c r="P2765" s="68"/>
      <c r="Q2765" s="68"/>
      <c r="R2765" s="68"/>
    </row>
    <row r="2766" spans="13:18" x14ac:dyDescent="0.3">
      <c r="M2766" s="67"/>
      <c r="O2766" s="68"/>
      <c r="P2766" s="68"/>
      <c r="Q2766" s="68"/>
      <c r="R2766" s="68"/>
    </row>
    <row r="2767" spans="13:18" x14ac:dyDescent="0.3">
      <c r="M2767" s="67"/>
      <c r="O2767" s="68"/>
      <c r="P2767" s="68"/>
      <c r="Q2767" s="68"/>
      <c r="R2767" s="68"/>
    </row>
    <row r="2768" spans="13:18" x14ac:dyDescent="0.3">
      <c r="M2768" s="67"/>
      <c r="O2768" s="68"/>
      <c r="P2768" s="68"/>
      <c r="Q2768" s="68"/>
      <c r="R2768" s="68"/>
    </row>
    <row r="2769" spans="13:18" x14ac:dyDescent="0.3">
      <c r="M2769" s="67"/>
      <c r="O2769" s="68"/>
      <c r="P2769" s="68"/>
      <c r="Q2769" s="68"/>
      <c r="R2769" s="68"/>
    </row>
    <row r="2770" spans="13:18" x14ac:dyDescent="0.3">
      <c r="M2770" s="67"/>
      <c r="O2770" s="68"/>
      <c r="P2770" s="68"/>
      <c r="Q2770" s="68"/>
      <c r="R2770" s="68"/>
    </row>
    <row r="2771" spans="13:18" x14ac:dyDescent="0.3">
      <c r="M2771" s="67"/>
      <c r="O2771" s="68"/>
      <c r="P2771" s="68"/>
      <c r="Q2771" s="68"/>
      <c r="R2771" s="68"/>
    </row>
    <row r="2772" spans="13:18" x14ac:dyDescent="0.3">
      <c r="M2772" s="67"/>
      <c r="O2772" s="68"/>
      <c r="P2772" s="68"/>
      <c r="Q2772" s="68"/>
      <c r="R2772" s="68"/>
    </row>
    <row r="2773" spans="13:18" x14ac:dyDescent="0.3">
      <c r="M2773" s="67"/>
      <c r="O2773" s="68"/>
      <c r="P2773" s="68"/>
      <c r="Q2773" s="68"/>
      <c r="R2773" s="68"/>
    </row>
    <row r="2774" spans="13:18" x14ac:dyDescent="0.3">
      <c r="M2774" s="67"/>
      <c r="O2774" s="68"/>
      <c r="P2774" s="68"/>
      <c r="Q2774" s="68"/>
      <c r="R2774" s="68"/>
    </row>
    <row r="2775" spans="13:18" x14ac:dyDescent="0.3">
      <c r="M2775" s="67"/>
      <c r="O2775" s="68"/>
      <c r="P2775" s="68"/>
      <c r="Q2775" s="68"/>
      <c r="R2775" s="68"/>
    </row>
    <row r="2776" spans="13:18" x14ac:dyDescent="0.3">
      <c r="M2776" s="67"/>
      <c r="O2776" s="68"/>
      <c r="P2776" s="68"/>
      <c r="Q2776" s="68"/>
      <c r="R2776" s="68"/>
    </row>
    <row r="2777" spans="13:18" x14ac:dyDescent="0.3">
      <c r="M2777" s="67"/>
      <c r="O2777" s="68"/>
      <c r="P2777" s="68"/>
      <c r="Q2777" s="68"/>
      <c r="R2777" s="68"/>
    </row>
    <row r="2778" spans="13:18" x14ac:dyDescent="0.3">
      <c r="M2778" s="67"/>
      <c r="O2778" s="68"/>
      <c r="P2778" s="68"/>
      <c r="Q2778" s="68"/>
      <c r="R2778" s="68"/>
    </row>
    <row r="2779" spans="13:18" x14ac:dyDescent="0.3">
      <c r="M2779" s="67"/>
      <c r="O2779" s="68"/>
      <c r="P2779" s="68"/>
      <c r="Q2779" s="68"/>
      <c r="R2779" s="68"/>
    </row>
    <row r="2780" spans="13:18" x14ac:dyDescent="0.3">
      <c r="M2780" s="67"/>
      <c r="O2780" s="68"/>
      <c r="P2780" s="68"/>
      <c r="Q2780" s="68"/>
      <c r="R2780" s="68"/>
    </row>
    <row r="2781" spans="13:18" x14ac:dyDescent="0.3">
      <c r="M2781" s="67"/>
      <c r="O2781" s="68"/>
      <c r="P2781" s="68"/>
      <c r="Q2781" s="68"/>
      <c r="R2781" s="68"/>
    </row>
    <row r="2782" spans="13:18" x14ac:dyDescent="0.3">
      <c r="M2782" s="67"/>
      <c r="O2782" s="68"/>
      <c r="P2782" s="68"/>
      <c r="Q2782" s="68"/>
      <c r="R2782" s="68"/>
    </row>
    <row r="2783" spans="13:18" x14ac:dyDescent="0.3">
      <c r="M2783" s="67"/>
      <c r="O2783" s="68"/>
      <c r="P2783" s="68"/>
      <c r="Q2783" s="68"/>
      <c r="R2783" s="68"/>
    </row>
    <row r="2784" spans="13:18" x14ac:dyDescent="0.3">
      <c r="M2784" s="67"/>
      <c r="O2784" s="68"/>
      <c r="P2784" s="68"/>
      <c r="Q2784" s="68"/>
      <c r="R2784" s="68"/>
    </row>
    <row r="2785" spans="13:18" x14ac:dyDescent="0.3">
      <c r="M2785" s="67"/>
      <c r="O2785" s="68"/>
      <c r="P2785" s="68"/>
      <c r="Q2785" s="68"/>
      <c r="R2785" s="68"/>
    </row>
    <row r="2786" spans="13:18" x14ac:dyDescent="0.3">
      <c r="M2786" s="67"/>
      <c r="O2786" s="68"/>
      <c r="P2786" s="68"/>
      <c r="Q2786" s="68"/>
      <c r="R2786" s="68"/>
    </row>
    <row r="2787" spans="13:18" x14ac:dyDescent="0.3">
      <c r="M2787" s="67"/>
      <c r="O2787" s="68"/>
      <c r="P2787" s="68"/>
      <c r="Q2787" s="68"/>
      <c r="R2787" s="68"/>
    </row>
    <row r="2788" spans="13:18" x14ac:dyDescent="0.3">
      <c r="M2788" s="67"/>
      <c r="O2788" s="68"/>
      <c r="P2788" s="68"/>
      <c r="Q2788" s="68"/>
      <c r="R2788" s="68"/>
    </row>
    <row r="2789" spans="13:18" x14ac:dyDescent="0.3">
      <c r="M2789" s="67"/>
      <c r="O2789" s="68"/>
      <c r="P2789" s="68"/>
      <c r="Q2789" s="68"/>
      <c r="R2789" s="68"/>
    </row>
    <row r="2790" spans="13:18" x14ac:dyDescent="0.3">
      <c r="M2790" s="67"/>
      <c r="O2790" s="68"/>
      <c r="P2790" s="68"/>
      <c r="Q2790" s="68"/>
      <c r="R2790" s="68"/>
    </row>
    <row r="2791" spans="13:18" x14ac:dyDescent="0.3">
      <c r="M2791" s="67"/>
      <c r="O2791" s="68"/>
      <c r="P2791" s="68"/>
      <c r="Q2791" s="68"/>
      <c r="R2791" s="68"/>
    </row>
    <row r="2792" spans="13:18" x14ac:dyDescent="0.3">
      <c r="M2792" s="67"/>
      <c r="O2792" s="68"/>
      <c r="P2792" s="68"/>
      <c r="Q2792" s="68"/>
      <c r="R2792" s="68"/>
    </row>
    <row r="2793" spans="13:18" x14ac:dyDescent="0.3">
      <c r="M2793" s="67"/>
      <c r="O2793" s="68"/>
      <c r="P2793" s="68"/>
      <c r="Q2793" s="68"/>
      <c r="R2793" s="68"/>
    </row>
    <row r="2794" spans="13:18" x14ac:dyDescent="0.3">
      <c r="M2794" s="67"/>
      <c r="O2794" s="68"/>
      <c r="P2794" s="68"/>
      <c r="Q2794" s="68"/>
      <c r="R2794" s="68"/>
    </row>
    <row r="2795" spans="13:18" x14ac:dyDescent="0.3">
      <c r="M2795" s="67"/>
      <c r="O2795" s="68"/>
      <c r="P2795" s="68"/>
      <c r="Q2795" s="68"/>
      <c r="R2795" s="68"/>
    </row>
    <row r="2796" spans="13:18" x14ac:dyDescent="0.3">
      <c r="M2796" s="67"/>
      <c r="O2796" s="68"/>
      <c r="P2796" s="68"/>
      <c r="Q2796" s="68"/>
      <c r="R2796" s="68"/>
    </row>
    <row r="2797" spans="13:18" x14ac:dyDescent="0.3">
      <c r="M2797" s="67"/>
      <c r="O2797" s="68"/>
      <c r="P2797" s="68"/>
      <c r="Q2797" s="68"/>
      <c r="R2797" s="68"/>
    </row>
    <row r="2798" spans="13:18" x14ac:dyDescent="0.3">
      <c r="M2798" s="67"/>
      <c r="O2798" s="68"/>
      <c r="P2798" s="68"/>
      <c r="Q2798" s="68"/>
      <c r="R2798" s="68"/>
    </row>
    <row r="2799" spans="13:18" x14ac:dyDescent="0.3">
      <c r="M2799" s="67"/>
      <c r="O2799" s="68"/>
      <c r="P2799" s="68"/>
      <c r="Q2799" s="68"/>
      <c r="R2799" s="68"/>
    </row>
    <row r="2800" spans="13:18" x14ac:dyDescent="0.3">
      <c r="M2800" s="67"/>
      <c r="O2800" s="68"/>
      <c r="P2800" s="68"/>
      <c r="Q2800" s="68"/>
      <c r="R2800" s="68"/>
    </row>
    <row r="2801" spans="13:18" x14ac:dyDescent="0.3">
      <c r="M2801" s="67"/>
      <c r="O2801" s="68"/>
      <c r="P2801" s="68"/>
      <c r="Q2801" s="68"/>
      <c r="R2801" s="68"/>
    </row>
    <row r="2802" spans="13:18" x14ac:dyDescent="0.3">
      <c r="M2802" s="67"/>
      <c r="O2802" s="68"/>
      <c r="P2802" s="68"/>
      <c r="Q2802" s="68"/>
      <c r="R2802" s="68"/>
    </row>
    <row r="2803" spans="13:18" x14ac:dyDescent="0.3">
      <c r="M2803" s="67"/>
      <c r="O2803" s="68"/>
      <c r="P2803" s="68"/>
      <c r="Q2803" s="68"/>
      <c r="R2803" s="68"/>
    </row>
    <row r="2804" spans="13:18" x14ac:dyDescent="0.3">
      <c r="M2804" s="67"/>
      <c r="O2804" s="68"/>
      <c r="P2804" s="68"/>
      <c r="Q2804" s="68"/>
      <c r="R2804" s="68"/>
    </row>
    <row r="2805" spans="13:18" x14ac:dyDescent="0.3">
      <c r="M2805" s="67"/>
      <c r="O2805" s="68"/>
      <c r="P2805" s="68"/>
      <c r="Q2805" s="68"/>
      <c r="R2805" s="68"/>
    </row>
    <row r="2806" spans="13:18" x14ac:dyDescent="0.3">
      <c r="M2806" s="67"/>
      <c r="O2806" s="68"/>
      <c r="P2806" s="68"/>
      <c r="Q2806" s="68"/>
      <c r="R2806" s="68"/>
    </row>
    <row r="2807" spans="13:18" x14ac:dyDescent="0.3">
      <c r="M2807" s="67"/>
      <c r="O2807" s="68"/>
      <c r="P2807" s="68"/>
      <c r="Q2807" s="68"/>
      <c r="R2807" s="68"/>
    </row>
    <row r="2808" spans="13:18" x14ac:dyDescent="0.3">
      <c r="M2808" s="67"/>
      <c r="O2808" s="68"/>
      <c r="P2808" s="68"/>
      <c r="Q2808" s="68"/>
      <c r="R2808" s="68"/>
    </row>
    <row r="2809" spans="13:18" x14ac:dyDescent="0.3">
      <c r="M2809" s="67"/>
      <c r="O2809" s="68"/>
      <c r="P2809" s="68"/>
      <c r="Q2809" s="68"/>
      <c r="R2809" s="68"/>
    </row>
    <row r="2810" spans="13:18" x14ac:dyDescent="0.3">
      <c r="M2810" s="67"/>
      <c r="O2810" s="68"/>
      <c r="P2810" s="68"/>
      <c r="Q2810" s="68"/>
      <c r="R2810" s="68"/>
    </row>
    <row r="2811" spans="13:18" x14ac:dyDescent="0.3">
      <c r="M2811" s="67"/>
      <c r="O2811" s="68"/>
      <c r="P2811" s="68"/>
      <c r="Q2811" s="68"/>
      <c r="R2811" s="68"/>
    </row>
    <row r="2812" spans="13:18" x14ac:dyDescent="0.3">
      <c r="M2812" s="67"/>
      <c r="O2812" s="68"/>
      <c r="P2812" s="68"/>
      <c r="Q2812" s="68"/>
      <c r="R2812" s="68"/>
    </row>
    <row r="2813" spans="13:18" x14ac:dyDescent="0.3">
      <c r="M2813" s="67"/>
      <c r="O2813" s="68"/>
      <c r="P2813" s="68"/>
      <c r="Q2813" s="68"/>
      <c r="R2813" s="68"/>
    </row>
    <row r="2814" spans="13:18" x14ac:dyDescent="0.3">
      <c r="M2814" s="67"/>
      <c r="O2814" s="68"/>
      <c r="P2814" s="68"/>
      <c r="Q2814" s="68"/>
      <c r="R2814" s="68"/>
    </row>
    <row r="2815" spans="13:18" x14ac:dyDescent="0.3">
      <c r="M2815" s="67"/>
      <c r="O2815" s="68"/>
      <c r="P2815" s="68"/>
      <c r="Q2815" s="68"/>
      <c r="R2815" s="68"/>
    </row>
    <row r="2816" spans="13:18" x14ac:dyDescent="0.3">
      <c r="M2816" s="67"/>
      <c r="O2816" s="68"/>
      <c r="P2816" s="68"/>
      <c r="Q2816" s="68"/>
      <c r="R2816" s="68"/>
    </row>
    <row r="2817" spans="13:18" x14ac:dyDescent="0.3">
      <c r="M2817" s="67"/>
      <c r="O2817" s="68"/>
      <c r="P2817" s="68"/>
      <c r="Q2817" s="68"/>
      <c r="R2817" s="68"/>
    </row>
    <row r="2818" spans="13:18" x14ac:dyDescent="0.3">
      <c r="M2818" s="67"/>
      <c r="O2818" s="68"/>
      <c r="P2818" s="68"/>
      <c r="Q2818" s="68"/>
      <c r="R2818" s="68"/>
    </row>
    <row r="2819" spans="13:18" x14ac:dyDescent="0.3">
      <c r="M2819" s="67"/>
      <c r="O2819" s="68"/>
      <c r="P2819" s="68"/>
      <c r="Q2819" s="68"/>
      <c r="R2819" s="68"/>
    </row>
    <row r="2820" spans="13:18" x14ac:dyDescent="0.3">
      <c r="M2820" s="67"/>
      <c r="O2820" s="68"/>
      <c r="P2820" s="68"/>
      <c r="Q2820" s="68"/>
      <c r="R2820" s="68"/>
    </row>
    <row r="2821" spans="13:18" x14ac:dyDescent="0.3">
      <c r="M2821" s="67"/>
      <c r="O2821" s="68"/>
      <c r="P2821" s="68"/>
      <c r="Q2821" s="68"/>
      <c r="R2821" s="68"/>
    </row>
    <row r="2822" spans="13:18" x14ac:dyDescent="0.3">
      <c r="M2822" s="67"/>
      <c r="O2822" s="68"/>
      <c r="P2822" s="68"/>
      <c r="Q2822" s="68"/>
      <c r="R2822" s="68"/>
    </row>
    <row r="2823" spans="13:18" x14ac:dyDescent="0.3">
      <c r="M2823" s="67"/>
      <c r="O2823" s="68"/>
      <c r="P2823" s="68"/>
      <c r="Q2823" s="68"/>
      <c r="R2823" s="68"/>
    </row>
    <row r="2824" spans="13:18" x14ac:dyDescent="0.3">
      <c r="M2824" s="67"/>
      <c r="O2824" s="68"/>
      <c r="P2824" s="68"/>
      <c r="Q2824" s="68"/>
      <c r="R2824" s="68"/>
    </row>
    <row r="2825" spans="13:18" x14ac:dyDescent="0.3">
      <c r="M2825" s="67"/>
      <c r="O2825" s="68"/>
      <c r="P2825" s="68"/>
      <c r="Q2825" s="68"/>
      <c r="R2825" s="68"/>
    </row>
    <row r="2826" spans="13:18" x14ac:dyDescent="0.3">
      <c r="M2826" s="67"/>
      <c r="O2826" s="68"/>
      <c r="P2826" s="68"/>
      <c r="Q2826" s="68"/>
      <c r="R2826" s="68"/>
    </row>
    <row r="2827" spans="13:18" x14ac:dyDescent="0.3">
      <c r="M2827" s="67"/>
      <c r="O2827" s="68"/>
      <c r="P2827" s="68"/>
      <c r="Q2827" s="68"/>
      <c r="R2827" s="68"/>
    </row>
    <row r="2828" spans="13:18" x14ac:dyDescent="0.3">
      <c r="M2828" s="67"/>
      <c r="O2828" s="68"/>
      <c r="P2828" s="68"/>
      <c r="Q2828" s="68"/>
      <c r="R2828" s="68"/>
    </row>
    <row r="2829" spans="13:18" x14ac:dyDescent="0.3">
      <c r="M2829" s="67"/>
      <c r="O2829" s="68"/>
      <c r="P2829" s="68"/>
      <c r="Q2829" s="68"/>
      <c r="R2829" s="68"/>
    </row>
    <row r="2830" spans="13:18" x14ac:dyDescent="0.3">
      <c r="M2830" s="67"/>
      <c r="O2830" s="68"/>
      <c r="P2830" s="68"/>
      <c r="Q2830" s="68"/>
      <c r="R2830" s="68"/>
    </row>
    <row r="2831" spans="13:18" x14ac:dyDescent="0.3">
      <c r="M2831" s="67"/>
      <c r="O2831" s="68"/>
      <c r="P2831" s="68"/>
      <c r="Q2831" s="68"/>
      <c r="R2831" s="68"/>
    </row>
    <row r="2832" spans="13:18" x14ac:dyDescent="0.3">
      <c r="M2832" s="67"/>
      <c r="O2832" s="68"/>
      <c r="P2832" s="68"/>
      <c r="Q2832" s="68"/>
      <c r="R2832" s="68"/>
    </row>
    <row r="2833" spans="13:18" x14ac:dyDescent="0.3">
      <c r="M2833" s="67"/>
      <c r="O2833" s="68"/>
      <c r="P2833" s="68"/>
      <c r="Q2833" s="68"/>
      <c r="R2833" s="68"/>
    </row>
    <row r="2834" spans="13:18" x14ac:dyDescent="0.3">
      <c r="M2834" s="67"/>
      <c r="O2834" s="68"/>
      <c r="P2834" s="68"/>
      <c r="Q2834" s="68"/>
      <c r="R2834" s="68"/>
    </row>
    <row r="2835" spans="13:18" x14ac:dyDescent="0.3">
      <c r="M2835" s="67"/>
      <c r="O2835" s="68"/>
      <c r="P2835" s="68"/>
      <c r="Q2835" s="68"/>
      <c r="R2835" s="68"/>
    </row>
    <row r="2836" spans="13:18" x14ac:dyDescent="0.3">
      <c r="M2836" s="67"/>
      <c r="O2836" s="68"/>
      <c r="P2836" s="68"/>
      <c r="Q2836" s="68"/>
      <c r="R2836" s="68"/>
    </row>
    <row r="2837" spans="13:18" x14ac:dyDescent="0.3">
      <c r="M2837" s="67"/>
      <c r="O2837" s="68"/>
      <c r="P2837" s="68"/>
      <c r="Q2837" s="68"/>
      <c r="R2837" s="68"/>
    </row>
    <row r="2838" spans="13:18" x14ac:dyDescent="0.3">
      <c r="M2838" s="67"/>
      <c r="O2838" s="68"/>
      <c r="P2838" s="68"/>
      <c r="Q2838" s="68"/>
      <c r="R2838" s="68"/>
    </row>
    <row r="2839" spans="13:18" x14ac:dyDescent="0.3">
      <c r="M2839" s="67"/>
      <c r="O2839" s="68"/>
      <c r="P2839" s="68"/>
      <c r="Q2839" s="68"/>
      <c r="R2839" s="68"/>
    </row>
    <row r="2840" spans="13:18" x14ac:dyDescent="0.3">
      <c r="M2840" s="67"/>
      <c r="O2840" s="68"/>
      <c r="P2840" s="68"/>
      <c r="Q2840" s="68"/>
      <c r="R2840" s="68"/>
    </row>
    <row r="2841" spans="13:18" x14ac:dyDescent="0.3">
      <c r="M2841" s="67"/>
      <c r="O2841" s="68"/>
      <c r="P2841" s="68"/>
      <c r="Q2841" s="68"/>
      <c r="R2841" s="68"/>
    </row>
    <row r="2842" spans="13:18" x14ac:dyDescent="0.3">
      <c r="M2842" s="67"/>
      <c r="O2842" s="68"/>
      <c r="P2842" s="68"/>
      <c r="Q2842" s="68"/>
      <c r="R2842" s="68"/>
    </row>
    <row r="2843" spans="13:18" x14ac:dyDescent="0.3">
      <c r="M2843" s="67"/>
      <c r="O2843" s="68"/>
      <c r="P2843" s="68"/>
      <c r="Q2843" s="68"/>
      <c r="R2843" s="68"/>
    </row>
    <row r="2844" spans="13:18" x14ac:dyDescent="0.3">
      <c r="M2844" s="67"/>
      <c r="O2844" s="68"/>
      <c r="P2844" s="68"/>
      <c r="Q2844" s="68"/>
      <c r="R2844" s="68"/>
    </row>
    <row r="2845" spans="13:18" x14ac:dyDescent="0.3">
      <c r="M2845" s="67"/>
      <c r="O2845" s="68"/>
      <c r="P2845" s="68"/>
      <c r="Q2845" s="68"/>
      <c r="R2845" s="68"/>
    </row>
    <row r="2846" spans="13:18" x14ac:dyDescent="0.3">
      <c r="M2846" s="67"/>
      <c r="O2846" s="68"/>
      <c r="P2846" s="68"/>
      <c r="Q2846" s="68"/>
      <c r="R2846" s="68"/>
    </row>
    <row r="2847" spans="13:18" x14ac:dyDescent="0.3">
      <c r="M2847" s="67"/>
      <c r="O2847" s="68"/>
      <c r="P2847" s="68"/>
      <c r="Q2847" s="68"/>
      <c r="R2847" s="68"/>
    </row>
    <row r="2848" spans="13:18" x14ac:dyDescent="0.3">
      <c r="M2848" s="67"/>
      <c r="O2848" s="68"/>
      <c r="P2848" s="68"/>
      <c r="Q2848" s="68"/>
      <c r="R2848" s="68"/>
    </row>
    <row r="2849" spans="13:18" x14ac:dyDescent="0.3">
      <c r="M2849" s="67"/>
      <c r="O2849" s="68"/>
      <c r="P2849" s="68"/>
      <c r="Q2849" s="68"/>
      <c r="R2849" s="68"/>
    </row>
    <row r="2850" spans="13:18" x14ac:dyDescent="0.3">
      <c r="M2850" s="67"/>
      <c r="O2850" s="68"/>
      <c r="P2850" s="68"/>
      <c r="Q2850" s="68"/>
      <c r="R2850" s="68"/>
    </row>
    <row r="2851" spans="13:18" x14ac:dyDescent="0.3">
      <c r="M2851" s="67"/>
      <c r="O2851" s="68"/>
      <c r="P2851" s="68"/>
      <c r="Q2851" s="68"/>
      <c r="R2851" s="68"/>
    </row>
    <row r="2852" spans="13:18" x14ac:dyDescent="0.3">
      <c r="M2852" s="67"/>
      <c r="O2852" s="68"/>
      <c r="P2852" s="68"/>
      <c r="Q2852" s="68"/>
      <c r="R2852" s="68"/>
    </row>
    <row r="2853" spans="13:18" x14ac:dyDescent="0.3">
      <c r="M2853" s="67"/>
      <c r="O2853" s="68"/>
      <c r="P2853" s="68"/>
      <c r="Q2853" s="68"/>
      <c r="R2853" s="68"/>
    </row>
    <row r="2854" spans="13:18" x14ac:dyDescent="0.3">
      <c r="M2854" s="67"/>
      <c r="O2854" s="68"/>
      <c r="P2854" s="68"/>
      <c r="Q2854" s="68"/>
      <c r="R2854" s="68"/>
    </row>
    <row r="2855" spans="13:18" x14ac:dyDescent="0.3">
      <c r="M2855" s="67"/>
      <c r="O2855" s="68"/>
      <c r="P2855" s="68"/>
      <c r="Q2855" s="68"/>
      <c r="R2855" s="68"/>
    </row>
    <row r="2856" spans="13:18" x14ac:dyDescent="0.3">
      <c r="M2856" s="67"/>
      <c r="O2856" s="68"/>
      <c r="P2856" s="68"/>
      <c r="Q2856" s="68"/>
      <c r="R2856" s="68"/>
    </row>
    <row r="2857" spans="13:18" x14ac:dyDescent="0.3">
      <c r="M2857" s="67"/>
      <c r="O2857" s="68"/>
      <c r="P2857" s="68"/>
      <c r="Q2857" s="68"/>
      <c r="R2857" s="68"/>
    </row>
    <row r="2858" spans="13:18" x14ac:dyDescent="0.3">
      <c r="M2858" s="67"/>
      <c r="O2858" s="68"/>
      <c r="P2858" s="68"/>
      <c r="Q2858" s="68"/>
      <c r="R2858" s="68"/>
    </row>
    <row r="2859" spans="13:18" x14ac:dyDescent="0.3">
      <c r="M2859" s="67"/>
      <c r="O2859" s="68"/>
      <c r="P2859" s="68"/>
      <c r="Q2859" s="68"/>
      <c r="R2859" s="68"/>
    </row>
    <row r="2860" spans="13:18" x14ac:dyDescent="0.3">
      <c r="M2860" s="67"/>
      <c r="O2860" s="68"/>
      <c r="P2860" s="68"/>
      <c r="Q2860" s="68"/>
      <c r="R2860" s="68"/>
    </row>
    <row r="2861" spans="13:18" x14ac:dyDescent="0.3">
      <c r="M2861" s="67"/>
      <c r="O2861" s="68"/>
      <c r="P2861" s="68"/>
      <c r="Q2861" s="68"/>
      <c r="R2861" s="68"/>
    </row>
    <row r="2862" spans="13:18" x14ac:dyDescent="0.3">
      <c r="M2862" s="67"/>
      <c r="O2862" s="68"/>
      <c r="P2862" s="68"/>
      <c r="Q2862" s="68"/>
      <c r="R2862" s="68"/>
    </row>
    <row r="2863" spans="13:18" x14ac:dyDescent="0.3">
      <c r="M2863" s="67"/>
      <c r="O2863" s="68"/>
      <c r="P2863" s="68"/>
      <c r="Q2863" s="68"/>
      <c r="R2863" s="68"/>
    </row>
    <row r="2864" spans="13:18" x14ac:dyDescent="0.3">
      <c r="M2864" s="67"/>
      <c r="O2864" s="68"/>
      <c r="P2864" s="68"/>
      <c r="Q2864" s="68"/>
      <c r="R2864" s="68"/>
    </row>
    <row r="2865" spans="13:18" x14ac:dyDescent="0.3">
      <c r="M2865" s="67"/>
      <c r="O2865" s="68"/>
      <c r="P2865" s="68"/>
      <c r="Q2865" s="68"/>
      <c r="R2865" s="68"/>
    </row>
    <row r="2866" spans="13:18" x14ac:dyDescent="0.3">
      <c r="M2866" s="67"/>
      <c r="O2866" s="68"/>
      <c r="P2866" s="68"/>
      <c r="Q2866" s="68"/>
      <c r="R2866" s="68"/>
    </row>
    <row r="2867" spans="13:18" x14ac:dyDescent="0.3">
      <c r="M2867" s="67"/>
      <c r="O2867" s="68"/>
      <c r="P2867" s="68"/>
      <c r="Q2867" s="68"/>
      <c r="R2867" s="68"/>
    </row>
    <row r="2868" spans="13:18" x14ac:dyDescent="0.3">
      <c r="M2868" s="67"/>
      <c r="O2868" s="68"/>
      <c r="P2868" s="68"/>
      <c r="Q2868" s="68"/>
      <c r="R2868" s="68"/>
    </row>
    <row r="2869" spans="13:18" x14ac:dyDescent="0.3">
      <c r="M2869" s="67"/>
      <c r="O2869" s="68"/>
      <c r="P2869" s="68"/>
      <c r="Q2869" s="68"/>
      <c r="R2869" s="68"/>
    </row>
    <row r="2870" spans="13:18" x14ac:dyDescent="0.3">
      <c r="M2870" s="67"/>
      <c r="O2870" s="68"/>
      <c r="P2870" s="68"/>
      <c r="Q2870" s="68"/>
      <c r="R2870" s="68"/>
    </row>
    <row r="2871" spans="13:18" x14ac:dyDescent="0.3">
      <c r="M2871" s="67"/>
      <c r="O2871" s="68"/>
      <c r="P2871" s="68"/>
      <c r="Q2871" s="68"/>
      <c r="R2871" s="68"/>
    </row>
    <row r="2872" spans="13:18" x14ac:dyDescent="0.3">
      <c r="M2872" s="67"/>
      <c r="O2872" s="68"/>
      <c r="P2872" s="68"/>
      <c r="Q2872" s="68"/>
      <c r="R2872" s="68"/>
    </row>
    <row r="2873" spans="13:18" x14ac:dyDescent="0.3">
      <c r="M2873" s="67"/>
      <c r="O2873" s="68"/>
      <c r="P2873" s="68"/>
      <c r="Q2873" s="68"/>
      <c r="R2873" s="68"/>
    </row>
    <row r="2874" spans="13:18" x14ac:dyDescent="0.3">
      <c r="M2874" s="67"/>
      <c r="O2874" s="68"/>
      <c r="P2874" s="68"/>
      <c r="Q2874" s="68"/>
      <c r="R2874" s="68"/>
    </row>
    <row r="2875" spans="13:18" x14ac:dyDescent="0.3">
      <c r="M2875" s="67"/>
      <c r="O2875" s="68"/>
      <c r="P2875" s="68"/>
      <c r="Q2875" s="68"/>
      <c r="R2875" s="68"/>
    </row>
    <row r="2876" spans="13:18" x14ac:dyDescent="0.3">
      <c r="M2876" s="67"/>
      <c r="O2876" s="68"/>
      <c r="P2876" s="68"/>
      <c r="Q2876" s="68"/>
      <c r="R2876" s="68"/>
    </row>
    <row r="2877" spans="13:18" x14ac:dyDescent="0.3">
      <c r="M2877" s="67"/>
      <c r="O2877" s="68"/>
      <c r="P2877" s="68"/>
      <c r="Q2877" s="68"/>
      <c r="R2877" s="68"/>
    </row>
    <row r="2878" spans="13:18" x14ac:dyDescent="0.3">
      <c r="M2878" s="67"/>
      <c r="O2878" s="68"/>
      <c r="P2878" s="68"/>
      <c r="Q2878" s="68"/>
      <c r="R2878" s="68"/>
    </row>
    <row r="2879" spans="13:18" x14ac:dyDescent="0.3">
      <c r="M2879" s="67"/>
      <c r="O2879" s="68"/>
      <c r="P2879" s="68"/>
      <c r="Q2879" s="68"/>
      <c r="R2879" s="68"/>
    </row>
    <row r="2880" spans="13:18" x14ac:dyDescent="0.3">
      <c r="M2880" s="67"/>
      <c r="O2880" s="68"/>
      <c r="P2880" s="68"/>
      <c r="Q2880" s="68"/>
      <c r="R2880" s="68"/>
    </row>
    <row r="2881" spans="13:18" x14ac:dyDescent="0.3">
      <c r="M2881" s="67"/>
      <c r="O2881" s="68"/>
      <c r="P2881" s="68"/>
      <c r="Q2881" s="68"/>
      <c r="R2881" s="68"/>
    </row>
    <row r="2882" spans="13:18" x14ac:dyDescent="0.3">
      <c r="M2882" s="67"/>
      <c r="O2882" s="68"/>
      <c r="P2882" s="68"/>
      <c r="Q2882" s="68"/>
      <c r="R2882" s="68"/>
    </row>
    <row r="2883" spans="13:18" x14ac:dyDescent="0.3">
      <c r="M2883" s="67"/>
      <c r="O2883" s="68"/>
      <c r="P2883" s="68"/>
      <c r="Q2883" s="68"/>
      <c r="R2883" s="68"/>
    </row>
    <row r="2884" spans="13:18" x14ac:dyDescent="0.3">
      <c r="M2884" s="67"/>
      <c r="O2884" s="68"/>
      <c r="P2884" s="68"/>
      <c r="Q2884" s="68"/>
      <c r="R2884" s="68"/>
    </row>
    <row r="2885" spans="13:18" x14ac:dyDescent="0.3">
      <c r="M2885" s="67"/>
      <c r="O2885" s="68"/>
      <c r="P2885" s="68"/>
      <c r="Q2885" s="68"/>
      <c r="R2885" s="68"/>
    </row>
    <row r="2886" spans="13:18" x14ac:dyDescent="0.3">
      <c r="M2886" s="67"/>
      <c r="O2886" s="68"/>
      <c r="P2886" s="68"/>
      <c r="Q2886" s="68"/>
      <c r="R2886" s="68"/>
    </row>
    <row r="2887" spans="13:18" x14ac:dyDescent="0.3">
      <c r="M2887" s="67"/>
      <c r="O2887" s="68"/>
      <c r="P2887" s="68"/>
      <c r="Q2887" s="68"/>
      <c r="R2887" s="68"/>
    </row>
    <row r="2888" spans="13:18" x14ac:dyDescent="0.3">
      <c r="M2888" s="67"/>
      <c r="O2888" s="68"/>
      <c r="P2888" s="68"/>
      <c r="Q2888" s="68"/>
      <c r="R2888" s="68"/>
    </row>
    <row r="2889" spans="13:18" x14ac:dyDescent="0.3">
      <c r="M2889" s="67"/>
      <c r="O2889" s="68"/>
      <c r="P2889" s="68"/>
      <c r="Q2889" s="68"/>
      <c r="R2889" s="68"/>
    </row>
    <row r="2890" spans="13:18" x14ac:dyDescent="0.3">
      <c r="M2890" s="67"/>
      <c r="O2890" s="68"/>
      <c r="P2890" s="68"/>
      <c r="Q2890" s="68"/>
      <c r="R2890" s="68"/>
    </row>
    <row r="2891" spans="13:18" x14ac:dyDescent="0.3">
      <c r="M2891" s="67"/>
      <c r="O2891" s="68"/>
      <c r="P2891" s="68"/>
      <c r="Q2891" s="68"/>
      <c r="R2891" s="68"/>
    </row>
    <row r="2892" spans="13:18" x14ac:dyDescent="0.3">
      <c r="M2892" s="67"/>
      <c r="O2892" s="68"/>
      <c r="P2892" s="68"/>
      <c r="Q2892" s="68"/>
      <c r="R2892" s="68"/>
    </row>
    <row r="2893" spans="13:18" x14ac:dyDescent="0.3">
      <c r="M2893" s="67"/>
      <c r="O2893" s="68"/>
      <c r="P2893" s="68"/>
      <c r="Q2893" s="68"/>
      <c r="R2893" s="68"/>
    </row>
    <row r="2894" spans="13:18" x14ac:dyDescent="0.3">
      <c r="M2894" s="67"/>
      <c r="O2894" s="68"/>
      <c r="P2894" s="68"/>
      <c r="Q2894" s="68"/>
      <c r="R2894" s="68"/>
    </row>
    <row r="2895" spans="13:18" x14ac:dyDescent="0.3">
      <c r="M2895" s="67"/>
      <c r="O2895" s="68"/>
      <c r="P2895" s="68"/>
      <c r="Q2895" s="68"/>
      <c r="R2895" s="68"/>
    </row>
    <row r="2896" spans="13:18" x14ac:dyDescent="0.3">
      <c r="M2896" s="67"/>
      <c r="O2896" s="68"/>
      <c r="P2896" s="68"/>
      <c r="Q2896" s="68"/>
      <c r="R2896" s="68"/>
    </row>
    <row r="2897" spans="13:18" x14ac:dyDescent="0.3">
      <c r="M2897" s="67"/>
      <c r="O2897" s="68"/>
      <c r="P2897" s="68"/>
      <c r="Q2897" s="68"/>
      <c r="R2897" s="68"/>
    </row>
    <row r="2898" spans="13:18" x14ac:dyDescent="0.3">
      <c r="M2898" s="67"/>
      <c r="O2898" s="68"/>
      <c r="P2898" s="68"/>
      <c r="Q2898" s="68"/>
      <c r="R2898" s="68"/>
    </row>
    <row r="2899" spans="13:18" x14ac:dyDescent="0.3">
      <c r="M2899" s="67"/>
      <c r="O2899" s="68"/>
      <c r="P2899" s="68"/>
      <c r="Q2899" s="68"/>
      <c r="R2899" s="68"/>
    </row>
    <row r="2900" spans="13:18" x14ac:dyDescent="0.3">
      <c r="M2900" s="67"/>
      <c r="O2900" s="68"/>
      <c r="P2900" s="68"/>
      <c r="Q2900" s="68"/>
      <c r="R2900" s="68"/>
    </row>
    <row r="2901" spans="13:18" x14ac:dyDescent="0.3">
      <c r="M2901" s="67"/>
      <c r="O2901" s="68"/>
      <c r="P2901" s="68"/>
      <c r="Q2901" s="68"/>
      <c r="R2901" s="68"/>
    </row>
    <row r="2902" spans="13:18" x14ac:dyDescent="0.3">
      <c r="M2902" s="67"/>
      <c r="O2902" s="68"/>
      <c r="P2902" s="68"/>
      <c r="Q2902" s="68"/>
      <c r="R2902" s="68"/>
    </row>
    <row r="2903" spans="13:18" x14ac:dyDescent="0.3">
      <c r="M2903" s="67"/>
      <c r="O2903" s="68"/>
      <c r="P2903" s="68"/>
      <c r="Q2903" s="68"/>
      <c r="R2903" s="68"/>
    </row>
    <row r="2904" spans="13:18" x14ac:dyDescent="0.3">
      <c r="M2904" s="67"/>
      <c r="O2904" s="68"/>
      <c r="P2904" s="68"/>
      <c r="Q2904" s="68"/>
      <c r="R2904" s="68"/>
    </row>
    <row r="2905" spans="13:18" x14ac:dyDescent="0.3">
      <c r="M2905" s="67"/>
      <c r="O2905" s="68"/>
      <c r="P2905" s="68"/>
      <c r="Q2905" s="68"/>
      <c r="R2905" s="68"/>
    </row>
    <row r="2906" spans="13:18" x14ac:dyDescent="0.3">
      <c r="M2906" s="67"/>
      <c r="O2906" s="68"/>
      <c r="P2906" s="68"/>
      <c r="Q2906" s="68"/>
      <c r="R2906" s="68"/>
    </row>
    <row r="2907" spans="13:18" x14ac:dyDescent="0.3">
      <c r="M2907" s="67"/>
      <c r="O2907" s="68"/>
      <c r="P2907" s="68"/>
      <c r="Q2907" s="68"/>
      <c r="R2907" s="68"/>
    </row>
    <row r="2908" spans="13:18" x14ac:dyDescent="0.3">
      <c r="M2908" s="67"/>
      <c r="O2908" s="68"/>
      <c r="P2908" s="68"/>
      <c r="Q2908" s="68"/>
      <c r="R2908" s="68"/>
    </row>
    <row r="2909" spans="13:18" x14ac:dyDescent="0.3">
      <c r="M2909" s="67"/>
      <c r="O2909" s="68"/>
      <c r="P2909" s="68"/>
      <c r="Q2909" s="68"/>
      <c r="R2909" s="68"/>
    </row>
    <row r="2910" spans="13:18" x14ac:dyDescent="0.3">
      <c r="M2910" s="67"/>
      <c r="O2910" s="68"/>
      <c r="P2910" s="68"/>
      <c r="Q2910" s="68"/>
      <c r="R2910" s="68"/>
    </row>
    <row r="2911" spans="13:18" x14ac:dyDescent="0.3">
      <c r="M2911" s="67"/>
      <c r="O2911" s="68"/>
      <c r="P2911" s="68"/>
      <c r="Q2911" s="68"/>
      <c r="R2911" s="68"/>
    </row>
    <row r="2912" spans="13:18" x14ac:dyDescent="0.3">
      <c r="M2912" s="67"/>
      <c r="O2912" s="68"/>
      <c r="P2912" s="68"/>
      <c r="Q2912" s="68"/>
      <c r="R2912" s="68"/>
    </row>
    <row r="2913" spans="13:18" x14ac:dyDescent="0.3">
      <c r="M2913" s="67"/>
      <c r="O2913" s="68"/>
      <c r="P2913" s="68"/>
      <c r="Q2913" s="68"/>
      <c r="R2913" s="68"/>
    </row>
    <row r="2914" spans="13:18" x14ac:dyDescent="0.3">
      <c r="M2914" s="67"/>
      <c r="O2914" s="68"/>
      <c r="P2914" s="68"/>
      <c r="Q2914" s="68"/>
      <c r="R2914" s="68"/>
    </row>
    <row r="2915" spans="13:18" x14ac:dyDescent="0.3">
      <c r="M2915" s="67"/>
      <c r="O2915" s="68"/>
      <c r="P2915" s="68"/>
      <c r="Q2915" s="68"/>
      <c r="R2915" s="68"/>
    </row>
    <row r="2916" spans="13:18" x14ac:dyDescent="0.3">
      <c r="M2916" s="67"/>
      <c r="O2916" s="68"/>
      <c r="P2916" s="68"/>
      <c r="Q2916" s="68"/>
      <c r="R2916" s="68"/>
    </row>
    <row r="2917" spans="13:18" x14ac:dyDescent="0.3">
      <c r="M2917" s="67"/>
      <c r="O2917" s="68"/>
      <c r="P2917" s="68"/>
      <c r="Q2917" s="68"/>
      <c r="R2917" s="68"/>
    </row>
    <row r="2918" spans="13:18" x14ac:dyDescent="0.3">
      <c r="M2918" s="67"/>
      <c r="O2918" s="68"/>
      <c r="P2918" s="68"/>
      <c r="Q2918" s="68"/>
      <c r="R2918" s="68"/>
    </row>
    <row r="2919" spans="13:18" x14ac:dyDescent="0.3">
      <c r="M2919" s="67"/>
      <c r="O2919" s="68"/>
      <c r="P2919" s="68"/>
      <c r="Q2919" s="68"/>
      <c r="R2919" s="68"/>
    </row>
    <row r="2920" spans="13:18" x14ac:dyDescent="0.3">
      <c r="M2920" s="67"/>
      <c r="O2920" s="68"/>
      <c r="P2920" s="68"/>
      <c r="Q2920" s="68"/>
      <c r="R2920" s="68"/>
    </row>
    <row r="2921" spans="13:18" x14ac:dyDescent="0.3">
      <c r="M2921" s="67"/>
      <c r="O2921" s="68"/>
      <c r="P2921" s="68"/>
      <c r="Q2921" s="68"/>
      <c r="R2921" s="68"/>
    </row>
    <row r="2922" spans="13:18" x14ac:dyDescent="0.3">
      <c r="M2922" s="67"/>
      <c r="O2922" s="68"/>
      <c r="P2922" s="68"/>
      <c r="Q2922" s="68"/>
      <c r="R2922" s="68"/>
    </row>
    <row r="2923" spans="13:18" x14ac:dyDescent="0.3">
      <c r="M2923" s="67"/>
      <c r="O2923" s="68"/>
      <c r="P2923" s="68"/>
      <c r="Q2923" s="68"/>
      <c r="R2923" s="68"/>
    </row>
    <row r="2924" spans="13:18" x14ac:dyDescent="0.3">
      <c r="M2924" s="67"/>
      <c r="O2924" s="68"/>
      <c r="P2924" s="68"/>
      <c r="Q2924" s="68"/>
      <c r="R2924" s="68"/>
    </row>
    <row r="2925" spans="13:18" x14ac:dyDescent="0.3">
      <c r="M2925" s="67"/>
      <c r="O2925" s="68"/>
      <c r="P2925" s="68"/>
      <c r="Q2925" s="68"/>
      <c r="R2925" s="68"/>
    </row>
    <row r="2926" spans="13:18" x14ac:dyDescent="0.3">
      <c r="M2926" s="67"/>
      <c r="O2926" s="68"/>
      <c r="P2926" s="68"/>
      <c r="Q2926" s="68"/>
      <c r="R2926" s="68"/>
    </row>
    <row r="2927" spans="13:18" x14ac:dyDescent="0.3">
      <c r="M2927" s="67"/>
      <c r="O2927" s="68"/>
      <c r="P2927" s="68"/>
      <c r="Q2927" s="68"/>
      <c r="R2927" s="68"/>
    </row>
    <row r="2928" spans="13:18" x14ac:dyDescent="0.3">
      <c r="M2928" s="67"/>
      <c r="O2928" s="68"/>
      <c r="P2928" s="68"/>
      <c r="Q2928" s="68"/>
      <c r="R2928" s="68"/>
    </row>
    <row r="2929" spans="13:18" x14ac:dyDescent="0.3">
      <c r="M2929" s="67"/>
      <c r="O2929" s="68"/>
      <c r="P2929" s="68"/>
      <c r="Q2929" s="68"/>
      <c r="R2929" s="68"/>
    </row>
    <row r="2930" spans="13:18" x14ac:dyDescent="0.3">
      <c r="M2930" s="67"/>
      <c r="O2930" s="68"/>
      <c r="P2930" s="68"/>
      <c r="Q2930" s="68"/>
      <c r="R2930" s="68"/>
    </row>
    <row r="2931" spans="13:18" x14ac:dyDescent="0.3">
      <c r="M2931" s="67"/>
      <c r="O2931" s="68"/>
      <c r="P2931" s="68"/>
      <c r="Q2931" s="68"/>
      <c r="R2931" s="68"/>
    </row>
    <row r="2932" spans="13:18" x14ac:dyDescent="0.3">
      <c r="M2932" s="67"/>
      <c r="O2932" s="68"/>
      <c r="P2932" s="68"/>
      <c r="Q2932" s="68"/>
      <c r="R2932" s="68"/>
    </row>
    <row r="2933" spans="13:18" x14ac:dyDescent="0.3">
      <c r="M2933" s="67"/>
      <c r="O2933" s="68"/>
      <c r="P2933" s="68"/>
      <c r="Q2933" s="68"/>
      <c r="R2933" s="68"/>
    </row>
    <row r="2934" spans="13:18" x14ac:dyDescent="0.3">
      <c r="M2934" s="67"/>
      <c r="O2934" s="68"/>
      <c r="P2934" s="68"/>
      <c r="Q2934" s="68"/>
      <c r="R2934" s="68"/>
    </row>
    <row r="2935" spans="13:18" x14ac:dyDescent="0.3">
      <c r="M2935" s="67"/>
      <c r="O2935" s="68"/>
      <c r="P2935" s="68"/>
      <c r="Q2935" s="68"/>
      <c r="R2935" s="68"/>
    </row>
    <row r="2936" spans="13:18" x14ac:dyDescent="0.3">
      <c r="M2936" s="67"/>
      <c r="O2936" s="68"/>
      <c r="P2936" s="68"/>
      <c r="Q2936" s="68"/>
      <c r="R2936" s="68"/>
    </row>
    <row r="2937" spans="13:18" x14ac:dyDescent="0.3">
      <c r="M2937" s="67"/>
      <c r="O2937" s="68"/>
      <c r="P2937" s="68"/>
      <c r="Q2937" s="68"/>
      <c r="R2937" s="68"/>
    </row>
    <row r="2938" spans="13:18" x14ac:dyDescent="0.3">
      <c r="M2938" s="67"/>
      <c r="O2938" s="68"/>
      <c r="P2938" s="68"/>
      <c r="Q2938" s="68"/>
      <c r="R2938" s="68"/>
    </row>
    <row r="2939" spans="13:18" x14ac:dyDescent="0.3">
      <c r="M2939" s="67"/>
      <c r="O2939" s="68"/>
      <c r="P2939" s="68"/>
      <c r="Q2939" s="68"/>
      <c r="R2939" s="68"/>
    </row>
    <row r="2940" spans="13:18" x14ac:dyDescent="0.3">
      <c r="M2940" s="67"/>
      <c r="O2940" s="68"/>
      <c r="P2940" s="68"/>
      <c r="Q2940" s="68"/>
      <c r="R2940" s="68"/>
    </row>
    <row r="2941" spans="13:18" x14ac:dyDescent="0.3">
      <c r="M2941" s="67"/>
      <c r="O2941" s="68"/>
      <c r="P2941" s="68"/>
      <c r="Q2941" s="68"/>
      <c r="R2941" s="68"/>
    </row>
    <row r="2942" spans="13:18" x14ac:dyDescent="0.3">
      <c r="M2942" s="67"/>
      <c r="O2942" s="68"/>
      <c r="P2942" s="68"/>
      <c r="Q2942" s="68"/>
      <c r="R2942" s="68"/>
    </row>
    <row r="2943" spans="13:18" x14ac:dyDescent="0.3">
      <c r="M2943" s="67"/>
      <c r="O2943" s="68"/>
      <c r="P2943" s="68"/>
      <c r="Q2943" s="68"/>
      <c r="R2943" s="68"/>
    </row>
    <row r="2944" spans="13:18" x14ac:dyDescent="0.3">
      <c r="M2944" s="67"/>
      <c r="O2944" s="68"/>
      <c r="P2944" s="68"/>
      <c r="Q2944" s="68"/>
      <c r="R2944" s="68"/>
    </row>
    <row r="2945" spans="13:18" x14ac:dyDescent="0.3">
      <c r="M2945" s="67"/>
      <c r="O2945" s="68"/>
      <c r="P2945" s="68"/>
      <c r="Q2945" s="68"/>
      <c r="R2945" s="68"/>
    </row>
    <row r="2946" spans="13:18" x14ac:dyDescent="0.3">
      <c r="M2946" s="67"/>
      <c r="O2946" s="68"/>
      <c r="P2946" s="68"/>
      <c r="Q2946" s="68"/>
      <c r="R2946" s="68"/>
    </row>
    <row r="2947" spans="13:18" x14ac:dyDescent="0.3">
      <c r="M2947" s="67"/>
      <c r="O2947" s="68"/>
      <c r="P2947" s="68"/>
      <c r="Q2947" s="68"/>
      <c r="R2947" s="68"/>
    </row>
    <row r="2948" spans="13:18" x14ac:dyDescent="0.3">
      <c r="M2948" s="67"/>
      <c r="O2948" s="68"/>
      <c r="P2948" s="68"/>
      <c r="Q2948" s="68"/>
      <c r="R2948" s="68"/>
    </row>
    <row r="2949" spans="13:18" x14ac:dyDescent="0.3">
      <c r="M2949" s="67"/>
      <c r="O2949" s="68"/>
      <c r="P2949" s="68"/>
      <c r="Q2949" s="68"/>
      <c r="R2949" s="68"/>
    </row>
    <row r="2950" spans="13:18" x14ac:dyDescent="0.3">
      <c r="M2950" s="67"/>
      <c r="O2950" s="68"/>
      <c r="P2950" s="68"/>
      <c r="Q2950" s="68"/>
      <c r="R2950" s="68"/>
    </row>
    <row r="2951" spans="13:18" x14ac:dyDescent="0.3">
      <c r="M2951" s="67"/>
      <c r="O2951" s="68"/>
      <c r="P2951" s="68"/>
      <c r="Q2951" s="68"/>
      <c r="R2951" s="68"/>
    </row>
    <row r="2952" spans="13:18" x14ac:dyDescent="0.3">
      <c r="M2952" s="67"/>
      <c r="O2952" s="68"/>
      <c r="P2952" s="68"/>
      <c r="Q2952" s="68"/>
      <c r="R2952" s="68"/>
    </row>
    <row r="2953" spans="13:18" x14ac:dyDescent="0.3">
      <c r="M2953" s="67"/>
      <c r="O2953" s="68"/>
      <c r="P2953" s="68"/>
      <c r="Q2953" s="68"/>
      <c r="R2953" s="68"/>
    </row>
    <row r="2954" spans="13:18" x14ac:dyDescent="0.3">
      <c r="M2954" s="67"/>
      <c r="O2954" s="68"/>
      <c r="P2954" s="68"/>
      <c r="Q2954" s="68"/>
      <c r="R2954" s="68"/>
    </row>
    <row r="2955" spans="13:18" x14ac:dyDescent="0.3">
      <c r="M2955" s="67"/>
      <c r="O2955" s="68"/>
      <c r="P2955" s="68"/>
      <c r="Q2955" s="68"/>
      <c r="R2955" s="68"/>
    </row>
    <row r="2956" spans="13:18" x14ac:dyDescent="0.3">
      <c r="M2956" s="67"/>
      <c r="O2956" s="68"/>
      <c r="P2956" s="68"/>
      <c r="Q2956" s="68"/>
      <c r="R2956" s="68"/>
    </row>
    <row r="2957" spans="13:18" x14ac:dyDescent="0.3">
      <c r="M2957" s="67"/>
      <c r="O2957" s="68"/>
      <c r="P2957" s="68"/>
      <c r="Q2957" s="68"/>
      <c r="R2957" s="68"/>
    </row>
    <row r="2958" spans="13:18" x14ac:dyDescent="0.3">
      <c r="M2958" s="67"/>
      <c r="O2958" s="68"/>
      <c r="P2958" s="68"/>
      <c r="Q2958" s="68"/>
      <c r="R2958" s="68"/>
    </row>
    <row r="2959" spans="13:18" x14ac:dyDescent="0.3">
      <c r="M2959" s="67"/>
      <c r="O2959" s="68"/>
      <c r="P2959" s="68"/>
      <c r="Q2959" s="68"/>
      <c r="R2959" s="68"/>
    </row>
    <row r="2960" spans="13:18" x14ac:dyDescent="0.3">
      <c r="M2960" s="67"/>
      <c r="O2960" s="68"/>
      <c r="P2960" s="68"/>
      <c r="Q2960" s="68"/>
      <c r="R2960" s="68"/>
    </row>
    <row r="2961" spans="13:18" x14ac:dyDescent="0.3">
      <c r="M2961" s="67"/>
      <c r="O2961" s="68"/>
      <c r="P2961" s="68"/>
      <c r="Q2961" s="68"/>
      <c r="R2961" s="68"/>
    </row>
    <row r="2962" spans="13:18" x14ac:dyDescent="0.3">
      <c r="M2962" s="67"/>
      <c r="O2962" s="68"/>
      <c r="P2962" s="68"/>
      <c r="Q2962" s="68"/>
      <c r="R2962" s="68"/>
    </row>
    <row r="2963" spans="13:18" x14ac:dyDescent="0.3">
      <c r="M2963" s="67"/>
      <c r="O2963" s="68"/>
      <c r="P2963" s="68"/>
      <c r="Q2963" s="68"/>
      <c r="R2963" s="68"/>
    </row>
    <row r="2964" spans="13:18" x14ac:dyDescent="0.3">
      <c r="M2964" s="67"/>
      <c r="O2964" s="68"/>
      <c r="P2964" s="68"/>
      <c r="Q2964" s="68"/>
      <c r="R2964" s="68"/>
    </row>
    <row r="2965" spans="13:18" x14ac:dyDescent="0.3">
      <c r="M2965" s="67"/>
      <c r="O2965" s="68"/>
      <c r="P2965" s="68"/>
      <c r="Q2965" s="68"/>
      <c r="R2965" s="68"/>
    </row>
    <row r="2966" spans="13:18" x14ac:dyDescent="0.3">
      <c r="M2966" s="67"/>
      <c r="O2966" s="68"/>
      <c r="P2966" s="68"/>
      <c r="Q2966" s="68"/>
      <c r="R2966" s="68"/>
    </row>
    <row r="2967" spans="13:18" x14ac:dyDescent="0.3">
      <c r="M2967" s="67"/>
      <c r="O2967" s="68"/>
      <c r="P2967" s="68"/>
      <c r="Q2967" s="68"/>
      <c r="R2967" s="68"/>
    </row>
    <row r="2968" spans="13:18" x14ac:dyDescent="0.3">
      <c r="M2968" s="67"/>
      <c r="O2968" s="68"/>
      <c r="P2968" s="68"/>
      <c r="Q2968" s="68"/>
      <c r="R2968" s="68"/>
    </row>
    <row r="2969" spans="13:18" x14ac:dyDescent="0.3">
      <c r="M2969" s="67"/>
      <c r="O2969" s="68"/>
      <c r="P2969" s="68"/>
      <c r="Q2969" s="68"/>
      <c r="R2969" s="68"/>
    </row>
    <row r="2970" spans="13:18" x14ac:dyDescent="0.3">
      <c r="M2970" s="67"/>
      <c r="O2970" s="68"/>
      <c r="P2970" s="68"/>
      <c r="Q2970" s="68"/>
      <c r="R2970" s="68"/>
    </row>
    <row r="2971" spans="13:18" x14ac:dyDescent="0.3">
      <c r="M2971" s="67"/>
      <c r="O2971" s="68"/>
      <c r="P2971" s="68"/>
      <c r="Q2971" s="68"/>
      <c r="R2971" s="68"/>
    </row>
    <row r="2972" spans="13:18" x14ac:dyDescent="0.3">
      <c r="M2972" s="67"/>
      <c r="O2972" s="68"/>
      <c r="P2972" s="68"/>
      <c r="Q2972" s="68"/>
      <c r="R2972" s="68"/>
    </row>
    <row r="2973" spans="13:18" x14ac:dyDescent="0.3">
      <c r="M2973" s="67"/>
      <c r="O2973" s="68"/>
      <c r="P2973" s="68"/>
      <c r="Q2973" s="68"/>
      <c r="R2973" s="68"/>
    </row>
    <row r="2974" spans="13:18" x14ac:dyDescent="0.3">
      <c r="M2974" s="67"/>
      <c r="O2974" s="68"/>
      <c r="P2974" s="68"/>
      <c r="Q2974" s="68"/>
      <c r="R2974" s="68"/>
    </row>
    <row r="2975" spans="13:18" x14ac:dyDescent="0.3">
      <c r="M2975" s="67"/>
      <c r="O2975" s="68"/>
      <c r="P2975" s="68"/>
      <c r="Q2975" s="68"/>
      <c r="R2975" s="68"/>
    </row>
    <row r="2976" spans="13:18" x14ac:dyDescent="0.3">
      <c r="M2976" s="67"/>
      <c r="O2976" s="68"/>
      <c r="P2976" s="68"/>
      <c r="Q2976" s="68"/>
      <c r="R2976" s="68"/>
    </row>
    <row r="2977" spans="13:18" x14ac:dyDescent="0.3">
      <c r="M2977" s="67"/>
      <c r="O2977" s="68"/>
      <c r="P2977" s="68"/>
      <c r="Q2977" s="68"/>
      <c r="R2977" s="68"/>
    </row>
    <row r="2978" spans="13:18" x14ac:dyDescent="0.3">
      <c r="M2978" s="67"/>
      <c r="O2978" s="68"/>
      <c r="P2978" s="68"/>
      <c r="Q2978" s="68"/>
      <c r="R2978" s="68"/>
    </row>
    <row r="2979" spans="13:18" x14ac:dyDescent="0.3">
      <c r="M2979" s="67"/>
      <c r="O2979" s="68"/>
      <c r="P2979" s="68"/>
      <c r="Q2979" s="68"/>
      <c r="R2979" s="68"/>
    </row>
    <row r="2980" spans="13:18" x14ac:dyDescent="0.3">
      <c r="M2980" s="67"/>
      <c r="O2980" s="68"/>
      <c r="P2980" s="68"/>
      <c r="Q2980" s="68"/>
      <c r="R2980" s="68"/>
    </row>
    <row r="2981" spans="13:18" x14ac:dyDescent="0.3">
      <c r="M2981" s="67"/>
      <c r="O2981" s="68"/>
      <c r="P2981" s="68"/>
      <c r="Q2981" s="68"/>
      <c r="R2981" s="68"/>
    </row>
    <row r="2982" spans="13:18" x14ac:dyDescent="0.3">
      <c r="M2982" s="67"/>
      <c r="O2982" s="68"/>
      <c r="P2982" s="68"/>
      <c r="Q2982" s="68"/>
      <c r="R2982" s="68"/>
    </row>
    <row r="2983" spans="13:18" x14ac:dyDescent="0.3">
      <c r="M2983" s="67"/>
      <c r="O2983" s="68"/>
      <c r="P2983" s="68"/>
      <c r="Q2983" s="68"/>
      <c r="R2983" s="68"/>
    </row>
    <row r="2984" spans="13:18" x14ac:dyDescent="0.3">
      <c r="M2984" s="67"/>
      <c r="O2984" s="68"/>
      <c r="P2984" s="68"/>
      <c r="Q2984" s="68"/>
      <c r="R2984" s="68"/>
    </row>
    <row r="2985" spans="13:18" x14ac:dyDescent="0.3">
      <c r="M2985" s="67"/>
      <c r="O2985" s="68"/>
      <c r="P2985" s="68"/>
      <c r="Q2985" s="68"/>
      <c r="R2985" s="68"/>
    </row>
    <row r="2986" spans="13:18" x14ac:dyDescent="0.3">
      <c r="M2986" s="67"/>
      <c r="O2986" s="68"/>
      <c r="P2986" s="68"/>
      <c r="Q2986" s="68"/>
      <c r="R2986" s="68"/>
    </row>
    <row r="2987" spans="13:18" x14ac:dyDescent="0.3">
      <c r="M2987" s="67"/>
      <c r="O2987" s="68"/>
      <c r="P2987" s="68"/>
      <c r="Q2987" s="68"/>
      <c r="R2987" s="68"/>
    </row>
    <row r="2988" spans="13:18" x14ac:dyDescent="0.3">
      <c r="M2988" s="67"/>
      <c r="O2988" s="68"/>
      <c r="P2988" s="68"/>
      <c r="Q2988" s="68"/>
      <c r="R2988" s="68"/>
    </row>
    <row r="2989" spans="13:18" x14ac:dyDescent="0.3">
      <c r="M2989" s="67"/>
      <c r="O2989" s="68"/>
      <c r="P2989" s="68"/>
      <c r="Q2989" s="68"/>
      <c r="R2989" s="68"/>
    </row>
    <row r="2990" spans="13:18" x14ac:dyDescent="0.3">
      <c r="M2990" s="67"/>
      <c r="O2990" s="68"/>
      <c r="P2990" s="68"/>
      <c r="Q2990" s="68"/>
      <c r="R2990" s="68"/>
    </row>
    <row r="2991" spans="13:18" x14ac:dyDescent="0.3">
      <c r="M2991" s="67"/>
      <c r="O2991" s="68"/>
      <c r="P2991" s="68"/>
      <c r="Q2991" s="68"/>
      <c r="R2991" s="68"/>
    </row>
    <row r="2992" spans="13:18" x14ac:dyDescent="0.3">
      <c r="M2992" s="67"/>
      <c r="O2992" s="68"/>
      <c r="P2992" s="68"/>
      <c r="Q2992" s="68"/>
      <c r="R2992" s="68"/>
    </row>
    <row r="2993" spans="13:18" x14ac:dyDescent="0.3">
      <c r="M2993" s="67"/>
      <c r="O2993" s="68"/>
      <c r="P2993" s="68"/>
      <c r="Q2993" s="68"/>
      <c r="R2993" s="68"/>
    </row>
    <row r="2994" spans="13:18" x14ac:dyDescent="0.3">
      <c r="M2994" s="67"/>
      <c r="O2994" s="68"/>
      <c r="P2994" s="68"/>
      <c r="Q2994" s="68"/>
      <c r="R2994" s="68"/>
    </row>
    <row r="2995" spans="13:18" x14ac:dyDescent="0.3">
      <c r="M2995" s="67"/>
      <c r="O2995" s="68"/>
      <c r="P2995" s="68"/>
      <c r="Q2995" s="68"/>
      <c r="R2995" s="68"/>
    </row>
    <row r="2996" spans="13:18" x14ac:dyDescent="0.3">
      <c r="M2996" s="67"/>
      <c r="O2996" s="68"/>
      <c r="P2996" s="68"/>
      <c r="Q2996" s="68"/>
      <c r="R2996" s="68"/>
    </row>
    <row r="2997" spans="13:18" x14ac:dyDescent="0.3">
      <c r="M2997" s="67"/>
      <c r="O2997" s="68"/>
      <c r="P2997" s="68"/>
      <c r="Q2997" s="68"/>
      <c r="R2997" s="68"/>
    </row>
    <row r="2998" spans="13:18" x14ac:dyDescent="0.3">
      <c r="M2998" s="67"/>
      <c r="O2998" s="68"/>
      <c r="P2998" s="68"/>
      <c r="Q2998" s="68"/>
      <c r="R2998" s="68"/>
    </row>
    <row r="2999" spans="13:18" x14ac:dyDescent="0.3">
      <c r="M2999" s="67"/>
      <c r="O2999" s="68"/>
      <c r="P2999" s="68"/>
      <c r="Q2999" s="68"/>
      <c r="R2999" s="68"/>
    </row>
    <row r="3000" spans="13:18" x14ac:dyDescent="0.3">
      <c r="M3000" s="67"/>
      <c r="O3000" s="68"/>
      <c r="P3000" s="68"/>
      <c r="Q3000" s="68"/>
      <c r="R3000" s="68"/>
    </row>
    <row r="3001" spans="13:18" x14ac:dyDescent="0.3">
      <c r="M3001" s="67"/>
      <c r="O3001" s="68"/>
      <c r="P3001" s="68"/>
      <c r="Q3001" s="68"/>
      <c r="R3001" s="68"/>
    </row>
    <row r="3002" spans="13:18" x14ac:dyDescent="0.3">
      <c r="M3002" s="67"/>
      <c r="O3002" s="68"/>
      <c r="P3002" s="68"/>
      <c r="Q3002" s="68"/>
      <c r="R3002" s="68"/>
    </row>
    <row r="3003" spans="13:18" x14ac:dyDescent="0.3">
      <c r="M3003" s="67"/>
      <c r="O3003" s="68"/>
      <c r="P3003" s="68"/>
      <c r="Q3003" s="68"/>
      <c r="R3003" s="68"/>
    </row>
    <row r="3004" spans="13:18" x14ac:dyDescent="0.3">
      <c r="M3004" s="67"/>
      <c r="O3004" s="68"/>
      <c r="P3004" s="68"/>
      <c r="Q3004" s="68"/>
      <c r="R3004" s="68"/>
    </row>
    <row r="3005" spans="13:18" x14ac:dyDescent="0.3">
      <c r="M3005" s="67"/>
      <c r="O3005" s="68"/>
      <c r="P3005" s="68"/>
      <c r="Q3005" s="68"/>
      <c r="R3005" s="68"/>
    </row>
    <row r="3006" spans="13:18" x14ac:dyDescent="0.3">
      <c r="M3006" s="67"/>
      <c r="O3006" s="68"/>
      <c r="P3006" s="68"/>
      <c r="Q3006" s="68"/>
      <c r="R3006" s="68"/>
    </row>
    <row r="3007" spans="13:18" x14ac:dyDescent="0.3">
      <c r="M3007" s="67"/>
      <c r="O3007" s="68"/>
      <c r="P3007" s="68"/>
      <c r="Q3007" s="68"/>
      <c r="R3007" s="68"/>
    </row>
    <row r="3008" spans="13:18" x14ac:dyDescent="0.3">
      <c r="M3008" s="67"/>
      <c r="O3008" s="68"/>
      <c r="P3008" s="68"/>
      <c r="Q3008" s="68"/>
      <c r="R3008" s="68"/>
    </row>
    <row r="3009" spans="13:18" x14ac:dyDescent="0.3">
      <c r="M3009" s="67"/>
      <c r="O3009" s="68"/>
      <c r="P3009" s="68"/>
      <c r="Q3009" s="68"/>
      <c r="R3009" s="68"/>
    </row>
    <row r="3010" spans="13:18" x14ac:dyDescent="0.3">
      <c r="M3010" s="67"/>
      <c r="O3010" s="68"/>
      <c r="P3010" s="68"/>
      <c r="Q3010" s="68"/>
      <c r="R3010" s="68"/>
    </row>
    <row r="3011" spans="13:18" x14ac:dyDescent="0.3">
      <c r="M3011" s="67"/>
      <c r="O3011" s="68"/>
      <c r="P3011" s="68"/>
      <c r="Q3011" s="68"/>
      <c r="R3011" s="68"/>
    </row>
    <row r="3012" spans="13:18" x14ac:dyDescent="0.3">
      <c r="M3012" s="67"/>
      <c r="O3012" s="68"/>
      <c r="P3012" s="68"/>
      <c r="Q3012" s="68"/>
      <c r="R3012" s="68"/>
    </row>
    <row r="3013" spans="13:18" x14ac:dyDescent="0.3">
      <c r="M3013" s="67"/>
      <c r="O3013" s="68"/>
      <c r="P3013" s="68"/>
      <c r="Q3013" s="68"/>
      <c r="R3013" s="68"/>
    </row>
    <row r="3014" spans="13:18" x14ac:dyDescent="0.3">
      <c r="M3014" s="67"/>
      <c r="O3014" s="68"/>
      <c r="P3014" s="68"/>
      <c r="Q3014" s="68"/>
      <c r="R3014" s="68"/>
    </row>
    <row r="3015" spans="13:18" x14ac:dyDescent="0.3">
      <c r="M3015" s="67"/>
      <c r="O3015" s="68"/>
      <c r="P3015" s="68"/>
      <c r="Q3015" s="68"/>
      <c r="R3015" s="68"/>
    </row>
    <row r="3016" spans="13:18" x14ac:dyDescent="0.3">
      <c r="M3016" s="67"/>
      <c r="O3016" s="68"/>
      <c r="P3016" s="68"/>
      <c r="Q3016" s="68"/>
      <c r="R3016" s="68"/>
    </row>
    <row r="3017" spans="13:18" x14ac:dyDescent="0.3">
      <c r="M3017" s="67"/>
      <c r="O3017" s="68"/>
      <c r="P3017" s="68"/>
      <c r="Q3017" s="68"/>
      <c r="R3017" s="68"/>
    </row>
    <row r="3018" spans="13:18" x14ac:dyDescent="0.3">
      <c r="M3018" s="67"/>
      <c r="O3018" s="68"/>
      <c r="P3018" s="68"/>
      <c r="Q3018" s="68"/>
      <c r="R3018" s="68"/>
    </row>
    <row r="3019" spans="13:18" x14ac:dyDescent="0.3">
      <c r="M3019" s="67"/>
      <c r="O3019" s="68"/>
      <c r="P3019" s="68"/>
      <c r="Q3019" s="68"/>
      <c r="R3019" s="68"/>
    </row>
    <row r="3020" spans="13:18" x14ac:dyDescent="0.3">
      <c r="M3020" s="67"/>
      <c r="O3020" s="68"/>
      <c r="P3020" s="68"/>
      <c r="Q3020" s="68"/>
      <c r="R3020" s="68"/>
    </row>
    <row r="3021" spans="13:18" x14ac:dyDescent="0.3">
      <c r="M3021" s="67"/>
      <c r="O3021" s="68"/>
      <c r="P3021" s="68"/>
      <c r="Q3021" s="68"/>
      <c r="R3021" s="68"/>
    </row>
    <row r="3022" spans="13:18" x14ac:dyDescent="0.3">
      <c r="M3022" s="67"/>
      <c r="O3022" s="68"/>
      <c r="P3022" s="68"/>
      <c r="Q3022" s="68"/>
      <c r="R3022" s="68"/>
    </row>
    <row r="3023" spans="13:18" x14ac:dyDescent="0.3">
      <c r="M3023" s="67"/>
      <c r="O3023" s="68"/>
      <c r="P3023" s="68"/>
      <c r="Q3023" s="68"/>
      <c r="R3023" s="68"/>
    </row>
    <row r="3024" spans="13:18" x14ac:dyDescent="0.3">
      <c r="M3024" s="67"/>
      <c r="O3024" s="68"/>
      <c r="P3024" s="68"/>
      <c r="Q3024" s="68"/>
      <c r="R3024" s="68"/>
    </row>
    <row r="3025" spans="13:18" x14ac:dyDescent="0.3">
      <c r="M3025" s="67"/>
      <c r="O3025" s="68"/>
      <c r="P3025" s="68"/>
      <c r="Q3025" s="68"/>
      <c r="R3025" s="68"/>
    </row>
    <row r="3026" spans="13:18" x14ac:dyDescent="0.3">
      <c r="M3026" s="67"/>
      <c r="O3026" s="68"/>
      <c r="P3026" s="68"/>
      <c r="Q3026" s="68"/>
      <c r="R3026" s="68"/>
    </row>
    <row r="3027" spans="13:18" x14ac:dyDescent="0.3">
      <c r="M3027" s="67"/>
      <c r="O3027" s="68"/>
      <c r="P3027" s="68"/>
      <c r="Q3027" s="68"/>
      <c r="R3027" s="68"/>
    </row>
    <row r="3028" spans="13:18" x14ac:dyDescent="0.3">
      <c r="M3028" s="67"/>
      <c r="O3028" s="68"/>
      <c r="P3028" s="68"/>
      <c r="Q3028" s="68"/>
      <c r="R3028" s="68"/>
    </row>
    <row r="3029" spans="13:18" x14ac:dyDescent="0.3">
      <c r="M3029" s="67"/>
      <c r="O3029" s="68"/>
      <c r="P3029" s="68"/>
      <c r="Q3029" s="68"/>
      <c r="R3029" s="68"/>
    </row>
    <row r="3030" spans="13:18" x14ac:dyDescent="0.3">
      <c r="M3030" s="67"/>
      <c r="O3030" s="68"/>
      <c r="P3030" s="68"/>
      <c r="Q3030" s="68"/>
      <c r="R3030" s="68"/>
    </row>
    <row r="3031" spans="13:18" x14ac:dyDescent="0.3">
      <c r="M3031" s="67"/>
      <c r="O3031" s="68"/>
      <c r="P3031" s="68"/>
      <c r="Q3031" s="68"/>
      <c r="R3031" s="68"/>
    </row>
    <row r="3032" spans="13:18" x14ac:dyDescent="0.3">
      <c r="M3032" s="67"/>
      <c r="O3032" s="68"/>
      <c r="P3032" s="68"/>
      <c r="Q3032" s="68"/>
      <c r="R3032" s="68"/>
    </row>
    <row r="3033" spans="13:18" x14ac:dyDescent="0.3">
      <c r="M3033" s="67"/>
      <c r="O3033" s="68"/>
      <c r="P3033" s="68"/>
      <c r="Q3033" s="68"/>
      <c r="R3033" s="68"/>
    </row>
    <row r="3034" spans="13:18" x14ac:dyDescent="0.3">
      <c r="M3034" s="67"/>
      <c r="O3034" s="68"/>
      <c r="P3034" s="68"/>
      <c r="Q3034" s="68"/>
      <c r="R3034" s="68"/>
    </row>
    <row r="3035" spans="13:18" x14ac:dyDescent="0.3">
      <c r="M3035" s="67"/>
      <c r="O3035" s="68"/>
      <c r="P3035" s="68"/>
      <c r="Q3035" s="68"/>
      <c r="R3035" s="68"/>
    </row>
    <row r="3036" spans="13:18" x14ac:dyDescent="0.3">
      <c r="M3036" s="67"/>
      <c r="O3036" s="68"/>
      <c r="P3036" s="68"/>
      <c r="Q3036" s="68"/>
      <c r="R3036" s="68"/>
    </row>
    <row r="3037" spans="13:18" x14ac:dyDescent="0.3">
      <c r="M3037" s="67"/>
      <c r="O3037" s="68"/>
      <c r="P3037" s="68"/>
      <c r="Q3037" s="68"/>
      <c r="R3037" s="68"/>
    </row>
    <row r="3038" spans="13:18" x14ac:dyDescent="0.3">
      <c r="M3038" s="67"/>
      <c r="O3038" s="68"/>
      <c r="P3038" s="68"/>
      <c r="Q3038" s="68"/>
      <c r="R3038" s="68"/>
    </row>
    <row r="3039" spans="13:18" x14ac:dyDescent="0.3">
      <c r="M3039" s="67"/>
      <c r="O3039" s="68"/>
      <c r="P3039" s="68"/>
      <c r="Q3039" s="68"/>
      <c r="R3039" s="68"/>
    </row>
    <row r="3040" spans="13:18" x14ac:dyDescent="0.3">
      <c r="M3040" s="67"/>
      <c r="O3040" s="68"/>
      <c r="P3040" s="68"/>
      <c r="Q3040" s="68"/>
      <c r="R3040" s="68"/>
    </row>
    <row r="3041" spans="13:18" x14ac:dyDescent="0.3">
      <c r="M3041" s="67"/>
      <c r="O3041" s="68"/>
      <c r="P3041" s="68"/>
      <c r="Q3041" s="68"/>
      <c r="R3041" s="68"/>
    </row>
    <row r="3042" spans="13:18" x14ac:dyDescent="0.3">
      <c r="M3042" s="67"/>
      <c r="O3042" s="68"/>
      <c r="P3042" s="68"/>
      <c r="Q3042" s="68"/>
      <c r="R3042" s="68"/>
    </row>
    <row r="3043" spans="13:18" x14ac:dyDescent="0.3">
      <c r="M3043" s="67"/>
      <c r="O3043" s="68"/>
      <c r="P3043" s="68"/>
      <c r="Q3043" s="68"/>
      <c r="R3043" s="68"/>
    </row>
    <row r="3044" spans="13:18" x14ac:dyDescent="0.3">
      <c r="M3044" s="67"/>
      <c r="O3044" s="68"/>
      <c r="P3044" s="68"/>
      <c r="Q3044" s="68"/>
      <c r="R3044" s="68"/>
    </row>
    <row r="3045" spans="13:18" x14ac:dyDescent="0.3">
      <c r="M3045" s="67"/>
      <c r="O3045" s="68"/>
      <c r="P3045" s="68"/>
      <c r="Q3045" s="68"/>
      <c r="R3045" s="68"/>
    </row>
    <row r="3046" spans="13:18" x14ac:dyDescent="0.3">
      <c r="M3046" s="67"/>
      <c r="O3046" s="68"/>
      <c r="P3046" s="68"/>
      <c r="Q3046" s="68"/>
      <c r="R3046" s="68"/>
    </row>
    <row r="3047" spans="13:18" x14ac:dyDescent="0.3">
      <c r="M3047" s="67"/>
      <c r="O3047" s="68"/>
      <c r="P3047" s="68"/>
      <c r="Q3047" s="68"/>
      <c r="R3047" s="68"/>
    </row>
    <row r="3048" spans="13:18" x14ac:dyDescent="0.3">
      <c r="M3048" s="67"/>
      <c r="O3048" s="68"/>
      <c r="P3048" s="68"/>
      <c r="Q3048" s="68"/>
      <c r="R3048" s="68"/>
    </row>
    <row r="3049" spans="13:18" x14ac:dyDescent="0.3">
      <c r="M3049" s="67"/>
      <c r="O3049" s="68"/>
      <c r="P3049" s="68"/>
      <c r="Q3049" s="68"/>
      <c r="R3049" s="68"/>
    </row>
    <row r="3050" spans="13:18" x14ac:dyDescent="0.3">
      <c r="M3050" s="67"/>
      <c r="O3050" s="68"/>
      <c r="P3050" s="68"/>
      <c r="Q3050" s="68"/>
      <c r="R3050" s="68"/>
    </row>
    <row r="3051" spans="13:18" x14ac:dyDescent="0.3">
      <c r="M3051" s="67"/>
      <c r="O3051" s="68"/>
      <c r="P3051" s="68"/>
      <c r="Q3051" s="68"/>
      <c r="R3051" s="68"/>
    </row>
    <row r="3052" spans="13:18" x14ac:dyDescent="0.3">
      <c r="M3052" s="67"/>
      <c r="O3052" s="68"/>
      <c r="P3052" s="68"/>
      <c r="Q3052" s="68"/>
      <c r="R3052" s="68"/>
    </row>
    <row r="3053" spans="13:18" x14ac:dyDescent="0.3">
      <c r="M3053" s="67"/>
      <c r="O3053" s="68"/>
      <c r="P3053" s="68"/>
      <c r="Q3053" s="68"/>
      <c r="R3053" s="68"/>
    </row>
    <row r="3054" spans="13:18" x14ac:dyDescent="0.3">
      <c r="M3054" s="67"/>
      <c r="O3054" s="68"/>
      <c r="P3054" s="68"/>
      <c r="Q3054" s="68"/>
      <c r="R3054" s="68"/>
    </row>
    <row r="3055" spans="13:18" x14ac:dyDescent="0.3">
      <c r="M3055" s="67"/>
      <c r="O3055" s="68"/>
      <c r="P3055" s="68"/>
      <c r="Q3055" s="68"/>
      <c r="R3055" s="68"/>
    </row>
    <row r="3056" spans="13:18" x14ac:dyDescent="0.3">
      <c r="M3056" s="67"/>
      <c r="O3056" s="68"/>
      <c r="P3056" s="68"/>
      <c r="Q3056" s="68"/>
      <c r="R3056" s="68"/>
    </row>
    <row r="3057" spans="13:18" x14ac:dyDescent="0.3">
      <c r="M3057" s="67"/>
      <c r="O3057" s="68"/>
      <c r="P3057" s="68"/>
      <c r="Q3057" s="68"/>
      <c r="R3057" s="68"/>
    </row>
    <row r="3058" spans="13:18" x14ac:dyDescent="0.3">
      <c r="M3058" s="67"/>
      <c r="O3058" s="68"/>
      <c r="P3058" s="68"/>
      <c r="Q3058" s="68"/>
      <c r="R3058" s="68"/>
    </row>
    <row r="3059" spans="13:18" x14ac:dyDescent="0.3">
      <c r="M3059" s="67"/>
      <c r="O3059" s="68"/>
      <c r="P3059" s="68"/>
      <c r="Q3059" s="68"/>
      <c r="R3059" s="68"/>
    </row>
    <row r="3060" spans="13:18" x14ac:dyDescent="0.3">
      <c r="M3060" s="67"/>
      <c r="O3060" s="68"/>
      <c r="P3060" s="68"/>
      <c r="Q3060" s="68"/>
      <c r="R3060" s="68"/>
    </row>
    <row r="3061" spans="13:18" x14ac:dyDescent="0.3">
      <c r="M3061" s="67"/>
      <c r="O3061" s="68"/>
      <c r="P3061" s="68"/>
      <c r="Q3061" s="68"/>
      <c r="R3061" s="68"/>
    </row>
    <row r="3062" spans="13:18" x14ac:dyDescent="0.3">
      <c r="M3062" s="67"/>
      <c r="O3062" s="68"/>
      <c r="P3062" s="68"/>
      <c r="Q3062" s="68"/>
      <c r="R3062" s="68"/>
    </row>
    <row r="3063" spans="13:18" x14ac:dyDescent="0.3">
      <c r="M3063" s="67"/>
      <c r="O3063" s="68"/>
      <c r="P3063" s="68"/>
      <c r="Q3063" s="68"/>
      <c r="R3063" s="68"/>
    </row>
    <row r="3064" spans="13:18" x14ac:dyDescent="0.3">
      <c r="M3064" s="67"/>
      <c r="O3064" s="68"/>
      <c r="P3064" s="68"/>
      <c r="Q3064" s="68"/>
      <c r="R3064" s="68"/>
    </row>
    <row r="3065" spans="13:18" x14ac:dyDescent="0.3">
      <c r="M3065" s="67"/>
      <c r="O3065" s="68"/>
      <c r="P3065" s="68"/>
      <c r="Q3065" s="68"/>
      <c r="R3065" s="68"/>
    </row>
    <row r="3066" spans="13:18" x14ac:dyDescent="0.3">
      <c r="M3066" s="67"/>
      <c r="O3066" s="68"/>
      <c r="P3066" s="68"/>
      <c r="Q3066" s="68"/>
      <c r="R3066" s="68"/>
    </row>
    <row r="3067" spans="13:18" x14ac:dyDescent="0.3">
      <c r="M3067" s="67"/>
      <c r="O3067" s="68"/>
      <c r="P3067" s="68"/>
      <c r="Q3067" s="68"/>
      <c r="R3067" s="68"/>
    </row>
    <row r="3068" spans="13:18" x14ac:dyDescent="0.3">
      <c r="M3068" s="67"/>
      <c r="O3068" s="68"/>
      <c r="P3068" s="68"/>
      <c r="Q3068" s="68"/>
      <c r="R3068" s="68"/>
    </row>
    <row r="3069" spans="13:18" x14ac:dyDescent="0.3">
      <c r="M3069" s="67"/>
      <c r="O3069" s="68"/>
      <c r="P3069" s="68"/>
      <c r="Q3069" s="68"/>
      <c r="R3069" s="68"/>
    </row>
    <row r="3070" spans="13:18" x14ac:dyDescent="0.3">
      <c r="M3070" s="67"/>
      <c r="O3070" s="68"/>
      <c r="P3070" s="68"/>
      <c r="Q3070" s="68"/>
      <c r="R3070" s="68"/>
    </row>
    <row r="3071" spans="13:18" x14ac:dyDescent="0.3">
      <c r="M3071" s="67"/>
      <c r="O3071" s="68"/>
      <c r="P3071" s="68"/>
      <c r="Q3071" s="68"/>
      <c r="R3071" s="68"/>
    </row>
    <row r="3072" spans="13:18" x14ac:dyDescent="0.3">
      <c r="M3072" s="67"/>
      <c r="O3072" s="68"/>
      <c r="P3072" s="68"/>
      <c r="Q3072" s="68"/>
      <c r="R3072" s="68"/>
    </row>
    <row r="3073" spans="13:18" x14ac:dyDescent="0.3">
      <c r="M3073" s="67"/>
      <c r="O3073" s="68"/>
      <c r="P3073" s="68"/>
      <c r="Q3073" s="68"/>
      <c r="R3073" s="68"/>
    </row>
    <row r="3074" spans="13:18" x14ac:dyDescent="0.3">
      <c r="M3074" s="67"/>
      <c r="O3074" s="68"/>
      <c r="P3074" s="68"/>
      <c r="Q3074" s="68"/>
      <c r="R3074" s="68"/>
    </row>
    <row r="3075" spans="13:18" x14ac:dyDescent="0.3">
      <c r="M3075" s="67"/>
      <c r="O3075" s="68"/>
      <c r="P3075" s="68"/>
      <c r="Q3075" s="68"/>
      <c r="R3075" s="68"/>
    </row>
    <row r="3076" spans="13:18" x14ac:dyDescent="0.3">
      <c r="M3076" s="67"/>
      <c r="O3076" s="68"/>
      <c r="P3076" s="68"/>
      <c r="Q3076" s="68"/>
      <c r="R3076" s="68"/>
    </row>
    <row r="3077" spans="13:18" x14ac:dyDescent="0.3">
      <c r="M3077" s="67"/>
      <c r="O3077" s="68"/>
      <c r="P3077" s="68"/>
      <c r="Q3077" s="68"/>
      <c r="R3077" s="68"/>
    </row>
    <row r="3078" spans="13:18" x14ac:dyDescent="0.3">
      <c r="M3078" s="67"/>
      <c r="O3078" s="68"/>
      <c r="P3078" s="68"/>
      <c r="Q3078" s="68"/>
      <c r="R3078" s="68"/>
    </row>
    <row r="3079" spans="13:18" x14ac:dyDescent="0.3">
      <c r="M3079" s="67"/>
      <c r="O3079" s="68"/>
      <c r="P3079" s="68"/>
      <c r="Q3079" s="68"/>
      <c r="R3079" s="68"/>
    </row>
    <row r="3080" spans="13:18" x14ac:dyDescent="0.3">
      <c r="M3080" s="67"/>
      <c r="O3080" s="68"/>
      <c r="P3080" s="68"/>
      <c r="Q3080" s="68"/>
      <c r="R3080" s="68"/>
    </row>
    <row r="3081" spans="13:18" x14ac:dyDescent="0.3">
      <c r="M3081" s="67"/>
      <c r="O3081" s="68"/>
      <c r="P3081" s="68"/>
      <c r="Q3081" s="68"/>
      <c r="R3081" s="68"/>
    </row>
    <row r="3082" spans="13:18" x14ac:dyDescent="0.3">
      <c r="M3082" s="67"/>
      <c r="O3082" s="68"/>
      <c r="P3082" s="68"/>
      <c r="Q3082" s="68"/>
      <c r="R3082" s="68"/>
    </row>
    <row r="3083" spans="13:18" x14ac:dyDescent="0.3">
      <c r="M3083" s="67"/>
      <c r="O3083" s="68"/>
      <c r="P3083" s="68"/>
      <c r="Q3083" s="68"/>
      <c r="R3083" s="68"/>
    </row>
    <row r="3084" spans="13:18" x14ac:dyDescent="0.3">
      <c r="M3084" s="67"/>
      <c r="O3084" s="68"/>
      <c r="P3084" s="68"/>
      <c r="Q3084" s="68"/>
      <c r="R3084" s="68"/>
    </row>
    <row r="3085" spans="13:18" x14ac:dyDescent="0.3">
      <c r="M3085" s="67"/>
      <c r="O3085" s="68"/>
      <c r="P3085" s="68"/>
      <c r="Q3085" s="68"/>
      <c r="R3085" s="68"/>
    </row>
    <row r="3086" spans="13:18" x14ac:dyDescent="0.3">
      <c r="M3086" s="67"/>
      <c r="O3086" s="68"/>
      <c r="P3086" s="68"/>
      <c r="Q3086" s="68"/>
      <c r="R3086" s="68"/>
    </row>
    <row r="3087" spans="13:18" x14ac:dyDescent="0.3">
      <c r="M3087" s="67"/>
      <c r="O3087" s="68"/>
      <c r="P3087" s="68"/>
      <c r="Q3087" s="68"/>
      <c r="R3087" s="68"/>
    </row>
    <row r="3088" spans="13:18" x14ac:dyDescent="0.3">
      <c r="M3088" s="67"/>
      <c r="O3088" s="68"/>
      <c r="P3088" s="68"/>
      <c r="Q3088" s="68"/>
      <c r="R3088" s="68"/>
    </row>
    <row r="3089" spans="13:18" x14ac:dyDescent="0.3">
      <c r="M3089" s="67"/>
      <c r="O3089" s="68"/>
      <c r="P3089" s="68"/>
      <c r="Q3089" s="68"/>
      <c r="R3089" s="68"/>
    </row>
    <row r="3090" spans="13:18" x14ac:dyDescent="0.3">
      <c r="M3090" s="67"/>
      <c r="O3090" s="68"/>
      <c r="P3090" s="68"/>
      <c r="Q3090" s="68"/>
      <c r="R3090" s="68"/>
    </row>
    <row r="3091" spans="13:18" x14ac:dyDescent="0.3">
      <c r="M3091" s="67"/>
      <c r="O3091" s="68"/>
      <c r="P3091" s="68"/>
      <c r="Q3091" s="68"/>
      <c r="R3091" s="68"/>
    </row>
    <row r="3092" spans="13:18" x14ac:dyDescent="0.3">
      <c r="M3092" s="67"/>
      <c r="O3092" s="68"/>
      <c r="P3092" s="68"/>
      <c r="Q3092" s="68"/>
      <c r="R3092" s="68"/>
    </row>
    <row r="3093" spans="13:18" x14ac:dyDescent="0.3">
      <c r="M3093" s="67"/>
      <c r="O3093" s="68"/>
      <c r="P3093" s="68"/>
      <c r="Q3093" s="68"/>
      <c r="R3093" s="68"/>
    </row>
    <row r="3094" spans="13:18" x14ac:dyDescent="0.3">
      <c r="M3094" s="67"/>
      <c r="O3094" s="68"/>
      <c r="P3094" s="68"/>
      <c r="Q3094" s="68"/>
      <c r="R3094" s="68"/>
    </row>
    <row r="3095" spans="13:18" x14ac:dyDescent="0.3">
      <c r="M3095" s="67"/>
      <c r="O3095" s="68"/>
      <c r="P3095" s="68"/>
      <c r="Q3095" s="68"/>
      <c r="R3095" s="68"/>
    </row>
    <row r="3096" spans="13:18" x14ac:dyDescent="0.3">
      <c r="M3096" s="67"/>
      <c r="O3096" s="68"/>
      <c r="P3096" s="68"/>
      <c r="Q3096" s="68"/>
      <c r="R3096" s="68"/>
    </row>
    <row r="3097" spans="13:18" x14ac:dyDescent="0.3">
      <c r="M3097" s="67"/>
      <c r="O3097" s="68"/>
      <c r="P3097" s="68"/>
      <c r="Q3097" s="68"/>
      <c r="R3097" s="68"/>
    </row>
    <row r="3098" spans="13:18" x14ac:dyDescent="0.3">
      <c r="M3098" s="67"/>
      <c r="O3098" s="68"/>
      <c r="P3098" s="68"/>
      <c r="Q3098" s="68"/>
      <c r="R3098" s="68"/>
    </row>
    <row r="3099" spans="13:18" x14ac:dyDescent="0.3">
      <c r="M3099" s="67"/>
      <c r="O3099" s="68"/>
      <c r="P3099" s="68"/>
      <c r="Q3099" s="68"/>
      <c r="R3099" s="68"/>
    </row>
    <row r="3100" spans="13:18" x14ac:dyDescent="0.3">
      <c r="M3100" s="67"/>
      <c r="O3100" s="68"/>
      <c r="P3100" s="68"/>
      <c r="Q3100" s="68"/>
      <c r="R3100" s="68"/>
    </row>
    <row r="3101" spans="13:18" x14ac:dyDescent="0.3">
      <c r="M3101" s="67"/>
      <c r="O3101" s="68"/>
      <c r="P3101" s="68"/>
      <c r="Q3101" s="68"/>
      <c r="R3101" s="68"/>
    </row>
    <row r="3102" spans="13:18" x14ac:dyDescent="0.3">
      <c r="M3102" s="67"/>
      <c r="O3102" s="68"/>
      <c r="P3102" s="68"/>
      <c r="Q3102" s="68"/>
      <c r="R3102" s="68"/>
    </row>
    <row r="3103" spans="13:18" x14ac:dyDescent="0.3">
      <c r="M3103" s="67"/>
      <c r="O3103" s="68"/>
      <c r="P3103" s="68"/>
      <c r="Q3103" s="68"/>
      <c r="R3103" s="68"/>
    </row>
    <row r="3104" spans="13:18" x14ac:dyDescent="0.3">
      <c r="M3104" s="67"/>
      <c r="O3104" s="68"/>
      <c r="P3104" s="68"/>
      <c r="Q3104" s="68"/>
      <c r="R3104" s="68"/>
    </row>
    <row r="3105" spans="13:18" x14ac:dyDescent="0.3">
      <c r="M3105" s="67"/>
      <c r="O3105" s="68"/>
      <c r="P3105" s="68"/>
      <c r="Q3105" s="68"/>
      <c r="R3105" s="68"/>
    </row>
    <row r="3106" spans="13:18" x14ac:dyDescent="0.3">
      <c r="M3106" s="67"/>
      <c r="O3106" s="68"/>
      <c r="P3106" s="68"/>
      <c r="Q3106" s="68"/>
      <c r="R3106" s="68"/>
    </row>
    <row r="3107" spans="13:18" x14ac:dyDescent="0.3">
      <c r="M3107" s="67"/>
      <c r="O3107" s="68"/>
      <c r="P3107" s="68"/>
      <c r="Q3107" s="68"/>
      <c r="R3107" s="68"/>
    </row>
    <row r="3108" spans="13:18" x14ac:dyDescent="0.3">
      <c r="M3108" s="67"/>
      <c r="O3108" s="68"/>
      <c r="P3108" s="68"/>
      <c r="Q3108" s="68"/>
      <c r="R3108" s="68"/>
    </row>
    <row r="3109" spans="13:18" x14ac:dyDescent="0.3">
      <c r="M3109" s="67"/>
      <c r="O3109" s="68"/>
      <c r="P3109" s="68"/>
      <c r="Q3109" s="68"/>
      <c r="R3109" s="68"/>
    </row>
    <row r="3110" spans="13:18" x14ac:dyDescent="0.3">
      <c r="M3110" s="67"/>
      <c r="O3110" s="68"/>
      <c r="P3110" s="68"/>
      <c r="Q3110" s="68"/>
      <c r="R3110" s="68"/>
    </row>
    <row r="3111" spans="13:18" x14ac:dyDescent="0.3">
      <c r="M3111" s="67"/>
      <c r="O3111" s="68"/>
      <c r="P3111" s="68"/>
      <c r="Q3111" s="68"/>
      <c r="R3111" s="68"/>
    </row>
    <row r="3112" spans="13:18" x14ac:dyDescent="0.3">
      <c r="M3112" s="67"/>
      <c r="O3112" s="68"/>
      <c r="P3112" s="68"/>
      <c r="Q3112" s="68"/>
      <c r="R3112" s="68"/>
    </row>
    <row r="3113" spans="13:18" x14ac:dyDescent="0.3">
      <c r="M3113" s="67"/>
      <c r="O3113" s="68"/>
      <c r="P3113" s="68"/>
      <c r="Q3113" s="68"/>
      <c r="R3113" s="68"/>
    </row>
    <row r="3114" spans="13:18" x14ac:dyDescent="0.3">
      <c r="M3114" s="67"/>
      <c r="O3114" s="68"/>
      <c r="P3114" s="68"/>
      <c r="Q3114" s="68"/>
      <c r="R3114" s="68"/>
    </row>
    <row r="3115" spans="13:18" x14ac:dyDescent="0.3">
      <c r="M3115" s="67"/>
      <c r="O3115" s="68"/>
      <c r="P3115" s="68"/>
      <c r="Q3115" s="68"/>
      <c r="R3115" s="68"/>
    </row>
    <row r="3116" spans="13:18" x14ac:dyDescent="0.3">
      <c r="M3116" s="67"/>
      <c r="O3116" s="68"/>
      <c r="P3116" s="68"/>
      <c r="Q3116" s="68"/>
      <c r="R3116" s="68"/>
    </row>
    <row r="3117" spans="13:18" x14ac:dyDescent="0.3">
      <c r="M3117" s="67"/>
      <c r="O3117" s="68"/>
      <c r="P3117" s="68"/>
      <c r="Q3117" s="68"/>
      <c r="R3117" s="68"/>
    </row>
    <row r="3118" spans="13:18" x14ac:dyDescent="0.3">
      <c r="M3118" s="67"/>
      <c r="O3118" s="68"/>
      <c r="P3118" s="68"/>
      <c r="Q3118" s="68"/>
      <c r="R3118" s="68"/>
    </row>
    <row r="3119" spans="13:18" x14ac:dyDescent="0.3">
      <c r="M3119" s="67"/>
      <c r="O3119" s="68"/>
      <c r="P3119" s="68"/>
      <c r="Q3119" s="68"/>
      <c r="R3119" s="68"/>
    </row>
    <row r="3120" spans="13:18" x14ac:dyDescent="0.3">
      <c r="M3120" s="67"/>
      <c r="O3120" s="68"/>
      <c r="P3120" s="68"/>
      <c r="Q3120" s="68"/>
      <c r="R3120" s="68"/>
    </row>
    <row r="3121" spans="13:18" x14ac:dyDescent="0.3">
      <c r="M3121" s="67"/>
      <c r="O3121" s="68"/>
      <c r="P3121" s="68"/>
      <c r="Q3121" s="68"/>
      <c r="R3121" s="68"/>
    </row>
    <row r="3122" spans="13:18" x14ac:dyDescent="0.3">
      <c r="M3122" s="67"/>
      <c r="O3122" s="68"/>
      <c r="P3122" s="68"/>
      <c r="Q3122" s="68"/>
      <c r="R3122" s="68"/>
    </row>
    <row r="3123" spans="13:18" x14ac:dyDescent="0.3">
      <c r="M3123" s="67"/>
      <c r="O3123" s="68"/>
      <c r="P3123" s="68"/>
      <c r="Q3123" s="68"/>
      <c r="R3123" s="68"/>
    </row>
    <row r="3124" spans="13:18" x14ac:dyDescent="0.3">
      <c r="M3124" s="67"/>
      <c r="O3124" s="68"/>
      <c r="P3124" s="68"/>
      <c r="Q3124" s="68"/>
      <c r="R3124" s="68"/>
    </row>
    <row r="3125" spans="13:18" x14ac:dyDescent="0.3">
      <c r="M3125" s="67"/>
      <c r="O3125" s="68"/>
      <c r="P3125" s="68"/>
      <c r="Q3125" s="68"/>
      <c r="R3125" s="68"/>
    </row>
    <row r="3126" spans="13:18" x14ac:dyDescent="0.3">
      <c r="M3126" s="67"/>
      <c r="O3126" s="68"/>
      <c r="P3126" s="68"/>
      <c r="Q3126" s="68"/>
      <c r="R3126" s="68"/>
    </row>
    <row r="3127" spans="13:18" x14ac:dyDescent="0.3">
      <c r="M3127" s="67"/>
      <c r="O3127" s="68"/>
      <c r="P3127" s="68"/>
      <c r="Q3127" s="68"/>
      <c r="R3127" s="68"/>
    </row>
    <row r="3128" spans="13:18" x14ac:dyDescent="0.3">
      <c r="M3128" s="67"/>
      <c r="O3128" s="68"/>
      <c r="P3128" s="68"/>
      <c r="Q3128" s="68"/>
      <c r="R3128" s="68"/>
    </row>
    <row r="3129" spans="13:18" x14ac:dyDescent="0.3">
      <c r="M3129" s="67"/>
      <c r="O3129" s="68"/>
      <c r="P3129" s="68"/>
      <c r="Q3129" s="68"/>
      <c r="R3129" s="68"/>
    </row>
    <row r="3130" spans="13:18" x14ac:dyDescent="0.3">
      <c r="M3130" s="67"/>
      <c r="O3130" s="68"/>
      <c r="P3130" s="68"/>
      <c r="Q3130" s="68"/>
      <c r="R3130" s="68"/>
    </row>
    <row r="3131" spans="13:18" x14ac:dyDescent="0.3">
      <c r="M3131" s="67"/>
      <c r="O3131" s="68"/>
      <c r="P3131" s="68"/>
      <c r="Q3131" s="68"/>
      <c r="R3131" s="68"/>
    </row>
    <row r="3132" spans="13:18" x14ac:dyDescent="0.3">
      <c r="M3132" s="67"/>
      <c r="O3132" s="68"/>
      <c r="P3132" s="68"/>
      <c r="Q3132" s="68"/>
      <c r="R3132" s="68"/>
    </row>
    <row r="3133" spans="13:18" x14ac:dyDescent="0.3">
      <c r="M3133" s="67"/>
      <c r="O3133" s="68"/>
      <c r="P3133" s="68"/>
      <c r="Q3133" s="68"/>
      <c r="R3133" s="68"/>
    </row>
    <row r="3134" spans="13:18" x14ac:dyDescent="0.3">
      <c r="M3134" s="67"/>
      <c r="O3134" s="68"/>
      <c r="P3134" s="68"/>
      <c r="Q3134" s="68"/>
      <c r="R3134" s="68"/>
    </row>
    <row r="3135" spans="13:18" x14ac:dyDescent="0.3">
      <c r="M3135" s="67"/>
      <c r="O3135" s="68"/>
      <c r="P3135" s="68"/>
      <c r="Q3135" s="68"/>
      <c r="R3135" s="68"/>
    </row>
    <row r="3136" spans="13:18" x14ac:dyDescent="0.3">
      <c r="M3136" s="67"/>
      <c r="O3136" s="68"/>
      <c r="P3136" s="68"/>
      <c r="Q3136" s="68"/>
      <c r="R3136" s="68"/>
    </row>
    <row r="3137" spans="13:18" x14ac:dyDescent="0.3">
      <c r="M3137" s="67"/>
      <c r="O3137" s="68"/>
      <c r="P3137" s="68"/>
      <c r="Q3137" s="68"/>
      <c r="R3137" s="68"/>
    </row>
    <row r="3138" spans="13:18" x14ac:dyDescent="0.3">
      <c r="M3138" s="67"/>
      <c r="O3138" s="68"/>
      <c r="P3138" s="68"/>
      <c r="Q3138" s="68"/>
      <c r="R3138" s="68"/>
    </row>
    <row r="3139" spans="13:18" x14ac:dyDescent="0.3">
      <c r="M3139" s="67"/>
      <c r="O3139" s="68"/>
      <c r="P3139" s="68"/>
      <c r="Q3139" s="68"/>
      <c r="R3139" s="68"/>
    </row>
    <row r="3140" spans="13:18" x14ac:dyDescent="0.3">
      <c r="M3140" s="67"/>
      <c r="O3140" s="68"/>
      <c r="P3140" s="68"/>
      <c r="Q3140" s="68"/>
      <c r="R3140" s="68"/>
    </row>
    <row r="3141" spans="13:18" x14ac:dyDescent="0.3">
      <c r="M3141" s="67"/>
      <c r="O3141" s="68"/>
      <c r="P3141" s="68"/>
      <c r="Q3141" s="68"/>
      <c r="R3141" s="68"/>
    </row>
    <row r="3142" spans="13:18" x14ac:dyDescent="0.3">
      <c r="M3142" s="67"/>
      <c r="O3142" s="68"/>
      <c r="P3142" s="68"/>
      <c r="Q3142" s="68"/>
      <c r="R3142" s="68"/>
    </row>
    <row r="3143" spans="13:18" x14ac:dyDescent="0.3">
      <c r="M3143" s="67"/>
      <c r="O3143" s="68"/>
      <c r="P3143" s="68"/>
      <c r="Q3143" s="68"/>
      <c r="R3143" s="68"/>
    </row>
    <row r="3144" spans="13:18" x14ac:dyDescent="0.3">
      <c r="M3144" s="67"/>
      <c r="O3144" s="68"/>
      <c r="P3144" s="68"/>
      <c r="Q3144" s="68"/>
      <c r="R3144" s="68"/>
    </row>
    <row r="3145" spans="13:18" x14ac:dyDescent="0.3">
      <c r="M3145" s="67"/>
      <c r="O3145" s="68"/>
      <c r="P3145" s="68"/>
      <c r="Q3145" s="68"/>
      <c r="R3145" s="68"/>
    </row>
    <row r="3146" spans="13:18" x14ac:dyDescent="0.3">
      <c r="M3146" s="67"/>
      <c r="O3146" s="68"/>
      <c r="P3146" s="68"/>
      <c r="Q3146" s="68"/>
      <c r="R3146" s="68"/>
    </row>
    <row r="3147" spans="13:18" x14ac:dyDescent="0.3">
      <c r="M3147" s="67"/>
      <c r="O3147" s="68"/>
      <c r="P3147" s="68"/>
      <c r="Q3147" s="68"/>
      <c r="R3147" s="68"/>
    </row>
    <row r="3148" spans="13:18" x14ac:dyDescent="0.3">
      <c r="M3148" s="67"/>
      <c r="O3148" s="68"/>
      <c r="P3148" s="68"/>
      <c r="Q3148" s="68"/>
      <c r="R3148" s="68"/>
    </row>
    <row r="3149" spans="13:18" x14ac:dyDescent="0.3">
      <c r="M3149" s="67"/>
      <c r="O3149" s="68"/>
      <c r="P3149" s="68"/>
      <c r="Q3149" s="68"/>
      <c r="R3149" s="68"/>
    </row>
    <row r="3150" spans="13:18" x14ac:dyDescent="0.3">
      <c r="M3150" s="67"/>
      <c r="O3150" s="68"/>
      <c r="P3150" s="68"/>
      <c r="Q3150" s="68"/>
      <c r="R3150" s="68"/>
    </row>
    <row r="3151" spans="13:18" x14ac:dyDescent="0.3">
      <c r="M3151" s="67"/>
      <c r="O3151" s="68"/>
      <c r="P3151" s="68"/>
      <c r="Q3151" s="68"/>
      <c r="R3151" s="68"/>
    </row>
    <row r="3152" spans="13:18" x14ac:dyDescent="0.3">
      <c r="M3152" s="67"/>
      <c r="O3152" s="68"/>
      <c r="P3152" s="68"/>
      <c r="Q3152" s="68"/>
      <c r="R3152" s="68"/>
    </row>
    <row r="3153" spans="13:18" x14ac:dyDescent="0.3">
      <c r="M3153" s="67"/>
      <c r="O3153" s="68"/>
      <c r="P3153" s="68"/>
      <c r="Q3153" s="68"/>
      <c r="R3153" s="68"/>
    </row>
    <row r="3154" spans="13:18" x14ac:dyDescent="0.3">
      <c r="M3154" s="67"/>
      <c r="O3154" s="68"/>
      <c r="P3154" s="68"/>
      <c r="Q3154" s="68"/>
      <c r="R3154" s="68"/>
    </row>
    <row r="3155" spans="13:18" x14ac:dyDescent="0.3">
      <c r="M3155" s="67"/>
      <c r="O3155" s="68"/>
      <c r="P3155" s="68"/>
      <c r="Q3155" s="68"/>
      <c r="R3155" s="68"/>
    </row>
    <row r="3156" spans="13:18" x14ac:dyDescent="0.3">
      <c r="M3156" s="67"/>
      <c r="O3156" s="68"/>
      <c r="P3156" s="68"/>
      <c r="Q3156" s="68"/>
      <c r="R3156" s="68"/>
    </row>
    <row r="3157" spans="13:18" x14ac:dyDescent="0.3">
      <c r="M3157" s="67"/>
      <c r="O3157" s="68"/>
      <c r="P3157" s="68"/>
      <c r="Q3157" s="68"/>
      <c r="R3157" s="68"/>
    </row>
    <row r="3158" spans="13:18" x14ac:dyDescent="0.3">
      <c r="M3158" s="67"/>
      <c r="O3158" s="68"/>
      <c r="P3158" s="68"/>
      <c r="Q3158" s="68"/>
      <c r="R3158" s="68"/>
    </row>
    <row r="3159" spans="13:18" x14ac:dyDescent="0.3">
      <c r="M3159" s="67"/>
      <c r="O3159" s="68"/>
      <c r="P3159" s="68"/>
      <c r="Q3159" s="68"/>
      <c r="R3159" s="68"/>
    </row>
    <row r="3160" spans="13:18" x14ac:dyDescent="0.3">
      <c r="M3160" s="67"/>
      <c r="O3160" s="68"/>
      <c r="P3160" s="68"/>
      <c r="Q3160" s="68"/>
      <c r="R3160" s="68"/>
    </row>
    <row r="3161" spans="13:18" x14ac:dyDescent="0.3">
      <c r="M3161" s="67"/>
      <c r="O3161" s="68"/>
      <c r="P3161" s="68"/>
      <c r="Q3161" s="68"/>
      <c r="R3161" s="68"/>
    </row>
    <row r="3162" spans="13:18" x14ac:dyDescent="0.3">
      <c r="M3162" s="67"/>
      <c r="O3162" s="68"/>
      <c r="P3162" s="68"/>
      <c r="Q3162" s="68"/>
      <c r="R3162" s="68"/>
    </row>
    <row r="3163" spans="13:18" x14ac:dyDescent="0.3">
      <c r="M3163" s="67"/>
      <c r="O3163" s="68"/>
      <c r="P3163" s="68"/>
      <c r="Q3163" s="68"/>
      <c r="R3163" s="68"/>
    </row>
    <row r="3164" spans="13:18" x14ac:dyDescent="0.3">
      <c r="M3164" s="67"/>
      <c r="O3164" s="68"/>
      <c r="P3164" s="68"/>
      <c r="Q3164" s="68"/>
      <c r="R3164" s="68"/>
    </row>
    <row r="3165" spans="13:18" x14ac:dyDescent="0.3">
      <c r="M3165" s="67"/>
      <c r="O3165" s="68"/>
      <c r="P3165" s="68"/>
      <c r="Q3165" s="68"/>
      <c r="R3165" s="68"/>
    </row>
    <row r="3166" spans="13:18" x14ac:dyDescent="0.3">
      <c r="M3166" s="67"/>
      <c r="O3166" s="68"/>
      <c r="P3166" s="68"/>
      <c r="Q3166" s="68"/>
      <c r="R3166" s="68"/>
    </row>
    <row r="3167" spans="13:18" x14ac:dyDescent="0.3">
      <c r="M3167" s="67"/>
      <c r="O3167" s="68"/>
      <c r="P3167" s="68"/>
      <c r="Q3167" s="68"/>
      <c r="R3167" s="68"/>
    </row>
    <row r="3168" spans="13:18" x14ac:dyDescent="0.3">
      <c r="M3168" s="67"/>
      <c r="O3168" s="68"/>
      <c r="P3168" s="68"/>
      <c r="Q3168" s="68"/>
      <c r="R3168" s="68"/>
    </row>
    <row r="3169" spans="13:18" x14ac:dyDescent="0.3">
      <c r="M3169" s="67"/>
      <c r="O3169" s="68"/>
      <c r="P3169" s="68"/>
      <c r="Q3169" s="68"/>
      <c r="R3169" s="68"/>
    </row>
    <row r="3170" spans="13:18" x14ac:dyDescent="0.3">
      <c r="M3170" s="67"/>
      <c r="O3170" s="68"/>
      <c r="P3170" s="68"/>
      <c r="Q3170" s="68"/>
      <c r="R3170" s="68"/>
    </row>
    <row r="3171" spans="13:18" x14ac:dyDescent="0.3">
      <c r="M3171" s="67"/>
      <c r="O3171" s="68"/>
      <c r="P3171" s="68"/>
      <c r="Q3171" s="68"/>
      <c r="R3171" s="68"/>
    </row>
    <row r="3172" spans="13:18" x14ac:dyDescent="0.3">
      <c r="M3172" s="67"/>
      <c r="O3172" s="68"/>
      <c r="P3172" s="68"/>
      <c r="Q3172" s="68"/>
      <c r="R3172" s="68"/>
    </row>
    <row r="3173" spans="13:18" x14ac:dyDescent="0.3">
      <c r="M3173" s="67"/>
      <c r="O3173" s="68"/>
      <c r="P3173" s="68"/>
      <c r="Q3173" s="68"/>
      <c r="R3173" s="68"/>
    </row>
    <row r="3174" spans="13:18" x14ac:dyDescent="0.3">
      <c r="M3174" s="67"/>
      <c r="O3174" s="68"/>
      <c r="P3174" s="68"/>
      <c r="Q3174" s="68"/>
      <c r="R3174" s="68"/>
    </row>
    <row r="3175" spans="13:18" x14ac:dyDescent="0.3">
      <c r="M3175" s="67"/>
      <c r="O3175" s="68"/>
      <c r="P3175" s="68"/>
      <c r="Q3175" s="68"/>
      <c r="R3175" s="68"/>
    </row>
    <row r="3176" spans="13:18" x14ac:dyDescent="0.3">
      <c r="M3176" s="67"/>
      <c r="O3176" s="68"/>
      <c r="P3176" s="68"/>
      <c r="Q3176" s="68"/>
      <c r="R3176" s="68"/>
    </row>
    <row r="3177" spans="13:18" x14ac:dyDescent="0.3">
      <c r="M3177" s="67"/>
      <c r="O3177" s="68"/>
      <c r="P3177" s="68"/>
      <c r="Q3177" s="68"/>
      <c r="R3177" s="68"/>
    </row>
    <row r="3178" spans="13:18" x14ac:dyDescent="0.3">
      <c r="M3178" s="67"/>
      <c r="O3178" s="68"/>
      <c r="P3178" s="68"/>
      <c r="Q3178" s="68"/>
      <c r="R3178" s="68"/>
    </row>
    <row r="3179" spans="13:18" x14ac:dyDescent="0.3">
      <c r="M3179" s="67"/>
      <c r="O3179" s="68"/>
      <c r="P3179" s="68"/>
      <c r="Q3179" s="68"/>
      <c r="R3179" s="68"/>
    </row>
    <row r="3180" spans="13:18" x14ac:dyDescent="0.3">
      <c r="M3180" s="67"/>
      <c r="O3180" s="68"/>
      <c r="P3180" s="68"/>
      <c r="Q3180" s="68"/>
      <c r="R3180" s="68"/>
    </row>
    <row r="3181" spans="13:18" x14ac:dyDescent="0.3">
      <c r="M3181" s="67"/>
      <c r="O3181" s="68"/>
      <c r="P3181" s="68"/>
      <c r="Q3181" s="68"/>
      <c r="R3181" s="68"/>
    </row>
    <row r="3182" spans="13:18" x14ac:dyDescent="0.3">
      <c r="M3182" s="67"/>
      <c r="O3182" s="68"/>
      <c r="P3182" s="68"/>
      <c r="Q3182" s="68"/>
      <c r="R3182" s="68"/>
    </row>
    <row r="3183" spans="13:18" x14ac:dyDescent="0.3">
      <c r="M3183" s="67"/>
      <c r="O3183" s="68"/>
      <c r="P3183" s="68"/>
      <c r="Q3183" s="68"/>
      <c r="R3183" s="68"/>
    </row>
    <row r="3184" spans="13:18" x14ac:dyDescent="0.3">
      <c r="M3184" s="67"/>
      <c r="O3184" s="68"/>
      <c r="P3184" s="68"/>
      <c r="Q3184" s="68"/>
      <c r="R3184" s="68"/>
    </row>
    <row r="3185" spans="13:18" x14ac:dyDescent="0.3">
      <c r="M3185" s="67"/>
      <c r="O3185" s="68"/>
      <c r="P3185" s="68"/>
      <c r="Q3185" s="68"/>
      <c r="R3185" s="68"/>
    </row>
    <row r="3186" spans="13:18" x14ac:dyDescent="0.3">
      <c r="M3186" s="67"/>
      <c r="O3186" s="68"/>
      <c r="P3186" s="68"/>
      <c r="Q3186" s="68"/>
      <c r="R3186" s="68"/>
    </row>
    <row r="3187" spans="13:18" x14ac:dyDescent="0.3">
      <c r="M3187" s="67"/>
      <c r="O3187" s="68"/>
      <c r="P3187" s="68"/>
      <c r="Q3187" s="68"/>
      <c r="R3187" s="68"/>
    </row>
    <row r="3188" spans="13:18" x14ac:dyDescent="0.3">
      <c r="M3188" s="67"/>
      <c r="O3188" s="68"/>
      <c r="P3188" s="68"/>
      <c r="Q3188" s="68"/>
      <c r="R3188" s="68"/>
    </row>
    <row r="3189" spans="13:18" x14ac:dyDescent="0.3">
      <c r="M3189" s="67"/>
      <c r="O3189" s="68"/>
      <c r="P3189" s="68"/>
      <c r="Q3189" s="68"/>
      <c r="R3189" s="68"/>
    </row>
    <row r="3190" spans="13:18" x14ac:dyDescent="0.3">
      <c r="M3190" s="67"/>
      <c r="O3190" s="68"/>
      <c r="P3190" s="68"/>
      <c r="Q3190" s="68"/>
      <c r="R3190" s="68"/>
    </row>
    <row r="3191" spans="13:18" x14ac:dyDescent="0.3">
      <c r="M3191" s="67"/>
      <c r="O3191" s="68"/>
      <c r="P3191" s="68"/>
      <c r="Q3191" s="68"/>
      <c r="R3191" s="68"/>
    </row>
    <row r="3192" spans="13:18" x14ac:dyDescent="0.3">
      <c r="M3192" s="67"/>
      <c r="O3192" s="68"/>
      <c r="P3192" s="68"/>
      <c r="Q3192" s="68"/>
      <c r="R3192" s="68"/>
    </row>
    <row r="3193" spans="13:18" x14ac:dyDescent="0.3">
      <c r="M3193" s="67"/>
      <c r="O3193" s="68"/>
      <c r="P3193" s="68"/>
      <c r="Q3193" s="68"/>
      <c r="R3193" s="68"/>
    </row>
    <row r="3194" spans="13:18" x14ac:dyDescent="0.3">
      <c r="M3194" s="67"/>
      <c r="O3194" s="68"/>
      <c r="P3194" s="68"/>
      <c r="Q3194" s="68"/>
      <c r="R3194" s="68"/>
    </row>
    <row r="3195" spans="13:18" x14ac:dyDescent="0.3">
      <c r="M3195" s="67"/>
      <c r="O3195" s="68"/>
      <c r="P3195" s="68"/>
      <c r="Q3195" s="68"/>
      <c r="R3195" s="68"/>
    </row>
    <row r="3196" spans="13:18" x14ac:dyDescent="0.3">
      <c r="M3196" s="67"/>
      <c r="O3196" s="68"/>
      <c r="P3196" s="68"/>
      <c r="Q3196" s="68"/>
      <c r="R3196" s="68"/>
    </row>
    <row r="3197" spans="13:18" x14ac:dyDescent="0.3">
      <c r="M3197" s="67"/>
      <c r="O3197" s="68"/>
      <c r="P3197" s="68"/>
      <c r="Q3197" s="68"/>
      <c r="R3197" s="68"/>
    </row>
    <row r="3198" spans="13:18" x14ac:dyDescent="0.3">
      <c r="M3198" s="67"/>
      <c r="O3198" s="68"/>
      <c r="P3198" s="68"/>
      <c r="Q3198" s="68"/>
      <c r="R3198" s="68"/>
    </row>
    <row r="3199" spans="13:18" x14ac:dyDescent="0.3">
      <c r="M3199" s="67"/>
      <c r="O3199" s="68"/>
      <c r="P3199" s="68"/>
      <c r="Q3199" s="68"/>
      <c r="R3199" s="68"/>
    </row>
    <row r="3200" spans="13:18" x14ac:dyDescent="0.3">
      <c r="M3200" s="67"/>
      <c r="O3200" s="68"/>
      <c r="P3200" s="68"/>
      <c r="Q3200" s="68"/>
      <c r="R3200" s="68"/>
    </row>
    <row r="3201" spans="13:18" x14ac:dyDescent="0.3">
      <c r="M3201" s="67"/>
      <c r="O3201" s="68"/>
      <c r="P3201" s="68"/>
      <c r="Q3201" s="68"/>
      <c r="R3201" s="68"/>
    </row>
    <row r="3202" spans="13:18" x14ac:dyDescent="0.3">
      <c r="M3202" s="67"/>
      <c r="O3202" s="68"/>
      <c r="P3202" s="68"/>
      <c r="Q3202" s="68"/>
      <c r="R3202" s="68"/>
    </row>
    <row r="3203" spans="13:18" x14ac:dyDescent="0.3">
      <c r="M3203" s="67"/>
      <c r="O3203" s="68"/>
      <c r="P3203" s="68"/>
      <c r="Q3203" s="68"/>
      <c r="R3203" s="68"/>
    </row>
    <row r="3204" spans="13:18" x14ac:dyDescent="0.3">
      <c r="M3204" s="67"/>
      <c r="O3204" s="68"/>
      <c r="P3204" s="68"/>
      <c r="Q3204" s="68"/>
      <c r="R3204" s="68"/>
    </row>
    <row r="3205" spans="13:18" x14ac:dyDescent="0.3">
      <c r="M3205" s="67"/>
      <c r="O3205" s="68"/>
      <c r="P3205" s="68"/>
      <c r="Q3205" s="68"/>
      <c r="R3205" s="68"/>
    </row>
    <row r="3206" spans="13:18" x14ac:dyDescent="0.3">
      <c r="M3206" s="67"/>
      <c r="O3206" s="68"/>
      <c r="P3206" s="68"/>
      <c r="Q3206" s="68"/>
      <c r="R3206" s="68"/>
    </row>
    <row r="3207" spans="13:18" x14ac:dyDescent="0.3">
      <c r="M3207" s="67"/>
      <c r="O3207" s="68"/>
      <c r="P3207" s="68"/>
      <c r="Q3207" s="68"/>
      <c r="R3207" s="68"/>
    </row>
    <row r="3208" spans="13:18" x14ac:dyDescent="0.3">
      <c r="M3208" s="67"/>
      <c r="O3208" s="68"/>
      <c r="P3208" s="68"/>
      <c r="Q3208" s="68"/>
      <c r="R3208" s="68"/>
    </row>
    <row r="3209" spans="13:18" x14ac:dyDescent="0.3">
      <c r="M3209" s="67"/>
      <c r="O3209" s="68"/>
      <c r="P3209" s="68"/>
      <c r="Q3209" s="68"/>
      <c r="R3209" s="68"/>
    </row>
    <row r="3210" spans="13:18" x14ac:dyDescent="0.3">
      <c r="M3210" s="67"/>
      <c r="O3210" s="68"/>
      <c r="P3210" s="68"/>
      <c r="Q3210" s="68"/>
      <c r="R3210" s="68"/>
    </row>
    <row r="3211" spans="13:18" x14ac:dyDescent="0.3">
      <c r="M3211" s="67"/>
      <c r="O3211" s="68"/>
      <c r="P3211" s="68"/>
      <c r="Q3211" s="68"/>
      <c r="R3211" s="68"/>
    </row>
    <row r="3212" spans="13:18" x14ac:dyDescent="0.3">
      <c r="M3212" s="67"/>
      <c r="O3212" s="68"/>
      <c r="P3212" s="68"/>
      <c r="Q3212" s="68"/>
      <c r="R3212" s="68"/>
    </row>
    <row r="3213" spans="13:18" x14ac:dyDescent="0.3">
      <c r="M3213" s="67"/>
      <c r="O3213" s="68"/>
      <c r="P3213" s="68"/>
      <c r="Q3213" s="68"/>
      <c r="R3213" s="68"/>
    </row>
    <row r="3214" spans="13:18" x14ac:dyDescent="0.3">
      <c r="M3214" s="67"/>
      <c r="O3214" s="68"/>
      <c r="P3214" s="68"/>
      <c r="Q3214" s="68"/>
      <c r="R3214" s="68"/>
    </row>
    <row r="3215" spans="13:18" x14ac:dyDescent="0.3">
      <c r="M3215" s="67"/>
      <c r="O3215" s="68"/>
      <c r="P3215" s="68"/>
      <c r="Q3215" s="68"/>
      <c r="R3215" s="68"/>
    </row>
    <row r="3216" spans="13:18" x14ac:dyDescent="0.3">
      <c r="M3216" s="67"/>
      <c r="O3216" s="68"/>
      <c r="P3216" s="68"/>
      <c r="Q3216" s="68"/>
      <c r="R3216" s="68"/>
    </row>
    <row r="3217" spans="13:18" x14ac:dyDescent="0.3">
      <c r="M3217" s="67"/>
      <c r="O3217" s="68"/>
      <c r="P3217" s="68"/>
      <c r="Q3217" s="68"/>
      <c r="R3217" s="68"/>
    </row>
    <row r="3218" spans="13:18" x14ac:dyDescent="0.3">
      <c r="M3218" s="67"/>
      <c r="O3218" s="68"/>
      <c r="P3218" s="68"/>
      <c r="Q3218" s="68"/>
      <c r="R3218" s="68"/>
    </row>
    <row r="3219" spans="13:18" x14ac:dyDescent="0.3">
      <c r="M3219" s="67"/>
      <c r="O3219" s="68"/>
      <c r="P3219" s="68"/>
      <c r="Q3219" s="68"/>
      <c r="R3219" s="68"/>
    </row>
    <row r="3220" spans="13:18" x14ac:dyDescent="0.3">
      <c r="M3220" s="67"/>
      <c r="O3220" s="68"/>
      <c r="P3220" s="68"/>
      <c r="Q3220" s="68"/>
      <c r="R3220" s="68"/>
    </row>
    <row r="3221" spans="13:18" x14ac:dyDescent="0.3">
      <c r="M3221" s="67"/>
      <c r="O3221" s="68"/>
      <c r="P3221" s="68"/>
      <c r="Q3221" s="68"/>
      <c r="R3221" s="68"/>
    </row>
    <row r="3222" spans="13:18" x14ac:dyDescent="0.3">
      <c r="M3222" s="67"/>
      <c r="O3222" s="68"/>
      <c r="P3222" s="68"/>
      <c r="Q3222" s="68"/>
      <c r="R3222" s="68"/>
    </row>
    <row r="3223" spans="13:18" x14ac:dyDescent="0.3">
      <c r="M3223" s="67"/>
      <c r="O3223" s="68"/>
      <c r="P3223" s="68"/>
      <c r="Q3223" s="68"/>
      <c r="R3223" s="68"/>
    </row>
    <row r="3224" spans="13:18" x14ac:dyDescent="0.3">
      <c r="M3224" s="67"/>
      <c r="O3224" s="68"/>
      <c r="P3224" s="68"/>
      <c r="Q3224" s="68"/>
      <c r="R3224" s="68"/>
    </row>
    <row r="3225" spans="13:18" x14ac:dyDescent="0.3">
      <c r="M3225" s="67"/>
      <c r="O3225" s="68"/>
      <c r="P3225" s="68"/>
      <c r="Q3225" s="68"/>
      <c r="R3225" s="68"/>
    </row>
    <row r="3226" spans="13:18" x14ac:dyDescent="0.3">
      <c r="M3226" s="67"/>
      <c r="O3226" s="68"/>
      <c r="P3226" s="68"/>
      <c r="Q3226" s="68"/>
      <c r="R3226" s="68"/>
    </row>
    <row r="3227" spans="13:18" x14ac:dyDescent="0.3">
      <c r="M3227" s="67"/>
      <c r="O3227" s="68"/>
      <c r="P3227" s="68"/>
      <c r="Q3227" s="68"/>
      <c r="R3227" s="68"/>
    </row>
    <row r="3228" spans="13:18" x14ac:dyDescent="0.3">
      <c r="M3228" s="67"/>
      <c r="O3228" s="68"/>
      <c r="P3228" s="68"/>
      <c r="Q3228" s="68"/>
      <c r="R3228" s="68"/>
    </row>
    <row r="3229" spans="13:18" x14ac:dyDescent="0.3">
      <c r="M3229" s="67"/>
      <c r="O3229" s="68"/>
      <c r="P3229" s="68"/>
      <c r="Q3229" s="68"/>
      <c r="R3229" s="68"/>
    </row>
    <row r="3230" spans="13:18" x14ac:dyDescent="0.3">
      <c r="M3230" s="67"/>
      <c r="O3230" s="68"/>
      <c r="P3230" s="68"/>
      <c r="Q3230" s="68"/>
      <c r="R3230" s="68"/>
    </row>
    <row r="3231" spans="13:18" x14ac:dyDescent="0.3">
      <c r="M3231" s="67"/>
      <c r="O3231" s="68"/>
      <c r="P3231" s="68"/>
      <c r="Q3231" s="68"/>
      <c r="R3231" s="68"/>
    </row>
    <row r="3232" spans="13:18" x14ac:dyDescent="0.3">
      <c r="M3232" s="67"/>
      <c r="O3232" s="68"/>
      <c r="P3232" s="68"/>
      <c r="Q3232" s="68"/>
      <c r="R3232" s="68"/>
    </row>
    <row r="3233" spans="13:18" x14ac:dyDescent="0.3">
      <c r="M3233" s="67"/>
      <c r="O3233" s="68"/>
      <c r="P3233" s="68"/>
      <c r="Q3233" s="68"/>
      <c r="R3233" s="68"/>
    </row>
    <row r="3234" spans="13:18" x14ac:dyDescent="0.3">
      <c r="M3234" s="67"/>
      <c r="O3234" s="68"/>
      <c r="P3234" s="68"/>
      <c r="Q3234" s="68"/>
      <c r="R3234" s="68"/>
    </row>
    <row r="3235" spans="13:18" x14ac:dyDescent="0.3">
      <c r="M3235" s="67"/>
      <c r="O3235" s="68"/>
      <c r="P3235" s="68"/>
      <c r="Q3235" s="68"/>
      <c r="R3235" s="68"/>
    </row>
    <row r="3236" spans="13:18" x14ac:dyDescent="0.3">
      <c r="M3236" s="67"/>
      <c r="O3236" s="68"/>
      <c r="P3236" s="68"/>
      <c r="Q3236" s="68"/>
      <c r="R3236" s="68"/>
    </row>
    <row r="3237" spans="13:18" x14ac:dyDescent="0.3">
      <c r="M3237" s="67"/>
      <c r="O3237" s="68"/>
      <c r="P3237" s="68"/>
      <c r="Q3237" s="68"/>
      <c r="R3237" s="68"/>
    </row>
    <row r="3238" spans="13:18" x14ac:dyDescent="0.3">
      <c r="M3238" s="67"/>
      <c r="O3238" s="68"/>
      <c r="P3238" s="68"/>
      <c r="Q3238" s="68"/>
      <c r="R3238" s="68"/>
    </row>
    <row r="3239" spans="13:18" x14ac:dyDescent="0.3">
      <c r="M3239" s="67"/>
      <c r="O3239" s="68"/>
      <c r="P3239" s="68"/>
      <c r="Q3239" s="68"/>
      <c r="R3239" s="68"/>
    </row>
    <row r="3240" spans="13:18" x14ac:dyDescent="0.3">
      <c r="M3240" s="67"/>
      <c r="O3240" s="68"/>
      <c r="P3240" s="68"/>
      <c r="Q3240" s="68"/>
      <c r="R3240" s="68"/>
    </row>
    <row r="3241" spans="13:18" x14ac:dyDescent="0.3">
      <c r="M3241" s="67"/>
      <c r="O3241" s="68"/>
      <c r="P3241" s="68"/>
      <c r="Q3241" s="68"/>
      <c r="R3241" s="68"/>
    </row>
    <row r="3242" spans="13:18" x14ac:dyDescent="0.3">
      <c r="M3242" s="67"/>
      <c r="O3242" s="68"/>
      <c r="P3242" s="68"/>
      <c r="Q3242" s="68"/>
      <c r="R3242" s="68"/>
    </row>
    <row r="3243" spans="13:18" x14ac:dyDescent="0.3">
      <c r="M3243" s="67"/>
      <c r="O3243" s="68"/>
      <c r="P3243" s="68"/>
      <c r="Q3243" s="68"/>
      <c r="R3243" s="68"/>
    </row>
    <row r="3244" spans="13:18" x14ac:dyDescent="0.3">
      <c r="M3244" s="67"/>
      <c r="O3244" s="68"/>
      <c r="P3244" s="68"/>
      <c r="Q3244" s="68"/>
      <c r="R3244" s="68"/>
    </row>
    <row r="3245" spans="13:18" x14ac:dyDescent="0.3">
      <c r="M3245" s="67"/>
      <c r="O3245" s="68"/>
      <c r="P3245" s="68"/>
      <c r="Q3245" s="68"/>
      <c r="R3245" s="68"/>
    </row>
    <row r="3246" spans="13:18" x14ac:dyDescent="0.3">
      <c r="M3246" s="67"/>
      <c r="O3246" s="68"/>
      <c r="P3246" s="68"/>
      <c r="Q3246" s="68"/>
      <c r="R3246" s="68"/>
    </row>
    <row r="3247" spans="13:18" x14ac:dyDescent="0.3">
      <c r="M3247" s="67"/>
      <c r="O3247" s="68"/>
      <c r="P3247" s="68"/>
      <c r="Q3247" s="68"/>
      <c r="R3247" s="68"/>
    </row>
    <row r="3248" spans="13:18" x14ac:dyDescent="0.3">
      <c r="M3248" s="67"/>
      <c r="O3248" s="68"/>
      <c r="P3248" s="68"/>
      <c r="Q3248" s="68"/>
      <c r="R3248" s="68"/>
    </row>
    <row r="3249" spans="13:18" x14ac:dyDescent="0.3">
      <c r="M3249" s="67"/>
      <c r="O3249" s="68"/>
      <c r="P3249" s="68"/>
      <c r="Q3249" s="68"/>
      <c r="R3249" s="68"/>
    </row>
    <row r="3250" spans="13:18" x14ac:dyDescent="0.3">
      <c r="M3250" s="67"/>
      <c r="O3250" s="68"/>
      <c r="P3250" s="68"/>
      <c r="Q3250" s="68"/>
      <c r="R3250" s="68"/>
    </row>
    <row r="3251" spans="13:18" x14ac:dyDescent="0.3">
      <c r="M3251" s="67"/>
      <c r="O3251" s="68"/>
      <c r="P3251" s="68"/>
      <c r="Q3251" s="68"/>
      <c r="R3251" s="68"/>
    </row>
    <row r="3252" spans="13:18" x14ac:dyDescent="0.3">
      <c r="M3252" s="67"/>
      <c r="O3252" s="68"/>
      <c r="P3252" s="68"/>
      <c r="Q3252" s="68"/>
      <c r="R3252" s="68"/>
    </row>
    <row r="3253" spans="13:18" x14ac:dyDescent="0.3">
      <c r="M3253" s="67"/>
      <c r="O3253" s="68"/>
      <c r="P3253" s="68"/>
      <c r="Q3253" s="68"/>
      <c r="R3253" s="68"/>
    </row>
    <row r="3254" spans="13:18" x14ac:dyDescent="0.3">
      <c r="M3254" s="67"/>
      <c r="O3254" s="68"/>
      <c r="P3254" s="68"/>
      <c r="Q3254" s="68"/>
      <c r="R3254" s="68"/>
    </row>
    <row r="3255" spans="13:18" x14ac:dyDescent="0.3">
      <c r="M3255" s="67"/>
      <c r="O3255" s="68"/>
      <c r="P3255" s="68"/>
      <c r="Q3255" s="68"/>
      <c r="R3255" s="68"/>
    </row>
    <row r="3256" spans="13:18" x14ac:dyDescent="0.3">
      <c r="M3256" s="67"/>
      <c r="O3256" s="68"/>
      <c r="P3256" s="68"/>
      <c r="Q3256" s="68"/>
      <c r="R3256" s="68"/>
    </row>
    <row r="3257" spans="13:18" x14ac:dyDescent="0.3">
      <c r="M3257" s="67"/>
      <c r="O3257" s="68"/>
      <c r="P3257" s="68"/>
      <c r="Q3257" s="68"/>
      <c r="R3257" s="68"/>
    </row>
    <row r="3258" spans="13:18" x14ac:dyDescent="0.3">
      <c r="M3258" s="67"/>
      <c r="O3258" s="68"/>
      <c r="P3258" s="68"/>
      <c r="Q3258" s="68"/>
      <c r="R3258" s="68"/>
    </row>
    <row r="3259" spans="13:18" x14ac:dyDescent="0.3">
      <c r="M3259" s="67"/>
      <c r="O3259" s="68"/>
      <c r="P3259" s="68"/>
      <c r="Q3259" s="68"/>
      <c r="R3259" s="68"/>
    </row>
    <row r="3260" spans="13:18" x14ac:dyDescent="0.3">
      <c r="M3260" s="67"/>
      <c r="O3260" s="68"/>
      <c r="P3260" s="68"/>
      <c r="Q3260" s="68"/>
      <c r="R3260" s="68"/>
    </row>
    <row r="3261" spans="13:18" x14ac:dyDescent="0.3">
      <c r="M3261" s="67"/>
      <c r="O3261" s="68"/>
      <c r="P3261" s="68"/>
      <c r="Q3261" s="68"/>
      <c r="R3261" s="68"/>
    </row>
    <row r="3262" spans="13:18" x14ac:dyDescent="0.3">
      <c r="M3262" s="67"/>
      <c r="O3262" s="68"/>
      <c r="P3262" s="68"/>
      <c r="Q3262" s="68"/>
      <c r="R3262" s="68"/>
    </row>
    <row r="3263" spans="13:18" x14ac:dyDescent="0.3">
      <c r="M3263" s="67"/>
      <c r="O3263" s="68"/>
      <c r="P3263" s="68"/>
      <c r="Q3263" s="68"/>
      <c r="R3263" s="68"/>
    </row>
    <row r="3264" spans="13:18" x14ac:dyDescent="0.3">
      <c r="M3264" s="67"/>
      <c r="O3264" s="68"/>
      <c r="P3264" s="68"/>
      <c r="Q3264" s="68"/>
      <c r="R3264" s="68"/>
    </row>
    <row r="3265" spans="13:18" x14ac:dyDescent="0.3">
      <c r="M3265" s="67"/>
      <c r="O3265" s="68"/>
      <c r="P3265" s="68"/>
      <c r="Q3265" s="68"/>
      <c r="R3265" s="68"/>
    </row>
    <row r="3266" spans="13:18" x14ac:dyDescent="0.3">
      <c r="M3266" s="67"/>
      <c r="O3266" s="68"/>
      <c r="P3266" s="68"/>
      <c r="Q3266" s="68"/>
      <c r="R3266" s="68"/>
    </row>
    <row r="3267" spans="13:18" x14ac:dyDescent="0.3">
      <c r="M3267" s="67"/>
      <c r="O3267" s="68"/>
      <c r="P3267" s="68"/>
      <c r="Q3267" s="68"/>
      <c r="R3267" s="68"/>
    </row>
    <row r="3268" spans="13:18" x14ac:dyDescent="0.3">
      <c r="M3268" s="67"/>
      <c r="O3268" s="68"/>
      <c r="P3268" s="68"/>
      <c r="Q3268" s="68"/>
      <c r="R3268" s="68"/>
    </row>
    <row r="3269" spans="13:18" x14ac:dyDescent="0.3">
      <c r="M3269" s="67"/>
      <c r="O3269" s="68"/>
      <c r="P3269" s="68"/>
      <c r="Q3269" s="68"/>
      <c r="R3269" s="68"/>
    </row>
    <row r="3270" spans="13:18" x14ac:dyDescent="0.3">
      <c r="M3270" s="67"/>
      <c r="O3270" s="68"/>
      <c r="P3270" s="68"/>
      <c r="Q3270" s="68"/>
      <c r="R3270" s="68"/>
    </row>
    <row r="3271" spans="13:18" x14ac:dyDescent="0.3">
      <c r="M3271" s="67"/>
      <c r="O3271" s="68"/>
      <c r="P3271" s="68"/>
      <c r="Q3271" s="68"/>
      <c r="R3271" s="68"/>
    </row>
    <row r="3272" spans="13:18" x14ac:dyDescent="0.3">
      <c r="M3272" s="67"/>
      <c r="O3272" s="68"/>
      <c r="P3272" s="68"/>
      <c r="Q3272" s="68"/>
      <c r="R3272" s="68"/>
    </row>
    <row r="3273" spans="13:18" x14ac:dyDescent="0.3">
      <c r="M3273" s="67"/>
      <c r="O3273" s="68"/>
      <c r="P3273" s="68"/>
      <c r="Q3273" s="68"/>
      <c r="R3273" s="68"/>
    </row>
    <row r="3274" spans="13:18" x14ac:dyDescent="0.3">
      <c r="M3274" s="67"/>
      <c r="O3274" s="68"/>
      <c r="P3274" s="68"/>
      <c r="Q3274" s="68"/>
      <c r="R3274" s="68"/>
    </row>
    <row r="3275" spans="13:18" x14ac:dyDescent="0.3">
      <c r="M3275" s="67"/>
      <c r="O3275" s="68"/>
      <c r="P3275" s="68"/>
      <c r="Q3275" s="68"/>
      <c r="R3275" s="68"/>
    </row>
    <row r="3276" spans="13:18" x14ac:dyDescent="0.3">
      <c r="M3276" s="67"/>
      <c r="O3276" s="68"/>
      <c r="P3276" s="68"/>
      <c r="Q3276" s="68"/>
      <c r="R3276" s="68"/>
    </row>
    <row r="3277" spans="13:18" x14ac:dyDescent="0.3">
      <c r="M3277" s="67"/>
      <c r="O3277" s="68"/>
      <c r="P3277" s="68"/>
      <c r="Q3277" s="68"/>
      <c r="R3277" s="68"/>
    </row>
    <row r="3278" spans="13:18" x14ac:dyDescent="0.3">
      <c r="M3278" s="67"/>
      <c r="O3278" s="68"/>
      <c r="P3278" s="68"/>
      <c r="Q3278" s="68"/>
      <c r="R3278" s="68"/>
    </row>
    <row r="3279" spans="13:18" x14ac:dyDescent="0.3">
      <c r="M3279" s="67"/>
      <c r="O3279" s="68"/>
      <c r="P3279" s="68"/>
      <c r="Q3279" s="68"/>
      <c r="R3279" s="68"/>
    </row>
    <row r="3280" spans="13:18" x14ac:dyDescent="0.3">
      <c r="M3280" s="67"/>
      <c r="O3280" s="68"/>
      <c r="P3280" s="68"/>
      <c r="Q3280" s="68"/>
      <c r="R3280" s="68"/>
    </row>
    <row r="3281" spans="13:18" x14ac:dyDescent="0.3">
      <c r="M3281" s="67"/>
      <c r="O3281" s="68"/>
      <c r="P3281" s="68"/>
      <c r="Q3281" s="68"/>
      <c r="R3281" s="68"/>
    </row>
    <row r="3282" spans="13:18" x14ac:dyDescent="0.3">
      <c r="M3282" s="67"/>
      <c r="O3282" s="68"/>
      <c r="P3282" s="68"/>
      <c r="Q3282" s="68"/>
      <c r="R3282" s="68"/>
    </row>
    <row r="3283" spans="13:18" x14ac:dyDescent="0.3">
      <c r="M3283" s="67"/>
      <c r="O3283" s="68"/>
      <c r="P3283" s="68"/>
      <c r="Q3283" s="68"/>
      <c r="R3283" s="68"/>
    </row>
    <row r="3284" spans="13:18" x14ac:dyDescent="0.3">
      <c r="M3284" s="67"/>
      <c r="O3284" s="68"/>
      <c r="P3284" s="68"/>
      <c r="Q3284" s="68"/>
      <c r="R3284" s="68"/>
    </row>
    <row r="3285" spans="13:18" x14ac:dyDescent="0.3">
      <c r="M3285" s="67"/>
      <c r="O3285" s="68"/>
      <c r="P3285" s="68"/>
      <c r="Q3285" s="68"/>
      <c r="R3285" s="68"/>
    </row>
    <row r="3286" spans="13:18" x14ac:dyDescent="0.3">
      <c r="M3286" s="67"/>
      <c r="O3286" s="68"/>
      <c r="P3286" s="68"/>
      <c r="Q3286" s="68"/>
      <c r="R3286" s="68"/>
    </row>
    <row r="3287" spans="13:18" x14ac:dyDescent="0.3">
      <c r="M3287" s="67"/>
      <c r="O3287" s="68"/>
      <c r="P3287" s="68"/>
      <c r="Q3287" s="68"/>
      <c r="R3287" s="68"/>
    </row>
    <row r="3288" spans="13:18" x14ac:dyDescent="0.3">
      <c r="M3288" s="67"/>
      <c r="O3288" s="68"/>
      <c r="P3288" s="68"/>
      <c r="Q3288" s="68"/>
      <c r="R3288" s="68"/>
    </row>
    <row r="3289" spans="13:18" x14ac:dyDescent="0.3">
      <c r="M3289" s="67"/>
      <c r="O3289" s="68"/>
      <c r="P3289" s="68"/>
      <c r="Q3289" s="68"/>
      <c r="R3289" s="68"/>
    </row>
    <row r="3290" spans="13:18" x14ac:dyDescent="0.3">
      <c r="M3290" s="67"/>
      <c r="O3290" s="68"/>
      <c r="P3290" s="68"/>
      <c r="Q3290" s="68"/>
      <c r="R3290" s="68"/>
    </row>
    <row r="3291" spans="13:18" x14ac:dyDescent="0.3">
      <c r="M3291" s="67"/>
      <c r="O3291" s="68"/>
      <c r="P3291" s="68"/>
      <c r="Q3291" s="68"/>
      <c r="R3291" s="68"/>
    </row>
    <row r="3292" spans="13:18" x14ac:dyDescent="0.3">
      <c r="M3292" s="67"/>
      <c r="O3292" s="68"/>
      <c r="P3292" s="68"/>
      <c r="Q3292" s="68"/>
      <c r="R3292" s="68"/>
    </row>
    <row r="3293" spans="13:18" x14ac:dyDescent="0.3">
      <c r="M3293" s="67"/>
      <c r="O3293" s="68"/>
      <c r="P3293" s="68"/>
      <c r="Q3293" s="68"/>
      <c r="R3293" s="68"/>
    </row>
    <row r="3294" spans="13:18" x14ac:dyDescent="0.3">
      <c r="M3294" s="67"/>
      <c r="O3294" s="68"/>
      <c r="P3294" s="68"/>
      <c r="Q3294" s="68"/>
      <c r="R3294" s="68"/>
    </row>
    <row r="3295" spans="13:18" x14ac:dyDescent="0.3">
      <c r="M3295" s="67"/>
      <c r="O3295" s="68"/>
      <c r="P3295" s="68"/>
      <c r="Q3295" s="68"/>
      <c r="R3295" s="68"/>
    </row>
    <row r="3296" spans="13:18" x14ac:dyDescent="0.3">
      <c r="M3296" s="67"/>
      <c r="O3296" s="68"/>
      <c r="P3296" s="68"/>
      <c r="Q3296" s="68"/>
      <c r="R3296" s="68"/>
    </row>
    <row r="3297" spans="13:18" x14ac:dyDescent="0.3">
      <c r="M3297" s="67"/>
      <c r="O3297" s="68"/>
      <c r="P3297" s="68"/>
      <c r="Q3297" s="68"/>
      <c r="R3297" s="68"/>
    </row>
    <row r="3298" spans="13:18" x14ac:dyDescent="0.3">
      <c r="M3298" s="67"/>
      <c r="O3298" s="68"/>
      <c r="P3298" s="68"/>
      <c r="Q3298" s="68"/>
      <c r="R3298" s="68"/>
    </row>
    <row r="3299" spans="13:18" x14ac:dyDescent="0.3">
      <c r="M3299" s="67"/>
      <c r="O3299" s="68"/>
      <c r="P3299" s="68"/>
      <c r="Q3299" s="68"/>
      <c r="R3299" s="68"/>
    </row>
    <row r="3300" spans="13:18" x14ac:dyDescent="0.3">
      <c r="M3300" s="67"/>
      <c r="O3300" s="68"/>
      <c r="P3300" s="68"/>
      <c r="Q3300" s="68"/>
      <c r="R3300" s="68"/>
    </row>
    <row r="3301" spans="13:18" x14ac:dyDescent="0.3">
      <c r="M3301" s="67"/>
      <c r="O3301" s="68"/>
      <c r="P3301" s="68"/>
      <c r="Q3301" s="68"/>
      <c r="R3301" s="68"/>
    </row>
    <row r="3302" spans="13:18" x14ac:dyDescent="0.3">
      <c r="M3302" s="67"/>
      <c r="O3302" s="68"/>
      <c r="P3302" s="68"/>
      <c r="Q3302" s="68"/>
      <c r="R3302" s="68"/>
    </row>
    <row r="3303" spans="13:18" x14ac:dyDescent="0.3">
      <c r="M3303" s="67"/>
      <c r="O3303" s="68"/>
      <c r="P3303" s="68"/>
      <c r="Q3303" s="68"/>
      <c r="R3303" s="68"/>
    </row>
    <row r="3304" spans="13:18" x14ac:dyDescent="0.3">
      <c r="M3304" s="67"/>
      <c r="O3304" s="68"/>
      <c r="P3304" s="68"/>
      <c r="Q3304" s="68"/>
      <c r="R3304" s="68"/>
    </row>
    <row r="3305" spans="13:18" x14ac:dyDescent="0.3">
      <c r="M3305" s="67"/>
      <c r="O3305" s="68"/>
      <c r="P3305" s="68"/>
      <c r="Q3305" s="68"/>
      <c r="R3305" s="68"/>
    </row>
    <row r="3306" spans="13:18" x14ac:dyDescent="0.3">
      <c r="M3306" s="67"/>
      <c r="O3306" s="68"/>
      <c r="P3306" s="68"/>
      <c r="Q3306" s="68"/>
      <c r="R3306" s="68"/>
    </row>
    <row r="3307" spans="13:18" x14ac:dyDescent="0.3">
      <c r="M3307" s="67"/>
      <c r="O3307" s="68"/>
      <c r="P3307" s="68"/>
      <c r="Q3307" s="68"/>
      <c r="R3307" s="68"/>
    </row>
    <row r="3308" spans="13:18" x14ac:dyDescent="0.3">
      <c r="M3308" s="67"/>
      <c r="O3308" s="68"/>
      <c r="P3308" s="68"/>
      <c r="Q3308" s="68"/>
      <c r="R3308" s="68"/>
    </row>
    <row r="3309" spans="13:18" x14ac:dyDescent="0.3">
      <c r="M3309" s="67"/>
      <c r="O3309" s="68"/>
      <c r="P3309" s="68"/>
      <c r="Q3309" s="68"/>
      <c r="R3309" s="68"/>
    </row>
    <row r="3310" spans="13:18" x14ac:dyDescent="0.3">
      <c r="M3310" s="67"/>
      <c r="O3310" s="68"/>
      <c r="P3310" s="68"/>
      <c r="Q3310" s="68"/>
      <c r="R3310" s="68"/>
    </row>
    <row r="3311" spans="13:18" x14ac:dyDescent="0.3">
      <c r="M3311" s="67"/>
      <c r="O3311" s="68"/>
      <c r="P3311" s="68"/>
      <c r="Q3311" s="68"/>
      <c r="R3311" s="68"/>
    </row>
    <row r="3312" spans="13:18" x14ac:dyDescent="0.3">
      <c r="M3312" s="67"/>
      <c r="O3312" s="68"/>
      <c r="P3312" s="68"/>
      <c r="Q3312" s="68"/>
      <c r="R3312" s="68"/>
    </row>
    <row r="3313" spans="13:18" x14ac:dyDescent="0.3">
      <c r="M3313" s="67"/>
      <c r="O3313" s="68"/>
      <c r="P3313" s="68"/>
      <c r="Q3313" s="68"/>
      <c r="R3313" s="68"/>
    </row>
    <row r="3314" spans="13:18" x14ac:dyDescent="0.3">
      <c r="M3314" s="67"/>
      <c r="O3314" s="68"/>
      <c r="P3314" s="68"/>
      <c r="Q3314" s="68"/>
      <c r="R3314" s="68"/>
    </row>
    <row r="3315" spans="13:18" x14ac:dyDescent="0.3">
      <c r="M3315" s="67"/>
      <c r="O3315" s="68"/>
      <c r="P3315" s="68"/>
      <c r="Q3315" s="68"/>
      <c r="R3315" s="68"/>
    </row>
    <row r="3316" spans="13:18" x14ac:dyDescent="0.3">
      <c r="M3316" s="67"/>
      <c r="O3316" s="68"/>
      <c r="P3316" s="68"/>
      <c r="Q3316" s="68"/>
      <c r="R3316" s="68"/>
    </row>
    <row r="3317" spans="13:18" x14ac:dyDescent="0.3">
      <c r="M3317" s="67"/>
      <c r="O3317" s="68"/>
      <c r="P3317" s="68"/>
      <c r="Q3317" s="68"/>
      <c r="R3317" s="68"/>
    </row>
    <row r="3318" spans="13:18" x14ac:dyDescent="0.3">
      <c r="M3318" s="67"/>
      <c r="O3318" s="68"/>
      <c r="P3318" s="68"/>
      <c r="Q3318" s="68"/>
      <c r="R3318" s="68"/>
    </row>
    <row r="3319" spans="13:18" x14ac:dyDescent="0.3">
      <c r="M3319" s="67"/>
      <c r="O3319" s="68"/>
      <c r="P3319" s="68"/>
      <c r="Q3319" s="68"/>
      <c r="R3319" s="68"/>
    </row>
    <row r="3320" spans="13:18" x14ac:dyDescent="0.3">
      <c r="M3320" s="67"/>
      <c r="O3320" s="68"/>
      <c r="P3320" s="68"/>
      <c r="Q3320" s="68"/>
      <c r="R3320" s="68"/>
    </row>
    <row r="3321" spans="13:18" x14ac:dyDescent="0.3">
      <c r="M3321" s="67"/>
      <c r="O3321" s="68"/>
      <c r="P3321" s="68"/>
      <c r="Q3321" s="68"/>
      <c r="R3321" s="68"/>
    </row>
    <row r="3322" spans="13:18" x14ac:dyDescent="0.3">
      <c r="M3322" s="67"/>
      <c r="O3322" s="68"/>
      <c r="P3322" s="68"/>
      <c r="Q3322" s="68"/>
      <c r="R3322" s="68"/>
    </row>
    <row r="3323" spans="13:18" x14ac:dyDescent="0.3">
      <c r="M3323" s="67"/>
      <c r="O3323" s="68"/>
      <c r="P3323" s="68"/>
      <c r="Q3323" s="68"/>
      <c r="R3323" s="68"/>
    </row>
    <row r="3324" spans="13:18" x14ac:dyDescent="0.3">
      <c r="M3324" s="67"/>
      <c r="O3324" s="68"/>
      <c r="P3324" s="68"/>
      <c r="Q3324" s="68"/>
      <c r="R3324" s="68"/>
    </row>
    <row r="3325" spans="13:18" x14ac:dyDescent="0.3">
      <c r="M3325" s="67"/>
      <c r="O3325" s="68"/>
      <c r="P3325" s="68"/>
      <c r="Q3325" s="68"/>
      <c r="R3325" s="68"/>
    </row>
    <row r="3326" spans="13:18" x14ac:dyDescent="0.3">
      <c r="M3326" s="67"/>
      <c r="O3326" s="68"/>
      <c r="P3326" s="68"/>
      <c r="Q3326" s="68"/>
      <c r="R3326" s="68"/>
    </row>
    <row r="3327" spans="13:18" x14ac:dyDescent="0.3">
      <c r="M3327" s="67"/>
      <c r="O3327" s="68"/>
      <c r="P3327" s="68"/>
      <c r="Q3327" s="68"/>
      <c r="R3327" s="68"/>
    </row>
    <row r="3328" spans="13:18" x14ac:dyDescent="0.3">
      <c r="M3328" s="67"/>
      <c r="O3328" s="68"/>
      <c r="P3328" s="68"/>
      <c r="Q3328" s="68"/>
      <c r="R3328" s="68"/>
    </row>
    <row r="3329" spans="13:18" x14ac:dyDescent="0.3">
      <c r="M3329" s="67"/>
      <c r="O3329" s="68"/>
      <c r="P3329" s="68"/>
      <c r="Q3329" s="68"/>
      <c r="R3329" s="68"/>
    </row>
    <row r="3330" spans="13:18" x14ac:dyDescent="0.3">
      <c r="M3330" s="67"/>
      <c r="O3330" s="68"/>
      <c r="P3330" s="68"/>
      <c r="Q3330" s="68"/>
      <c r="R3330" s="68"/>
    </row>
    <row r="3331" spans="13:18" x14ac:dyDescent="0.3">
      <c r="M3331" s="67"/>
      <c r="O3331" s="68"/>
      <c r="P3331" s="68"/>
      <c r="Q3331" s="68"/>
      <c r="R3331" s="68"/>
    </row>
    <row r="3332" spans="13:18" x14ac:dyDescent="0.3">
      <c r="M3332" s="67"/>
      <c r="O3332" s="68"/>
      <c r="P3332" s="68"/>
      <c r="Q3332" s="68"/>
      <c r="R3332" s="68"/>
    </row>
    <row r="3333" spans="13:18" x14ac:dyDescent="0.3">
      <c r="M3333" s="67"/>
      <c r="O3333" s="68"/>
      <c r="P3333" s="68"/>
      <c r="Q3333" s="68"/>
      <c r="R3333" s="68"/>
    </row>
    <row r="3334" spans="13:18" x14ac:dyDescent="0.3">
      <c r="M3334" s="67"/>
      <c r="O3334" s="68"/>
      <c r="P3334" s="68"/>
      <c r="Q3334" s="68"/>
      <c r="R3334" s="68"/>
    </row>
    <row r="3335" spans="13:18" x14ac:dyDescent="0.3">
      <c r="M3335" s="67"/>
      <c r="O3335" s="68"/>
      <c r="P3335" s="68"/>
      <c r="Q3335" s="68"/>
      <c r="R3335" s="68"/>
    </row>
    <row r="3336" spans="13:18" x14ac:dyDescent="0.3">
      <c r="M3336" s="67"/>
      <c r="O3336" s="68"/>
      <c r="P3336" s="68"/>
      <c r="Q3336" s="68"/>
      <c r="R3336" s="68"/>
    </row>
    <row r="3337" spans="13:18" x14ac:dyDescent="0.3">
      <c r="M3337" s="67"/>
      <c r="O3337" s="68"/>
      <c r="P3337" s="68"/>
      <c r="Q3337" s="68"/>
      <c r="R3337" s="68"/>
    </row>
    <row r="3338" spans="13:18" x14ac:dyDescent="0.3">
      <c r="M3338" s="67"/>
      <c r="O3338" s="68"/>
      <c r="P3338" s="68"/>
      <c r="Q3338" s="68"/>
      <c r="R3338" s="68"/>
    </row>
    <row r="3339" spans="13:18" x14ac:dyDescent="0.3">
      <c r="M3339" s="67"/>
      <c r="O3339" s="68"/>
      <c r="P3339" s="68"/>
      <c r="Q3339" s="68"/>
      <c r="R3339" s="68"/>
    </row>
    <row r="3340" spans="13:18" x14ac:dyDescent="0.3">
      <c r="M3340" s="67"/>
      <c r="O3340" s="68"/>
      <c r="P3340" s="68"/>
      <c r="Q3340" s="68"/>
      <c r="R3340" s="68"/>
    </row>
    <row r="3341" spans="13:18" x14ac:dyDescent="0.3">
      <c r="M3341" s="67"/>
      <c r="O3341" s="68"/>
      <c r="P3341" s="68"/>
      <c r="Q3341" s="68"/>
      <c r="R3341" s="68"/>
    </row>
    <row r="3342" spans="13:18" x14ac:dyDescent="0.3">
      <c r="M3342" s="67"/>
      <c r="O3342" s="68"/>
      <c r="P3342" s="68"/>
      <c r="Q3342" s="68"/>
      <c r="R3342" s="68"/>
    </row>
    <row r="3343" spans="13:18" x14ac:dyDescent="0.3">
      <c r="M3343" s="67"/>
      <c r="O3343" s="68"/>
      <c r="P3343" s="68"/>
      <c r="Q3343" s="68"/>
      <c r="R3343" s="68"/>
    </row>
    <row r="3344" spans="13:18" x14ac:dyDescent="0.3">
      <c r="M3344" s="67"/>
      <c r="O3344" s="68"/>
      <c r="P3344" s="68"/>
      <c r="Q3344" s="68"/>
      <c r="R3344" s="68"/>
    </row>
    <row r="3345" spans="13:18" x14ac:dyDescent="0.3">
      <c r="M3345" s="67"/>
      <c r="O3345" s="68"/>
      <c r="P3345" s="68"/>
      <c r="Q3345" s="68"/>
      <c r="R3345" s="68"/>
    </row>
    <row r="3346" spans="13:18" x14ac:dyDescent="0.3">
      <c r="M3346" s="67"/>
      <c r="O3346" s="68"/>
      <c r="P3346" s="68"/>
      <c r="Q3346" s="68"/>
      <c r="R3346" s="68"/>
    </row>
    <row r="3347" spans="13:18" x14ac:dyDescent="0.3">
      <c r="M3347" s="67"/>
      <c r="O3347" s="68"/>
      <c r="P3347" s="68"/>
      <c r="Q3347" s="68"/>
      <c r="R3347" s="68"/>
    </row>
    <row r="3348" spans="13:18" x14ac:dyDescent="0.3">
      <c r="M3348" s="67"/>
      <c r="O3348" s="68"/>
      <c r="P3348" s="68"/>
      <c r="Q3348" s="68"/>
      <c r="R3348" s="68"/>
    </row>
    <row r="3349" spans="13:18" x14ac:dyDescent="0.3">
      <c r="M3349" s="67"/>
      <c r="O3349" s="68"/>
      <c r="P3349" s="68"/>
      <c r="Q3349" s="68"/>
      <c r="R3349" s="68"/>
    </row>
    <row r="3350" spans="13:18" x14ac:dyDescent="0.3">
      <c r="M3350" s="67"/>
      <c r="O3350" s="68"/>
      <c r="P3350" s="68"/>
      <c r="Q3350" s="68"/>
      <c r="R3350" s="68"/>
    </row>
    <row r="3351" spans="13:18" x14ac:dyDescent="0.3">
      <c r="M3351" s="67"/>
      <c r="O3351" s="68"/>
      <c r="P3351" s="68"/>
      <c r="Q3351" s="68"/>
      <c r="R3351" s="68"/>
    </row>
    <row r="3352" spans="13:18" x14ac:dyDescent="0.3">
      <c r="M3352" s="67"/>
      <c r="O3352" s="68"/>
      <c r="P3352" s="68"/>
      <c r="Q3352" s="68"/>
      <c r="R3352" s="68"/>
    </row>
    <row r="3353" spans="13:18" x14ac:dyDescent="0.3">
      <c r="M3353" s="67"/>
      <c r="O3353" s="68"/>
      <c r="P3353" s="68"/>
      <c r="Q3353" s="68"/>
      <c r="R3353" s="68"/>
    </row>
    <row r="3354" spans="13:18" x14ac:dyDescent="0.3">
      <c r="M3354" s="67"/>
      <c r="O3354" s="68"/>
      <c r="P3354" s="68"/>
      <c r="Q3354" s="68"/>
      <c r="R3354" s="68"/>
    </row>
    <row r="3355" spans="13:18" x14ac:dyDescent="0.3">
      <c r="M3355" s="67"/>
      <c r="O3355" s="68"/>
      <c r="P3355" s="68"/>
      <c r="Q3355" s="68"/>
      <c r="R3355" s="68"/>
    </row>
    <row r="3356" spans="13:18" x14ac:dyDescent="0.3">
      <c r="M3356" s="67"/>
      <c r="O3356" s="68"/>
      <c r="P3356" s="68"/>
      <c r="Q3356" s="68"/>
      <c r="R3356" s="68"/>
    </row>
    <row r="3357" spans="13:18" x14ac:dyDescent="0.3">
      <c r="M3357" s="67"/>
      <c r="O3357" s="68"/>
      <c r="P3357" s="68"/>
      <c r="Q3357" s="68"/>
      <c r="R3357" s="68"/>
    </row>
    <row r="3358" spans="13:18" x14ac:dyDescent="0.3">
      <c r="M3358" s="67"/>
      <c r="O3358" s="68"/>
      <c r="P3358" s="68"/>
      <c r="Q3358" s="68"/>
      <c r="R3358" s="68"/>
    </row>
    <row r="3359" spans="13:18" x14ac:dyDescent="0.3">
      <c r="M3359" s="67"/>
      <c r="O3359" s="68"/>
      <c r="P3359" s="68"/>
      <c r="Q3359" s="68"/>
      <c r="R3359" s="68"/>
    </row>
    <row r="3360" spans="13:18" x14ac:dyDescent="0.3">
      <c r="M3360" s="67"/>
      <c r="O3360" s="68"/>
      <c r="P3360" s="68"/>
      <c r="Q3360" s="68"/>
      <c r="R3360" s="68"/>
    </row>
    <row r="3361" spans="13:18" x14ac:dyDescent="0.3">
      <c r="M3361" s="67"/>
      <c r="O3361" s="68"/>
      <c r="P3361" s="68"/>
      <c r="Q3361" s="68"/>
      <c r="R3361" s="68"/>
    </row>
    <row r="3362" spans="13:18" x14ac:dyDescent="0.3">
      <c r="M3362" s="67"/>
      <c r="O3362" s="68"/>
      <c r="P3362" s="68"/>
      <c r="Q3362" s="68"/>
      <c r="R3362" s="68"/>
    </row>
    <row r="3363" spans="13:18" x14ac:dyDescent="0.3">
      <c r="M3363" s="67"/>
      <c r="O3363" s="68"/>
      <c r="P3363" s="68"/>
      <c r="Q3363" s="68"/>
      <c r="R3363" s="68"/>
    </row>
    <row r="3364" spans="13:18" x14ac:dyDescent="0.3">
      <c r="M3364" s="67"/>
      <c r="O3364" s="68"/>
      <c r="P3364" s="68"/>
      <c r="Q3364" s="68"/>
      <c r="R3364" s="68"/>
    </row>
    <row r="3365" spans="13:18" x14ac:dyDescent="0.3">
      <c r="M3365" s="67"/>
      <c r="O3365" s="68"/>
      <c r="P3365" s="68"/>
      <c r="Q3365" s="68"/>
      <c r="R3365" s="68"/>
    </row>
    <row r="3366" spans="13:18" x14ac:dyDescent="0.3">
      <c r="M3366" s="67"/>
      <c r="O3366" s="68"/>
      <c r="P3366" s="68"/>
      <c r="Q3366" s="68"/>
      <c r="R3366" s="68"/>
    </row>
    <row r="3367" spans="13:18" x14ac:dyDescent="0.3">
      <c r="M3367" s="67"/>
      <c r="O3367" s="68"/>
      <c r="P3367" s="68"/>
      <c r="Q3367" s="68"/>
      <c r="R3367" s="68"/>
    </row>
    <row r="3368" spans="13:18" x14ac:dyDescent="0.3">
      <c r="M3368" s="67"/>
      <c r="O3368" s="68"/>
      <c r="P3368" s="68"/>
      <c r="Q3368" s="68"/>
      <c r="R3368" s="68"/>
    </row>
    <row r="3369" spans="13:18" x14ac:dyDescent="0.3">
      <c r="M3369" s="67"/>
      <c r="O3369" s="68"/>
      <c r="P3369" s="68"/>
      <c r="Q3369" s="68"/>
      <c r="R3369" s="68"/>
    </row>
    <row r="3370" spans="13:18" x14ac:dyDescent="0.3">
      <c r="M3370" s="67"/>
      <c r="O3370" s="68"/>
      <c r="P3370" s="68"/>
      <c r="Q3370" s="68"/>
      <c r="R3370" s="68"/>
    </row>
    <row r="3371" spans="13:18" x14ac:dyDescent="0.3">
      <c r="M3371" s="67"/>
      <c r="O3371" s="68"/>
      <c r="P3371" s="68"/>
      <c r="Q3371" s="68"/>
      <c r="R3371" s="68"/>
    </row>
    <row r="3372" spans="13:18" x14ac:dyDescent="0.3">
      <c r="M3372" s="67"/>
      <c r="O3372" s="68"/>
      <c r="P3372" s="68"/>
      <c r="Q3372" s="68"/>
      <c r="R3372" s="68"/>
    </row>
    <row r="3373" spans="13:18" x14ac:dyDescent="0.3">
      <c r="M3373" s="67"/>
      <c r="O3373" s="68"/>
      <c r="P3373" s="68"/>
      <c r="Q3373" s="68"/>
      <c r="R3373" s="68"/>
    </row>
    <row r="3374" spans="13:18" x14ac:dyDescent="0.3">
      <c r="M3374" s="67"/>
      <c r="O3374" s="68"/>
      <c r="P3374" s="68"/>
      <c r="Q3374" s="68"/>
      <c r="R3374" s="68"/>
    </row>
    <row r="3375" spans="13:18" x14ac:dyDescent="0.3">
      <c r="M3375" s="67"/>
      <c r="O3375" s="68"/>
      <c r="P3375" s="68"/>
      <c r="Q3375" s="68"/>
      <c r="R3375" s="68"/>
    </row>
    <row r="3376" spans="13:18" x14ac:dyDescent="0.3">
      <c r="M3376" s="67"/>
      <c r="O3376" s="68"/>
      <c r="P3376" s="68"/>
      <c r="Q3376" s="68"/>
      <c r="R3376" s="68"/>
    </row>
    <row r="3377" spans="13:18" x14ac:dyDescent="0.3">
      <c r="M3377" s="67"/>
      <c r="O3377" s="68"/>
      <c r="P3377" s="68"/>
      <c r="Q3377" s="68"/>
      <c r="R3377" s="68"/>
    </row>
    <row r="3378" spans="13:18" x14ac:dyDescent="0.3">
      <c r="M3378" s="67"/>
      <c r="O3378" s="68"/>
      <c r="P3378" s="68"/>
      <c r="Q3378" s="68"/>
      <c r="R3378" s="68"/>
    </row>
    <row r="3379" spans="13:18" x14ac:dyDescent="0.3">
      <c r="M3379" s="67"/>
      <c r="O3379" s="68"/>
      <c r="P3379" s="68"/>
      <c r="Q3379" s="68"/>
      <c r="R3379" s="68"/>
    </row>
    <row r="3380" spans="13:18" x14ac:dyDescent="0.3">
      <c r="M3380" s="67"/>
      <c r="O3380" s="68"/>
      <c r="P3380" s="68"/>
      <c r="Q3380" s="68"/>
      <c r="R3380" s="68"/>
    </row>
    <row r="3381" spans="13:18" x14ac:dyDescent="0.3">
      <c r="M3381" s="67"/>
      <c r="O3381" s="68"/>
      <c r="P3381" s="68"/>
      <c r="Q3381" s="68"/>
      <c r="R3381" s="68"/>
    </row>
    <row r="3382" spans="13:18" x14ac:dyDescent="0.3">
      <c r="M3382" s="67"/>
      <c r="O3382" s="68"/>
      <c r="P3382" s="68"/>
      <c r="Q3382" s="68"/>
      <c r="R3382" s="68"/>
    </row>
    <row r="3383" spans="13:18" x14ac:dyDescent="0.3">
      <c r="M3383" s="67"/>
      <c r="O3383" s="68"/>
      <c r="P3383" s="68"/>
      <c r="Q3383" s="68"/>
      <c r="R3383" s="68"/>
    </row>
    <row r="3384" spans="13:18" x14ac:dyDescent="0.3">
      <c r="M3384" s="67"/>
      <c r="O3384" s="68"/>
      <c r="P3384" s="68"/>
      <c r="Q3384" s="68"/>
      <c r="R3384" s="68"/>
    </row>
    <row r="3385" spans="13:18" x14ac:dyDescent="0.3">
      <c r="M3385" s="67"/>
      <c r="O3385" s="68"/>
      <c r="P3385" s="68"/>
      <c r="Q3385" s="68"/>
      <c r="R3385" s="68"/>
    </row>
    <row r="3386" spans="13:18" x14ac:dyDescent="0.3">
      <c r="M3386" s="67"/>
      <c r="O3386" s="68"/>
      <c r="P3386" s="68"/>
      <c r="Q3386" s="68"/>
      <c r="R3386" s="68"/>
    </row>
    <row r="3387" spans="13:18" x14ac:dyDescent="0.3">
      <c r="M3387" s="67"/>
      <c r="O3387" s="68"/>
      <c r="P3387" s="68"/>
      <c r="Q3387" s="68"/>
      <c r="R3387" s="68"/>
    </row>
    <row r="3388" spans="13:18" x14ac:dyDescent="0.3">
      <c r="M3388" s="67"/>
      <c r="O3388" s="68"/>
      <c r="P3388" s="68"/>
      <c r="Q3388" s="68"/>
      <c r="R3388" s="68"/>
    </row>
    <row r="3389" spans="13:18" x14ac:dyDescent="0.3">
      <c r="M3389" s="67"/>
      <c r="O3389" s="68"/>
      <c r="P3389" s="68"/>
      <c r="Q3389" s="68"/>
      <c r="R3389" s="68"/>
    </row>
    <row r="3390" spans="13:18" x14ac:dyDescent="0.3">
      <c r="M3390" s="67"/>
      <c r="O3390" s="68"/>
      <c r="P3390" s="68"/>
      <c r="Q3390" s="68"/>
      <c r="R3390" s="68"/>
    </row>
  </sheetData>
  <sheetProtection algorithmName="SHA-512" hashValue="lAxnTmyTpl35zGN2xn4v48wN7DLN2yer70oHDFJ1u4ZIb8G6pziNKEomlmdJRH6m/BjbQYUo4eMAGRssEu6UkA==" saltValue="QF6EGAua/K9iPSY3Atg7og==" spinCount="100000" sheet="1" objects="1" scenarios="1" selectLockedCells="1" selectUnlockedCells="1"/>
  <conditionalFormatting sqref="AE2:AI1048576">
    <cfRule type="cellIs" dxfId="39" priority="40" operator="greaterThan">
      <formula>0</formula>
    </cfRule>
    <cfRule type="containsText" dxfId="38" priority="41" operator="containsText" text="0">
      <formula>NOT(ISERROR(SEARCH("0",AE2)))</formula>
    </cfRule>
  </conditionalFormatting>
  <conditionalFormatting sqref="Y2:AD1048576">
    <cfRule type="containsText" dxfId="37" priority="21" operator="containsText" text="please fill out">
      <formula>NOT(ISERROR(SEARCH("please fill out",Y2)))</formula>
    </cfRule>
  </conditionalFormatting>
  <conditionalFormatting sqref="E36:F1048576 E1:E35 M2:M17 O1:R17 F2:F17 F27:F35 O27:R1048576 M27:M1048576">
    <cfRule type="containsText" dxfId="36" priority="18" operator="containsText" text="fillme">
      <formula>NOT(ISERROR(SEARCH("fillme",E1)))</formula>
    </cfRule>
  </conditionalFormatting>
  <conditionalFormatting sqref="D1:D1048576">
    <cfRule type="duplicateValues" dxfId="35" priority="10"/>
  </conditionalFormatting>
  <conditionalFormatting sqref="F1">
    <cfRule type="containsText" dxfId="34" priority="7" operator="containsText" text="fillme">
      <formula>NOT(ISERROR(SEARCH("fillme",F1)))</formula>
    </cfRule>
  </conditionalFormatting>
  <conditionalFormatting sqref="F18:F23 F26 O18:R25">
    <cfRule type="containsText" dxfId="33" priority="4" operator="containsText" text="fillme">
      <formula>NOT(ISERROR(SEARCH("fillme",F18)))</formula>
    </cfRule>
  </conditionalFormatting>
  <conditionalFormatting sqref="M18:M25">
    <cfRule type="containsText" dxfId="32" priority="3" operator="containsText" text="fillme">
      <formula>NOT(ISERROR(SEARCH("fillme",M18)))</formula>
    </cfRule>
  </conditionalFormatting>
  <conditionalFormatting sqref="O26:R26">
    <cfRule type="containsText" dxfId="31" priority="2" operator="containsText" text="fillme">
      <formula>NOT(ISERROR(SEARCH("fillme",O26)))</formula>
    </cfRule>
  </conditionalFormatting>
  <conditionalFormatting sqref="M26">
    <cfRule type="containsText" dxfId="30" priority="1" operator="containsText" text="fillme">
      <formula>NOT(ISERROR(SEARCH("fillme",M26)))</formula>
    </cfRule>
  </conditionalFormatting>
  <dataValidations count="1">
    <dataValidation type="list" allowBlank="1" showInputMessage="1" showErrorMessage="1" sqref="Y3391:AD1048576 M3391:M1048576 N266:X1048576 K266:L1048576" xr:uid="{00000000-0002-0000-1000-000000000000}">
      <formula1>#REF!</formula1>
    </dataValidation>
  </dataValidation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2:H8"/>
  <sheetViews>
    <sheetView workbookViewId="0"/>
  </sheetViews>
  <sheetFormatPr defaultColWidth="18.44140625" defaultRowHeight="14.4" x14ac:dyDescent="0.3"/>
  <cols>
    <col min="1" max="3" width="18.44140625" style="11"/>
    <col min="4" max="4" width="23.109375" style="11" bestFit="1" customWidth="1"/>
    <col min="5" max="16384" width="18.44140625" style="11"/>
  </cols>
  <sheetData>
    <row r="2" spans="1:8" x14ac:dyDescent="0.3">
      <c r="A2" s="46" t="s">
        <v>70</v>
      </c>
      <c r="B2" s="102"/>
      <c r="C2" s="102"/>
      <c r="D2" s="102"/>
      <c r="E2" s="102"/>
      <c r="F2" s="102"/>
      <c r="G2" s="102"/>
      <c r="H2" s="102"/>
    </row>
    <row r="3" spans="1:8" ht="28.8" x14ac:dyDescent="0.3">
      <c r="A3" s="110" t="str">
        <f>monthly_gwh_mw!AB1</f>
        <v>Test: Correct data type for resource</v>
      </c>
      <c r="B3" s="110" t="str">
        <f>monthly_gwh_mw!AC1</f>
        <v>Test: Correct data type for Year</v>
      </c>
      <c r="C3" s="110" t="str">
        <f>monthly_gwh_mw!AD1</f>
        <v>Test: Correct data type for Month</v>
      </c>
      <c r="D3" s="110" t="str">
        <f>monthly_gwh_mw!AE1</f>
        <v>TEST: No blanks in energy and capacity data</v>
      </c>
      <c r="E3" s="110" t="str">
        <f>monthly_gwh_mw!AF1</f>
        <v>TEST: No missing data</v>
      </c>
      <c r="F3" s="110" t="str">
        <f>monthly_gwh_mw!AG1</f>
        <v>Test: Correct data type for max_mw</v>
      </c>
      <c r="G3" s="110" t="str">
        <f>monthly_gwh_mw!AH1</f>
        <v>TEST: NQC provided only once</v>
      </c>
      <c r="H3" s="110" t="str">
        <f>monthly_gwh_mw!AI1</f>
        <v>TEST: Working ELCC type</v>
      </c>
    </row>
    <row r="4" spans="1:8" x14ac:dyDescent="0.3">
      <c r="A4" s="100">
        <f>COUNTIFS(monthly_gwh_mw!AB:AB,0)</f>
        <v>0</v>
      </c>
      <c r="B4" s="100">
        <f>COUNTIFS(monthly_gwh_mw!AC:AC,0)</f>
        <v>0</v>
      </c>
      <c r="C4" s="100">
        <f>COUNTIFS(monthly_gwh_mw!AD:AD,0)</f>
        <v>0</v>
      </c>
      <c r="D4" s="100">
        <f>COUNTIFS(monthly_gwh_mw!AE:AE,0)</f>
        <v>0</v>
      </c>
      <c r="E4" s="100">
        <f>COUNTIFS(monthly_gwh_mw!AF:AF,0)</f>
        <v>0</v>
      </c>
      <c r="F4" s="100">
        <f>COUNTIFS(monthly_gwh_mw!AG:AG,0)</f>
        <v>0</v>
      </c>
      <c r="G4" s="100">
        <f>COUNTIFS(monthly_gwh_mw!AH:AH,0)</f>
        <v>0</v>
      </c>
      <c r="H4" s="100">
        <f>COUNTIFS(monthly_gwh_mw!AI:AI,0)</f>
        <v>0</v>
      </c>
    </row>
    <row r="6" spans="1:8" x14ac:dyDescent="0.3">
      <c r="A6" s="46" t="s">
        <v>28</v>
      </c>
      <c r="B6" s="102"/>
      <c r="C6" s="102"/>
      <c r="D6" s="102"/>
      <c r="E6" s="102"/>
      <c r="F6" s="102"/>
      <c r="G6" s="102"/>
      <c r="H6" s="102"/>
    </row>
    <row r="7" spans="1:8" ht="28.8" x14ac:dyDescent="0.3">
      <c r="A7" s="110" t="str">
        <f>unique_contracts!AE1</f>
        <v>Test: Correct data type for lse_owned</v>
      </c>
      <c r="B7" s="110" t="str">
        <f>unique_contracts!AF1</f>
        <v>Test: Correct data type for cam</v>
      </c>
      <c r="C7" s="110" t="str">
        <f>unique_contracts!AG1</f>
        <v>Test:All data provided for hybrid</v>
      </c>
      <c r="D7" s="110" t="str">
        <f>unique_contracts!AH1</f>
        <v>TEST: All data provided for contract</v>
      </c>
      <c r="E7" s="110" t="str">
        <f>unique_contracts!AI1</f>
        <v>TEST: No fillmes</v>
      </c>
      <c r="F7" s="102"/>
      <c r="G7" s="102"/>
      <c r="H7" s="102"/>
    </row>
    <row r="8" spans="1:8" x14ac:dyDescent="0.3">
      <c r="A8" s="100">
        <f>COUNTIFS(unique_contracts!AE:AE,0)</f>
        <v>0</v>
      </c>
      <c r="B8" s="100">
        <f>COUNTIFS(unique_contracts!AF:AF,0)</f>
        <v>0</v>
      </c>
      <c r="C8" s="100">
        <f>COUNTIFS(unique_contracts!AG:AG,0)</f>
        <v>0</v>
      </c>
      <c r="D8" s="100">
        <f>COUNTIFS(unique_contracts!AH:AH,0)</f>
        <v>0</v>
      </c>
      <c r="E8" s="100">
        <f>COUNTIFS(unique_contracts!AI:AI,0)</f>
        <v>0</v>
      </c>
      <c r="F8" s="102"/>
      <c r="G8" s="102"/>
      <c r="H8" s="102"/>
    </row>
  </sheetData>
  <conditionalFormatting sqref="A4:G4 A8:D8 F8:G8">
    <cfRule type="cellIs" dxfId="29" priority="9" operator="greaterThan">
      <formula>0</formula>
    </cfRule>
  </conditionalFormatting>
  <conditionalFormatting sqref="A4:G4 A8:C8">
    <cfRule type="cellIs" dxfId="28" priority="8" operator="equal">
      <formula>0</formula>
    </cfRule>
  </conditionalFormatting>
  <conditionalFormatting sqref="H4">
    <cfRule type="cellIs" dxfId="27" priority="7" operator="greaterThan">
      <formula>0</formula>
    </cfRule>
  </conditionalFormatting>
  <conditionalFormatting sqref="H4">
    <cfRule type="cellIs" dxfId="26" priority="6" operator="equal">
      <formula>0</formula>
    </cfRule>
  </conditionalFormatting>
  <conditionalFormatting sqref="D8">
    <cfRule type="cellIs" dxfId="25" priority="5" operator="equal">
      <formula>0</formula>
    </cfRule>
  </conditionalFormatting>
  <conditionalFormatting sqref="E8">
    <cfRule type="cellIs" dxfId="24" priority="4" operator="greaterThan">
      <formula>0</formula>
    </cfRule>
  </conditionalFormatting>
  <conditionalFormatting sqref="E8">
    <cfRule type="cellIs" dxfId="23" priority="3" operator="equal">
      <formula>0</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8"/>
  <sheetViews>
    <sheetView zoomScaleNormal="100" workbookViewId="0"/>
  </sheetViews>
  <sheetFormatPr defaultColWidth="8.88671875" defaultRowHeight="14.4" x14ac:dyDescent="0.3"/>
  <cols>
    <col min="1" max="1" width="34.33203125" bestFit="1" customWidth="1"/>
    <col min="2" max="2" width="33.109375" bestFit="1" customWidth="1"/>
    <col min="3" max="3" width="34.44140625" bestFit="1" customWidth="1"/>
    <col min="4" max="4" width="51.44140625" bestFit="1" customWidth="1"/>
    <col min="5" max="5" width="34.44140625" bestFit="1" customWidth="1"/>
    <col min="6" max="6" width="21.33203125" bestFit="1" customWidth="1"/>
    <col min="7" max="7" width="17.6640625" bestFit="1" customWidth="1"/>
  </cols>
  <sheetData>
    <row r="1" spans="1:6" s="9" customFormat="1" ht="25.5" customHeight="1" x14ac:dyDescent="0.3">
      <c r="A1" s="46" t="s">
        <v>70</v>
      </c>
      <c r="B1" s="96"/>
      <c r="C1" s="96"/>
      <c r="D1" s="96"/>
      <c r="E1" s="96"/>
      <c r="F1" s="96"/>
    </row>
    <row r="2" spans="1:6" ht="21.75" customHeight="1" x14ac:dyDescent="0.3">
      <c r="A2" s="109" t="str">
        <f>monthly_gwh_mw!K1</f>
        <v>notes</v>
      </c>
      <c r="B2" s="109" t="str">
        <f>monthly_gwh_mw!L1</f>
        <v>max_mw</v>
      </c>
      <c r="C2" s="109" t="str">
        <f>monthly_gwh_mw!M1</f>
        <v>resource_type</v>
      </c>
      <c r="D2" s="109" t="str">
        <f>monthly_gwh_mw!N1</f>
        <v>currently_online</v>
      </c>
      <c r="E2" s="109" t="str">
        <f>monthly_gwh_mw!O1</f>
        <v>elcc_type</v>
      </c>
      <c r="F2" s="96"/>
    </row>
    <row r="3" spans="1:6" x14ac:dyDescent="0.3">
      <c r="A3" s="100">
        <f>COUNTIFS(monthly_gwh_mw!K:K,"*fillme*")</f>
        <v>0</v>
      </c>
      <c r="B3" s="100">
        <f>COUNTIFS(monthly_gwh_mw!L:L,"*fillme*")</f>
        <v>0</v>
      </c>
      <c r="C3" s="100">
        <f>COUNTIFS(monthly_gwh_mw!M:M,"*fillme*")</f>
        <v>0</v>
      </c>
      <c r="D3" s="100">
        <f>COUNTIFS(monthly_gwh_mw!N:N,"*fillme*")</f>
        <v>0</v>
      </c>
      <c r="E3" s="100">
        <f>COUNTIFS(monthly_gwh_mw!O:O,"*fillme*")</f>
        <v>0</v>
      </c>
      <c r="F3" s="96"/>
    </row>
    <row r="6" spans="1:6" x14ac:dyDescent="0.3">
      <c r="A6" s="46" t="s">
        <v>28</v>
      </c>
      <c r="B6" s="96"/>
      <c r="C6" s="96"/>
      <c r="D6" s="96"/>
      <c r="E6" s="96"/>
      <c r="F6" s="96"/>
    </row>
    <row r="7" spans="1:6" ht="32.25" customHeight="1" x14ac:dyDescent="0.3">
      <c r="A7" s="109" t="str">
        <f>unique_contracts!F1</f>
        <v>online_date_for_new_resources</v>
      </c>
      <c r="B7" s="109" t="str">
        <f>unique_contracts!M1</f>
        <v>is_incremental</v>
      </c>
      <c r="C7" s="109" t="str">
        <f>unique_contracts!O1</f>
        <v>viability_cod_reasonableness</v>
      </c>
      <c r="D7" s="109" t="str">
        <f>unique_contracts!P1</f>
        <v>viability_technical_feasibility</v>
      </c>
      <c r="E7" s="109" t="str">
        <f>unique_contracts!Q1</f>
        <v>viability_resource_sufficiency</v>
      </c>
      <c r="F7" s="109" t="str">
        <f>unique_contracts!R1</f>
        <v>viability_financing</v>
      </c>
    </row>
    <row r="8" spans="1:6" x14ac:dyDescent="0.3">
      <c r="A8" s="100">
        <f>COUNTIFS(unique_contracts!F:F,"*fillme*")</f>
        <v>0</v>
      </c>
      <c r="B8" s="100">
        <f>COUNTIFS(unique_contracts!M:M,"*fillme*")</f>
        <v>0</v>
      </c>
      <c r="C8" s="100">
        <f>COUNTIFS(unique_contracts!O:O,"*fillme*")</f>
        <v>0</v>
      </c>
      <c r="D8" s="100">
        <f>COUNTIFS(unique_contracts!P:P,"*fillme*")</f>
        <v>0</v>
      </c>
      <c r="E8" s="100">
        <f>COUNTIFS(unique_contracts!Q:Q,"*fillme*")</f>
        <v>0</v>
      </c>
      <c r="F8" s="100">
        <f>COUNTIFS(unique_contracts!R:R,"*fillme*")</f>
        <v>0</v>
      </c>
    </row>
  </sheetData>
  <conditionalFormatting sqref="A7 C7:F7 A2:E2">
    <cfRule type="containsText" dxfId="22" priority="11" operator="containsText" text="fillme">
      <formula>NOT(ISERROR(SEARCH("fillme",A2)))</formula>
    </cfRule>
  </conditionalFormatting>
  <conditionalFormatting sqref="A3:E3">
    <cfRule type="cellIs" dxfId="21" priority="10" operator="greaterThan">
      <formula>0</formula>
    </cfRule>
  </conditionalFormatting>
  <conditionalFormatting sqref="A3:E3">
    <cfRule type="cellIs" dxfId="20" priority="9" operator="equal">
      <formula>0</formula>
    </cfRule>
  </conditionalFormatting>
  <conditionalFormatting sqref="C8:F8">
    <cfRule type="cellIs" dxfId="19" priority="7" operator="greaterThan">
      <formula>0</formula>
    </cfRule>
  </conditionalFormatting>
  <conditionalFormatting sqref="C8:F8">
    <cfRule type="cellIs" dxfId="18" priority="6" operator="equal">
      <formula>0</formula>
    </cfRule>
  </conditionalFormatting>
  <conditionalFormatting sqref="A8">
    <cfRule type="cellIs" dxfId="17" priority="5" operator="greaterThan">
      <formula>0</formula>
    </cfRule>
  </conditionalFormatting>
  <conditionalFormatting sqref="A8">
    <cfRule type="cellIs" dxfId="16" priority="4" operator="equal">
      <formula>0</formula>
    </cfRule>
  </conditionalFormatting>
  <conditionalFormatting sqref="B7">
    <cfRule type="containsText" dxfId="15" priority="3" operator="containsText" text="fillme">
      <formula>NOT(ISERROR(SEARCH("fillme",B7)))</formula>
    </cfRule>
  </conditionalFormatting>
  <conditionalFormatting sqref="B8">
    <cfRule type="cellIs" dxfId="14" priority="2" operator="greaterThan">
      <formula>0</formula>
    </cfRule>
  </conditionalFormatting>
  <conditionalFormatting sqref="B8">
    <cfRule type="cellIs" dxfId="13"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41"/>
  <sheetViews>
    <sheetView zoomScale="85" zoomScaleNormal="85" zoomScaleSheetLayoutView="85" workbookViewId="0">
      <selection activeCell="A5" sqref="A5"/>
    </sheetView>
  </sheetViews>
  <sheetFormatPr defaultColWidth="9.109375" defaultRowHeight="15.6" x14ac:dyDescent="0.3"/>
  <cols>
    <col min="1" max="1" width="171.44140625" style="12" customWidth="1"/>
    <col min="2" max="2" width="49" style="1" bestFit="1" customWidth="1"/>
    <col min="3" max="3" width="49" style="1" customWidth="1"/>
    <col min="4" max="4" width="49.6640625" style="1" bestFit="1" customWidth="1"/>
    <col min="5" max="5" width="49.6640625" style="1" customWidth="1"/>
    <col min="6" max="6" width="50.44140625" style="1" bestFit="1" customWidth="1"/>
    <col min="7" max="7" width="41.44140625" style="1" customWidth="1"/>
    <col min="8" max="8" width="38" style="1" bestFit="1" customWidth="1"/>
    <col min="9" max="10" width="9.109375" style="1"/>
    <col min="11" max="11" width="30.44140625" style="1" customWidth="1"/>
    <col min="12" max="16384" width="9.109375" style="1"/>
  </cols>
  <sheetData>
    <row r="1" spans="1:21" x14ac:dyDescent="0.3">
      <c r="A1" s="13" t="s">
        <v>137</v>
      </c>
      <c r="B1" s="97"/>
      <c r="C1" s="97"/>
      <c r="D1" s="97"/>
      <c r="E1" s="97"/>
      <c r="F1" s="97"/>
      <c r="G1" s="97"/>
      <c r="H1" s="97"/>
      <c r="I1" s="97"/>
      <c r="J1" s="97"/>
      <c r="K1" s="97"/>
      <c r="L1" s="97"/>
      <c r="M1" s="97"/>
      <c r="N1" s="97"/>
      <c r="O1" s="97"/>
      <c r="P1" s="97"/>
      <c r="Q1" s="97"/>
      <c r="R1" s="97"/>
      <c r="S1" s="97"/>
      <c r="T1" s="97"/>
      <c r="U1" s="97"/>
    </row>
    <row r="2" spans="1:21" x14ac:dyDescent="0.3">
      <c r="A2" s="173" t="s">
        <v>138</v>
      </c>
      <c r="B2" s="97"/>
      <c r="C2" s="97"/>
      <c r="D2" s="97"/>
      <c r="E2" s="97"/>
      <c r="F2" s="97"/>
      <c r="G2" s="97"/>
      <c r="H2" s="97"/>
      <c r="I2" s="97"/>
      <c r="J2" s="97"/>
      <c r="K2" s="97"/>
      <c r="L2" s="97"/>
      <c r="M2" s="97"/>
      <c r="N2" s="97"/>
      <c r="O2" s="97"/>
      <c r="P2" s="97"/>
      <c r="Q2" s="97"/>
      <c r="R2" s="97"/>
      <c r="S2" s="97"/>
      <c r="T2" s="97"/>
      <c r="U2" s="97"/>
    </row>
    <row r="3" spans="1:21" x14ac:dyDescent="0.3">
      <c r="A3" s="173" t="s">
        <v>139</v>
      </c>
      <c r="B3" s="97"/>
      <c r="C3" s="97"/>
      <c r="D3" s="2"/>
      <c r="E3" s="2"/>
      <c r="F3" s="2"/>
      <c r="G3" s="2"/>
      <c r="H3" s="2"/>
      <c r="I3" s="2"/>
      <c r="J3" s="2"/>
      <c r="K3" s="2"/>
      <c r="L3" s="2"/>
      <c r="M3" s="2"/>
      <c r="N3" s="2"/>
      <c r="O3" s="2"/>
      <c r="P3" s="2"/>
      <c r="Q3" s="2"/>
      <c r="R3" s="2"/>
      <c r="S3" s="2"/>
      <c r="T3" s="2"/>
      <c r="U3" s="2"/>
    </row>
    <row r="4" spans="1:21" s="97" customFormat="1" ht="31.2" x14ac:dyDescent="0.3">
      <c r="A4" s="134" t="s">
        <v>140</v>
      </c>
      <c r="D4" s="2"/>
      <c r="E4" s="2"/>
      <c r="F4" s="2"/>
      <c r="G4" s="2"/>
      <c r="H4" s="2"/>
      <c r="I4" s="2"/>
      <c r="J4" s="2"/>
      <c r="K4" s="2"/>
      <c r="L4" s="2"/>
      <c r="M4" s="2"/>
      <c r="N4" s="2"/>
      <c r="O4" s="2"/>
      <c r="P4" s="2"/>
      <c r="Q4" s="2"/>
      <c r="R4" s="2"/>
      <c r="S4" s="2"/>
      <c r="T4" s="2"/>
      <c r="U4" s="2"/>
    </row>
    <row r="5" spans="1:21" s="47" customFormat="1" ht="46.8" x14ac:dyDescent="0.3">
      <c r="A5" s="52" t="s">
        <v>141</v>
      </c>
      <c r="D5" s="48"/>
      <c r="E5" s="48"/>
      <c r="F5" s="49"/>
      <c r="G5" s="48"/>
      <c r="H5" s="48"/>
      <c r="I5" s="48"/>
      <c r="J5" s="48"/>
      <c r="K5" s="48"/>
      <c r="L5" s="48"/>
      <c r="M5" s="48"/>
      <c r="N5" s="48"/>
      <c r="O5" s="48"/>
      <c r="P5" s="48"/>
      <c r="Q5" s="48"/>
      <c r="R5" s="48"/>
      <c r="S5" s="48"/>
      <c r="T5" s="48"/>
      <c r="U5" s="48"/>
    </row>
    <row r="6" spans="1:21" x14ac:dyDescent="0.3">
      <c r="A6" s="173" t="s">
        <v>142</v>
      </c>
      <c r="B6" s="97"/>
      <c r="C6" s="97"/>
      <c r="D6" s="2"/>
      <c r="E6" s="2"/>
      <c r="F6" s="2"/>
      <c r="G6" s="2"/>
      <c r="H6" s="2"/>
      <c r="I6" s="2"/>
      <c r="J6" s="2"/>
      <c r="K6" s="2"/>
      <c r="L6" s="2"/>
      <c r="M6" s="2"/>
      <c r="N6" s="2"/>
      <c r="O6" s="2"/>
      <c r="P6" s="2"/>
      <c r="Q6" s="2"/>
      <c r="R6" s="2"/>
      <c r="S6" s="2"/>
      <c r="T6" s="2"/>
      <c r="U6" s="2"/>
    </row>
    <row r="7" spans="1:21" x14ac:dyDescent="0.3">
      <c r="A7" s="173" t="s">
        <v>143</v>
      </c>
      <c r="B7" s="97"/>
      <c r="C7" s="97"/>
      <c r="D7" s="2"/>
      <c r="E7" s="2"/>
      <c r="F7" s="2"/>
      <c r="G7" s="2"/>
      <c r="H7" s="2"/>
      <c r="I7" s="2"/>
      <c r="J7" s="2"/>
      <c r="K7" s="2"/>
      <c r="L7" s="2"/>
      <c r="M7" s="2"/>
      <c r="N7" s="2"/>
      <c r="O7" s="2"/>
      <c r="P7" s="2"/>
      <c r="Q7" s="2"/>
      <c r="R7" s="2"/>
      <c r="S7" s="2"/>
      <c r="T7" s="2"/>
      <c r="U7" s="2"/>
    </row>
    <row r="8" spans="1:21" x14ac:dyDescent="0.3">
      <c r="A8" s="173" t="s">
        <v>144</v>
      </c>
      <c r="B8" s="97"/>
      <c r="C8" s="97"/>
      <c r="D8" s="2"/>
      <c r="E8" s="2"/>
      <c r="F8" s="2"/>
      <c r="G8" s="2"/>
      <c r="H8" s="2"/>
      <c r="I8" s="2"/>
      <c r="J8" s="2"/>
      <c r="K8" s="2"/>
      <c r="L8" s="2"/>
      <c r="M8" s="2"/>
      <c r="N8" s="2"/>
      <c r="O8" s="2"/>
      <c r="P8" s="2"/>
      <c r="Q8" s="2"/>
      <c r="R8" s="2"/>
      <c r="S8" s="2"/>
      <c r="T8" s="2"/>
      <c r="U8" s="2"/>
    </row>
    <row r="9" spans="1:21" ht="31.2" x14ac:dyDescent="0.3">
      <c r="A9" s="52" t="s">
        <v>145</v>
      </c>
      <c r="B9" s="97"/>
      <c r="C9" s="97"/>
      <c r="D9" s="2"/>
      <c r="E9" s="2"/>
      <c r="F9" s="2"/>
      <c r="G9" s="2"/>
      <c r="H9" s="2"/>
      <c r="I9" s="2"/>
      <c r="J9" s="2"/>
      <c r="K9" s="2"/>
      <c r="L9" s="2"/>
      <c r="M9" s="2"/>
      <c r="N9" s="2"/>
      <c r="O9" s="2"/>
      <c r="P9" s="2"/>
      <c r="Q9" s="2"/>
      <c r="R9" s="2"/>
      <c r="S9" s="2"/>
      <c r="T9" s="2"/>
      <c r="U9" s="2"/>
    </row>
    <row r="10" spans="1:21" ht="31.2" x14ac:dyDescent="0.3">
      <c r="A10" s="77" t="s">
        <v>146</v>
      </c>
      <c r="B10" s="97"/>
      <c r="C10" s="97"/>
      <c r="D10" s="2"/>
      <c r="E10" s="2"/>
      <c r="F10" s="2"/>
      <c r="G10" s="2"/>
      <c r="H10" s="2"/>
      <c r="I10" s="2"/>
      <c r="J10" s="2"/>
      <c r="K10" s="2"/>
      <c r="L10" s="2"/>
      <c r="M10" s="2"/>
      <c r="N10" s="2"/>
      <c r="O10" s="2"/>
      <c r="P10" s="2"/>
      <c r="Q10" s="2"/>
      <c r="R10" s="2"/>
      <c r="S10" s="2"/>
      <c r="T10" s="2"/>
      <c r="U10" s="2"/>
    </row>
    <row r="11" spans="1:21" x14ac:dyDescent="0.3">
      <c r="A11" s="173" t="s">
        <v>147</v>
      </c>
      <c r="B11" s="97"/>
      <c r="C11" s="97"/>
      <c r="D11" s="2"/>
      <c r="E11" s="2"/>
      <c r="F11" s="2"/>
      <c r="G11" s="2"/>
      <c r="H11" s="2"/>
      <c r="I11" s="2"/>
      <c r="J11" s="2"/>
      <c r="K11" s="2"/>
      <c r="L11" s="2"/>
      <c r="M11" s="2"/>
      <c r="N11" s="2"/>
      <c r="O11" s="2"/>
      <c r="P11" s="2"/>
      <c r="Q11" s="2"/>
      <c r="R11" s="2"/>
      <c r="S11" s="2"/>
      <c r="T11" s="2"/>
      <c r="U11" s="2"/>
    </row>
    <row r="12" spans="1:21" ht="31.2" x14ac:dyDescent="0.3">
      <c r="A12" s="173" t="s">
        <v>148</v>
      </c>
      <c r="B12" s="97"/>
      <c r="C12" s="97"/>
      <c r="D12" s="2"/>
      <c r="E12" s="2"/>
      <c r="F12" s="2"/>
      <c r="G12" s="2"/>
      <c r="H12" s="2"/>
      <c r="I12" s="2"/>
      <c r="J12" s="2"/>
      <c r="K12" s="2"/>
      <c r="L12" s="2"/>
      <c r="M12" s="2"/>
      <c r="N12" s="2"/>
      <c r="O12" s="2"/>
      <c r="P12" s="2"/>
      <c r="Q12" s="2"/>
      <c r="R12" s="2"/>
      <c r="S12" s="2"/>
      <c r="T12" s="2"/>
      <c r="U12" s="2"/>
    </row>
    <row r="13" spans="1:21" ht="140.4" x14ac:dyDescent="0.3">
      <c r="A13" s="173" t="s">
        <v>149</v>
      </c>
      <c r="B13" s="97"/>
      <c r="C13" s="97"/>
      <c r="D13" s="97"/>
      <c r="E13" s="97"/>
      <c r="F13" s="97"/>
      <c r="G13" s="97"/>
      <c r="H13" s="97"/>
      <c r="I13" s="97"/>
      <c r="J13" s="97"/>
      <c r="K13" s="97"/>
      <c r="L13" s="97"/>
      <c r="M13" s="97"/>
      <c r="N13" s="97"/>
      <c r="O13" s="97"/>
      <c r="P13" s="97"/>
      <c r="Q13" s="97"/>
      <c r="R13" s="97"/>
      <c r="S13" s="97"/>
      <c r="T13" s="97"/>
      <c r="U13" s="97"/>
    </row>
    <row r="15" spans="1:21" x14ac:dyDescent="0.3">
      <c r="A15" s="174"/>
      <c r="B15" s="97"/>
      <c r="C15" s="97"/>
      <c r="D15" s="2"/>
      <c r="E15" s="2"/>
      <c r="F15" s="7"/>
      <c r="G15" s="2"/>
      <c r="H15" s="2"/>
      <c r="I15" s="2"/>
      <c r="J15" s="2"/>
      <c r="K15" s="2"/>
      <c r="L15" s="2"/>
      <c r="M15" s="2"/>
      <c r="N15" s="2"/>
      <c r="O15" s="2"/>
      <c r="P15" s="2"/>
      <c r="Q15" s="2"/>
      <c r="R15" s="2"/>
      <c r="S15" s="2"/>
      <c r="T15" s="2"/>
      <c r="U15" s="2"/>
    </row>
    <row r="16" spans="1:21" x14ac:dyDescent="0.3">
      <c r="A16" s="174"/>
      <c r="B16" s="97"/>
      <c r="C16" s="97"/>
      <c r="D16" s="2"/>
      <c r="E16" s="2"/>
      <c r="F16" s="7"/>
      <c r="G16" s="2"/>
      <c r="H16" s="2"/>
      <c r="I16" s="2"/>
      <c r="J16" s="2"/>
      <c r="K16" s="2"/>
      <c r="L16" s="2"/>
      <c r="M16" s="2"/>
      <c r="N16" s="2"/>
      <c r="O16" s="2"/>
      <c r="P16" s="2"/>
      <c r="Q16" s="2"/>
      <c r="R16" s="2"/>
      <c r="S16" s="2"/>
      <c r="T16" s="2"/>
      <c r="U16" s="2"/>
    </row>
    <row r="17" spans="1:21" x14ac:dyDescent="0.3">
      <c r="A17" s="174"/>
      <c r="B17" s="97"/>
      <c r="C17" s="97"/>
      <c r="D17" s="2"/>
      <c r="E17" s="2"/>
      <c r="F17" s="7"/>
      <c r="G17" s="2"/>
      <c r="H17" s="2"/>
      <c r="I17" s="2"/>
      <c r="J17" s="2"/>
      <c r="K17" s="2"/>
      <c r="L17" s="2"/>
      <c r="M17" s="2"/>
      <c r="N17" s="2"/>
      <c r="O17" s="2"/>
      <c r="P17" s="2"/>
      <c r="Q17" s="2"/>
      <c r="R17" s="2"/>
      <c r="S17" s="2"/>
      <c r="T17" s="2"/>
      <c r="U17" s="2"/>
    </row>
    <row r="18" spans="1:21" x14ac:dyDescent="0.3">
      <c r="A18" s="174"/>
      <c r="B18" s="97"/>
      <c r="C18" s="97"/>
      <c r="D18" s="2"/>
      <c r="E18" s="2"/>
      <c r="F18" s="7"/>
      <c r="G18" s="2"/>
      <c r="H18" s="2"/>
      <c r="I18" s="2"/>
      <c r="J18" s="2"/>
      <c r="K18" s="2"/>
      <c r="L18" s="2"/>
      <c r="M18" s="2"/>
      <c r="N18" s="2"/>
      <c r="O18" s="2"/>
      <c r="P18" s="2"/>
      <c r="Q18" s="2"/>
      <c r="R18" s="2"/>
      <c r="S18" s="2"/>
      <c r="T18" s="2"/>
      <c r="U18" s="2"/>
    </row>
    <row r="19" spans="1:21" x14ac:dyDescent="0.3">
      <c r="A19" s="175"/>
      <c r="B19" s="97"/>
      <c r="C19" s="97"/>
      <c r="D19" s="2"/>
      <c r="E19" s="2"/>
      <c r="F19" s="7"/>
      <c r="G19" s="2"/>
      <c r="H19" s="2"/>
      <c r="I19" s="2"/>
      <c r="J19" s="2"/>
      <c r="K19" s="2"/>
      <c r="L19" s="2"/>
      <c r="M19" s="2"/>
      <c r="N19" s="2"/>
      <c r="O19" s="2"/>
      <c r="P19" s="2"/>
      <c r="Q19" s="2"/>
      <c r="R19" s="2"/>
      <c r="S19" s="2"/>
      <c r="T19" s="2"/>
      <c r="U19" s="2"/>
    </row>
    <row r="20" spans="1:21" x14ac:dyDescent="0.3">
      <c r="A20" s="175"/>
      <c r="B20" s="97"/>
      <c r="C20" s="97"/>
      <c r="D20" s="2"/>
      <c r="E20" s="2"/>
      <c r="F20" s="7"/>
      <c r="G20" s="2"/>
      <c r="H20" s="2"/>
      <c r="I20" s="2"/>
      <c r="J20" s="2"/>
      <c r="K20" s="2"/>
      <c r="L20" s="2"/>
      <c r="M20" s="2"/>
      <c r="N20" s="2"/>
      <c r="O20" s="2"/>
      <c r="P20" s="2"/>
      <c r="Q20" s="2"/>
      <c r="R20" s="2"/>
      <c r="S20" s="2"/>
      <c r="T20" s="2"/>
      <c r="U20" s="2"/>
    </row>
    <row r="21" spans="1:21" x14ac:dyDescent="0.3">
      <c r="A21" s="175"/>
      <c r="B21" s="97"/>
      <c r="C21" s="97"/>
      <c r="D21" s="2"/>
      <c r="E21" s="2"/>
      <c r="F21" s="7"/>
      <c r="G21" s="2"/>
      <c r="H21" s="2"/>
      <c r="I21" s="2"/>
      <c r="J21" s="2"/>
      <c r="K21" s="2"/>
      <c r="L21" s="2"/>
      <c r="M21" s="2"/>
      <c r="N21" s="2"/>
      <c r="O21" s="2"/>
      <c r="P21" s="2"/>
      <c r="Q21" s="2"/>
      <c r="R21" s="2"/>
      <c r="S21" s="2"/>
      <c r="T21" s="2"/>
      <c r="U21" s="2"/>
    </row>
    <row r="22" spans="1:21" x14ac:dyDescent="0.3">
      <c r="A22" s="175"/>
      <c r="B22" s="97"/>
      <c r="C22" s="97"/>
      <c r="D22" s="2"/>
      <c r="E22" s="2"/>
      <c r="F22" s="7"/>
      <c r="G22" s="2"/>
      <c r="H22" s="2"/>
      <c r="I22" s="2"/>
      <c r="J22" s="2"/>
      <c r="K22" s="2"/>
      <c r="L22" s="2"/>
      <c r="M22" s="2"/>
      <c r="N22" s="2"/>
      <c r="O22" s="2"/>
      <c r="P22" s="2"/>
      <c r="Q22" s="2"/>
      <c r="R22" s="2"/>
      <c r="S22" s="2"/>
      <c r="T22" s="2"/>
      <c r="U22" s="2"/>
    </row>
    <row r="23" spans="1:21" x14ac:dyDescent="0.3">
      <c r="A23" s="175"/>
      <c r="B23" s="97"/>
      <c r="C23" s="97"/>
      <c r="D23" s="2"/>
      <c r="E23" s="2"/>
      <c r="F23" s="7"/>
      <c r="G23" s="2"/>
      <c r="H23" s="2"/>
      <c r="I23" s="2"/>
      <c r="J23" s="2"/>
      <c r="K23" s="2"/>
      <c r="L23" s="2"/>
      <c r="M23" s="2"/>
      <c r="N23" s="2"/>
      <c r="O23" s="2"/>
      <c r="P23" s="2"/>
      <c r="Q23" s="2"/>
      <c r="R23" s="2"/>
      <c r="S23" s="2"/>
      <c r="T23" s="2"/>
      <c r="U23" s="2"/>
    </row>
    <row r="24" spans="1:21" x14ac:dyDescent="0.3">
      <c r="A24" s="175"/>
      <c r="B24" s="97"/>
      <c r="C24" s="97"/>
      <c r="D24" s="2"/>
      <c r="E24" s="2"/>
      <c r="F24" s="2"/>
      <c r="G24" s="2"/>
      <c r="H24" s="2"/>
      <c r="I24" s="2"/>
      <c r="J24" s="2"/>
      <c r="K24" s="2"/>
      <c r="L24" s="2"/>
      <c r="M24" s="2"/>
      <c r="N24" s="2"/>
      <c r="O24" s="2"/>
      <c r="P24" s="2"/>
      <c r="Q24" s="2"/>
      <c r="R24" s="2"/>
      <c r="S24" s="2"/>
      <c r="T24" s="2"/>
      <c r="U24" s="2"/>
    </row>
    <row r="25" spans="1:21" x14ac:dyDescent="0.3">
      <c r="A25" s="174"/>
      <c r="B25" s="97"/>
      <c r="C25" s="97"/>
      <c r="D25" s="2"/>
      <c r="E25" s="2"/>
      <c r="F25" s="2"/>
      <c r="G25" s="2"/>
      <c r="H25" s="2"/>
      <c r="I25" s="2"/>
      <c r="J25" s="2"/>
      <c r="K25" s="2"/>
      <c r="L25" s="2"/>
      <c r="M25" s="2"/>
      <c r="N25" s="2"/>
      <c r="O25" s="2"/>
      <c r="P25" s="2"/>
      <c r="Q25" s="2"/>
      <c r="R25" s="2"/>
      <c r="S25" s="2"/>
      <c r="T25" s="2"/>
      <c r="U25" s="2"/>
    </row>
    <row r="26" spans="1:21" x14ac:dyDescent="0.3">
      <c r="A26" s="13"/>
      <c r="B26" s="97"/>
      <c r="C26" s="97"/>
      <c r="D26" s="2"/>
      <c r="E26" s="2"/>
      <c r="F26" s="2"/>
      <c r="G26" s="2"/>
      <c r="H26" s="2"/>
      <c r="I26" s="2"/>
      <c r="J26" s="2"/>
      <c r="K26" s="2"/>
      <c r="L26" s="2"/>
      <c r="M26" s="2"/>
      <c r="N26" s="2"/>
      <c r="O26" s="2"/>
      <c r="P26" s="2"/>
      <c r="Q26" s="2"/>
      <c r="R26" s="2"/>
      <c r="S26" s="2"/>
      <c r="T26" s="2"/>
      <c r="U26" s="2"/>
    </row>
    <row r="27" spans="1:21" x14ac:dyDescent="0.3">
      <c r="A27" s="174"/>
      <c r="B27" s="97"/>
      <c r="C27" s="97"/>
      <c r="D27" s="2"/>
      <c r="E27" s="2"/>
      <c r="F27" s="2"/>
      <c r="G27" s="2"/>
      <c r="H27" s="2"/>
      <c r="I27" s="2"/>
      <c r="J27" s="2"/>
      <c r="K27" s="2"/>
      <c r="L27" s="2"/>
      <c r="M27" s="2"/>
      <c r="N27" s="2"/>
      <c r="O27" s="2"/>
      <c r="P27" s="2"/>
      <c r="Q27" s="2"/>
      <c r="R27" s="2"/>
      <c r="S27" s="2"/>
      <c r="T27" s="2"/>
      <c r="U27" s="2"/>
    </row>
    <row r="28" spans="1:21" x14ac:dyDescent="0.3">
      <c r="A28" s="176"/>
      <c r="B28" s="97"/>
      <c r="C28" s="97"/>
      <c r="D28" s="97"/>
      <c r="E28" s="97"/>
      <c r="F28" s="97"/>
      <c r="G28" s="97"/>
      <c r="H28" s="97"/>
      <c r="I28" s="97"/>
      <c r="J28" s="97"/>
      <c r="K28" s="97"/>
      <c r="L28" s="97"/>
      <c r="M28" s="97"/>
      <c r="N28" s="97"/>
      <c r="O28" s="97"/>
      <c r="P28" s="97"/>
      <c r="Q28" s="97"/>
      <c r="R28" s="97"/>
      <c r="S28" s="97"/>
      <c r="T28" s="97"/>
      <c r="U28" s="97"/>
    </row>
    <row r="29" spans="1:21" x14ac:dyDescent="0.3">
      <c r="A29" s="176"/>
      <c r="B29" s="97"/>
      <c r="C29" s="97"/>
      <c r="D29" s="97"/>
      <c r="E29" s="97"/>
      <c r="F29" s="97"/>
      <c r="G29" s="97"/>
      <c r="H29" s="97"/>
      <c r="I29" s="97"/>
      <c r="J29" s="97"/>
      <c r="K29" s="97"/>
      <c r="L29" s="97"/>
      <c r="M29" s="97"/>
      <c r="N29" s="97"/>
      <c r="O29" s="97"/>
      <c r="P29" s="97"/>
      <c r="Q29" s="97"/>
      <c r="R29" s="97"/>
      <c r="S29" s="97"/>
      <c r="T29" s="97"/>
      <c r="U29" s="97"/>
    </row>
    <row r="31" spans="1:21" x14ac:dyDescent="0.3">
      <c r="A31" s="174"/>
      <c r="B31" s="97"/>
      <c r="C31" s="97"/>
      <c r="D31" s="97"/>
      <c r="E31" s="97"/>
      <c r="F31" s="97"/>
      <c r="G31" s="97"/>
      <c r="H31" s="97"/>
      <c r="I31" s="97"/>
      <c r="J31" s="97"/>
      <c r="K31" s="97"/>
      <c r="L31" s="97"/>
      <c r="M31" s="97"/>
      <c r="N31" s="97"/>
      <c r="O31" s="97"/>
      <c r="P31" s="97"/>
      <c r="Q31" s="97"/>
      <c r="R31" s="97"/>
      <c r="S31" s="97"/>
      <c r="T31" s="97"/>
      <c r="U31" s="97"/>
    </row>
    <row r="32" spans="1:21" x14ac:dyDescent="0.3">
      <c r="A32" s="174"/>
      <c r="B32" s="97"/>
      <c r="C32" s="97"/>
      <c r="D32" s="97"/>
      <c r="E32" s="97"/>
      <c r="F32" s="97"/>
      <c r="G32" s="97"/>
      <c r="H32" s="97"/>
      <c r="I32" s="97"/>
      <c r="J32" s="97"/>
      <c r="K32" s="97"/>
      <c r="L32" s="97"/>
      <c r="M32" s="97"/>
      <c r="N32" s="97"/>
      <c r="O32" s="97"/>
      <c r="P32" s="97"/>
      <c r="Q32" s="97"/>
      <c r="R32" s="97"/>
      <c r="S32" s="97"/>
      <c r="T32" s="97"/>
      <c r="U32" s="97"/>
    </row>
    <row r="33" spans="11:12" x14ac:dyDescent="0.3">
      <c r="K33" s="97"/>
      <c r="L33" s="97"/>
    </row>
    <row r="34" spans="11:12" x14ac:dyDescent="0.3">
      <c r="K34" s="97"/>
      <c r="L34" s="97"/>
    </row>
    <row r="35" spans="11:12" x14ac:dyDescent="0.3">
      <c r="K35" s="97"/>
      <c r="L35" s="97"/>
    </row>
    <row r="36" spans="11:12" x14ac:dyDescent="0.3">
      <c r="K36" s="97"/>
      <c r="L36" s="97"/>
    </row>
    <row r="37" spans="11:12" x14ac:dyDescent="0.3">
      <c r="K37" s="97"/>
      <c r="L37" s="97"/>
    </row>
    <row r="39" spans="11:12" x14ac:dyDescent="0.3">
      <c r="K39" s="97"/>
      <c r="L39" s="97"/>
    </row>
    <row r="40" spans="11:12" x14ac:dyDescent="0.3">
      <c r="K40" s="97"/>
      <c r="L40" s="97"/>
    </row>
    <row r="41" spans="11:12" x14ac:dyDescent="0.3">
      <c r="K41" s="97"/>
      <c r="L41" s="97"/>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AD82"/>
  <sheetViews>
    <sheetView tabSelected="1" zoomScale="85" zoomScaleNormal="85" workbookViewId="0">
      <pane xSplit="1" ySplit="8" topLeftCell="B57" activePane="bottomRight" state="frozen"/>
      <selection pane="topRight" activeCell="B1" sqref="B1"/>
      <selection pane="bottomLeft" activeCell="A9" sqref="A9"/>
      <selection pane="bottomRight" activeCell="J72" sqref="J72"/>
    </sheetView>
  </sheetViews>
  <sheetFormatPr defaultColWidth="9.109375" defaultRowHeight="14.4" x14ac:dyDescent="0.3"/>
  <cols>
    <col min="1" max="1" width="70.44140625" style="97" bestFit="1" customWidth="1"/>
    <col min="2" max="2" width="15.88671875" style="1" customWidth="1"/>
    <col min="3" max="3" width="30" style="1" customWidth="1"/>
    <col min="4" max="4" width="20.88671875" style="97" customWidth="1"/>
    <col min="5" max="5" width="6.109375" style="1" customWidth="1"/>
    <col min="6" max="15" width="5.5546875" style="1" bestFit="1" customWidth="1"/>
    <col min="16" max="16" width="9.109375" style="1"/>
    <col min="17" max="17" width="12.44140625" style="1" customWidth="1"/>
    <col min="18" max="18" width="14.44140625" style="1" customWidth="1"/>
    <col min="19" max="19" width="16.6640625" customWidth="1"/>
    <col min="20" max="27" width="8.88671875" customWidth="1"/>
    <col min="28" max="16384" width="9.109375" style="1"/>
  </cols>
  <sheetData>
    <row r="1" spans="1:30" x14ac:dyDescent="0.3">
      <c r="A1" s="97" t="s">
        <v>611</v>
      </c>
      <c r="B1" s="98" t="s">
        <v>612</v>
      </c>
      <c r="C1" s="97">
        <f>INDEX(month_map!A:A,MATCH(B1,month_map!B:B,0))</f>
        <v>9</v>
      </c>
      <c r="E1" s="97"/>
      <c r="F1" s="97"/>
      <c r="G1" s="97"/>
      <c r="H1" s="97"/>
      <c r="I1" s="97"/>
      <c r="J1" s="97"/>
      <c r="K1" s="97"/>
      <c r="L1" s="97"/>
      <c r="M1" s="97"/>
      <c r="N1" s="97"/>
      <c r="O1" s="97"/>
      <c r="P1" s="97"/>
      <c r="Q1" s="97"/>
      <c r="R1" s="97"/>
      <c r="S1" s="96"/>
      <c r="T1" s="96"/>
      <c r="U1" s="96"/>
      <c r="V1" s="96"/>
      <c r="W1" s="96"/>
      <c r="X1" s="96"/>
      <c r="Y1" s="120" t="s">
        <v>613</v>
      </c>
      <c r="Z1" s="120" t="s">
        <v>614</v>
      </c>
      <c r="AA1" s="120" t="s">
        <v>282</v>
      </c>
      <c r="AB1" s="97"/>
      <c r="AC1" s="97"/>
      <c r="AD1" s="97"/>
    </row>
    <row r="2" spans="1:30" x14ac:dyDescent="0.3">
      <c r="A2" s="97" t="s">
        <v>615</v>
      </c>
      <c r="B2" s="98">
        <v>2021</v>
      </c>
      <c r="C2" s="97"/>
      <c r="E2" s="97"/>
      <c r="F2" s="97"/>
      <c r="G2" s="97"/>
      <c r="H2" s="97"/>
      <c r="I2" s="97"/>
      <c r="J2" s="97"/>
      <c r="K2" s="97"/>
      <c r="L2" s="97"/>
      <c r="M2" s="97"/>
      <c r="N2" s="97"/>
      <c r="O2" s="97"/>
      <c r="P2" s="97"/>
      <c r="Q2" s="97"/>
      <c r="R2" s="97"/>
      <c r="S2" s="96"/>
      <c r="T2" s="96"/>
      <c r="U2" s="96"/>
      <c r="V2" s="96"/>
      <c r="W2" s="96"/>
      <c r="X2" s="96"/>
      <c r="Y2" s="120" t="s">
        <v>616</v>
      </c>
      <c r="Z2" s="120" t="s">
        <v>617</v>
      </c>
      <c r="AA2" s="120" t="str">
        <f>"System Reliability Progress Tracking Table (NQC MW) for month of "&amp;B1&amp; " by contract status, "&amp;portfolio_toggle!A1&amp;" MMT portfolio"</f>
        <v>System Reliability Progress Tracking Table (NQC MW) for month of September by contract status, 46 MMT portfolio</v>
      </c>
      <c r="AB2" s="97"/>
      <c r="AC2" s="97"/>
      <c r="AD2" s="97"/>
    </row>
    <row r="3" spans="1:30" s="97" customFormat="1" x14ac:dyDescent="0.3">
      <c r="A3" s="97" t="s">
        <v>618</v>
      </c>
      <c r="B3" s="98" t="s">
        <v>616</v>
      </c>
      <c r="Y3" s="120" t="s">
        <v>322</v>
      </c>
      <c r="Z3" s="120" t="s">
        <v>619</v>
      </c>
      <c r="AA3" s="120" t="s">
        <v>620</v>
      </c>
    </row>
    <row r="4" spans="1:30" s="97" customFormat="1" x14ac:dyDescent="0.3">
      <c r="S4" s="96"/>
      <c r="T4" s="96"/>
    </row>
    <row r="5" spans="1:30" x14ac:dyDescent="0.3">
      <c r="B5" s="97" t="str">
        <f>B1&amp;" "&amp;B2</f>
        <v>September 2021</v>
      </c>
      <c r="C5" s="97"/>
      <c r="E5" s="97"/>
      <c r="F5" s="97"/>
      <c r="G5" s="97"/>
      <c r="H5" s="97"/>
      <c r="I5" s="97"/>
      <c r="J5" s="97"/>
      <c r="K5" s="97"/>
      <c r="L5" s="97"/>
      <c r="M5" s="97"/>
      <c r="N5" s="97"/>
      <c r="O5" s="97"/>
      <c r="P5" s="97"/>
      <c r="Q5" s="97"/>
      <c r="R5" s="97"/>
      <c r="S5" s="96"/>
      <c r="T5" s="96"/>
      <c r="U5" s="96"/>
      <c r="V5" s="96"/>
      <c r="W5" s="96"/>
      <c r="X5" s="96"/>
      <c r="Y5" s="96"/>
      <c r="Z5" s="96"/>
      <c r="AA5" s="96"/>
      <c r="AB5" s="97"/>
      <c r="AC5" s="97"/>
      <c r="AD5" s="97"/>
    </row>
    <row r="6" spans="1:30" ht="59.25" customHeight="1" x14ac:dyDescent="0.3">
      <c r="B6" s="97"/>
      <c r="C6" s="110" t="str">
        <f>INDEX(AA:AA,MATCH(B3,Y:Y,0))</f>
        <v>System Reliability Progress Tracking Table (NQC MW) for month of September by contract status, 46 MMT portfolio</v>
      </c>
      <c r="D6" s="110" t="s">
        <v>621</v>
      </c>
      <c r="E6" s="110">
        <v>2020</v>
      </c>
      <c r="F6" s="110">
        <f t="shared" ref="F6:O6" si="0">E6+1</f>
        <v>2021</v>
      </c>
      <c r="G6" s="110">
        <f t="shared" si="0"/>
        <v>2022</v>
      </c>
      <c r="H6" s="110">
        <f t="shared" si="0"/>
        <v>2023</v>
      </c>
      <c r="I6" s="110">
        <f t="shared" si="0"/>
        <v>2024</v>
      </c>
      <c r="J6" s="110">
        <f t="shared" si="0"/>
        <v>2025</v>
      </c>
      <c r="K6" s="110">
        <f t="shared" si="0"/>
        <v>2026</v>
      </c>
      <c r="L6" s="110">
        <f t="shared" si="0"/>
        <v>2027</v>
      </c>
      <c r="M6" s="110">
        <f t="shared" si="0"/>
        <v>2028</v>
      </c>
      <c r="N6" s="110">
        <f t="shared" si="0"/>
        <v>2029</v>
      </c>
      <c r="O6" s="110">
        <f t="shared" si="0"/>
        <v>2030</v>
      </c>
      <c r="P6" s="97"/>
      <c r="Q6" s="21" t="str">
        <f>B3&amp;" from data"</f>
        <v>NQC MW from data</v>
      </c>
      <c r="R6" s="21" t="str">
        <f>B3&amp;" displayed in table"</f>
        <v>NQC MW displayed in table</v>
      </c>
      <c r="S6" s="21" t="s">
        <v>622</v>
      </c>
      <c r="T6" s="21" t="s">
        <v>623</v>
      </c>
      <c r="U6" s="96"/>
      <c r="V6" s="96"/>
      <c r="W6" s="96"/>
      <c r="X6" s="96"/>
      <c r="Y6" s="96"/>
      <c r="Z6" s="96"/>
      <c r="AA6" s="96"/>
      <c r="AB6" s="97"/>
      <c r="AC6" s="97"/>
      <c r="AD6" s="97"/>
    </row>
    <row r="7" spans="1:30" s="97" customFormat="1" x14ac:dyDescent="0.3">
      <c r="C7" s="99" t="s">
        <v>556</v>
      </c>
      <c r="D7" s="99" t="s">
        <v>624</v>
      </c>
      <c r="E7" s="122">
        <f>IF($B$3="NQC MW",SUMIFS(monthly_gwh_mw!$T:$T,monthly_gwh_mw!$D:$D,E$6,monthly_gwh_mw!$E:$E,$C$1,monthly_gwh_mw!$U:$U,"ok",monthly_gwh_mw!$I:$I,$C7,monthly_gwh_mw!$O:$O,$D7),
IF($B$3="GWh",SUMIFS(monthly_gwh_mw!$F:$F,monthly_gwh_mw!$D:$D,E$6,monthly_gwh_mw!$I:$I,$C7,monthly_gwh_mw!$O:$O,$D7),
"error: please select either NQC MW or GWh from the dropdown in cell A3"))</f>
        <v>0</v>
      </c>
      <c r="F7" s="122">
        <f>IF($B$3="NQC MW",SUMIFS(monthly_gwh_mw!$T:$T,monthly_gwh_mw!$D:$D,F$6,monthly_gwh_mw!$E:$E,$C$1,monthly_gwh_mw!$U:$U,"ok",monthly_gwh_mw!$I:$I,$C7,monthly_gwh_mw!$O:$O,$D7),
IF($B$3="GWh",SUMIFS(monthly_gwh_mw!$F:$F,monthly_gwh_mw!$D:$D,F$6,monthly_gwh_mw!$I:$I,$C7,monthly_gwh_mw!$O:$O,$D7),
"error: please select either NQC MW or GWh from the dropdown in cell A3"))</f>
        <v>0</v>
      </c>
      <c r="G7" s="122">
        <f>IF($B$3="NQC MW",SUMIFS(monthly_gwh_mw!$T:$T,monthly_gwh_mw!$D:$D,G$6,monthly_gwh_mw!$E:$E,$C$1,monthly_gwh_mw!$U:$U,"ok",monthly_gwh_mw!$I:$I,$C7,monthly_gwh_mw!$O:$O,$D7),
IF($B$3="GWh",SUMIFS(monthly_gwh_mw!$F:$F,monthly_gwh_mw!$D:$D,G$6,monthly_gwh_mw!$I:$I,$C7,monthly_gwh_mw!$O:$O,$D7),
"error: please select either NQC MW or GWh from the dropdown in cell A3"))</f>
        <v>0</v>
      </c>
      <c r="H7" s="122">
        <f>IF($B$3="NQC MW",SUMIFS(monthly_gwh_mw!$T:$T,monthly_gwh_mw!$D:$D,H$6,monthly_gwh_mw!$E:$E,$C$1,monthly_gwh_mw!$U:$U,"ok",monthly_gwh_mw!$I:$I,$C7,monthly_gwh_mw!$O:$O,$D7),
IF($B$3="GWh",SUMIFS(monthly_gwh_mw!$F:$F,monthly_gwh_mw!$D:$D,H$6,monthly_gwh_mw!$I:$I,$C7,monthly_gwh_mw!$O:$O,$D7),
"error: please select either NQC MW or GWh from the dropdown in cell A3"))</f>
        <v>0</v>
      </c>
      <c r="I7" s="122">
        <f>IF($B$3="NQC MW",SUMIFS(monthly_gwh_mw!$T:$T,monthly_gwh_mw!$D:$D,I$6,monthly_gwh_mw!$E:$E,$C$1,monthly_gwh_mw!$U:$U,"ok",monthly_gwh_mw!$I:$I,$C7,monthly_gwh_mw!$O:$O,$D7),
IF($B$3="GWh",SUMIFS(monthly_gwh_mw!$F:$F,monthly_gwh_mw!$D:$D,I$6,monthly_gwh_mw!$I:$I,$C7,monthly_gwh_mw!$O:$O,$D7),
"error: please select either NQC MW or GWh from the dropdown in cell A3"))</f>
        <v>0</v>
      </c>
      <c r="J7" s="122">
        <f>IF($B$3="NQC MW",SUMIFS(monthly_gwh_mw!$T:$T,monthly_gwh_mw!$D:$D,J$6,monthly_gwh_mw!$E:$E,$C$1,monthly_gwh_mw!$U:$U,"ok",monthly_gwh_mw!$I:$I,$C7,monthly_gwh_mw!$O:$O,$D7),
IF($B$3="GWh",SUMIFS(monthly_gwh_mw!$F:$F,monthly_gwh_mw!$D:$D,J$6,monthly_gwh_mw!$I:$I,$C7,monthly_gwh_mw!$O:$O,$D7),
"error: please select either NQC MW or GWh from the dropdown in cell A3"))</f>
        <v>0</v>
      </c>
      <c r="K7" s="122">
        <f>IF($B$3="NQC MW",SUMIFS(monthly_gwh_mw!$T:$T,monthly_gwh_mw!$D:$D,K$6,monthly_gwh_mw!$E:$E,$C$1,monthly_gwh_mw!$U:$U,"ok",monthly_gwh_mw!$I:$I,$C7,monthly_gwh_mw!$O:$O,$D7),
IF($B$3="GWh",SUMIFS(monthly_gwh_mw!$F:$F,monthly_gwh_mw!$D:$D,K$6,monthly_gwh_mw!$I:$I,$C7,monthly_gwh_mw!$O:$O,$D7),
"error: please select either NQC MW or GWh from the dropdown in cell A3"))</f>
        <v>0</v>
      </c>
      <c r="L7" s="122">
        <f>IF($B$3="NQC MW",SUMIFS(monthly_gwh_mw!$T:$T,monthly_gwh_mw!$D:$D,L$6,monthly_gwh_mw!$E:$E,$C$1,monthly_gwh_mw!$U:$U,"ok",monthly_gwh_mw!$I:$I,$C7,monthly_gwh_mw!$O:$O,$D7),
IF($B$3="GWh",SUMIFS(monthly_gwh_mw!$F:$F,monthly_gwh_mw!$D:$D,L$6,monthly_gwh_mw!$I:$I,$C7,monthly_gwh_mw!$O:$O,$D7),
"error: please select either NQC MW or GWh from the dropdown in cell A3"))</f>
        <v>0</v>
      </c>
      <c r="M7" s="122">
        <f>IF($B$3="NQC MW",SUMIFS(monthly_gwh_mw!$T:$T,monthly_gwh_mw!$D:$D,M$6,monthly_gwh_mw!$E:$E,$C$1,monthly_gwh_mw!$U:$U,"ok",monthly_gwh_mw!$I:$I,$C7,monthly_gwh_mw!$O:$O,$D7),
IF($B$3="GWh",SUMIFS(monthly_gwh_mw!$F:$F,monthly_gwh_mw!$D:$D,M$6,monthly_gwh_mw!$I:$I,$C7,monthly_gwh_mw!$O:$O,$D7),
"error: please select either NQC MW or GWh from the dropdown in cell A3"))</f>
        <v>0</v>
      </c>
      <c r="N7" s="122">
        <f>IF($B$3="NQC MW",SUMIFS(monthly_gwh_mw!$T:$T,monthly_gwh_mw!$D:$D,N$6,monthly_gwh_mw!$E:$E,$C$1,monthly_gwh_mw!$U:$U,"ok",monthly_gwh_mw!$I:$I,$C7,monthly_gwh_mw!$O:$O,$D7),
IF($B$3="GWh",SUMIFS(monthly_gwh_mw!$F:$F,monthly_gwh_mw!$D:$D,N$6,monthly_gwh_mw!$I:$I,$C7,monthly_gwh_mw!$O:$O,$D7),
"error: please select either NQC MW or GWh from the dropdown in cell A3"))</f>
        <v>0</v>
      </c>
      <c r="O7" s="122">
        <f>IF($B$3="NQC MW",SUMIFS(monthly_gwh_mw!$T:$T,monthly_gwh_mw!$D:$D,O$6,monthly_gwh_mw!$E:$E,$C$1,monthly_gwh_mw!$U:$U,"ok",monthly_gwh_mw!$I:$I,$C7,monthly_gwh_mw!$O:$O,$D7),
IF($B$3="GWh",SUMIFS(monthly_gwh_mw!$F:$F,monthly_gwh_mw!$D:$D,O$6,monthly_gwh_mw!$I:$I,$C7,monthly_gwh_mw!$O:$O,$D7),
"error: please select either NQC MW or GWh from the dropdown in cell A3"))</f>
        <v>0</v>
      </c>
      <c r="Q7" s="122">
        <f>IF(B3="NQC MW",SUMIFS(monthly_gwh_mw!$T:$T,monthly_gwh_mw!$U:$U,"ok",monthly_gwh_mw!E:E,C1),
SUM(monthly_gwh_mw!F:F)
)</f>
        <v>2094.4431276388627</v>
      </c>
      <c r="R7" s="122">
        <f>SUM(E7:O66)</f>
        <v>2094.4431276388623</v>
      </c>
      <c r="S7" s="122">
        <f>ABS(R7-Q7)</f>
        <v>4.5474735088646412E-13</v>
      </c>
      <c r="T7" s="99" t="b">
        <f>S7&lt;5</f>
        <v>1</v>
      </c>
    </row>
    <row r="8" spans="1:30" s="97" customFormat="1" x14ac:dyDescent="0.3">
      <c r="C8" s="99" t="s">
        <v>556</v>
      </c>
      <c r="D8" s="99" t="s">
        <v>625</v>
      </c>
      <c r="E8" s="122">
        <f>IF($B$3="NQC MW",SUMIFS(monthly_gwh_mw!$T:$T,monthly_gwh_mw!$D:$D,E$6,monthly_gwh_mw!$E:$E,$C$1,monthly_gwh_mw!$U:$U,"ok",monthly_gwh_mw!$I:$I,$C8,monthly_gwh_mw!$O:$O,$D8),
IF($B$3="GWh",SUMIFS(monthly_gwh_mw!$F:$F,monthly_gwh_mw!$D:$D,E$6,monthly_gwh_mw!$I:$I,$C8,monthly_gwh_mw!$O:$O,$D8),
"error: please select either NQC MW or GWh from the dropdown in cell A3"))</f>
        <v>0</v>
      </c>
      <c r="F8" s="122">
        <f>IF($B$3="NQC MW",SUMIFS(monthly_gwh_mw!$T:$T,monthly_gwh_mw!$D:$D,F$6,monthly_gwh_mw!$E:$E,$C$1,monthly_gwh_mw!$U:$U,"ok",monthly_gwh_mw!$I:$I,$C8,monthly_gwh_mw!$O:$O,$D8),
IF($B$3="GWh",SUMIFS(monthly_gwh_mw!$F:$F,monthly_gwh_mw!$D:$D,F$6,monthly_gwh_mw!$I:$I,$C8,monthly_gwh_mw!$O:$O,$D8),
"error: please select either NQC MW or GWh from the dropdown in cell A3"))</f>
        <v>0</v>
      </c>
      <c r="G8" s="122">
        <f>IF($B$3="NQC MW",SUMIFS(monthly_gwh_mw!$T:$T,monthly_gwh_mw!$D:$D,G$6,monthly_gwh_mw!$E:$E,$C$1,monthly_gwh_mw!$U:$U,"ok",monthly_gwh_mw!$I:$I,$C8,monthly_gwh_mw!$O:$O,$D8),
IF($B$3="GWh",SUMIFS(monthly_gwh_mw!$F:$F,monthly_gwh_mw!$D:$D,G$6,monthly_gwh_mw!$I:$I,$C8,monthly_gwh_mw!$O:$O,$D8),
"error: please select either NQC MW or GWh from the dropdown in cell A3"))</f>
        <v>0</v>
      </c>
      <c r="H8" s="122">
        <f>IF($B$3="NQC MW",SUMIFS(monthly_gwh_mw!$T:$T,monthly_gwh_mw!$D:$D,H$6,monthly_gwh_mw!$E:$E,$C$1,monthly_gwh_mw!$U:$U,"ok",monthly_gwh_mw!$I:$I,$C8,monthly_gwh_mw!$O:$O,$D8),
IF($B$3="GWh",SUMIFS(monthly_gwh_mw!$F:$F,monthly_gwh_mw!$D:$D,H$6,monthly_gwh_mw!$I:$I,$C8,monthly_gwh_mw!$O:$O,$D8),
"error: please select either NQC MW or GWh from the dropdown in cell A3"))</f>
        <v>0</v>
      </c>
      <c r="I8" s="122">
        <f>IF($B$3="NQC MW",SUMIFS(monthly_gwh_mw!$T:$T,monthly_gwh_mw!$D:$D,I$6,monthly_gwh_mw!$E:$E,$C$1,monthly_gwh_mw!$U:$U,"ok",monthly_gwh_mw!$I:$I,$C8,monthly_gwh_mw!$O:$O,$D8),
IF($B$3="GWh",SUMIFS(monthly_gwh_mw!$F:$F,monthly_gwh_mw!$D:$D,I$6,monthly_gwh_mw!$I:$I,$C8,monthly_gwh_mw!$O:$O,$D8),
"error: please select either NQC MW or GWh from the dropdown in cell A3"))</f>
        <v>0</v>
      </c>
      <c r="J8" s="122">
        <f>IF($B$3="NQC MW",SUMIFS(monthly_gwh_mw!$T:$T,monthly_gwh_mw!$D:$D,J$6,monthly_gwh_mw!$E:$E,$C$1,monthly_gwh_mw!$U:$U,"ok",monthly_gwh_mw!$I:$I,$C8,monthly_gwh_mw!$O:$O,$D8),
IF($B$3="GWh",SUMIFS(monthly_gwh_mw!$F:$F,monthly_gwh_mw!$D:$D,J$6,monthly_gwh_mw!$I:$I,$C8,monthly_gwh_mw!$O:$O,$D8),
"error: please select either NQC MW or GWh from the dropdown in cell A3"))</f>
        <v>0</v>
      </c>
      <c r="K8" s="122">
        <f>IF($B$3="NQC MW",SUMIFS(monthly_gwh_mw!$T:$T,monthly_gwh_mw!$D:$D,K$6,monthly_gwh_mw!$E:$E,$C$1,monthly_gwh_mw!$U:$U,"ok",monthly_gwh_mw!$I:$I,$C8,monthly_gwh_mw!$O:$O,$D8),
IF($B$3="GWh",SUMIFS(monthly_gwh_mw!$F:$F,monthly_gwh_mw!$D:$D,K$6,monthly_gwh_mw!$I:$I,$C8,monthly_gwh_mw!$O:$O,$D8),
"error: please select either NQC MW or GWh from the dropdown in cell A3"))</f>
        <v>0</v>
      </c>
      <c r="L8" s="122">
        <f>IF($B$3="NQC MW",SUMIFS(monthly_gwh_mw!$T:$T,monthly_gwh_mw!$D:$D,L$6,monthly_gwh_mw!$E:$E,$C$1,monthly_gwh_mw!$U:$U,"ok",monthly_gwh_mw!$I:$I,$C8,monthly_gwh_mw!$O:$O,$D8),
IF($B$3="GWh",SUMIFS(monthly_gwh_mw!$F:$F,monthly_gwh_mw!$D:$D,L$6,monthly_gwh_mw!$I:$I,$C8,monthly_gwh_mw!$O:$O,$D8),
"error: please select either NQC MW or GWh from the dropdown in cell A3"))</f>
        <v>0</v>
      </c>
      <c r="M8" s="122">
        <f>IF($B$3="NQC MW",SUMIFS(monthly_gwh_mw!$T:$T,monthly_gwh_mw!$D:$D,M$6,monthly_gwh_mw!$E:$E,$C$1,monthly_gwh_mw!$U:$U,"ok",monthly_gwh_mw!$I:$I,$C8,monthly_gwh_mw!$O:$O,$D8),
IF($B$3="GWh",SUMIFS(monthly_gwh_mw!$F:$F,monthly_gwh_mw!$D:$D,M$6,monthly_gwh_mw!$I:$I,$C8,monthly_gwh_mw!$O:$O,$D8),
"error: please select either NQC MW or GWh from the dropdown in cell A3"))</f>
        <v>0</v>
      </c>
      <c r="N8" s="122">
        <f>IF($B$3="NQC MW",SUMIFS(monthly_gwh_mw!$T:$T,monthly_gwh_mw!$D:$D,N$6,monthly_gwh_mw!$E:$E,$C$1,monthly_gwh_mw!$U:$U,"ok",monthly_gwh_mw!$I:$I,$C8,monthly_gwh_mw!$O:$O,$D8),
IF($B$3="GWh",SUMIFS(monthly_gwh_mw!$F:$F,monthly_gwh_mw!$D:$D,N$6,monthly_gwh_mw!$I:$I,$C8,monthly_gwh_mw!$O:$O,$D8),
"error: please select either NQC MW or GWh from the dropdown in cell A3"))</f>
        <v>0</v>
      </c>
      <c r="O8" s="122">
        <f>IF($B$3="NQC MW",SUMIFS(monthly_gwh_mw!$T:$T,monthly_gwh_mw!$D:$D,O$6,monthly_gwh_mw!$E:$E,$C$1,monthly_gwh_mw!$U:$U,"ok",monthly_gwh_mw!$I:$I,$C8,monthly_gwh_mw!$O:$O,$D8),
IF($B$3="GWh",SUMIFS(monthly_gwh_mw!$F:$F,monthly_gwh_mw!$D:$D,O$6,monthly_gwh_mw!$I:$I,$C8,monthly_gwh_mw!$O:$O,$D8),
"error: please select either NQC MW or GWh from the dropdown in cell A3"))</f>
        <v>0</v>
      </c>
    </row>
    <row r="9" spans="1:30" s="97" customFormat="1" x14ac:dyDescent="0.3">
      <c r="C9" s="99" t="s">
        <v>556</v>
      </c>
      <c r="D9" s="99" t="s">
        <v>626</v>
      </c>
      <c r="E9" s="122">
        <f>IF($B$3="NQC MW",SUMIFS(monthly_gwh_mw!$T:$T,monthly_gwh_mw!$D:$D,E$6,monthly_gwh_mw!$E:$E,$C$1,monthly_gwh_mw!$U:$U,"ok",monthly_gwh_mw!$I:$I,$C9,monthly_gwh_mw!$O:$O,$D9),
IF($B$3="GWh",SUMIFS(monthly_gwh_mw!$F:$F,monthly_gwh_mw!$D:$D,E$6,monthly_gwh_mw!$I:$I,$C9,monthly_gwh_mw!$O:$O,$D9),
"error: please select either NQC MW or GWh from the dropdown in cell A3"))</f>
        <v>0</v>
      </c>
      <c r="F9" s="122">
        <f>IF($B$3="NQC MW",SUMIFS(monthly_gwh_mw!$T:$T,monthly_gwh_mw!$D:$D,F$6,monthly_gwh_mw!$E:$E,$C$1,monthly_gwh_mw!$U:$U,"ok",monthly_gwh_mw!$I:$I,$C9,monthly_gwh_mw!$O:$O,$D9),
IF($B$3="GWh",SUMIFS(monthly_gwh_mw!$F:$F,monthly_gwh_mw!$D:$D,F$6,monthly_gwh_mw!$I:$I,$C9,monthly_gwh_mw!$O:$O,$D9),
"error: please select either NQC MW or GWh from the dropdown in cell A3"))</f>
        <v>0</v>
      </c>
      <c r="G9" s="122">
        <f>IF($B$3="NQC MW",SUMIFS(monthly_gwh_mw!$T:$T,monthly_gwh_mw!$D:$D,G$6,monthly_gwh_mw!$E:$E,$C$1,monthly_gwh_mw!$U:$U,"ok",monthly_gwh_mw!$I:$I,$C9,monthly_gwh_mw!$O:$O,$D9),
IF($B$3="GWh",SUMIFS(monthly_gwh_mw!$F:$F,monthly_gwh_mw!$D:$D,G$6,monthly_gwh_mw!$I:$I,$C9,monthly_gwh_mw!$O:$O,$D9),
"error: please select either NQC MW or GWh from the dropdown in cell A3"))</f>
        <v>0</v>
      </c>
      <c r="H9" s="122">
        <f>IF($B$3="NQC MW",SUMIFS(monthly_gwh_mw!$T:$T,monthly_gwh_mw!$D:$D,H$6,monthly_gwh_mw!$E:$E,$C$1,monthly_gwh_mw!$U:$U,"ok",monthly_gwh_mw!$I:$I,$C9,monthly_gwh_mw!$O:$O,$D9),
IF($B$3="GWh",SUMIFS(monthly_gwh_mw!$F:$F,monthly_gwh_mw!$D:$D,H$6,monthly_gwh_mw!$I:$I,$C9,monthly_gwh_mw!$O:$O,$D9),
"error: please select either NQC MW or GWh from the dropdown in cell A3"))</f>
        <v>0</v>
      </c>
      <c r="I9" s="122">
        <f>IF($B$3="NQC MW",SUMIFS(monthly_gwh_mw!$T:$T,monthly_gwh_mw!$D:$D,I$6,monthly_gwh_mw!$E:$E,$C$1,monthly_gwh_mw!$U:$U,"ok",monthly_gwh_mw!$I:$I,$C9,monthly_gwh_mw!$O:$O,$D9),
IF($B$3="GWh",SUMIFS(monthly_gwh_mw!$F:$F,monthly_gwh_mw!$D:$D,I$6,monthly_gwh_mw!$I:$I,$C9,monthly_gwh_mw!$O:$O,$D9),
"error: please select either NQC MW or GWh from the dropdown in cell A3"))</f>
        <v>0</v>
      </c>
      <c r="J9" s="122">
        <f>IF($B$3="NQC MW",SUMIFS(monthly_gwh_mw!$T:$T,monthly_gwh_mw!$D:$D,J$6,monthly_gwh_mw!$E:$E,$C$1,monthly_gwh_mw!$U:$U,"ok",monthly_gwh_mw!$I:$I,$C9,monthly_gwh_mw!$O:$O,$D9),
IF($B$3="GWh",SUMIFS(monthly_gwh_mw!$F:$F,monthly_gwh_mw!$D:$D,J$6,monthly_gwh_mw!$I:$I,$C9,monthly_gwh_mw!$O:$O,$D9),
"error: please select either NQC MW or GWh from the dropdown in cell A3"))</f>
        <v>0</v>
      </c>
      <c r="K9" s="122">
        <f>IF($B$3="NQC MW",SUMIFS(monthly_gwh_mw!$T:$T,monthly_gwh_mw!$D:$D,K$6,monthly_gwh_mw!$E:$E,$C$1,monthly_gwh_mw!$U:$U,"ok",monthly_gwh_mw!$I:$I,$C9,monthly_gwh_mw!$O:$O,$D9),
IF($B$3="GWh",SUMIFS(monthly_gwh_mw!$F:$F,monthly_gwh_mw!$D:$D,K$6,monthly_gwh_mw!$I:$I,$C9,monthly_gwh_mw!$O:$O,$D9),
"error: please select either NQC MW or GWh from the dropdown in cell A3"))</f>
        <v>0</v>
      </c>
      <c r="L9" s="122">
        <f>IF($B$3="NQC MW",SUMIFS(monthly_gwh_mw!$T:$T,monthly_gwh_mw!$D:$D,L$6,monthly_gwh_mw!$E:$E,$C$1,monthly_gwh_mw!$U:$U,"ok",monthly_gwh_mw!$I:$I,$C9,monthly_gwh_mw!$O:$O,$D9),
IF($B$3="GWh",SUMIFS(monthly_gwh_mw!$F:$F,monthly_gwh_mw!$D:$D,L$6,monthly_gwh_mw!$I:$I,$C9,monthly_gwh_mw!$O:$O,$D9),
"error: please select either NQC MW or GWh from the dropdown in cell A3"))</f>
        <v>0</v>
      </c>
      <c r="M9" s="122">
        <f>IF($B$3="NQC MW",SUMIFS(monthly_gwh_mw!$T:$T,monthly_gwh_mw!$D:$D,M$6,monthly_gwh_mw!$E:$E,$C$1,monthly_gwh_mw!$U:$U,"ok",monthly_gwh_mw!$I:$I,$C9,monthly_gwh_mw!$O:$O,$D9),
IF($B$3="GWh",SUMIFS(monthly_gwh_mw!$F:$F,monthly_gwh_mw!$D:$D,M$6,monthly_gwh_mw!$I:$I,$C9,monthly_gwh_mw!$O:$O,$D9),
"error: please select either NQC MW or GWh from the dropdown in cell A3"))</f>
        <v>0</v>
      </c>
      <c r="N9" s="122">
        <f>IF($B$3="NQC MW",SUMIFS(monthly_gwh_mw!$T:$T,monthly_gwh_mw!$D:$D,N$6,monthly_gwh_mw!$E:$E,$C$1,monthly_gwh_mw!$U:$U,"ok",monthly_gwh_mw!$I:$I,$C9,monthly_gwh_mw!$O:$O,$D9),
IF($B$3="GWh",SUMIFS(monthly_gwh_mw!$F:$F,monthly_gwh_mw!$D:$D,N$6,monthly_gwh_mw!$I:$I,$C9,monthly_gwh_mw!$O:$O,$D9),
"error: please select either NQC MW or GWh from the dropdown in cell A3"))</f>
        <v>0</v>
      </c>
      <c r="O9" s="122">
        <f>IF($B$3="NQC MW",SUMIFS(monthly_gwh_mw!$T:$T,monthly_gwh_mw!$D:$D,O$6,monthly_gwh_mw!$E:$E,$C$1,monthly_gwh_mw!$U:$U,"ok",monthly_gwh_mw!$I:$I,$C9,monthly_gwh_mw!$O:$O,$D9),
IF($B$3="GWh",SUMIFS(monthly_gwh_mw!$F:$F,monthly_gwh_mw!$D:$D,O$6,monthly_gwh_mw!$I:$I,$C9,monthly_gwh_mw!$O:$O,$D9),
"error: please select either NQC MW or GWh from the dropdown in cell A3"))</f>
        <v>0</v>
      </c>
      <c r="S9" s="96"/>
      <c r="T9" s="96"/>
      <c r="AD9" s="96"/>
    </row>
    <row r="10" spans="1:30" s="97" customFormat="1" x14ac:dyDescent="0.3">
      <c r="C10" s="99" t="s">
        <v>556</v>
      </c>
      <c r="D10" s="99" t="s">
        <v>627</v>
      </c>
      <c r="E10" s="122">
        <f>IF($B$3="NQC MW",SUMIFS(monthly_gwh_mw!$T:$T,monthly_gwh_mw!$D:$D,E$6,monthly_gwh_mw!$E:$E,$C$1,monthly_gwh_mw!$U:$U,"ok",monthly_gwh_mw!$I:$I,$C10,monthly_gwh_mw!$O:$O,$D10),
IF($B$3="GWh",SUMIFS(monthly_gwh_mw!$F:$F,monthly_gwh_mw!$D:$D,E$6,monthly_gwh_mw!$I:$I,$C10,monthly_gwh_mw!$O:$O,$D10),
"error: please select either NQC MW or GWh from the dropdown in cell A3"))</f>
        <v>0</v>
      </c>
      <c r="F10" s="122">
        <f>IF($B$3="NQC MW",SUMIFS(monthly_gwh_mw!$T:$T,monthly_gwh_mw!$D:$D,F$6,monthly_gwh_mw!$E:$E,$C$1,monthly_gwh_mw!$U:$U,"ok",monthly_gwh_mw!$I:$I,$C10,monthly_gwh_mw!$O:$O,$D10),
IF($B$3="GWh",SUMIFS(monthly_gwh_mw!$F:$F,monthly_gwh_mw!$D:$D,F$6,monthly_gwh_mw!$I:$I,$C10,monthly_gwh_mw!$O:$O,$D10),
"error: please select either NQC MW or GWh from the dropdown in cell A3"))</f>
        <v>0</v>
      </c>
      <c r="G10" s="122">
        <f>IF($B$3="NQC MW",SUMIFS(monthly_gwh_mw!$T:$T,monthly_gwh_mw!$D:$D,G$6,monthly_gwh_mw!$E:$E,$C$1,monthly_gwh_mw!$U:$U,"ok",monthly_gwh_mw!$I:$I,$C10,monthly_gwh_mw!$O:$O,$D10),
IF($B$3="GWh",SUMIFS(monthly_gwh_mw!$F:$F,monthly_gwh_mw!$D:$D,G$6,monthly_gwh_mw!$I:$I,$C10,monthly_gwh_mw!$O:$O,$D10),
"error: please select either NQC MW or GWh from the dropdown in cell A3"))</f>
        <v>0</v>
      </c>
      <c r="H10" s="122">
        <f>IF($B$3="NQC MW",SUMIFS(monthly_gwh_mw!$T:$T,monthly_gwh_mw!$D:$D,H$6,monthly_gwh_mw!$E:$E,$C$1,monthly_gwh_mw!$U:$U,"ok",monthly_gwh_mw!$I:$I,$C10,monthly_gwh_mw!$O:$O,$D10),
IF($B$3="GWh",SUMIFS(monthly_gwh_mw!$F:$F,monthly_gwh_mw!$D:$D,H$6,monthly_gwh_mw!$I:$I,$C10,monthly_gwh_mw!$O:$O,$D10),
"error: please select either NQC MW or GWh from the dropdown in cell A3"))</f>
        <v>0</v>
      </c>
      <c r="I10" s="122">
        <f>IF($B$3="NQC MW",SUMIFS(monthly_gwh_mw!$T:$T,monthly_gwh_mw!$D:$D,I$6,monthly_gwh_mw!$E:$E,$C$1,monthly_gwh_mw!$U:$U,"ok",monthly_gwh_mw!$I:$I,$C10,monthly_gwh_mw!$O:$O,$D10),
IF($B$3="GWh",SUMIFS(monthly_gwh_mw!$F:$F,monthly_gwh_mw!$D:$D,I$6,monthly_gwh_mw!$I:$I,$C10,monthly_gwh_mw!$O:$O,$D10),
"error: please select either NQC MW or GWh from the dropdown in cell A3"))</f>
        <v>0</v>
      </c>
      <c r="J10" s="122">
        <f>IF($B$3="NQC MW",SUMIFS(monthly_gwh_mw!$T:$T,monthly_gwh_mw!$D:$D,J$6,monthly_gwh_mw!$E:$E,$C$1,monthly_gwh_mw!$U:$U,"ok",monthly_gwh_mw!$I:$I,$C10,monthly_gwh_mw!$O:$O,$D10),
IF($B$3="GWh",SUMIFS(monthly_gwh_mw!$F:$F,monthly_gwh_mw!$D:$D,J$6,monthly_gwh_mw!$I:$I,$C10,monthly_gwh_mw!$O:$O,$D10),
"error: please select either NQC MW or GWh from the dropdown in cell A3"))</f>
        <v>0</v>
      </c>
      <c r="K10" s="122">
        <f>IF($B$3="NQC MW",SUMIFS(monthly_gwh_mw!$T:$T,monthly_gwh_mw!$D:$D,K$6,monthly_gwh_mw!$E:$E,$C$1,monthly_gwh_mw!$U:$U,"ok",monthly_gwh_mw!$I:$I,$C10,monthly_gwh_mw!$O:$O,$D10),
IF($B$3="GWh",SUMIFS(monthly_gwh_mw!$F:$F,monthly_gwh_mw!$D:$D,K$6,monthly_gwh_mw!$I:$I,$C10,monthly_gwh_mw!$O:$O,$D10),
"error: please select either NQC MW or GWh from the dropdown in cell A3"))</f>
        <v>0</v>
      </c>
      <c r="L10" s="122">
        <f>IF($B$3="NQC MW",SUMIFS(monthly_gwh_mw!$T:$T,monthly_gwh_mw!$D:$D,L$6,monthly_gwh_mw!$E:$E,$C$1,monthly_gwh_mw!$U:$U,"ok",monthly_gwh_mw!$I:$I,$C10,monthly_gwh_mw!$O:$O,$D10),
IF($B$3="GWh",SUMIFS(monthly_gwh_mw!$F:$F,monthly_gwh_mw!$D:$D,L$6,monthly_gwh_mw!$I:$I,$C10,monthly_gwh_mw!$O:$O,$D10),
"error: please select either NQC MW or GWh from the dropdown in cell A3"))</f>
        <v>0</v>
      </c>
      <c r="M10" s="122">
        <f>IF($B$3="NQC MW",SUMIFS(monthly_gwh_mw!$T:$T,monthly_gwh_mw!$D:$D,M$6,monthly_gwh_mw!$E:$E,$C$1,monthly_gwh_mw!$U:$U,"ok",monthly_gwh_mw!$I:$I,$C10,monthly_gwh_mw!$O:$O,$D10),
IF($B$3="GWh",SUMIFS(monthly_gwh_mw!$F:$F,monthly_gwh_mw!$D:$D,M$6,monthly_gwh_mw!$I:$I,$C10,monthly_gwh_mw!$O:$O,$D10),
"error: please select either NQC MW or GWh from the dropdown in cell A3"))</f>
        <v>0</v>
      </c>
      <c r="N10" s="122">
        <f>IF($B$3="NQC MW",SUMIFS(monthly_gwh_mw!$T:$T,monthly_gwh_mw!$D:$D,N$6,monthly_gwh_mw!$E:$E,$C$1,monthly_gwh_mw!$U:$U,"ok",monthly_gwh_mw!$I:$I,$C10,monthly_gwh_mw!$O:$O,$D10),
IF($B$3="GWh",SUMIFS(monthly_gwh_mw!$F:$F,monthly_gwh_mw!$D:$D,N$6,monthly_gwh_mw!$I:$I,$C10,monthly_gwh_mw!$O:$O,$D10),
"error: please select either NQC MW or GWh from the dropdown in cell A3"))</f>
        <v>0</v>
      </c>
      <c r="O10" s="122">
        <f>IF($B$3="NQC MW",SUMIFS(monthly_gwh_mw!$T:$T,monthly_gwh_mw!$D:$D,O$6,monthly_gwh_mw!$E:$E,$C$1,monthly_gwh_mw!$U:$U,"ok",monthly_gwh_mw!$I:$I,$C10,monthly_gwh_mw!$O:$O,$D10),
IF($B$3="GWh",SUMIFS(monthly_gwh_mw!$F:$F,monthly_gwh_mw!$D:$D,O$6,monthly_gwh_mw!$I:$I,$C10,monthly_gwh_mw!$O:$O,$D10),
"error: please select either NQC MW or GWh from the dropdown in cell A3"))</f>
        <v>0</v>
      </c>
      <c r="T10" s="96">
        <f>fillmes!E3</f>
        <v>0</v>
      </c>
      <c r="U10" s="65" t="s">
        <v>628</v>
      </c>
      <c r="AD10" s="96"/>
    </row>
    <row r="11" spans="1:30" s="97" customFormat="1" x14ac:dyDescent="0.3">
      <c r="C11" s="99" t="s">
        <v>556</v>
      </c>
      <c r="D11" s="99" t="s">
        <v>629</v>
      </c>
      <c r="E11" s="122">
        <f>IF($B$3="NQC MW",SUMIFS(monthly_gwh_mw!$T:$T,monthly_gwh_mw!$D:$D,E$6,monthly_gwh_mw!$E:$E,$C$1,monthly_gwh_mw!$U:$U,"ok",monthly_gwh_mw!$I:$I,$C11,monthly_gwh_mw!$O:$O,$D11),
IF($B$3="GWh",SUMIFS(monthly_gwh_mw!$F:$F,monthly_gwh_mw!$D:$D,E$6,monthly_gwh_mw!$I:$I,$C11,monthly_gwh_mw!$O:$O,$D11),
"error: please select either NQC MW or GWh from the dropdown in cell A3"))</f>
        <v>0</v>
      </c>
      <c r="F11" s="122">
        <f>IF($B$3="NQC MW",SUMIFS(monthly_gwh_mw!$T:$T,monthly_gwh_mw!$D:$D,F$6,monthly_gwh_mw!$E:$E,$C$1,monthly_gwh_mw!$U:$U,"ok",monthly_gwh_mw!$I:$I,$C11,monthly_gwh_mw!$O:$O,$D11),
IF($B$3="GWh",SUMIFS(monthly_gwh_mw!$F:$F,monthly_gwh_mw!$D:$D,F$6,monthly_gwh_mw!$I:$I,$C11,monthly_gwh_mw!$O:$O,$D11),
"error: please select either NQC MW or GWh from the dropdown in cell A3"))</f>
        <v>0</v>
      </c>
      <c r="G11" s="122">
        <f>IF($B$3="NQC MW",SUMIFS(monthly_gwh_mw!$T:$T,monthly_gwh_mw!$D:$D,G$6,monthly_gwh_mw!$E:$E,$C$1,monthly_gwh_mw!$U:$U,"ok",monthly_gwh_mw!$I:$I,$C11,monthly_gwh_mw!$O:$O,$D11),
IF($B$3="GWh",SUMIFS(monthly_gwh_mw!$F:$F,monthly_gwh_mw!$D:$D,G$6,monthly_gwh_mw!$I:$I,$C11,monthly_gwh_mw!$O:$O,$D11),
"error: please select either NQC MW or GWh from the dropdown in cell A3"))</f>
        <v>0</v>
      </c>
      <c r="H11" s="122">
        <f>IF($B$3="NQC MW",SUMIFS(monthly_gwh_mw!$T:$T,monthly_gwh_mw!$D:$D,H$6,monthly_gwh_mw!$E:$E,$C$1,monthly_gwh_mw!$U:$U,"ok",monthly_gwh_mw!$I:$I,$C11,monthly_gwh_mw!$O:$O,$D11),
IF($B$3="GWh",SUMIFS(monthly_gwh_mw!$F:$F,monthly_gwh_mw!$D:$D,H$6,monthly_gwh_mw!$I:$I,$C11,monthly_gwh_mw!$O:$O,$D11),
"error: please select either NQC MW or GWh from the dropdown in cell A3"))</f>
        <v>0</v>
      </c>
      <c r="I11" s="122">
        <f>IF($B$3="NQC MW",SUMIFS(monthly_gwh_mw!$T:$T,monthly_gwh_mw!$D:$D,I$6,monthly_gwh_mw!$E:$E,$C$1,monthly_gwh_mw!$U:$U,"ok",monthly_gwh_mw!$I:$I,$C11,monthly_gwh_mw!$O:$O,$D11),
IF($B$3="GWh",SUMIFS(monthly_gwh_mw!$F:$F,monthly_gwh_mw!$D:$D,I$6,monthly_gwh_mw!$I:$I,$C11,monthly_gwh_mw!$O:$O,$D11),
"error: please select either NQC MW or GWh from the dropdown in cell A3"))</f>
        <v>0</v>
      </c>
      <c r="J11" s="122">
        <f>IF($B$3="NQC MW",SUMIFS(monthly_gwh_mw!$T:$T,monthly_gwh_mw!$D:$D,J$6,monthly_gwh_mw!$E:$E,$C$1,monthly_gwh_mw!$U:$U,"ok",monthly_gwh_mw!$I:$I,$C11,monthly_gwh_mw!$O:$O,$D11),
IF($B$3="GWh",SUMIFS(monthly_gwh_mw!$F:$F,monthly_gwh_mw!$D:$D,J$6,monthly_gwh_mw!$I:$I,$C11,monthly_gwh_mw!$O:$O,$D11),
"error: please select either NQC MW or GWh from the dropdown in cell A3"))</f>
        <v>0</v>
      </c>
      <c r="K11" s="122">
        <f>IF($B$3="NQC MW",SUMIFS(monthly_gwh_mw!$T:$T,monthly_gwh_mw!$D:$D,K$6,monthly_gwh_mw!$E:$E,$C$1,monthly_gwh_mw!$U:$U,"ok",monthly_gwh_mw!$I:$I,$C11,monthly_gwh_mw!$O:$O,$D11),
IF($B$3="GWh",SUMIFS(monthly_gwh_mw!$F:$F,monthly_gwh_mw!$D:$D,K$6,monthly_gwh_mw!$I:$I,$C11,monthly_gwh_mw!$O:$O,$D11),
"error: please select either NQC MW or GWh from the dropdown in cell A3"))</f>
        <v>0</v>
      </c>
      <c r="L11" s="122">
        <f>IF($B$3="NQC MW",SUMIFS(monthly_gwh_mw!$T:$T,monthly_gwh_mw!$D:$D,L$6,monthly_gwh_mw!$E:$E,$C$1,monthly_gwh_mw!$U:$U,"ok",monthly_gwh_mw!$I:$I,$C11,monthly_gwh_mw!$O:$O,$D11),
IF($B$3="GWh",SUMIFS(monthly_gwh_mw!$F:$F,monthly_gwh_mw!$D:$D,L$6,monthly_gwh_mw!$I:$I,$C11,monthly_gwh_mw!$O:$O,$D11),
"error: please select either NQC MW or GWh from the dropdown in cell A3"))</f>
        <v>0</v>
      </c>
      <c r="M11" s="122">
        <f>IF($B$3="NQC MW",SUMIFS(monthly_gwh_mw!$T:$T,monthly_gwh_mw!$D:$D,M$6,monthly_gwh_mw!$E:$E,$C$1,monthly_gwh_mw!$U:$U,"ok",monthly_gwh_mw!$I:$I,$C11,monthly_gwh_mw!$O:$O,$D11),
IF($B$3="GWh",SUMIFS(monthly_gwh_mw!$F:$F,monthly_gwh_mw!$D:$D,M$6,monthly_gwh_mw!$I:$I,$C11,monthly_gwh_mw!$O:$O,$D11),
"error: please select either NQC MW or GWh from the dropdown in cell A3"))</f>
        <v>0</v>
      </c>
      <c r="N11" s="122">
        <f>IF($B$3="NQC MW",SUMIFS(monthly_gwh_mw!$T:$T,monthly_gwh_mw!$D:$D,N$6,monthly_gwh_mw!$E:$E,$C$1,monthly_gwh_mw!$U:$U,"ok",monthly_gwh_mw!$I:$I,$C11,monthly_gwh_mw!$O:$O,$D11),
IF($B$3="GWh",SUMIFS(monthly_gwh_mw!$F:$F,monthly_gwh_mw!$D:$D,N$6,monthly_gwh_mw!$I:$I,$C11,monthly_gwh_mw!$O:$O,$D11),
"error: please select either NQC MW or GWh from the dropdown in cell A3"))</f>
        <v>0</v>
      </c>
      <c r="O11" s="122">
        <f>IF($B$3="NQC MW",SUMIFS(monthly_gwh_mw!$T:$T,monthly_gwh_mw!$D:$D,O$6,monthly_gwh_mw!$E:$E,$C$1,monthly_gwh_mw!$U:$U,"ok",monthly_gwh_mw!$I:$I,$C11,monthly_gwh_mw!$O:$O,$D11),
IF($B$3="GWh",SUMIFS(monthly_gwh_mw!$F:$F,monthly_gwh_mw!$D:$D,O$6,monthly_gwh_mw!$I:$I,$C11,monthly_gwh_mw!$O:$O,$D11),
"error: please select either NQC MW or GWh from the dropdown in cell A3"))</f>
        <v>0</v>
      </c>
      <c r="S11" s="96"/>
      <c r="T11" s="96"/>
      <c r="AD11" s="96"/>
    </row>
    <row r="12" spans="1:30" s="97" customFormat="1" x14ac:dyDescent="0.3">
      <c r="C12" s="99" t="s">
        <v>556</v>
      </c>
      <c r="D12" s="99" t="s">
        <v>630</v>
      </c>
      <c r="E12" s="122">
        <f>IF($B$3="NQC MW",SUMIFS(monthly_gwh_mw!$T:$T,monthly_gwh_mw!$D:$D,E$6,monthly_gwh_mw!$E:$E,$C$1,monthly_gwh_mw!$U:$U,"ok",monthly_gwh_mw!$I:$I,$C12,monthly_gwh_mw!$O:$O,$D12),
IF($B$3="GWh",SUMIFS(monthly_gwh_mw!$F:$F,monthly_gwh_mw!$D:$D,E$6,monthly_gwh_mw!$I:$I,$C12,monthly_gwh_mw!$O:$O,$D12),
"error: please select either NQC MW or GWh from the dropdown in cell A3"))</f>
        <v>0</v>
      </c>
      <c r="F12" s="122">
        <f>IF($B$3="NQC MW",SUMIFS(monthly_gwh_mw!$T:$T,monthly_gwh_mw!$D:$D,F$6,monthly_gwh_mw!$E:$E,$C$1,monthly_gwh_mw!$U:$U,"ok",monthly_gwh_mw!$I:$I,$C12,monthly_gwh_mw!$O:$O,$D12),
IF($B$3="GWh",SUMIFS(monthly_gwh_mw!$F:$F,monthly_gwh_mw!$D:$D,F$6,monthly_gwh_mw!$I:$I,$C12,monthly_gwh_mw!$O:$O,$D12),
"error: please select either NQC MW or GWh from the dropdown in cell A3"))</f>
        <v>0</v>
      </c>
      <c r="G12" s="122">
        <f>IF($B$3="NQC MW",SUMIFS(monthly_gwh_mw!$T:$T,monthly_gwh_mw!$D:$D,G$6,monthly_gwh_mw!$E:$E,$C$1,monthly_gwh_mw!$U:$U,"ok",monthly_gwh_mw!$I:$I,$C12,monthly_gwh_mw!$O:$O,$D12),
IF($B$3="GWh",SUMIFS(monthly_gwh_mw!$F:$F,monthly_gwh_mw!$D:$D,G$6,monthly_gwh_mw!$I:$I,$C12,monthly_gwh_mw!$O:$O,$D12),
"error: please select either NQC MW or GWh from the dropdown in cell A3"))</f>
        <v>0</v>
      </c>
      <c r="H12" s="122">
        <f>IF($B$3="NQC MW",SUMIFS(monthly_gwh_mw!$T:$T,monthly_gwh_mw!$D:$D,H$6,monthly_gwh_mw!$E:$E,$C$1,monthly_gwh_mw!$U:$U,"ok",monthly_gwh_mw!$I:$I,$C12,monthly_gwh_mw!$O:$O,$D12),
IF($B$3="GWh",SUMIFS(monthly_gwh_mw!$F:$F,monthly_gwh_mw!$D:$D,H$6,monthly_gwh_mw!$I:$I,$C12,monthly_gwh_mw!$O:$O,$D12),
"error: please select either NQC MW or GWh from the dropdown in cell A3"))</f>
        <v>0</v>
      </c>
      <c r="I12" s="122">
        <f>IF($B$3="NQC MW",SUMIFS(monthly_gwh_mw!$T:$T,monthly_gwh_mw!$D:$D,I$6,monthly_gwh_mw!$E:$E,$C$1,monthly_gwh_mw!$U:$U,"ok",monthly_gwh_mw!$I:$I,$C12,monthly_gwh_mw!$O:$O,$D12),
IF($B$3="GWh",SUMIFS(monthly_gwh_mw!$F:$F,monthly_gwh_mw!$D:$D,I$6,monthly_gwh_mw!$I:$I,$C12,monthly_gwh_mw!$O:$O,$D12),
"error: please select either NQC MW or GWh from the dropdown in cell A3"))</f>
        <v>0</v>
      </c>
      <c r="J12" s="122">
        <f>IF($B$3="NQC MW",SUMIFS(monthly_gwh_mw!$T:$T,monthly_gwh_mw!$D:$D,J$6,monthly_gwh_mw!$E:$E,$C$1,monthly_gwh_mw!$U:$U,"ok",monthly_gwh_mw!$I:$I,$C12,monthly_gwh_mw!$O:$O,$D12),
IF($B$3="GWh",SUMIFS(monthly_gwh_mw!$F:$F,monthly_gwh_mw!$D:$D,J$6,monthly_gwh_mw!$I:$I,$C12,monthly_gwh_mw!$O:$O,$D12),
"error: please select either NQC MW or GWh from the dropdown in cell A3"))</f>
        <v>0</v>
      </c>
      <c r="K12" s="122">
        <f>IF($B$3="NQC MW",SUMIFS(monthly_gwh_mw!$T:$T,monthly_gwh_mw!$D:$D,K$6,monthly_gwh_mw!$E:$E,$C$1,monthly_gwh_mw!$U:$U,"ok",monthly_gwh_mw!$I:$I,$C12,monthly_gwh_mw!$O:$O,$D12),
IF($B$3="GWh",SUMIFS(monthly_gwh_mw!$F:$F,monthly_gwh_mw!$D:$D,K$6,monthly_gwh_mw!$I:$I,$C12,monthly_gwh_mw!$O:$O,$D12),
"error: please select either NQC MW or GWh from the dropdown in cell A3"))</f>
        <v>0</v>
      </c>
      <c r="L12" s="122">
        <f>IF($B$3="NQC MW",SUMIFS(monthly_gwh_mw!$T:$T,monthly_gwh_mw!$D:$D,L$6,monthly_gwh_mw!$E:$E,$C$1,monthly_gwh_mw!$U:$U,"ok",monthly_gwh_mw!$I:$I,$C12,monthly_gwh_mw!$O:$O,$D12),
IF($B$3="GWh",SUMIFS(monthly_gwh_mw!$F:$F,monthly_gwh_mw!$D:$D,L$6,monthly_gwh_mw!$I:$I,$C12,monthly_gwh_mw!$O:$O,$D12),
"error: please select either NQC MW or GWh from the dropdown in cell A3"))</f>
        <v>0</v>
      </c>
      <c r="M12" s="122">
        <f>IF($B$3="NQC MW",SUMIFS(monthly_gwh_mw!$T:$T,monthly_gwh_mw!$D:$D,M$6,monthly_gwh_mw!$E:$E,$C$1,monthly_gwh_mw!$U:$U,"ok",monthly_gwh_mw!$I:$I,$C12,monthly_gwh_mw!$O:$O,$D12),
IF($B$3="GWh",SUMIFS(monthly_gwh_mw!$F:$F,monthly_gwh_mw!$D:$D,M$6,monthly_gwh_mw!$I:$I,$C12,monthly_gwh_mw!$O:$O,$D12),
"error: please select either NQC MW or GWh from the dropdown in cell A3"))</f>
        <v>0</v>
      </c>
      <c r="N12" s="122">
        <f>IF($B$3="NQC MW",SUMIFS(monthly_gwh_mw!$T:$T,monthly_gwh_mw!$D:$D,N$6,monthly_gwh_mw!$E:$E,$C$1,monthly_gwh_mw!$U:$U,"ok",monthly_gwh_mw!$I:$I,$C12,monthly_gwh_mw!$O:$O,$D12),
IF($B$3="GWh",SUMIFS(monthly_gwh_mw!$F:$F,monthly_gwh_mw!$D:$D,N$6,monthly_gwh_mw!$I:$I,$C12,monthly_gwh_mw!$O:$O,$D12),
"error: please select either NQC MW or GWh from the dropdown in cell A3"))</f>
        <v>0</v>
      </c>
      <c r="O12" s="122">
        <f>IF($B$3="NQC MW",SUMIFS(monthly_gwh_mw!$T:$T,monthly_gwh_mw!$D:$D,O$6,monthly_gwh_mw!$E:$E,$C$1,monthly_gwh_mw!$U:$U,"ok",monthly_gwh_mw!$I:$I,$C12,monthly_gwh_mw!$O:$O,$D12),
IF($B$3="GWh",SUMIFS(monthly_gwh_mw!$F:$F,monthly_gwh_mw!$D:$D,O$6,monthly_gwh_mw!$I:$I,$C12,monthly_gwh_mw!$O:$O,$D12),
"error: please select either NQC MW or GWh from the dropdown in cell A3"))</f>
        <v>0</v>
      </c>
      <c r="S12" s="96"/>
      <c r="T12" s="96"/>
      <c r="AD12" s="96"/>
    </row>
    <row r="13" spans="1:30" s="97" customFormat="1" x14ac:dyDescent="0.3">
      <c r="C13" s="99" t="s">
        <v>556</v>
      </c>
      <c r="D13" s="99" t="s">
        <v>631</v>
      </c>
      <c r="E13" s="122">
        <f>IF($B$3="NQC MW",SUMIFS(monthly_gwh_mw!$T:$T,monthly_gwh_mw!$D:$D,E$6,monthly_gwh_mw!$E:$E,$C$1,monthly_gwh_mw!$U:$U,"ok",monthly_gwh_mw!$I:$I,$C13,monthly_gwh_mw!$O:$O,$D13),
IF($B$3="GWh",SUMIFS(monthly_gwh_mw!$F:$F,monthly_gwh_mw!$D:$D,E$6,monthly_gwh_mw!$I:$I,$C13,monthly_gwh_mw!$O:$O,$D13),
"error: please select either NQC MW or GWh from the dropdown in cell A3"))</f>
        <v>10</v>
      </c>
      <c r="F13" s="122">
        <f>IF($B$3="NQC MW",SUMIFS(monthly_gwh_mw!$T:$T,monthly_gwh_mw!$D:$D,F$6,monthly_gwh_mw!$E:$E,$C$1,monthly_gwh_mw!$U:$U,"ok",monthly_gwh_mw!$I:$I,$C13,monthly_gwh_mw!$O:$O,$D13),
IF($B$3="GWh",SUMIFS(monthly_gwh_mw!$F:$F,monthly_gwh_mw!$D:$D,F$6,monthly_gwh_mw!$I:$I,$C13,monthly_gwh_mw!$O:$O,$D13),
"error: please select either NQC MW or GWh from the dropdown in cell A3"))</f>
        <v>10</v>
      </c>
      <c r="G13" s="122">
        <f>IF($B$3="NQC MW",SUMIFS(monthly_gwh_mw!$T:$T,monthly_gwh_mw!$D:$D,G$6,monthly_gwh_mw!$E:$E,$C$1,monthly_gwh_mw!$U:$U,"ok",monthly_gwh_mw!$I:$I,$C13,monthly_gwh_mw!$O:$O,$D13),
IF($B$3="GWh",SUMIFS(monthly_gwh_mw!$F:$F,monthly_gwh_mw!$D:$D,G$6,monthly_gwh_mw!$I:$I,$C13,monthly_gwh_mw!$O:$O,$D13),
"error: please select either NQC MW or GWh from the dropdown in cell A3"))</f>
        <v>10</v>
      </c>
      <c r="H13" s="122">
        <f>IF($B$3="NQC MW",SUMIFS(monthly_gwh_mw!$T:$T,monthly_gwh_mw!$D:$D,H$6,monthly_gwh_mw!$E:$E,$C$1,monthly_gwh_mw!$U:$U,"ok",monthly_gwh_mw!$I:$I,$C13,monthly_gwh_mw!$O:$O,$D13),
IF($B$3="GWh",SUMIFS(monthly_gwh_mw!$F:$F,monthly_gwh_mw!$D:$D,H$6,monthly_gwh_mw!$I:$I,$C13,monthly_gwh_mw!$O:$O,$D13),
"error: please select either NQC MW or GWh from the dropdown in cell A3"))</f>
        <v>0</v>
      </c>
      <c r="I13" s="122">
        <f>IF($B$3="NQC MW",SUMIFS(monthly_gwh_mw!$T:$T,monthly_gwh_mw!$D:$D,I$6,monthly_gwh_mw!$E:$E,$C$1,monthly_gwh_mw!$U:$U,"ok",monthly_gwh_mw!$I:$I,$C13,monthly_gwh_mw!$O:$O,$D13),
IF($B$3="GWh",SUMIFS(monthly_gwh_mw!$F:$F,monthly_gwh_mw!$D:$D,I$6,monthly_gwh_mw!$I:$I,$C13,monthly_gwh_mw!$O:$O,$D13),
"error: please select either NQC MW or GWh from the dropdown in cell A3"))</f>
        <v>0</v>
      </c>
      <c r="J13" s="122">
        <f>IF($B$3="NQC MW",SUMIFS(monthly_gwh_mw!$T:$T,monthly_gwh_mw!$D:$D,J$6,monthly_gwh_mw!$E:$E,$C$1,monthly_gwh_mw!$U:$U,"ok",monthly_gwh_mw!$I:$I,$C13,monthly_gwh_mw!$O:$O,$D13),
IF($B$3="GWh",SUMIFS(monthly_gwh_mw!$F:$F,monthly_gwh_mw!$D:$D,J$6,monthly_gwh_mw!$I:$I,$C13,monthly_gwh_mw!$O:$O,$D13),
"error: please select either NQC MW or GWh from the dropdown in cell A3"))</f>
        <v>0</v>
      </c>
      <c r="K13" s="122">
        <f>IF($B$3="NQC MW",SUMIFS(monthly_gwh_mw!$T:$T,monthly_gwh_mw!$D:$D,K$6,monthly_gwh_mw!$E:$E,$C$1,monthly_gwh_mw!$U:$U,"ok",monthly_gwh_mw!$I:$I,$C13,monthly_gwh_mw!$O:$O,$D13),
IF($B$3="GWh",SUMIFS(monthly_gwh_mw!$F:$F,monthly_gwh_mw!$D:$D,K$6,monthly_gwh_mw!$I:$I,$C13,monthly_gwh_mw!$O:$O,$D13),
"error: please select either NQC MW or GWh from the dropdown in cell A3"))</f>
        <v>0</v>
      </c>
      <c r="L13" s="122">
        <f>IF($B$3="NQC MW",SUMIFS(monthly_gwh_mw!$T:$T,monthly_gwh_mw!$D:$D,L$6,monthly_gwh_mw!$E:$E,$C$1,monthly_gwh_mw!$U:$U,"ok",monthly_gwh_mw!$I:$I,$C13,monthly_gwh_mw!$O:$O,$D13),
IF($B$3="GWh",SUMIFS(monthly_gwh_mw!$F:$F,monthly_gwh_mw!$D:$D,L$6,monthly_gwh_mw!$I:$I,$C13,monthly_gwh_mw!$O:$O,$D13),
"error: please select either NQC MW or GWh from the dropdown in cell A3"))</f>
        <v>0</v>
      </c>
      <c r="M13" s="122">
        <f>IF($B$3="NQC MW",SUMIFS(monthly_gwh_mw!$T:$T,monthly_gwh_mw!$D:$D,M$6,monthly_gwh_mw!$E:$E,$C$1,monthly_gwh_mw!$U:$U,"ok",monthly_gwh_mw!$I:$I,$C13,monthly_gwh_mw!$O:$O,$D13),
IF($B$3="GWh",SUMIFS(monthly_gwh_mw!$F:$F,monthly_gwh_mw!$D:$D,M$6,monthly_gwh_mw!$I:$I,$C13,monthly_gwh_mw!$O:$O,$D13),
"error: please select either NQC MW or GWh from the dropdown in cell A3"))</f>
        <v>0</v>
      </c>
      <c r="N13" s="122">
        <f>IF($B$3="NQC MW",SUMIFS(monthly_gwh_mw!$T:$T,monthly_gwh_mw!$D:$D,N$6,monthly_gwh_mw!$E:$E,$C$1,monthly_gwh_mw!$U:$U,"ok",monthly_gwh_mw!$I:$I,$C13,monthly_gwh_mw!$O:$O,$D13),
IF($B$3="GWh",SUMIFS(monthly_gwh_mw!$F:$F,monthly_gwh_mw!$D:$D,N$6,monthly_gwh_mw!$I:$I,$C13,monthly_gwh_mw!$O:$O,$D13),
"error: please select either NQC MW or GWh from the dropdown in cell A3"))</f>
        <v>0</v>
      </c>
      <c r="O13" s="122">
        <f>IF($B$3="NQC MW",SUMIFS(monthly_gwh_mw!$T:$T,monthly_gwh_mw!$D:$D,O$6,monthly_gwh_mw!$E:$E,$C$1,monthly_gwh_mw!$U:$U,"ok",monthly_gwh_mw!$I:$I,$C13,monthly_gwh_mw!$O:$O,$D13),
IF($B$3="GWh",SUMIFS(monthly_gwh_mw!$F:$F,monthly_gwh_mw!$D:$D,O$6,monthly_gwh_mw!$I:$I,$C13,monthly_gwh_mw!$O:$O,$D13),
"error: please select either NQC MW or GWh from the dropdown in cell A3"))</f>
        <v>0</v>
      </c>
      <c r="S13" s="96"/>
      <c r="T13" s="96"/>
      <c r="AD13" s="96"/>
    </row>
    <row r="14" spans="1:30" s="97" customFormat="1" x14ac:dyDescent="0.3">
      <c r="C14" s="99" t="s">
        <v>556</v>
      </c>
      <c r="D14" s="99" t="s">
        <v>632</v>
      </c>
      <c r="E14" s="122">
        <f>IF($B$3="NQC MW",SUMIFS(monthly_gwh_mw!$T:$T,monthly_gwh_mw!$D:$D,E$6,monthly_gwh_mw!$E:$E,$C$1,monthly_gwh_mw!$U:$U,"ok",monthly_gwh_mw!$I:$I,$C14,monthly_gwh_mw!$O:$O,$D14),
IF($B$3="GWh",SUMIFS(monthly_gwh_mw!$F:$F,monthly_gwh_mw!$D:$D,E$6,monthly_gwh_mw!$I:$I,$C14,monthly_gwh_mw!$O:$O,$D14),
"error: please select either NQC MW or GWh from the dropdown in cell A3"))</f>
        <v>0</v>
      </c>
      <c r="F14" s="122">
        <f>IF($B$3="NQC MW",SUMIFS(monthly_gwh_mw!$T:$T,monthly_gwh_mw!$D:$D,F$6,monthly_gwh_mw!$E:$E,$C$1,monthly_gwh_mw!$U:$U,"ok",monthly_gwh_mw!$I:$I,$C14,monthly_gwh_mw!$O:$O,$D14),
IF($B$3="GWh",SUMIFS(monthly_gwh_mw!$F:$F,monthly_gwh_mw!$D:$D,F$6,monthly_gwh_mw!$I:$I,$C14,monthly_gwh_mw!$O:$O,$D14),
"error: please select either NQC MW or GWh from the dropdown in cell A3"))</f>
        <v>0</v>
      </c>
      <c r="G14" s="122">
        <f>IF($B$3="NQC MW",SUMIFS(monthly_gwh_mw!$T:$T,monthly_gwh_mw!$D:$D,G$6,monthly_gwh_mw!$E:$E,$C$1,monthly_gwh_mw!$U:$U,"ok",monthly_gwh_mw!$I:$I,$C14,monthly_gwh_mw!$O:$O,$D14),
IF($B$3="GWh",SUMIFS(monthly_gwh_mw!$F:$F,monthly_gwh_mw!$D:$D,G$6,monthly_gwh_mw!$I:$I,$C14,monthly_gwh_mw!$O:$O,$D14),
"error: please select either NQC MW or GWh from the dropdown in cell A3"))</f>
        <v>0</v>
      </c>
      <c r="H14" s="122">
        <f>IF($B$3="NQC MW",SUMIFS(monthly_gwh_mw!$T:$T,monthly_gwh_mw!$D:$D,H$6,monthly_gwh_mw!$E:$E,$C$1,monthly_gwh_mw!$U:$U,"ok",monthly_gwh_mw!$I:$I,$C14,monthly_gwh_mw!$O:$O,$D14),
IF($B$3="GWh",SUMIFS(monthly_gwh_mw!$F:$F,monthly_gwh_mw!$D:$D,H$6,monthly_gwh_mw!$I:$I,$C14,monthly_gwh_mw!$O:$O,$D14),
"error: please select either NQC MW or GWh from the dropdown in cell A3"))</f>
        <v>0</v>
      </c>
      <c r="I14" s="122">
        <f>IF($B$3="NQC MW",SUMIFS(monthly_gwh_mw!$T:$T,monthly_gwh_mw!$D:$D,I$6,monthly_gwh_mw!$E:$E,$C$1,monthly_gwh_mw!$U:$U,"ok",monthly_gwh_mw!$I:$I,$C14,monthly_gwh_mw!$O:$O,$D14),
IF($B$3="GWh",SUMIFS(monthly_gwh_mw!$F:$F,monthly_gwh_mw!$D:$D,I$6,monthly_gwh_mw!$I:$I,$C14,monthly_gwh_mw!$O:$O,$D14),
"error: please select either NQC MW or GWh from the dropdown in cell A3"))</f>
        <v>0</v>
      </c>
      <c r="J14" s="122">
        <f>IF($B$3="NQC MW",SUMIFS(monthly_gwh_mw!$T:$T,monthly_gwh_mw!$D:$D,J$6,monthly_gwh_mw!$E:$E,$C$1,monthly_gwh_mw!$U:$U,"ok",monthly_gwh_mw!$I:$I,$C14,monthly_gwh_mw!$O:$O,$D14),
IF($B$3="GWh",SUMIFS(monthly_gwh_mw!$F:$F,monthly_gwh_mw!$D:$D,J$6,monthly_gwh_mw!$I:$I,$C14,monthly_gwh_mw!$O:$O,$D14),
"error: please select either NQC MW or GWh from the dropdown in cell A3"))</f>
        <v>0</v>
      </c>
      <c r="K14" s="122">
        <f>IF($B$3="NQC MW",SUMIFS(monthly_gwh_mw!$T:$T,monthly_gwh_mw!$D:$D,K$6,monthly_gwh_mw!$E:$E,$C$1,monthly_gwh_mw!$U:$U,"ok",monthly_gwh_mw!$I:$I,$C14,monthly_gwh_mw!$O:$O,$D14),
IF($B$3="GWh",SUMIFS(monthly_gwh_mw!$F:$F,monthly_gwh_mw!$D:$D,K$6,monthly_gwh_mw!$I:$I,$C14,monthly_gwh_mw!$O:$O,$D14),
"error: please select either NQC MW or GWh from the dropdown in cell A3"))</f>
        <v>0</v>
      </c>
      <c r="L14" s="122">
        <f>IF($B$3="NQC MW",SUMIFS(monthly_gwh_mw!$T:$T,monthly_gwh_mw!$D:$D,L$6,monthly_gwh_mw!$E:$E,$C$1,monthly_gwh_mw!$U:$U,"ok",monthly_gwh_mw!$I:$I,$C14,monthly_gwh_mw!$O:$O,$D14),
IF($B$3="GWh",SUMIFS(monthly_gwh_mw!$F:$F,monthly_gwh_mw!$D:$D,L$6,monthly_gwh_mw!$I:$I,$C14,monthly_gwh_mw!$O:$O,$D14),
"error: please select either NQC MW or GWh from the dropdown in cell A3"))</f>
        <v>0</v>
      </c>
      <c r="M14" s="122">
        <f>IF($B$3="NQC MW",SUMIFS(monthly_gwh_mw!$T:$T,monthly_gwh_mw!$D:$D,M$6,monthly_gwh_mw!$E:$E,$C$1,monthly_gwh_mw!$U:$U,"ok",monthly_gwh_mw!$I:$I,$C14,monthly_gwh_mw!$O:$O,$D14),
IF($B$3="GWh",SUMIFS(monthly_gwh_mw!$F:$F,monthly_gwh_mw!$D:$D,M$6,monthly_gwh_mw!$I:$I,$C14,monthly_gwh_mw!$O:$O,$D14),
"error: please select either NQC MW or GWh from the dropdown in cell A3"))</f>
        <v>0</v>
      </c>
      <c r="N14" s="122">
        <f>IF($B$3="NQC MW",SUMIFS(monthly_gwh_mw!$T:$T,monthly_gwh_mw!$D:$D,N$6,monthly_gwh_mw!$E:$E,$C$1,monthly_gwh_mw!$U:$U,"ok",monthly_gwh_mw!$I:$I,$C14,monthly_gwh_mw!$O:$O,$D14),
IF($B$3="GWh",SUMIFS(monthly_gwh_mw!$F:$F,monthly_gwh_mw!$D:$D,N$6,monthly_gwh_mw!$I:$I,$C14,monthly_gwh_mw!$O:$O,$D14),
"error: please select either NQC MW or GWh from the dropdown in cell A3"))</f>
        <v>0</v>
      </c>
      <c r="O14" s="122">
        <f>IF($B$3="NQC MW",SUMIFS(monthly_gwh_mw!$T:$T,monthly_gwh_mw!$D:$D,O$6,monthly_gwh_mw!$E:$E,$C$1,monthly_gwh_mw!$U:$U,"ok",monthly_gwh_mw!$I:$I,$C14,monthly_gwh_mw!$O:$O,$D14),
IF($B$3="GWh",SUMIFS(monthly_gwh_mw!$F:$F,monthly_gwh_mw!$D:$D,O$6,monthly_gwh_mw!$I:$I,$C14,monthly_gwh_mw!$O:$O,$D14),
"error: please select either NQC MW or GWh from the dropdown in cell A3"))</f>
        <v>0</v>
      </c>
      <c r="S14" s="96"/>
      <c r="T14" s="96"/>
      <c r="AD14" s="96"/>
    </row>
    <row r="15" spans="1:30" s="97" customFormat="1" x14ac:dyDescent="0.3">
      <c r="C15" s="99" t="s">
        <v>556</v>
      </c>
      <c r="D15" s="99" t="s">
        <v>633</v>
      </c>
      <c r="E15" s="122">
        <f>IF($B$3="NQC MW",SUMIFS(monthly_gwh_mw!$T:$T,monthly_gwh_mw!$D:$D,E$6,monthly_gwh_mw!$E:$E,$C$1,monthly_gwh_mw!$U:$U,"ok",monthly_gwh_mw!$I:$I,$C15,monthly_gwh_mw!$O:$O,$D15),
IF($B$3="GWh",SUMIFS(monthly_gwh_mw!$F:$F,monthly_gwh_mw!$D:$D,E$6,monthly_gwh_mw!$I:$I,$C15,monthly_gwh_mw!$O:$O,$D15),
"error: please select either NQC MW or GWh from the dropdown in cell A3"))</f>
        <v>0</v>
      </c>
      <c r="F15" s="122">
        <f>IF($B$3="NQC MW",SUMIFS(monthly_gwh_mw!$T:$T,monthly_gwh_mw!$D:$D,F$6,monthly_gwh_mw!$E:$E,$C$1,monthly_gwh_mw!$U:$U,"ok",monthly_gwh_mw!$I:$I,$C15,monthly_gwh_mw!$O:$O,$D15),
IF($B$3="GWh",SUMIFS(monthly_gwh_mw!$F:$F,monthly_gwh_mw!$D:$D,F$6,monthly_gwh_mw!$I:$I,$C15,monthly_gwh_mw!$O:$O,$D15),
"error: please select either NQC MW or GWh from the dropdown in cell A3"))</f>
        <v>0</v>
      </c>
      <c r="G15" s="122">
        <f>IF($B$3="NQC MW",SUMIFS(monthly_gwh_mw!$T:$T,monthly_gwh_mw!$D:$D,G$6,monthly_gwh_mw!$E:$E,$C$1,monthly_gwh_mw!$U:$U,"ok",monthly_gwh_mw!$I:$I,$C15,monthly_gwh_mw!$O:$O,$D15),
IF($B$3="GWh",SUMIFS(monthly_gwh_mw!$F:$F,monthly_gwh_mw!$D:$D,G$6,monthly_gwh_mw!$I:$I,$C15,monthly_gwh_mw!$O:$O,$D15),
"error: please select either NQC MW or GWh from the dropdown in cell A3"))</f>
        <v>0</v>
      </c>
      <c r="H15" s="122">
        <f>IF($B$3="NQC MW",SUMIFS(monthly_gwh_mw!$T:$T,monthly_gwh_mw!$D:$D,H$6,monthly_gwh_mw!$E:$E,$C$1,monthly_gwh_mw!$U:$U,"ok",monthly_gwh_mw!$I:$I,$C15,monthly_gwh_mw!$O:$O,$D15),
IF($B$3="GWh",SUMIFS(monthly_gwh_mw!$F:$F,monthly_gwh_mw!$D:$D,H$6,monthly_gwh_mw!$I:$I,$C15,monthly_gwh_mw!$O:$O,$D15),
"error: please select either NQC MW or GWh from the dropdown in cell A3"))</f>
        <v>0</v>
      </c>
      <c r="I15" s="122">
        <f>IF($B$3="NQC MW",SUMIFS(monthly_gwh_mw!$T:$T,monthly_gwh_mw!$D:$D,I$6,monthly_gwh_mw!$E:$E,$C$1,monthly_gwh_mw!$U:$U,"ok",monthly_gwh_mw!$I:$I,$C15,monthly_gwh_mw!$O:$O,$D15),
IF($B$3="GWh",SUMIFS(monthly_gwh_mw!$F:$F,monthly_gwh_mw!$D:$D,I$6,monthly_gwh_mw!$I:$I,$C15,monthly_gwh_mw!$O:$O,$D15),
"error: please select either NQC MW or GWh from the dropdown in cell A3"))</f>
        <v>0</v>
      </c>
      <c r="J15" s="122">
        <f>IF($B$3="NQC MW",SUMIFS(monthly_gwh_mw!$T:$T,monthly_gwh_mw!$D:$D,J$6,monthly_gwh_mw!$E:$E,$C$1,monthly_gwh_mw!$U:$U,"ok",monthly_gwh_mw!$I:$I,$C15,monthly_gwh_mw!$O:$O,$D15),
IF($B$3="GWh",SUMIFS(monthly_gwh_mw!$F:$F,monthly_gwh_mw!$D:$D,J$6,monthly_gwh_mw!$I:$I,$C15,monthly_gwh_mw!$O:$O,$D15),
"error: please select either NQC MW or GWh from the dropdown in cell A3"))</f>
        <v>0</v>
      </c>
      <c r="K15" s="122">
        <f>IF($B$3="NQC MW",SUMIFS(monthly_gwh_mw!$T:$T,monthly_gwh_mw!$D:$D,K$6,monthly_gwh_mw!$E:$E,$C$1,monthly_gwh_mw!$U:$U,"ok",monthly_gwh_mw!$I:$I,$C15,monthly_gwh_mw!$O:$O,$D15),
IF($B$3="GWh",SUMIFS(monthly_gwh_mw!$F:$F,monthly_gwh_mw!$D:$D,K$6,monthly_gwh_mw!$I:$I,$C15,monthly_gwh_mw!$O:$O,$D15),
"error: please select either NQC MW or GWh from the dropdown in cell A3"))</f>
        <v>0</v>
      </c>
      <c r="L15" s="122">
        <f>IF($B$3="NQC MW",SUMIFS(monthly_gwh_mw!$T:$T,monthly_gwh_mw!$D:$D,L$6,monthly_gwh_mw!$E:$E,$C$1,monthly_gwh_mw!$U:$U,"ok",monthly_gwh_mw!$I:$I,$C15,monthly_gwh_mw!$O:$O,$D15),
IF($B$3="GWh",SUMIFS(monthly_gwh_mw!$F:$F,monthly_gwh_mw!$D:$D,L$6,monthly_gwh_mw!$I:$I,$C15,monthly_gwh_mw!$O:$O,$D15),
"error: please select either NQC MW or GWh from the dropdown in cell A3"))</f>
        <v>0</v>
      </c>
      <c r="M15" s="122">
        <f>IF($B$3="NQC MW",SUMIFS(monthly_gwh_mw!$T:$T,monthly_gwh_mw!$D:$D,M$6,monthly_gwh_mw!$E:$E,$C$1,monthly_gwh_mw!$U:$U,"ok",monthly_gwh_mw!$I:$I,$C15,monthly_gwh_mw!$O:$O,$D15),
IF($B$3="GWh",SUMIFS(monthly_gwh_mw!$F:$F,monthly_gwh_mw!$D:$D,M$6,monthly_gwh_mw!$I:$I,$C15,monthly_gwh_mw!$O:$O,$D15),
"error: please select either NQC MW or GWh from the dropdown in cell A3"))</f>
        <v>0</v>
      </c>
      <c r="N15" s="122">
        <f>IF($B$3="NQC MW",SUMIFS(monthly_gwh_mw!$T:$T,monthly_gwh_mw!$D:$D,N$6,monthly_gwh_mw!$E:$E,$C$1,monthly_gwh_mw!$U:$U,"ok",monthly_gwh_mw!$I:$I,$C15,monthly_gwh_mw!$O:$O,$D15),
IF($B$3="GWh",SUMIFS(monthly_gwh_mw!$F:$F,monthly_gwh_mw!$D:$D,N$6,monthly_gwh_mw!$I:$I,$C15,monthly_gwh_mw!$O:$O,$D15),
"error: please select either NQC MW or GWh from the dropdown in cell A3"))</f>
        <v>0</v>
      </c>
      <c r="O15" s="122">
        <f>IF($B$3="NQC MW",SUMIFS(monthly_gwh_mw!$T:$T,monthly_gwh_mw!$D:$D,O$6,monthly_gwh_mw!$E:$E,$C$1,monthly_gwh_mw!$U:$U,"ok",monthly_gwh_mw!$I:$I,$C15,monthly_gwh_mw!$O:$O,$D15),
IF($B$3="GWh",SUMIFS(monthly_gwh_mw!$F:$F,monthly_gwh_mw!$D:$D,O$6,monthly_gwh_mw!$I:$I,$C15,monthly_gwh_mw!$O:$O,$D15),
"error: please select either NQC MW or GWh from the dropdown in cell A3"))</f>
        <v>0</v>
      </c>
      <c r="S15" s="96"/>
      <c r="T15" s="96"/>
      <c r="AD15" s="96"/>
    </row>
    <row r="16" spans="1:30" s="97" customFormat="1" x14ac:dyDescent="0.3">
      <c r="C16" s="99" t="s">
        <v>556</v>
      </c>
      <c r="D16" s="99" t="s">
        <v>634</v>
      </c>
      <c r="E16" s="122">
        <f>IF($B$3="NQC MW",SUMIFS(monthly_gwh_mw!$T:$T,monthly_gwh_mw!$D:$D,E$6,monthly_gwh_mw!$E:$E,$C$1,monthly_gwh_mw!$U:$U,"ok",monthly_gwh_mw!$I:$I,$C16,monthly_gwh_mw!$O:$O,$D16),
IF($B$3="GWh",SUMIFS(monthly_gwh_mw!$F:$F,monthly_gwh_mw!$D:$D,E$6,monthly_gwh_mw!$I:$I,$C16,monthly_gwh_mw!$O:$O,$D16),
"error: please select either NQC MW or GWh from the dropdown in cell A3"))</f>
        <v>1</v>
      </c>
      <c r="F16" s="122">
        <f>IF($B$3="NQC MW",SUMIFS(monthly_gwh_mw!$T:$T,monthly_gwh_mw!$D:$D,F$6,monthly_gwh_mw!$E:$E,$C$1,monthly_gwh_mw!$U:$U,"ok",monthly_gwh_mw!$I:$I,$C16,monthly_gwh_mw!$O:$O,$D16),
IF($B$3="GWh",SUMIFS(monthly_gwh_mw!$F:$F,monthly_gwh_mw!$D:$D,F$6,monthly_gwh_mw!$I:$I,$C16,monthly_gwh_mw!$O:$O,$D16),
"error: please select either NQC MW or GWh from the dropdown in cell A3"))</f>
        <v>0</v>
      </c>
      <c r="G16" s="122">
        <f>IF($B$3="NQC MW",SUMIFS(monthly_gwh_mw!$T:$T,monthly_gwh_mw!$D:$D,G$6,monthly_gwh_mw!$E:$E,$C$1,monthly_gwh_mw!$U:$U,"ok",monthly_gwh_mw!$I:$I,$C16,monthly_gwh_mw!$O:$O,$D16),
IF($B$3="GWh",SUMIFS(monthly_gwh_mw!$F:$F,monthly_gwh_mw!$D:$D,G$6,monthly_gwh_mw!$I:$I,$C16,monthly_gwh_mw!$O:$O,$D16),
"error: please select either NQC MW or GWh from the dropdown in cell A3"))</f>
        <v>0</v>
      </c>
      <c r="H16" s="122">
        <f>IF($B$3="NQC MW",SUMIFS(monthly_gwh_mw!$T:$T,monthly_gwh_mw!$D:$D,H$6,monthly_gwh_mw!$E:$E,$C$1,monthly_gwh_mw!$U:$U,"ok",monthly_gwh_mw!$I:$I,$C16,monthly_gwh_mw!$O:$O,$D16),
IF($B$3="GWh",SUMIFS(monthly_gwh_mw!$F:$F,monthly_gwh_mw!$D:$D,H$6,monthly_gwh_mw!$I:$I,$C16,monthly_gwh_mw!$O:$O,$D16),
"error: please select either NQC MW or GWh from the dropdown in cell A3"))</f>
        <v>0</v>
      </c>
      <c r="I16" s="122">
        <f>IF($B$3="NQC MW",SUMIFS(monthly_gwh_mw!$T:$T,monthly_gwh_mw!$D:$D,I$6,monthly_gwh_mw!$E:$E,$C$1,monthly_gwh_mw!$U:$U,"ok",monthly_gwh_mw!$I:$I,$C16,monthly_gwh_mw!$O:$O,$D16),
IF($B$3="GWh",SUMIFS(monthly_gwh_mw!$F:$F,monthly_gwh_mw!$D:$D,I$6,monthly_gwh_mw!$I:$I,$C16,monthly_gwh_mw!$O:$O,$D16),
"error: please select either NQC MW or GWh from the dropdown in cell A3"))</f>
        <v>0</v>
      </c>
      <c r="J16" s="122">
        <f>IF($B$3="NQC MW",SUMIFS(monthly_gwh_mw!$T:$T,monthly_gwh_mw!$D:$D,J$6,monthly_gwh_mw!$E:$E,$C$1,monthly_gwh_mw!$U:$U,"ok",monthly_gwh_mw!$I:$I,$C16,monthly_gwh_mw!$O:$O,$D16),
IF($B$3="GWh",SUMIFS(monthly_gwh_mw!$F:$F,monthly_gwh_mw!$D:$D,J$6,monthly_gwh_mw!$I:$I,$C16,monthly_gwh_mw!$O:$O,$D16),
"error: please select either NQC MW or GWh from the dropdown in cell A3"))</f>
        <v>0</v>
      </c>
      <c r="K16" s="122">
        <f>IF($B$3="NQC MW",SUMIFS(monthly_gwh_mw!$T:$T,monthly_gwh_mw!$D:$D,K$6,monthly_gwh_mw!$E:$E,$C$1,monthly_gwh_mw!$U:$U,"ok",monthly_gwh_mw!$I:$I,$C16,monthly_gwh_mw!$O:$O,$D16),
IF($B$3="GWh",SUMIFS(monthly_gwh_mw!$F:$F,monthly_gwh_mw!$D:$D,K$6,monthly_gwh_mw!$I:$I,$C16,monthly_gwh_mw!$O:$O,$D16),
"error: please select either NQC MW or GWh from the dropdown in cell A3"))</f>
        <v>0</v>
      </c>
      <c r="L16" s="122">
        <f>IF($B$3="NQC MW",SUMIFS(monthly_gwh_mw!$T:$T,monthly_gwh_mw!$D:$D,L$6,monthly_gwh_mw!$E:$E,$C$1,monthly_gwh_mw!$U:$U,"ok",monthly_gwh_mw!$I:$I,$C16,monthly_gwh_mw!$O:$O,$D16),
IF($B$3="GWh",SUMIFS(monthly_gwh_mw!$F:$F,monthly_gwh_mw!$D:$D,L$6,monthly_gwh_mw!$I:$I,$C16,monthly_gwh_mw!$O:$O,$D16),
"error: please select either NQC MW or GWh from the dropdown in cell A3"))</f>
        <v>0</v>
      </c>
      <c r="M16" s="122">
        <f>IF($B$3="NQC MW",SUMIFS(monthly_gwh_mw!$T:$T,monthly_gwh_mw!$D:$D,M$6,monthly_gwh_mw!$E:$E,$C$1,monthly_gwh_mw!$U:$U,"ok",monthly_gwh_mw!$I:$I,$C16,monthly_gwh_mw!$O:$O,$D16),
IF($B$3="GWh",SUMIFS(monthly_gwh_mw!$F:$F,monthly_gwh_mw!$D:$D,M$6,monthly_gwh_mw!$I:$I,$C16,monthly_gwh_mw!$O:$O,$D16),
"error: please select either NQC MW or GWh from the dropdown in cell A3"))</f>
        <v>0</v>
      </c>
      <c r="N16" s="122">
        <f>IF($B$3="NQC MW",SUMIFS(monthly_gwh_mw!$T:$T,monthly_gwh_mw!$D:$D,N$6,monthly_gwh_mw!$E:$E,$C$1,monthly_gwh_mw!$U:$U,"ok",monthly_gwh_mw!$I:$I,$C16,monthly_gwh_mw!$O:$O,$D16),
IF($B$3="GWh",SUMIFS(monthly_gwh_mw!$F:$F,monthly_gwh_mw!$D:$D,N$6,monthly_gwh_mw!$I:$I,$C16,monthly_gwh_mw!$O:$O,$D16),
"error: please select either NQC MW or GWh from the dropdown in cell A3"))</f>
        <v>0</v>
      </c>
      <c r="O16" s="122">
        <f>IF($B$3="NQC MW",SUMIFS(monthly_gwh_mw!$T:$T,monthly_gwh_mw!$D:$D,O$6,monthly_gwh_mw!$E:$E,$C$1,monthly_gwh_mw!$U:$U,"ok",monthly_gwh_mw!$I:$I,$C16,monthly_gwh_mw!$O:$O,$D16),
IF($B$3="GWh",SUMIFS(monthly_gwh_mw!$F:$F,monthly_gwh_mw!$D:$D,O$6,monthly_gwh_mw!$I:$I,$C16,monthly_gwh_mw!$O:$O,$D16),
"error: please select either NQC MW or GWh from the dropdown in cell A3"))</f>
        <v>0</v>
      </c>
      <c r="S16" s="96"/>
      <c r="T16" s="96"/>
      <c r="AD16" s="96"/>
    </row>
    <row r="17" spans="3:30" s="97" customFormat="1" x14ac:dyDescent="0.3">
      <c r="C17" s="99" t="s">
        <v>556</v>
      </c>
      <c r="D17" s="99" t="s">
        <v>635</v>
      </c>
      <c r="E17" s="122">
        <f>IF($B$3="NQC MW",SUMIFS(monthly_gwh_mw!$T:$T,monthly_gwh_mw!$D:$D,E$6,monthly_gwh_mw!$E:$E,$C$1,monthly_gwh_mw!$U:$U,"ok",monthly_gwh_mw!$I:$I,$C17,monthly_gwh_mw!$O:$O,$D17),
IF($B$3="GWh",SUMIFS(monthly_gwh_mw!$F:$F,monthly_gwh_mw!$D:$D,E$6,monthly_gwh_mw!$I:$I,$C17,monthly_gwh_mw!$O:$O,$D17),
"error: please select either NQC MW or GWh from the dropdown in cell A3"))</f>
        <v>0</v>
      </c>
      <c r="F17" s="122">
        <f>IF($B$3="NQC MW",SUMIFS(monthly_gwh_mw!$T:$T,monthly_gwh_mw!$D:$D,F$6,monthly_gwh_mw!$E:$E,$C$1,monthly_gwh_mw!$U:$U,"ok",monthly_gwh_mw!$I:$I,$C17,monthly_gwh_mw!$O:$O,$D17),
IF($B$3="GWh",SUMIFS(monthly_gwh_mw!$F:$F,monthly_gwh_mw!$D:$D,F$6,monthly_gwh_mw!$I:$I,$C17,monthly_gwh_mw!$O:$O,$D17),
"error: please select either NQC MW or GWh from the dropdown in cell A3"))</f>
        <v>0</v>
      </c>
      <c r="G17" s="122">
        <f>IF($B$3="NQC MW",SUMIFS(monthly_gwh_mw!$T:$T,monthly_gwh_mw!$D:$D,G$6,monthly_gwh_mw!$E:$E,$C$1,monthly_gwh_mw!$U:$U,"ok",monthly_gwh_mw!$I:$I,$C17,monthly_gwh_mw!$O:$O,$D17),
IF($B$3="GWh",SUMIFS(monthly_gwh_mw!$F:$F,monthly_gwh_mw!$D:$D,G$6,monthly_gwh_mw!$I:$I,$C17,monthly_gwh_mw!$O:$O,$D17),
"error: please select either NQC MW or GWh from the dropdown in cell A3"))</f>
        <v>0</v>
      </c>
      <c r="H17" s="122">
        <f>IF($B$3="NQC MW",SUMIFS(monthly_gwh_mw!$T:$T,monthly_gwh_mw!$D:$D,H$6,monthly_gwh_mw!$E:$E,$C$1,monthly_gwh_mw!$U:$U,"ok",monthly_gwh_mw!$I:$I,$C17,monthly_gwh_mw!$O:$O,$D17),
IF($B$3="GWh",SUMIFS(monthly_gwh_mw!$F:$F,monthly_gwh_mw!$D:$D,H$6,monthly_gwh_mw!$I:$I,$C17,monthly_gwh_mw!$O:$O,$D17),
"error: please select either NQC MW or GWh from the dropdown in cell A3"))</f>
        <v>0</v>
      </c>
      <c r="I17" s="122">
        <f>IF($B$3="NQC MW",SUMIFS(monthly_gwh_mw!$T:$T,monthly_gwh_mw!$D:$D,I$6,monthly_gwh_mw!$E:$E,$C$1,monthly_gwh_mw!$U:$U,"ok",monthly_gwh_mw!$I:$I,$C17,monthly_gwh_mw!$O:$O,$D17),
IF($B$3="GWh",SUMIFS(monthly_gwh_mw!$F:$F,monthly_gwh_mw!$D:$D,I$6,monthly_gwh_mw!$I:$I,$C17,monthly_gwh_mw!$O:$O,$D17),
"error: please select either NQC MW or GWh from the dropdown in cell A3"))</f>
        <v>0</v>
      </c>
      <c r="J17" s="122">
        <f>IF($B$3="NQC MW",SUMIFS(monthly_gwh_mw!$T:$T,monthly_gwh_mw!$D:$D,J$6,monthly_gwh_mw!$E:$E,$C$1,monthly_gwh_mw!$U:$U,"ok",monthly_gwh_mw!$I:$I,$C17,monthly_gwh_mw!$O:$O,$D17),
IF($B$3="GWh",SUMIFS(monthly_gwh_mw!$F:$F,monthly_gwh_mw!$D:$D,J$6,monthly_gwh_mw!$I:$I,$C17,monthly_gwh_mw!$O:$O,$D17),
"error: please select either NQC MW or GWh from the dropdown in cell A3"))</f>
        <v>0</v>
      </c>
      <c r="K17" s="122">
        <f>IF($B$3="NQC MW",SUMIFS(monthly_gwh_mw!$T:$T,monthly_gwh_mw!$D:$D,K$6,monthly_gwh_mw!$E:$E,$C$1,monthly_gwh_mw!$U:$U,"ok",monthly_gwh_mw!$I:$I,$C17,monthly_gwh_mw!$O:$O,$D17),
IF($B$3="GWh",SUMIFS(monthly_gwh_mw!$F:$F,monthly_gwh_mw!$D:$D,K$6,monthly_gwh_mw!$I:$I,$C17,monthly_gwh_mw!$O:$O,$D17),
"error: please select either NQC MW or GWh from the dropdown in cell A3"))</f>
        <v>0</v>
      </c>
      <c r="L17" s="122">
        <f>IF($B$3="NQC MW",SUMIFS(monthly_gwh_mw!$T:$T,monthly_gwh_mw!$D:$D,L$6,monthly_gwh_mw!$E:$E,$C$1,monthly_gwh_mw!$U:$U,"ok",monthly_gwh_mw!$I:$I,$C17,monthly_gwh_mw!$O:$O,$D17),
IF($B$3="GWh",SUMIFS(monthly_gwh_mw!$F:$F,monthly_gwh_mw!$D:$D,L$6,monthly_gwh_mw!$I:$I,$C17,monthly_gwh_mw!$O:$O,$D17),
"error: please select either NQC MW or GWh from the dropdown in cell A3"))</f>
        <v>0</v>
      </c>
      <c r="M17" s="122">
        <f>IF($B$3="NQC MW",SUMIFS(monthly_gwh_mw!$T:$T,monthly_gwh_mw!$D:$D,M$6,monthly_gwh_mw!$E:$E,$C$1,monthly_gwh_mw!$U:$U,"ok",monthly_gwh_mw!$I:$I,$C17,monthly_gwh_mw!$O:$O,$D17),
IF($B$3="GWh",SUMIFS(monthly_gwh_mw!$F:$F,monthly_gwh_mw!$D:$D,M$6,monthly_gwh_mw!$I:$I,$C17,monthly_gwh_mw!$O:$O,$D17),
"error: please select either NQC MW or GWh from the dropdown in cell A3"))</f>
        <v>0</v>
      </c>
      <c r="N17" s="122">
        <f>IF($B$3="NQC MW",SUMIFS(monthly_gwh_mw!$T:$T,monthly_gwh_mw!$D:$D,N$6,monthly_gwh_mw!$E:$E,$C$1,monthly_gwh_mw!$U:$U,"ok",monthly_gwh_mw!$I:$I,$C17,monthly_gwh_mw!$O:$O,$D17),
IF($B$3="GWh",SUMIFS(monthly_gwh_mw!$F:$F,monthly_gwh_mw!$D:$D,N$6,monthly_gwh_mw!$I:$I,$C17,monthly_gwh_mw!$O:$O,$D17),
"error: please select either NQC MW or GWh from the dropdown in cell A3"))</f>
        <v>0</v>
      </c>
      <c r="O17" s="122">
        <f>IF($B$3="NQC MW",SUMIFS(monthly_gwh_mw!$T:$T,monthly_gwh_mw!$D:$D,O$6,monthly_gwh_mw!$E:$E,$C$1,monthly_gwh_mw!$U:$U,"ok",monthly_gwh_mw!$I:$I,$C17,monthly_gwh_mw!$O:$O,$D17),
IF($B$3="GWh",SUMIFS(monthly_gwh_mw!$F:$F,monthly_gwh_mw!$D:$D,O$6,monthly_gwh_mw!$I:$I,$C17,monthly_gwh_mw!$O:$O,$D17),
"error: please select either NQC MW or GWh from the dropdown in cell A3"))</f>
        <v>0</v>
      </c>
      <c r="S17" s="96"/>
      <c r="T17" s="96"/>
      <c r="AD17" s="96"/>
    </row>
    <row r="18" spans="3:30" s="97" customFormat="1" x14ac:dyDescent="0.3">
      <c r="C18" s="99" t="s">
        <v>556</v>
      </c>
      <c r="D18" s="99" t="s">
        <v>636</v>
      </c>
      <c r="E18" s="122">
        <f>IF($B$3="NQC MW",SUMIFS(monthly_gwh_mw!$T:$T,monthly_gwh_mw!$D:$D,E$6,monthly_gwh_mw!$E:$E,$C$1,monthly_gwh_mw!$U:$U,"ok",monthly_gwh_mw!$I:$I,$C18,monthly_gwh_mw!$O:$O,$D18),
IF($B$3="GWh",SUMIFS(monthly_gwh_mw!$F:$F,monthly_gwh_mw!$D:$D,E$6,monthly_gwh_mw!$I:$I,$C18,monthly_gwh_mw!$O:$O,$D18),
"error: please select either NQC MW or GWh from the dropdown in cell A3"))</f>
        <v>0</v>
      </c>
      <c r="F18" s="122">
        <f>IF($B$3="NQC MW",SUMIFS(monthly_gwh_mw!$T:$T,monthly_gwh_mw!$D:$D,F$6,monthly_gwh_mw!$E:$E,$C$1,monthly_gwh_mw!$U:$U,"ok",monthly_gwh_mw!$I:$I,$C18,monthly_gwh_mw!$O:$O,$D18),
IF($B$3="GWh",SUMIFS(monthly_gwh_mw!$F:$F,monthly_gwh_mw!$D:$D,F$6,monthly_gwh_mw!$I:$I,$C18,monthly_gwh_mw!$O:$O,$D18),
"error: please select either NQC MW or GWh from the dropdown in cell A3"))</f>
        <v>44.53</v>
      </c>
      <c r="G18" s="122">
        <f>IF($B$3="NQC MW",SUMIFS(monthly_gwh_mw!$T:$T,monthly_gwh_mw!$D:$D,G$6,monthly_gwh_mw!$E:$E,$C$1,monthly_gwh_mw!$U:$U,"ok",monthly_gwh_mw!$I:$I,$C18,monthly_gwh_mw!$O:$O,$D18),
IF($B$3="GWh",SUMIFS(monthly_gwh_mw!$F:$F,monthly_gwh_mw!$D:$D,G$6,monthly_gwh_mw!$I:$I,$C18,monthly_gwh_mw!$O:$O,$D18),
"error: please select either NQC MW or GWh from the dropdown in cell A3"))</f>
        <v>44.53</v>
      </c>
      <c r="H18" s="122">
        <f>IF($B$3="NQC MW",SUMIFS(monthly_gwh_mw!$T:$T,monthly_gwh_mw!$D:$D,H$6,monthly_gwh_mw!$E:$E,$C$1,monthly_gwh_mw!$U:$U,"ok",monthly_gwh_mw!$I:$I,$C18,monthly_gwh_mw!$O:$O,$D18),
IF($B$3="GWh",SUMIFS(monthly_gwh_mw!$F:$F,monthly_gwh_mw!$D:$D,H$6,monthly_gwh_mw!$I:$I,$C18,monthly_gwh_mw!$O:$O,$D18),
"error: please select either NQC MW or GWh from the dropdown in cell A3"))</f>
        <v>44.53</v>
      </c>
      <c r="I18" s="122">
        <f>IF($B$3="NQC MW",SUMIFS(monthly_gwh_mw!$T:$T,monthly_gwh_mw!$D:$D,I$6,monthly_gwh_mw!$E:$E,$C$1,monthly_gwh_mw!$U:$U,"ok",monthly_gwh_mw!$I:$I,$C18,monthly_gwh_mw!$O:$O,$D18),
IF($B$3="GWh",SUMIFS(monthly_gwh_mw!$F:$F,monthly_gwh_mw!$D:$D,I$6,monthly_gwh_mw!$I:$I,$C18,monthly_gwh_mw!$O:$O,$D18),
"error: please select either NQC MW or GWh from the dropdown in cell A3"))</f>
        <v>44.53</v>
      </c>
      <c r="J18" s="122">
        <f>IF($B$3="NQC MW",SUMIFS(monthly_gwh_mw!$T:$T,monthly_gwh_mw!$D:$D,J$6,monthly_gwh_mw!$E:$E,$C$1,monthly_gwh_mw!$U:$U,"ok",monthly_gwh_mw!$I:$I,$C18,monthly_gwh_mw!$O:$O,$D18),
IF($B$3="GWh",SUMIFS(monthly_gwh_mw!$F:$F,monthly_gwh_mw!$D:$D,J$6,monthly_gwh_mw!$I:$I,$C18,monthly_gwh_mw!$O:$O,$D18),
"error: please select either NQC MW or GWh from the dropdown in cell A3"))</f>
        <v>44.53</v>
      </c>
      <c r="K18" s="122">
        <f>IF($B$3="NQC MW",SUMIFS(monthly_gwh_mw!$T:$T,monthly_gwh_mw!$D:$D,K$6,monthly_gwh_mw!$E:$E,$C$1,monthly_gwh_mw!$U:$U,"ok",monthly_gwh_mw!$I:$I,$C18,monthly_gwh_mw!$O:$O,$D18),
IF($B$3="GWh",SUMIFS(monthly_gwh_mw!$F:$F,monthly_gwh_mw!$D:$D,K$6,monthly_gwh_mw!$I:$I,$C18,monthly_gwh_mw!$O:$O,$D18),
"error: please select either NQC MW or GWh from the dropdown in cell A3"))</f>
        <v>44.53</v>
      </c>
      <c r="L18" s="122">
        <f>IF($B$3="NQC MW",SUMIFS(monthly_gwh_mw!$T:$T,monthly_gwh_mw!$D:$D,L$6,monthly_gwh_mw!$E:$E,$C$1,monthly_gwh_mw!$U:$U,"ok",monthly_gwh_mw!$I:$I,$C18,monthly_gwh_mw!$O:$O,$D18),
IF($B$3="GWh",SUMIFS(monthly_gwh_mw!$F:$F,monthly_gwh_mw!$D:$D,L$6,monthly_gwh_mw!$I:$I,$C18,monthly_gwh_mw!$O:$O,$D18),
"error: please select either NQC MW or GWh from the dropdown in cell A3"))</f>
        <v>44.53</v>
      </c>
      <c r="M18" s="122">
        <f>IF($B$3="NQC MW",SUMIFS(monthly_gwh_mw!$T:$T,monthly_gwh_mw!$D:$D,M$6,monthly_gwh_mw!$E:$E,$C$1,monthly_gwh_mw!$U:$U,"ok",monthly_gwh_mw!$I:$I,$C18,monthly_gwh_mw!$O:$O,$D18),
IF($B$3="GWh",SUMIFS(monthly_gwh_mw!$F:$F,monthly_gwh_mw!$D:$D,M$6,monthly_gwh_mw!$I:$I,$C18,monthly_gwh_mw!$O:$O,$D18),
"error: please select either NQC MW or GWh from the dropdown in cell A3"))</f>
        <v>44.53</v>
      </c>
      <c r="N18" s="122">
        <f>IF($B$3="NQC MW",SUMIFS(monthly_gwh_mw!$T:$T,monthly_gwh_mw!$D:$D,N$6,monthly_gwh_mw!$E:$E,$C$1,monthly_gwh_mw!$U:$U,"ok",monthly_gwh_mw!$I:$I,$C18,monthly_gwh_mw!$O:$O,$D18),
IF($B$3="GWh",SUMIFS(monthly_gwh_mw!$F:$F,monthly_gwh_mw!$D:$D,N$6,monthly_gwh_mw!$I:$I,$C18,monthly_gwh_mw!$O:$O,$D18),
"error: please select either NQC MW or GWh from the dropdown in cell A3"))</f>
        <v>44.53</v>
      </c>
      <c r="O18" s="122">
        <f>IF($B$3="NQC MW",SUMIFS(monthly_gwh_mw!$T:$T,monthly_gwh_mw!$D:$D,O$6,monthly_gwh_mw!$E:$E,$C$1,monthly_gwh_mw!$U:$U,"ok",monthly_gwh_mw!$I:$I,$C18,monthly_gwh_mw!$O:$O,$D18),
IF($B$3="GWh",SUMIFS(monthly_gwh_mw!$F:$F,monthly_gwh_mw!$D:$D,O$6,monthly_gwh_mw!$I:$I,$C18,monthly_gwh_mw!$O:$O,$D18),
"error: please select either NQC MW or GWh from the dropdown in cell A3"))</f>
        <v>44.53</v>
      </c>
      <c r="S18" s="96"/>
      <c r="T18" s="96"/>
      <c r="AD18" s="96"/>
    </row>
    <row r="19" spans="3:30" s="97" customFormat="1" x14ac:dyDescent="0.3">
      <c r="C19" s="99" t="s">
        <v>557</v>
      </c>
      <c r="D19" s="99" t="s">
        <v>624</v>
      </c>
      <c r="E19" s="122">
        <f>IF($B$3="NQC MW",SUMIFS(monthly_gwh_mw!$T:$T,monthly_gwh_mw!$D:$D,E$6,monthly_gwh_mw!$E:$E,$C$1,monthly_gwh_mw!$U:$U,"ok",monthly_gwh_mw!$I:$I,$C19,monthly_gwh_mw!$O:$O,$D19),
IF($B$3="GWh",SUMIFS(monthly_gwh_mw!$F:$F,monthly_gwh_mw!$D:$D,E$6,monthly_gwh_mw!$I:$I,$C19,monthly_gwh_mw!$O:$O,$D19),
"error: please select either NQC MW or GWh from the dropdown in cell A3"))</f>
        <v>0</v>
      </c>
      <c r="F19" s="122">
        <f>IF($B$3="NQC MW",SUMIFS(monthly_gwh_mw!$T:$T,monthly_gwh_mw!$D:$D,F$6,monthly_gwh_mw!$E:$E,$C$1,monthly_gwh_mw!$U:$U,"ok",monthly_gwh_mw!$I:$I,$C19,monthly_gwh_mw!$O:$O,$D19),
IF($B$3="GWh",SUMIFS(monthly_gwh_mw!$F:$F,monthly_gwh_mw!$D:$D,F$6,monthly_gwh_mw!$I:$I,$C19,monthly_gwh_mw!$O:$O,$D19),
"error: please select either NQC MW or GWh from the dropdown in cell A3"))</f>
        <v>0</v>
      </c>
      <c r="G19" s="122">
        <f>IF($B$3="NQC MW",SUMIFS(monthly_gwh_mw!$T:$T,monthly_gwh_mw!$D:$D,G$6,monthly_gwh_mw!$E:$E,$C$1,monthly_gwh_mw!$U:$U,"ok",monthly_gwh_mw!$I:$I,$C19,monthly_gwh_mw!$O:$O,$D19),
IF($B$3="GWh",SUMIFS(monthly_gwh_mw!$F:$F,monthly_gwh_mw!$D:$D,G$6,monthly_gwh_mw!$I:$I,$C19,monthly_gwh_mw!$O:$O,$D19),
"error: please select either NQC MW or GWh from the dropdown in cell A3"))</f>
        <v>0</v>
      </c>
      <c r="H19" s="122">
        <f>IF($B$3="NQC MW",SUMIFS(monthly_gwh_mw!$T:$T,monthly_gwh_mw!$D:$D,H$6,monthly_gwh_mw!$E:$E,$C$1,monthly_gwh_mw!$U:$U,"ok",monthly_gwh_mw!$I:$I,$C19,monthly_gwh_mw!$O:$O,$D19),
IF($B$3="GWh",SUMIFS(monthly_gwh_mw!$F:$F,monthly_gwh_mw!$D:$D,H$6,monthly_gwh_mw!$I:$I,$C19,monthly_gwh_mw!$O:$O,$D19),
"error: please select either NQC MW or GWh from the dropdown in cell A3"))</f>
        <v>0</v>
      </c>
      <c r="I19" s="122">
        <f>IF($B$3="NQC MW",SUMIFS(monthly_gwh_mw!$T:$T,monthly_gwh_mw!$D:$D,I$6,monthly_gwh_mw!$E:$E,$C$1,monthly_gwh_mw!$U:$U,"ok",monthly_gwh_mw!$I:$I,$C19,monthly_gwh_mw!$O:$O,$D19),
IF($B$3="GWh",SUMIFS(monthly_gwh_mw!$F:$F,monthly_gwh_mw!$D:$D,I$6,monthly_gwh_mw!$I:$I,$C19,monthly_gwh_mw!$O:$O,$D19),
"error: please select either NQC MW or GWh from the dropdown in cell A3"))</f>
        <v>0</v>
      </c>
      <c r="J19" s="122">
        <f>IF($B$3="NQC MW",SUMIFS(monthly_gwh_mw!$T:$T,monthly_gwh_mw!$D:$D,J$6,monthly_gwh_mw!$E:$E,$C$1,monthly_gwh_mw!$U:$U,"ok",monthly_gwh_mw!$I:$I,$C19,monthly_gwh_mw!$O:$O,$D19),
IF($B$3="GWh",SUMIFS(monthly_gwh_mw!$F:$F,monthly_gwh_mw!$D:$D,J$6,monthly_gwh_mw!$I:$I,$C19,monthly_gwh_mw!$O:$O,$D19),
"error: please select either NQC MW or GWh from the dropdown in cell A3"))</f>
        <v>0</v>
      </c>
      <c r="K19" s="122">
        <f>IF($B$3="NQC MW",SUMIFS(monthly_gwh_mw!$T:$T,monthly_gwh_mw!$D:$D,K$6,monthly_gwh_mw!$E:$E,$C$1,monthly_gwh_mw!$U:$U,"ok",monthly_gwh_mw!$I:$I,$C19,monthly_gwh_mw!$O:$O,$D19),
IF($B$3="GWh",SUMIFS(monthly_gwh_mw!$F:$F,monthly_gwh_mw!$D:$D,K$6,monthly_gwh_mw!$I:$I,$C19,monthly_gwh_mw!$O:$O,$D19),
"error: please select either NQC MW or GWh from the dropdown in cell A3"))</f>
        <v>0</v>
      </c>
      <c r="L19" s="122">
        <f>IF($B$3="NQC MW",SUMIFS(monthly_gwh_mw!$T:$T,monthly_gwh_mw!$D:$D,L$6,monthly_gwh_mw!$E:$E,$C$1,monthly_gwh_mw!$U:$U,"ok",monthly_gwh_mw!$I:$I,$C19,monthly_gwh_mw!$O:$O,$D19),
IF($B$3="GWh",SUMIFS(monthly_gwh_mw!$F:$F,monthly_gwh_mw!$D:$D,L$6,monthly_gwh_mw!$I:$I,$C19,monthly_gwh_mw!$O:$O,$D19),
"error: please select either NQC MW or GWh from the dropdown in cell A3"))</f>
        <v>0</v>
      </c>
      <c r="M19" s="122">
        <f>IF($B$3="NQC MW",SUMIFS(monthly_gwh_mw!$T:$T,monthly_gwh_mw!$D:$D,M$6,monthly_gwh_mw!$E:$E,$C$1,monthly_gwh_mw!$U:$U,"ok",monthly_gwh_mw!$I:$I,$C19,monthly_gwh_mw!$O:$O,$D19),
IF($B$3="GWh",SUMIFS(monthly_gwh_mw!$F:$F,monthly_gwh_mw!$D:$D,M$6,monthly_gwh_mw!$I:$I,$C19,monthly_gwh_mw!$O:$O,$D19),
"error: please select either NQC MW or GWh from the dropdown in cell A3"))</f>
        <v>0</v>
      </c>
      <c r="N19" s="122">
        <f>IF($B$3="NQC MW",SUMIFS(monthly_gwh_mw!$T:$T,monthly_gwh_mw!$D:$D,N$6,monthly_gwh_mw!$E:$E,$C$1,monthly_gwh_mw!$U:$U,"ok",monthly_gwh_mw!$I:$I,$C19,monthly_gwh_mw!$O:$O,$D19),
IF($B$3="GWh",SUMIFS(monthly_gwh_mw!$F:$F,monthly_gwh_mw!$D:$D,N$6,monthly_gwh_mw!$I:$I,$C19,monthly_gwh_mw!$O:$O,$D19),
"error: please select either NQC MW or GWh from the dropdown in cell A3"))</f>
        <v>0</v>
      </c>
      <c r="O19" s="122">
        <f>IF($B$3="NQC MW",SUMIFS(monthly_gwh_mw!$T:$T,monthly_gwh_mw!$D:$D,O$6,monthly_gwh_mw!$E:$E,$C$1,monthly_gwh_mw!$U:$U,"ok",monthly_gwh_mw!$I:$I,$C19,monthly_gwh_mw!$O:$O,$D19),
IF($B$3="GWh",SUMIFS(monthly_gwh_mw!$F:$F,monthly_gwh_mw!$D:$D,O$6,monthly_gwh_mw!$I:$I,$C19,monthly_gwh_mw!$O:$O,$D19),
"error: please select either NQC MW or GWh from the dropdown in cell A3"))</f>
        <v>0</v>
      </c>
      <c r="S19" s="96"/>
      <c r="T19" s="96"/>
    </row>
    <row r="20" spans="3:30" s="97" customFormat="1" x14ac:dyDescent="0.3">
      <c r="C20" s="99" t="s">
        <v>557</v>
      </c>
      <c r="D20" s="99" t="s">
        <v>625</v>
      </c>
      <c r="E20" s="122">
        <f>IF($B$3="NQC MW",SUMIFS(monthly_gwh_mw!$T:$T,monthly_gwh_mw!$D:$D,E$6,monthly_gwh_mw!$E:$E,$C$1,monthly_gwh_mw!$U:$U,"ok",monthly_gwh_mw!$I:$I,$C20,monthly_gwh_mw!$O:$O,$D20),
IF($B$3="GWh",SUMIFS(monthly_gwh_mw!$F:$F,monthly_gwh_mw!$D:$D,E$6,monthly_gwh_mw!$I:$I,$C20,monthly_gwh_mw!$O:$O,$D20),
"error: please select either NQC MW or GWh from the dropdown in cell A3"))</f>
        <v>0</v>
      </c>
      <c r="F20" s="122">
        <f>IF($B$3="NQC MW",SUMIFS(monthly_gwh_mw!$T:$T,monthly_gwh_mw!$D:$D,F$6,monthly_gwh_mw!$E:$E,$C$1,monthly_gwh_mw!$U:$U,"ok",monthly_gwh_mw!$I:$I,$C20,monthly_gwh_mw!$O:$O,$D20),
IF($B$3="GWh",SUMIFS(monthly_gwh_mw!$F:$F,monthly_gwh_mw!$D:$D,F$6,monthly_gwh_mw!$I:$I,$C20,monthly_gwh_mw!$O:$O,$D20),
"error: please select either NQC MW or GWh from the dropdown in cell A3"))</f>
        <v>0</v>
      </c>
      <c r="G20" s="122">
        <f>IF($B$3="NQC MW",SUMIFS(monthly_gwh_mw!$T:$T,monthly_gwh_mw!$D:$D,G$6,monthly_gwh_mw!$E:$E,$C$1,monthly_gwh_mw!$U:$U,"ok",monthly_gwh_mw!$I:$I,$C20,monthly_gwh_mw!$O:$O,$D20),
IF($B$3="GWh",SUMIFS(monthly_gwh_mw!$F:$F,monthly_gwh_mw!$D:$D,G$6,monthly_gwh_mw!$I:$I,$C20,monthly_gwh_mw!$O:$O,$D20),
"error: please select either NQC MW or GWh from the dropdown in cell A3"))</f>
        <v>0</v>
      </c>
      <c r="H20" s="122">
        <f>IF($B$3="NQC MW",SUMIFS(monthly_gwh_mw!$T:$T,monthly_gwh_mw!$D:$D,H$6,monthly_gwh_mw!$E:$E,$C$1,monthly_gwh_mw!$U:$U,"ok",monthly_gwh_mw!$I:$I,$C20,monthly_gwh_mw!$O:$O,$D20),
IF($B$3="GWh",SUMIFS(monthly_gwh_mw!$F:$F,monthly_gwh_mw!$D:$D,H$6,monthly_gwh_mw!$I:$I,$C20,monthly_gwh_mw!$O:$O,$D20),
"error: please select either NQC MW or GWh from the dropdown in cell A3"))</f>
        <v>0</v>
      </c>
      <c r="I20" s="122">
        <f>IF($B$3="NQC MW",SUMIFS(monthly_gwh_mw!$T:$T,monthly_gwh_mw!$D:$D,I$6,monthly_gwh_mw!$E:$E,$C$1,monthly_gwh_mw!$U:$U,"ok",monthly_gwh_mw!$I:$I,$C20,monthly_gwh_mw!$O:$O,$D20),
IF($B$3="GWh",SUMIFS(monthly_gwh_mw!$F:$F,monthly_gwh_mw!$D:$D,I$6,monthly_gwh_mw!$I:$I,$C20,monthly_gwh_mw!$O:$O,$D20),
"error: please select either NQC MW or GWh from the dropdown in cell A3"))</f>
        <v>0</v>
      </c>
      <c r="J20" s="122">
        <f>IF($B$3="NQC MW",SUMIFS(monthly_gwh_mw!$T:$T,monthly_gwh_mw!$D:$D,J$6,monthly_gwh_mw!$E:$E,$C$1,monthly_gwh_mw!$U:$U,"ok",monthly_gwh_mw!$I:$I,$C20,monthly_gwh_mw!$O:$O,$D20),
IF($B$3="GWh",SUMIFS(monthly_gwh_mw!$F:$F,monthly_gwh_mw!$D:$D,J$6,monthly_gwh_mw!$I:$I,$C20,monthly_gwh_mw!$O:$O,$D20),
"error: please select either NQC MW or GWh from the dropdown in cell A3"))</f>
        <v>0</v>
      </c>
      <c r="K20" s="122">
        <f>IF($B$3="NQC MW",SUMIFS(monthly_gwh_mw!$T:$T,monthly_gwh_mw!$D:$D,K$6,monthly_gwh_mw!$E:$E,$C$1,monthly_gwh_mw!$U:$U,"ok",monthly_gwh_mw!$I:$I,$C20,monthly_gwh_mw!$O:$O,$D20),
IF($B$3="GWh",SUMIFS(monthly_gwh_mw!$F:$F,monthly_gwh_mw!$D:$D,K$6,monthly_gwh_mw!$I:$I,$C20,monthly_gwh_mw!$O:$O,$D20),
"error: please select either NQC MW or GWh from the dropdown in cell A3"))</f>
        <v>0</v>
      </c>
      <c r="L20" s="122">
        <f>IF($B$3="NQC MW",SUMIFS(monthly_gwh_mw!$T:$T,monthly_gwh_mw!$D:$D,L$6,monthly_gwh_mw!$E:$E,$C$1,monthly_gwh_mw!$U:$U,"ok",monthly_gwh_mw!$I:$I,$C20,monthly_gwh_mw!$O:$O,$D20),
IF($B$3="GWh",SUMIFS(monthly_gwh_mw!$F:$F,monthly_gwh_mw!$D:$D,L$6,monthly_gwh_mw!$I:$I,$C20,monthly_gwh_mw!$O:$O,$D20),
"error: please select either NQC MW or GWh from the dropdown in cell A3"))</f>
        <v>0</v>
      </c>
      <c r="M20" s="122">
        <f>IF($B$3="NQC MW",SUMIFS(monthly_gwh_mw!$T:$T,monthly_gwh_mw!$D:$D,M$6,monthly_gwh_mw!$E:$E,$C$1,monthly_gwh_mw!$U:$U,"ok",monthly_gwh_mw!$I:$I,$C20,monthly_gwh_mw!$O:$O,$D20),
IF($B$3="GWh",SUMIFS(monthly_gwh_mw!$F:$F,monthly_gwh_mw!$D:$D,M$6,monthly_gwh_mw!$I:$I,$C20,monthly_gwh_mw!$O:$O,$D20),
"error: please select either NQC MW or GWh from the dropdown in cell A3"))</f>
        <v>0</v>
      </c>
      <c r="N20" s="122">
        <f>IF($B$3="NQC MW",SUMIFS(monthly_gwh_mw!$T:$T,monthly_gwh_mw!$D:$D,N$6,monthly_gwh_mw!$E:$E,$C$1,monthly_gwh_mw!$U:$U,"ok",monthly_gwh_mw!$I:$I,$C20,monthly_gwh_mw!$O:$O,$D20),
IF($B$3="GWh",SUMIFS(monthly_gwh_mw!$F:$F,monthly_gwh_mw!$D:$D,N$6,monthly_gwh_mw!$I:$I,$C20,monthly_gwh_mw!$O:$O,$D20),
"error: please select either NQC MW or GWh from the dropdown in cell A3"))</f>
        <v>0</v>
      </c>
      <c r="O20" s="122">
        <f>IF($B$3="NQC MW",SUMIFS(monthly_gwh_mw!$T:$T,monthly_gwh_mw!$D:$D,O$6,monthly_gwh_mw!$E:$E,$C$1,monthly_gwh_mw!$U:$U,"ok",monthly_gwh_mw!$I:$I,$C20,monthly_gwh_mw!$O:$O,$D20),
IF($B$3="GWh",SUMIFS(monthly_gwh_mw!$F:$F,monthly_gwh_mw!$D:$D,O$6,monthly_gwh_mw!$I:$I,$C20,monthly_gwh_mw!$O:$O,$D20),
"error: please select either NQC MW or GWh from the dropdown in cell A3"))</f>
        <v>0</v>
      </c>
      <c r="S20" s="96"/>
      <c r="T20" s="96"/>
      <c r="AD20" s="96"/>
    </row>
    <row r="21" spans="3:30" s="97" customFormat="1" x14ac:dyDescent="0.3">
      <c r="C21" s="99" t="s">
        <v>557</v>
      </c>
      <c r="D21" s="99" t="s">
        <v>626</v>
      </c>
      <c r="E21" s="122">
        <f>IF($B$3="NQC MW",SUMIFS(monthly_gwh_mw!$T:$T,monthly_gwh_mw!$D:$D,E$6,monthly_gwh_mw!$E:$E,$C$1,monthly_gwh_mw!$U:$U,"ok",monthly_gwh_mw!$I:$I,$C21,monthly_gwh_mw!$O:$O,$D21),
IF($B$3="GWh",SUMIFS(monthly_gwh_mw!$F:$F,monthly_gwh_mw!$D:$D,E$6,monthly_gwh_mw!$I:$I,$C21,monthly_gwh_mw!$O:$O,$D21),
"error: please select either NQC MW or GWh from the dropdown in cell A3"))</f>
        <v>0</v>
      </c>
      <c r="F21" s="122">
        <f>IF($B$3="NQC MW",SUMIFS(monthly_gwh_mw!$T:$T,monthly_gwh_mw!$D:$D,F$6,monthly_gwh_mw!$E:$E,$C$1,monthly_gwh_mw!$U:$U,"ok",monthly_gwh_mw!$I:$I,$C21,monthly_gwh_mw!$O:$O,$D21),
IF($B$3="GWh",SUMIFS(monthly_gwh_mw!$F:$F,monthly_gwh_mw!$D:$D,F$6,monthly_gwh_mw!$I:$I,$C21,monthly_gwh_mw!$O:$O,$D21),
"error: please select either NQC MW or GWh from the dropdown in cell A3"))</f>
        <v>0</v>
      </c>
      <c r="G21" s="122">
        <f>IF($B$3="NQC MW",SUMIFS(monthly_gwh_mw!$T:$T,monthly_gwh_mw!$D:$D,G$6,monthly_gwh_mw!$E:$E,$C$1,monthly_gwh_mw!$U:$U,"ok",monthly_gwh_mw!$I:$I,$C21,monthly_gwh_mw!$O:$O,$D21),
IF($B$3="GWh",SUMIFS(monthly_gwh_mw!$F:$F,monthly_gwh_mw!$D:$D,G$6,monthly_gwh_mw!$I:$I,$C21,monthly_gwh_mw!$O:$O,$D21),
"error: please select either NQC MW or GWh from the dropdown in cell A3"))</f>
        <v>0</v>
      </c>
      <c r="H21" s="122">
        <f>IF($B$3="NQC MW",SUMIFS(monthly_gwh_mw!$T:$T,monthly_gwh_mw!$D:$D,H$6,monthly_gwh_mw!$E:$E,$C$1,monthly_gwh_mw!$U:$U,"ok",monthly_gwh_mw!$I:$I,$C21,monthly_gwh_mw!$O:$O,$D21),
IF($B$3="GWh",SUMIFS(monthly_gwh_mw!$F:$F,monthly_gwh_mw!$D:$D,H$6,monthly_gwh_mw!$I:$I,$C21,monthly_gwh_mw!$O:$O,$D21),
"error: please select either NQC MW or GWh from the dropdown in cell A3"))</f>
        <v>0</v>
      </c>
      <c r="I21" s="122">
        <f>IF($B$3="NQC MW",SUMIFS(monthly_gwh_mw!$T:$T,monthly_gwh_mw!$D:$D,I$6,monthly_gwh_mw!$E:$E,$C$1,monthly_gwh_mw!$U:$U,"ok",monthly_gwh_mw!$I:$I,$C21,monthly_gwh_mw!$O:$O,$D21),
IF($B$3="GWh",SUMIFS(monthly_gwh_mw!$F:$F,monthly_gwh_mw!$D:$D,I$6,monthly_gwh_mw!$I:$I,$C21,monthly_gwh_mw!$O:$O,$D21),
"error: please select either NQC MW or GWh from the dropdown in cell A3"))</f>
        <v>0</v>
      </c>
      <c r="J21" s="122">
        <f>IF($B$3="NQC MW",SUMIFS(monthly_gwh_mw!$T:$T,monthly_gwh_mw!$D:$D,J$6,monthly_gwh_mw!$E:$E,$C$1,monthly_gwh_mw!$U:$U,"ok",monthly_gwh_mw!$I:$I,$C21,monthly_gwh_mw!$O:$O,$D21),
IF($B$3="GWh",SUMIFS(monthly_gwh_mw!$F:$F,monthly_gwh_mw!$D:$D,J$6,monthly_gwh_mw!$I:$I,$C21,monthly_gwh_mw!$O:$O,$D21),
"error: please select either NQC MW or GWh from the dropdown in cell A3"))</f>
        <v>0</v>
      </c>
      <c r="K21" s="122">
        <f>IF($B$3="NQC MW",SUMIFS(monthly_gwh_mw!$T:$T,monthly_gwh_mw!$D:$D,K$6,monthly_gwh_mw!$E:$E,$C$1,monthly_gwh_mw!$U:$U,"ok",monthly_gwh_mw!$I:$I,$C21,monthly_gwh_mw!$O:$O,$D21),
IF($B$3="GWh",SUMIFS(monthly_gwh_mw!$F:$F,monthly_gwh_mw!$D:$D,K$6,monthly_gwh_mw!$I:$I,$C21,monthly_gwh_mw!$O:$O,$D21),
"error: please select either NQC MW or GWh from the dropdown in cell A3"))</f>
        <v>0</v>
      </c>
      <c r="L21" s="122">
        <f>IF($B$3="NQC MW",SUMIFS(monthly_gwh_mw!$T:$T,monthly_gwh_mw!$D:$D,L$6,monthly_gwh_mw!$E:$E,$C$1,monthly_gwh_mw!$U:$U,"ok",monthly_gwh_mw!$I:$I,$C21,monthly_gwh_mw!$O:$O,$D21),
IF($B$3="GWh",SUMIFS(monthly_gwh_mw!$F:$F,monthly_gwh_mw!$D:$D,L$6,monthly_gwh_mw!$I:$I,$C21,monthly_gwh_mw!$O:$O,$D21),
"error: please select either NQC MW or GWh from the dropdown in cell A3"))</f>
        <v>0</v>
      </c>
      <c r="M21" s="122">
        <f>IF($B$3="NQC MW",SUMIFS(monthly_gwh_mw!$T:$T,monthly_gwh_mw!$D:$D,M$6,monthly_gwh_mw!$E:$E,$C$1,monthly_gwh_mw!$U:$U,"ok",monthly_gwh_mw!$I:$I,$C21,monthly_gwh_mw!$O:$O,$D21),
IF($B$3="GWh",SUMIFS(monthly_gwh_mw!$F:$F,monthly_gwh_mw!$D:$D,M$6,monthly_gwh_mw!$I:$I,$C21,monthly_gwh_mw!$O:$O,$D21),
"error: please select either NQC MW or GWh from the dropdown in cell A3"))</f>
        <v>0</v>
      </c>
      <c r="N21" s="122">
        <f>IF($B$3="NQC MW",SUMIFS(monthly_gwh_mw!$T:$T,monthly_gwh_mw!$D:$D,N$6,monthly_gwh_mw!$E:$E,$C$1,monthly_gwh_mw!$U:$U,"ok",monthly_gwh_mw!$I:$I,$C21,monthly_gwh_mw!$O:$O,$D21),
IF($B$3="GWh",SUMIFS(monthly_gwh_mw!$F:$F,monthly_gwh_mw!$D:$D,N$6,monthly_gwh_mw!$I:$I,$C21,monthly_gwh_mw!$O:$O,$D21),
"error: please select either NQC MW or GWh from the dropdown in cell A3"))</f>
        <v>0</v>
      </c>
      <c r="O21" s="122">
        <f>IF($B$3="NQC MW",SUMIFS(monthly_gwh_mw!$T:$T,monthly_gwh_mw!$D:$D,O$6,monthly_gwh_mw!$E:$E,$C$1,monthly_gwh_mw!$U:$U,"ok",monthly_gwh_mw!$I:$I,$C21,monthly_gwh_mw!$O:$O,$D21),
IF($B$3="GWh",SUMIFS(monthly_gwh_mw!$F:$F,monthly_gwh_mw!$D:$D,O$6,monthly_gwh_mw!$I:$I,$C21,monthly_gwh_mw!$O:$O,$D21),
"error: please select either NQC MW or GWh from the dropdown in cell A3"))</f>
        <v>0</v>
      </c>
      <c r="S21" s="96"/>
      <c r="T21" s="96"/>
    </row>
    <row r="22" spans="3:30" s="97" customFormat="1" x14ac:dyDescent="0.3">
      <c r="C22" s="99" t="s">
        <v>557</v>
      </c>
      <c r="D22" s="99" t="s">
        <v>627</v>
      </c>
      <c r="E22" s="122">
        <f>IF($B$3="NQC MW",SUMIFS(monthly_gwh_mw!$T:$T,monthly_gwh_mw!$D:$D,E$6,monthly_gwh_mw!$E:$E,$C$1,monthly_gwh_mw!$U:$U,"ok",monthly_gwh_mw!$I:$I,$C22,monthly_gwh_mw!$O:$O,$D22),
IF($B$3="GWh",SUMIFS(monthly_gwh_mw!$F:$F,monthly_gwh_mw!$D:$D,E$6,monthly_gwh_mw!$I:$I,$C22,monthly_gwh_mw!$O:$O,$D22),
"error: please select either NQC MW or GWh from the dropdown in cell A3"))</f>
        <v>0</v>
      </c>
      <c r="F22" s="122">
        <f>IF($B$3="NQC MW",SUMIFS(monthly_gwh_mw!$T:$T,monthly_gwh_mw!$D:$D,F$6,monthly_gwh_mw!$E:$E,$C$1,monthly_gwh_mw!$U:$U,"ok",monthly_gwh_mw!$I:$I,$C22,monthly_gwh_mw!$O:$O,$D22),
IF($B$3="GWh",SUMIFS(monthly_gwh_mw!$F:$F,monthly_gwh_mw!$D:$D,F$6,monthly_gwh_mw!$I:$I,$C22,monthly_gwh_mw!$O:$O,$D22),
"error: please select either NQC MW or GWh from the dropdown in cell A3"))</f>
        <v>0</v>
      </c>
      <c r="G22" s="122">
        <f>IF($B$3="NQC MW",SUMIFS(monthly_gwh_mw!$T:$T,monthly_gwh_mw!$D:$D,G$6,monthly_gwh_mw!$E:$E,$C$1,monthly_gwh_mw!$U:$U,"ok",monthly_gwh_mw!$I:$I,$C22,monthly_gwh_mw!$O:$O,$D22),
IF($B$3="GWh",SUMIFS(monthly_gwh_mw!$F:$F,monthly_gwh_mw!$D:$D,G$6,monthly_gwh_mw!$I:$I,$C22,monthly_gwh_mw!$O:$O,$D22),
"error: please select either NQC MW or GWh from the dropdown in cell A3"))</f>
        <v>0</v>
      </c>
      <c r="H22" s="122">
        <f>IF($B$3="NQC MW",SUMIFS(monthly_gwh_mw!$T:$T,monthly_gwh_mw!$D:$D,H$6,monthly_gwh_mw!$E:$E,$C$1,monthly_gwh_mw!$U:$U,"ok",monthly_gwh_mw!$I:$I,$C22,monthly_gwh_mw!$O:$O,$D22),
IF($B$3="GWh",SUMIFS(monthly_gwh_mw!$F:$F,monthly_gwh_mw!$D:$D,H$6,monthly_gwh_mw!$I:$I,$C22,monthly_gwh_mw!$O:$O,$D22),
"error: please select either NQC MW or GWh from the dropdown in cell A3"))</f>
        <v>0</v>
      </c>
      <c r="I22" s="122">
        <f>IF($B$3="NQC MW",SUMIFS(monthly_gwh_mw!$T:$T,monthly_gwh_mw!$D:$D,I$6,monthly_gwh_mw!$E:$E,$C$1,monthly_gwh_mw!$U:$U,"ok",monthly_gwh_mw!$I:$I,$C22,monthly_gwh_mw!$O:$O,$D22),
IF($B$3="GWh",SUMIFS(monthly_gwh_mw!$F:$F,monthly_gwh_mw!$D:$D,I$6,monthly_gwh_mw!$I:$I,$C22,monthly_gwh_mw!$O:$O,$D22),
"error: please select either NQC MW or GWh from the dropdown in cell A3"))</f>
        <v>0</v>
      </c>
      <c r="J22" s="122">
        <f>IF($B$3="NQC MW",SUMIFS(monthly_gwh_mw!$T:$T,monthly_gwh_mw!$D:$D,J$6,monthly_gwh_mw!$E:$E,$C$1,monthly_gwh_mw!$U:$U,"ok",monthly_gwh_mw!$I:$I,$C22,monthly_gwh_mw!$O:$O,$D22),
IF($B$3="GWh",SUMIFS(monthly_gwh_mw!$F:$F,monthly_gwh_mw!$D:$D,J$6,monthly_gwh_mw!$I:$I,$C22,monthly_gwh_mw!$O:$O,$D22),
"error: please select either NQC MW or GWh from the dropdown in cell A3"))</f>
        <v>0</v>
      </c>
      <c r="K22" s="122">
        <f>IF($B$3="NQC MW",SUMIFS(monthly_gwh_mw!$T:$T,monthly_gwh_mw!$D:$D,K$6,monthly_gwh_mw!$E:$E,$C$1,monthly_gwh_mw!$U:$U,"ok",monthly_gwh_mw!$I:$I,$C22,monthly_gwh_mw!$O:$O,$D22),
IF($B$3="GWh",SUMIFS(monthly_gwh_mw!$F:$F,monthly_gwh_mw!$D:$D,K$6,monthly_gwh_mw!$I:$I,$C22,monthly_gwh_mw!$O:$O,$D22),
"error: please select either NQC MW or GWh from the dropdown in cell A3"))</f>
        <v>0</v>
      </c>
      <c r="L22" s="122">
        <f>IF($B$3="NQC MW",SUMIFS(monthly_gwh_mw!$T:$T,monthly_gwh_mw!$D:$D,L$6,monthly_gwh_mw!$E:$E,$C$1,monthly_gwh_mw!$U:$U,"ok",monthly_gwh_mw!$I:$I,$C22,monthly_gwh_mw!$O:$O,$D22),
IF($B$3="GWh",SUMIFS(monthly_gwh_mw!$F:$F,monthly_gwh_mw!$D:$D,L$6,monthly_gwh_mw!$I:$I,$C22,monthly_gwh_mw!$O:$O,$D22),
"error: please select either NQC MW or GWh from the dropdown in cell A3"))</f>
        <v>0</v>
      </c>
      <c r="M22" s="122">
        <f>IF($B$3="NQC MW",SUMIFS(monthly_gwh_mw!$T:$T,monthly_gwh_mw!$D:$D,M$6,monthly_gwh_mw!$E:$E,$C$1,monthly_gwh_mw!$U:$U,"ok",monthly_gwh_mw!$I:$I,$C22,monthly_gwh_mw!$O:$O,$D22),
IF($B$3="GWh",SUMIFS(monthly_gwh_mw!$F:$F,monthly_gwh_mw!$D:$D,M$6,monthly_gwh_mw!$I:$I,$C22,monthly_gwh_mw!$O:$O,$D22),
"error: please select either NQC MW or GWh from the dropdown in cell A3"))</f>
        <v>0</v>
      </c>
      <c r="N22" s="122">
        <f>IF($B$3="NQC MW",SUMIFS(monthly_gwh_mw!$T:$T,monthly_gwh_mw!$D:$D,N$6,monthly_gwh_mw!$E:$E,$C$1,monthly_gwh_mw!$U:$U,"ok",monthly_gwh_mw!$I:$I,$C22,monthly_gwh_mw!$O:$O,$D22),
IF($B$3="GWh",SUMIFS(monthly_gwh_mw!$F:$F,monthly_gwh_mw!$D:$D,N$6,monthly_gwh_mw!$I:$I,$C22,monthly_gwh_mw!$O:$O,$D22),
"error: please select either NQC MW or GWh from the dropdown in cell A3"))</f>
        <v>0</v>
      </c>
      <c r="O22" s="122">
        <f>IF($B$3="NQC MW",SUMIFS(monthly_gwh_mw!$T:$T,monthly_gwh_mw!$D:$D,O$6,monthly_gwh_mw!$E:$E,$C$1,monthly_gwh_mw!$U:$U,"ok",monthly_gwh_mw!$I:$I,$C22,monthly_gwh_mw!$O:$O,$D22),
IF($B$3="GWh",SUMIFS(monthly_gwh_mw!$F:$F,monthly_gwh_mw!$D:$D,O$6,monthly_gwh_mw!$I:$I,$C22,monthly_gwh_mw!$O:$O,$D22),
"error: please select either NQC MW or GWh from the dropdown in cell A3"))</f>
        <v>0</v>
      </c>
      <c r="S22" s="96"/>
      <c r="T22" s="96"/>
    </row>
    <row r="23" spans="3:30" s="97" customFormat="1" x14ac:dyDescent="0.3">
      <c r="C23" s="99" t="s">
        <v>557</v>
      </c>
      <c r="D23" s="99" t="s">
        <v>629</v>
      </c>
      <c r="E23" s="122">
        <f>IF($B$3="NQC MW",SUMIFS(monthly_gwh_mw!$T:$T,monthly_gwh_mw!$D:$D,E$6,monthly_gwh_mw!$E:$E,$C$1,monthly_gwh_mw!$U:$U,"ok",monthly_gwh_mw!$I:$I,$C23,monthly_gwh_mw!$O:$O,$D23),
IF($B$3="GWh",SUMIFS(monthly_gwh_mw!$F:$F,monthly_gwh_mw!$D:$D,E$6,monthly_gwh_mw!$I:$I,$C23,monthly_gwh_mw!$O:$O,$D23),
"error: please select either NQC MW or GWh from the dropdown in cell A3"))</f>
        <v>0</v>
      </c>
      <c r="F23" s="122">
        <f>IF($B$3="NQC MW",SUMIFS(monthly_gwh_mw!$T:$T,monthly_gwh_mw!$D:$D,F$6,monthly_gwh_mw!$E:$E,$C$1,monthly_gwh_mw!$U:$U,"ok",monthly_gwh_mw!$I:$I,$C23,monthly_gwh_mw!$O:$O,$D23),
IF($B$3="GWh",SUMIFS(monthly_gwh_mw!$F:$F,monthly_gwh_mw!$D:$D,F$6,monthly_gwh_mw!$I:$I,$C23,monthly_gwh_mw!$O:$O,$D23),
"error: please select either NQC MW or GWh from the dropdown in cell A3"))</f>
        <v>0</v>
      </c>
      <c r="G23" s="122">
        <f>IF($B$3="NQC MW",SUMIFS(monthly_gwh_mw!$T:$T,monthly_gwh_mw!$D:$D,G$6,monthly_gwh_mw!$E:$E,$C$1,monthly_gwh_mw!$U:$U,"ok",monthly_gwh_mw!$I:$I,$C23,monthly_gwh_mw!$O:$O,$D23),
IF($B$3="GWh",SUMIFS(monthly_gwh_mw!$F:$F,monthly_gwh_mw!$D:$D,G$6,monthly_gwh_mw!$I:$I,$C23,monthly_gwh_mw!$O:$O,$D23),
"error: please select either NQC MW or GWh from the dropdown in cell A3"))</f>
        <v>0</v>
      </c>
      <c r="H23" s="122">
        <f>IF($B$3="NQC MW",SUMIFS(monthly_gwh_mw!$T:$T,monthly_gwh_mw!$D:$D,H$6,monthly_gwh_mw!$E:$E,$C$1,monthly_gwh_mw!$U:$U,"ok",monthly_gwh_mw!$I:$I,$C23,monthly_gwh_mw!$O:$O,$D23),
IF($B$3="GWh",SUMIFS(monthly_gwh_mw!$F:$F,monthly_gwh_mw!$D:$D,H$6,monthly_gwh_mw!$I:$I,$C23,monthly_gwh_mw!$O:$O,$D23),
"error: please select either NQC MW or GWh from the dropdown in cell A3"))</f>
        <v>0</v>
      </c>
      <c r="I23" s="122">
        <f>IF($B$3="NQC MW",SUMIFS(monthly_gwh_mw!$T:$T,monthly_gwh_mw!$D:$D,I$6,monthly_gwh_mw!$E:$E,$C$1,monthly_gwh_mw!$U:$U,"ok",monthly_gwh_mw!$I:$I,$C23,monthly_gwh_mw!$O:$O,$D23),
IF($B$3="GWh",SUMIFS(monthly_gwh_mw!$F:$F,monthly_gwh_mw!$D:$D,I$6,monthly_gwh_mw!$I:$I,$C23,monthly_gwh_mw!$O:$O,$D23),
"error: please select either NQC MW or GWh from the dropdown in cell A3"))</f>
        <v>0</v>
      </c>
      <c r="J23" s="122">
        <f>IF($B$3="NQC MW",SUMIFS(monthly_gwh_mw!$T:$T,monthly_gwh_mw!$D:$D,J$6,monthly_gwh_mw!$E:$E,$C$1,monthly_gwh_mw!$U:$U,"ok",monthly_gwh_mw!$I:$I,$C23,monthly_gwh_mw!$O:$O,$D23),
IF($B$3="GWh",SUMIFS(monthly_gwh_mw!$F:$F,monthly_gwh_mw!$D:$D,J$6,monthly_gwh_mw!$I:$I,$C23,monthly_gwh_mw!$O:$O,$D23),
"error: please select either NQC MW or GWh from the dropdown in cell A3"))</f>
        <v>0</v>
      </c>
      <c r="K23" s="122">
        <f>IF($B$3="NQC MW",SUMIFS(monthly_gwh_mw!$T:$T,monthly_gwh_mw!$D:$D,K$6,monthly_gwh_mw!$E:$E,$C$1,monthly_gwh_mw!$U:$U,"ok",monthly_gwh_mw!$I:$I,$C23,monthly_gwh_mw!$O:$O,$D23),
IF($B$3="GWh",SUMIFS(monthly_gwh_mw!$F:$F,monthly_gwh_mw!$D:$D,K$6,monthly_gwh_mw!$I:$I,$C23,monthly_gwh_mw!$O:$O,$D23),
"error: please select either NQC MW or GWh from the dropdown in cell A3"))</f>
        <v>0</v>
      </c>
      <c r="L23" s="122">
        <f>IF($B$3="NQC MW",SUMIFS(monthly_gwh_mw!$T:$T,monthly_gwh_mw!$D:$D,L$6,monthly_gwh_mw!$E:$E,$C$1,monthly_gwh_mw!$U:$U,"ok",monthly_gwh_mw!$I:$I,$C23,monthly_gwh_mw!$O:$O,$D23),
IF($B$3="GWh",SUMIFS(monthly_gwh_mw!$F:$F,monthly_gwh_mw!$D:$D,L$6,monthly_gwh_mw!$I:$I,$C23,monthly_gwh_mw!$O:$O,$D23),
"error: please select either NQC MW or GWh from the dropdown in cell A3"))</f>
        <v>0</v>
      </c>
      <c r="M23" s="122">
        <f>IF($B$3="NQC MW",SUMIFS(monthly_gwh_mw!$T:$T,monthly_gwh_mw!$D:$D,M$6,monthly_gwh_mw!$E:$E,$C$1,monthly_gwh_mw!$U:$U,"ok",monthly_gwh_mw!$I:$I,$C23,monthly_gwh_mw!$O:$O,$D23),
IF($B$3="GWh",SUMIFS(monthly_gwh_mw!$F:$F,monthly_gwh_mw!$D:$D,M$6,monthly_gwh_mw!$I:$I,$C23,monthly_gwh_mw!$O:$O,$D23),
"error: please select either NQC MW or GWh from the dropdown in cell A3"))</f>
        <v>0</v>
      </c>
      <c r="N23" s="122">
        <f>IF($B$3="NQC MW",SUMIFS(monthly_gwh_mw!$T:$T,monthly_gwh_mw!$D:$D,N$6,monthly_gwh_mw!$E:$E,$C$1,monthly_gwh_mw!$U:$U,"ok",monthly_gwh_mw!$I:$I,$C23,monthly_gwh_mw!$O:$O,$D23),
IF($B$3="GWh",SUMIFS(monthly_gwh_mw!$F:$F,monthly_gwh_mw!$D:$D,N$6,monthly_gwh_mw!$I:$I,$C23,monthly_gwh_mw!$O:$O,$D23),
"error: please select either NQC MW or GWh from the dropdown in cell A3"))</f>
        <v>0</v>
      </c>
      <c r="O23" s="122">
        <f>IF($B$3="NQC MW",SUMIFS(monthly_gwh_mw!$T:$T,monthly_gwh_mw!$D:$D,O$6,monthly_gwh_mw!$E:$E,$C$1,monthly_gwh_mw!$U:$U,"ok",monthly_gwh_mw!$I:$I,$C23,monthly_gwh_mw!$O:$O,$D23),
IF($B$3="GWh",SUMIFS(monthly_gwh_mw!$F:$F,monthly_gwh_mw!$D:$D,O$6,monthly_gwh_mw!$I:$I,$C23,monthly_gwh_mw!$O:$O,$D23),
"error: please select either NQC MW or GWh from the dropdown in cell A3"))</f>
        <v>0</v>
      </c>
      <c r="S23" s="96"/>
      <c r="T23" s="96"/>
    </row>
    <row r="24" spans="3:30" s="97" customFormat="1" x14ac:dyDescent="0.3">
      <c r="C24" s="99" t="s">
        <v>557</v>
      </c>
      <c r="D24" s="99" t="s">
        <v>630</v>
      </c>
      <c r="E24" s="122">
        <f>IF($B$3="NQC MW",SUMIFS(monthly_gwh_mw!$T:$T,monthly_gwh_mw!$D:$D,E$6,monthly_gwh_mw!$E:$E,$C$1,monthly_gwh_mw!$U:$U,"ok",monthly_gwh_mw!$I:$I,$C24,monthly_gwh_mw!$O:$O,$D24),
IF($B$3="GWh",SUMIFS(monthly_gwh_mw!$F:$F,monthly_gwh_mw!$D:$D,E$6,monthly_gwh_mw!$I:$I,$C24,monthly_gwh_mw!$O:$O,$D24),
"error: please select either NQC MW or GWh from the dropdown in cell A3"))</f>
        <v>0</v>
      </c>
      <c r="F24" s="122">
        <f>IF($B$3="NQC MW",SUMIFS(monthly_gwh_mw!$T:$T,monthly_gwh_mw!$D:$D,F$6,monthly_gwh_mw!$E:$E,$C$1,monthly_gwh_mw!$U:$U,"ok",monthly_gwh_mw!$I:$I,$C24,monthly_gwh_mw!$O:$O,$D24),
IF($B$3="GWh",SUMIFS(monthly_gwh_mw!$F:$F,monthly_gwh_mw!$D:$D,F$6,monthly_gwh_mw!$I:$I,$C24,monthly_gwh_mw!$O:$O,$D24),
"error: please select either NQC MW or GWh from the dropdown in cell A3"))</f>
        <v>0</v>
      </c>
      <c r="G24" s="122">
        <f>IF($B$3="NQC MW",SUMIFS(monthly_gwh_mw!$T:$T,monthly_gwh_mw!$D:$D,G$6,monthly_gwh_mw!$E:$E,$C$1,monthly_gwh_mw!$U:$U,"ok",monthly_gwh_mw!$I:$I,$C24,monthly_gwh_mw!$O:$O,$D24),
IF($B$3="GWh",SUMIFS(monthly_gwh_mw!$F:$F,monthly_gwh_mw!$D:$D,G$6,monthly_gwh_mw!$I:$I,$C24,monthly_gwh_mw!$O:$O,$D24),
"error: please select either NQC MW or GWh from the dropdown in cell A3"))</f>
        <v>0</v>
      </c>
      <c r="H24" s="122">
        <f>IF($B$3="NQC MW",SUMIFS(monthly_gwh_mw!$T:$T,monthly_gwh_mw!$D:$D,H$6,monthly_gwh_mw!$E:$E,$C$1,monthly_gwh_mw!$U:$U,"ok",monthly_gwh_mw!$I:$I,$C24,monthly_gwh_mw!$O:$O,$D24),
IF($B$3="GWh",SUMIFS(monthly_gwh_mw!$F:$F,monthly_gwh_mw!$D:$D,H$6,monthly_gwh_mw!$I:$I,$C24,monthly_gwh_mw!$O:$O,$D24),
"error: please select either NQC MW or GWh from the dropdown in cell A3"))</f>
        <v>0</v>
      </c>
      <c r="I24" s="122">
        <f>IF($B$3="NQC MW",SUMIFS(monthly_gwh_mw!$T:$T,monthly_gwh_mw!$D:$D,I$6,monthly_gwh_mw!$E:$E,$C$1,monthly_gwh_mw!$U:$U,"ok",monthly_gwh_mw!$I:$I,$C24,monthly_gwh_mw!$O:$O,$D24),
IF($B$3="GWh",SUMIFS(monthly_gwh_mw!$F:$F,monthly_gwh_mw!$D:$D,I$6,monthly_gwh_mw!$I:$I,$C24,monthly_gwh_mw!$O:$O,$D24),
"error: please select either NQC MW or GWh from the dropdown in cell A3"))</f>
        <v>0</v>
      </c>
      <c r="J24" s="122">
        <f>IF($B$3="NQC MW",SUMIFS(monthly_gwh_mw!$T:$T,monthly_gwh_mw!$D:$D,J$6,monthly_gwh_mw!$E:$E,$C$1,monthly_gwh_mw!$U:$U,"ok",monthly_gwh_mw!$I:$I,$C24,monthly_gwh_mw!$O:$O,$D24),
IF($B$3="GWh",SUMIFS(monthly_gwh_mw!$F:$F,monthly_gwh_mw!$D:$D,J$6,monthly_gwh_mw!$I:$I,$C24,monthly_gwh_mw!$O:$O,$D24),
"error: please select either NQC MW or GWh from the dropdown in cell A3"))</f>
        <v>0</v>
      </c>
      <c r="K24" s="122">
        <f>IF($B$3="NQC MW",SUMIFS(monthly_gwh_mw!$T:$T,monthly_gwh_mw!$D:$D,K$6,monthly_gwh_mw!$E:$E,$C$1,monthly_gwh_mw!$U:$U,"ok",monthly_gwh_mw!$I:$I,$C24,monthly_gwh_mw!$O:$O,$D24),
IF($B$3="GWh",SUMIFS(monthly_gwh_mw!$F:$F,monthly_gwh_mw!$D:$D,K$6,monthly_gwh_mw!$I:$I,$C24,monthly_gwh_mw!$O:$O,$D24),
"error: please select either NQC MW or GWh from the dropdown in cell A3"))</f>
        <v>0</v>
      </c>
      <c r="L24" s="122">
        <f>IF($B$3="NQC MW",SUMIFS(monthly_gwh_mw!$T:$T,monthly_gwh_mw!$D:$D,L$6,monthly_gwh_mw!$E:$E,$C$1,monthly_gwh_mw!$U:$U,"ok",monthly_gwh_mw!$I:$I,$C24,monthly_gwh_mw!$O:$O,$D24),
IF($B$3="GWh",SUMIFS(monthly_gwh_mw!$F:$F,monthly_gwh_mw!$D:$D,L$6,monthly_gwh_mw!$I:$I,$C24,monthly_gwh_mw!$O:$O,$D24),
"error: please select either NQC MW or GWh from the dropdown in cell A3"))</f>
        <v>0</v>
      </c>
      <c r="M24" s="122">
        <f>IF($B$3="NQC MW",SUMIFS(monthly_gwh_mw!$T:$T,monthly_gwh_mw!$D:$D,M$6,monthly_gwh_mw!$E:$E,$C$1,monthly_gwh_mw!$U:$U,"ok",monthly_gwh_mw!$I:$I,$C24,monthly_gwh_mw!$O:$O,$D24),
IF($B$3="GWh",SUMIFS(monthly_gwh_mw!$F:$F,monthly_gwh_mw!$D:$D,M$6,monthly_gwh_mw!$I:$I,$C24,monthly_gwh_mw!$O:$O,$D24),
"error: please select either NQC MW or GWh from the dropdown in cell A3"))</f>
        <v>0</v>
      </c>
      <c r="N24" s="122">
        <f>IF($B$3="NQC MW",SUMIFS(monthly_gwh_mw!$T:$T,monthly_gwh_mw!$D:$D,N$6,monthly_gwh_mw!$E:$E,$C$1,monthly_gwh_mw!$U:$U,"ok",monthly_gwh_mw!$I:$I,$C24,monthly_gwh_mw!$O:$O,$D24),
IF($B$3="GWh",SUMIFS(monthly_gwh_mw!$F:$F,monthly_gwh_mw!$D:$D,N$6,monthly_gwh_mw!$I:$I,$C24,monthly_gwh_mw!$O:$O,$D24),
"error: please select either NQC MW or GWh from the dropdown in cell A3"))</f>
        <v>0</v>
      </c>
      <c r="O24" s="122">
        <f>IF($B$3="NQC MW",SUMIFS(monthly_gwh_mw!$T:$T,monthly_gwh_mw!$D:$D,O$6,monthly_gwh_mw!$E:$E,$C$1,monthly_gwh_mw!$U:$U,"ok",monthly_gwh_mw!$I:$I,$C24,monthly_gwh_mw!$O:$O,$D24),
IF($B$3="GWh",SUMIFS(monthly_gwh_mw!$F:$F,monthly_gwh_mw!$D:$D,O$6,monthly_gwh_mw!$I:$I,$C24,monthly_gwh_mw!$O:$O,$D24),
"error: please select either NQC MW or GWh from the dropdown in cell A3"))</f>
        <v>0</v>
      </c>
      <c r="S24" s="96"/>
      <c r="T24" s="96"/>
    </row>
    <row r="25" spans="3:30" s="97" customFormat="1" x14ac:dyDescent="0.3">
      <c r="C25" s="99" t="s">
        <v>557</v>
      </c>
      <c r="D25" s="99" t="s">
        <v>631</v>
      </c>
      <c r="E25" s="122">
        <f>IF($B$3="NQC MW",SUMIFS(monthly_gwh_mw!$T:$T,monthly_gwh_mw!$D:$D,E$6,monthly_gwh_mw!$E:$E,$C$1,monthly_gwh_mw!$U:$U,"ok",monthly_gwh_mw!$I:$I,$C25,monthly_gwh_mw!$O:$O,$D25),
IF($B$3="GWh",SUMIFS(monthly_gwh_mw!$F:$F,monthly_gwh_mw!$D:$D,E$6,monthly_gwh_mw!$I:$I,$C25,monthly_gwh_mw!$O:$O,$D25),
"error: please select either NQC MW or GWh from the dropdown in cell A3"))</f>
        <v>0</v>
      </c>
      <c r="F25" s="122">
        <f>IF($B$3="NQC MW",SUMIFS(monthly_gwh_mw!$T:$T,monthly_gwh_mw!$D:$D,F$6,monthly_gwh_mw!$E:$E,$C$1,monthly_gwh_mw!$U:$U,"ok",monthly_gwh_mw!$I:$I,$C25,monthly_gwh_mw!$O:$O,$D25),
IF($B$3="GWh",SUMIFS(monthly_gwh_mw!$F:$F,monthly_gwh_mw!$D:$D,F$6,monthly_gwh_mw!$I:$I,$C25,monthly_gwh_mw!$O:$O,$D25),
"error: please select either NQC MW or GWh from the dropdown in cell A3"))</f>
        <v>0</v>
      </c>
      <c r="G25" s="122">
        <f>IF($B$3="NQC MW",SUMIFS(monthly_gwh_mw!$T:$T,monthly_gwh_mw!$D:$D,G$6,monthly_gwh_mw!$E:$E,$C$1,monthly_gwh_mw!$U:$U,"ok",monthly_gwh_mw!$I:$I,$C25,monthly_gwh_mw!$O:$O,$D25),
IF($B$3="GWh",SUMIFS(monthly_gwh_mw!$F:$F,monthly_gwh_mw!$D:$D,G$6,monthly_gwh_mw!$I:$I,$C25,monthly_gwh_mw!$O:$O,$D25),
"error: please select either NQC MW or GWh from the dropdown in cell A3"))</f>
        <v>0</v>
      </c>
      <c r="H25" s="122">
        <f>IF($B$3="NQC MW",SUMIFS(monthly_gwh_mw!$T:$T,monthly_gwh_mw!$D:$D,H$6,monthly_gwh_mw!$E:$E,$C$1,monthly_gwh_mw!$U:$U,"ok",monthly_gwh_mw!$I:$I,$C25,monthly_gwh_mw!$O:$O,$D25),
IF($B$3="GWh",SUMIFS(monthly_gwh_mw!$F:$F,monthly_gwh_mw!$D:$D,H$6,monthly_gwh_mw!$I:$I,$C25,monthly_gwh_mw!$O:$O,$D25),
"error: please select either NQC MW or GWh from the dropdown in cell A3"))</f>
        <v>0</v>
      </c>
      <c r="I25" s="122">
        <f>IF($B$3="NQC MW",SUMIFS(monthly_gwh_mw!$T:$T,monthly_gwh_mw!$D:$D,I$6,monthly_gwh_mw!$E:$E,$C$1,monthly_gwh_mw!$U:$U,"ok",monthly_gwh_mw!$I:$I,$C25,monthly_gwh_mw!$O:$O,$D25),
IF($B$3="GWh",SUMIFS(monthly_gwh_mw!$F:$F,monthly_gwh_mw!$D:$D,I$6,monthly_gwh_mw!$I:$I,$C25,monthly_gwh_mw!$O:$O,$D25),
"error: please select either NQC MW or GWh from the dropdown in cell A3"))</f>
        <v>0</v>
      </c>
      <c r="J25" s="122">
        <f>IF($B$3="NQC MW",SUMIFS(monthly_gwh_mw!$T:$T,monthly_gwh_mw!$D:$D,J$6,monthly_gwh_mw!$E:$E,$C$1,monthly_gwh_mw!$U:$U,"ok",monthly_gwh_mw!$I:$I,$C25,monthly_gwh_mw!$O:$O,$D25),
IF($B$3="GWh",SUMIFS(monthly_gwh_mw!$F:$F,monthly_gwh_mw!$D:$D,J$6,monthly_gwh_mw!$I:$I,$C25,monthly_gwh_mw!$O:$O,$D25),
"error: please select either NQC MW or GWh from the dropdown in cell A3"))</f>
        <v>0</v>
      </c>
      <c r="K25" s="122">
        <f>IF($B$3="NQC MW",SUMIFS(monthly_gwh_mw!$T:$T,monthly_gwh_mw!$D:$D,K$6,monthly_gwh_mw!$E:$E,$C$1,monthly_gwh_mw!$U:$U,"ok",monthly_gwh_mw!$I:$I,$C25,monthly_gwh_mw!$O:$O,$D25),
IF($B$3="GWh",SUMIFS(monthly_gwh_mw!$F:$F,monthly_gwh_mw!$D:$D,K$6,monthly_gwh_mw!$I:$I,$C25,monthly_gwh_mw!$O:$O,$D25),
"error: please select either NQC MW or GWh from the dropdown in cell A3"))</f>
        <v>0</v>
      </c>
      <c r="L25" s="122">
        <f>IF($B$3="NQC MW",SUMIFS(monthly_gwh_mw!$T:$T,monthly_gwh_mw!$D:$D,L$6,monthly_gwh_mw!$E:$E,$C$1,monthly_gwh_mw!$U:$U,"ok",monthly_gwh_mw!$I:$I,$C25,monthly_gwh_mw!$O:$O,$D25),
IF($B$3="GWh",SUMIFS(monthly_gwh_mw!$F:$F,monthly_gwh_mw!$D:$D,L$6,monthly_gwh_mw!$I:$I,$C25,monthly_gwh_mw!$O:$O,$D25),
"error: please select either NQC MW or GWh from the dropdown in cell A3"))</f>
        <v>0</v>
      </c>
      <c r="M25" s="122">
        <f>IF($B$3="NQC MW",SUMIFS(monthly_gwh_mw!$T:$T,monthly_gwh_mw!$D:$D,M$6,monthly_gwh_mw!$E:$E,$C$1,monthly_gwh_mw!$U:$U,"ok",monthly_gwh_mw!$I:$I,$C25,monthly_gwh_mw!$O:$O,$D25),
IF($B$3="GWh",SUMIFS(monthly_gwh_mw!$F:$F,monthly_gwh_mw!$D:$D,M$6,monthly_gwh_mw!$I:$I,$C25,monthly_gwh_mw!$O:$O,$D25),
"error: please select either NQC MW or GWh from the dropdown in cell A3"))</f>
        <v>0</v>
      </c>
      <c r="N25" s="122">
        <f>IF($B$3="NQC MW",SUMIFS(monthly_gwh_mw!$T:$T,monthly_gwh_mw!$D:$D,N$6,monthly_gwh_mw!$E:$E,$C$1,monthly_gwh_mw!$U:$U,"ok",monthly_gwh_mw!$I:$I,$C25,monthly_gwh_mw!$O:$O,$D25),
IF($B$3="GWh",SUMIFS(monthly_gwh_mw!$F:$F,monthly_gwh_mw!$D:$D,N$6,monthly_gwh_mw!$I:$I,$C25,monthly_gwh_mw!$O:$O,$D25),
"error: please select either NQC MW or GWh from the dropdown in cell A3"))</f>
        <v>0</v>
      </c>
      <c r="O25" s="122">
        <f>IF($B$3="NQC MW",SUMIFS(monthly_gwh_mw!$T:$T,monthly_gwh_mw!$D:$D,O$6,monthly_gwh_mw!$E:$E,$C$1,monthly_gwh_mw!$U:$U,"ok",monthly_gwh_mw!$I:$I,$C25,monthly_gwh_mw!$O:$O,$D25),
IF($B$3="GWh",SUMIFS(monthly_gwh_mw!$F:$F,monthly_gwh_mw!$D:$D,O$6,monthly_gwh_mw!$I:$I,$C25,monthly_gwh_mw!$O:$O,$D25),
"error: please select either NQC MW or GWh from the dropdown in cell A3"))</f>
        <v>0</v>
      </c>
      <c r="S25" s="96"/>
      <c r="T25" s="96"/>
    </row>
    <row r="26" spans="3:30" s="97" customFormat="1" x14ac:dyDescent="0.3">
      <c r="C26" s="99" t="s">
        <v>557</v>
      </c>
      <c r="D26" s="99" t="s">
        <v>632</v>
      </c>
      <c r="E26" s="122">
        <f>IF($B$3="NQC MW",SUMIFS(monthly_gwh_mw!$T:$T,monthly_gwh_mw!$D:$D,E$6,monthly_gwh_mw!$E:$E,$C$1,monthly_gwh_mw!$U:$U,"ok",monthly_gwh_mw!$I:$I,$C26,monthly_gwh_mw!$O:$O,$D26),
IF($B$3="GWh",SUMIFS(monthly_gwh_mw!$F:$F,monthly_gwh_mw!$D:$D,E$6,monthly_gwh_mw!$I:$I,$C26,monthly_gwh_mw!$O:$O,$D26),
"error: please select either NQC MW or GWh from the dropdown in cell A3"))</f>
        <v>0</v>
      </c>
      <c r="F26" s="122">
        <f>IF($B$3="NQC MW",SUMIFS(monthly_gwh_mw!$T:$T,monthly_gwh_mw!$D:$D,F$6,monthly_gwh_mw!$E:$E,$C$1,monthly_gwh_mw!$U:$U,"ok",monthly_gwh_mw!$I:$I,$C26,monthly_gwh_mw!$O:$O,$D26),
IF($B$3="GWh",SUMIFS(monthly_gwh_mw!$F:$F,monthly_gwh_mw!$D:$D,F$6,monthly_gwh_mw!$I:$I,$C26,monthly_gwh_mw!$O:$O,$D26),
"error: please select either NQC MW or GWh from the dropdown in cell A3"))</f>
        <v>0</v>
      </c>
      <c r="G26" s="122">
        <f>IF($B$3="NQC MW",SUMIFS(monthly_gwh_mw!$T:$T,monthly_gwh_mw!$D:$D,G$6,monthly_gwh_mw!$E:$E,$C$1,monthly_gwh_mw!$U:$U,"ok",monthly_gwh_mw!$I:$I,$C26,monthly_gwh_mw!$O:$O,$D26),
IF($B$3="GWh",SUMIFS(monthly_gwh_mw!$F:$F,monthly_gwh_mw!$D:$D,G$6,monthly_gwh_mw!$I:$I,$C26,monthly_gwh_mw!$O:$O,$D26),
"error: please select either NQC MW or GWh from the dropdown in cell A3"))</f>
        <v>0</v>
      </c>
      <c r="H26" s="122">
        <f>IF($B$3="NQC MW",SUMIFS(monthly_gwh_mw!$T:$T,monthly_gwh_mw!$D:$D,H$6,monthly_gwh_mw!$E:$E,$C$1,monthly_gwh_mw!$U:$U,"ok",monthly_gwh_mw!$I:$I,$C26,monthly_gwh_mw!$O:$O,$D26),
IF($B$3="GWh",SUMIFS(monthly_gwh_mw!$F:$F,monthly_gwh_mw!$D:$D,H$6,monthly_gwh_mw!$I:$I,$C26,monthly_gwh_mw!$O:$O,$D26),
"error: please select either NQC MW or GWh from the dropdown in cell A3"))</f>
        <v>0</v>
      </c>
      <c r="I26" s="122">
        <f>IF($B$3="NQC MW",SUMIFS(monthly_gwh_mw!$T:$T,monthly_gwh_mw!$D:$D,I$6,monthly_gwh_mw!$E:$E,$C$1,monthly_gwh_mw!$U:$U,"ok",monthly_gwh_mw!$I:$I,$C26,monthly_gwh_mw!$O:$O,$D26),
IF($B$3="GWh",SUMIFS(monthly_gwh_mw!$F:$F,monthly_gwh_mw!$D:$D,I$6,monthly_gwh_mw!$I:$I,$C26,monthly_gwh_mw!$O:$O,$D26),
"error: please select either NQC MW or GWh from the dropdown in cell A3"))</f>
        <v>0</v>
      </c>
      <c r="J26" s="122">
        <f>IF($B$3="NQC MW",SUMIFS(monthly_gwh_mw!$T:$T,monthly_gwh_mw!$D:$D,J$6,monthly_gwh_mw!$E:$E,$C$1,monthly_gwh_mw!$U:$U,"ok",monthly_gwh_mw!$I:$I,$C26,monthly_gwh_mw!$O:$O,$D26),
IF($B$3="GWh",SUMIFS(monthly_gwh_mw!$F:$F,monthly_gwh_mw!$D:$D,J$6,monthly_gwh_mw!$I:$I,$C26,monthly_gwh_mw!$O:$O,$D26),
"error: please select either NQC MW or GWh from the dropdown in cell A3"))</f>
        <v>0</v>
      </c>
      <c r="K26" s="122">
        <f>IF($B$3="NQC MW",SUMIFS(monthly_gwh_mw!$T:$T,monthly_gwh_mw!$D:$D,K$6,monthly_gwh_mw!$E:$E,$C$1,monthly_gwh_mw!$U:$U,"ok",monthly_gwh_mw!$I:$I,$C26,monthly_gwh_mw!$O:$O,$D26),
IF($B$3="GWh",SUMIFS(monthly_gwh_mw!$F:$F,monthly_gwh_mw!$D:$D,K$6,monthly_gwh_mw!$I:$I,$C26,monthly_gwh_mw!$O:$O,$D26),
"error: please select either NQC MW or GWh from the dropdown in cell A3"))</f>
        <v>0</v>
      </c>
      <c r="L26" s="122">
        <f>IF($B$3="NQC MW",SUMIFS(monthly_gwh_mw!$T:$T,monthly_gwh_mw!$D:$D,L$6,monthly_gwh_mw!$E:$E,$C$1,monthly_gwh_mw!$U:$U,"ok",monthly_gwh_mw!$I:$I,$C26,monthly_gwh_mw!$O:$O,$D26),
IF($B$3="GWh",SUMIFS(monthly_gwh_mw!$F:$F,monthly_gwh_mw!$D:$D,L$6,monthly_gwh_mw!$I:$I,$C26,monthly_gwh_mw!$O:$O,$D26),
"error: please select either NQC MW or GWh from the dropdown in cell A3"))</f>
        <v>0</v>
      </c>
      <c r="M26" s="122">
        <f>IF($B$3="NQC MW",SUMIFS(monthly_gwh_mw!$T:$T,monthly_gwh_mw!$D:$D,M$6,monthly_gwh_mw!$E:$E,$C$1,monthly_gwh_mw!$U:$U,"ok",monthly_gwh_mw!$I:$I,$C26,monthly_gwh_mw!$O:$O,$D26),
IF($B$3="GWh",SUMIFS(monthly_gwh_mw!$F:$F,monthly_gwh_mw!$D:$D,M$6,monthly_gwh_mw!$I:$I,$C26,monthly_gwh_mw!$O:$O,$D26),
"error: please select either NQC MW or GWh from the dropdown in cell A3"))</f>
        <v>0</v>
      </c>
      <c r="N26" s="122">
        <f>IF($B$3="NQC MW",SUMIFS(monthly_gwh_mw!$T:$T,monthly_gwh_mw!$D:$D,N$6,monthly_gwh_mw!$E:$E,$C$1,monthly_gwh_mw!$U:$U,"ok",monthly_gwh_mw!$I:$I,$C26,monthly_gwh_mw!$O:$O,$D26),
IF($B$3="GWh",SUMIFS(monthly_gwh_mw!$F:$F,monthly_gwh_mw!$D:$D,N$6,monthly_gwh_mw!$I:$I,$C26,monthly_gwh_mw!$O:$O,$D26),
"error: please select either NQC MW or GWh from the dropdown in cell A3"))</f>
        <v>0</v>
      </c>
      <c r="O26" s="122">
        <f>IF($B$3="NQC MW",SUMIFS(monthly_gwh_mw!$T:$T,monthly_gwh_mw!$D:$D,O$6,monthly_gwh_mw!$E:$E,$C$1,monthly_gwh_mw!$U:$U,"ok",monthly_gwh_mw!$I:$I,$C26,monthly_gwh_mw!$O:$O,$D26),
IF($B$3="GWh",SUMIFS(monthly_gwh_mw!$F:$F,monthly_gwh_mw!$D:$D,O$6,monthly_gwh_mw!$I:$I,$C26,monthly_gwh_mw!$O:$O,$D26),
"error: please select either NQC MW or GWh from the dropdown in cell A3"))</f>
        <v>0</v>
      </c>
      <c r="S26" s="96"/>
      <c r="T26" s="96"/>
    </row>
    <row r="27" spans="3:30" s="97" customFormat="1" x14ac:dyDescent="0.3">
      <c r="C27" s="99" t="s">
        <v>557</v>
      </c>
      <c r="D27" s="99" t="s">
        <v>633</v>
      </c>
      <c r="E27" s="122">
        <f>IF($B$3="NQC MW",SUMIFS(monthly_gwh_mw!$T:$T,monthly_gwh_mw!$D:$D,E$6,monthly_gwh_mw!$E:$E,$C$1,monthly_gwh_mw!$U:$U,"ok",monthly_gwh_mw!$I:$I,$C27,monthly_gwh_mw!$O:$O,$D27),
IF($B$3="GWh",SUMIFS(monthly_gwh_mw!$F:$F,monthly_gwh_mw!$D:$D,E$6,monthly_gwh_mw!$I:$I,$C27,monthly_gwh_mw!$O:$O,$D27),
"error: please select either NQC MW or GWh from the dropdown in cell A3"))</f>
        <v>0</v>
      </c>
      <c r="F27" s="122">
        <f>IF($B$3="NQC MW",SUMIFS(monthly_gwh_mw!$T:$T,monthly_gwh_mw!$D:$D,F$6,monthly_gwh_mw!$E:$E,$C$1,monthly_gwh_mw!$U:$U,"ok",monthly_gwh_mw!$I:$I,$C27,monthly_gwh_mw!$O:$O,$D27),
IF($B$3="GWh",SUMIFS(monthly_gwh_mw!$F:$F,monthly_gwh_mw!$D:$D,F$6,monthly_gwh_mw!$I:$I,$C27,monthly_gwh_mw!$O:$O,$D27),
"error: please select either NQC MW or GWh from the dropdown in cell A3"))</f>
        <v>0</v>
      </c>
      <c r="G27" s="122">
        <f>IF($B$3="NQC MW",SUMIFS(monthly_gwh_mw!$T:$T,monthly_gwh_mw!$D:$D,G$6,monthly_gwh_mw!$E:$E,$C$1,monthly_gwh_mw!$U:$U,"ok",monthly_gwh_mw!$I:$I,$C27,monthly_gwh_mw!$O:$O,$D27),
IF($B$3="GWh",SUMIFS(monthly_gwh_mw!$F:$F,monthly_gwh_mw!$D:$D,G$6,monthly_gwh_mw!$I:$I,$C27,monthly_gwh_mw!$O:$O,$D27),
"error: please select either NQC MW or GWh from the dropdown in cell A3"))</f>
        <v>0</v>
      </c>
      <c r="H27" s="122">
        <f>IF($B$3="NQC MW",SUMIFS(monthly_gwh_mw!$T:$T,monthly_gwh_mw!$D:$D,H$6,monthly_gwh_mw!$E:$E,$C$1,monthly_gwh_mw!$U:$U,"ok",monthly_gwh_mw!$I:$I,$C27,monthly_gwh_mw!$O:$O,$D27),
IF($B$3="GWh",SUMIFS(monthly_gwh_mw!$F:$F,monthly_gwh_mw!$D:$D,H$6,monthly_gwh_mw!$I:$I,$C27,monthly_gwh_mw!$O:$O,$D27),
"error: please select either NQC MW or GWh from the dropdown in cell A3"))</f>
        <v>0</v>
      </c>
      <c r="I27" s="122">
        <f>IF($B$3="NQC MW",SUMIFS(monthly_gwh_mw!$T:$T,monthly_gwh_mw!$D:$D,I$6,monthly_gwh_mw!$E:$E,$C$1,monthly_gwh_mw!$U:$U,"ok",monthly_gwh_mw!$I:$I,$C27,monthly_gwh_mw!$O:$O,$D27),
IF($B$3="GWh",SUMIFS(monthly_gwh_mw!$F:$F,monthly_gwh_mw!$D:$D,I$6,monthly_gwh_mw!$I:$I,$C27,monthly_gwh_mw!$O:$O,$D27),
"error: please select either NQC MW or GWh from the dropdown in cell A3"))</f>
        <v>0</v>
      </c>
      <c r="J27" s="122">
        <f>IF($B$3="NQC MW",SUMIFS(monthly_gwh_mw!$T:$T,monthly_gwh_mw!$D:$D,J$6,monthly_gwh_mw!$E:$E,$C$1,monthly_gwh_mw!$U:$U,"ok",monthly_gwh_mw!$I:$I,$C27,monthly_gwh_mw!$O:$O,$D27),
IF($B$3="GWh",SUMIFS(monthly_gwh_mw!$F:$F,monthly_gwh_mw!$D:$D,J$6,monthly_gwh_mw!$I:$I,$C27,monthly_gwh_mw!$O:$O,$D27),
"error: please select either NQC MW or GWh from the dropdown in cell A3"))</f>
        <v>0</v>
      </c>
      <c r="K27" s="122">
        <f>IF($B$3="NQC MW",SUMIFS(monthly_gwh_mw!$T:$T,monthly_gwh_mw!$D:$D,K$6,monthly_gwh_mw!$E:$E,$C$1,monthly_gwh_mw!$U:$U,"ok",monthly_gwh_mw!$I:$I,$C27,monthly_gwh_mw!$O:$O,$D27),
IF($B$3="GWh",SUMIFS(monthly_gwh_mw!$F:$F,monthly_gwh_mw!$D:$D,K$6,monthly_gwh_mw!$I:$I,$C27,monthly_gwh_mw!$O:$O,$D27),
"error: please select either NQC MW or GWh from the dropdown in cell A3"))</f>
        <v>0</v>
      </c>
      <c r="L27" s="122">
        <f>IF($B$3="NQC MW",SUMIFS(monthly_gwh_mw!$T:$T,monthly_gwh_mw!$D:$D,L$6,monthly_gwh_mw!$E:$E,$C$1,monthly_gwh_mw!$U:$U,"ok",monthly_gwh_mw!$I:$I,$C27,monthly_gwh_mw!$O:$O,$D27),
IF($B$3="GWh",SUMIFS(monthly_gwh_mw!$F:$F,monthly_gwh_mw!$D:$D,L$6,monthly_gwh_mw!$I:$I,$C27,monthly_gwh_mw!$O:$O,$D27),
"error: please select either NQC MW or GWh from the dropdown in cell A3"))</f>
        <v>0</v>
      </c>
      <c r="M27" s="122">
        <f>IF($B$3="NQC MW",SUMIFS(monthly_gwh_mw!$T:$T,monthly_gwh_mw!$D:$D,M$6,monthly_gwh_mw!$E:$E,$C$1,monthly_gwh_mw!$U:$U,"ok",monthly_gwh_mw!$I:$I,$C27,monthly_gwh_mw!$O:$O,$D27),
IF($B$3="GWh",SUMIFS(monthly_gwh_mw!$F:$F,monthly_gwh_mw!$D:$D,M$6,monthly_gwh_mw!$I:$I,$C27,monthly_gwh_mw!$O:$O,$D27),
"error: please select either NQC MW or GWh from the dropdown in cell A3"))</f>
        <v>0</v>
      </c>
      <c r="N27" s="122">
        <f>IF($B$3="NQC MW",SUMIFS(monthly_gwh_mw!$T:$T,monthly_gwh_mw!$D:$D,N$6,monthly_gwh_mw!$E:$E,$C$1,monthly_gwh_mw!$U:$U,"ok",monthly_gwh_mw!$I:$I,$C27,monthly_gwh_mw!$O:$O,$D27),
IF($B$3="GWh",SUMIFS(monthly_gwh_mw!$F:$F,monthly_gwh_mw!$D:$D,N$6,monthly_gwh_mw!$I:$I,$C27,monthly_gwh_mw!$O:$O,$D27),
"error: please select either NQC MW or GWh from the dropdown in cell A3"))</f>
        <v>0</v>
      </c>
      <c r="O27" s="122">
        <f>IF($B$3="NQC MW",SUMIFS(monthly_gwh_mw!$T:$T,monthly_gwh_mw!$D:$D,O$6,monthly_gwh_mw!$E:$E,$C$1,monthly_gwh_mw!$U:$U,"ok",monthly_gwh_mw!$I:$I,$C27,monthly_gwh_mw!$O:$O,$D27),
IF($B$3="GWh",SUMIFS(monthly_gwh_mw!$F:$F,monthly_gwh_mw!$D:$D,O$6,monthly_gwh_mw!$I:$I,$C27,monthly_gwh_mw!$O:$O,$D27),
"error: please select either NQC MW or GWh from the dropdown in cell A3"))</f>
        <v>0</v>
      </c>
      <c r="S27" s="96"/>
      <c r="T27" s="96"/>
    </row>
    <row r="28" spans="3:30" s="97" customFormat="1" x14ac:dyDescent="0.3">
      <c r="C28" s="99" t="s">
        <v>557</v>
      </c>
      <c r="D28" s="99" t="s">
        <v>634</v>
      </c>
      <c r="E28" s="122">
        <f>IF($B$3="NQC MW",SUMIFS(monthly_gwh_mw!$T:$T,monthly_gwh_mw!$D:$D,E$6,monthly_gwh_mw!$E:$E,$C$1,monthly_gwh_mw!$U:$U,"ok",monthly_gwh_mw!$I:$I,$C28,monthly_gwh_mw!$O:$O,$D28),
IF($B$3="GWh",SUMIFS(monthly_gwh_mw!$F:$F,monthly_gwh_mw!$D:$D,E$6,monthly_gwh_mw!$I:$I,$C28,monthly_gwh_mw!$O:$O,$D28),
"error: please select either NQC MW or GWh from the dropdown in cell A3"))</f>
        <v>0</v>
      </c>
      <c r="F28" s="122">
        <f>IF($B$3="NQC MW",SUMIFS(monthly_gwh_mw!$T:$T,monthly_gwh_mw!$D:$D,F$6,monthly_gwh_mw!$E:$E,$C$1,monthly_gwh_mw!$U:$U,"ok",monthly_gwh_mw!$I:$I,$C28,monthly_gwh_mw!$O:$O,$D28),
IF($B$3="GWh",SUMIFS(monthly_gwh_mw!$F:$F,monthly_gwh_mw!$D:$D,F$6,monthly_gwh_mw!$I:$I,$C28,monthly_gwh_mw!$O:$O,$D28),
"error: please select either NQC MW or GWh from the dropdown in cell A3"))</f>
        <v>0</v>
      </c>
      <c r="G28" s="122">
        <f>IF($B$3="NQC MW",SUMIFS(monthly_gwh_mw!$T:$T,monthly_gwh_mw!$D:$D,G$6,monthly_gwh_mw!$E:$E,$C$1,monthly_gwh_mw!$U:$U,"ok",monthly_gwh_mw!$I:$I,$C28,monthly_gwh_mw!$O:$O,$D28),
IF($B$3="GWh",SUMIFS(monthly_gwh_mw!$F:$F,monthly_gwh_mw!$D:$D,G$6,monthly_gwh_mw!$I:$I,$C28,monthly_gwh_mw!$O:$O,$D28),
"error: please select either NQC MW or GWh from the dropdown in cell A3"))</f>
        <v>0</v>
      </c>
      <c r="H28" s="122">
        <f>IF($B$3="NQC MW",SUMIFS(monthly_gwh_mw!$T:$T,monthly_gwh_mw!$D:$D,H$6,monthly_gwh_mw!$E:$E,$C$1,monthly_gwh_mw!$U:$U,"ok",monthly_gwh_mw!$I:$I,$C28,monthly_gwh_mw!$O:$O,$D28),
IF($B$3="GWh",SUMIFS(monthly_gwh_mw!$F:$F,monthly_gwh_mw!$D:$D,H$6,monthly_gwh_mw!$I:$I,$C28,monthly_gwh_mw!$O:$O,$D28),
"error: please select either NQC MW or GWh from the dropdown in cell A3"))</f>
        <v>0</v>
      </c>
      <c r="I28" s="122">
        <f>IF($B$3="NQC MW",SUMIFS(monthly_gwh_mw!$T:$T,monthly_gwh_mw!$D:$D,I$6,monthly_gwh_mw!$E:$E,$C$1,monthly_gwh_mw!$U:$U,"ok",monthly_gwh_mw!$I:$I,$C28,monthly_gwh_mw!$O:$O,$D28),
IF($B$3="GWh",SUMIFS(monthly_gwh_mw!$F:$F,monthly_gwh_mw!$D:$D,I$6,monthly_gwh_mw!$I:$I,$C28,monthly_gwh_mw!$O:$O,$D28),
"error: please select either NQC MW or GWh from the dropdown in cell A3"))</f>
        <v>0</v>
      </c>
      <c r="J28" s="122">
        <f>IF($B$3="NQC MW",SUMIFS(monthly_gwh_mw!$T:$T,monthly_gwh_mw!$D:$D,J$6,monthly_gwh_mw!$E:$E,$C$1,monthly_gwh_mw!$U:$U,"ok",monthly_gwh_mw!$I:$I,$C28,monthly_gwh_mw!$O:$O,$D28),
IF($B$3="GWh",SUMIFS(monthly_gwh_mw!$F:$F,monthly_gwh_mw!$D:$D,J$6,monthly_gwh_mw!$I:$I,$C28,monthly_gwh_mw!$O:$O,$D28),
"error: please select either NQC MW or GWh from the dropdown in cell A3"))</f>
        <v>0</v>
      </c>
      <c r="K28" s="122">
        <f>IF($B$3="NQC MW",SUMIFS(monthly_gwh_mw!$T:$T,monthly_gwh_mw!$D:$D,K$6,monthly_gwh_mw!$E:$E,$C$1,monthly_gwh_mw!$U:$U,"ok",monthly_gwh_mw!$I:$I,$C28,monthly_gwh_mw!$O:$O,$D28),
IF($B$3="GWh",SUMIFS(monthly_gwh_mw!$F:$F,monthly_gwh_mw!$D:$D,K$6,monthly_gwh_mw!$I:$I,$C28,monthly_gwh_mw!$O:$O,$D28),
"error: please select either NQC MW or GWh from the dropdown in cell A3"))</f>
        <v>0</v>
      </c>
      <c r="L28" s="122">
        <f>IF($B$3="NQC MW",SUMIFS(monthly_gwh_mw!$T:$T,monthly_gwh_mw!$D:$D,L$6,monthly_gwh_mw!$E:$E,$C$1,monthly_gwh_mw!$U:$U,"ok",monthly_gwh_mw!$I:$I,$C28,monthly_gwh_mw!$O:$O,$D28),
IF($B$3="GWh",SUMIFS(monthly_gwh_mw!$F:$F,monthly_gwh_mw!$D:$D,L$6,monthly_gwh_mw!$I:$I,$C28,monthly_gwh_mw!$O:$O,$D28),
"error: please select either NQC MW or GWh from the dropdown in cell A3"))</f>
        <v>0</v>
      </c>
      <c r="M28" s="122">
        <f>IF($B$3="NQC MW",SUMIFS(monthly_gwh_mw!$T:$T,monthly_gwh_mw!$D:$D,M$6,monthly_gwh_mw!$E:$E,$C$1,monthly_gwh_mw!$U:$U,"ok",monthly_gwh_mw!$I:$I,$C28,monthly_gwh_mw!$O:$O,$D28),
IF($B$3="GWh",SUMIFS(monthly_gwh_mw!$F:$F,monthly_gwh_mw!$D:$D,M$6,monthly_gwh_mw!$I:$I,$C28,monthly_gwh_mw!$O:$O,$D28),
"error: please select either NQC MW or GWh from the dropdown in cell A3"))</f>
        <v>0</v>
      </c>
      <c r="N28" s="122">
        <f>IF($B$3="NQC MW",SUMIFS(monthly_gwh_mw!$T:$T,monthly_gwh_mw!$D:$D,N$6,monthly_gwh_mw!$E:$E,$C$1,monthly_gwh_mw!$U:$U,"ok",monthly_gwh_mw!$I:$I,$C28,monthly_gwh_mw!$O:$O,$D28),
IF($B$3="GWh",SUMIFS(monthly_gwh_mw!$F:$F,monthly_gwh_mw!$D:$D,N$6,monthly_gwh_mw!$I:$I,$C28,monthly_gwh_mw!$O:$O,$D28),
"error: please select either NQC MW or GWh from the dropdown in cell A3"))</f>
        <v>0</v>
      </c>
      <c r="O28" s="122">
        <f>IF($B$3="NQC MW",SUMIFS(monthly_gwh_mw!$T:$T,monthly_gwh_mw!$D:$D,O$6,monthly_gwh_mw!$E:$E,$C$1,monthly_gwh_mw!$U:$U,"ok",monthly_gwh_mw!$I:$I,$C28,monthly_gwh_mw!$O:$O,$D28),
IF($B$3="GWh",SUMIFS(monthly_gwh_mw!$F:$F,monthly_gwh_mw!$D:$D,O$6,monthly_gwh_mw!$I:$I,$C28,monthly_gwh_mw!$O:$O,$D28),
"error: please select either NQC MW or GWh from the dropdown in cell A3"))</f>
        <v>0</v>
      </c>
      <c r="S28" s="96"/>
      <c r="T28" s="96"/>
    </row>
    <row r="29" spans="3:30" s="97" customFormat="1" x14ac:dyDescent="0.3">
      <c r="C29" s="99" t="s">
        <v>557</v>
      </c>
      <c r="D29" s="99" t="s">
        <v>635</v>
      </c>
      <c r="E29" s="122">
        <f>IF($B$3="NQC MW",SUMIFS(monthly_gwh_mw!$T:$T,monthly_gwh_mw!$D:$D,E$6,monthly_gwh_mw!$E:$E,$C$1,monthly_gwh_mw!$U:$U,"ok",monthly_gwh_mw!$I:$I,$C29,monthly_gwh_mw!$O:$O,$D29),
IF($B$3="GWh",SUMIFS(monthly_gwh_mw!$F:$F,monthly_gwh_mw!$D:$D,E$6,monthly_gwh_mw!$I:$I,$C29,monthly_gwh_mw!$O:$O,$D29),
"error: please select either NQC MW or GWh from the dropdown in cell A3"))</f>
        <v>0</v>
      </c>
      <c r="F29" s="122">
        <f>IF($B$3="NQC MW",SUMIFS(monthly_gwh_mw!$T:$T,monthly_gwh_mw!$D:$D,F$6,monthly_gwh_mw!$E:$E,$C$1,monthly_gwh_mw!$U:$U,"ok",monthly_gwh_mw!$I:$I,$C29,monthly_gwh_mw!$O:$O,$D29),
IF($B$3="GWh",SUMIFS(monthly_gwh_mw!$F:$F,monthly_gwh_mw!$D:$D,F$6,monthly_gwh_mw!$I:$I,$C29,monthly_gwh_mw!$O:$O,$D29),
"error: please select either NQC MW or GWh from the dropdown in cell A3"))</f>
        <v>0</v>
      </c>
      <c r="G29" s="122">
        <f>IF($B$3="NQC MW",SUMIFS(monthly_gwh_mw!$T:$T,monthly_gwh_mw!$D:$D,G$6,monthly_gwh_mw!$E:$E,$C$1,monthly_gwh_mw!$U:$U,"ok",monthly_gwh_mw!$I:$I,$C29,monthly_gwh_mw!$O:$O,$D29),
IF($B$3="GWh",SUMIFS(monthly_gwh_mw!$F:$F,monthly_gwh_mw!$D:$D,G$6,monthly_gwh_mw!$I:$I,$C29,monthly_gwh_mw!$O:$O,$D29),
"error: please select either NQC MW or GWh from the dropdown in cell A3"))</f>
        <v>0</v>
      </c>
      <c r="H29" s="122">
        <f>IF($B$3="NQC MW",SUMIFS(monthly_gwh_mw!$T:$T,monthly_gwh_mw!$D:$D,H$6,monthly_gwh_mw!$E:$E,$C$1,monthly_gwh_mw!$U:$U,"ok",monthly_gwh_mw!$I:$I,$C29,monthly_gwh_mw!$O:$O,$D29),
IF($B$3="GWh",SUMIFS(monthly_gwh_mw!$F:$F,monthly_gwh_mw!$D:$D,H$6,monthly_gwh_mw!$I:$I,$C29,monthly_gwh_mw!$O:$O,$D29),
"error: please select either NQC MW or GWh from the dropdown in cell A3"))</f>
        <v>0</v>
      </c>
      <c r="I29" s="122">
        <f>IF($B$3="NQC MW",SUMIFS(monthly_gwh_mw!$T:$T,monthly_gwh_mw!$D:$D,I$6,monthly_gwh_mw!$E:$E,$C$1,monthly_gwh_mw!$U:$U,"ok",monthly_gwh_mw!$I:$I,$C29,monthly_gwh_mw!$O:$O,$D29),
IF($B$3="GWh",SUMIFS(monthly_gwh_mw!$F:$F,monthly_gwh_mw!$D:$D,I$6,monthly_gwh_mw!$I:$I,$C29,monthly_gwh_mw!$O:$O,$D29),
"error: please select either NQC MW or GWh from the dropdown in cell A3"))</f>
        <v>0</v>
      </c>
      <c r="J29" s="122">
        <f>IF($B$3="NQC MW",SUMIFS(monthly_gwh_mw!$T:$T,monthly_gwh_mw!$D:$D,J$6,monthly_gwh_mw!$E:$E,$C$1,monthly_gwh_mw!$U:$U,"ok",monthly_gwh_mw!$I:$I,$C29,monthly_gwh_mw!$O:$O,$D29),
IF($B$3="GWh",SUMIFS(monthly_gwh_mw!$F:$F,monthly_gwh_mw!$D:$D,J$6,monthly_gwh_mw!$I:$I,$C29,monthly_gwh_mw!$O:$O,$D29),
"error: please select either NQC MW or GWh from the dropdown in cell A3"))</f>
        <v>0</v>
      </c>
      <c r="K29" s="122">
        <f>IF($B$3="NQC MW",SUMIFS(monthly_gwh_mw!$T:$T,monthly_gwh_mw!$D:$D,K$6,monthly_gwh_mw!$E:$E,$C$1,monthly_gwh_mw!$U:$U,"ok",monthly_gwh_mw!$I:$I,$C29,monthly_gwh_mw!$O:$O,$D29),
IF($B$3="GWh",SUMIFS(monthly_gwh_mw!$F:$F,monthly_gwh_mw!$D:$D,K$6,monthly_gwh_mw!$I:$I,$C29,monthly_gwh_mw!$O:$O,$D29),
"error: please select either NQC MW or GWh from the dropdown in cell A3"))</f>
        <v>0</v>
      </c>
      <c r="L29" s="122">
        <f>IF($B$3="NQC MW",SUMIFS(monthly_gwh_mw!$T:$T,monthly_gwh_mw!$D:$D,L$6,monthly_gwh_mw!$E:$E,$C$1,monthly_gwh_mw!$U:$U,"ok",monthly_gwh_mw!$I:$I,$C29,monthly_gwh_mw!$O:$O,$D29),
IF($B$3="GWh",SUMIFS(monthly_gwh_mw!$F:$F,monthly_gwh_mw!$D:$D,L$6,monthly_gwh_mw!$I:$I,$C29,monthly_gwh_mw!$O:$O,$D29),
"error: please select either NQC MW or GWh from the dropdown in cell A3"))</f>
        <v>0</v>
      </c>
      <c r="M29" s="122">
        <f>IF($B$3="NQC MW",SUMIFS(monthly_gwh_mw!$T:$T,monthly_gwh_mw!$D:$D,M$6,monthly_gwh_mw!$E:$E,$C$1,monthly_gwh_mw!$U:$U,"ok",monthly_gwh_mw!$I:$I,$C29,monthly_gwh_mw!$O:$O,$D29),
IF($B$3="GWh",SUMIFS(monthly_gwh_mw!$F:$F,monthly_gwh_mw!$D:$D,M$6,monthly_gwh_mw!$I:$I,$C29,monthly_gwh_mw!$O:$O,$D29),
"error: please select either NQC MW or GWh from the dropdown in cell A3"))</f>
        <v>0</v>
      </c>
      <c r="N29" s="122">
        <f>IF($B$3="NQC MW",SUMIFS(monthly_gwh_mw!$T:$T,monthly_gwh_mw!$D:$D,N$6,monthly_gwh_mw!$E:$E,$C$1,monthly_gwh_mw!$U:$U,"ok",monthly_gwh_mw!$I:$I,$C29,monthly_gwh_mw!$O:$O,$D29),
IF($B$3="GWh",SUMIFS(monthly_gwh_mw!$F:$F,monthly_gwh_mw!$D:$D,N$6,monthly_gwh_mw!$I:$I,$C29,monthly_gwh_mw!$O:$O,$D29),
"error: please select either NQC MW or GWh from the dropdown in cell A3"))</f>
        <v>0</v>
      </c>
      <c r="O29" s="122">
        <f>IF($B$3="NQC MW",SUMIFS(monthly_gwh_mw!$T:$T,monthly_gwh_mw!$D:$D,O$6,monthly_gwh_mw!$E:$E,$C$1,monthly_gwh_mw!$U:$U,"ok",monthly_gwh_mw!$I:$I,$C29,monthly_gwh_mw!$O:$O,$D29),
IF($B$3="GWh",SUMIFS(monthly_gwh_mw!$F:$F,monthly_gwh_mw!$D:$D,O$6,monthly_gwh_mw!$I:$I,$C29,monthly_gwh_mw!$O:$O,$D29),
"error: please select either NQC MW or GWh from the dropdown in cell A3"))</f>
        <v>0</v>
      </c>
      <c r="S29" s="96"/>
      <c r="T29" s="96"/>
    </row>
    <row r="30" spans="3:30" s="97" customFormat="1" x14ac:dyDescent="0.3">
      <c r="C30" s="99" t="s">
        <v>557</v>
      </c>
      <c r="D30" s="99" t="s">
        <v>636</v>
      </c>
      <c r="E30" s="122">
        <f>IF($B$3="NQC MW",SUMIFS(monthly_gwh_mw!$T:$T,monthly_gwh_mw!$D:$D,E$6,monthly_gwh_mw!$E:$E,$C$1,monthly_gwh_mw!$U:$U,"ok",monthly_gwh_mw!$I:$I,$C30,monthly_gwh_mw!$O:$O,$D30),
IF($B$3="GWh",SUMIFS(monthly_gwh_mw!$F:$F,monthly_gwh_mw!$D:$D,E$6,monthly_gwh_mw!$I:$I,$C30,monthly_gwh_mw!$O:$O,$D30),
"error: please select either NQC MW or GWh from the dropdown in cell A3"))</f>
        <v>0</v>
      </c>
      <c r="F30" s="122">
        <f>IF($B$3="NQC MW",SUMIFS(monthly_gwh_mw!$T:$T,monthly_gwh_mw!$D:$D,F$6,monthly_gwh_mw!$E:$E,$C$1,monthly_gwh_mw!$U:$U,"ok",monthly_gwh_mw!$I:$I,$C30,monthly_gwh_mw!$O:$O,$D30),
IF($B$3="GWh",SUMIFS(monthly_gwh_mw!$F:$F,monthly_gwh_mw!$D:$D,F$6,monthly_gwh_mw!$I:$I,$C30,monthly_gwh_mw!$O:$O,$D30),
"error: please select either NQC MW or GWh from the dropdown in cell A3"))</f>
        <v>0</v>
      </c>
      <c r="G30" s="122">
        <f>IF($B$3="NQC MW",SUMIFS(monthly_gwh_mw!$T:$T,monthly_gwh_mw!$D:$D,G$6,monthly_gwh_mw!$E:$E,$C$1,monthly_gwh_mw!$U:$U,"ok",monthly_gwh_mw!$I:$I,$C30,monthly_gwh_mw!$O:$O,$D30),
IF($B$3="GWh",SUMIFS(monthly_gwh_mw!$F:$F,monthly_gwh_mw!$D:$D,G$6,monthly_gwh_mw!$I:$I,$C30,monthly_gwh_mw!$O:$O,$D30),
"error: please select either NQC MW or GWh from the dropdown in cell A3"))</f>
        <v>0</v>
      </c>
      <c r="H30" s="122">
        <f>IF($B$3="NQC MW",SUMIFS(monthly_gwh_mw!$T:$T,monthly_gwh_mw!$D:$D,H$6,monthly_gwh_mw!$E:$E,$C$1,monthly_gwh_mw!$U:$U,"ok",monthly_gwh_mw!$I:$I,$C30,monthly_gwh_mw!$O:$O,$D30),
IF($B$3="GWh",SUMIFS(monthly_gwh_mw!$F:$F,monthly_gwh_mw!$D:$D,H$6,monthly_gwh_mw!$I:$I,$C30,monthly_gwh_mw!$O:$O,$D30),
"error: please select either NQC MW or GWh from the dropdown in cell A3"))</f>
        <v>0</v>
      </c>
      <c r="I30" s="122">
        <f>IF($B$3="NQC MW",SUMIFS(monthly_gwh_mw!$T:$T,monthly_gwh_mw!$D:$D,I$6,monthly_gwh_mw!$E:$E,$C$1,monthly_gwh_mw!$U:$U,"ok",monthly_gwh_mw!$I:$I,$C30,monthly_gwh_mw!$O:$O,$D30),
IF($B$3="GWh",SUMIFS(monthly_gwh_mw!$F:$F,monthly_gwh_mw!$D:$D,I$6,monthly_gwh_mw!$I:$I,$C30,monthly_gwh_mw!$O:$O,$D30),
"error: please select either NQC MW or GWh from the dropdown in cell A3"))</f>
        <v>0</v>
      </c>
      <c r="J30" s="122">
        <f>IF($B$3="NQC MW",SUMIFS(monthly_gwh_mw!$T:$T,monthly_gwh_mw!$D:$D,J$6,monthly_gwh_mw!$E:$E,$C$1,monthly_gwh_mw!$U:$U,"ok",monthly_gwh_mw!$I:$I,$C30,monthly_gwh_mw!$O:$O,$D30),
IF($B$3="GWh",SUMIFS(monthly_gwh_mw!$F:$F,monthly_gwh_mw!$D:$D,J$6,monthly_gwh_mw!$I:$I,$C30,monthly_gwh_mw!$O:$O,$D30),
"error: please select either NQC MW or GWh from the dropdown in cell A3"))</f>
        <v>0</v>
      </c>
      <c r="K30" s="122">
        <f>IF($B$3="NQC MW",SUMIFS(monthly_gwh_mw!$T:$T,monthly_gwh_mw!$D:$D,K$6,monthly_gwh_mw!$E:$E,$C$1,monthly_gwh_mw!$U:$U,"ok",monthly_gwh_mw!$I:$I,$C30,monthly_gwh_mw!$O:$O,$D30),
IF($B$3="GWh",SUMIFS(monthly_gwh_mw!$F:$F,monthly_gwh_mw!$D:$D,K$6,monthly_gwh_mw!$I:$I,$C30,monthly_gwh_mw!$O:$O,$D30),
"error: please select either NQC MW or GWh from the dropdown in cell A3"))</f>
        <v>0</v>
      </c>
      <c r="L30" s="122">
        <f>IF($B$3="NQC MW",SUMIFS(monthly_gwh_mw!$T:$T,monthly_gwh_mw!$D:$D,L$6,monthly_gwh_mw!$E:$E,$C$1,monthly_gwh_mw!$U:$U,"ok",monthly_gwh_mw!$I:$I,$C30,monthly_gwh_mw!$O:$O,$D30),
IF($B$3="GWh",SUMIFS(monthly_gwh_mw!$F:$F,monthly_gwh_mw!$D:$D,L$6,monthly_gwh_mw!$I:$I,$C30,monthly_gwh_mw!$O:$O,$D30),
"error: please select either NQC MW or GWh from the dropdown in cell A3"))</f>
        <v>0</v>
      </c>
      <c r="M30" s="122">
        <f>IF($B$3="NQC MW",SUMIFS(monthly_gwh_mw!$T:$T,monthly_gwh_mw!$D:$D,M$6,monthly_gwh_mw!$E:$E,$C$1,monthly_gwh_mw!$U:$U,"ok",monthly_gwh_mw!$I:$I,$C30,monthly_gwh_mw!$O:$O,$D30),
IF($B$3="GWh",SUMIFS(monthly_gwh_mw!$F:$F,monthly_gwh_mw!$D:$D,M$6,monthly_gwh_mw!$I:$I,$C30,monthly_gwh_mw!$O:$O,$D30),
"error: please select either NQC MW or GWh from the dropdown in cell A3"))</f>
        <v>0</v>
      </c>
      <c r="N30" s="122">
        <f>IF($B$3="NQC MW",SUMIFS(monthly_gwh_mw!$T:$T,monthly_gwh_mw!$D:$D,N$6,monthly_gwh_mw!$E:$E,$C$1,monthly_gwh_mw!$U:$U,"ok",monthly_gwh_mw!$I:$I,$C30,monthly_gwh_mw!$O:$O,$D30),
IF($B$3="GWh",SUMIFS(monthly_gwh_mw!$F:$F,monthly_gwh_mw!$D:$D,N$6,monthly_gwh_mw!$I:$I,$C30,monthly_gwh_mw!$O:$O,$D30),
"error: please select either NQC MW or GWh from the dropdown in cell A3"))</f>
        <v>0</v>
      </c>
      <c r="O30" s="122">
        <f>IF($B$3="NQC MW",SUMIFS(monthly_gwh_mw!$T:$T,monthly_gwh_mw!$D:$D,O$6,monthly_gwh_mw!$E:$E,$C$1,monthly_gwh_mw!$U:$U,"ok",monthly_gwh_mw!$I:$I,$C30,monthly_gwh_mw!$O:$O,$D30),
IF($B$3="GWh",SUMIFS(monthly_gwh_mw!$F:$F,monthly_gwh_mw!$D:$D,O$6,monthly_gwh_mw!$I:$I,$C30,monthly_gwh_mw!$O:$O,$D30),
"error: please select either NQC MW or GWh from the dropdown in cell A3"))</f>
        <v>0</v>
      </c>
      <c r="S30" s="96"/>
      <c r="T30" s="96"/>
    </row>
    <row r="31" spans="3:30" s="97" customFormat="1" x14ac:dyDescent="0.3">
      <c r="C31" s="99" t="s">
        <v>558</v>
      </c>
      <c r="D31" s="99" t="s">
        <v>624</v>
      </c>
      <c r="E31" s="122">
        <f>IF($B$3="NQC MW",SUMIFS(monthly_gwh_mw!$T:$T,monthly_gwh_mw!$D:$D,E$6,monthly_gwh_mw!$E:$E,$C$1,monthly_gwh_mw!$U:$U,"ok",monthly_gwh_mw!$I:$I,$C31,monthly_gwh_mw!$O:$O,$D31),
IF($B$3="GWh",SUMIFS(monthly_gwh_mw!$F:$F,monthly_gwh_mw!$D:$D,E$6,monthly_gwh_mw!$I:$I,$C31,monthly_gwh_mw!$O:$O,$D31),
"error: please select either NQC MW or GWh from the dropdown in cell A3"))</f>
        <v>0</v>
      </c>
      <c r="F31" s="122">
        <f>IF($B$3="NQC MW",SUMIFS(monthly_gwh_mw!$T:$T,monthly_gwh_mw!$D:$D,F$6,monthly_gwh_mw!$E:$E,$C$1,monthly_gwh_mw!$U:$U,"ok",monthly_gwh_mw!$I:$I,$C31,monthly_gwh_mw!$O:$O,$D31),
IF($B$3="GWh",SUMIFS(monthly_gwh_mw!$F:$F,monthly_gwh_mw!$D:$D,F$6,monthly_gwh_mw!$I:$I,$C31,monthly_gwh_mw!$O:$O,$D31),
"error: please select either NQC MW or GWh from the dropdown in cell A3"))</f>
        <v>0</v>
      </c>
      <c r="G31" s="122">
        <f>IF($B$3="NQC MW",SUMIFS(monthly_gwh_mw!$T:$T,monthly_gwh_mw!$D:$D,G$6,monthly_gwh_mw!$E:$E,$C$1,monthly_gwh_mw!$U:$U,"ok",monthly_gwh_mw!$I:$I,$C31,monthly_gwh_mw!$O:$O,$D31),
IF($B$3="GWh",SUMIFS(monthly_gwh_mw!$F:$F,monthly_gwh_mw!$D:$D,G$6,monthly_gwh_mw!$I:$I,$C31,monthly_gwh_mw!$O:$O,$D31),
"error: please select either NQC MW or GWh from the dropdown in cell A3"))</f>
        <v>0</v>
      </c>
      <c r="H31" s="122">
        <f>IF($B$3="NQC MW",SUMIFS(monthly_gwh_mw!$T:$T,monthly_gwh_mw!$D:$D,H$6,monthly_gwh_mw!$E:$E,$C$1,monthly_gwh_mw!$U:$U,"ok",monthly_gwh_mw!$I:$I,$C31,monthly_gwh_mw!$O:$O,$D31),
IF($B$3="GWh",SUMIFS(monthly_gwh_mw!$F:$F,monthly_gwh_mw!$D:$D,H$6,monthly_gwh_mw!$I:$I,$C31,monthly_gwh_mw!$O:$O,$D31),
"error: please select either NQC MW or GWh from the dropdown in cell A3"))</f>
        <v>0</v>
      </c>
      <c r="I31" s="122">
        <f>IF($B$3="NQC MW",SUMIFS(monthly_gwh_mw!$T:$T,monthly_gwh_mw!$D:$D,I$6,monthly_gwh_mw!$E:$E,$C$1,monthly_gwh_mw!$U:$U,"ok",monthly_gwh_mw!$I:$I,$C31,monthly_gwh_mw!$O:$O,$D31),
IF($B$3="GWh",SUMIFS(monthly_gwh_mw!$F:$F,monthly_gwh_mw!$D:$D,I$6,monthly_gwh_mw!$I:$I,$C31,monthly_gwh_mw!$O:$O,$D31),
"error: please select either NQC MW or GWh from the dropdown in cell A3"))</f>
        <v>0</v>
      </c>
      <c r="J31" s="122">
        <f>IF($B$3="NQC MW",SUMIFS(monthly_gwh_mw!$T:$T,monthly_gwh_mw!$D:$D,J$6,monthly_gwh_mw!$E:$E,$C$1,monthly_gwh_mw!$U:$U,"ok",monthly_gwh_mw!$I:$I,$C31,monthly_gwh_mw!$O:$O,$D31),
IF($B$3="GWh",SUMIFS(monthly_gwh_mw!$F:$F,monthly_gwh_mw!$D:$D,J$6,monthly_gwh_mw!$I:$I,$C31,monthly_gwh_mw!$O:$O,$D31),
"error: please select either NQC MW or GWh from the dropdown in cell A3"))</f>
        <v>0</v>
      </c>
      <c r="K31" s="122">
        <f>IF($B$3="NQC MW",SUMIFS(monthly_gwh_mw!$T:$T,monthly_gwh_mw!$D:$D,K$6,monthly_gwh_mw!$E:$E,$C$1,monthly_gwh_mw!$U:$U,"ok",monthly_gwh_mw!$I:$I,$C31,monthly_gwh_mw!$O:$O,$D31),
IF($B$3="GWh",SUMIFS(monthly_gwh_mw!$F:$F,monthly_gwh_mw!$D:$D,K$6,monthly_gwh_mw!$I:$I,$C31,monthly_gwh_mw!$O:$O,$D31),
"error: please select either NQC MW or GWh from the dropdown in cell A3"))</f>
        <v>0</v>
      </c>
      <c r="L31" s="122">
        <f>IF($B$3="NQC MW",SUMIFS(monthly_gwh_mw!$T:$T,monthly_gwh_mw!$D:$D,L$6,monthly_gwh_mw!$E:$E,$C$1,monthly_gwh_mw!$U:$U,"ok",monthly_gwh_mw!$I:$I,$C31,monthly_gwh_mw!$O:$O,$D31),
IF($B$3="GWh",SUMIFS(monthly_gwh_mw!$F:$F,monthly_gwh_mw!$D:$D,L$6,monthly_gwh_mw!$I:$I,$C31,monthly_gwh_mw!$O:$O,$D31),
"error: please select either NQC MW or GWh from the dropdown in cell A3"))</f>
        <v>0</v>
      </c>
      <c r="M31" s="122">
        <f>IF($B$3="NQC MW",SUMIFS(monthly_gwh_mw!$T:$T,monthly_gwh_mw!$D:$D,M$6,monthly_gwh_mw!$E:$E,$C$1,monthly_gwh_mw!$U:$U,"ok",monthly_gwh_mw!$I:$I,$C31,monthly_gwh_mw!$O:$O,$D31),
IF($B$3="GWh",SUMIFS(monthly_gwh_mw!$F:$F,monthly_gwh_mw!$D:$D,M$6,monthly_gwh_mw!$I:$I,$C31,monthly_gwh_mw!$O:$O,$D31),
"error: please select either NQC MW or GWh from the dropdown in cell A3"))</f>
        <v>0</v>
      </c>
      <c r="N31" s="122">
        <f>IF($B$3="NQC MW",SUMIFS(monthly_gwh_mw!$T:$T,monthly_gwh_mw!$D:$D,N$6,monthly_gwh_mw!$E:$E,$C$1,monthly_gwh_mw!$U:$U,"ok",monthly_gwh_mw!$I:$I,$C31,monthly_gwh_mw!$O:$O,$D31),
IF($B$3="GWh",SUMIFS(monthly_gwh_mw!$F:$F,monthly_gwh_mw!$D:$D,N$6,monthly_gwh_mw!$I:$I,$C31,monthly_gwh_mw!$O:$O,$D31),
"error: please select either NQC MW or GWh from the dropdown in cell A3"))</f>
        <v>0</v>
      </c>
      <c r="O31" s="122">
        <f>IF($B$3="NQC MW",SUMIFS(monthly_gwh_mw!$T:$T,monthly_gwh_mw!$D:$D,O$6,monthly_gwh_mw!$E:$E,$C$1,monthly_gwh_mw!$U:$U,"ok",monthly_gwh_mw!$I:$I,$C31,monthly_gwh_mw!$O:$O,$D31),
IF($B$3="GWh",SUMIFS(monthly_gwh_mw!$F:$F,monthly_gwh_mw!$D:$D,O$6,monthly_gwh_mw!$I:$I,$C31,monthly_gwh_mw!$O:$O,$D31),
"error: please select either NQC MW or GWh from the dropdown in cell A3"))</f>
        <v>0</v>
      </c>
      <c r="S31" s="96"/>
      <c r="T31" s="96"/>
    </row>
    <row r="32" spans="3:30" s="97" customFormat="1" x14ac:dyDescent="0.3">
      <c r="C32" s="99" t="s">
        <v>558</v>
      </c>
      <c r="D32" s="99" t="s">
        <v>625</v>
      </c>
      <c r="E32" s="122">
        <f>IF($B$3="NQC MW",SUMIFS(monthly_gwh_mw!$T:$T,monthly_gwh_mw!$D:$D,E$6,monthly_gwh_mw!$E:$E,$C$1,monthly_gwh_mw!$U:$U,"ok",monthly_gwh_mw!$I:$I,$C32,monthly_gwh_mw!$O:$O,$D32),
IF($B$3="GWh",SUMIFS(monthly_gwh_mw!$F:$F,monthly_gwh_mw!$D:$D,E$6,monthly_gwh_mw!$I:$I,$C32,monthly_gwh_mw!$O:$O,$D32),
"error: please select either NQC MW or GWh from the dropdown in cell A3"))</f>
        <v>0</v>
      </c>
      <c r="F32" s="122">
        <f>IF($B$3="NQC MW",SUMIFS(monthly_gwh_mw!$T:$T,monthly_gwh_mw!$D:$D,F$6,monthly_gwh_mw!$E:$E,$C$1,monthly_gwh_mw!$U:$U,"ok",monthly_gwh_mw!$I:$I,$C32,monthly_gwh_mw!$O:$O,$D32),
IF($B$3="GWh",SUMIFS(monthly_gwh_mw!$F:$F,monthly_gwh_mw!$D:$D,F$6,monthly_gwh_mw!$I:$I,$C32,monthly_gwh_mw!$O:$O,$D32),
"error: please select either NQC MW or GWh from the dropdown in cell A3"))</f>
        <v>0</v>
      </c>
      <c r="G32" s="122">
        <f>IF($B$3="NQC MW",SUMIFS(monthly_gwh_mw!$T:$T,monthly_gwh_mw!$D:$D,G$6,monthly_gwh_mw!$E:$E,$C$1,monthly_gwh_mw!$U:$U,"ok",monthly_gwh_mw!$I:$I,$C32,monthly_gwh_mw!$O:$O,$D32),
IF($B$3="GWh",SUMIFS(monthly_gwh_mw!$F:$F,monthly_gwh_mw!$D:$D,G$6,monthly_gwh_mw!$I:$I,$C32,monthly_gwh_mw!$O:$O,$D32),
"error: please select either NQC MW or GWh from the dropdown in cell A3"))</f>
        <v>0</v>
      </c>
      <c r="H32" s="122">
        <f>IF($B$3="NQC MW",SUMIFS(monthly_gwh_mw!$T:$T,monthly_gwh_mw!$D:$D,H$6,monthly_gwh_mw!$E:$E,$C$1,monthly_gwh_mw!$U:$U,"ok",monthly_gwh_mw!$I:$I,$C32,monthly_gwh_mw!$O:$O,$D32),
IF($B$3="GWh",SUMIFS(monthly_gwh_mw!$F:$F,monthly_gwh_mw!$D:$D,H$6,monthly_gwh_mw!$I:$I,$C32,monthly_gwh_mw!$O:$O,$D32),
"error: please select either NQC MW or GWh from the dropdown in cell A3"))</f>
        <v>0</v>
      </c>
      <c r="I32" s="122">
        <f>IF($B$3="NQC MW",SUMIFS(monthly_gwh_mw!$T:$T,monthly_gwh_mw!$D:$D,I$6,monthly_gwh_mw!$E:$E,$C$1,monthly_gwh_mw!$U:$U,"ok",monthly_gwh_mw!$I:$I,$C32,monthly_gwh_mw!$O:$O,$D32),
IF($B$3="GWh",SUMIFS(monthly_gwh_mw!$F:$F,monthly_gwh_mw!$D:$D,I$6,monthly_gwh_mw!$I:$I,$C32,monthly_gwh_mw!$O:$O,$D32),
"error: please select either NQC MW or GWh from the dropdown in cell A3"))</f>
        <v>0</v>
      </c>
      <c r="J32" s="122">
        <f>IF($B$3="NQC MW",SUMIFS(monthly_gwh_mw!$T:$T,monthly_gwh_mw!$D:$D,J$6,monthly_gwh_mw!$E:$E,$C$1,monthly_gwh_mw!$U:$U,"ok",monthly_gwh_mw!$I:$I,$C32,monthly_gwh_mw!$O:$O,$D32),
IF($B$3="GWh",SUMIFS(monthly_gwh_mw!$F:$F,monthly_gwh_mw!$D:$D,J$6,monthly_gwh_mw!$I:$I,$C32,monthly_gwh_mw!$O:$O,$D32),
"error: please select either NQC MW or GWh from the dropdown in cell A3"))</f>
        <v>0</v>
      </c>
      <c r="K32" s="122">
        <f>IF($B$3="NQC MW",SUMIFS(monthly_gwh_mw!$T:$T,monthly_gwh_mw!$D:$D,K$6,monthly_gwh_mw!$E:$E,$C$1,monthly_gwh_mw!$U:$U,"ok",monthly_gwh_mw!$I:$I,$C32,monthly_gwh_mw!$O:$O,$D32),
IF($B$3="GWh",SUMIFS(monthly_gwh_mw!$F:$F,monthly_gwh_mw!$D:$D,K$6,monthly_gwh_mw!$I:$I,$C32,monthly_gwh_mw!$O:$O,$D32),
"error: please select either NQC MW or GWh from the dropdown in cell A3"))</f>
        <v>0</v>
      </c>
      <c r="L32" s="122">
        <f>IF($B$3="NQC MW",SUMIFS(monthly_gwh_mw!$T:$T,monthly_gwh_mw!$D:$D,L$6,monthly_gwh_mw!$E:$E,$C$1,monthly_gwh_mw!$U:$U,"ok",monthly_gwh_mw!$I:$I,$C32,monthly_gwh_mw!$O:$O,$D32),
IF($B$3="GWh",SUMIFS(monthly_gwh_mw!$F:$F,monthly_gwh_mw!$D:$D,L$6,monthly_gwh_mw!$I:$I,$C32,monthly_gwh_mw!$O:$O,$D32),
"error: please select either NQC MW or GWh from the dropdown in cell A3"))</f>
        <v>0</v>
      </c>
      <c r="M32" s="122">
        <f>IF($B$3="NQC MW",SUMIFS(monthly_gwh_mw!$T:$T,monthly_gwh_mw!$D:$D,M$6,monthly_gwh_mw!$E:$E,$C$1,monthly_gwh_mw!$U:$U,"ok",monthly_gwh_mw!$I:$I,$C32,monthly_gwh_mw!$O:$O,$D32),
IF($B$3="GWh",SUMIFS(monthly_gwh_mw!$F:$F,monthly_gwh_mw!$D:$D,M$6,monthly_gwh_mw!$I:$I,$C32,monthly_gwh_mw!$O:$O,$D32),
"error: please select either NQC MW or GWh from the dropdown in cell A3"))</f>
        <v>0</v>
      </c>
      <c r="N32" s="122">
        <f>IF($B$3="NQC MW",SUMIFS(monthly_gwh_mw!$T:$T,monthly_gwh_mw!$D:$D,N$6,monthly_gwh_mw!$E:$E,$C$1,monthly_gwh_mw!$U:$U,"ok",monthly_gwh_mw!$I:$I,$C32,monthly_gwh_mw!$O:$O,$D32),
IF($B$3="GWh",SUMIFS(monthly_gwh_mw!$F:$F,monthly_gwh_mw!$D:$D,N$6,monthly_gwh_mw!$I:$I,$C32,monthly_gwh_mw!$O:$O,$D32),
"error: please select either NQC MW or GWh from the dropdown in cell A3"))</f>
        <v>0</v>
      </c>
      <c r="O32" s="122">
        <f>IF($B$3="NQC MW",SUMIFS(monthly_gwh_mw!$T:$T,monthly_gwh_mw!$D:$D,O$6,monthly_gwh_mw!$E:$E,$C$1,monthly_gwh_mw!$U:$U,"ok",monthly_gwh_mw!$I:$I,$C32,monthly_gwh_mw!$O:$O,$D32),
IF($B$3="GWh",SUMIFS(monthly_gwh_mw!$F:$F,monthly_gwh_mw!$D:$D,O$6,monthly_gwh_mw!$I:$I,$C32,monthly_gwh_mw!$O:$O,$D32),
"error: please select either NQC MW or GWh from the dropdown in cell A3"))</f>
        <v>0</v>
      </c>
      <c r="S32" s="96"/>
      <c r="T32" s="96"/>
    </row>
    <row r="33" spans="3:20" s="97" customFormat="1" x14ac:dyDescent="0.3">
      <c r="C33" s="99" t="s">
        <v>558</v>
      </c>
      <c r="D33" s="99" t="s">
        <v>626</v>
      </c>
      <c r="E33" s="122">
        <f>IF($B$3="NQC MW",SUMIFS(monthly_gwh_mw!$T:$T,monthly_gwh_mw!$D:$D,E$6,monthly_gwh_mw!$E:$E,$C$1,monthly_gwh_mw!$U:$U,"ok",monthly_gwh_mw!$I:$I,$C33,monthly_gwh_mw!$O:$O,$D33),
IF($B$3="GWh",SUMIFS(monthly_gwh_mw!$F:$F,monthly_gwh_mw!$D:$D,E$6,monthly_gwh_mw!$I:$I,$C33,monthly_gwh_mw!$O:$O,$D33),
"error: please select either NQC MW or GWh from the dropdown in cell A3"))</f>
        <v>0</v>
      </c>
      <c r="F33" s="122">
        <f>IF($B$3="NQC MW",SUMIFS(monthly_gwh_mw!$T:$T,monthly_gwh_mw!$D:$D,F$6,monthly_gwh_mw!$E:$E,$C$1,monthly_gwh_mw!$U:$U,"ok",monthly_gwh_mw!$I:$I,$C33,monthly_gwh_mw!$O:$O,$D33),
IF($B$3="GWh",SUMIFS(monthly_gwh_mw!$F:$F,monthly_gwh_mw!$D:$D,F$6,monthly_gwh_mw!$I:$I,$C33,monthly_gwh_mw!$O:$O,$D33),
"error: please select either NQC MW or GWh from the dropdown in cell A3"))</f>
        <v>0</v>
      </c>
      <c r="G33" s="122">
        <f>IF($B$3="NQC MW",SUMIFS(monthly_gwh_mw!$T:$T,monthly_gwh_mw!$D:$D,G$6,monthly_gwh_mw!$E:$E,$C$1,monthly_gwh_mw!$U:$U,"ok",monthly_gwh_mw!$I:$I,$C33,monthly_gwh_mw!$O:$O,$D33),
IF($B$3="GWh",SUMIFS(monthly_gwh_mw!$F:$F,monthly_gwh_mw!$D:$D,G$6,monthly_gwh_mw!$I:$I,$C33,monthly_gwh_mw!$O:$O,$D33),
"error: please select either NQC MW or GWh from the dropdown in cell A3"))</f>
        <v>0</v>
      </c>
      <c r="H33" s="122">
        <f>IF($B$3="NQC MW",SUMIFS(monthly_gwh_mw!$T:$T,monthly_gwh_mw!$D:$D,H$6,monthly_gwh_mw!$E:$E,$C$1,monthly_gwh_mw!$U:$U,"ok",monthly_gwh_mw!$I:$I,$C33,monthly_gwh_mw!$O:$O,$D33),
IF($B$3="GWh",SUMIFS(monthly_gwh_mw!$F:$F,monthly_gwh_mw!$D:$D,H$6,monthly_gwh_mw!$I:$I,$C33,monthly_gwh_mw!$O:$O,$D33),
"error: please select either NQC MW or GWh from the dropdown in cell A3"))</f>
        <v>0</v>
      </c>
      <c r="I33" s="122">
        <f>IF($B$3="NQC MW",SUMIFS(monthly_gwh_mw!$T:$T,monthly_gwh_mw!$D:$D,I$6,monthly_gwh_mw!$E:$E,$C$1,monthly_gwh_mw!$U:$U,"ok",monthly_gwh_mw!$I:$I,$C33,monthly_gwh_mw!$O:$O,$D33),
IF($B$3="GWh",SUMIFS(monthly_gwh_mw!$F:$F,monthly_gwh_mw!$D:$D,I$6,monthly_gwh_mw!$I:$I,$C33,monthly_gwh_mw!$O:$O,$D33),
"error: please select either NQC MW or GWh from the dropdown in cell A3"))</f>
        <v>0</v>
      </c>
      <c r="J33" s="122">
        <f>IF($B$3="NQC MW",SUMIFS(monthly_gwh_mw!$T:$T,monthly_gwh_mw!$D:$D,J$6,monthly_gwh_mw!$E:$E,$C$1,monthly_gwh_mw!$U:$U,"ok",monthly_gwh_mw!$I:$I,$C33,monthly_gwh_mw!$O:$O,$D33),
IF($B$3="GWh",SUMIFS(monthly_gwh_mw!$F:$F,monthly_gwh_mw!$D:$D,J$6,monthly_gwh_mw!$I:$I,$C33,monthly_gwh_mw!$O:$O,$D33),
"error: please select either NQC MW or GWh from the dropdown in cell A3"))</f>
        <v>0</v>
      </c>
      <c r="K33" s="122">
        <f>IF($B$3="NQC MW",SUMIFS(monthly_gwh_mw!$T:$T,monthly_gwh_mw!$D:$D,K$6,monthly_gwh_mw!$E:$E,$C$1,monthly_gwh_mw!$U:$U,"ok",monthly_gwh_mw!$I:$I,$C33,monthly_gwh_mw!$O:$O,$D33),
IF($B$3="GWh",SUMIFS(monthly_gwh_mw!$F:$F,monthly_gwh_mw!$D:$D,K$6,monthly_gwh_mw!$I:$I,$C33,monthly_gwh_mw!$O:$O,$D33),
"error: please select either NQC MW or GWh from the dropdown in cell A3"))</f>
        <v>0</v>
      </c>
      <c r="L33" s="122">
        <f>IF($B$3="NQC MW",SUMIFS(monthly_gwh_mw!$T:$T,monthly_gwh_mw!$D:$D,L$6,monthly_gwh_mw!$E:$E,$C$1,monthly_gwh_mw!$U:$U,"ok",monthly_gwh_mw!$I:$I,$C33,monthly_gwh_mw!$O:$O,$D33),
IF($B$3="GWh",SUMIFS(monthly_gwh_mw!$F:$F,monthly_gwh_mw!$D:$D,L$6,monthly_gwh_mw!$I:$I,$C33,monthly_gwh_mw!$O:$O,$D33),
"error: please select either NQC MW or GWh from the dropdown in cell A3"))</f>
        <v>0</v>
      </c>
      <c r="M33" s="122">
        <f>IF($B$3="NQC MW",SUMIFS(monthly_gwh_mw!$T:$T,monthly_gwh_mw!$D:$D,M$6,monthly_gwh_mw!$E:$E,$C$1,monthly_gwh_mw!$U:$U,"ok",monthly_gwh_mw!$I:$I,$C33,monthly_gwh_mw!$O:$O,$D33),
IF($B$3="GWh",SUMIFS(monthly_gwh_mw!$F:$F,monthly_gwh_mw!$D:$D,M$6,monthly_gwh_mw!$I:$I,$C33,monthly_gwh_mw!$O:$O,$D33),
"error: please select either NQC MW or GWh from the dropdown in cell A3"))</f>
        <v>0</v>
      </c>
      <c r="N33" s="122">
        <f>IF($B$3="NQC MW",SUMIFS(monthly_gwh_mw!$T:$T,monthly_gwh_mw!$D:$D,N$6,monthly_gwh_mw!$E:$E,$C$1,monthly_gwh_mw!$U:$U,"ok",monthly_gwh_mw!$I:$I,$C33,monthly_gwh_mw!$O:$O,$D33),
IF($B$3="GWh",SUMIFS(monthly_gwh_mw!$F:$F,monthly_gwh_mw!$D:$D,N$6,monthly_gwh_mw!$I:$I,$C33,monthly_gwh_mw!$O:$O,$D33),
"error: please select either NQC MW or GWh from the dropdown in cell A3"))</f>
        <v>0</v>
      </c>
      <c r="O33" s="122">
        <f>IF($B$3="NQC MW",SUMIFS(monthly_gwh_mw!$T:$T,monthly_gwh_mw!$D:$D,O$6,monthly_gwh_mw!$E:$E,$C$1,monthly_gwh_mw!$U:$U,"ok",monthly_gwh_mw!$I:$I,$C33,monthly_gwh_mw!$O:$O,$D33),
IF($B$3="GWh",SUMIFS(monthly_gwh_mw!$F:$F,monthly_gwh_mw!$D:$D,O$6,monthly_gwh_mw!$I:$I,$C33,monthly_gwh_mw!$O:$O,$D33),
"error: please select either NQC MW or GWh from the dropdown in cell A3"))</f>
        <v>0</v>
      </c>
      <c r="S33" s="96"/>
      <c r="T33" s="96"/>
    </row>
    <row r="34" spans="3:20" s="97" customFormat="1" x14ac:dyDescent="0.3">
      <c r="C34" s="99" t="s">
        <v>558</v>
      </c>
      <c r="D34" s="99" t="s">
        <v>627</v>
      </c>
      <c r="E34" s="122">
        <f>IF($B$3="NQC MW",SUMIFS(monthly_gwh_mw!$T:$T,monthly_gwh_mw!$D:$D,E$6,monthly_gwh_mw!$E:$E,$C$1,monthly_gwh_mw!$U:$U,"ok",monthly_gwh_mw!$I:$I,$C34,monthly_gwh_mw!$O:$O,$D34),
IF($B$3="GWh",SUMIFS(monthly_gwh_mw!$F:$F,monthly_gwh_mw!$D:$D,E$6,monthly_gwh_mw!$I:$I,$C34,monthly_gwh_mw!$O:$O,$D34),
"error: please select either NQC MW or GWh from the dropdown in cell A3"))</f>
        <v>0</v>
      </c>
      <c r="F34" s="122">
        <f>IF($B$3="NQC MW",SUMIFS(monthly_gwh_mw!$T:$T,monthly_gwh_mw!$D:$D,F$6,monthly_gwh_mw!$E:$E,$C$1,monthly_gwh_mw!$U:$U,"ok",monthly_gwh_mw!$I:$I,$C34,monthly_gwh_mw!$O:$O,$D34),
IF($B$3="GWh",SUMIFS(monthly_gwh_mw!$F:$F,monthly_gwh_mw!$D:$D,F$6,monthly_gwh_mw!$I:$I,$C34,monthly_gwh_mw!$O:$O,$D34),
"error: please select either NQC MW or GWh from the dropdown in cell A3"))</f>
        <v>0</v>
      </c>
      <c r="G34" s="122">
        <f>IF($B$3="NQC MW",SUMIFS(monthly_gwh_mw!$T:$T,monthly_gwh_mw!$D:$D,G$6,monthly_gwh_mw!$E:$E,$C$1,monthly_gwh_mw!$U:$U,"ok",monthly_gwh_mw!$I:$I,$C34,monthly_gwh_mw!$O:$O,$D34),
IF($B$3="GWh",SUMIFS(monthly_gwh_mw!$F:$F,monthly_gwh_mw!$D:$D,G$6,monthly_gwh_mw!$I:$I,$C34,monthly_gwh_mw!$O:$O,$D34),
"error: please select either NQC MW or GWh from the dropdown in cell A3"))</f>
        <v>0</v>
      </c>
      <c r="H34" s="122">
        <f>IF($B$3="NQC MW",SUMIFS(monthly_gwh_mw!$T:$T,monthly_gwh_mw!$D:$D,H$6,monthly_gwh_mw!$E:$E,$C$1,monthly_gwh_mw!$U:$U,"ok",monthly_gwh_mw!$I:$I,$C34,monthly_gwh_mw!$O:$O,$D34),
IF($B$3="GWh",SUMIFS(monthly_gwh_mw!$F:$F,monthly_gwh_mw!$D:$D,H$6,monthly_gwh_mw!$I:$I,$C34,monthly_gwh_mw!$O:$O,$D34),
"error: please select either NQC MW or GWh from the dropdown in cell A3"))</f>
        <v>0</v>
      </c>
      <c r="I34" s="122">
        <f>IF($B$3="NQC MW",SUMIFS(monthly_gwh_mw!$T:$T,monthly_gwh_mw!$D:$D,I$6,monthly_gwh_mw!$E:$E,$C$1,monthly_gwh_mw!$U:$U,"ok",monthly_gwh_mw!$I:$I,$C34,monthly_gwh_mw!$O:$O,$D34),
IF($B$3="GWh",SUMIFS(monthly_gwh_mw!$F:$F,monthly_gwh_mw!$D:$D,I$6,monthly_gwh_mw!$I:$I,$C34,monthly_gwh_mw!$O:$O,$D34),
"error: please select either NQC MW or GWh from the dropdown in cell A3"))</f>
        <v>0</v>
      </c>
      <c r="J34" s="122">
        <f>IF($B$3="NQC MW",SUMIFS(monthly_gwh_mw!$T:$T,monthly_gwh_mw!$D:$D,J$6,monthly_gwh_mw!$E:$E,$C$1,monthly_gwh_mw!$U:$U,"ok",monthly_gwh_mw!$I:$I,$C34,monthly_gwh_mw!$O:$O,$D34),
IF($B$3="GWh",SUMIFS(monthly_gwh_mw!$F:$F,monthly_gwh_mw!$D:$D,J$6,monthly_gwh_mw!$I:$I,$C34,monthly_gwh_mw!$O:$O,$D34),
"error: please select either NQC MW or GWh from the dropdown in cell A3"))</f>
        <v>0</v>
      </c>
      <c r="K34" s="122">
        <f>IF($B$3="NQC MW",SUMIFS(monthly_gwh_mw!$T:$T,monthly_gwh_mw!$D:$D,K$6,monthly_gwh_mw!$E:$E,$C$1,monthly_gwh_mw!$U:$U,"ok",monthly_gwh_mw!$I:$I,$C34,monthly_gwh_mw!$O:$O,$D34),
IF($B$3="GWh",SUMIFS(monthly_gwh_mw!$F:$F,monthly_gwh_mw!$D:$D,K$6,monthly_gwh_mw!$I:$I,$C34,monthly_gwh_mw!$O:$O,$D34),
"error: please select either NQC MW or GWh from the dropdown in cell A3"))</f>
        <v>0</v>
      </c>
      <c r="L34" s="122">
        <f>IF($B$3="NQC MW",SUMIFS(monthly_gwh_mw!$T:$T,monthly_gwh_mw!$D:$D,L$6,monthly_gwh_mw!$E:$E,$C$1,monthly_gwh_mw!$U:$U,"ok",monthly_gwh_mw!$I:$I,$C34,monthly_gwh_mw!$O:$O,$D34),
IF($B$3="GWh",SUMIFS(monthly_gwh_mw!$F:$F,monthly_gwh_mw!$D:$D,L$6,monthly_gwh_mw!$I:$I,$C34,monthly_gwh_mw!$O:$O,$D34),
"error: please select either NQC MW or GWh from the dropdown in cell A3"))</f>
        <v>0</v>
      </c>
      <c r="M34" s="122">
        <f>IF($B$3="NQC MW",SUMIFS(monthly_gwh_mw!$T:$T,monthly_gwh_mw!$D:$D,M$6,monthly_gwh_mw!$E:$E,$C$1,monthly_gwh_mw!$U:$U,"ok",monthly_gwh_mw!$I:$I,$C34,monthly_gwh_mw!$O:$O,$D34),
IF($B$3="GWh",SUMIFS(monthly_gwh_mw!$F:$F,monthly_gwh_mw!$D:$D,M$6,monthly_gwh_mw!$I:$I,$C34,monthly_gwh_mw!$O:$O,$D34),
"error: please select either NQC MW or GWh from the dropdown in cell A3"))</f>
        <v>0</v>
      </c>
      <c r="N34" s="122">
        <f>IF($B$3="NQC MW",SUMIFS(monthly_gwh_mw!$T:$T,monthly_gwh_mw!$D:$D,N$6,monthly_gwh_mw!$E:$E,$C$1,monthly_gwh_mw!$U:$U,"ok",monthly_gwh_mw!$I:$I,$C34,monthly_gwh_mw!$O:$O,$D34),
IF($B$3="GWh",SUMIFS(monthly_gwh_mw!$F:$F,monthly_gwh_mw!$D:$D,N$6,monthly_gwh_mw!$I:$I,$C34,monthly_gwh_mw!$O:$O,$D34),
"error: please select either NQC MW or GWh from the dropdown in cell A3"))</f>
        <v>0</v>
      </c>
      <c r="O34" s="122">
        <f>IF($B$3="NQC MW",SUMIFS(monthly_gwh_mw!$T:$T,monthly_gwh_mw!$D:$D,O$6,monthly_gwh_mw!$E:$E,$C$1,monthly_gwh_mw!$U:$U,"ok",monthly_gwh_mw!$I:$I,$C34,monthly_gwh_mw!$O:$O,$D34),
IF($B$3="GWh",SUMIFS(monthly_gwh_mw!$F:$F,monthly_gwh_mw!$D:$D,O$6,monthly_gwh_mw!$I:$I,$C34,monthly_gwh_mw!$O:$O,$D34),
"error: please select either NQC MW or GWh from the dropdown in cell A3"))</f>
        <v>0</v>
      </c>
      <c r="S34" s="96"/>
      <c r="T34" s="96"/>
    </row>
    <row r="35" spans="3:20" s="97" customFormat="1" x14ac:dyDescent="0.3">
      <c r="C35" s="99" t="s">
        <v>558</v>
      </c>
      <c r="D35" s="99" t="s">
        <v>629</v>
      </c>
      <c r="E35" s="122">
        <f>IF($B$3="NQC MW",SUMIFS(monthly_gwh_mw!$T:$T,monthly_gwh_mw!$D:$D,E$6,monthly_gwh_mw!$E:$E,$C$1,monthly_gwh_mw!$U:$U,"ok",monthly_gwh_mw!$I:$I,$C35,monthly_gwh_mw!$O:$O,$D35),
IF($B$3="GWh",SUMIFS(monthly_gwh_mw!$F:$F,monthly_gwh_mw!$D:$D,E$6,monthly_gwh_mw!$I:$I,$C35,monthly_gwh_mw!$O:$O,$D35),
"error: please select either NQC MW or GWh from the dropdown in cell A3"))</f>
        <v>0</v>
      </c>
      <c r="F35" s="122">
        <f>IF($B$3="NQC MW",SUMIFS(monthly_gwh_mw!$T:$T,monthly_gwh_mw!$D:$D,F$6,monthly_gwh_mw!$E:$E,$C$1,monthly_gwh_mw!$U:$U,"ok",monthly_gwh_mw!$I:$I,$C35,monthly_gwh_mw!$O:$O,$D35),
IF($B$3="GWh",SUMIFS(monthly_gwh_mw!$F:$F,monthly_gwh_mw!$D:$D,F$6,monthly_gwh_mw!$I:$I,$C35,monthly_gwh_mw!$O:$O,$D35),
"error: please select either NQC MW or GWh from the dropdown in cell A3"))</f>
        <v>0</v>
      </c>
      <c r="G35" s="122">
        <f>IF($B$3="NQC MW",SUMIFS(monthly_gwh_mw!$T:$T,monthly_gwh_mw!$D:$D,G$6,monthly_gwh_mw!$E:$E,$C$1,monthly_gwh_mw!$U:$U,"ok",monthly_gwh_mw!$I:$I,$C35,monthly_gwh_mw!$O:$O,$D35),
IF($B$3="GWh",SUMIFS(monthly_gwh_mw!$F:$F,monthly_gwh_mw!$D:$D,G$6,monthly_gwh_mw!$I:$I,$C35,monthly_gwh_mw!$O:$O,$D35),
"error: please select either NQC MW or GWh from the dropdown in cell A3"))</f>
        <v>0</v>
      </c>
      <c r="H35" s="122">
        <f>IF($B$3="NQC MW",SUMIFS(monthly_gwh_mw!$T:$T,monthly_gwh_mw!$D:$D,H$6,monthly_gwh_mw!$E:$E,$C$1,monthly_gwh_mw!$U:$U,"ok",monthly_gwh_mw!$I:$I,$C35,monthly_gwh_mw!$O:$O,$D35),
IF($B$3="GWh",SUMIFS(monthly_gwh_mw!$F:$F,monthly_gwh_mw!$D:$D,H$6,monthly_gwh_mw!$I:$I,$C35,monthly_gwh_mw!$O:$O,$D35),
"error: please select either NQC MW or GWh from the dropdown in cell A3"))</f>
        <v>0</v>
      </c>
      <c r="I35" s="122">
        <f>IF($B$3="NQC MW",SUMIFS(monthly_gwh_mw!$T:$T,monthly_gwh_mw!$D:$D,I$6,monthly_gwh_mw!$E:$E,$C$1,monthly_gwh_mw!$U:$U,"ok",monthly_gwh_mw!$I:$I,$C35,monthly_gwh_mw!$O:$O,$D35),
IF($B$3="GWh",SUMIFS(monthly_gwh_mw!$F:$F,monthly_gwh_mw!$D:$D,I$6,monthly_gwh_mw!$I:$I,$C35,monthly_gwh_mw!$O:$O,$D35),
"error: please select either NQC MW or GWh from the dropdown in cell A3"))</f>
        <v>0</v>
      </c>
      <c r="J35" s="122">
        <f>IF($B$3="NQC MW",SUMIFS(monthly_gwh_mw!$T:$T,monthly_gwh_mw!$D:$D,J$6,monthly_gwh_mw!$E:$E,$C$1,monthly_gwh_mw!$U:$U,"ok",monthly_gwh_mw!$I:$I,$C35,monthly_gwh_mw!$O:$O,$D35),
IF($B$3="GWh",SUMIFS(monthly_gwh_mw!$F:$F,monthly_gwh_mw!$D:$D,J$6,monthly_gwh_mw!$I:$I,$C35,monthly_gwh_mw!$O:$O,$D35),
"error: please select either NQC MW or GWh from the dropdown in cell A3"))</f>
        <v>0</v>
      </c>
      <c r="K35" s="122">
        <f>IF($B$3="NQC MW",SUMIFS(monthly_gwh_mw!$T:$T,monthly_gwh_mw!$D:$D,K$6,monthly_gwh_mw!$E:$E,$C$1,monthly_gwh_mw!$U:$U,"ok",monthly_gwh_mw!$I:$I,$C35,monthly_gwh_mw!$O:$O,$D35),
IF($B$3="GWh",SUMIFS(monthly_gwh_mw!$F:$F,monthly_gwh_mw!$D:$D,K$6,monthly_gwh_mw!$I:$I,$C35,monthly_gwh_mw!$O:$O,$D35),
"error: please select either NQC MW or GWh from the dropdown in cell A3"))</f>
        <v>0</v>
      </c>
      <c r="L35" s="122">
        <f>IF($B$3="NQC MW",SUMIFS(monthly_gwh_mw!$T:$T,monthly_gwh_mw!$D:$D,L$6,monthly_gwh_mw!$E:$E,$C$1,monthly_gwh_mw!$U:$U,"ok",monthly_gwh_mw!$I:$I,$C35,monthly_gwh_mw!$O:$O,$D35),
IF($B$3="GWh",SUMIFS(monthly_gwh_mw!$F:$F,monthly_gwh_mw!$D:$D,L$6,monthly_gwh_mw!$I:$I,$C35,monthly_gwh_mw!$O:$O,$D35),
"error: please select either NQC MW or GWh from the dropdown in cell A3"))</f>
        <v>0</v>
      </c>
      <c r="M35" s="122">
        <f>IF($B$3="NQC MW",SUMIFS(monthly_gwh_mw!$T:$T,monthly_gwh_mw!$D:$D,M$6,monthly_gwh_mw!$E:$E,$C$1,monthly_gwh_mw!$U:$U,"ok",monthly_gwh_mw!$I:$I,$C35,monthly_gwh_mw!$O:$O,$D35),
IF($B$3="GWh",SUMIFS(monthly_gwh_mw!$F:$F,monthly_gwh_mw!$D:$D,M$6,monthly_gwh_mw!$I:$I,$C35,monthly_gwh_mw!$O:$O,$D35),
"error: please select either NQC MW or GWh from the dropdown in cell A3"))</f>
        <v>0</v>
      </c>
      <c r="N35" s="122">
        <f>IF($B$3="NQC MW",SUMIFS(monthly_gwh_mw!$T:$T,monthly_gwh_mw!$D:$D,N$6,monthly_gwh_mw!$E:$E,$C$1,monthly_gwh_mw!$U:$U,"ok",monthly_gwh_mw!$I:$I,$C35,monthly_gwh_mw!$O:$O,$D35),
IF($B$3="GWh",SUMIFS(monthly_gwh_mw!$F:$F,monthly_gwh_mw!$D:$D,N$6,monthly_gwh_mw!$I:$I,$C35,monthly_gwh_mw!$O:$O,$D35),
"error: please select either NQC MW or GWh from the dropdown in cell A3"))</f>
        <v>0</v>
      </c>
      <c r="O35" s="122">
        <f>IF($B$3="NQC MW",SUMIFS(monthly_gwh_mw!$T:$T,monthly_gwh_mw!$D:$D,O$6,monthly_gwh_mw!$E:$E,$C$1,monthly_gwh_mw!$U:$U,"ok",monthly_gwh_mw!$I:$I,$C35,monthly_gwh_mw!$O:$O,$D35),
IF($B$3="GWh",SUMIFS(monthly_gwh_mw!$F:$F,monthly_gwh_mw!$D:$D,O$6,monthly_gwh_mw!$I:$I,$C35,monthly_gwh_mw!$O:$O,$D35),
"error: please select either NQC MW or GWh from the dropdown in cell A3"))</f>
        <v>0</v>
      </c>
      <c r="S35" s="96"/>
      <c r="T35" s="96"/>
    </row>
    <row r="36" spans="3:20" s="97" customFormat="1" x14ac:dyDescent="0.3">
      <c r="C36" s="99" t="s">
        <v>558</v>
      </c>
      <c r="D36" s="99" t="s">
        <v>630</v>
      </c>
      <c r="E36" s="122">
        <f>IF($B$3="NQC MW",SUMIFS(monthly_gwh_mw!$T:$T,monthly_gwh_mw!$D:$D,E$6,monthly_gwh_mw!$E:$E,$C$1,monthly_gwh_mw!$U:$U,"ok",monthly_gwh_mw!$I:$I,$C36,monthly_gwh_mw!$O:$O,$D36),
IF($B$3="GWh",SUMIFS(monthly_gwh_mw!$F:$F,monthly_gwh_mw!$D:$D,E$6,monthly_gwh_mw!$I:$I,$C36,monthly_gwh_mw!$O:$O,$D36),
"error: please select either NQC MW or GWh from the dropdown in cell A3"))</f>
        <v>0</v>
      </c>
      <c r="F36" s="122">
        <f>IF($B$3="NQC MW",SUMIFS(monthly_gwh_mw!$T:$T,monthly_gwh_mw!$D:$D,F$6,monthly_gwh_mw!$E:$E,$C$1,monthly_gwh_mw!$U:$U,"ok",monthly_gwh_mw!$I:$I,$C36,monthly_gwh_mw!$O:$O,$D36),
IF($B$3="GWh",SUMIFS(monthly_gwh_mw!$F:$F,monthly_gwh_mw!$D:$D,F$6,monthly_gwh_mw!$I:$I,$C36,monthly_gwh_mw!$O:$O,$D36),
"error: please select either NQC MW or GWh from the dropdown in cell A3"))</f>
        <v>0</v>
      </c>
      <c r="G36" s="122">
        <f>IF($B$3="NQC MW",SUMIFS(monthly_gwh_mw!$T:$T,monthly_gwh_mw!$D:$D,G$6,monthly_gwh_mw!$E:$E,$C$1,monthly_gwh_mw!$U:$U,"ok",monthly_gwh_mw!$I:$I,$C36,monthly_gwh_mw!$O:$O,$D36),
IF($B$3="GWh",SUMIFS(monthly_gwh_mw!$F:$F,monthly_gwh_mw!$D:$D,G$6,monthly_gwh_mw!$I:$I,$C36,monthly_gwh_mw!$O:$O,$D36),
"error: please select either NQC MW or GWh from the dropdown in cell A3"))</f>
        <v>0</v>
      </c>
      <c r="H36" s="122">
        <f>IF($B$3="NQC MW",SUMIFS(monthly_gwh_mw!$T:$T,monthly_gwh_mw!$D:$D,H$6,monthly_gwh_mw!$E:$E,$C$1,monthly_gwh_mw!$U:$U,"ok",monthly_gwh_mw!$I:$I,$C36,monthly_gwh_mw!$O:$O,$D36),
IF($B$3="GWh",SUMIFS(monthly_gwh_mw!$F:$F,monthly_gwh_mw!$D:$D,H$6,monthly_gwh_mw!$I:$I,$C36,monthly_gwh_mw!$O:$O,$D36),
"error: please select either NQC MW or GWh from the dropdown in cell A3"))</f>
        <v>0</v>
      </c>
      <c r="I36" s="122">
        <f>IF($B$3="NQC MW",SUMIFS(monthly_gwh_mw!$T:$T,monthly_gwh_mw!$D:$D,I$6,monthly_gwh_mw!$E:$E,$C$1,monthly_gwh_mw!$U:$U,"ok",monthly_gwh_mw!$I:$I,$C36,monthly_gwh_mw!$O:$O,$D36),
IF($B$3="GWh",SUMIFS(monthly_gwh_mw!$F:$F,monthly_gwh_mw!$D:$D,I$6,monthly_gwh_mw!$I:$I,$C36,monthly_gwh_mw!$O:$O,$D36),
"error: please select either NQC MW or GWh from the dropdown in cell A3"))</f>
        <v>0</v>
      </c>
      <c r="J36" s="122">
        <f>IF($B$3="NQC MW",SUMIFS(monthly_gwh_mw!$T:$T,monthly_gwh_mw!$D:$D,J$6,monthly_gwh_mw!$E:$E,$C$1,monthly_gwh_mw!$U:$U,"ok",monthly_gwh_mw!$I:$I,$C36,monthly_gwh_mw!$O:$O,$D36),
IF($B$3="GWh",SUMIFS(monthly_gwh_mw!$F:$F,monthly_gwh_mw!$D:$D,J$6,monthly_gwh_mw!$I:$I,$C36,monthly_gwh_mw!$O:$O,$D36),
"error: please select either NQC MW or GWh from the dropdown in cell A3"))</f>
        <v>0</v>
      </c>
      <c r="K36" s="122">
        <f>IF($B$3="NQC MW",SUMIFS(monthly_gwh_mw!$T:$T,monthly_gwh_mw!$D:$D,K$6,monthly_gwh_mw!$E:$E,$C$1,monthly_gwh_mw!$U:$U,"ok",monthly_gwh_mw!$I:$I,$C36,monthly_gwh_mw!$O:$O,$D36),
IF($B$3="GWh",SUMIFS(monthly_gwh_mw!$F:$F,monthly_gwh_mw!$D:$D,K$6,monthly_gwh_mw!$I:$I,$C36,monthly_gwh_mw!$O:$O,$D36),
"error: please select either NQC MW or GWh from the dropdown in cell A3"))</f>
        <v>0</v>
      </c>
      <c r="L36" s="122">
        <f>IF($B$3="NQC MW",SUMIFS(monthly_gwh_mw!$T:$T,monthly_gwh_mw!$D:$D,L$6,monthly_gwh_mw!$E:$E,$C$1,monthly_gwh_mw!$U:$U,"ok",monthly_gwh_mw!$I:$I,$C36,monthly_gwh_mw!$O:$O,$D36),
IF($B$3="GWh",SUMIFS(monthly_gwh_mw!$F:$F,monthly_gwh_mw!$D:$D,L$6,monthly_gwh_mw!$I:$I,$C36,monthly_gwh_mw!$O:$O,$D36),
"error: please select either NQC MW or GWh from the dropdown in cell A3"))</f>
        <v>0</v>
      </c>
      <c r="M36" s="122">
        <f>IF($B$3="NQC MW",SUMIFS(monthly_gwh_mw!$T:$T,monthly_gwh_mw!$D:$D,M$6,monthly_gwh_mw!$E:$E,$C$1,monthly_gwh_mw!$U:$U,"ok",monthly_gwh_mw!$I:$I,$C36,monthly_gwh_mw!$O:$O,$D36),
IF($B$3="GWh",SUMIFS(monthly_gwh_mw!$F:$F,monthly_gwh_mw!$D:$D,M$6,monthly_gwh_mw!$I:$I,$C36,monthly_gwh_mw!$O:$O,$D36),
"error: please select either NQC MW or GWh from the dropdown in cell A3"))</f>
        <v>0</v>
      </c>
      <c r="N36" s="122">
        <f>IF($B$3="NQC MW",SUMIFS(monthly_gwh_mw!$T:$T,monthly_gwh_mw!$D:$D,N$6,monthly_gwh_mw!$E:$E,$C$1,monthly_gwh_mw!$U:$U,"ok",monthly_gwh_mw!$I:$I,$C36,monthly_gwh_mw!$O:$O,$D36),
IF($B$3="GWh",SUMIFS(monthly_gwh_mw!$F:$F,monthly_gwh_mw!$D:$D,N$6,monthly_gwh_mw!$I:$I,$C36,monthly_gwh_mw!$O:$O,$D36),
"error: please select either NQC MW or GWh from the dropdown in cell A3"))</f>
        <v>0</v>
      </c>
      <c r="O36" s="122">
        <f>IF($B$3="NQC MW",SUMIFS(monthly_gwh_mw!$T:$T,monthly_gwh_mw!$D:$D,O$6,monthly_gwh_mw!$E:$E,$C$1,monthly_gwh_mw!$U:$U,"ok",monthly_gwh_mw!$I:$I,$C36,monthly_gwh_mw!$O:$O,$D36),
IF($B$3="GWh",SUMIFS(monthly_gwh_mw!$F:$F,monthly_gwh_mw!$D:$D,O$6,monthly_gwh_mw!$I:$I,$C36,monthly_gwh_mw!$O:$O,$D36),
"error: please select either NQC MW or GWh from the dropdown in cell A3"))</f>
        <v>0</v>
      </c>
      <c r="S36" s="96"/>
      <c r="T36" s="96"/>
    </row>
    <row r="37" spans="3:20" s="97" customFormat="1" x14ac:dyDescent="0.3">
      <c r="C37" s="99" t="s">
        <v>558</v>
      </c>
      <c r="D37" s="99" t="s">
        <v>631</v>
      </c>
      <c r="E37" s="122">
        <f>IF($B$3="NQC MW",SUMIFS(monthly_gwh_mw!$T:$T,monthly_gwh_mw!$D:$D,E$6,monthly_gwh_mw!$E:$E,$C$1,monthly_gwh_mw!$U:$U,"ok",monthly_gwh_mw!$I:$I,$C37,monthly_gwh_mw!$O:$O,$D37),
IF($B$3="GWh",SUMIFS(monthly_gwh_mw!$F:$F,monthly_gwh_mw!$D:$D,E$6,monthly_gwh_mw!$I:$I,$C37,monthly_gwh_mw!$O:$O,$D37),
"error: please select either NQC MW or GWh from the dropdown in cell A3"))</f>
        <v>0</v>
      </c>
      <c r="F37" s="122">
        <f>IF($B$3="NQC MW",SUMIFS(monthly_gwh_mw!$T:$T,monthly_gwh_mw!$D:$D,F$6,monthly_gwh_mw!$E:$E,$C$1,monthly_gwh_mw!$U:$U,"ok",monthly_gwh_mw!$I:$I,$C37,monthly_gwh_mw!$O:$O,$D37),
IF($B$3="GWh",SUMIFS(monthly_gwh_mw!$F:$F,monthly_gwh_mw!$D:$D,F$6,monthly_gwh_mw!$I:$I,$C37,monthly_gwh_mw!$O:$O,$D37),
"error: please select either NQC MW or GWh from the dropdown in cell A3"))</f>
        <v>0</v>
      </c>
      <c r="G37" s="122">
        <f>IF($B$3="NQC MW",SUMIFS(monthly_gwh_mw!$T:$T,monthly_gwh_mw!$D:$D,G$6,monthly_gwh_mw!$E:$E,$C$1,monthly_gwh_mw!$U:$U,"ok",monthly_gwh_mw!$I:$I,$C37,monthly_gwh_mw!$O:$O,$D37),
IF($B$3="GWh",SUMIFS(monthly_gwh_mw!$F:$F,monthly_gwh_mw!$D:$D,G$6,monthly_gwh_mw!$I:$I,$C37,monthly_gwh_mw!$O:$O,$D37),
"error: please select either NQC MW or GWh from the dropdown in cell A3"))</f>
        <v>0</v>
      </c>
      <c r="H37" s="122">
        <f>IF($B$3="NQC MW",SUMIFS(monthly_gwh_mw!$T:$T,monthly_gwh_mw!$D:$D,H$6,monthly_gwh_mw!$E:$E,$C$1,monthly_gwh_mw!$U:$U,"ok",monthly_gwh_mw!$I:$I,$C37,monthly_gwh_mw!$O:$O,$D37),
IF($B$3="GWh",SUMIFS(monthly_gwh_mw!$F:$F,monthly_gwh_mw!$D:$D,H$6,monthly_gwh_mw!$I:$I,$C37,monthly_gwh_mw!$O:$O,$D37),
"error: please select either NQC MW or GWh from the dropdown in cell A3"))</f>
        <v>0</v>
      </c>
      <c r="I37" s="122">
        <f>IF($B$3="NQC MW",SUMIFS(monthly_gwh_mw!$T:$T,monthly_gwh_mw!$D:$D,I$6,monthly_gwh_mw!$E:$E,$C$1,monthly_gwh_mw!$U:$U,"ok",monthly_gwh_mw!$I:$I,$C37,monthly_gwh_mw!$O:$O,$D37),
IF($B$3="GWh",SUMIFS(monthly_gwh_mw!$F:$F,monthly_gwh_mw!$D:$D,I$6,monthly_gwh_mw!$I:$I,$C37,monthly_gwh_mw!$O:$O,$D37),
"error: please select either NQC MW or GWh from the dropdown in cell A3"))</f>
        <v>0</v>
      </c>
      <c r="J37" s="122">
        <f>IF($B$3="NQC MW",SUMIFS(monthly_gwh_mw!$T:$T,monthly_gwh_mw!$D:$D,J$6,monthly_gwh_mw!$E:$E,$C$1,monthly_gwh_mw!$U:$U,"ok",monthly_gwh_mw!$I:$I,$C37,monthly_gwh_mw!$O:$O,$D37),
IF($B$3="GWh",SUMIFS(monthly_gwh_mw!$F:$F,monthly_gwh_mw!$D:$D,J$6,monthly_gwh_mw!$I:$I,$C37,monthly_gwh_mw!$O:$O,$D37),
"error: please select either NQC MW or GWh from the dropdown in cell A3"))</f>
        <v>0</v>
      </c>
      <c r="K37" s="122">
        <f>IF($B$3="NQC MW",SUMIFS(monthly_gwh_mw!$T:$T,monthly_gwh_mw!$D:$D,K$6,monthly_gwh_mw!$E:$E,$C$1,monthly_gwh_mw!$U:$U,"ok",monthly_gwh_mw!$I:$I,$C37,monthly_gwh_mw!$O:$O,$D37),
IF($B$3="GWh",SUMIFS(monthly_gwh_mw!$F:$F,monthly_gwh_mw!$D:$D,K$6,monthly_gwh_mw!$I:$I,$C37,monthly_gwh_mw!$O:$O,$D37),
"error: please select either NQC MW or GWh from the dropdown in cell A3"))</f>
        <v>0</v>
      </c>
      <c r="L37" s="122">
        <f>IF($B$3="NQC MW",SUMIFS(monthly_gwh_mw!$T:$T,monthly_gwh_mw!$D:$D,L$6,monthly_gwh_mw!$E:$E,$C$1,monthly_gwh_mw!$U:$U,"ok",monthly_gwh_mw!$I:$I,$C37,monthly_gwh_mw!$O:$O,$D37),
IF($B$3="GWh",SUMIFS(monthly_gwh_mw!$F:$F,monthly_gwh_mw!$D:$D,L$6,monthly_gwh_mw!$I:$I,$C37,monthly_gwh_mw!$O:$O,$D37),
"error: please select either NQC MW or GWh from the dropdown in cell A3"))</f>
        <v>0</v>
      </c>
      <c r="M37" s="122">
        <f>IF($B$3="NQC MW",SUMIFS(monthly_gwh_mw!$T:$T,monthly_gwh_mw!$D:$D,M$6,monthly_gwh_mw!$E:$E,$C$1,monthly_gwh_mw!$U:$U,"ok",monthly_gwh_mw!$I:$I,$C37,monthly_gwh_mw!$O:$O,$D37),
IF($B$3="GWh",SUMIFS(monthly_gwh_mw!$F:$F,monthly_gwh_mw!$D:$D,M$6,monthly_gwh_mw!$I:$I,$C37,monthly_gwh_mw!$O:$O,$D37),
"error: please select either NQC MW or GWh from the dropdown in cell A3"))</f>
        <v>0</v>
      </c>
      <c r="N37" s="122">
        <f>IF($B$3="NQC MW",SUMIFS(monthly_gwh_mw!$T:$T,monthly_gwh_mw!$D:$D,N$6,monthly_gwh_mw!$E:$E,$C$1,monthly_gwh_mw!$U:$U,"ok",monthly_gwh_mw!$I:$I,$C37,monthly_gwh_mw!$O:$O,$D37),
IF($B$3="GWh",SUMIFS(monthly_gwh_mw!$F:$F,monthly_gwh_mw!$D:$D,N$6,monthly_gwh_mw!$I:$I,$C37,monthly_gwh_mw!$O:$O,$D37),
"error: please select either NQC MW or GWh from the dropdown in cell A3"))</f>
        <v>0</v>
      </c>
      <c r="O37" s="122">
        <f>IF($B$3="NQC MW",SUMIFS(monthly_gwh_mw!$T:$T,monthly_gwh_mw!$D:$D,O$6,monthly_gwh_mw!$E:$E,$C$1,monthly_gwh_mw!$U:$U,"ok",monthly_gwh_mw!$I:$I,$C37,monthly_gwh_mw!$O:$O,$D37),
IF($B$3="GWh",SUMIFS(monthly_gwh_mw!$F:$F,monthly_gwh_mw!$D:$D,O$6,monthly_gwh_mw!$I:$I,$C37,monthly_gwh_mw!$O:$O,$D37),
"error: please select either NQC MW or GWh from the dropdown in cell A3"))</f>
        <v>0</v>
      </c>
      <c r="S37" s="96"/>
      <c r="T37" s="96"/>
    </row>
    <row r="38" spans="3:20" s="97" customFormat="1" x14ac:dyDescent="0.3">
      <c r="C38" s="99" t="s">
        <v>558</v>
      </c>
      <c r="D38" s="99" t="s">
        <v>632</v>
      </c>
      <c r="E38" s="122">
        <f>IF($B$3="NQC MW",SUMIFS(monthly_gwh_mw!$T:$T,monthly_gwh_mw!$D:$D,E$6,monthly_gwh_mw!$E:$E,$C$1,monthly_gwh_mw!$U:$U,"ok",monthly_gwh_mw!$I:$I,$C38,monthly_gwh_mw!$O:$O,$D38),
IF($B$3="GWh",SUMIFS(monthly_gwh_mw!$F:$F,monthly_gwh_mw!$D:$D,E$6,monthly_gwh_mw!$I:$I,$C38,monthly_gwh_mw!$O:$O,$D38),
"error: please select either NQC MW or GWh from the dropdown in cell A3"))</f>
        <v>0</v>
      </c>
      <c r="F38" s="122">
        <f>IF($B$3="NQC MW",SUMIFS(monthly_gwh_mw!$T:$T,monthly_gwh_mw!$D:$D,F$6,monthly_gwh_mw!$E:$E,$C$1,monthly_gwh_mw!$U:$U,"ok",monthly_gwh_mw!$I:$I,$C38,monthly_gwh_mw!$O:$O,$D38),
IF($B$3="GWh",SUMIFS(monthly_gwh_mw!$F:$F,monthly_gwh_mw!$D:$D,F$6,monthly_gwh_mw!$I:$I,$C38,monthly_gwh_mw!$O:$O,$D38),
"error: please select either NQC MW or GWh from the dropdown in cell A3"))</f>
        <v>1.2266843677397943</v>
      </c>
      <c r="G38" s="122">
        <f>IF($B$3="NQC MW",SUMIFS(monthly_gwh_mw!$T:$T,monthly_gwh_mw!$D:$D,G$6,monthly_gwh_mw!$E:$E,$C$1,monthly_gwh_mw!$U:$U,"ok",monthly_gwh_mw!$I:$I,$C38,monthly_gwh_mw!$O:$O,$D38),
IF($B$3="GWh",SUMIFS(monthly_gwh_mw!$F:$F,monthly_gwh_mw!$D:$D,G$6,monthly_gwh_mw!$I:$I,$C38,monthly_gwh_mw!$O:$O,$D38),
"error: please select either NQC MW or GWh from the dropdown in cell A3"))</f>
        <v>1.6647859276468635</v>
      </c>
      <c r="H38" s="122">
        <f>IF($B$3="NQC MW",SUMIFS(monthly_gwh_mw!$T:$T,monthly_gwh_mw!$D:$D,H$6,monthly_gwh_mw!$E:$E,$C$1,monthly_gwh_mw!$U:$U,"ok",monthly_gwh_mw!$I:$I,$C38,monthly_gwh_mw!$O:$O,$D38),
IF($B$3="GWh",SUMIFS(monthly_gwh_mw!$F:$F,monthly_gwh_mw!$D:$D,H$6,monthly_gwh_mw!$I:$I,$C38,monthly_gwh_mw!$O:$O,$D38),
"error: please select either NQC MW or GWh from the dropdown in cell A3"))</f>
        <v>2.2621971457019585</v>
      </c>
      <c r="I38" s="122">
        <f>IF($B$3="NQC MW",SUMIFS(monthly_gwh_mw!$T:$T,monthly_gwh_mw!$D:$D,I$6,monthly_gwh_mw!$E:$E,$C$1,monthly_gwh_mw!$U:$U,"ok",monthly_gwh_mw!$I:$I,$C38,monthly_gwh_mw!$O:$O,$D38),
IF($B$3="GWh",SUMIFS(monthly_gwh_mw!$F:$F,monthly_gwh_mw!$D:$D,I$6,monthly_gwh_mw!$I:$I,$C38,monthly_gwh_mw!$O:$O,$D38),
"error: please select either NQC MW or GWh from the dropdown in cell A3"))</f>
        <v>2.2621971457019585</v>
      </c>
      <c r="J38" s="122">
        <f>IF($B$3="NQC MW",SUMIFS(monthly_gwh_mw!$T:$T,monthly_gwh_mw!$D:$D,J$6,monthly_gwh_mw!$E:$E,$C$1,monthly_gwh_mw!$U:$U,"ok",monthly_gwh_mw!$I:$I,$C38,monthly_gwh_mw!$O:$O,$D38),
IF($B$3="GWh",SUMIFS(monthly_gwh_mw!$F:$F,monthly_gwh_mw!$D:$D,J$6,monthly_gwh_mw!$I:$I,$C38,monthly_gwh_mw!$O:$O,$D38),
"error: please select either NQC MW or GWh from the dropdown in cell A3"))</f>
        <v>2.223778983660802</v>
      </c>
      <c r="K38" s="122">
        <f>IF($B$3="NQC MW",SUMIFS(monthly_gwh_mw!$T:$T,monthly_gwh_mw!$D:$D,K$6,monthly_gwh_mw!$E:$E,$C$1,monthly_gwh_mw!$U:$U,"ok",monthly_gwh_mw!$I:$I,$C38,monthly_gwh_mw!$O:$O,$D38),
IF($B$3="GWh",SUMIFS(monthly_gwh_mw!$F:$F,monthly_gwh_mw!$D:$D,K$6,monthly_gwh_mw!$I:$I,$C38,monthly_gwh_mw!$O:$O,$D38),
"error: please select either NQC MW or GWh from the dropdown in cell A3"))</f>
        <v>2.1853608216196685</v>
      </c>
      <c r="L38" s="122">
        <f>IF($B$3="NQC MW",SUMIFS(monthly_gwh_mw!$T:$T,monthly_gwh_mw!$D:$D,L$6,monthly_gwh_mw!$E:$E,$C$1,monthly_gwh_mw!$U:$U,"ok",monthly_gwh_mw!$I:$I,$C38,monthly_gwh_mw!$O:$O,$D38),
IF($B$3="GWh",SUMIFS(monthly_gwh_mw!$F:$F,monthly_gwh_mw!$D:$D,L$6,monthly_gwh_mw!$I:$I,$C38,monthly_gwh_mw!$O:$O,$D38),
"error: please select either NQC MW or GWh from the dropdown in cell A3"))</f>
        <v>2.1853608216196685</v>
      </c>
      <c r="M38" s="122">
        <f>IF($B$3="NQC MW",SUMIFS(monthly_gwh_mw!$T:$T,monthly_gwh_mw!$D:$D,M$6,monthly_gwh_mw!$E:$E,$C$1,monthly_gwh_mw!$U:$U,"ok",monthly_gwh_mw!$I:$I,$C38,monthly_gwh_mw!$O:$O,$D38),
IF($B$3="GWh",SUMIFS(monthly_gwh_mw!$F:$F,monthly_gwh_mw!$D:$D,M$6,monthly_gwh_mw!$I:$I,$C38,monthly_gwh_mw!$O:$O,$D38),
"error: please select either NQC MW or GWh from the dropdown in cell A3"))</f>
        <v>2.1853608216196685</v>
      </c>
      <c r="N38" s="122">
        <f>IF($B$3="NQC MW",SUMIFS(monthly_gwh_mw!$T:$T,monthly_gwh_mw!$D:$D,N$6,monthly_gwh_mw!$E:$E,$C$1,monthly_gwh_mw!$U:$U,"ok",monthly_gwh_mw!$I:$I,$C38,monthly_gwh_mw!$O:$O,$D38),
IF($B$3="GWh",SUMIFS(monthly_gwh_mw!$F:$F,monthly_gwh_mw!$D:$D,N$6,monthly_gwh_mw!$I:$I,$C38,monthly_gwh_mw!$O:$O,$D38),
"error: please select either NQC MW or GWh from the dropdown in cell A3"))</f>
        <v>2.1853608216196685</v>
      </c>
      <c r="O38" s="122">
        <f>IF($B$3="NQC MW",SUMIFS(monthly_gwh_mw!$T:$T,monthly_gwh_mw!$D:$D,O$6,monthly_gwh_mw!$E:$E,$C$1,monthly_gwh_mw!$U:$U,"ok",monthly_gwh_mw!$I:$I,$C38,monthly_gwh_mw!$O:$O,$D38),
IF($B$3="GWh",SUMIFS(monthly_gwh_mw!$F:$F,monthly_gwh_mw!$D:$D,O$6,monthly_gwh_mw!$I:$I,$C38,monthly_gwh_mw!$O:$O,$D38),
"error: please select either NQC MW or GWh from the dropdown in cell A3"))</f>
        <v>2.1853608216196685</v>
      </c>
      <c r="S38" s="96"/>
      <c r="T38" s="96"/>
    </row>
    <row r="39" spans="3:20" s="97" customFormat="1" x14ac:dyDescent="0.3">
      <c r="C39" s="99" t="s">
        <v>558</v>
      </c>
      <c r="D39" s="99" t="s">
        <v>633</v>
      </c>
      <c r="E39" s="122">
        <f>IF($B$3="NQC MW",SUMIFS(monthly_gwh_mw!$T:$T,monthly_gwh_mw!$D:$D,E$6,monthly_gwh_mw!$E:$E,$C$1,monthly_gwh_mw!$U:$U,"ok",monthly_gwh_mw!$I:$I,$C39,monthly_gwh_mw!$O:$O,$D39),
IF($B$3="GWh",SUMIFS(monthly_gwh_mw!$F:$F,monthly_gwh_mw!$D:$D,E$6,monthly_gwh_mw!$I:$I,$C39,monthly_gwh_mw!$O:$O,$D39),
"error: please select either NQC MW or GWh from the dropdown in cell A3"))</f>
        <v>0</v>
      </c>
      <c r="F39" s="122">
        <f>IF($B$3="NQC MW",SUMIFS(monthly_gwh_mw!$T:$T,monthly_gwh_mw!$D:$D,F$6,monthly_gwh_mw!$E:$E,$C$1,monthly_gwh_mw!$U:$U,"ok",monthly_gwh_mw!$I:$I,$C39,monthly_gwh_mw!$O:$O,$D39),
IF($B$3="GWh",SUMIFS(monthly_gwh_mw!$F:$F,monthly_gwh_mw!$D:$D,F$6,monthly_gwh_mw!$I:$I,$C39,monthly_gwh_mw!$O:$O,$D39),
"error: please select either NQC MW or GWh from the dropdown in cell A3"))</f>
        <v>0</v>
      </c>
      <c r="G39" s="122">
        <f>IF($B$3="NQC MW",SUMIFS(monthly_gwh_mw!$T:$T,monthly_gwh_mw!$D:$D,G$6,monthly_gwh_mw!$E:$E,$C$1,monthly_gwh_mw!$U:$U,"ok",monthly_gwh_mw!$I:$I,$C39,monthly_gwh_mw!$O:$O,$D39),
IF($B$3="GWh",SUMIFS(monthly_gwh_mw!$F:$F,monthly_gwh_mw!$D:$D,G$6,monthly_gwh_mw!$I:$I,$C39,monthly_gwh_mw!$O:$O,$D39),
"error: please select either NQC MW or GWh from the dropdown in cell A3"))</f>
        <v>0</v>
      </c>
      <c r="H39" s="122">
        <f>IF($B$3="NQC MW",SUMIFS(monthly_gwh_mw!$T:$T,monthly_gwh_mw!$D:$D,H$6,monthly_gwh_mw!$E:$E,$C$1,monthly_gwh_mw!$U:$U,"ok",monthly_gwh_mw!$I:$I,$C39,monthly_gwh_mw!$O:$O,$D39),
IF($B$3="GWh",SUMIFS(monthly_gwh_mw!$F:$F,monthly_gwh_mw!$D:$D,H$6,monthly_gwh_mw!$I:$I,$C39,monthly_gwh_mw!$O:$O,$D39),
"error: please select either NQC MW or GWh from the dropdown in cell A3"))</f>
        <v>0</v>
      </c>
      <c r="I39" s="122">
        <f>IF($B$3="NQC MW",SUMIFS(monthly_gwh_mw!$T:$T,monthly_gwh_mw!$D:$D,I$6,monthly_gwh_mw!$E:$E,$C$1,monthly_gwh_mw!$U:$U,"ok",monthly_gwh_mw!$I:$I,$C39,monthly_gwh_mw!$O:$O,$D39),
IF($B$3="GWh",SUMIFS(monthly_gwh_mw!$F:$F,monthly_gwh_mw!$D:$D,I$6,monthly_gwh_mw!$I:$I,$C39,monthly_gwh_mw!$O:$O,$D39),
"error: please select either NQC MW or GWh from the dropdown in cell A3"))</f>
        <v>0</v>
      </c>
      <c r="J39" s="122">
        <f>IF($B$3="NQC MW",SUMIFS(monthly_gwh_mw!$T:$T,monthly_gwh_mw!$D:$D,J$6,monthly_gwh_mw!$E:$E,$C$1,monthly_gwh_mw!$U:$U,"ok",monthly_gwh_mw!$I:$I,$C39,monthly_gwh_mw!$O:$O,$D39),
IF($B$3="GWh",SUMIFS(monthly_gwh_mw!$F:$F,monthly_gwh_mw!$D:$D,J$6,monthly_gwh_mw!$I:$I,$C39,monthly_gwh_mw!$O:$O,$D39),
"error: please select either NQC MW or GWh from the dropdown in cell A3"))</f>
        <v>0</v>
      </c>
      <c r="K39" s="122">
        <f>IF($B$3="NQC MW",SUMIFS(monthly_gwh_mw!$T:$T,monthly_gwh_mw!$D:$D,K$6,monthly_gwh_mw!$E:$E,$C$1,monthly_gwh_mw!$U:$U,"ok",monthly_gwh_mw!$I:$I,$C39,monthly_gwh_mw!$O:$O,$D39),
IF($B$3="GWh",SUMIFS(monthly_gwh_mw!$F:$F,monthly_gwh_mw!$D:$D,K$6,monthly_gwh_mw!$I:$I,$C39,monthly_gwh_mw!$O:$O,$D39),
"error: please select either NQC MW or GWh from the dropdown in cell A3"))</f>
        <v>0</v>
      </c>
      <c r="L39" s="122">
        <f>IF($B$3="NQC MW",SUMIFS(monthly_gwh_mw!$T:$T,monthly_gwh_mw!$D:$D,L$6,monthly_gwh_mw!$E:$E,$C$1,monthly_gwh_mw!$U:$U,"ok",monthly_gwh_mw!$I:$I,$C39,monthly_gwh_mw!$O:$O,$D39),
IF($B$3="GWh",SUMIFS(monthly_gwh_mw!$F:$F,monthly_gwh_mw!$D:$D,L$6,monthly_gwh_mw!$I:$I,$C39,monthly_gwh_mw!$O:$O,$D39),
"error: please select either NQC MW or GWh from the dropdown in cell A3"))</f>
        <v>0</v>
      </c>
      <c r="M39" s="122">
        <f>IF($B$3="NQC MW",SUMIFS(monthly_gwh_mw!$T:$T,monthly_gwh_mw!$D:$D,M$6,monthly_gwh_mw!$E:$E,$C$1,monthly_gwh_mw!$U:$U,"ok",monthly_gwh_mw!$I:$I,$C39,monthly_gwh_mw!$O:$O,$D39),
IF($B$3="GWh",SUMIFS(monthly_gwh_mw!$F:$F,monthly_gwh_mw!$D:$D,M$6,monthly_gwh_mw!$I:$I,$C39,monthly_gwh_mw!$O:$O,$D39),
"error: please select either NQC MW or GWh from the dropdown in cell A3"))</f>
        <v>0</v>
      </c>
      <c r="N39" s="122">
        <f>IF($B$3="NQC MW",SUMIFS(monthly_gwh_mw!$T:$T,monthly_gwh_mw!$D:$D,N$6,monthly_gwh_mw!$E:$E,$C$1,monthly_gwh_mw!$U:$U,"ok",monthly_gwh_mw!$I:$I,$C39,monthly_gwh_mw!$O:$O,$D39),
IF($B$3="GWh",SUMIFS(monthly_gwh_mw!$F:$F,monthly_gwh_mw!$D:$D,N$6,monthly_gwh_mw!$I:$I,$C39,monthly_gwh_mw!$O:$O,$D39),
"error: please select either NQC MW or GWh from the dropdown in cell A3"))</f>
        <v>0</v>
      </c>
      <c r="O39" s="122">
        <f>IF($B$3="NQC MW",SUMIFS(monthly_gwh_mw!$T:$T,monthly_gwh_mw!$D:$D,O$6,monthly_gwh_mw!$E:$E,$C$1,monthly_gwh_mw!$U:$U,"ok",monthly_gwh_mw!$I:$I,$C39,monthly_gwh_mw!$O:$O,$D39),
IF($B$3="GWh",SUMIFS(monthly_gwh_mw!$F:$F,monthly_gwh_mw!$D:$D,O$6,monthly_gwh_mw!$I:$I,$C39,monthly_gwh_mw!$O:$O,$D39),
"error: please select either NQC MW or GWh from the dropdown in cell A3"))</f>
        <v>0</v>
      </c>
      <c r="S39" s="96"/>
      <c r="T39" s="96"/>
    </row>
    <row r="40" spans="3:20" s="97" customFormat="1" x14ac:dyDescent="0.3">
      <c r="C40" s="99" t="s">
        <v>558</v>
      </c>
      <c r="D40" s="99" t="s">
        <v>634</v>
      </c>
      <c r="E40" s="122">
        <f>IF($B$3="NQC MW",SUMIFS(monthly_gwh_mw!$T:$T,monthly_gwh_mw!$D:$D,E$6,monthly_gwh_mw!$E:$E,$C$1,monthly_gwh_mw!$U:$U,"ok",monthly_gwh_mw!$I:$I,$C40,monthly_gwh_mw!$O:$O,$D40),
IF($B$3="GWh",SUMIFS(monthly_gwh_mw!$F:$F,monthly_gwh_mw!$D:$D,E$6,monthly_gwh_mw!$I:$I,$C40,monthly_gwh_mw!$O:$O,$D40),
"error: please select either NQC MW or GWh from the dropdown in cell A3"))</f>
        <v>0</v>
      </c>
      <c r="F40" s="122">
        <f>IF($B$3="NQC MW",SUMIFS(monthly_gwh_mw!$T:$T,monthly_gwh_mw!$D:$D,F$6,monthly_gwh_mw!$E:$E,$C$1,monthly_gwh_mw!$U:$U,"ok",monthly_gwh_mw!$I:$I,$C40,monthly_gwh_mw!$O:$O,$D40),
IF($B$3="GWh",SUMIFS(monthly_gwh_mw!$F:$F,monthly_gwh_mw!$D:$D,F$6,monthly_gwh_mw!$I:$I,$C40,monthly_gwh_mw!$O:$O,$D40),
"error: please select either NQC MW or GWh from the dropdown in cell A3"))</f>
        <v>0</v>
      </c>
      <c r="G40" s="122">
        <f>IF($B$3="NQC MW",SUMIFS(monthly_gwh_mw!$T:$T,monthly_gwh_mw!$D:$D,G$6,monthly_gwh_mw!$E:$E,$C$1,monthly_gwh_mw!$U:$U,"ok",monthly_gwh_mw!$I:$I,$C40,monthly_gwh_mw!$O:$O,$D40),
IF($B$3="GWh",SUMIFS(monthly_gwh_mw!$F:$F,monthly_gwh_mw!$D:$D,G$6,monthly_gwh_mw!$I:$I,$C40,monthly_gwh_mw!$O:$O,$D40),
"error: please select either NQC MW or GWh from the dropdown in cell A3"))</f>
        <v>0</v>
      </c>
      <c r="H40" s="122">
        <f>IF($B$3="NQC MW",SUMIFS(monthly_gwh_mw!$T:$T,monthly_gwh_mw!$D:$D,H$6,monthly_gwh_mw!$E:$E,$C$1,monthly_gwh_mw!$U:$U,"ok",monthly_gwh_mw!$I:$I,$C40,monthly_gwh_mw!$O:$O,$D40),
IF($B$3="GWh",SUMIFS(monthly_gwh_mw!$F:$F,monthly_gwh_mw!$D:$D,H$6,monthly_gwh_mw!$I:$I,$C40,monthly_gwh_mw!$O:$O,$D40),
"error: please select either NQC MW or GWh from the dropdown in cell A3"))</f>
        <v>0</v>
      </c>
      <c r="I40" s="122">
        <f>IF($B$3="NQC MW",SUMIFS(monthly_gwh_mw!$T:$T,monthly_gwh_mw!$D:$D,I$6,monthly_gwh_mw!$E:$E,$C$1,monthly_gwh_mw!$U:$U,"ok",monthly_gwh_mw!$I:$I,$C40,monthly_gwh_mw!$O:$O,$D40),
IF($B$3="GWh",SUMIFS(monthly_gwh_mw!$F:$F,monthly_gwh_mw!$D:$D,I$6,monthly_gwh_mw!$I:$I,$C40,monthly_gwh_mw!$O:$O,$D40),
"error: please select either NQC MW or GWh from the dropdown in cell A3"))</f>
        <v>0</v>
      </c>
      <c r="J40" s="122">
        <f>IF($B$3="NQC MW",SUMIFS(monthly_gwh_mw!$T:$T,monthly_gwh_mw!$D:$D,J$6,monthly_gwh_mw!$E:$E,$C$1,monthly_gwh_mw!$U:$U,"ok",monthly_gwh_mw!$I:$I,$C40,monthly_gwh_mw!$O:$O,$D40),
IF($B$3="GWh",SUMIFS(monthly_gwh_mw!$F:$F,monthly_gwh_mw!$D:$D,J$6,monthly_gwh_mw!$I:$I,$C40,monthly_gwh_mw!$O:$O,$D40),
"error: please select either NQC MW or GWh from the dropdown in cell A3"))</f>
        <v>0</v>
      </c>
      <c r="K40" s="122">
        <f>IF($B$3="NQC MW",SUMIFS(monthly_gwh_mw!$T:$T,monthly_gwh_mw!$D:$D,K$6,monthly_gwh_mw!$E:$E,$C$1,monthly_gwh_mw!$U:$U,"ok",monthly_gwh_mw!$I:$I,$C40,monthly_gwh_mw!$O:$O,$D40),
IF($B$3="GWh",SUMIFS(monthly_gwh_mw!$F:$F,monthly_gwh_mw!$D:$D,K$6,monthly_gwh_mw!$I:$I,$C40,monthly_gwh_mw!$O:$O,$D40),
"error: please select either NQC MW or GWh from the dropdown in cell A3"))</f>
        <v>0</v>
      </c>
      <c r="L40" s="122">
        <f>IF($B$3="NQC MW",SUMIFS(monthly_gwh_mw!$T:$T,monthly_gwh_mw!$D:$D,L$6,monthly_gwh_mw!$E:$E,$C$1,monthly_gwh_mw!$U:$U,"ok",monthly_gwh_mw!$I:$I,$C40,monthly_gwh_mw!$O:$O,$D40),
IF($B$3="GWh",SUMIFS(monthly_gwh_mw!$F:$F,monthly_gwh_mw!$D:$D,L$6,monthly_gwh_mw!$I:$I,$C40,monthly_gwh_mw!$O:$O,$D40),
"error: please select either NQC MW or GWh from the dropdown in cell A3"))</f>
        <v>0</v>
      </c>
      <c r="M40" s="122">
        <f>IF($B$3="NQC MW",SUMIFS(monthly_gwh_mw!$T:$T,monthly_gwh_mw!$D:$D,M$6,monthly_gwh_mw!$E:$E,$C$1,monthly_gwh_mw!$U:$U,"ok",monthly_gwh_mw!$I:$I,$C40,monthly_gwh_mw!$O:$O,$D40),
IF($B$3="GWh",SUMIFS(monthly_gwh_mw!$F:$F,monthly_gwh_mw!$D:$D,M$6,monthly_gwh_mw!$I:$I,$C40,monthly_gwh_mw!$O:$O,$D40),
"error: please select either NQC MW or GWh from the dropdown in cell A3"))</f>
        <v>0</v>
      </c>
      <c r="N40" s="122">
        <f>IF($B$3="NQC MW",SUMIFS(monthly_gwh_mw!$T:$T,monthly_gwh_mw!$D:$D,N$6,monthly_gwh_mw!$E:$E,$C$1,monthly_gwh_mw!$U:$U,"ok",monthly_gwh_mw!$I:$I,$C40,monthly_gwh_mw!$O:$O,$D40),
IF($B$3="GWh",SUMIFS(monthly_gwh_mw!$F:$F,monthly_gwh_mw!$D:$D,N$6,monthly_gwh_mw!$I:$I,$C40,monthly_gwh_mw!$O:$O,$D40),
"error: please select either NQC MW or GWh from the dropdown in cell A3"))</f>
        <v>0</v>
      </c>
      <c r="O40" s="122">
        <f>IF($B$3="NQC MW",SUMIFS(monthly_gwh_mw!$T:$T,monthly_gwh_mw!$D:$D,O$6,monthly_gwh_mw!$E:$E,$C$1,monthly_gwh_mw!$U:$U,"ok",monthly_gwh_mw!$I:$I,$C40,monthly_gwh_mw!$O:$O,$D40),
IF($B$3="GWh",SUMIFS(monthly_gwh_mw!$F:$F,monthly_gwh_mw!$D:$D,O$6,monthly_gwh_mw!$I:$I,$C40,monthly_gwh_mw!$O:$O,$D40),
"error: please select either NQC MW or GWh from the dropdown in cell A3"))</f>
        <v>0</v>
      </c>
      <c r="S40" s="96"/>
      <c r="T40" s="96"/>
    </row>
    <row r="41" spans="3:20" s="97" customFormat="1" x14ac:dyDescent="0.3">
      <c r="C41" s="99" t="s">
        <v>558</v>
      </c>
      <c r="D41" s="99" t="s">
        <v>635</v>
      </c>
      <c r="E41" s="122">
        <f>IF($B$3="NQC MW",SUMIFS(monthly_gwh_mw!$T:$T,monthly_gwh_mw!$D:$D,E$6,monthly_gwh_mw!$E:$E,$C$1,monthly_gwh_mw!$U:$U,"ok",monthly_gwh_mw!$I:$I,$C41,monthly_gwh_mw!$O:$O,$D41),
IF($B$3="GWh",SUMIFS(monthly_gwh_mw!$F:$F,monthly_gwh_mw!$D:$D,E$6,monthly_gwh_mw!$I:$I,$C41,monthly_gwh_mw!$O:$O,$D41),
"error: please select either NQC MW or GWh from the dropdown in cell A3"))</f>
        <v>0</v>
      </c>
      <c r="F41" s="122">
        <f>IF($B$3="NQC MW",SUMIFS(monthly_gwh_mw!$T:$T,monthly_gwh_mw!$D:$D,F$6,monthly_gwh_mw!$E:$E,$C$1,monthly_gwh_mw!$U:$U,"ok",monthly_gwh_mw!$I:$I,$C41,monthly_gwh_mw!$O:$O,$D41),
IF($B$3="GWh",SUMIFS(monthly_gwh_mw!$F:$F,monthly_gwh_mw!$D:$D,F$6,monthly_gwh_mw!$I:$I,$C41,monthly_gwh_mw!$O:$O,$D41),
"error: please select either NQC MW or GWh from the dropdown in cell A3"))</f>
        <v>0</v>
      </c>
      <c r="G41" s="122">
        <f>IF($B$3="NQC MW",SUMIFS(monthly_gwh_mw!$T:$T,monthly_gwh_mw!$D:$D,G$6,monthly_gwh_mw!$E:$E,$C$1,monthly_gwh_mw!$U:$U,"ok",monthly_gwh_mw!$I:$I,$C41,monthly_gwh_mw!$O:$O,$D41),
IF($B$3="GWh",SUMIFS(monthly_gwh_mw!$F:$F,monthly_gwh_mw!$D:$D,G$6,monthly_gwh_mw!$I:$I,$C41,monthly_gwh_mw!$O:$O,$D41),
"error: please select either NQC MW or GWh from the dropdown in cell A3"))</f>
        <v>0</v>
      </c>
      <c r="H41" s="122">
        <f>IF($B$3="NQC MW",SUMIFS(monthly_gwh_mw!$T:$T,monthly_gwh_mw!$D:$D,H$6,monthly_gwh_mw!$E:$E,$C$1,monthly_gwh_mw!$U:$U,"ok",monthly_gwh_mw!$I:$I,$C41,monthly_gwh_mw!$O:$O,$D41),
IF($B$3="GWh",SUMIFS(monthly_gwh_mw!$F:$F,monthly_gwh_mw!$D:$D,H$6,monthly_gwh_mw!$I:$I,$C41,monthly_gwh_mw!$O:$O,$D41),
"error: please select either NQC MW or GWh from the dropdown in cell A3"))</f>
        <v>0</v>
      </c>
      <c r="I41" s="122">
        <f>IF($B$3="NQC MW",SUMIFS(monthly_gwh_mw!$T:$T,monthly_gwh_mw!$D:$D,I$6,monthly_gwh_mw!$E:$E,$C$1,monthly_gwh_mw!$U:$U,"ok",monthly_gwh_mw!$I:$I,$C41,monthly_gwh_mw!$O:$O,$D41),
IF($B$3="GWh",SUMIFS(monthly_gwh_mw!$F:$F,monthly_gwh_mw!$D:$D,I$6,monthly_gwh_mw!$I:$I,$C41,monthly_gwh_mw!$O:$O,$D41),
"error: please select either NQC MW or GWh from the dropdown in cell A3"))</f>
        <v>0</v>
      </c>
      <c r="J41" s="122">
        <f>IF($B$3="NQC MW",SUMIFS(monthly_gwh_mw!$T:$T,monthly_gwh_mw!$D:$D,J$6,monthly_gwh_mw!$E:$E,$C$1,monthly_gwh_mw!$U:$U,"ok",monthly_gwh_mw!$I:$I,$C41,monthly_gwh_mw!$O:$O,$D41),
IF($B$3="GWh",SUMIFS(monthly_gwh_mw!$F:$F,monthly_gwh_mw!$D:$D,J$6,monthly_gwh_mw!$I:$I,$C41,monthly_gwh_mw!$O:$O,$D41),
"error: please select either NQC MW or GWh from the dropdown in cell A3"))</f>
        <v>0</v>
      </c>
      <c r="K41" s="122">
        <f>IF($B$3="NQC MW",SUMIFS(monthly_gwh_mw!$T:$T,monthly_gwh_mw!$D:$D,K$6,monthly_gwh_mw!$E:$E,$C$1,monthly_gwh_mw!$U:$U,"ok",monthly_gwh_mw!$I:$I,$C41,monthly_gwh_mw!$O:$O,$D41),
IF($B$3="GWh",SUMIFS(monthly_gwh_mw!$F:$F,monthly_gwh_mw!$D:$D,K$6,monthly_gwh_mw!$I:$I,$C41,monthly_gwh_mw!$O:$O,$D41),
"error: please select either NQC MW or GWh from the dropdown in cell A3"))</f>
        <v>0</v>
      </c>
      <c r="L41" s="122">
        <f>IF($B$3="NQC MW",SUMIFS(monthly_gwh_mw!$T:$T,monthly_gwh_mw!$D:$D,L$6,monthly_gwh_mw!$E:$E,$C$1,monthly_gwh_mw!$U:$U,"ok",monthly_gwh_mw!$I:$I,$C41,monthly_gwh_mw!$O:$O,$D41),
IF($B$3="GWh",SUMIFS(monthly_gwh_mw!$F:$F,monthly_gwh_mw!$D:$D,L$6,monthly_gwh_mw!$I:$I,$C41,monthly_gwh_mw!$O:$O,$D41),
"error: please select either NQC MW or GWh from the dropdown in cell A3"))</f>
        <v>0</v>
      </c>
      <c r="M41" s="122">
        <f>IF($B$3="NQC MW",SUMIFS(monthly_gwh_mw!$T:$T,monthly_gwh_mw!$D:$D,M$6,monthly_gwh_mw!$E:$E,$C$1,monthly_gwh_mw!$U:$U,"ok",monthly_gwh_mw!$I:$I,$C41,monthly_gwh_mw!$O:$O,$D41),
IF($B$3="GWh",SUMIFS(monthly_gwh_mw!$F:$F,monthly_gwh_mw!$D:$D,M$6,monthly_gwh_mw!$I:$I,$C41,monthly_gwh_mw!$O:$O,$D41),
"error: please select either NQC MW or GWh from the dropdown in cell A3"))</f>
        <v>0</v>
      </c>
      <c r="N41" s="122">
        <f>IF($B$3="NQC MW",SUMIFS(monthly_gwh_mw!$T:$T,monthly_gwh_mw!$D:$D,N$6,monthly_gwh_mw!$E:$E,$C$1,monthly_gwh_mw!$U:$U,"ok",monthly_gwh_mw!$I:$I,$C41,monthly_gwh_mw!$O:$O,$D41),
IF($B$3="GWh",SUMIFS(monthly_gwh_mw!$F:$F,monthly_gwh_mw!$D:$D,N$6,monthly_gwh_mw!$I:$I,$C41,monthly_gwh_mw!$O:$O,$D41),
"error: please select either NQC MW or GWh from the dropdown in cell A3"))</f>
        <v>0</v>
      </c>
      <c r="O41" s="122">
        <f>IF($B$3="NQC MW",SUMIFS(monthly_gwh_mw!$T:$T,monthly_gwh_mw!$D:$D,O$6,monthly_gwh_mw!$E:$E,$C$1,monthly_gwh_mw!$U:$U,"ok",monthly_gwh_mw!$I:$I,$C41,monthly_gwh_mw!$O:$O,$D41),
IF($B$3="GWh",SUMIFS(monthly_gwh_mw!$F:$F,monthly_gwh_mw!$D:$D,O$6,monthly_gwh_mw!$I:$I,$C41,monthly_gwh_mw!$O:$O,$D41),
"error: please select either NQC MW or GWh from the dropdown in cell A3"))</f>
        <v>0</v>
      </c>
      <c r="S41" s="96"/>
      <c r="T41" s="96"/>
    </row>
    <row r="42" spans="3:20" s="97" customFormat="1" x14ac:dyDescent="0.3">
      <c r="C42" s="99" t="s">
        <v>558</v>
      </c>
      <c r="D42" s="99" t="s">
        <v>636</v>
      </c>
      <c r="E42" s="122">
        <f>IF($B$3="NQC MW",SUMIFS(monthly_gwh_mw!$T:$T,monthly_gwh_mw!$D:$D,E$6,monthly_gwh_mw!$E:$E,$C$1,monthly_gwh_mw!$U:$U,"ok",monthly_gwh_mw!$I:$I,$C42,monthly_gwh_mw!$O:$O,$D42),
IF($B$3="GWh",SUMIFS(monthly_gwh_mw!$F:$F,monthly_gwh_mw!$D:$D,E$6,monthly_gwh_mw!$I:$I,$C42,monthly_gwh_mw!$O:$O,$D42),
"error: please select either NQC MW or GWh from the dropdown in cell A3"))</f>
        <v>0</v>
      </c>
      <c r="F42" s="122">
        <f>IF($B$3="NQC MW",SUMIFS(monthly_gwh_mw!$T:$T,monthly_gwh_mw!$D:$D,F$6,monthly_gwh_mw!$E:$E,$C$1,monthly_gwh_mw!$U:$U,"ok",monthly_gwh_mw!$I:$I,$C42,monthly_gwh_mw!$O:$O,$D42),
IF($B$3="GWh",SUMIFS(monthly_gwh_mw!$F:$F,monthly_gwh_mw!$D:$D,F$6,monthly_gwh_mw!$I:$I,$C42,monthly_gwh_mw!$O:$O,$D42),
"error: please select either NQC MW or GWh from the dropdown in cell A3"))</f>
        <v>0</v>
      </c>
      <c r="G42" s="122">
        <f>IF($B$3="NQC MW",SUMIFS(monthly_gwh_mw!$T:$T,monthly_gwh_mw!$D:$D,G$6,monthly_gwh_mw!$E:$E,$C$1,monthly_gwh_mw!$U:$U,"ok",monthly_gwh_mw!$I:$I,$C42,monthly_gwh_mw!$O:$O,$D42),
IF($B$3="GWh",SUMIFS(monthly_gwh_mw!$F:$F,monthly_gwh_mw!$D:$D,G$6,monthly_gwh_mw!$I:$I,$C42,monthly_gwh_mw!$O:$O,$D42),
"error: please select either NQC MW or GWh from the dropdown in cell A3"))</f>
        <v>0</v>
      </c>
      <c r="H42" s="122">
        <f>IF($B$3="NQC MW",SUMIFS(monthly_gwh_mw!$T:$T,monthly_gwh_mw!$D:$D,H$6,monthly_gwh_mw!$E:$E,$C$1,monthly_gwh_mw!$U:$U,"ok",monthly_gwh_mw!$I:$I,$C42,monthly_gwh_mw!$O:$O,$D42),
IF($B$3="GWh",SUMIFS(monthly_gwh_mw!$F:$F,monthly_gwh_mw!$D:$D,H$6,monthly_gwh_mw!$I:$I,$C42,monthly_gwh_mw!$O:$O,$D42),
"error: please select either NQC MW or GWh from the dropdown in cell A3"))</f>
        <v>0</v>
      </c>
      <c r="I42" s="122">
        <f>IF($B$3="NQC MW",SUMIFS(monthly_gwh_mw!$T:$T,monthly_gwh_mw!$D:$D,I$6,monthly_gwh_mw!$E:$E,$C$1,monthly_gwh_mw!$U:$U,"ok",monthly_gwh_mw!$I:$I,$C42,monthly_gwh_mw!$O:$O,$D42),
IF($B$3="GWh",SUMIFS(monthly_gwh_mw!$F:$F,monthly_gwh_mw!$D:$D,I$6,monthly_gwh_mw!$I:$I,$C42,monthly_gwh_mw!$O:$O,$D42),
"error: please select either NQC MW or GWh from the dropdown in cell A3"))</f>
        <v>0</v>
      </c>
      <c r="J42" s="122">
        <f>IF($B$3="NQC MW",SUMIFS(monthly_gwh_mw!$T:$T,monthly_gwh_mw!$D:$D,J$6,monthly_gwh_mw!$E:$E,$C$1,monthly_gwh_mw!$U:$U,"ok",monthly_gwh_mw!$I:$I,$C42,monthly_gwh_mw!$O:$O,$D42),
IF($B$3="GWh",SUMIFS(monthly_gwh_mw!$F:$F,monthly_gwh_mw!$D:$D,J$6,monthly_gwh_mw!$I:$I,$C42,monthly_gwh_mw!$O:$O,$D42),
"error: please select either NQC MW or GWh from the dropdown in cell A3"))</f>
        <v>0</v>
      </c>
      <c r="K42" s="122">
        <f>IF($B$3="NQC MW",SUMIFS(monthly_gwh_mw!$T:$T,monthly_gwh_mw!$D:$D,K$6,monthly_gwh_mw!$E:$E,$C$1,monthly_gwh_mw!$U:$U,"ok",monthly_gwh_mw!$I:$I,$C42,monthly_gwh_mw!$O:$O,$D42),
IF($B$3="GWh",SUMIFS(monthly_gwh_mw!$F:$F,monthly_gwh_mw!$D:$D,K$6,monthly_gwh_mw!$I:$I,$C42,monthly_gwh_mw!$O:$O,$D42),
"error: please select either NQC MW or GWh from the dropdown in cell A3"))</f>
        <v>0</v>
      </c>
      <c r="L42" s="122">
        <f>IF($B$3="NQC MW",SUMIFS(monthly_gwh_mw!$T:$T,monthly_gwh_mw!$D:$D,L$6,monthly_gwh_mw!$E:$E,$C$1,monthly_gwh_mw!$U:$U,"ok",monthly_gwh_mw!$I:$I,$C42,monthly_gwh_mw!$O:$O,$D42),
IF($B$3="GWh",SUMIFS(monthly_gwh_mw!$F:$F,monthly_gwh_mw!$D:$D,L$6,monthly_gwh_mw!$I:$I,$C42,monthly_gwh_mw!$O:$O,$D42),
"error: please select either NQC MW or GWh from the dropdown in cell A3"))</f>
        <v>0</v>
      </c>
      <c r="M42" s="122">
        <f>IF($B$3="NQC MW",SUMIFS(monthly_gwh_mw!$T:$T,monthly_gwh_mw!$D:$D,M$6,monthly_gwh_mw!$E:$E,$C$1,monthly_gwh_mw!$U:$U,"ok",monthly_gwh_mw!$I:$I,$C42,monthly_gwh_mw!$O:$O,$D42),
IF($B$3="GWh",SUMIFS(monthly_gwh_mw!$F:$F,monthly_gwh_mw!$D:$D,M$6,monthly_gwh_mw!$I:$I,$C42,monthly_gwh_mw!$O:$O,$D42),
"error: please select either NQC MW or GWh from the dropdown in cell A3"))</f>
        <v>0</v>
      </c>
      <c r="N42" s="122">
        <f>IF($B$3="NQC MW",SUMIFS(monthly_gwh_mw!$T:$T,monthly_gwh_mw!$D:$D,N$6,monthly_gwh_mw!$E:$E,$C$1,monthly_gwh_mw!$U:$U,"ok",monthly_gwh_mw!$I:$I,$C42,monthly_gwh_mw!$O:$O,$D42),
IF($B$3="GWh",SUMIFS(monthly_gwh_mw!$F:$F,monthly_gwh_mw!$D:$D,N$6,monthly_gwh_mw!$I:$I,$C42,monthly_gwh_mw!$O:$O,$D42),
"error: please select either NQC MW or GWh from the dropdown in cell A3"))</f>
        <v>0</v>
      </c>
      <c r="O42" s="122">
        <f>IF($B$3="NQC MW",SUMIFS(monthly_gwh_mw!$T:$T,monthly_gwh_mw!$D:$D,O$6,monthly_gwh_mw!$E:$E,$C$1,monthly_gwh_mw!$U:$U,"ok",monthly_gwh_mw!$I:$I,$C42,monthly_gwh_mw!$O:$O,$D42),
IF($B$3="GWh",SUMIFS(monthly_gwh_mw!$F:$F,monthly_gwh_mw!$D:$D,O$6,monthly_gwh_mw!$I:$I,$C42,monthly_gwh_mw!$O:$O,$D42),
"error: please select either NQC MW or GWh from the dropdown in cell A3"))</f>
        <v>0</v>
      </c>
      <c r="S42" s="96"/>
      <c r="T42" s="96"/>
    </row>
    <row r="43" spans="3:20" s="97" customFormat="1" x14ac:dyDescent="0.3">
      <c r="C43" s="99" t="s">
        <v>569</v>
      </c>
      <c r="D43" s="99" t="s">
        <v>624</v>
      </c>
      <c r="E43" s="122">
        <f>IF($B$3="NQC MW",SUMIFS(monthly_gwh_mw!$T:$T,monthly_gwh_mw!$D:$D,E$6,monthly_gwh_mw!$E:$E,$C$1,monthly_gwh_mw!$U:$U,"ok",monthly_gwh_mw!$I:$I,$C43,monthly_gwh_mw!$O:$O,$D43),
IF($B$3="GWh",SUMIFS(monthly_gwh_mw!$F:$F,monthly_gwh_mw!$D:$D,E$6,monthly_gwh_mw!$I:$I,$C43,monthly_gwh_mw!$O:$O,$D43),
"error: please select either NQC MW or GWh from the dropdown in cell A3"))</f>
        <v>0</v>
      </c>
      <c r="F43" s="122">
        <f>IF($B$3="NQC MW",SUMIFS(monthly_gwh_mw!$T:$T,monthly_gwh_mw!$D:$D,F$6,monthly_gwh_mw!$E:$E,$C$1,monthly_gwh_mw!$U:$U,"ok",monthly_gwh_mw!$I:$I,$C43,monthly_gwh_mw!$O:$O,$D43),
IF($B$3="GWh",SUMIFS(monthly_gwh_mw!$F:$F,monthly_gwh_mw!$D:$D,F$6,monthly_gwh_mw!$I:$I,$C43,monthly_gwh_mw!$O:$O,$D43),
"error: please select either NQC MW or GWh from the dropdown in cell A3"))</f>
        <v>0</v>
      </c>
      <c r="G43" s="122">
        <f>IF($B$3="NQC MW",SUMIFS(monthly_gwh_mw!$T:$T,monthly_gwh_mw!$D:$D,G$6,monthly_gwh_mw!$E:$E,$C$1,monthly_gwh_mw!$U:$U,"ok",monthly_gwh_mw!$I:$I,$C43,monthly_gwh_mw!$O:$O,$D43),
IF($B$3="GWh",SUMIFS(monthly_gwh_mw!$F:$F,monthly_gwh_mw!$D:$D,G$6,monthly_gwh_mw!$I:$I,$C43,monthly_gwh_mw!$O:$O,$D43),
"error: please select either NQC MW or GWh from the dropdown in cell A3"))</f>
        <v>0</v>
      </c>
      <c r="H43" s="122">
        <f>IF($B$3="NQC MW",SUMIFS(monthly_gwh_mw!$T:$T,monthly_gwh_mw!$D:$D,H$6,monthly_gwh_mw!$E:$E,$C$1,monthly_gwh_mw!$U:$U,"ok",monthly_gwh_mw!$I:$I,$C43,monthly_gwh_mw!$O:$O,$D43),
IF($B$3="GWh",SUMIFS(monthly_gwh_mw!$F:$F,monthly_gwh_mw!$D:$D,H$6,monthly_gwh_mw!$I:$I,$C43,monthly_gwh_mw!$O:$O,$D43),
"error: please select either NQC MW or GWh from the dropdown in cell A3"))</f>
        <v>0</v>
      </c>
      <c r="I43" s="122">
        <f>IF($B$3="NQC MW",SUMIFS(monthly_gwh_mw!$T:$T,monthly_gwh_mw!$D:$D,I$6,monthly_gwh_mw!$E:$E,$C$1,monthly_gwh_mw!$U:$U,"ok",monthly_gwh_mw!$I:$I,$C43,monthly_gwh_mw!$O:$O,$D43),
IF($B$3="GWh",SUMIFS(monthly_gwh_mw!$F:$F,monthly_gwh_mw!$D:$D,I$6,monthly_gwh_mw!$I:$I,$C43,monthly_gwh_mw!$O:$O,$D43),
"error: please select either NQC MW or GWh from the dropdown in cell A3"))</f>
        <v>0</v>
      </c>
      <c r="J43" s="122">
        <f>IF($B$3="NQC MW",SUMIFS(monthly_gwh_mw!$T:$T,monthly_gwh_mw!$D:$D,J$6,monthly_gwh_mw!$E:$E,$C$1,monthly_gwh_mw!$U:$U,"ok",monthly_gwh_mw!$I:$I,$C43,monthly_gwh_mw!$O:$O,$D43),
IF($B$3="GWh",SUMIFS(monthly_gwh_mw!$F:$F,monthly_gwh_mw!$D:$D,J$6,monthly_gwh_mw!$I:$I,$C43,monthly_gwh_mw!$O:$O,$D43),
"error: please select either NQC MW or GWh from the dropdown in cell A3"))</f>
        <v>0</v>
      </c>
      <c r="K43" s="122">
        <f>IF($B$3="NQC MW",SUMIFS(monthly_gwh_mw!$T:$T,monthly_gwh_mw!$D:$D,K$6,monthly_gwh_mw!$E:$E,$C$1,monthly_gwh_mw!$U:$U,"ok",monthly_gwh_mw!$I:$I,$C43,monthly_gwh_mw!$O:$O,$D43),
IF($B$3="GWh",SUMIFS(monthly_gwh_mw!$F:$F,monthly_gwh_mw!$D:$D,K$6,monthly_gwh_mw!$I:$I,$C43,monthly_gwh_mw!$O:$O,$D43),
"error: please select either NQC MW or GWh from the dropdown in cell A3"))</f>
        <v>0</v>
      </c>
      <c r="L43" s="122">
        <f>IF($B$3="NQC MW",SUMIFS(monthly_gwh_mw!$T:$T,monthly_gwh_mw!$D:$D,L$6,monthly_gwh_mw!$E:$E,$C$1,monthly_gwh_mw!$U:$U,"ok",monthly_gwh_mw!$I:$I,$C43,monthly_gwh_mw!$O:$O,$D43),
IF($B$3="GWh",SUMIFS(monthly_gwh_mw!$F:$F,monthly_gwh_mw!$D:$D,L$6,monthly_gwh_mw!$I:$I,$C43,monthly_gwh_mw!$O:$O,$D43),
"error: please select either NQC MW or GWh from the dropdown in cell A3"))</f>
        <v>0</v>
      </c>
      <c r="M43" s="122">
        <f>IF($B$3="NQC MW",SUMIFS(monthly_gwh_mw!$T:$T,monthly_gwh_mw!$D:$D,M$6,monthly_gwh_mw!$E:$E,$C$1,monthly_gwh_mw!$U:$U,"ok",monthly_gwh_mw!$I:$I,$C43,monthly_gwh_mw!$O:$O,$D43),
IF($B$3="GWh",SUMIFS(monthly_gwh_mw!$F:$F,monthly_gwh_mw!$D:$D,M$6,monthly_gwh_mw!$I:$I,$C43,monthly_gwh_mw!$O:$O,$D43),
"error: please select either NQC MW or GWh from the dropdown in cell A3"))</f>
        <v>0</v>
      </c>
      <c r="N43" s="122">
        <f>IF($B$3="NQC MW",SUMIFS(monthly_gwh_mw!$T:$T,monthly_gwh_mw!$D:$D,N$6,monthly_gwh_mw!$E:$E,$C$1,monthly_gwh_mw!$U:$U,"ok",monthly_gwh_mw!$I:$I,$C43,monthly_gwh_mw!$O:$O,$D43),
IF($B$3="GWh",SUMIFS(monthly_gwh_mw!$F:$F,monthly_gwh_mw!$D:$D,N$6,monthly_gwh_mw!$I:$I,$C43,monthly_gwh_mw!$O:$O,$D43),
"error: please select either NQC MW or GWh from the dropdown in cell A3"))</f>
        <v>0</v>
      </c>
      <c r="O43" s="122">
        <f>IF($B$3="NQC MW",SUMIFS(monthly_gwh_mw!$T:$T,monthly_gwh_mw!$D:$D,O$6,monthly_gwh_mw!$E:$E,$C$1,monthly_gwh_mw!$U:$U,"ok",monthly_gwh_mw!$I:$I,$C43,monthly_gwh_mw!$O:$O,$D43),
IF($B$3="GWh",SUMIFS(monthly_gwh_mw!$F:$F,monthly_gwh_mw!$D:$D,O$6,monthly_gwh_mw!$I:$I,$C43,monthly_gwh_mw!$O:$O,$D43),
"error: please select either NQC MW or GWh from the dropdown in cell A3"))</f>
        <v>0</v>
      </c>
      <c r="S43" s="96"/>
      <c r="T43" s="96"/>
    </row>
    <row r="44" spans="3:20" s="97" customFormat="1" x14ac:dyDescent="0.3">
      <c r="C44" s="99" t="s">
        <v>569</v>
      </c>
      <c r="D44" s="99" t="s">
        <v>625</v>
      </c>
      <c r="E44" s="122">
        <f>IF($B$3="NQC MW",SUMIFS(monthly_gwh_mw!$T:$T,monthly_gwh_mw!$D:$D,E$6,monthly_gwh_mw!$E:$E,$C$1,monthly_gwh_mw!$U:$U,"ok",monthly_gwh_mw!$I:$I,$C44,monthly_gwh_mw!$O:$O,$D44),
IF($B$3="GWh",SUMIFS(monthly_gwh_mw!$F:$F,monthly_gwh_mw!$D:$D,E$6,monthly_gwh_mw!$I:$I,$C44,monthly_gwh_mw!$O:$O,$D44),
"error: please select either NQC MW or GWh from the dropdown in cell A3"))</f>
        <v>0</v>
      </c>
      <c r="F44" s="122">
        <f>IF($B$3="NQC MW",SUMIFS(monthly_gwh_mw!$T:$T,monthly_gwh_mw!$D:$D,F$6,monthly_gwh_mw!$E:$E,$C$1,monthly_gwh_mw!$U:$U,"ok",monthly_gwh_mw!$I:$I,$C44,monthly_gwh_mw!$O:$O,$D44),
IF($B$3="GWh",SUMIFS(monthly_gwh_mw!$F:$F,monthly_gwh_mw!$D:$D,F$6,monthly_gwh_mw!$I:$I,$C44,monthly_gwh_mw!$O:$O,$D44),
"error: please select either NQC MW or GWh from the dropdown in cell A3"))</f>
        <v>0</v>
      </c>
      <c r="G44" s="122">
        <f>IF($B$3="NQC MW",SUMIFS(monthly_gwh_mw!$T:$T,monthly_gwh_mw!$D:$D,G$6,monthly_gwh_mw!$E:$E,$C$1,monthly_gwh_mw!$U:$U,"ok",monthly_gwh_mw!$I:$I,$C44,monthly_gwh_mw!$O:$O,$D44),
IF($B$3="GWh",SUMIFS(monthly_gwh_mw!$F:$F,monthly_gwh_mw!$D:$D,G$6,monthly_gwh_mw!$I:$I,$C44,monthly_gwh_mw!$O:$O,$D44),
"error: please select either NQC MW or GWh from the dropdown in cell A3"))</f>
        <v>0</v>
      </c>
      <c r="H44" s="122">
        <f>IF($B$3="NQC MW",SUMIFS(monthly_gwh_mw!$T:$T,monthly_gwh_mw!$D:$D,H$6,monthly_gwh_mw!$E:$E,$C$1,monthly_gwh_mw!$U:$U,"ok",monthly_gwh_mw!$I:$I,$C44,monthly_gwh_mw!$O:$O,$D44),
IF($B$3="GWh",SUMIFS(monthly_gwh_mw!$F:$F,monthly_gwh_mw!$D:$D,H$6,monthly_gwh_mw!$I:$I,$C44,monthly_gwh_mw!$O:$O,$D44),
"error: please select either NQC MW or GWh from the dropdown in cell A3"))</f>
        <v>0</v>
      </c>
      <c r="I44" s="122">
        <f>IF($B$3="NQC MW",SUMIFS(monthly_gwh_mw!$T:$T,monthly_gwh_mw!$D:$D,I$6,monthly_gwh_mw!$E:$E,$C$1,monthly_gwh_mw!$U:$U,"ok",monthly_gwh_mw!$I:$I,$C44,monthly_gwh_mw!$O:$O,$D44),
IF($B$3="GWh",SUMIFS(monthly_gwh_mw!$F:$F,monthly_gwh_mw!$D:$D,I$6,monthly_gwh_mw!$I:$I,$C44,monthly_gwh_mw!$O:$O,$D44),
"error: please select either NQC MW or GWh from the dropdown in cell A3"))</f>
        <v>0</v>
      </c>
      <c r="J44" s="122">
        <f>IF($B$3="NQC MW",SUMIFS(monthly_gwh_mw!$T:$T,monthly_gwh_mw!$D:$D,J$6,monthly_gwh_mw!$E:$E,$C$1,monthly_gwh_mw!$U:$U,"ok",monthly_gwh_mw!$I:$I,$C44,monthly_gwh_mw!$O:$O,$D44),
IF($B$3="GWh",SUMIFS(monthly_gwh_mw!$F:$F,monthly_gwh_mw!$D:$D,J$6,monthly_gwh_mw!$I:$I,$C44,monthly_gwh_mw!$O:$O,$D44),
"error: please select either NQC MW or GWh from the dropdown in cell A3"))</f>
        <v>0</v>
      </c>
      <c r="K44" s="122">
        <f>IF($B$3="NQC MW",SUMIFS(monthly_gwh_mw!$T:$T,monthly_gwh_mw!$D:$D,K$6,monthly_gwh_mw!$E:$E,$C$1,monthly_gwh_mw!$U:$U,"ok",monthly_gwh_mw!$I:$I,$C44,monthly_gwh_mw!$O:$O,$D44),
IF($B$3="GWh",SUMIFS(monthly_gwh_mw!$F:$F,monthly_gwh_mw!$D:$D,K$6,monthly_gwh_mw!$I:$I,$C44,monthly_gwh_mw!$O:$O,$D44),
"error: please select either NQC MW or GWh from the dropdown in cell A3"))</f>
        <v>0</v>
      </c>
      <c r="L44" s="122">
        <f>IF($B$3="NQC MW",SUMIFS(monthly_gwh_mw!$T:$T,monthly_gwh_mw!$D:$D,L$6,monthly_gwh_mw!$E:$E,$C$1,monthly_gwh_mw!$U:$U,"ok",monthly_gwh_mw!$I:$I,$C44,monthly_gwh_mw!$O:$O,$D44),
IF($B$3="GWh",SUMIFS(monthly_gwh_mw!$F:$F,monthly_gwh_mw!$D:$D,L$6,monthly_gwh_mw!$I:$I,$C44,monthly_gwh_mw!$O:$O,$D44),
"error: please select either NQC MW or GWh from the dropdown in cell A3"))</f>
        <v>0</v>
      </c>
      <c r="M44" s="122">
        <f>IF($B$3="NQC MW",SUMIFS(monthly_gwh_mw!$T:$T,monthly_gwh_mw!$D:$D,M$6,monthly_gwh_mw!$E:$E,$C$1,monthly_gwh_mw!$U:$U,"ok",monthly_gwh_mw!$I:$I,$C44,monthly_gwh_mw!$O:$O,$D44),
IF($B$3="GWh",SUMIFS(monthly_gwh_mw!$F:$F,monthly_gwh_mw!$D:$D,M$6,monthly_gwh_mw!$I:$I,$C44,monthly_gwh_mw!$O:$O,$D44),
"error: please select either NQC MW or GWh from the dropdown in cell A3"))</f>
        <v>0</v>
      </c>
      <c r="N44" s="122">
        <f>IF($B$3="NQC MW",SUMIFS(monthly_gwh_mw!$T:$T,monthly_gwh_mw!$D:$D,N$6,monthly_gwh_mw!$E:$E,$C$1,monthly_gwh_mw!$U:$U,"ok",monthly_gwh_mw!$I:$I,$C44,monthly_gwh_mw!$O:$O,$D44),
IF($B$3="GWh",SUMIFS(monthly_gwh_mw!$F:$F,monthly_gwh_mw!$D:$D,N$6,monthly_gwh_mw!$I:$I,$C44,monthly_gwh_mw!$O:$O,$D44),
"error: please select either NQC MW or GWh from the dropdown in cell A3"))</f>
        <v>0</v>
      </c>
      <c r="O44" s="122">
        <f>IF($B$3="NQC MW",SUMIFS(monthly_gwh_mw!$T:$T,monthly_gwh_mw!$D:$D,O$6,monthly_gwh_mw!$E:$E,$C$1,monthly_gwh_mw!$U:$U,"ok",monthly_gwh_mw!$I:$I,$C44,monthly_gwh_mw!$O:$O,$D44),
IF($B$3="GWh",SUMIFS(monthly_gwh_mw!$F:$F,monthly_gwh_mw!$D:$D,O$6,monthly_gwh_mw!$I:$I,$C44,monthly_gwh_mw!$O:$O,$D44),
"error: please select either NQC MW or GWh from the dropdown in cell A3"))</f>
        <v>0</v>
      </c>
      <c r="S44" s="96"/>
      <c r="T44" s="96"/>
    </row>
    <row r="45" spans="3:20" s="97" customFormat="1" x14ac:dyDescent="0.3">
      <c r="C45" s="99" t="s">
        <v>569</v>
      </c>
      <c r="D45" s="99" t="s">
        <v>626</v>
      </c>
      <c r="E45" s="122">
        <f>IF($B$3="NQC MW",SUMIFS(monthly_gwh_mw!$T:$T,monthly_gwh_mw!$D:$D,E$6,monthly_gwh_mw!$E:$E,$C$1,monthly_gwh_mw!$U:$U,"ok",monthly_gwh_mw!$I:$I,$C45,monthly_gwh_mw!$O:$O,$D45),
IF($B$3="GWh",SUMIFS(monthly_gwh_mw!$F:$F,monthly_gwh_mw!$D:$D,E$6,monthly_gwh_mw!$I:$I,$C45,monthly_gwh_mw!$O:$O,$D45),
"error: please select either NQC MW or GWh from the dropdown in cell A3"))</f>
        <v>0</v>
      </c>
      <c r="F45" s="122">
        <f>IF($B$3="NQC MW",SUMIFS(monthly_gwh_mw!$T:$T,monthly_gwh_mw!$D:$D,F$6,monthly_gwh_mw!$E:$E,$C$1,monthly_gwh_mw!$U:$U,"ok",monthly_gwh_mw!$I:$I,$C45,monthly_gwh_mw!$O:$O,$D45),
IF($B$3="GWh",SUMIFS(monthly_gwh_mw!$F:$F,monthly_gwh_mw!$D:$D,F$6,monthly_gwh_mw!$I:$I,$C45,monthly_gwh_mw!$O:$O,$D45),
"error: please select either NQC MW or GWh from the dropdown in cell A3"))</f>
        <v>0</v>
      </c>
      <c r="G45" s="122">
        <f>IF($B$3="NQC MW",SUMIFS(monthly_gwh_mw!$T:$T,monthly_gwh_mw!$D:$D,G$6,monthly_gwh_mw!$E:$E,$C$1,monthly_gwh_mw!$U:$U,"ok",monthly_gwh_mw!$I:$I,$C45,monthly_gwh_mw!$O:$O,$D45),
IF($B$3="GWh",SUMIFS(monthly_gwh_mw!$F:$F,monthly_gwh_mw!$D:$D,G$6,monthly_gwh_mw!$I:$I,$C45,monthly_gwh_mw!$O:$O,$D45),
"error: please select either NQC MW or GWh from the dropdown in cell A3"))</f>
        <v>0</v>
      </c>
      <c r="H45" s="122">
        <f>IF($B$3="NQC MW",SUMIFS(monthly_gwh_mw!$T:$T,monthly_gwh_mw!$D:$D,H$6,monthly_gwh_mw!$E:$E,$C$1,monthly_gwh_mw!$U:$U,"ok",monthly_gwh_mw!$I:$I,$C45,monthly_gwh_mw!$O:$O,$D45),
IF($B$3="GWh",SUMIFS(monthly_gwh_mw!$F:$F,monthly_gwh_mw!$D:$D,H$6,monthly_gwh_mw!$I:$I,$C45,monthly_gwh_mw!$O:$O,$D45),
"error: please select either NQC MW or GWh from the dropdown in cell A3"))</f>
        <v>0</v>
      </c>
      <c r="I45" s="122">
        <f>IF($B$3="NQC MW",SUMIFS(monthly_gwh_mw!$T:$T,monthly_gwh_mw!$D:$D,I$6,monthly_gwh_mw!$E:$E,$C$1,monthly_gwh_mw!$U:$U,"ok",monthly_gwh_mw!$I:$I,$C45,monthly_gwh_mw!$O:$O,$D45),
IF($B$3="GWh",SUMIFS(monthly_gwh_mw!$F:$F,monthly_gwh_mw!$D:$D,I$6,monthly_gwh_mw!$I:$I,$C45,monthly_gwh_mw!$O:$O,$D45),
"error: please select either NQC MW or GWh from the dropdown in cell A3"))</f>
        <v>0</v>
      </c>
      <c r="J45" s="122">
        <f>IF($B$3="NQC MW",SUMIFS(monthly_gwh_mw!$T:$T,monthly_gwh_mw!$D:$D,J$6,monthly_gwh_mw!$E:$E,$C$1,monthly_gwh_mw!$U:$U,"ok",monthly_gwh_mw!$I:$I,$C45,monthly_gwh_mw!$O:$O,$D45),
IF($B$3="GWh",SUMIFS(monthly_gwh_mw!$F:$F,monthly_gwh_mw!$D:$D,J$6,monthly_gwh_mw!$I:$I,$C45,monthly_gwh_mw!$O:$O,$D45),
"error: please select either NQC MW or GWh from the dropdown in cell A3"))</f>
        <v>0</v>
      </c>
      <c r="K45" s="122">
        <f>IF($B$3="NQC MW",SUMIFS(monthly_gwh_mw!$T:$T,monthly_gwh_mw!$D:$D,K$6,monthly_gwh_mw!$E:$E,$C$1,monthly_gwh_mw!$U:$U,"ok",monthly_gwh_mw!$I:$I,$C45,monthly_gwh_mw!$O:$O,$D45),
IF($B$3="GWh",SUMIFS(monthly_gwh_mw!$F:$F,monthly_gwh_mw!$D:$D,K$6,monthly_gwh_mw!$I:$I,$C45,monthly_gwh_mw!$O:$O,$D45),
"error: please select either NQC MW or GWh from the dropdown in cell A3"))</f>
        <v>0</v>
      </c>
      <c r="L45" s="122">
        <f>IF($B$3="NQC MW",SUMIFS(monthly_gwh_mw!$T:$T,monthly_gwh_mw!$D:$D,L$6,monthly_gwh_mw!$E:$E,$C$1,monthly_gwh_mw!$U:$U,"ok",monthly_gwh_mw!$I:$I,$C45,monthly_gwh_mw!$O:$O,$D45),
IF($B$3="GWh",SUMIFS(monthly_gwh_mw!$F:$F,monthly_gwh_mw!$D:$D,L$6,monthly_gwh_mw!$I:$I,$C45,monthly_gwh_mw!$O:$O,$D45),
"error: please select either NQC MW or GWh from the dropdown in cell A3"))</f>
        <v>0</v>
      </c>
      <c r="M45" s="122">
        <f>IF($B$3="NQC MW",SUMIFS(monthly_gwh_mw!$T:$T,monthly_gwh_mw!$D:$D,M$6,monthly_gwh_mw!$E:$E,$C$1,monthly_gwh_mw!$U:$U,"ok",monthly_gwh_mw!$I:$I,$C45,monthly_gwh_mw!$O:$O,$D45),
IF($B$3="GWh",SUMIFS(monthly_gwh_mw!$F:$F,monthly_gwh_mw!$D:$D,M$6,monthly_gwh_mw!$I:$I,$C45,monthly_gwh_mw!$O:$O,$D45),
"error: please select either NQC MW or GWh from the dropdown in cell A3"))</f>
        <v>0</v>
      </c>
      <c r="N45" s="122">
        <f>IF($B$3="NQC MW",SUMIFS(monthly_gwh_mw!$T:$T,monthly_gwh_mw!$D:$D,N$6,monthly_gwh_mw!$E:$E,$C$1,monthly_gwh_mw!$U:$U,"ok",monthly_gwh_mw!$I:$I,$C45,monthly_gwh_mw!$O:$O,$D45),
IF($B$3="GWh",SUMIFS(monthly_gwh_mw!$F:$F,monthly_gwh_mw!$D:$D,N$6,monthly_gwh_mw!$I:$I,$C45,monthly_gwh_mw!$O:$O,$D45),
"error: please select either NQC MW or GWh from the dropdown in cell A3"))</f>
        <v>0</v>
      </c>
      <c r="O45" s="122">
        <f>IF($B$3="NQC MW",SUMIFS(monthly_gwh_mw!$T:$T,monthly_gwh_mw!$D:$D,O$6,monthly_gwh_mw!$E:$E,$C$1,monthly_gwh_mw!$U:$U,"ok",monthly_gwh_mw!$I:$I,$C45,monthly_gwh_mw!$O:$O,$D45),
IF($B$3="GWh",SUMIFS(monthly_gwh_mw!$F:$F,monthly_gwh_mw!$D:$D,O$6,monthly_gwh_mw!$I:$I,$C45,monthly_gwh_mw!$O:$O,$D45),
"error: please select either NQC MW or GWh from the dropdown in cell A3"))</f>
        <v>0</v>
      </c>
      <c r="S45" s="96"/>
      <c r="T45" s="96"/>
    </row>
    <row r="46" spans="3:20" s="97" customFormat="1" x14ac:dyDescent="0.3">
      <c r="C46" s="99" t="s">
        <v>569</v>
      </c>
      <c r="D46" s="99" t="s">
        <v>627</v>
      </c>
      <c r="E46" s="122">
        <f>IF($B$3="NQC MW",SUMIFS(monthly_gwh_mw!$T:$T,monthly_gwh_mw!$D:$D,E$6,monthly_gwh_mw!$E:$E,$C$1,monthly_gwh_mw!$U:$U,"ok",monthly_gwh_mw!$I:$I,$C46,monthly_gwh_mw!$O:$O,$D46),
IF($B$3="GWh",SUMIFS(monthly_gwh_mw!$F:$F,monthly_gwh_mw!$D:$D,E$6,monthly_gwh_mw!$I:$I,$C46,monthly_gwh_mw!$O:$O,$D46),
"error: please select either NQC MW or GWh from the dropdown in cell A3"))</f>
        <v>0</v>
      </c>
      <c r="F46" s="122">
        <f>IF($B$3="NQC MW",SUMIFS(monthly_gwh_mw!$T:$T,monthly_gwh_mw!$D:$D,F$6,monthly_gwh_mw!$E:$E,$C$1,monthly_gwh_mw!$U:$U,"ok",monthly_gwh_mw!$I:$I,$C46,monthly_gwh_mw!$O:$O,$D46),
IF($B$3="GWh",SUMIFS(monthly_gwh_mw!$F:$F,monthly_gwh_mw!$D:$D,F$6,monthly_gwh_mw!$I:$I,$C46,monthly_gwh_mw!$O:$O,$D46),
"error: please select either NQC MW or GWh from the dropdown in cell A3"))</f>
        <v>0</v>
      </c>
      <c r="G46" s="122">
        <f>IF($B$3="NQC MW",SUMIFS(monthly_gwh_mw!$T:$T,monthly_gwh_mw!$D:$D,G$6,monthly_gwh_mw!$E:$E,$C$1,monthly_gwh_mw!$U:$U,"ok",monthly_gwh_mw!$I:$I,$C46,monthly_gwh_mw!$O:$O,$D46),
IF($B$3="GWh",SUMIFS(monthly_gwh_mw!$F:$F,monthly_gwh_mw!$D:$D,G$6,monthly_gwh_mw!$I:$I,$C46,monthly_gwh_mw!$O:$O,$D46),
"error: please select either NQC MW or GWh from the dropdown in cell A3"))</f>
        <v>0</v>
      </c>
      <c r="H46" s="122">
        <f>IF($B$3="NQC MW",SUMIFS(monthly_gwh_mw!$T:$T,monthly_gwh_mw!$D:$D,H$6,monthly_gwh_mw!$E:$E,$C$1,monthly_gwh_mw!$U:$U,"ok",monthly_gwh_mw!$I:$I,$C46,monthly_gwh_mw!$O:$O,$D46),
IF($B$3="GWh",SUMIFS(monthly_gwh_mw!$F:$F,monthly_gwh_mw!$D:$D,H$6,monthly_gwh_mw!$I:$I,$C46,monthly_gwh_mw!$O:$O,$D46),
"error: please select either NQC MW or GWh from the dropdown in cell A3"))</f>
        <v>0</v>
      </c>
      <c r="I46" s="122">
        <f>IF($B$3="NQC MW",SUMIFS(monthly_gwh_mw!$T:$T,monthly_gwh_mw!$D:$D,I$6,monthly_gwh_mw!$E:$E,$C$1,monthly_gwh_mw!$U:$U,"ok",monthly_gwh_mw!$I:$I,$C46,monthly_gwh_mw!$O:$O,$D46),
IF($B$3="GWh",SUMIFS(monthly_gwh_mw!$F:$F,monthly_gwh_mw!$D:$D,I$6,monthly_gwh_mw!$I:$I,$C46,monthly_gwh_mw!$O:$O,$D46),
"error: please select either NQC MW or GWh from the dropdown in cell A3"))</f>
        <v>0</v>
      </c>
      <c r="J46" s="122">
        <f>IF($B$3="NQC MW",SUMIFS(monthly_gwh_mw!$T:$T,monthly_gwh_mw!$D:$D,J$6,monthly_gwh_mw!$E:$E,$C$1,monthly_gwh_mw!$U:$U,"ok",monthly_gwh_mw!$I:$I,$C46,monthly_gwh_mw!$O:$O,$D46),
IF($B$3="GWh",SUMIFS(monthly_gwh_mw!$F:$F,monthly_gwh_mw!$D:$D,J$6,monthly_gwh_mw!$I:$I,$C46,monthly_gwh_mw!$O:$O,$D46),
"error: please select either NQC MW or GWh from the dropdown in cell A3"))</f>
        <v>0</v>
      </c>
      <c r="K46" s="122">
        <f>IF($B$3="NQC MW",SUMIFS(monthly_gwh_mw!$T:$T,monthly_gwh_mw!$D:$D,K$6,monthly_gwh_mw!$E:$E,$C$1,monthly_gwh_mw!$U:$U,"ok",monthly_gwh_mw!$I:$I,$C46,monthly_gwh_mw!$O:$O,$D46),
IF($B$3="GWh",SUMIFS(monthly_gwh_mw!$F:$F,monthly_gwh_mw!$D:$D,K$6,monthly_gwh_mw!$I:$I,$C46,monthly_gwh_mw!$O:$O,$D46),
"error: please select either NQC MW or GWh from the dropdown in cell A3"))</f>
        <v>0</v>
      </c>
      <c r="L46" s="122">
        <f>IF($B$3="NQC MW",SUMIFS(monthly_gwh_mw!$T:$T,monthly_gwh_mw!$D:$D,L$6,monthly_gwh_mw!$E:$E,$C$1,monthly_gwh_mw!$U:$U,"ok",monthly_gwh_mw!$I:$I,$C46,monthly_gwh_mw!$O:$O,$D46),
IF($B$3="GWh",SUMIFS(monthly_gwh_mw!$F:$F,monthly_gwh_mw!$D:$D,L$6,monthly_gwh_mw!$I:$I,$C46,monthly_gwh_mw!$O:$O,$D46),
"error: please select either NQC MW or GWh from the dropdown in cell A3"))</f>
        <v>0</v>
      </c>
      <c r="M46" s="122">
        <f>IF($B$3="NQC MW",SUMIFS(monthly_gwh_mw!$T:$T,monthly_gwh_mw!$D:$D,M$6,monthly_gwh_mw!$E:$E,$C$1,monthly_gwh_mw!$U:$U,"ok",monthly_gwh_mw!$I:$I,$C46,monthly_gwh_mw!$O:$O,$D46),
IF($B$3="GWh",SUMIFS(monthly_gwh_mw!$F:$F,monthly_gwh_mw!$D:$D,M$6,monthly_gwh_mw!$I:$I,$C46,monthly_gwh_mw!$O:$O,$D46),
"error: please select either NQC MW or GWh from the dropdown in cell A3"))</f>
        <v>0</v>
      </c>
      <c r="N46" s="122">
        <f>IF($B$3="NQC MW",SUMIFS(monthly_gwh_mw!$T:$T,monthly_gwh_mw!$D:$D,N$6,monthly_gwh_mw!$E:$E,$C$1,monthly_gwh_mw!$U:$U,"ok",monthly_gwh_mw!$I:$I,$C46,monthly_gwh_mw!$O:$O,$D46),
IF($B$3="GWh",SUMIFS(monthly_gwh_mw!$F:$F,monthly_gwh_mw!$D:$D,N$6,monthly_gwh_mw!$I:$I,$C46,monthly_gwh_mw!$O:$O,$D46),
"error: please select either NQC MW or GWh from the dropdown in cell A3"))</f>
        <v>0</v>
      </c>
      <c r="O46" s="122">
        <f>IF($B$3="NQC MW",SUMIFS(monthly_gwh_mw!$T:$T,monthly_gwh_mw!$D:$D,O$6,monthly_gwh_mw!$E:$E,$C$1,monthly_gwh_mw!$U:$U,"ok",monthly_gwh_mw!$I:$I,$C46,monthly_gwh_mw!$O:$O,$D46),
IF($B$3="GWh",SUMIFS(monthly_gwh_mw!$F:$F,monthly_gwh_mw!$D:$D,O$6,monthly_gwh_mw!$I:$I,$C46,monthly_gwh_mw!$O:$O,$D46),
"error: please select either NQC MW or GWh from the dropdown in cell A3"))</f>
        <v>0</v>
      </c>
      <c r="S46" s="96"/>
      <c r="T46" s="96"/>
    </row>
    <row r="47" spans="3:20" s="97" customFormat="1" x14ac:dyDescent="0.3">
      <c r="C47" s="99" t="s">
        <v>569</v>
      </c>
      <c r="D47" s="99" t="s">
        <v>629</v>
      </c>
      <c r="E47" s="122">
        <f>IF($B$3="NQC MW",SUMIFS(monthly_gwh_mw!$T:$T,monthly_gwh_mw!$D:$D,E$6,monthly_gwh_mw!$E:$E,$C$1,monthly_gwh_mw!$U:$U,"ok",monthly_gwh_mw!$I:$I,$C47,monthly_gwh_mw!$O:$O,$D47),
IF($B$3="GWh",SUMIFS(monthly_gwh_mw!$F:$F,monthly_gwh_mw!$D:$D,E$6,monthly_gwh_mw!$I:$I,$C47,monthly_gwh_mw!$O:$O,$D47),
"error: please select either NQC MW or GWh from the dropdown in cell A3"))</f>
        <v>0</v>
      </c>
      <c r="F47" s="122">
        <f>IF($B$3="NQC MW",SUMIFS(monthly_gwh_mw!$T:$T,monthly_gwh_mw!$D:$D,F$6,monthly_gwh_mw!$E:$E,$C$1,monthly_gwh_mw!$U:$U,"ok",monthly_gwh_mw!$I:$I,$C47,monthly_gwh_mw!$O:$O,$D47),
IF($B$3="GWh",SUMIFS(monthly_gwh_mw!$F:$F,monthly_gwh_mw!$D:$D,F$6,monthly_gwh_mw!$I:$I,$C47,monthly_gwh_mw!$O:$O,$D47),
"error: please select either NQC MW or GWh from the dropdown in cell A3"))</f>
        <v>0</v>
      </c>
      <c r="G47" s="122">
        <f>IF($B$3="NQC MW",SUMIFS(monthly_gwh_mw!$T:$T,monthly_gwh_mw!$D:$D,G$6,monthly_gwh_mw!$E:$E,$C$1,monthly_gwh_mw!$U:$U,"ok",monthly_gwh_mw!$I:$I,$C47,monthly_gwh_mw!$O:$O,$D47),
IF($B$3="GWh",SUMIFS(monthly_gwh_mw!$F:$F,monthly_gwh_mw!$D:$D,G$6,monthly_gwh_mw!$I:$I,$C47,monthly_gwh_mw!$O:$O,$D47),
"error: please select either NQC MW or GWh from the dropdown in cell A3"))</f>
        <v>0</v>
      </c>
      <c r="H47" s="122">
        <f>IF($B$3="NQC MW",SUMIFS(monthly_gwh_mw!$T:$T,monthly_gwh_mw!$D:$D,H$6,monthly_gwh_mw!$E:$E,$C$1,monthly_gwh_mw!$U:$U,"ok",monthly_gwh_mw!$I:$I,$C47,monthly_gwh_mw!$O:$O,$D47),
IF($B$3="GWh",SUMIFS(monthly_gwh_mw!$F:$F,monthly_gwh_mw!$D:$D,H$6,monthly_gwh_mw!$I:$I,$C47,monthly_gwh_mw!$O:$O,$D47),
"error: please select either NQC MW or GWh from the dropdown in cell A3"))</f>
        <v>0</v>
      </c>
      <c r="I47" s="122">
        <f>IF($B$3="NQC MW",SUMIFS(monthly_gwh_mw!$T:$T,monthly_gwh_mw!$D:$D,I$6,monthly_gwh_mw!$E:$E,$C$1,monthly_gwh_mw!$U:$U,"ok",monthly_gwh_mw!$I:$I,$C47,monthly_gwh_mw!$O:$O,$D47),
IF($B$3="GWh",SUMIFS(monthly_gwh_mw!$F:$F,monthly_gwh_mw!$D:$D,I$6,monthly_gwh_mw!$I:$I,$C47,monthly_gwh_mw!$O:$O,$D47),
"error: please select either NQC MW or GWh from the dropdown in cell A3"))</f>
        <v>0</v>
      </c>
      <c r="J47" s="122">
        <f>IF($B$3="NQC MW",SUMIFS(monthly_gwh_mw!$T:$T,monthly_gwh_mw!$D:$D,J$6,monthly_gwh_mw!$E:$E,$C$1,monthly_gwh_mw!$U:$U,"ok",monthly_gwh_mw!$I:$I,$C47,monthly_gwh_mw!$O:$O,$D47),
IF($B$3="GWh",SUMIFS(monthly_gwh_mw!$F:$F,monthly_gwh_mw!$D:$D,J$6,monthly_gwh_mw!$I:$I,$C47,monthly_gwh_mw!$O:$O,$D47),
"error: please select either NQC MW or GWh from the dropdown in cell A3"))</f>
        <v>0</v>
      </c>
      <c r="K47" s="122">
        <f>IF($B$3="NQC MW",SUMIFS(monthly_gwh_mw!$T:$T,monthly_gwh_mw!$D:$D,K$6,monthly_gwh_mw!$E:$E,$C$1,monthly_gwh_mw!$U:$U,"ok",monthly_gwh_mw!$I:$I,$C47,monthly_gwh_mw!$O:$O,$D47),
IF($B$3="GWh",SUMIFS(monthly_gwh_mw!$F:$F,monthly_gwh_mw!$D:$D,K$6,monthly_gwh_mw!$I:$I,$C47,monthly_gwh_mw!$O:$O,$D47),
"error: please select either NQC MW or GWh from the dropdown in cell A3"))</f>
        <v>0</v>
      </c>
      <c r="L47" s="122">
        <f>IF($B$3="NQC MW",SUMIFS(monthly_gwh_mw!$T:$T,monthly_gwh_mw!$D:$D,L$6,monthly_gwh_mw!$E:$E,$C$1,monthly_gwh_mw!$U:$U,"ok",monthly_gwh_mw!$I:$I,$C47,monthly_gwh_mw!$O:$O,$D47),
IF($B$3="GWh",SUMIFS(monthly_gwh_mw!$F:$F,monthly_gwh_mw!$D:$D,L$6,monthly_gwh_mw!$I:$I,$C47,monthly_gwh_mw!$O:$O,$D47),
"error: please select either NQC MW or GWh from the dropdown in cell A3"))</f>
        <v>0</v>
      </c>
      <c r="M47" s="122">
        <f>IF($B$3="NQC MW",SUMIFS(monthly_gwh_mw!$T:$T,monthly_gwh_mw!$D:$D,M$6,monthly_gwh_mw!$E:$E,$C$1,monthly_gwh_mw!$U:$U,"ok",monthly_gwh_mw!$I:$I,$C47,monthly_gwh_mw!$O:$O,$D47),
IF($B$3="GWh",SUMIFS(monthly_gwh_mw!$F:$F,monthly_gwh_mw!$D:$D,M$6,monthly_gwh_mw!$I:$I,$C47,monthly_gwh_mw!$O:$O,$D47),
"error: please select either NQC MW or GWh from the dropdown in cell A3"))</f>
        <v>0</v>
      </c>
      <c r="N47" s="122">
        <f>IF($B$3="NQC MW",SUMIFS(monthly_gwh_mw!$T:$T,monthly_gwh_mw!$D:$D,N$6,monthly_gwh_mw!$E:$E,$C$1,monthly_gwh_mw!$U:$U,"ok",monthly_gwh_mw!$I:$I,$C47,monthly_gwh_mw!$O:$O,$D47),
IF($B$3="GWh",SUMIFS(monthly_gwh_mw!$F:$F,monthly_gwh_mw!$D:$D,N$6,monthly_gwh_mw!$I:$I,$C47,monthly_gwh_mw!$O:$O,$D47),
"error: please select either NQC MW or GWh from the dropdown in cell A3"))</f>
        <v>0</v>
      </c>
      <c r="O47" s="122">
        <f>IF($B$3="NQC MW",SUMIFS(monthly_gwh_mw!$T:$T,monthly_gwh_mw!$D:$D,O$6,monthly_gwh_mw!$E:$E,$C$1,monthly_gwh_mw!$U:$U,"ok",monthly_gwh_mw!$I:$I,$C47,monthly_gwh_mw!$O:$O,$D47),
IF($B$3="GWh",SUMIFS(monthly_gwh_mw!$F:$F,monthly_gwh_mw!$D:$D,O$6,monthly_gwh_mw!$I:$I,$C47,monthly_gwh_mw!$O:$O,$D47),
"error: please select either NQC MW or GWh from the dropdown in cell A3"))</f>
        <v>0</v>
      </c>
      <c r="S47" s="96"/>
      <c r="T47" s="96"/>
    </row>
    <row r="48" spans="3:20" s="97" customFormat="1" x14ac:dyDescent="0.3">
      <c r="C48" s="99" t="s">
        <v>569</v>
      </c>
      <c r="D48" s="99" t="s">
        <v>630</v>
      </c>
      <c r="E48" s="122">
        <f>IF($B$3="NQC MW",SUMIFS(monthly_gwh_mw!$T:$T,monthly_gwh_mw!$D:$D,E$6,monthly_gwh_mw!$E:$E,$C$1,monthly_gwh_mw!$U:$U,"ok",monthly_gwh_mw!$I:$I,$C48,monthly_gwh_mw!$O:$O,$D48),
IF($B$3="GWh",SUMIFS(monthly_gwh_mw!$F:$F,monthly_gwh_mw!$D:$D,E$6,monthly_gwh_mw!$I:$I,$C48,monthly_gwh_mw!$O:$O,$D48),
"error: please select either NQC MW or GWh from the dropdown in cell A3"))</f>
        <v>0</v>
      </c>
      <c r="F48" s="122">
        <f>IF($B$3="NQC MW",SUMIFS(monthly_gwh_mw!$T:$T,monthly_gwh_mw!$D:$D,F$6,monthly_gwh_mw!$E:$E,$C$1,monthly_gwh_mw!$U:$U,"ok",monthly_gwh_mw!$I:$I,$C48,monthly_gwh_mw!$O:$O,$D48),
IF($B$3="GWh",SUMIFS(monthly_gwh_mw!$F:$F,monthly_gwh_mw!$D:$D,F$6,monthly_gwh_mw!$I:$I,$C48,monthly_gwh_mw!$O:$O,$D48),
"error: please select either NQC MW or GWh from the dropdown in cell A3"))</f>
        <v>0</v>
      </c>
      <c r="G48" s="122">
        <f>IF($B$3="NQC MW",SUMIFS(monthly_gwh_mw!$T:$T,monthly_gwh_mw!$D:$D,G$6,monthly_gwh_mw!$E:$E,$C$1,monthly_gwh_mw!$U:$U,"ok",monthly_gwh_mw!$I:$I,$C48,monthly_gwh_mw!$O:$O,$D48),
IF($B$3="GWh",SUMIFS(monthly_gwh_mw!$F:$F,monthly_gwh_mw!$D:$D,G$6,monthly_gwh_mw!$I:$I,$C48,monthly_gwh_mw!$O:$O,$D48),
"error: please select either NQC MW or GWh from the dropdown in cell A3"))</f>
        <v>0</v>
      </c>
      <c r="H48" s="122">
        <f>IF($B$3="NQC MW",SUMIFS(monthly_gwh_mw!$T:$T,monthly_gwh_mw!$D:$D,H$6,monthly_gwh_mw!$E:$E,$C$1,monthly_gwh_mw!$U:$U,"ok",monthly_gwh_mw!$I:$I,$C48,monthly_gwh_mw!$O:$O,$D48),
IF($B$3="GWh",SUMIFS(monthly_gwh_mw!$F:$F,monthly_gwh_mw!$D:$D,H$6,monthly_gwh_mw!$I:$I,$C48,monthly_gwh_mw!$O:$O,$D48),
"error: please select either NQC MW or GWh from the dropdown in cell A3"))</f>
        <v>0</v>
      </c>
      <c r="I48" s="122">
        <f>IF($B$3="NQC MW",SUMIFS(monthly_gwh_mw!$T:$T,monthly_gwh_mw!$D:$D,I$6,monthly_gwh_mw!$E:$E,$C$1,monthly_gwh_mw!$U:$U,"ok",monthly_gwh_mw!$I:$I,$C48,monthly_gwh_mw!$O:$O,$D48),
IF($B$3="GWh",SUMIFS(monthly_gwh_mw!$F:$F,monthly_gwh_mw!$D:$D,I$6,monthly_gwh_mw!$I:$I,$C48,monthly_gwh_mw!$O:$O,$D48),
"error: please select either NQC MW or GWh from the dropdown in cell A3"))</f>
        <v>0</v>
      </c>
      <c r="J48" s="122">
        <f>IF($B$3="NQC MW",SUMIFS(monthly_gwh_mw!$T:$T,monthly_gwh_mw!$D:$D,J$6,monthly_gwh_mw!$E:$E,$C$1,monthly_gwh_mw!$U:$U,"ok",monthly_gwh_mw!$I:$I,$C48,monthly_gwh_mw!$O:$O,$D48),
IF($B$3="GWh",SUMIFS(monthly_gwh_mw!$F:$F,monthly_gwh_mw!$D:$D,J$6,monthly_gwh_mw!$I:$I,$C48,monthly_gwh_mw!$O:$O,$D48),
"error: please select either NQC MW or GWh from the dropdown in cell A3"))</f>
        <v>0</v>
      </c>
      <c r="K48" s="122">
        <f>IF($B$3="NQC MW",SUMIFS(monthly_gwh_mw!$T:$T,monthly_gwh_mw!$D:$D,K$6,monthly_gwh_mw!$E:$E,$C$1,monthly_gwh_mw!$U:$U,"ok",monthly_gwh_mw!$I:$I,$C48,monthly_gwh_mw!$O:$O,$D48),
IF($B$3="GWh",SUMIFS(monthly_gwh_mw!$F:$F,monthly_gwh_mw!$D:$D,K$6,monthly_gwh_mw!$I:$I,$C48,monthly_gwh_mw!$O:$O,$D48),
"error: please select either NQC MW or GWh from the dropdown in cell A3"))</f>
        <v>0</v>
      </c>
      <c r="L48" s="122">
        <f>IF($B$3="NQC MW",SUMIFS(monthly_gwh_mw!$T:$T,monthly_gwh_mw!$D:$D,L$6,monthly_gwh_mw!$E:$E,$C$1,monthly_gwh_mw!$U:$U,"ok",monthly_gwh_mw!$I:$I,$C48,monthly_gwh_mw!$O:$O,$D48),
IF($B$3="GWh",SUMIFS(monthly_gwh_mw!$F:$F,monthly_gwh_mw!$D:$D,L$6,monthly_gwh_mw!$I:$I,$C48,monthly_gwh_mw!$O:$O,$D48),
"error: please select either NQC MW or GWh from the dropdown in cell A3"))</f>
        <v>0</v>
      </c>
      <c r="M48" s="122">
        <f>IF($B$3="NQC MW",SUMIFS(monthly_gwh_mw!$T:$T,monthly_gwh_mw!$D:$D,M$6,monthly_gwh_mw!$E:$E,$C$1,monthly_gwh_mw!$U:$U,"ok",monthly_gwh_mw!$I:$I,$C48,monthly_gwh_mw!$O:$O,$D48),
IF($B$3="GWh",SUMIFS(monthly_gwh_mw!$F:$F,monthly_gwh_mw!$D:$D,M$6,monthly_gwh_mw!$I:$I,$C48,monthly_gwh_mw!$O:$O,$D48),
"error: please select either NQC MW or GWh from the dropdown in cell A3"))</f>
        <v>0</v>
      </c>
      <c r="N48" s="122">
        <f>IF($B$3="NQC MW",SUMIFS(monthly_gwh_mw!$T:$T,monthly_gwh_mw!$D:$D,N$6,monthly_gwh_mw!$E:$E,$C$1,monthly_gwh_mw!$U:$U,"ok",monthly_gwh_mw!$I:$I,$C48,monthly_gwh_mw!$O:$O,$D48),
IF($B$3="GWh",SUMIFS(monthly_gwh_mw!$F:$F,monthly_gwh_mw!$D:$D,N$6,monthly_gwh_mw!$I:$I,$C48,monthly_gwh_mw!$O:$O,$D48),
"error: please select either NQC MW or GWh from the dropdown in cell A3"))</f>
        <v>0</v>
      </c>
      <c r="O48" s="122">
        <f>IF($B$3="NQC MW",SUMIFS(monthly_gwh_mw!$T:$T,monthly_gwh_mw!$D:$D,O$6,monthly_gwh_mw!$E:$E,$C$1,monthly_gwh_mw!$U:$U,"ok",monthly_gwh_mw!$I:$I,$C48,monthly_gwh_mw!$O:$O,$D48),
IF($B$3="GWh",SUMIFS(monthly_gwh_mw!$F:$F,monthly_gwh_mw!$D:$D,O$6,monthly_gwh_mw!$I:$I,$C48,monthly_gwh_mw!$O:$O,$D48),
"error: please select either NQC MW or GWh from the dropdown in cell A3"))</f>
        <v>0</v>
      </c>
      <c r="S48" s="96"/>
      <c r="T48" s="96"/>
    </row>
    <row r="49" spans="3:20" s="97" customFormat="1" x14ac:dyDescent="0.3">
      <c r="C49" s="99" t="s">
        <v>569</v>
      </c>
      <c r="D49" s="99" t="s">
        <v>631</v>
      </c>
      <c r="E49" s="122">
        <f>IF($B$3="NQC MW",SUMIFS(monthly_gwh_mw!$T:$T,monthly_gwh_mw!$D:$D,E$6,monthly_gwh_mw!$E:$E,$C$1,monthly_gwh_mw!$U:$U,"ok",monthly_gwh_mw!$I:$I,$C49,monthly_gwh_mw!$O:$O,$D49),
IF($B$3="GWh",SUMIFS(monthly_gwh_mw!$F:$F,monthly_gwh_mw!$D:$D,E$6,monthly_gwh_mw!$I:$I,$C49,monthly_gwh_mw!$O:$O,$D49),
"error: please select either NQC MW or GWh from the dropdown in cell A3"))</f>
        <v>0</v>
      </c>
      <c r="F49" s="122">
        <f>IF($B$3="NQC MW",SUMIFS(monthly_gwh_mw!$T:$T,monthly_gwh_mw!$D:$D,F$6,monthly_gwh_mw!$E:$E,$C$1,monthly_gwh_mw!$U:$U,"ok",monthly_gwh_mw!$I:$I,$C49,monthly_gwh_mw!$O:$O,$D49),
IF($B$3="GWh",SUMIFS(monthly_gwh_mw!$F:$F,monthly_gwh_mw!$D:$D,F$6,monthly_gwh_mw!$I:$I,$C49,monthly_gwh_mw!$O:$O,$D49),
"error: please select either NQC MW or GWh from the dropdown in cell A3"))</f>
        <v>0</v>
      </c>
      <c r="G49" s="122">
        <f>IF($B$3="NQC MW",SUMIFS(monthly_gwh_mw!$T:$T,monthly_gwh_mw!$D:$D,G$6,monthly_gwh_mw!$E:$E,$C$1,monthly_gwh_mw!$U:$U,"ok",monthly_gwh_mw!$I:$I,$C49,monthly_gwh_mw!$O:$O,$D49),
IF($B$3="GWh",SUMIFS(monthly_gwh_mw!$F:$F,monthly_gwh_mw!$D:$D,G$6,monthly_gwh_mw!$I:$I,$C49,monthly_gwh_mw!$O:$O,$D49),
"error: please select either NQC MW or GWh from the dropdown in cell A3"))</f>
        <v>0</v>
      </c>
      <c r="H49" s="122">
        <f>IF($B$3="NQC MW",SUMIFS(monthly_gwh_mw!$T:$T,monthly_gwh_mw!$D:$D,H$6,monthly_gwh_mw!$E:$E,$C$1,monthly_gwh_mw!$U:$U,"ok",monthly_gwh_mw!$I:$I,$C49,monthly_gwh_mw!$O:$O,$D49),
IF($B$3="GWh",SUMIFS(monthly_gwh_mw!$F:$F,monthly_gwh_mw!$D:$D,H$6,monthly_gwh_mw!$I:$I,$C49,monthly_gwh_mw!$O:$O,$D49),
"error: please select either NQC MW or GWh from the dropdown in cell A3"))</f>
        <v>0</v>
      </c>
      <c r="I49" s="122">
        <f>IF($B$3="NQC MW",SUMIFS(monthly_gwh_mw!$T:$T,monthly_gwh_mw!$D:$D,I$6,monthly_gwh_mw!$E:$E,$C$1,monthly_gwh_mw!$U:$U,"ok",monthly_gwh_mw!$I:$I,$C49,monthly_gwh_mw!$O:$O,$D49),
IF($B$3="GWh",SUMIFS(monthly_gwh_mw!$F:$F,monthly_gwh_mw!$D:$D,I$6,monthly_gwh_mw!$I:$I,$C49,monthly_gwh_mw!$O:$O,$D49),
"error: please select either NQC MW or GWh from the dropdown in cell A3"))</f>
        <v>0</v>
      </c>
      <c r="J49" s="122">
        <f>IF($B$3="NQC MW",SUMIFS(monthly_gwh_mw!$T:$T,monthly_gwh_mw!$D:$D,J$6,monthly_gwh_mw!$E:$E,$C$1,monthly_gwh_mw!$U:$U,"ok",monthly_gwh_mw!$I:$I,$C49,monthly_gwh_mw!$O:$O,$D49),
IF($B$3="GWh",SUMIFS(monthly_gwh_mw!$F:$F,monthly_gwh_mw!$D:$D,J$6,monthly_gwh_mw!$I:$I,$C49,monthly_gwh_mw!$O:$O,$D49),
"error: please select either NQC MW or GWh from the dropdown in cell A3"))</f>
        <v>0</v>
      </c>
      <c r="K49" s="122">
        <f>IF($B$3="NQC MW",SUMIFS(monthly_gwh_mw!$T:$T,monthly_gwh_mw!$D:$D,K$6,monthly_gwh_mw!$E:$E,$C$1,monthly_gwh_mw!$U:$U,"ok",monthly_gwh_mw!$I:$I,$C49,monthly_gwh_mw!$O:$O,$D49),
IF($B$3="GWh",SUMIFS(monthly_gwh_mw!$F:$F,monthly_gwh_mw!$D:$D,K$6,monthly_gwh_mw!$I:$I,$C49,monthly_gwh_mw!$O:$O,$D49),
"error: please select either NQC MW or GWh from the dropdown in cell A3"))</f>
        <v>0</v>
      </c>
      <c r="L49" s="122">
        <f>IF($B$3="NQC MW",SUMIFS(monthly_gwh_mw!$T:$T,monthly_gwh_mw!$D:$D,L$6,monthly_gwh_mw!$E:$E,$C$1,monthly_gwh_mw!$U:$U,"ok",monthly_gwh_mw!$I:$I,$C49,monthly_gwh_mw!$O:$O,$D49),
IF($B$3="GWh",SUMIFS(monthly_gwh_mw!$F:$F,monthly_gwh_mw!$D:$D,L$6,monthly_gwh_mw!$I:$I,$C49,monthly_gwh_mw!$O:$O,$D49),
"error: please select either NQC MW or GWh from the dropdown in cell A3"))</f>
        <v>0</v>
      </c>
      <c r="M49" s="122">
        <f>IF($B$3="NQC MW",SUMIFS(monthly_gwh_mw!$T:$T,monthly_gwh_mw!$D:$D,M$6,monthly_gwh_mw!$E:$E,$C$1,monthly_gwh_mw!$U:$U,"ok",monthly_gwh_mw!$I:$I,$C49,monthly_gwh_mw!$O:$O,$D49),
IF($B$3="GWh",SUMIFS(monthly_gwh_mw!$F:$F,monthly_gwh_mw!$D:$D,M$6,monthly_gwh_mw!$I:$I,$C49,monthly_gwh_mw!$O:$O,$D49),
"error: please select either NQC MW or GWh from the dropdown in cell A3"))</f>
        <v>0</v>
      </c>
      <c r="N49" s="122">
        <f>IF($B$3="NQC MW",SUMIFS(monthly_gwh_mw!$T:$T,monthly_gwh_mw!$D:$D,N$6,monthly_gwh_mw!$E:$E,$C$1,monthly_gwh_mw!$U:$U,"ok",monthly_gwh_mw!$I:$I,$C49,monthly_gwh_mw!$O:$O,$D49),
IF($B$3="GWh",SUMIFS(monthly_gwh_mw!$F:$F,monthly_gwh_mw!$D:$D,N$6,monthly_gwh_mw!$I:$I,$C49,monthly_gwh_mw!$O:$O,$D49),
"error: please select either NQC MW or GWh from the dropdown in cell A3"))</f>
        <v>0</v>
      </c>
      <c r="O49" s="122">
        <f>IF($B$3="NQC MW",SUMIFS(monthly_gwh_mw!$T:$T,monthly_gwh_mw!$D:$D,O$6,monthly_gwh_mw!$E:$E,$C$1,monthly_gwh_mw!$U:$U,"ok",monthly_gwh_mw!$I:$I,$C49,monthly_gwh_mw!$O:$O,$D49),
IF($B$3="GWh",SUMIFS(monthly_gwh_mw!$F:$F,monthly_gwh_mw!$D:$D,O$6,monthly_gwh_mw!$I:$I,$C49,monthly_gwh_mw!$O:$O,$D49),
"error: please select either NQC MW or GWh from the dropdown in cell A3"))</f>
        <v>0</v>
      </c>
      <c r="S49" s="96"/>
      <c r="T49" s="96"/>
    </row>
    <row r="50" spans="3:20" s="97" customFormat="1" x14ac:dyDescent="0.3">
      <c r="C50" s="99" t="s">
        <v>569</v>
      </c>
      <c r="D50" s="99" t="s">
        <v>632</v>
      </c>
      <c r="E50" s="122">
        <f>IF($B$3="NQC MW",SUMIFS(monthly_gwh_mw!$T:$T,monthly_gwh_mw!$D:$D,E$6,monthly_gwh_mw!$E:$E,$C$1,monthly_gwh_mw!$U:$U,"ok",monthly_gwh_mw!$I:$I,$C50,monthly_gwh_mw!$O:$O,$D50),
IF($B$3="GWh",SUMIFS(monthly_gwh_mw!$F:$F,monthly_gwh_mw!$D:$D,E$6,monthly_gwh_mw!$I:$I,$C50,monthly_gwh_mw!$O:$O,$D50),
"error: please select either NQC MW or GWh from the dropdown in cell A3"))</f>
        <v>0</v>
      </c>
      <c r="F50" s="122">
        <f>IF($B$3="NQC MW",SUMIFS(monthly_gwh_mw!$T:$T,monthly_gwh_mw!$D:$D,F$6,monthly_gwh_mw!$E:$E,$C$1,monthly_gwh_mw!$U:$U,"ok",monthly_gwh_mw!$I:$I,$C50,monthly_gwh_mw!$O:$O,$D50),
IF($B$3="GWh",SUMIFS(monthly_gwh_mw!$F:$F,monthly_gwh_mw!$D:$D,F$6,monthly_gwh_mw!$I:$I,$C50,monthly_gwh_mw!$O:$O,$D50),
"error: please select either NQC MW or GWh from the dropdown in cell A3"))</f>
        <v>0</v>
      </c>
      <c r="G50" s="122">
        <f>IF($B$3="NQC MW",SUMIFS(monthly_gwh_mw!$T:$T,monthly_gwh_mw!$D:$D,G$6,monthly_gwh_mw!$E:$E,$C$1,monthly_gwh_mw!$U:$U,"ok",monthly_gwh_mw!$I:$I,$C50,monthly_gwh_mw!$O:$O,$D50),
IF($B$3="GWh",SUMIFS(monthly_gwh_mw!$F:$F,monthly_gwh_mw!$D:$D,G$6,monthly_gwh_mw!$I:$I,$C50,monthly_gwh_mw!$O:$O,$D50),
"error: please select either NQC MW or GWh from the dropdown in cell A3"))</f>
        <v>0</v>
      </c>
      <c r="H50" s="122">
        <f>IF($B$3="NQC MW",SUMIFS(monthly_gwh_mw!$T:$T,monthly_gwh_mw!$D:$D,H$6,monthly_gwh_mw!$E:$E,$C$1,monthly_gwh_mw!$U:$U,"ok",monthly_gwh_mw!$I:$I,$C50,monthly_gwh_mw!$O:$O,$D50),
IF($B$3="GWh",SUMIFS(monthly_gwh_mw!$F:$F,monthly_gwh_mw!$D:$D,H$6,monthly_gwh_mw!$I:$I,$C50,monthly_gwh_mw!$O:$O,$D50),
"error: please select either NQC MW or GWh from the dropdown in cell A3"))</f>
        <v>0</v>
      </c>
      <c r="I50" s="122">
        <f>IF($B$3="NQC MW",SUMIFS(monthly_gwh_mw!$T:$T,monthly_gwh_mw!$D:$D,I$6,monthly_gwh_mw!$E:$E,$C$1,monthly_gwh_mw!$U:$U,"ok",monthly_gwh_mw!$I:$I,$C50,monthly_gwh_mw!$O:$O,$D50),
IF($B$3="GWh",SUMIFS(monthly_gwh_mw!$F:$F,monthly_gwh_mw!$D:$D,I$6,monthly_gwh_mw!$I:$I,$C50,monthly_gwh_mw!$O:$O,$D50),
"error: please select either NQC MW or GWh from the dropdown in cell A3"))</f>
        <v>0</v>
      </c>
      <c r="J50" s="122">
        <f>IF($B$3="NQC MW",SUMIFS(monthly_gwh_mw!$T:$T,monthly_gwh_mw!$D:$D,J$6,monthly_gwh_mw!$E:$E,$C$1,monthly_gwh_mw!$U:$U,"ok",monthly_gwh_mw!$I:$I,$C50,monthly_gwh_mw!$O:$O,$D50),
IF($B$3="GWh",SUMIFS(monthly_gwh_mw!$F:$F,monthly_gwh_mw!$D:$D,J$6,monthly_gwh_mw!$I:$I,$C50,monthly_gwh_mw!$O:$O,$D50),
"error: please select either NQC MW or GWh from the dropdown in cell A3"))</f>
        <v>0</v>
      </c>
      <c r="K50" s="122">
        <f>IF($B$3="NQC MW",SUMIFS(monthly_gwh_mw!$T:$T,monthly_gwh_mw!$D:$D,K$6,monthly_gwh_mw!$E:$E,$C$1,monthly_gwh_mw!$U:$U,"ok",monthly_gwh_mw!$I:$I,$C50,monthly_gwh_mw!$O:$O,$D50),
IF($B$3="GWh",SUMIFS(monthly_gwh_mw!$F:$F,monthly_gwh_mw!$D:$D,K$6,monthly_gwh_mw!$I:$I,$C50,monthly_gwh_mw!$O:$O,$D50),
"error: please select either NQC MW or GWh from the dropdown in cell A3"))</f>
        <v>0</v>
      </c>
      <c r="L50" s="122">
        <f>IF($B$3="NQC MW",SUMIFS(monthly_gwh_mw!$T:$T,monthly_gwh_mw!$D:$D,L$6,monthly_gwh_mw!$E:$E,$C$1,monthly_gwh_mw!$U:$U,"ok",monthly_gwh_mw!$I:$I,$C50,monthly_gwh_mw!$O:$O,$D50),
IF($B$3="GWh",SUMIFS(monthly_gwh_mw!$F:$F,monthly_gwh_mw!$D:$D,L$6,monthly_gwh_mw!$I:$I,$C50,monthly_gwh_mw!$O:$O,$D50),
"error: please select either NQC MW or GWh from the dropdown in cell A3"))</f>
        <v>0</v>
      </c>
      <c r="M50" s="122">
        <f>IF($B$3="NQC MW",SUMIFS(monthly_gwh_mw!$T:$T,monthly_gwh_mw!$D:$D,M$6,monthly_gwh_mw!$E:$E,$C$1,monthly_gwh_mw!$U:$U,"ok",monthly_gwh_mw!$I:$I,$C50,monthly_gwh_mw!$O:$O,$D50),
IF($B$3="GWh",SUMIFS(monthly_gwh_mw!$F:$F,monthly_gwh_mw!$D:$D,M$6,monthly_gwh_mw!$I:$I,$C50,monthly_gwh_mw!$O:$O,$D50),
"error: please select either NQC MW or GWh from the dropdown in cell A3"))</f>
        <v>0</v>
      </c>
      <c r="N50" s="122">
        <f>IF($B$3="NQC MW",SUMIFS(monthly_gwh_mw!$T:$T,monthly_gwh_mw!$D:$D,N$6,monthly_gwh_mw!$E:$E,$C$1,monthly_gwh_mw!$U:$U,"ok",monthly_gwh_mw!$I:$I,$C50,monthly_gwh_mw!$O:$O,$D50),
IF($B$3="GWh",SUMIFS(monthly_gwh_mw!$F:$F,monthly_gwh_mw!$D:$D,N$6,monthly_gwh_mw!$I:$I,$C50,monthly_gwh_mw!$O:$O,$D50),
"error: please select either NQC MW or GWh from the dropdown in cell A3"))</f>
        <v>0</v>
      </c>
      <c r="O50" s="122">
        <f>IF($B$3="NQC MW",SUMIFS(monthly_gwh_mw!$T:$T,monthly_gwh_mw!$D:$D,O$6,monthly_gwh_mw!$E:$E,$C$1,monthly_gwh_mw!$U:$U,"ok",monthly_gwh_mw!$I:$I,$C50,monthly_gwh_mw!$O:$O,$D50),
IF($B$3="GWh",SUMIFS(monthly_gwh_mw!$F:$F,monthly_gwh_mw!$D:$D,O$6,monthly_gwh_mw!$I:$I,$C50,monthly_gwh_mw!$O:$O,$D50),
"error: please select either NQC MW or GWh from the dropdown in cell A3"))</f>
        <v>0</v>
      </c>
      <c r="S50" s="96"/>
      <c r="T50" s="96"/>
    </row>
    <row r="51" spans="3:20" s="97" customFormat="1" x14ac:dyDescent="0.3">
      <c r="C51" s="99" t="s">
        <v>569</v>
      </c>
      <c r="D51" s="99" t="s">
        <v>633</v>
      </c>
      <c r="E51" s="122">
        <f>IF($B$3="NQC MW",SUMIFS(monthly_gwh_mw!$T:$T,monthly_gwh_mw!$D:$D,E$6,monthly_gwh_mw!$E:$E,$C$1,monthly_gwh_mw!$U:$U,"ok",monthly_gwh_mw!$I:$I,$C51,monthly_gwh_mw!$O:$O,$D51),
IF($B$3="GWh",SUMIFS(monthly_gwh_mw!$F:$F,monthly_gwh_mw!$D:$D,E$6,monthly_gwh_mw!$I:$I,$C51,monthly_gwh_mw!$O:$O,$D51),
"error: please select either NQC MW or GWh from the dropdown in cell A3"))</f>
        <v>0</v>
      </c>
      <c r="F51" s="122">
        <f>IF($B$3="NQC MW",SUMIFS(monthly_gwh_mw!$T:$T,monthly_gwh_mw!$D:$D,F$6,monthly_gwh_mw!$E:$E,$C$1,monthly_gwh_mw!$U:$U,"ok",monthly_gwh_mw!$I:$I,$C51,monthly_gwh_mw!$O:$O,$D51),
IF($B$3="GWh",SUMIFS(monthly_gwh_mw!$F:$F,monthly_gwh_mw!$D:$D,F$6,monthly_gwh_mw!$I:$I,$C51,monthly_gwh_mw!$O:$O,$D51),
"error: please select either NQC MW or GWh from the dropdown in cell A3"))</f>
        <v>0</v>
      </c>
      <c r="G51" s="122">
        <f>IF($B$3="NQC MW",SUMIFS(monthly_gwh_mw!$T:$T,monthly_gwh_mw!$D:$D,G$6,monthly_gwh_mw!$E:$E,$C$1,monthly_gwh_mw!$U:$U,"ok",monthly_gwh_mw!$I:$I,$C51,monthly_gwh_mw!$O:$O,$D51),
IF($B$3="GWh",SUMIFS(monthly_gwh_mw!$F:$F,monthly_gwh_mw!$D:$D,G$6,monthly_gwh_mw!$I:$I,$C51,monthly_gwh_mw!$O:$O,$D51),
"error: please select either NQC MW or GWh from the dropdown in cell A3"))</f>
        <v>0</v>
      </c>
      <c r="H51" s="122">
        <f>IF($B$3="NQC MW",SUMIFS(monthly_gwh_mw!$T:$T,monthly_gwh_mw!$D:$D,H$6,monthly_gwh_mw!$E:$E,$C$1,monthly_gwh_mw!$U:$U,"ok",monthly_gwh_mw!$I:$I,$C51,monthly_gwh_mw!$O:$O,$D51),
IF($B$3="GWh",SUMIFS(monthly_gwh_mw!$F:$F,monthly_gwh_mw!$D:$D,H$6,monthly_gwh_mw!$I:$I,$C51,monthly_gwh_mw!$O:$O,$D51),
"error: please select either NQC MW or GWh from the dropdown in cell A3"))</f>
        <v>0</v>
      </c>
      <c r="I51" s="122">
        <f>IF($B$3="NQC MW",SUMIFS(monthly_gwh_mw!$T:$T,monthly_gwh_mw!$D:$D,I$6,monthly_gwh_mw!$E:$E,$C$1,monthly_gwh_mw!$U:$U,"ok",monthly_gwh_mw!$I:$I,$C51,monthly_gwh_mw!$O:$O,$D51),
IF($B$3="GWh",SUMIFS(monthly_gwh_mw!$F:$F,monthly_gwh_mw!$D:$D,I$6,monthly_gwh_mw!$I:$I,$C51,monthly_gwh_mw!$O:$O,$D51),
"error: please select either NQC MW or GWh from the dropdown in cell A3"))</f>
        <v>0</v>
      </c>
      <c r="J51" s="122">
        <f>IF($B$3="NQC MW",SUMIFS(monthly_gwh_mw!$T:$T,monthly_gwh_mw!$D:$D,J$6,monthly_gwh_mw!$E:$E,$C$1,monthly_gwh_mw!$U:$U,"ok",monthly_gwh_mw!$I:$I,$C51,monthly_gwh_mw!$O:$O,$D51),
IF($B$3="GWh",SUMIFS(monthly_gwh_mw!$F:$F,monthly_gwh_mw!$D:$D,J$6,monthly_gwh_mw!$I:$I,$C51,monthly_gwh_mw!$O:$O,$D51),
"error: please select either NQC MW or GWh from the dropdown in cell A3"))</f>
        <v>0</v>
      </c>
      <c r="K51" s="122">
        <f>IF($B$3="NQC MW",SUMIFS(monthly_gwh_mw!$T:$T,monthly_gwh_mw!$D:$D,K$6,monthly_gwh_mw!$E:$E,$C$1,monthly_gwh_mw!$U:$U,"ok",monthly_gwh_mw!$I:$I,$C51,monthly_gwh_mw!$O:$O,$D51),
IF($B$3="GWh",SUMIFS(monthly_gwh_mw!$F:$F,monthly_gwh_mw!$D:$D,K$6,monthly_gwh_mw!$I:$I,$C51,monthly_gwh_mw!$O:$O,$D51),
"error: please select either NQC MW or GWh from the dropdown in cell A3"))</f>
        <v>0</v>
      </c>
      <c r="L51" s="122">
        <f>IF($B$3="NQC MW",SUMIFS(monthly_gwh_mw!$T:$T,monthly_gwh_mw!$D:$D,L$6,monthly_gwh_mw!$E:$E,$C$1,monthly_gwh_mw!$U:$U,"ok",monthly_gwh_mw!$I:$I,$C51,monthly_gwh_mw!$O:$O,$D51),
IF($B$3="GWh",SUMIFS(monthly_gwh_mw!$F:$F,monthly_gwh_mw!$D:$D,L$6,monthly_gwh_mw!$I:$I,$C51,monthly_gwh_mw!$O:$O,$D51),
"error: please select either NQC MW or GWh from the dropdown in cell A3"))</f>
        <v>0</v>
      </c>
      <c r="M51" s="122">
        <f>IF($B$3="NQC MW",SUMIFS(monthly_gwh_mw!$T:$T,monthly_gwh_mw!$D:$D,M$6,monthly_gwh_mw!$E:$E,$C$1,monthly_gwh_mw!$U:$U,"ok",monthly_gwh_mw!$I:$I,$C51,monthly_gwh_mw!$O:$O,$D51),
IF($B$3="GWh",SUMIFS(monthly_gwh_mw!$F:$F,monthly_gwh_mw!$D:$D,M$6,monthly_gwh_mw!$I:$I,$C51,monthly_gwh_mw!$O:$O,$D51),
"error: please select either NQC MW or GWh from the dropdown in cell A3"))</f>
        <v>0</v>
      </c>
      <c r="N51" s="122">
        <f>IF($B$3="NQC MW",SUMIFS(monthly_gwh_mw!$T:$T,monthly_gwh_mw!$D:$D,N$6,monthly_gwh_mw!$E:$E,$C$1,monthly_gwh_mw!$U:$U,"ok",monthly_gwh_mw!$I:$I,$C51,monthly_gwh_mw!$O:$O,$D51),
IF($B$3="GWh",SUMIFS(monthly_gwh_mw!$F:$F,monthly_gwh_mw!$D:$D,N$6,monthly_gwh_mw!$I:$I,$C51,monthly_gwh_mw!$O:$O,$D51),
"error: please select either NQC MW or GWh from the dropdown in cell A3"))</f>
        <v>0</v>
      </c>
      <c r="O51" s="122">
        <f>IF($B$3="NQC MW",SUMIFS(monthly_gwh_mw!$T:$T,monthly_gwh_mw!$D:$D,O$6,monthly_gwh_mw!$E:$E,$C$1,monthly_gwh_mw!$U:$U,"ok",monthly_gwh_mw!$I:$I,$C51,monthly_gwh_mw!$O:$O,$D51),
IF($B$3="GWh",SUMIFS(monthly_gwh_mw!$F:$F,monthly_gwh_mw!$D:$D,O$6,monthly_gwh_mw!$I:$I,$C51,monthly_gwh_mw!$O:$O,$D51),
"error: please select either NQC MW or GWh from the dropdown in cell A3"))</f>
        <v>0</v>
      </c>
      <c r="S51" s="96"/>
      <c r="T51" s="96"/>
    </row>
    <row r="52" spans="3:20" s="97" customFormat="1" x14ac:dyDescent="0.3">
      <c r="C52" s="99" t="s">
        <v>569</v>
      </c>
      <c r="D52" s="99" t="s">
        <v>634</v>
      </c>
      <c r="E52" s="122">
        <f>IF($B$3="NQC MW",SUMIFS(monthly_gwh_mw!$T:$T,monthly_gwh_mw!$D:$D,E$6,monthly_gwh_mw!$E:$E,$C$1,monthly_gwh_mw!$U:$U,"ok",monthly_gwh_mw!$I:$I,$C52,monthly_gwh_mw!$O:$O,$D52),
IF($B$3="GWh",SUMIFS(monthly_gwh_mw!$F:$F,monthly_gwh_mw!$D:$D,E$6,monthly_gwh_mw!$I:$I,$C52,monthly_gwh_mw!$O:$O,$D52),
"error: please select either NQC MW or GWh from the dropdown in cell A3"))</f>
        <v>0</v>
      </c>
      <c r="F52" s="122">
        <f>IF($B$3="NQC MW",SUMIFS(monthly_gwh_mw!$T:$T,monthly_gwh_mw!$D:$D,F$6,monthly_gwh_mw!$E:$E,$C$1,monthly_gwh_mw!$U:$U,"ok",monthly_gwh_mw!$I:$I,$C52,monthly_gwh_mw!$O:$O,$D52),
IF($B$3="GWh",SUMIFS(monthly_gwh_mw!$F:$F,monthly_gwh_mw!$D:$D,F$6,monthly_gwh_mw!$I:$I,$C52,monthly_gwh_mw!$O:$O,$D52),
"error: please select either NQC MW or GWh from the dropdown in cell A3"))</f>
        <v>0</v>
      </c>
      <c r="G52" s="122">
        <f>IF($B$3="NQC MW",SUMIFS(monthly_gwh_mw!$T:$T,monthly_gwh_mw!$D:$D,G$6,monthly_gwh_mw!$E:$E,$C$1,monthly_gwh_mw!$U:$U,"ok",monthly_gwh_mw!$I:$I,$C52,monthly_gwh_mw!$O:$O,$D52),
IF($B$3="GWh",SUMIFS(monthly_gwh_mw!$F:$F,monthly_gwh_mw!$D:$D,G$6,monthly_gwh_mw!$I:$I,$C52,monthly_gwh_mw!$O:$O,$D52),
"error: please select either NQC MW or GWh from the dropdown in cell A3"))</f>
        <v>0</v>
      </c>
      <c r="H52" s="122">
        <f>IF($B$3="NQC MW",SUMIFS(monthly_gwh_mw!$T:$T,monthly_gwh_mw!$D:$D,H$6,monthly_gwh_mw!$E:$E,$C$1,monthly_gwh_mw!$U:$U,"ok",monthly_gwh_mw!$I:$I,$C52,monthly_gwh_mw!$O:$O,$D52),
IF($B$3="GWh",SUMIFS(monthly_gwh_mw!$F:$F,monthly_gwh_mw!$D:$D,H$6,monthly_gwh_mw!$I:$I,$C52,monthly_gwh_mw!$O:$O,$D52),
"error: please select either NQC MW or GWh from the dropdown in cell A3"))</f>
        <v>0</v>
      </c>
      <c r="I52" s="122">
        <f>IF($B$3="NQC MW",SUMIFS(monthly_gwh_mw!$T:$T,monthly_gwh_mw!$D:$D,I$6,monthly_gwh_mw!$E:$E,$C$1,monthly_gwh_mw!$U:$U,"ok",monthly_gwh_mw!$I:$I,$C52,monthly_gwh_mw!$O:$O,$D52),
IF($B$3="GWh",SUMIFS(monthly_gwh_mw!$F:$F,monthly_gwh_mw!$D:$D,I$6,monthly_gwh_mw!$I:$I,$C52,monthly_gwh_mw!$O:$O,$D52),
"error: please select either NQC MW or GWh from the dropdown in cell A3"))</f>
        <v>0</v>
      </c>
      <c r="J52" s="122">
        <f>IF($B$3="NQC MW",SUMIFS(monthly_gwh_mw!$T:$T,monthly_gwh_mw!$D:$D,J$6,monthly_gwh_mw!$E:$E,$C$1,monthly_gwh_mw!$U:$U,"ok",monthly_gwh_mw!$I:$I,$C52,monthly_gwh_mw!$O:$O,$D52),
IF($B$3="GWh",SUMIFS(monthly_gwh_mw!$F:$F,monthly_gwh_mw!$D:$D,J$6,monthly_gwh_mw!$I:$I,$C52,monthly_gwh_mw!$O:$O,$D52),
"error: please select either NQC MW or GWh from the dropdown in cell A3"))</f>
        <v>0</v>
      </c>
      <c r="K52" s="122">
        <f>IF($B$3="NQC MW",SUMIFS(monthly_gwh_mw!$T:$T,monthly_gwh_mw!$D:$D,K$6,monthly_gwh_mw!$E:$E,$C$1,monthly_gwh_mw!$U:$U,"ok",monthly_gwh_mw!$I:$I,$C52,monthly_gwh_mw!$O:$O,$D52),
IF($B$3="GWh",SUMIFS(monthly_gwh_mw!$F:$F,monthly_gwh_mw!$D:$D,K$6,monthly_gwh_mw!$I:$I,$C52,monthly_gwh_mw!$O:$O,$D52),
"error: please select either NQC MW or GWh from the dropdown in cell A3"))</f>
        <v>0</v>
      </c>
      <c r="L52" s="122">
        <f>IF($B$3="NQC MW",SUMIFS(monthly_gwh_mw!$T:$T,monthly_gwh_mw!$D:$D,L$6,monthly_gwh_mw!$E:$E,$C$1,monthly_gwh_mw!$U:$U,"ok",monthly_gwh_mw!$I:$I,$C52,monthly_gwh_mw!$O:$O,$D52),
IF($B$3="GWh",SUMIFS(monthly_gwh_mw!$F:$F,monthly_gwh_mw!$D:$D,L$6,monthly_gwh_mw!$I:$I,$C52,monthly_gwh_mw!$O:$O,$D52),
"error: please select either NQC MW or GWh from the dropdown in cell A3"))</f>
        <v>0</v>
      </c>
      <c r="M52" s="122">
        <f>IF($B$3="NQC MW",SUMIFS(monthly_gwh_mw!$T:$T,monthly_gwh_mw!$D:$D,M$6,monthly_gwh_mw!$E:$E,$C$1,monthly_gwh_mw!$U:$U,"ok",monthly_gwh_mw!$I:$I,$C52,monthly_gwh_mw!$O:$O,$D52),
IF($B$3="GWh",SUMIFS(monthly_gwh_mw!$F:$F,monthly_gwh_mw!$D:$D,M$6,monthly_gwh_mw!$I:$I,$C52,monthly_gwh_mw!$O:$O,$D52),
"error: please select either NQC MW or GWh from the dropdown in cell A3"))</f>
        <v>0</v>
      </c>
      <c r="N52" s="122">
        <f>IF($B$3="NQC MW",SUMIFS(monthly_gwh_mw!$T:$T,monthly_gwh_mw!$D:$D,N$6,monthly_gwh_mw!$E:$E,$C$1,monthly_gwh_mw!$U:$U,"ok",monthly_gwh_mw!$I:$I,$C52,monthly_gwh_mw!$O:$O,$D52),
IF($B$3="GWh",SUMIFS(monthly_gwh_mw!$F:$F,monthly_gwh_mw!$D:$D,N$6,monthly_gwh_mw!$I:$I,$C52,monthly_gwh_mw!$O:$O,$D52),
"error: please select either NQC MW or GWh from the dropdown in cell A3"))</f>
        <v>0</v>
      </c>
      <c r="O52" s="122">
        <f>IF($B$3="NQC MW",SUMIFS(monthly_gwh_mw!$T:$T,monthly_gwh_mw!$D:$D,O$6,monthly_gwh_mw!$E:$E,$C$1,monthly_gwh_mw!$U:$U,"ok",monthly_gwh_mw!$I:$I,$C52,monthly_gwh_mw!$O:$O,$D52),
IF($B$3="GWh",SUMIFS(monthly_gwh_mw!$F:$F,monthly_gwh_mw!$D:$D,O$6,monthly_gwh_mw!$I:$I,$C52,monthly_gwh_mw!$O:$O,$D52),
"error: please select either NQC MW or GWh from the dropdown in cell A3"))</f>
        <v>0</v>
      </c>
      <c r="S52" s="96"/>
      <c r="T52" s="96"/>
    </row>
    <row r="53" spans="3:20" s="97" customFormat="1" x14ac:dyDescent="0.3">
      <c r="C53" s="99" t="s">
        <v>569</v>
      </c>
      <c r="D53" s="99" t="s">
        <v>635</v>
      </c>
      <c r="E53" s="122">
        <f>IF($B$3="NQC MW",SUMIFS(monthly_gwh_mw!$T:$T,monthly_gwh_mw!$D:$D,E$6,monthly_gwh_mw!$E:$E,$C$1,monthly_gwh_mw!$U:$U,"ok",monthly_gwh_mw!$I:$I,$C53,monthly_gwh_mw!$O:$O,$D53),
IF($B$3="GWh",SUMIFS(monthly_gwh_mw!$F:$F,monthly_gwh_mw!$D:$D,E$6,monthly_gwh_mw!$I:$I,$C53,monthly_gwh_mw!$O:$O,$D53),
"error: please select either NQC MW or GWh from the dropdown in cell A3"))</f>
        <v>0</v>
      </c>
      <c r="F53" s="122">
        <f>IF($B$3="NQC MW",SUMIFS(monthly_gwh_mw!$T:$T,monthly_gwh_mw!$D:$D,F$6,monthly_gwh_mw!$E:$E,$C$1,monthly_gwh_mw!$U:$U,"ok",monthly_gwh_mw!$I:$I,$C53,monthly_gwh_mw!$O:$O,$D53),
IF($B$3="GWh",SUMIFS(monthly_gwh_mw!$F:$F,monthly_gwh_mw!$D:$D,F$6,monthly_gwh_mw!$I:$I,$C53,monthly_gwh_mw!$O:$O,$D53),
"error: please select either NQC MW or GWh from the dropdown in cell A3"))</f>
        <v>0</v>
      </c>
      <c r="G53" s="122">
        <f>IF($B$3="NQC MW",SUMIFS(monthly_gwh_mw!$T:$T,monthly_gwh_mw!$D:$D,G$6,monthly_gwh_mw!$E:$E,$C$1,monthly_gwh_mw!$U:$U,"ok",monthly_gwh_mw!$I:$I,$C53,monthly_gwh_mw!$O:$O,$D53),
IF($B$3="GWh",SUMIFS(monthly_gwh_mw!$F:$F,monthly_gwh_mw!$D:$D,G$6,monthly_gwh_mw!$I:$I,$C53,monthly_gwh_mw!$O:$O,$D53),
"error: please select either NQC MW or GWh from the dropdown in cell A3"))</f>
        <v>0</v>
      </c>
      <c r="H53" s="122">
        <f>IF($B$3="NQC MW",SUMIFS(monthly_gwh_mw!$T:$T,monthly_gwh_mw!$D:$D,H$6,monthly_gwh_mw!$E:$E,$C$1,monthly_gwh_mw!$U:$U,"ok",monthly_gwh_mw!$I:$I,$C53,monthly_gwh_mw!$O:$O,$D53),
IF($B$3="GWh",SUMIFS(monthly_gwh_mw!$F:$F,monthly_gwh_mw!$D:$D,H$6,monthly_gwh_mw!$I:$I,$C53,monthly_gwh_mw!$O:$O,$D53),
"error: please select either NQC MW or GWh from the dropdown in cell A3"))</f>
        <v>0</v>
      </c>
      <c r="I53" s="122">
        <f>IF($B$3="NQC MW",SUMIFS(monthly_gwh_mw!$T:$T,monthly_gwh_mw!$D:$D,I$6,monthly_gwh_mw!$E:$E,$C$1,monthly_gwh_mw!$U:$U,"ok",monthly_gwh_mw!$I:$I,$C53,monthly_gwh_mw!$O:$O,$D53),
IF($B$3="GWh",SUMIFS(monthly_gwh_mw!$F:$F,monthly_gwh_mw!$D:$D,I$6,monthly_gwh_mw!$I:$I,$C53,monthly_gwh_mw!$O:$O,$D53),
"error: please select either NQC MW or GWh from the dropdown in cell A3"))</f>
        <v>0</v>
      </c>
      <c r="J53" s="122">
        <f>IF($B$3="NQC MW",SUMIFS(monthly_gwh_mw!$T:$T,monthly_gwh_mw!$D:$D,J$6,monthly_gwh_mw!$E:$E,$C$1,monthly_gwh_mw!$U:$U,"ok",monthly_gwh_mw!$I:$I,$C53,monthly_gwh_mw!$O:$O,$D53),
IF($B$3="GWh",SUMIFS(monthly_gwh_mw!$F:$F,monthly_gwh_mw!$D:$D,J$6,monthly_gwh_mw!$I:$I,$C53,monthly_gwh_mw!$O:$O,$D53),
"error: please select either NQC MW or GWh from the dropdown in cell A3"))</f>
        <v>0</v>
      </c>
      <c r="K53" s="122">
        <f>IF($B$3="NQC MW",SUMIFS(monthly_gwh_mw!$T:$T,monthly_gwh_mw!$D:$D,K$6,monthly_gwh_mw!$E:$E,$C$1,monthly_gwh_mw!$U:$U,"ok",monthly_gwh_mw!$I:$I,$C53,monthly_gwh_mw!$O:$O,$D53),
IF($B$3="GWh",SUMIFS(monthly_gwh_mw!$F:$F,monthly_gwh_mw!$D:$D,K$6,monthly_gwh_mw!$I:$I,$C53,monthly_gwh_mw!$O:$O,$D53),
"error: please select either NQC MW or GWh from the dropdown in cell A3"))</f>
        <v>0</v>
      </c>
      <c r="L53" s="122">
        <f>IF($B$3="NQC MW",SUMIFS(monthly_gwh_mw!$T:$T,monthly_gwh_mw!$D:$D,L$6,monthly_gwh_mw!$E:$E,$C$1,monthly_gwh_mw!$U:$U,"ok",monthly_gwh_mw!$I:$I,$C53,monthly_gwh_mw!$O:$O,$D53),
IF($B$3="GWh",SUMIFS(monthly_gwh_mw!$F:$F,monthly_gwh_mw!$D:$D,L$6,monthly_gwh_mw!$I:$I,$C53,monthly_gwh_mw!$O:$O,$D53),
"error: please select either NQC MW or GWh from the dropdown in cell A3"))</f>
        <v>0</v>
      </c>
      <c r="M53" s="122">
        <f>IF($B$3="NQC MW",SUMIFS(monthly_gwh_mw!$T:$T,monthly_gwh_mw!$D:$D,M$6,monthly_gwh_mw!$E:$E,$C$1,monthly_gwh_mw!$U:$U,"ok",monthly_gwh_mw!$I:$I,$C53,monthly_gwh_mw!$O:$O,$D53),
IF($B$3="GWh",SUMIFS(monthly_gwh_mw!$F:$F,monthly_gwh_mw!$D:$D,M$6,monthly_gwh_mw!$I:$I,$C53,monthly_gwh_mw!$O:$O,$D53),
"error: please select either NQC MW or GWh from the dropdown in cell A3"))</f>
        <v>0</v>
      </c>
      <c r="N53" s="122">
        <f>IF($B$3="NQC MW",SUMIFS(monthly_gwh_mw!$T:$T,monthly_gwh_mw!$D:$D,N$6,monthly_gwh_mw!$E:$E,$C$1,monthly_gwh_mw!$U:$U,"ok",monthly_gwh_mw!$I:$I,$C53,monthly_gwh_mw!$O:$O,$D53),
IF($B$3="GWh",SUMIFS(monthly_gwh_mw!$F:$F,monthly_gwh_mw!$D:$D,N$6,monthly_gwh_mw!$I:$I,$C53,monthly_gwh_mw!$O:$O,$D53),
"error: please select either NQC MW or GWh from the dropdown in cell A3"))</f>
        <v>0</v>
      </c>
      <c r="O53" s="122">
        <f>IF($B$3="NQC MW",SUMIFS(monthly_gwh_mw!$T:$T,monthly_gwh_mw!$D:$D,O$6,monthly_gwh_mw!$E:$E,$C$1,monthly_gwh_mw!$U:$U,"ok",monthly_gwh_mw!$I:$I,$C53,monthly_gwh_mw!$O:$O,$D53),
IF($B$3="GWh",SUMIFS(monthly_gwh_mw!$F:$F,monthly_gwh_mw!$D:$D,O$6,monthly_gwh_mw!$I:$I,$C53,monthly_gwh_mw!$O:$O,$D53),
"error: please select either NQC MW or GWh from the dropdown in cell A3"))</f>
        <v>0</v>
      </c>
      <c r="S53" s="96"/>
      <c r="T53" s="96"/>
    </row>
    <row r="54" spans="3:20" s="97" customFormat="1" x14ac:dyDescent="0.3">
      <c r="C54" s="99" t="s">
        <v>569</v>
      </c>
      <c r="D54" s="99" t="s">
        <v>636</v>
      </c>
      <c r="E54" s="122">
        <f>IF($B$3="NQC MW",SUMIFS(monthly_gwh_mw!$T:$T,monthly_gwh_mw!$D:$D,E$6,monthly_gwh_mw!$E:$E,$C$1,monthly_gwh_mw!$U:$U,"ok",monthly_gwh_mw!$I:$I,$C54,monthly_gwh_mw!$O:$O,$D54),
IF($B$3="GWh",SUMIFS(monthly_gwh_mw!$F:$F,monthly_gwh_mw!$D:$D,E$6,monthly_gwh_mw!$I:$I,$C54,monthly_gwh_mw!$O:$O,$D54),
"error: please select either NQC MW or GWh from the dropdown in cell A3"))</f>
        <v>0</v>
      </c>
      <c r="F54" s="122">
        <f>IF($B$3="NQC MW",SUMIFS(monthly_gwh_mw!$T:$T,monthly_gwh_mw!$D:$D,F$6,monthly_gwh_mw!$E:$E,$C$1,monthly_gwh_mw!$U:$U,"ok",monthly_gwh_mw!$I:$I,$C54,monthly_gwh_mw!$O:$O,$D54),
IF($B$3="GWh",SUMIFS(monthly_gwh_mw!$F:$F,monthly_gwh_mw!$D:$D,F$6,monthly_gwh_mw!$I:$I,$C54,monthly_gwh_mw!$O:$O,$D54),
"error: please select either NQC MW or GWh from the dropdown in cell A3"))</f>
        <v>147</v>
      </c>
      <c r="G54" s="122">
        <f>IF($B$3="NQC MW",SUMIFS(monthly_gwh_mw!$T:$T,monthly_gwh_mw!$D:$D,G$6,monthly_gwh_mw!$E:$E,$C$1,monthly_gwh_mw!$U:$U,"ok",monthly_gwh_mw!$I:$I,$C54,monthly_gwh_mw!$O:$O,$D54),
IF($B$3="GWh",SUMIFS(monthly_gwh_mw!$F:$F,monthly_gwh_mw!$D:$D,G$6,monthly_gwh_mw!$I:$I,$C54,monthly_gwh_mw!$O:$O,$D54),
"error: please select either NQC MW or GWh from the dropdown in cell A3"))</f>
        <v>147</v>
      </c>
      <c r="H54" s="122">
        <f>IF($B$3="NQC MW",SUMIFS(monthly_gwh_mw!$T:$T,monthly_gwh_mw!$D:$D,H$6,monthly_gwh_mw!$E:$E,$C$1,monthly_gwh_mw!$U:$U,"ok",monthly_gwh_mw!$I:$I,$C54,monthly_gwh_mw!$O:$O,$D54),
IF($B$3="GWh",SUMIFS(monthly_gwh_mw!$F:$F,monthly_gwh_mw!$D:$D,H$6,monthly_gwh_mw!$I:$I,$C54,monthly_gwh_mw!$O:$O,$D54),
"error: please select either NQC MW or GWh from the dropdown in cell A3"))</f>
        <v>109</v>
      </c>
      <c r="I54" s="122">
        <f>IF($B$3="NQC MW",SUMIFS(monthly_gwh_mw!$T:$T,monthly_gwh_mw!$D:$D,I$6,monthly_gwh_mw!$E:$E,$C$1,monthly_gwh_mw!$U:$U,"ok",monthly_gwh_mw!$I:$I,$C54,monthly_gwh_mw!$O:$O,$D54),
IF($B$3="GWh",SUMIFS(monthly_gwh_mw!$F:$F,monthly_gwh_mw!$D:$D,I$6,monthly_gwh_mw!$I:$I,$C54,monthly_gwh_mw!$O:$O,$D54),
"error: please select either NQC MW or GWh from the dropdown in cell A3"))</f>
        <v>93</v>
      </c>
      <c r="J54" s="122">
        <f>IF($B$3="NQC MW",SUMIFS(monthly_gwh_mw!$T:$T,monthly_gwh_mw!$D:$D,J$6,monthly_gwh_mw!$E:$E,$C$1,monthly_gwh_mw!$U:$U,"ok",monthly_gwh_mw!$I:$I,$C54,monthly_gwh_mw!$O:$O,$D54),
IF($B$3="GWh",SUMIFS(monthly_gwh_mw!$F:$F,monthly_gwh_mw!$D:$D,J$6,monthly_gwh_mw!$I:$I,$C54,monthly_gwh_mw!$O:$O,$D54),
"error: please select either NQC MW or GWh from the dropdown in cell A3"))</f>
        <v>94</v>
      </c>
      <c r="K54" s="122">
        <f>IF($B$3="NQC MW",SUMIFS(monthly_gwh_mw!$T:$T,monthly_gwh_mw!$D:$D,K$6,monthly_gwh_mw!$E:$E,$C$1,monthly_gwh_mw!$U:$U,"ok",monthly_gwh_mw!$I:$I,$C54,monthly_gwh_mw!$O:$O,$D54),
IF($B$3="GWh",SUMIFS(monthly_gwh_mw!$F:$F,monthly_gwh_mw!$D:$D,K$6,monthly_gwh_mw!$I:$I,$C54,monthly_gwh_mw!$O:$O,$D54),
"error: please select either NQC MW or GWh from the dropdown in cell A3"))</f>
        <v>63</v>
      </c>
      <c r="L54" s="122">
        <f>IF($B$3="NQC MW",SUMIFS(monthly_gwh_mw!$T:$T,monthly_gwh_mw!$D:$D,L$6,monthly_gwh_mw!$E:$E,$C$1,monthly_gwh_mw!$U:$U,"ok",monthly_gwh_mw!$I:$I,$C54,monthly_gwh_mw!$O:$O,$D54),
IF($B$3="GWh",SUMIFS(monthly_gwh_mw!$F:$F,monthly_gwh_mw!$D:$D,L$6,monthly_gwh_mw!$I:$I,$C54,monthly_gwh_mw!$O:$O,$D54),
"error: please select either NQC MW or GWh from the dropdown in cell A3"))</f>
        <v>65</v>
      </c>
      <c r="M54" s="122">
        <f>IF($B$3="NQC MW",SUMIFS(monthly_gwh_mw!$T:$T,monthly_gwh_mw!$D:$D,M$6,monthly_gwh_mw!$E:$E,$C$1,monthly_gwh_mw!$U:$U,"ok",monthly_gwh_mw!$I:$I,$C54,monthly_gwh_mw!$O:$O,$D54),
IF($B$3="GWh",SUMIFS(monthly_gwh_mw!$F:$F,monthly_gwh_mw!$D:$D,M$6,monthly_gwh_mw!$I:$I,$C54,monthly_gwh_mw!$O:$O,$D54),
"error: please select either NQC MW or GWh from the dropdown in cell A3"))</f>
        <v>66</v>
      </c>
      <c r="N54" s="122">
        <f>IF($B$3="NQC MW",SUMIFS(monthly_gwh_mw!$T:$T,monthly_gwh_mw!$D:$D,N$6,monthly_gwh_mw!$E:$E,$C$1,monthly_gwh_mw!$U:$U,"ok",monthly_gwh_mw!$I:$I,$C54,monthly_gwh_mw!$O:$O,$D54),
IF($B$3="GWh",SUMIFS(monthly_gwh_mw!$F:$F,monthly_gwh_mw!$D:$D,N$6,monthly_gwh_mw!$I:$I,$C54,monthly_gwh_mw!$O:$O,$D54),
"error: please select either NQC MW or GWh from the dropdown in cell A3"))</f>
        <v>68</v>
      </c>
      <c r="O54" s="122">
        <f>IF($B$3="NQC MW",SUMIFS(monthly_gwh_mw!$T:$T,monthly_gwh_mw!$D:$D,O$6,monthly_gwh_mw!$E:$E,$C$1,monthly_gwh_mw!$U:$U,"ok",monthly_gwh_mw!$I:$I,$C54,monthly_gwh_mw!$O:$O,$D54),
IF($B$3="GWh",SUMIFS(monthly_gwh_mw!$F:$F,monthly_gwh_mw!$D:$D,O$6,monthly_gwh_mw!$I:$I,$C54,monthly_gwh_mw!$O:$O,$D54),
"error: please select either NQC MW or GWh from the dropdown in cell A3"))</f>
        <v>69</v>
      </c>
      <c r="S54" s="96"/>
      <c r="T54" s="96"/>
    </row>
    <row r="55" spans="3:20" s="97" customFormat="1" x14ac:dyDescent="0.3">
      <c r="C55" s="99" t="s">
        <v>594</v>
      </c>
      <c r="D55" s="99" t="s">
        <v>624</v>
      </c>
      <c r="E55" s="122">
        <f>IF($B$3="NQC MW",SUMIFS(monthly_gwh_mw!$T:$T,monthly_gwh_mw!$D:$D,E$6,monthly_gwh_mw!$E:$E,$C$1,monthly_gwh_mw!$U:$U,"ok",monthly_gwh_mw!$I:$I,$C55,monthly_gwh_mw!$O:$O,$D55),
IF($B$3="GWh",SUMIFS(monthly_gwh_mw!$F:$F,monthly_gwh_mw!$D:$D,E$6,monthly_gwh_mw!$I:$I,$C55,monthly_gwh_mw!$O:$O,$D55),
"error: please select either NQC MW or GWh from the dropdown in cell A3"))</f>
        <v>0</v>
      </c>
      <c r="F55" s="122">
        <f>IF($B$3="NQC MW",SUMIFS(monthly_gwh_mw!$T:$T,monthly_gwh_mw!$D:$D,F$6,monthly_gwh_mw!$E:$E,$C$1,monthly_gwh_mw!$U:$U,"ok",monthly_gwh_mw!$I:$I,$C55,monthly_gwh_mw!$O:$O,$D55),
IF($B$3="GWh",SUMIFS(monthly_gwh_mw!$F:$F,monthly_gwh_mw!$D:$D,F$6,monthly_gwh_mw!$I:$I,$C55,monthly_gwh_mw!$O:$O,$D55),
"error: please select either NQC MW or GWh from the dropdown in cell A3"))</f>
        <v>0</v>
      </c>
      <c r="G55" s="122">
        <f>IF($B$3="NQC MW",SUMIFS(monthly_gwh_mw!$T:$T,monthly_gwh_mw!$D:$D,G$6,monthly_gwh_mw!$E:$E,$C$1,monthly_gwh_mw!$U:$U,"ok",monthly_gwh_mw!$I:$I,$C55,monthly_gwh_mw!$O:$O,$D55),
IF($B$3="GWh",SUMIFS(monthly_gwh_mw!$F:$F,monthly_gwh_mw!$D:$D,G$6,monthly_gwh_mw!$I:$I,$C55,monthly_gwh_mw!$O:$O,$D55),
"error: please select either NQC MW or GWh from the dropdown in cell A3"))</f>
        <v>0</v>
      </c>
      <c r="H55" s="122">
        <f>IF($B$3="NQC MW",SUMIFS(monthly_gwh_mw!$T:$T,monthly_gwh_mw!$D:$D,H$6,monthly_gwh_mw!$E:$E,$C$1,monthly_gwh_mw!$U:$U,"ok",monthly_gwh_mw!$I:$I,$C55,monthly_gwh_mw!$O:$O,$D55),
IF($B$3="GWh",SUMIFS(monthly_gwh_mw!$F:$F,monthly_gwh_mw!$D:$D,H$6,monthly_gwh_mw!$I:$I,$C55,monthly_gwh_mw!$O:$O,$D55),
"error: please select either NQC MW or GWh from the dropdown in cell A3"))</f>
        <v>0</v>
      </c>
      <c r="I55" s="122">
        <f>IF($B$3="NQC MW",SUMIFS(monthly_gwh_mw!$T:$T,monthly_gwh_mw!$D:$D,I$6,monthly_gwh_mw!$E:$E,$C$1,monthly_gwh_mw!$U:$U,"ok",monthly_gwh_mw!$I:$I,$C55,monthly_gwh_mw!$O:$O,$D55),
IF($B$3="GWh",SUMIFS(monthly_gwh_mw!$F:$F,monthly_gwh_mw!$D:$D,I$6,monthly_gwh_mw!$I:$I,$C55,monthly_gwh_mw!$O:$O,$D55),
"error: please select either NQC MW or GWh from the dropdown in cell A3"))</f>
        <v>16.5</v>
      </c>
      <c r="J55" s="122">
        <f>IF($B$3="NQC MW",SUMIFS(monthly_gwh_mw!$T:$T,monthly_gwh_mw!$D:$D,J$6,monthly_gwh_mw!$E:$E,$C$1,monthly_gwh_mw!$U:$U,"ok",monthly_gwh_mw!$I:$I,$C55,monthly_gwh_mw!$O:$O,$D55),
IF($B$3="GWh",SUMIFS(monthly_gwh_mw!$F:$F,monthly_gwh_mw!$D:$D,J$6,monthly_gwh_mw!$I:$I,$C55,monthly_gwh_mw!$O:$O,$D55),
"error: please select either NQC MW or GWh from the dropdown in cell A3"))</f>
        <v>16.5</v>
      </c>
      <c r="K55" s="122">
        <f>IF($B$3="NQC MW",SUMIFS(monthly_gwh_mw!$T:$T,monthly_gwh_mw!$D:$D,K$6,monthly_gwh_mw!$E:$E,$C$1,monthly_gwh_mw!$U:$U,"ok",monthly_gwh_mw!$I:$I,$C55,monthly_gwh_mw!$O:$O,$D55),
IF($B$3="GWh",SUMIFS(monthly_gwh_mw!$F:$F,monthly_gwh_mw!$D:$D,K$6,monthly_gwh_mw!$I:$I,$C55,monthly_gwh_mw!$O:$O,$D55),
"error: please select either NQC MW or GWh from the dropdown in cell A3"))</f>
        <v>16.5</v>
      </c>
      <c r="L55" s="122">
        <f>IF($B$3="NQC MW",SUMIFS(monthly_gwh_mw!$T:$T,monthly_gwh_mw!$D:$D,L$6,monthly_gwh_mw!$E:$E,$C$1,monthly_gwh_mw!$U:$U,"ok",monthly_gwh_mw!$I:$I,$C55,monthly_gwh_mw!$O:$O,$D55),
IF($B$3="GWh",SUMIFS(monthly_gwh_mw!$F:$F,monthly_gwh_mw!$D:$D,L$6,monthly_gwh_mw!$I:$I,$C55,monthly_gwh_mw!$O:$O,$D55),
"error: please select either NQC MW or GWh from the dropdown in cell A3"))</f>
        <v>16.5</v>
      </c>
      <c r="M55" s="122">
        <f>IF($B$3="NQC MW",SUMIFS(monthly_gwh_mw!$T:$T,monthly_gwh_mw!$D:$D,M$6,monthly_gwh_mw!$E:$E,$C$1,monthly_gwh_mw!$U:$U,"ok",monthly_gwh_mw!$I:$I,$C55,monthly_gwh_mw!$O:$O,$D55),
IF($B$3="GWh",SUMIFS(monthly_gwh_mw!$F:$F,monthly_gwh_mw!$D:$D,M$6,monthly_gwh_mw!$I:$I,$C55,monthly_gwh_mw!$O:$O,$D55),
"error: please select either NQC MW or GWh from the dropdown in cell A3"))</f>
        <v>16.5</v>
      </c>
      <c r="N55" s="122">
        <f>IF($B$3="NQC MW",SUMIFS(monthly_gwh_mw!$T:$T,monthly_gwh_mw!$D:$D,N$6,monthly_gwh_mw!$E:$E,$C$1,monthly_gwh_mw!$U:$U,"ok",monthly_gwh_mw!$I:$I,$C55,monthly_gwh_mw!$O:$O,$D55),
IF($B$3="GWh",SUMIFS(monthly_gwh_mw!$F:$F,monthly_gwh_mw!$D:$D,N$6,monthly_gwh_mw!$I:$I,$C55,monthly_gwh_mw!$O:$O,$D55),
"error: please select either NQC MW or GWh from the dropdown in cell A3"))</f>
        <v>16.5</v>
      </c>
      <c r="O55" s="122">
        <f>IF($B$3="NQC MW",SUMIFS(monthly_gwh_mw!$T:$T,monthly_gwh_mw!$D:$D,O$6,monthly_gwh_mw!$E:$E,$C$1,monthly_gwh_mw!$U:$U,"ok",monthly_gwh_mw!$I:$I,$C55,monthly_gwh_mw!$O:$O,$D55),
IF($B$3="GWh",SUMIFS(monthly_gwh_mw!$F:$F,monthly_gwh_mw!$D:$D,O$6,monthly_gwh_mw!$I:$I,$C55,monthly_gwh_mw!$O:$O,$D55),
"error: please select either NQC MW or GWh from the dropdown in cell A3"))</f>
        <v>16.5</v>
      </c>
      <c r="S55" s="96"/>
      <c r="T55" s="96"/>
    </row>
    <row r="56" spans="3:20" s="97" customFormat="1" x14ac:dyDescent="0.3">
      <c r="C56" s="99" t="s">
        <v>594</v>
      </c>
      <c r="D56" s="99" t="s">
        <v>625</v>
      </c>
      <c r="E56" s="122">
        <f>IF($B$3="NQC MW",SUMIFS(monthly_gwh_mw!$T:$T,monthly_gwh_mw!$D:$D,E$6,monthly_gwh_mw!$E:$E,$C$1,monthly_gwh_mw!$U:$U,"ok",monthly_gwh_mw!$I:$I,$C56,monthly_gwh_mw!$O:$O,$D56),
IF($B$3="GWh",SUMIFS(monthly_gwh_mw!$F:$F,monthly_gwh_mw!$D:$D,E$6,monthly_gwh_mw!$I:$I,$C56,monthly_gwh_mw!$O:$O,$D56),
"error: please select either NQC MW or GWh from the dropdown in cell A3"))</f>
        <v>0</v>
      </c>
      <c r="F56" s="122">
        <f>IF($B$3="NQC MW",SUMIFS(monthly_gwh_mw!$T:$T,monthly_gwh_mw!$D:$D,F$6,monthly_gwh_mw!$E:$E,$C$1,monthly_gwh_mw!$U:$U,"ok",monthly_gwh_mw!$I:$I,$C56,monthly_gwh_mw!$O:$O,$D56),
IF($B$3="GWh",SUMIFS(monthly_gwh_mw!$F:$F,monthly_gwh_mw!$D:$D,F$6,monthly_gwh_mw!$I:$I,$C56,monthly_gwh_mw!$O:$O,$D56),
"error: please select either NQC MW or GWh from the dropdown in cell A3"))</f>
        <v>0</v>
      </c>
      <c r="G56" s="122">
        <f>IF($B$3="NQC MW",SUMIFS(monthly_gwh_mw!$T:$T,monthly_gwh_mw!$D:$D,G$6,monthly_gwh_mw!$E:$E,$C$1,monthly_gwh_mw!$U:$U,"ok",monthly_gwh_mw!$I:$I,$C56,monthly_gwh_mw!$O:$O,$D56),
IF($B$3="GWh",SUMIFS(monthly_gwh_mw!$F:$F,monthly_gwh_mw!$D:$D,G$6,monthly_gwh_mw!$I:$I,$C56,monthly_gwh_mw!$O:$O,$D56),
"error: please select either NQC MW or GWh from the dropdown in cell A3"))</f>
        <v>0</v>
      </c>
      <c r="H56" s="122">
        <f>IF($B$3="NQC MW",SUMIFS(monthly_gwh_mw!$T:$T,monthly_gwh_mw!$D:$D,H$6,monthly_gwh_mw!$E:$E,$C$1,monthly_gwh_mw!$U:$U,"ok",monthly_gwh_mw!$I:$I,$C56,monthly_gwh_mw!$O:$O,$D56),
IF($B$3="GWh",SUMIFS(monthly_gwh_mw!$F:$F,monthly_gwh_mw!$D:$D,H$6,monthly_gwh_mw!$I:$I,$C56,monthly_gwh_mw!$O:$O,$D56),
"error: please select either NQC MW or GWh from the dropdown in cell A3"))</f>
        <v>0</v>
      </c>
      <c r="I56" s="122">
        <f>IF($B$3="NQC MW",SUMIFS(monthly_gwh_mw!$T:$T,monthly_gwh_mw!$D:$D,I$6,monthly_gwh_mw!$E:$E,$C$1,monthly_gwh_mw!$U:$U,"ok",monthly_gwh_mw!$I:$I,$C56,monthly_gwh_mw!$O:$O,$D56),
IF($B$3="GWh",SUMIFS(monthly_gwh_mw!$F:$F,monthly_gwh_mw!$D:$D,I$6,monthly_gwh_mw!$I:$I,$C56,monthly_gwh_mw!$O:$O,$D56),
"error: please select either NQC MW or GWh from the dropdown in cell A3"))</f>
        <v>0</v>
      </c>
      <c r="J56" s="122">
        <f>IF($B$3="NQC MW",SUMIFS(monthly_gwh_mw!$T:$T,monthly_gwh_mw!$D:$D,J$6,monthly_gwh_mw!$E:$E,$C$1,monthly_gwh_mw!$U:$U,"ok",monthly_gwh_mw!$I:$I,$C56,monthly_gwh_mw!$O:$O,$D56),
IF($B$3="GWh",SUMIFS(monthly_gwh_mw!$F:$F,monthly_gwh_mw!$D:$D,J$6,monthly_gwh_mw!$I:$I,$C56,monthly_gwh_mw!$O:$O,$D56),
"error: please select either NQC MW or GWh from the dropdown in cell A3"))</f>
        <v>0</v>
      </c>
      <c r="K56" s="122">
        <f>IF($B$3="NQC MW",SUMIFS(monthly_gwh_mw!$T:$T,monthly_gwh_mw!$D:$D,K$6,monthly_gwh_mw!$E:$E,$C$1,monthly_gwh_mw!$U:$U,"ok",monthly_gwh_mw!$I:$I,$C56,monthly_gwh_mw!$O:$O,$D56),
IF($B$3="GWh",SUMIFS(monthly_gwh_mw!$F:$F,monthly_gwh_mw!$D:$D,K$6,monthly_gwh_mw!$I:$I,$C56,monthly_gwh_mw!$O:$O,$D56),
"error: please select either NQC MW or GWh from the dropdown in cell A3"))</f>
        <v>0</v>
      </c>
      <c r="L56" s="122">
        <f>IF($B$3="NQC MW",SUMIFS(monthly_gwh_mw!$T:$T,monthly_gwh_mw!$D:$D,L$6,monthly_gwh_mw!$E:$E,$C$1,monthly_gwh_mw!$U:$U,"ok",monthly_gwh_mw!$I:$I,$C56,monthly_gwh_mw!$O:$O,$D56),
IF($B$3="GWh",SUMIFS(monthly_gwh_mw!$F:$F,monthly_gwh_mw!$D:$D,L$6,monthly_gwh_mw!$I:$I,$C56,monthly_gwh_mw!$O:$O,$D56),
"error: please select either NQC MW or GWh from the dropdown in cell A3"))</f>
        <v>0</v>
      </c>
      <c r="M56" s="122">
        <f>IF($B$3="NQC MW",SUMIFS(monthly_gwh_mw!$T:$T,monthly_gwh_mw!$D:$D,M$6,monthly_gwh_mw!$E:$E,$C$1,monthly_gwh_mw!$U:$U,"ok",monthly_gwh_mw!$I:$I,$C56,monthly_gwh_mw!$O:$O,$D56),
IF($B$3="GWh",SUMIFS(monthly_gwh_mw!$F:$F,monthly_gwh_mw!$D:$D,M$6,monthly_gwh_mw!$I:$I,$C56,monthly_gwh_mw!$O:$O,$D56),
"error: please select either NQC MW or GWh from the dropdown in cell A3"))</f>
        <v>0</v>
      </c>
      <c r="N56" s="122">
        <f>IF($B$3="NQC MW",SUMIFS(monthly_gwh_mw!$T:$T,monthly_gwh_mw!$D:$D,N$6,monthly_gwh_mw!$E:$E,$C$1,monthly_gwh_mw!$U:$U,"ok",monthly_gwh_mw!$I:$I,$C56,monthly_gwh_mw!$O:$O,$D56),
IF($B$3="GWh",SUMIFS(monthly_gwh_mw!$F:$F,monthly_gwh_mw!$D:$D,N$6,monthly_gwh_mw!$I:$I,$C56,monthly_gwh_mw!$O:$O,$D56),
"error: please select either NQC MW or GWh from the dropdown in cell A3"))</f>
        <v>0</v>
      </c>
      <c r="O56" s="122">
        <f>IF($B$3="NQC MW",SUMIFS(monthly_gwh_mw!$T:$T,monthly_gwh_mw!$D:$D,O$6,monthly_gwh_mw!$E:$E,$C$1,monthly_gwh_mw!$U:$U,"ok",monthly_gwh_mw!$I:$I,$C56,monthly_gwh_mw!$O:$O,$D56),
IF($B$3="GWh",SUMIFS(monthly_gwh_mw!$F:$F,monthly_gwh_mw!$D:$D,O$6,monthly_gwh_mw!$I:$I,$C56,monthly_gwh_mw!$O:$O,$D56),
"error: please select either NQC MW or GWh from the dropdown in cell A3"))</f>
        <v>0</v>
      </c>
      <c r="S56" s="96"/>
      <c r="T56" s="96"/>
    </row>
    <row r="57" spans="3:20" s="97" customFormat="1" x14ac:dyDescent="0.3">
      <c r="C57" s="99" t="s">
        <v>594</v>
      </c>
      <c r="D57" s="99" t="s">
        <v>626</v>
      </c>
      <c r="E57" s="122">
        <f>IF($B$3="NQC MW",SUMIFS(monthly_gwh_mw!$T:$T,monthly_gwh_mw!$D:$D,E$6,monthly_gwh_mw!$E:$E,$C$1,monthly_gwh_mw!$U:$U,"ok",monthly_gwh_mw!$I:$I,$C57,monthly_gwh_mw!$O:$O,$D57),
IF($B$3="GWh",SUMIFS(monthly_gwh_mw!$F:$F,monthly_gwh_mw!$D:$D,E$6,monthly_gwh_mw!$I:$I,$C57,monthly_gwh_mw!$O:$O,$D57),
"error: please select either NQC MW or GWh from the dropdown in cell A3"))</f>
        <v>0</v>
      </c>
      <c r="F57" s="122">
        <f>IF($B$3="NQC MW",SUMIFS(monthly_gwh_mw!$T:$T,monthly_gwh_mw!$D:$D,F$6,monthly_gwh_mw!$E:$E,$C$1,monthly_gwh_mw!$U:$U,"ok",monthly_gwh_mw!$I:$I,$C57,monthly_gwh_mw!$O:$O,$D57),
IF($B$3="GWh",SUMIFS(monthly_gwh_mw!$F:$F,monthly_gwh_mw!$D:$D,F$6,monthly_gwh_mw!$I:$I,$C57,monthly_gwh_mw!$O:$O,$D57),
"error: please select either NQC MW or GWh from the dropdown in cell A3"))</f>
        <v>0</v>
      </c>
      <c r="G57" s="122">
        <f>IF($B$3="NQC MW",SUMIFS(monthly_gwh_mw!$T:$T,monthly_gwh_mw!$D:$D,G$6,monthly_gwh_mw!$E:$E,$C$1,monthly_gwh_mw!$U:$U,"ok",monthly_gwh_mw!$I:$I,$C57,monthly_gwh_mw!$O:$O,$D57),
IF($B$3="GWh",SUMIFS(monthly_gwh_mw!$F:$F,monthly_gwh_mw!$D:$D,G$6,monthly_gwh_mw!$I:$I,$C57,monthly_gwh_mw!$O:$O,$D57),
"error: please select either NQC MW or GWh from the dropdown in cell A3"))</f>
        <v>0</v>
      </c>
      <c r="H57" s="122">
        <f>IF($B$3="NQC MW",SUMIFS(monthly_gwh_mw!$T:$T,monthly_gwh_mw!$D:$D,H$6,monthly_gwh_mw!$E:$E,$C$1,monthly_gwh_mw!$U:$U,"ok",monthly_gwh_mw!$I:$I,$C57,monthly_gwh_mw!$O:$O,$D57),
IF($B$3="GWh",SUMIFS(monthly_gwh_mw!$F:$F,monthly_gwh_mw!$D:$D,H$6,monthly_gwh_mw!$I:$I,$C57,monthly_gwh_mw!$O:$O,$D57),
"error: please select either NQC MW or GWh from the dropdown in cell A3"))</f>
        <v>0</v>
      </c>
      <c r="I57" s="122">
        <f>IF($B$3="NQC MW",SUMIFS(monthly_gwh_mw!$T:$T,monthly_gwh_mw!$D:$D,I$6,monthly_gwh_mw!$E:$E,$C$1,monthly_gwh_mw!$U:$U,"ok",monthly_gwh_mw!$I:$I,$C57,monthly_gwh_mw!$O:$O,$D57),
IF($B$3="GWh",SUMIFS(monthly_gwh_mw!$F:$F,monthly_gwh_mw!$D:$D,I$6,monthly_gwh_mw!$I:$I,$C57,monthly_gwh_mw!$O:$O,$D57),
"error: please select either NQC MW or GWh from the dropdown in cell A3"))</f>
        <v>0</v>
      </c>
      <c r="J57" s="122">
        <f>IF($B$3="NQC MW",SUMIFS(monthly_gwh_mw!$T:$T,monthly_gwh_mw!$D:$D,J$6,monthly_gwh_mw!$E:$E,$C$1,monthly_gwh_mw!$U:$U,"ok",monthly_gwh_mw!$I:$I,$C57,monthly_gwh_mw!$O:$O,$D57),
IF($B$3="GWh",SUMIFS(monthly_gwh_mw!$F:$F,monthly_gwh_mw!$D:$D,J$6,monthly_gwh_mw!$I:$I,$C57,monthly_gwh_mw!$O:$O,$D57),
"error: please select either NQC MW or GWh from the dropdown in cell A3"))</f>
        <v>0</v>
      </c>
      <c r="K57" s="122">
        <f>IF($B$3="NQC MW",SUMIFS(monthly_gwh_mw!$T:$T,monthly_gwh_mw!$D:$D,K$6,monthly_gwh_mw!$E:$E,$C$1,monthly_gwh_mw!$U:$U,"ok",monthly_gwh_mw!$I:$I,$C57,monthly_gwh_mw!$O:$O,$D57),
IF($B$3="GWh",SUMIFS(monthly_gwh_mw!$F:$F,monthly_gwh_mw!$D:$D,K$6,monthly_gwh_mw!$I:$I,$C57,monthly_gwh_mw!$O:$O,$D57),
"error: please select either NQC MW or GWh from the dropdown in cell A3"))</f>
        <v>0</v>
      </c>
      <c r="L57" s="122">
        <f>IF($B$3="NQC MW",SUMIFS(monthly_gwh_mw!$T:$T,monthly_gwh_mw!$D:$D,L$6,monthly_gwh_mw!$E:$E,$C$1,monthly_gwh_mw!$U:$U,"ok",monthly_gwh_mw!$I:$I,$C57,monthly_gwh_mw!$O:$O,$D57),
IF($B$3="GWh",SUMIFS(monthly_gwh_mw!$F:$F,monthly_gwh_mw!$D:$D,L$6,monthly_gwh_mw!$I:$I,$C57,monthly_gwh_mw!$O:$O,$D57),
"error: please select either NQC MW or GWh from the dropdown in cell A3"))</f>
        <v>0</v>
      </c>
      <c r="M57" s="122">
        <f>IF($B$3="NQC MW",SUMIFS(monthly_gwh_mw!$T:$T,monthly_gwh_mw!$D:$D,M$6,monthly_gwh_mw!$E:$E,$C$1,monthly_gwh_mw!$U:$U,"ok",monthly_gwh_mw!$I:$I,$C57,monthly_gwh_mw!$O:$O,$D57),
IF($B$3="GWh",SUMIFS(monthly_gwh_mw!$F:$F,monthly_gwh_mw!$D:$D,M$6,monthly_gwh_mw!$I:$I,$C57,monthly_gwh_mw!$O:$O,$D57),
"error: please select either NQC MW or GWh from the dropdown in cell A3"))</f>
        <v>0</v>
      </c>
      <c r="N57" s="122">
        <f>IF($B$3="NQC MW",SUMIFS(monthly_gwh_mw!$T:$T,monthly_gwh_mw!$D:$D,N$6,monthly_gwh_mw!$E:$E,$C$1,monthly_gwh_mw!$U:$U,"ok",monthly_gwh_mw!$I:$I,$C57,monthly_gwh_mw!$O:$O,$D57),
IF($B$3="GWh",SUMIFS(monthly_gwh_mw!$F:$F,monthly_gwh_mw!$D:$D,N$6,monthly_gwh_mw!$I:$I,$C57,monthly_gwh_mw!$O:$O,$D57),
"error: please select either NQC MW or GWh from the dropdown in cell A3"))</f>
        <v>0</v>
      </c>
      <c r="O57" s="122">
        <f>IF($B$3="NQC MW",SUMIFS(monthly_gwh_mw!$T:$T,monthly_gwh_mw!$D:$D,O$6,monthly_gwh_mw!$E:$E,$C$1,monthly_gwh_mw!$U:$U,"ok",monthly_gwh_mw!$I:$I,$C57,monthly_gwh_mw!$O:$O,$D57),
IF($B$3="GWh",SUMIFS(monthly_gwh_mw!$F:$F,monthly_gwh_mw!$D:$D,O$6,monthly_gwh_mw!$I:$I,$C57,monthly_gwh_mw!$O:$O,$D57),
"error: please select either NQC MW or GWh from the dropdown in cell A3"))</f>
        <v>0</v>
      </c>
      <c r="S57" s="96"/>
    </row>
    <row r="58" spans="3:20" s="97" customFormat="1" x14ac:dyDescent="0.3">
      <c r="C58" s="99" t="s">
        <v>594</v>
      </c>
      <c r="D58" s="99" t="s">
        <v>627</v>
      </c>
      <c r="E58" s="122">
        <f>IF($B$3="NQC MW",SUMIFS(monthly_gwh_mw!$T:$T,monthly_gwh_mw!$D:$D,E$6,monthly_gwh_mw!$E:$E,$C$1,monthly_gwh_mw!$U:$U,"ok",monthly_gwh_mw!$I:$I,$C58,monthly_gwh_mw!$O:$O,$D58),
IF($B$3="GWh",SUMIFS(monthly_gwh_mw!$F:$F,monthly_gwh_mw!$D:$D,E$6,monthly_gwh_mw!$I:$I,$C58,monthly_gwh_mw!$O:$O,$D58),
"error: please select either NQC MW or GWh from the dropdown in cell A3"))</f>
        <v>0</v>
      </c>
      <c r="F58" s="122">
        <f>IF($B$3="NQC MW",SUMIFS(monthly_gwh_mw!$T:$T,monthly_gwh_mw!$D:$D,F$6,monthly_gwh_mw!$E:$E,$C$1,monthly_gwh_mw!$U:$U,"ok",monthly_gwh_mw!$I:$I,$C58,monthly_gwh_mw!$O:$O,$D58),
IF($B$3="GWh",SUMIFS(monthly_gwh_mw!$F:$F,monthly_gwh_mw!$D:$D,F$6,monthly_gwh_mw!$I:$I,$C58,monthly_gwh_mw!$O:$O,$D58),
"error: please select either NQC MW or GWh from the dropdown in cell A3"))</f>
        <v>0</v>
      </c>
      <c r="G58" s="122">
        <f>IF($B$3="NQC MW",SUMIFS(monthly_gwh_mw!$T:$T,monthly_gwh_mw!$D:$D,G$6,monthly_gwh_mw!$E:$E,$C$1,monthly_gwh_mw!$U:$U,"ok",monthly_gwh_mw!$I:$I,$C58,monthly_gwh_mw!$O:$O,$D58),
IF($B$3="GWh",SUMIFS(monthly_gwh_mw!$F:$F,monthly_gwh_mw!$D:$D,G$6,monthly_gwh_mw!$I:$I,$C58,monthly_gwh_mw!$O:$O,$D58),
"error: please select either NQC MW or GWh from the dropdown in cell A3"))</f>
        <v>0</v>
      </c>
      <c r="H58" s="122">
        <f>IF($B$3="NQC MW",SUMIFS(monthly_gwh_mw!$T:$T,monthly_gwh_mw!$D:$D,H$6,monthly_gwh_mw!$E:$E,$C$1,monthly_gwh_mw!$U:$U,"ok",monthly_gwh_mw!$I:$I,$C58,monthly_gwh_mw!$O:$O,$D58),
IF($B$3="GWh",SUMIFS(monthly_gwh_mw!$F:$F,monthly_gwh_mw!$D:$D,H$6,monthly_gwh_mw!$I:$I,$C58,monthly_gwh_mw!$O:$O,$D58),
"error: please select either NQC MW or GWh from the dropdown in cell A3"))</f>
        <v>0</v>
      </c>
      <c r="I58" s="122">
        <f>IF($B$3="NQC MW",SUMIFS(monthly_gwh_mw!$T:$T,monthly_gwh_mw!$D:$D,I$6,monthly_gwh_mw!$E:$E,$C$1,monthly_gwh_mw!$U:$U,"ok",monthly_gwh_mw!$I:$I,$C58,monthly_gwh_mw!$O:$O,$D58),
IF($B$3="GWh",SUMIFS(monthly_gwh_mw!$F:$F,monthly_gwh_mw!$D:$D,I$6,monthly_gwh_mw!$I:$I,$C58,monthly_gwh_mw!$O:$O,$D58),
"error: please select either NQC MW or GWh from the dropdown in cell A3"))</f>
        <v>0</v>
      </c>
      <c r="J58" s="122">
        <f>IF($B$3="NQC MW",SUMIFS(monthly_gwh_mw!$T:$T,monthly_gwh_mw!$D:$D,J$6,monthly_gwh_mw!$E:$E,$C$1,monthly_gwh_mw!$U:$U,"ok",monthly_gwh_mw!$I:$I,$C58,monthly_gwh_mw!$O:$O,$D58),
IF($B$3="GWh",SUMIFS(monthly_gwh_mw!$F:$F,monthly_gwh_mw!$D:$D,J$6,monthly_gwh_mw!$I:$I,$C58,monthly_gwh_mw!$O:$O,$D58),
"error: please select either NQC MW or GWh from the dropdown in cell A3"))</f>
        <v>0</v>
      </c>
      <c r="K58" s="122">
        <f>IF($B$3="NQC MW",SUMIFS(monthly_gwh_mw!$T:$T,monthly_gwh_mw!$D:$D,K$6,monthly_gwh_mw!$E:$E,$C$1,monthly_gwh_mw!$U:$U,"ok",monthly_gwh_mw!$I:$I,$C58,monthly_gwh_mw!$O:$O,$D58),
IF($B$3="GWh",SUMIFS(monthly_gwh_mw!$F:$F,monthly_gwh_mw!$D:$D,K$6,monthly_gwh_mw!$I:$I,$C58,monthly_gwh_mw!$O:$O,$D58),
"error: please select either NQC MW or GWh from the dropdown in cell A3"))</f>
        <v>0</v>
      </c>
      <c r="L58" s="122">
        <f>IF($B$3="NQC MW",SUMIFS(monthly_gwh_mw!$T:$T,monthly_gwh_mw!$D:$D,L$6,monthly_gwh_mw!$E:$E,$C$1,monthly_gwh_mw!$U:$U,"ok",monthly_gwh_mw!$I:$I,$C58,monthly_gwh_mw!$O:$O,$D58),
IF($B$3="GWh",SUMIFS(monthly_gwh_mw!$F:$F,monthly_gwh_mw!$D:$D,L$6,monthly_gwh_mw!$I:$I,$C58,monthly_gwh_mw!$O:$O,$D58),
"error: please select either NQC MW or GWh from the dropdown in cell A3"))</f>
        <v>0</v>
      </c>
      <c r="M58" s="122">
        <f>IF($B$3="NQC MW",SUMIFS(monthly_gwh_mw!$T:$T,monthly_gwh_mw!$D:$D,M$6,monthly_gwh_mw!$E:$E,$C$1,monthly_gwh_mw!$U:$U,"ok",monthly_gwh_mw!$I:$I,$C58,monthly_gwh_mw!$O:$O,$D58),
IF($B$3="GWh",SUMIFS(monthly_gwh_mw!$F:$F,monthly_gwh_mw!$D:$D,M$6,monthly_gwh_mw!$I:$I,$C58,monthly_gwh_mw!$O:$O,$D58),
"error: please select either NQC MW or GWh from the dropdown in cell A3"))</f>
        <v>0</v>
      </c>
      <c r="N58" s="122">
        <f>IF($B$3="NQC MW",SUMIFS(monthly_gwh_mw!$T:$T,monthly_gwh_mw!$D:$D,N$6,monthly_gwh_mw!$E:$E,$C$1,monthly_gwh_mw!$U:$U,"ok",monthly_gwh_mw!$I:$I,$C58,monthly_gwh_mw!$O:$O,$D58),
IF($B$3="GWh",SUMIFS(monthly_gwh_mw!$F:$F,monthly_gwh_mw!$D:$D,N$6,monthly_gwh_mw!$I:$I,$C58,monthly_gwh_mw!$O:$O,$D58),
"error: please select either NQC MW or GWh from the dropdown in cell A3"))</f>
        <v>0</v>
      </c>
      <c r="O58" s="122">
        <f>IF($B$3="NQC MW",SUMIFS(monthly_gwh_mw!$T:$T,monthly_gwh_mw!$D:$D,O$6,monthly_gwh_mw!$E:$E,$C$1,monthly_gwh_mw!$U:$U,"ok",monthly_gwh_mw!$I:$I,$C58,monthly_gwh_mw!$O:$O,$D58),
IF($B$3="GWh",SUMIFS(monthly_gwh_mw!$F:$F,monthly_gwh_mw!$D:$D,O$6,monthly_gwh_mw!$I:$I,$C58,monthly_gwh_mw!$O:$O,$D58),
"error: please select either NQC MW or GWh from the dropdown in cell A3"))</f>
        <v>0</v>
      </c>
      <c r="S58" s="96"/>
      <c r="T58" s="96"/>
    </row>
    <row r="59" spans="3:20" s="97" customFormat="1" x14ac:dyDescent="0.3">
      <c r="C59" s="99" t="s">
        <v>594</v>
      </c>
      <c r="D59" s="99" t="s">
        <v>629</v>
      </c>
      <c r="E59" s="122">
        <f>IF($B$3="NQC MW",SUMIFS(monthly_gwh_mw!$T:$T,monthly_gwh_mw!$D:$D,E$6,monthly_gwh_mw!$E:$E,$C$1,monthly_gwh_mw!$U:$U,"ok",monthly_gwh_mw!$I:$I,$C59,monthly_gwh_mw!$O:$O,$D59),
IF($B$3="GWh",SUMIFS(monthly_gwh_mw!$F:$F,monthly_gwh_mw!$D:$D,E$6,monthly_gwh_mw!$I:$I,$C59,monthly_gwh_mw!$O:$O,$D59),
"error: please select either NQC MW or GWh from the dropdown in cell A3"))</f>
        <v>0</v>
      </c>
      <c r="F59" s="122">
        <f>IF($B$3="NQC MW",SUMIFS(monthly_gwh_mw!$T:$T,monthly_gwh_mw!$D:$D,F$6,monthly_gwh_mw!$E:$E,$C$1,monthly_gwh_mw!$U:$U,"ok",monthly_gwh_mw!$I:$I,$C59,monthly_gwh_mw!$O:$O,$D59),
IF($B$3="GWh",SUMIFS(monthly_gwh_mw!$F:$F,monthly_gwh_mw!$D:$D,F$6,monthly_gwh_mw!$I:$I,$C59,monthly_gwh_mw!$O:$O,$D59),
"error: please select either NQC MW or GWh from the dropdown in cell A3"))</f>
        <v>0</v>
      </c>
      <c r="G59" s="122">
        <f>IF($B$3="NQC MW",SUMIFS(monthly_gwh_mw!$T:$T,monthly_gwh_mw!$D:$D,G$6,monthly_gwh_mw!$E:$E,$C$1,monthly_gwh_mw!$U:$U,"ok",monthly_gwh_mw!$I:$I,$C59,monthly_gwh_mw!$O:$O,$D59),
IF($B$3="GWh",SUMIFS(monthly_gwh_mw!$F:$F,monthly_gwh_mw!$D:$D,G$6,monthly_gwh_mw!$I:$I,$C59,monthly_gwh_mw!$O:$O,$D59),
"error: please select either NQC MW or GWh from the dropdown in cell A3"))</f>
        <v>0</v>
      </c>
      <c r="H59" s="122">
        <f>IF($B$3="NQC MW",SUMIFS(monthly_gwh_mw!$T:$T,monthly_gwh_mw!$D:$D,H$6,monthly_gwh_mw!$E:$E,$C$1,monthly_gwh_mw!$U:$U,"ok",monthly_gwh_mw!$I:$I,$C59,monthly_gwh_mw!$O:$O,$D59),
IF($B$3="GWh",SUMIFS(monthly_gwh_mw!$F:$F,monthly_gwh_mw!$D:$D,H$6,monthly_gwh_mw!$I:$I,$C59,monthly_gwh_mw!$O:$O,$D59),
"error: please select either NQC MW or GWh from the dropdown in cell A3"))</f>
        <v>0</v>
      </c>
      <c r="I59" s="122">
        <f>IF($B$3="NQC MW",SUMIFS(monthly_gwh_mw!$T:$T,monthly_gwh_mw!$D:$D,I$6,monthly_gwh_mw!$E:$E,$C$1,monthly_gwh_mw!$U:$U,"ok",monthly_gwh_mw!$I:$I,$C59,monthly_gwh_mw!$O:$O,$D59),
IF($B$3="GWh",SUMIFS(monthly_gwh_mw!$F:$F,monthly_gwh_mw!$D:$D,I$6,monthly_gwh_mw!$I:$I,$C59,monthly_gwh_mw!$O:$O,$D59),
"error: please select either NQC MW or GWh from the dropdown in cell A3"))</f>
        <v>0</v>
      </c>
      <c r="J59" s="122">
        <f>IF($B$3="NQC MW",SUMIFS(monthly_gwh_mw!$T:$T,monthly_gwh_mw!$D:$D,J$6,monthly_gwh_mw!$E:$E,$C$1,monthly_gwh_mw!$U:$U,"ok",monthly_gwh_mw!$I:$I,$C59,monthly_gwh_mw!$O:$O,$D59),
IF($B$3="GWh",SUMIFS(monthly_gwh_mw!$F:$F,monthly_gwh_mw!$D:$D,J$6,monthly_gwh_mw!$I:$I,$C59,monthly_gwh_mw!$O:$O,$D59),
"error: please select either NQC MW or GWh from the dropdown in cell A3"))</f>
        <v>0</v>
      </c>
      <c r="K59" s="122">
        <f>IF($B$3="NQC MW",SUMIFS(monthly_gwh_mw!$T:$T,monthly_gwh_mw!$D:$D,K$6,monthly_gwh_mw!$E:$E,$C$1,monthly_gwh_mw!$U:$U,"ok",monthly_gwh_mw!$I:$I,$C59,monthly_gwh_mw!$O:$O,$D59),
IF($B$3="GWh",SUMIFS(monthly_gwh_mw!$F:$F,monthly_gwh_mw!$D:$D,K$6,monthly_gwh_mw!$I:$I,$C59,monthly_gwh_mw!$O:$O,$D59),
"error: please select either NQC MW or GWh from the dropdown in cell A3"))</f>
        <v>0</v>
      </c>
      <c r="L59" s="122">
        <f>IF($B$3="NQC MW",SUMIFS(monthly_gwh_mw!$T:$T,monthly_gwh_mw!$D:$D,L$6,monthly_gwh_mw!$E:$E,$C$1,monthly_gwh_mw!$U:$U,"ok",monthly_gwh_mw!$I:$I,$C59,monthly_gwh_mw!$O:$O,$D59),
IF($B$3="GWh",SUMIFS(monthly_gwh_mw!$F:$F,monthly_gwh_mw!$D:$D,L$6,monthly_gwh_mw!$I:$I,$C59,monthly_gwh_mw!$O:$O,$D59),
"error: please select either NQC MW or GWh from the dropdown in cell A3"))</f>
        <v>0</v>
      </c>
      <c r="M59" s="122">
        <f>IF($B$3="NQC MW",SUMIFS(monthly_gwh_mw!$T:$T,monthly_gwh_mw!$D:$D,M$6,monthly_gwh_mw!$E:$E,$C$1,monthly_gwh_mw!$U:$U,"ok",monthly_gwh_mw!$I:$I,$C59,monthly_gwh_mw!$O:$O,$D59),
IF($B$3="GWh",SUMIFS(monthly_gwh_mw!$F:$F,monthly_gwh_mw!$D:$D,M$6,monthly_gwh_mw!$I:$I,$C59,monthly_gwh_mw!$O:$O,$D59),
"error: please select either NQC MW or GWh from the dropdown in cell A3"))</f>
        <v>0</v>
      </c>
      <c r="N59" s="122">
        <f>IF($B$3="NQC MW",SUMIFS(monthly_gwh_mw!$T:$T,monthly_gwh_mw!$D:$D,N$6,monthly_gwh_mw!$E:$E,$C$1,monthly_gwh_mw!$U:$U,"ok",monthly_gwh_mw!$I:$I,$C59,monthly_gwh_mw!$O:$O,$D59),
IF($B$3="GWh",SUMIFS(monthly_gwh_mw!$F:$F,monthly_gwh_mw!$D:$D,N$6,monthly_gwh_mw!$I:$I,$C59,monthly_gwh_mw!$O:$O,$D59),
"error: please select either NQC MW or GWh from the dropdown in cell A3"))</f>
        <v>0</v>
      </c>
      <c r="O59" s="122">
        <f>IF($B$3="NQC MW",SUMIFS(monthly_gwh_mw!$T:$T,monthly_gwh_mw!$D:$D,O$6,monthly_gwh_mw!$E:$E,$C$1,monthly_gwh_mw!$U:$U,"ok",monthly_gwh_mw!$I:$I,$C59,monthly_gwh_mw!$O:$O,$D59),
IF($B$3="GWh",SUMIFS(monthly_gwh_mw!$F:$F,monthly_gwh_mw!$D:$D,O$6,monthly_gwh_mw!$I:$I,$C59,monthly_gwh_mw!$O:$O,$D59),
"error: please select either NQC MW or GWh from the dropdown in cell A3"))</f>
        <v>0</v>
      </c>
      <c r="S59" s="96"/>
      <c r="T59" s="96"/>
    </row>
    <row r="60" spans="3:20" s="97" customFormat="1" x14ac:dyDescent="0.3">
      <c r="C60" s="99" t="s">
        <v>594</v>
      </c>
      <c r="D60" s="99" t="s">
        <v>630</v>
      </c>
      <c r="E60" s="122">
        <f>IF($B$3="NQC MW",SUMIFS(monthly_gwh_mw!$T:$T,monthly_gwh_mw!$D:$D,E$6,monthly_gwh_mw!$E:$E,$C$1,monthly_gwh_mw!$U:$U,"ok",monthly_gwh_mw!$I:$I,$C60,monthly_gwh_mw!$O:$O,$D60),
IF($B$3="GWh",SUMIFS(monthly_gwh_mw!$F:$F,monthly_gwh_mw!$D:$D,E$6,monthly_gwh_mw!$I:$I,$C60,monthly_gwh_mw!$O:$O,$D60),
"error: please select either NQC MW or GWh from the dropdown in cell A3"))</f>
        <v>0</v>
      </c>
      <c r="F60" s="122">
        <f>IF($B$3="NQC MW",SUMIFS(monthly_gwh_mw!$T:$T,monthly_gwh_mw!$D:$D,F$6,monthly_gwh_mw!$E:$E,$C$1,monthly_gwh_mw!$U:$U,"ok",monthly_gwh_mw!$I:$I,$C60,monthly_gwh_mw!$O:$O,$D60),
IF($B$3="GWh",SUMIFS(monthly_gwh_mw!$F:$F,monthly_gwh_mw!$D:$D,F$6,monthly_gwh_mw!$I:$I,$C60,monthly_gwh_mw!$O:$O,$D60),
"error: please select either NQC MW or GWh from the dropdown in cell A3"))</f>
        <v>0</v>
      </c>
      <c r="G60" s="122">
        <f>IF($B$3="NQC MW",SUMIFS(monthly_gwh_mw!$T:$T,monthly_gwh_mw!$D:$D,G$6,monthly_gwh_mw!$E:$E,$C$1,monthly_gwh_mw!$U:$U,"ok",monthly_gwh_mw!$I:$I,$C60,monthly_gwh_mw!$O:$O,$D60),
IF($B$3="GWh",SUMIFS(monthly_gwh_mw!$F:$F,monthly_gwh_mw!$D:$D,G$6,monthly_gwh_mw!$I:$I,$C60,monthly_gwh_mw!$O:$O,$D60),
"error: please select either NQC MW or GWh from the dropdown in cell A3"))</f>
        <v>0</v>
      </c>
      <c r="H60" s="122">
        <f>IF($B$3="NQC MW",SUMIFS(monthly_gwh_mw!$T:$T,monthly_gwh_mw!$D:$D,H$6,monthly_gwh_mw!$E:$E,$C$1,monthly_gwh_mw!$U:$U,"ok",monthly_gwh_mw!$I:$I,$C60,monthly_gwh_mw!$O:$O,$D60),
IF($B$3="GWh",SUMIFS(monthly_gwh_mw!$F:$F,monthly_gwh_mw!$D:$D,H$6,monthly_gwh_mw!$I:$I,$C60,monthly_gwh_mw!$O:$O,$D60),
"error: please select either NQC MW or GWh from the dropdown in cell A3"))</f>
        <v>0</v>
      </c>
      <c r="I60" s="122">
        <f>IF($B$3="NQC MW",SUMIFS(monthly_gwh_mw!$T:$T,monthly_gwh_mw!$D:$D,I$6,monthly_gwh_mw!$E:$E,$C$1,monthly_gwh_mw!$U:$U,"ok",monthly_gwh_mw!$I:$I,$C60,monthly_gwh_mw!$O:$O,$D60),
IF($B$3="GWh",SUMIFS(monthly_gwh_mw!$F:$F,monthly_gwh_mw!$D:$D,I$6,monthly_gwh_mw!$I:$I,$C60,monthly_gwh_mw!$O:$O,$D60),
"error: please select either NQC MW or GWh from the dropdown in cell A3"))</f>
        <v>0</v>
      </c>
      <c r="J60" s="122">
        <f>IF($B$3="NQC MW",SUMIFS(monthly_gwh_mw!$T:$T,monthly_gwh_mw!$D:$D,J$6,monthly_gwh_mw!$E:$E,$C$1,monthly_gwh_mw!$U:$U,"ok",monthly_gwh_mw!$I:$I,$C60,monthly_gwh_mw!$O:$O,$D60),
IF($B$3="GWh",SUMIFS(monthly_gwh_mw!$F:$F,monthly_gwh_mw!$D:$D,J$6,monthly_gwh_mw!$I:$I,$C60,monthly_gwh_mw!$O:$O,$D60),
"error: please select either NQC MW or GWh from the dropdown in cell A3"))</f>
        <v>0</v>
      </c>
      <c r="K60" s="122">
        <f>IF($B$3="NQC MW",SUMIFS(monthly_gwh_mw!$T:$T,monthly_gwh_mw!$D:$D,K$6,monthly_gwh_mw!$E:$E,$C$1,monthly_gwh_mw!$U:$U,"ok",monthly_gwh_mw!$I:$I,$C60,monthly_gwh_mw!$O:$O,$D60),
IF($B$3="GWh",SUMIFS(monthly_gwh_mw!$F:$F,monthly_gwh_mw!$D:$D,K$6,monthly_gwh_mw!$I:$I,$C60,monthly_gwh_mw!$O:$O,$D60),
"error: please select either NQC MW or GWh from the dropdown in cell A3"))</f>
        <v>0</v>
      </c>
      <c r="L60" s="122">
        <f>IF($B$3="NQC MW",SUMIFS(monthly_gwh_mw!$T:$T,monthly_gwh_mw!$D:$D,L$6,monthly_gwh_mw!$E:$E,$C$1,monthly_gwh_mw!$U:$U,"ok",monthly_gwh_mw!$I:$I,$C60,monthly_gwh_mw!$O:$O,$D60),
IF($B$3="GWh",SUMIFS(monthly_gwh_mw!$F:$F,monthly_gwh_mw!$D:$D,L$6,monthly_gwh_mw!$I:$I,$C60,monthly_gwh_mw!$O:$O,$D60),
"error: please select either NQC MW or GWh from the dropdown in cell A3"))</f>
        <v>0</v>
      </c>
      <c r="M60" s="122">
        <f>IF($B$3="NQC MW",SUMIFS(monthly_gwh_mw!$T:$T,monthly_gwh_mw!$D:$D,M$6,monthly_gwh_mw!$E:$E,$C$1,monthly_gwh_mw!$U:$U,"ok",monthly_gwh_mw!$I:$I,$C60,monthly_gwh_mw!$O:$O,$D60),
IF($B$3="GWh",SUMIFS(monthly_gwh_mw!$F:$F,monthly_gwh_mw!$D:$D,M$6,monthly_gwh_mw!$I:$I,$C60,monthly_gwh_mw!$O:$O,$D60),
"error: please select either NQC MW or GWh from the dropdown in cell A3"))</f>
        <v>0</v>
      </c>
      <c r="N60" s="122">
        <f>IF($B$3="NQC MW",SUMIFS(monthly_gwh_mw!$T:$T,monthly_gwh_mw!$D:$D,N$6,monthly_gwh_mw!$E:$E,$C$1,monthly_gwh_mw!$U:$U,"ok",monthly_gwh_mw!$I:$I,$C60,monthly_gwh_mw!$O:$O,$D60),
IF($B$3="GWh",SUMIFS(monthly_gwh_mw!$F:$F,monthly_gwh_mw!$D:$D,N$6,monthly_gwh_mw!$I:$I,$C60,monthly_gwh_mw!$O:$O,$D60),
"error: please select either NQC MW or GWh from the dropdown in cell A3"))</f>
        <v>0</v>
      </c>
      <c r="O60" s="122">
        <f>IF($B$3="NQC MW",SUMIFS(monthly_gwh_mw!$T:$T,monthly_gwh_mw!$D:$D,O$6,monthly_gwh_mw!$E:$E,$C$1,monthly_gwh_mw!$U:$U,"ok",monthly_gwh_mw!$I:$I,$C60,monthly_gwh_mw!$O:$O,$D60),
IF($B$3="GWh",SUMIFS(monthly_gwh_mw!$F:$F,monthly_gwh_mw!$D:$D,O$6,monthly_gwh_mw!$I:$I,$C60,monthly_gwh_mw!$O:$O,$D60),
"error: please select either NQC MW or GWh from the dropdown in cell A3"))</f>
        <v>0</v>
      </c>
      <c r="S60" s="96"/>
      <c r="T60" s="96"/>
    </row>
    <row r="61" spans="3:20" s="97" customFormat="1" x14ac:dyDescent="0.3">
      <c r="C61" s="99" t="s">
        <v>594</v>
      </c>
      <c r="D61" s="99" t="s">
        <v>631</v>
      </c>
      <c r="E61" s="122">
        <f>IF($B$3="NQC MW",SUMIFS(monthly_gwh_mw!$T:$T,monthly_gwh_mw!$D:$D,E$6,monthly_gwh_mw!$E:$E,$C$1,monthly_gwh_mw!$U:$U,"ok",monthly_gwh_mw!$I:$I,$C61,monthly_gwh_mw!$O:$O,$D61),
IF($B$3="GWh",SUMIFS(monthly_gwh_mw!$F:$F,monthly_gwh_mw!$D:$D,E$6,monthly_gwh_mw!$I:$I,$C61,monthly_gwh_mw!$O:$O,$D61),
"error: please select either NQC MW or GWh from the dropdown in cell A3"))</f>
        <v>0</v>
      </c>
      <c r="F61" s="122">
        <f>IF($B$3="NQC MW",SUMIFS(monthly_gwh_mw!$T:$T,monthly_gwh_mw!$D:$D,F$6,monthly_gwh_mw!$E:$E,$C$1,monthly_gwh_mw!$U:$U,"ok",monthly_gwh_mw!$I:$I,$C61,monthly_gwh_mw!$O:$O,$D61),
IF($B$3="GWh",SUMIFS(monthly_gwh_mw!$F:$F,monthly_gwh_mw!$D:$D,F$6,monthly_gwh_mw!$I:$I,$C61,monthly_gwh_mw!$O:$O,$D61),
"error: please select either NQC MW or GWh from the dropdown in cell A3"))</f>
        <v>0</v>
      </c>
      <c r="G61" s="122">
        <f>IF($B$3="NQC MW",SUMIFS(monthly_gwh_mw!$T:$T,monthly_gwh_mw!$D:$D,G$6,monthly_gwh_mw!$E:$E,$C$1,monthly_gwh_mw!$U:$U,"ok",monthly_gwh_mw!$I:$I,$C61,monthly_gwh_mw!$O:$O,$D61),
IF($B$3="GWh",SUMIFS(monthly_gwh_mw!$F:$F,monthly_gwh_mw!$D:$D,G$6,monthly_gwh_mw!$I:$I,$C61,monthly_gwh_mw!$O:$O,$D61),
"error: please select either NQC MW or GWh from the dropdown in cell A3"))</f>
        <v>0</v>
      </c>
      <c r="H61" s="122">
        <f>IF($B$3="NQC MW",SUMIFS(monthly_gwh_mw!$T:$T,monthly_gwh_mw!$D:$D,H$6,monthly_gwh_mw!$E:$E,$C$1,monthly_gwh_mw!$U:$U,"ok",monthly_gwh_mw!$I:$I,$C61,monthly_gwh_mw!$O:$O,$D61),
IF($B$3="GWh",SUMIFS(monthly_gwh_mw!$F:$F,monthly_gwh_mw!$D:$D,H$6,monthly_gwh_mw!$I:$I,$C61,monthly_gwh_mw!$O:$O,$D61),
"error: please select either NQC MW or GWh from the dropdown in cell A3"))</f>
        <v>0</v>
      </c>
      <c r="I61" s="122">
        <f>IF($B$3="NQC MW",SUMIFS(monthly_gwh_mw!$T:$T,monthly_gwh_mw!$D:$D,I$6,monthly_gwh_mw!$E:$E,$C$1,monthly_gwh_mw!$U:$U,"ok",monthly_gwh_mw!$I:$I,$C61,monthly_gwh_mw!$O:$O,$D61),
IF($B$3="GWh",SUMIFS(monthly_gwh_mw!$F:$F,monthly_gwh_mw!$D:$D,I$6,monthly_gwh_mw!$I:$I,$C61,monthly_gwh_mw!$O:$O,$D61),
"error: please select either NQC MW or GWh from the dropdown in cell A3"))</f>
        <v>0</v>
      </c>
      <c r="J61" s="122">
        <f>IF($B$3="NQC MW",SUMIFS(monthly_gwh_mw!$T:$T,monthly_gwh_mw!$D:$D,J$6,monthly_gwh_mw!$E:$E,$C$1,monthly_gwh_mw!$U:$U,"ok",monthly_gwh_mw!$I:$I,$C61,monthly_gwh_mw!$O:$O,$D61),
IF($B$3="GWh",SUMIFS(monthly_gwh_mw!$F:$F,monthly_gwh_mw!$D:$D,J$6,monthly_gwh_mw!$I:$I,$C61,monthly_gwh_mw!$O:$O,$D61),
"error: please select either NQC MW or GWh from the dropdown in cell A3"))</f>
        <v>0</v>
      </c>
      <c r="K61" s="122">
        <f>IF($B$3="NQC MW",SUMIFS(monthly_gwh_mw!$T:$T,monthly_gwh_mw!$D:$D,K$6,monthly_gwh_mw!$E:$E,$C$1,monthly_gwh_mw!$U:$U,"ok",monthly_gwh_mw!$I:$I,$C61,monthly_gwh_mw!$O:$O,$D61),
IF($B$3="GWh",SUMIFS(monthly_gwh_mw!$F:$F,monthly_gwh_mw!$D:$D,K$6,monthly_gwh_mw!$I:$I,$C61,monthly_gwh_mw!$O:$O,$D61),
"error: please select either NQC MW or GWh from the dropdown in cell A3"))</f>
        <v>0</v>
      </c>
      <c r="L61" s="122">
        <f>IF($B$3="NQC MW",SUMIFS(monthly_gwh_mw!$T:$T,monthly_gwh_mw!$D:$D,L$6,monthly_gwh_mw!$E:$E,$C$1,monthly_gwh_mw!$U:$U,"ok",monthly_gwh_mw!$I:$I,$C61,monthly_gwh_mw!$O:$O,$D61),
IF($B$3="GWh",SUMIFS(monthly_gwh_mw!$F:$F,monthly_gwh_mw!$D:$D,L$6,monthly_gwh_mw!$I:$I,$C61,monthly_gwh_mw!$O:$O,$D61),
"error: please select either NQC MW or GWh from the dropdown in cell A3"))</f>
        <v>0</v>
      </c>
      <c r="M61" s="122">
        <f>IF($B$3="NQC MW",SUMIFS(monthly_gwh_mw!$T:$T,monthly_gwh_mw!$D:$D,M$6,monthly_gwh_mw!$E:$E,$C$1,monthly_gwh_mw!$U:$U,"ok",monthly_gwh_mw!$I:$I,$C61,monthly_gwh_mw!$O:$O,$D61),
IF($B$3="GWh",SUMIFS(monthly_gwh_mw!$F:$F,monthly_gwh_mw!$D:$D,M$6,monthly_gwh_mw!$I:$I,$C61,monthly_gwh_mw!$O:$O,$D61),
"error: please select either NQC MW or GWh from the dropdown in cell A3"))</f>
        <v>0</v>
      </c>
      <c r="N61" s="122">
        <f>IF($B$3="NQC MW",SUMIFS(monthly_gwh_mw!$T:$T,monthly_gwh_mw!$D:$D,N$6,monthly_gwh_mw!$E:$E,$C$1,monthly_gwh_mw!$U:$U,"ok",monthly_gwh_mw!$I:$I,$C61,monthly_gwh_mw!$O:$O,$D61),
IF($B$3="GWh",SUMIFS(monthly_gwh_mw!$F:$F,monthly_gwh_mw!$D:$D,N$6,monthly_gwh_mw!$I:$I,$C61,monthly_gwh_mw!$O:$O,$D61),
"error: please select either NQC MW or GWh from the dropdown in cell A3"))</f>
        <v>0</v>
      </c>
      <c r="O61" s="122">
        <f>IF($B$3="NQC MW",SUMIFS(monthly_gwh_mw!$T:$T,monthly_gwh_mw!$D:$D,O$6,monthly_gwh_mw!$E:$E,$C$1,monthly_gwh_mw!$U:$U,"ok",monthly_gwh_mw!$I:$I,$C61,monthly_gwh_mw!$O:$O,$D61),
IF($B$3="GWh",SUMIFS(monthly_gwh_mw!$F:$F,monthly_gwh_mw!$D:$D,O$6,monthly_gwh_mw!$I:$I,$C61,monthly_gwh_mw!$O:$O,$D61),
"error: please select either NQC MW or GWh from the dropdown in cell A3"))</f>
        <v>0</v>
      </c>
      <c r="S61" s="96"/>
      <c r="T61" s="96"/>
    </row>
    <row r="62" spans="3:20" s="97" customFormat="1" x14ac:dyDescent="0.3">
      <c r="C62" s="99" t="s">
        <v>594</v>
      </c>
      <c r="D62" s="99" t="s">
        <v>632</v>
      </c>
      <c r="E62" s="122">
        <f>IF($B$3="NQC MW",SUMIFS(monthly_gwh_mw!$T:$T,monthly_gwh_mw!$D:$D,E$6,monthly_gwh_mw!$E:$E,$C$1,monthly_gwh_mw!$U:$U,"ok",monthly_gwh_mw!$I:$I,$C62,monthly_gwh_mw!$O:$O,$D62),
IF($B$3="GWh",SUMIFS(monthly_gwh_mw!$F:$F,monthly_gwh_mw!$D:$D,E$6,monthly_gwh_mw!$I:$I,$C62,monthly_gwh_mw!$O:$O,$D62),
"error: please select either NQC MW or GWh from the dropdown in cell A3"))</f>
        <v>0</v>
      </c>
      <c r="F62" s="122">
        <f>IF($B$3="NQC MW",SUMIFS(monthly_gwh_mw!$T:$T,monthly_gwh_mw!$D:$D,F$6,monthly_gwh_mw!$E:$E,$C$1,monthly_gwh_mw!$U:$U,"ok",monthly_gwh_mw!$I:$I,$C62,monthly_gwh_mw!$O:$O,$D62),
IF($B$3="GWh",SUMIFS(monthly_gwh_mw!$F:$F,monthly_gwh_mw!$D:$D,F$6,monthly_gwh_mw!$I:$I,$C62,monthly_gwh_mw!$O:$O,$D62),
"error: please select either NQC MW or GWh from the dropdown in cell A3"))</f>
        <v>0</v>
      </c>
      <c r="G62" s="122">
        <f>IF($B$3="NQC MW",SUMIFS(monthly_gwh_mw!$T:$T,monthly_gwh_mw!$D:$D,G$6,monthly_gwh_mw!$E:$E,$C$1,monthly_gwh_mw!$U:$U,"ok",monthly_gwh_mw!$I:$I,$C62,monthly_gwh_mw!$O:$O,$D62),
IF($B$3="GWh",SUMIFS(monthly_gwh_mw!$F:$F,monthly_gwh_mw!$D:$D,G$6,monthly_gwh_mw!$I:$I,$C62,monthly_gwh_mw!$O:$O,$D62),
"error: please select either NQC MW or GWh from the dropdown in cell A3"))</f>
        <v>0</v>
      </c>
      <c r="H62" s="122">
        <f>IF($B$3="NQC MW",SUMIFS(monthly_gwh_mw!$T:$T,monthly_gwh_mw!$D:$D,H$6,monthly_gwh_mw!$E:$E,$C$1,monthly_gwh_mw!$U:$U,"ok",monthly_gwh_mw!$I:$I,$C62,monthly_gwh_mw!$O:$O,$D62),
IF($B$3="GWh",SUMIFS(monthly_gwh_mw!$F:$F,monthly_gwh_mw!$D:$D,H$6,monthly_gwh_mw!$I:$I,$C62,monthly_gwh_mw!$O:$O,$D62),
"error: please select either NQC MW or GWh from the dropdown in cell A3"))</f>
        <v>0.13780285429804182</v>
      </c>
      <c r="I62" s="122">
        <f>IF($B$3="NQC MW",SUMIFS(monthly_gwh_mw!$T:$T,monthly_gwh_mw!$D:$D,I$6,monthly_gwh_mw!$E:$E,$C$1,monthly_gwh_mw!$U:$U,"ok",monthly_gwh_mw!$I:$I,$C62,monthly_gwh_mw!$O:$O,$D62),
IF($B$3="GWh",SUMIFS(monthly_gwh_mw!$F:$F,monthly_gwh_mw!$D:$D,I$6,monthly_gwh_mw!$I:$I,$C62,monthly_gwh_mw!$O:$O,$D62),
"error: please select either NQC MW or GWh from the dropdown in cell A3"))</f>
        <v>0.13780285429804182</v>
      </c>
      <c r="J62" s="122">
        <f>IF($B$3="NQC MW",SUMIFS(monthly_gwh_mw!$T:$T,monthly_gwh_mw!$D:$D,J$6,monthly_gwh_mw!$E:$E,$C$1,monthly_gwh_mw!$U:$U,"ok",monthly_gwh_mw!$I:$I,$C62,monthly_gwh_mw!$O:$O,$D62),
IF($B$3="GWh",SUMIFS(monthly_gwh_mw!$F:$F,monthly_gwh_mw!$D:$D,J$6,monthly_gwh_mw!$I:$I,$C62,monthly_gwh_mw!$O:$O,$D62),
"error: please select either NQC MW or GWh from the dropdown in cell A3"))</f>
        <v>0.1354625930187742</v>
      </c>
      <c r="K62" s="122">
        <f>IF($B$3="NQC MW",SUMIFS(monthly_gwh_mw!$T:$T,monthly_gwh_mw!$D:$D,K$6,monthly_gwh_mw!$E:$E,$C$1,monthly_gwh_mw!$U:$U,"ok",monthly_gwh_mw!$I:$I,$C62,monthly_gwh_mw!$O:$O,$D62),
IF($B$3="GWh",SUMIFS(monthly_gwh_mw!$F:$F,monthly_gwh_mw!$D:$D,K$6,monthly_gwh_mw!$I:$I,$C62,monthly_gwh_mw!$O:$O,$D62),
"error: please select either NQC MW or GWh from the dropdown in cell A3"))</f>
        <v>7.133122331739508</v>
      </c>
      <c r="L62" s="122">
        <f>IF($B$3="NQC MW",SUMIFS(monthly_gwh_mw!$T:$T,monthly_gwh_mw!$D:$D,L$6,monthly_gwh_mw!$E:$E,$C$1,monthly_gwh_mw!$U:$U,"ok",monthly_gwh_mw!$I:$I,$C62,monthly_gwh_mw!$O:$O,$D62),
IF($B$3="GWh",SUMIFS(monthly_gwh_mw!$F:$F,monthly_gwh_mw!$D:$D,L$6,monthly_gwh_mw!$I:$I,$C62,monthly_gwh_mw!$O:$O,$D62),
"error: please select either NQC MW or GWh from the dropdown in cell A3"))</f>
        <v>7.133122331739508</v>
      </c>
      <c r="M62" s="122">
        <f>IF($B$3="NQC MW",SUMIFS(monthly_gwh_mw!$T:$T,monthly_gwh_mw!$D:$D,M$6,monthly_gwh_mw!$E:$E,$C$1,monthly_gwh_mw!$U:$U,"ok",monthly_gwh_mw!$I:$I,$C62,monthly_gwh_mw!$O:$O,$D62),
IF($B$3="GWh",SUMIFS(monthly_gwh_mw!$F:$F,monthly_gwh_mw!$D:$D,M$6,monthly_gwh_mw!$I:$I,$C62,monthly_gwh_mw!$O:$O,$D62),
"error: please select either NQC MW or GWh from the dropdown in cell A3"))</f>
        <v>7.133122331739508</v>
      </c>
      <c r="N62" s="122">
        <f>IF($B$3="NQC MW",SUMIFS(monthly_gwh_mw!$T:$T,monthly_gwh_mw!$D:$D,N$6,monthly_gwh_mw!$E:$E,$C$1,monthly_gwh_mw!$U:$U,"ok",monthly_gwh_mw!$I:$I,$C62,monthly_gwh_mw!$O:$O,$D62),
IF($B$3="GWh",SUMIFS(monthly_gwh_mw!$F:$F,monthly_gwh_mw!$D:$D,N$6,monthly_gwh_mw!$I:$I,$C62,monthly_gwh_mw!$O:$O,$D62),
"error: please select either NQC MW or GWh from the dropdown in cell A3"))</f>
        <v>7.133122331739508</v>
      </c>
      <c r="O62" s="122">
        <f>IF($B$3="NQC MW",SUMIFS(monthly_gwh_mw!$T:$T,monthly_gwh_mw!$D:$D,O$6,monthly_gwh_mw!$E:$E,$C$1,monthly_gwh_mw!$U:$U,"ok",monthly_gwh_mw!$I:$I,$C62,monthly_gwh_mw!$O:$O,$D62),
IF($B$3="GWh",SUMIFS(monthly_gwh_mw!$F:$F,monthly_gwh_mw!$D:$D,O$6,monthly_gwh_mw!$I:$I,$C62,monthly_gwh_mw!$O:$O,$D62),
"error: please select either NQC MW or GWh from the dropdown in cell A3"))</f>
        <v>7.133122331739508</v>
      </c>
      <c r="S62" s="96"/>
      <c r="T62" s="96"/>
    </row>
    <row r="63" spans="3:20" s="97" customFormat="1" x14ac:dyDescent="0.3">
      <c r="C63" s="99" t="s">
        <v>594</v>
      </c>
      <c r="D63" s="99" t="s">
        <v>633</v>
      </c>
      <c r="E63" s="122">
        <f>IF($B$3="NQC MW",SUMIFS(monthly_gwh_mw!$T:$T,monthly_gwh_mw!$D:$D,E$6,monthly_gwh_mw!$E:$E,$C$1,monthly_gwh_mw!$U:$U,"ok",monthly_gwh_mw!$I:$I,$C63,monthly_gwh_mw!$O:$O,$D63),
IF($B$3="GWh",SUMIFS(monthly_gwh_mw!$F:$F,monthly_gwh_mw!$D:$D,E$6,monthly_gwh_mw!$I:$I,$C63,monthly_gwh_mw!$O:$O,$D63),
"error: please select either NQC MW or GWh from the dropdown in cell A3"))</f>
        <v>0</v>
      </c>
      <c r="F63" s="122">
        <f>IF($B$3="NQC MW",SUMIFS(monthly_gwh_mw!$T:$T,monthly_gwh_mw!$D:$D,F$6,monthly_gwh_mw!$E:$E,$C$1,monthly_gwh_mw!$U:$U,"ok",monthly_gwh_mw!$I:$I,$C63,monthly_gwh_mw!$O:$O,$D63),
IF($B$3="GWh",SUMIFS(monthly_gwh_mw!$F:$F,monthly_gwh_mw!$D:$D,F$6,monthly_gwh_mw!$I:$I,$C63,monthly_gwh_mw!$O:$O,$D63),
"error: please select either NQC MW or GWh from the dropdown in cell A3"))</f>
        <v>0</v>
      </c>
      <c r="G63" s="122">
        <f>IF($B$3="NQC MW",SUMIFS(monthly_gwh_mw!$T:$T,monthly_gwh_mw!$D:$D,G$6,monthly_gwh_mw!$E:$E,$C$1,monthly_gwh_mw!$U:$U,"ok",monthly_gwh_mw!$I:$I,$C63,monthly_gwh_mw!$O:$O,$D63),
IF($B$3="GWh",SUMIFS(monthly_gwh_mw!$F:$F,monthly_gwh_mw!$D:$D,G$6,monthly_gwh_mw!$I:$I,$C63,monthly_gwh_mw!$O:$O,$D63),
"error: please select either NQC MW or GWh from the dropdown in cell A3"))</f>
        <v>0</v>
      </c>
      <c r="H63" s="122">
        <f>IF($B$3="NQC MW",SUMIFS(monthly_gwh_mw!$T:$T,monthly_gwh_mw!$D:$D,H$6,monthly_gwh_mw!$E:$E,$C$1,monthly_gwh_mw!$U:$U,"ok",monthly_gwh_mw!$I:$I,$C63,monthly_gwh_mw!$O:$O,$D63),
IF($B$3="GWh",SUMIFS(monthly_gwh_mw!$F:$F,monthly_gwh_mw!$D:$D,H$6,monthly_gwh_mw!$I:$I,$C63,monthly_gwh_mw!$O:$O,$D63),
"error: please select either NQC MW or GWh from the dropdown in cell A3"))</f>
        <v>0</v>
      </c>
      <c r="I63" s="122">
        <f>IF($B$3="NQC MW",SUMIFS(monthly_gwh_mw!$T:$T,monthly_gwh_mw!$D:$D,I$6,monthly_gwh_mw!$E:$E,$C$1,monthly_gwh_mw!$U:$U,"ok",monthly_gwh_mw!$I:$I,$C63,monthly_gwh_mw!$O:$O,$D63),
IF($B$3="GWh",SUMIFS(monthly_gwh_mw!$F:$F,monthly_gwh_mw!$D:$D,I$6,monthly_gwh_mw!$I:$I,$C63,monthly_gwh_mw!$O:$O,$D63),
"error: please select either NQC MW or GWh from the dropdown in cell A3"))</f>
        <v>0</v>
      </c>
      <c r="J63" s="122">
        <f>IF($B$3="NQC MW",SUMIFS(monthly_gwh_mw!$T:$T,monthly_gwh_mw!$D:$D,J$6,monthly_gwh_mw!$E:$E,$C$1,monthly_gwh_mw!$U:$U,"ok",monthly_gwh_mw!$I:$I,$C63,monthly_gwh_mw!$O:$O,$D63),
IF($B$3="GWh",SUMIFS(monthly_gwh_mw!$F:$F,monthly_gwh_mw!$D:$D,J$6,monthly_gwh_mw!$I:$I,$C63,monthly_gwh_mw!$O:$O,$D63),
"error: please select either NQC MW or GWh from the dropdown in cell A3"))</f>
        <v>0</v>
      </c>
      <c r="K63" s="122">
        <f>IF($B$3="NQC MW",SUMIFS(monthly_gwh_mw!$T:$T,monthly_gwh_mw!$D:$D,K$6,monthly_gwh_mw!$E:$E,$C$1,monthly_gwh_mw!$U:$U,"ok",monthly_gwh_mw!$I:$I,$C63,monthly_gwh_mw!$O:$O,$D63),
IF($B$3="GWh",SUMIFS(monthly_gwh_mw!$F:$F,monthly_gwh_mw!$D:$D,K$6,monthly_gwh_mw!$I:$I,$C63,monthly_gwh_mw!$O:$O,$D63),
"error: please select either NQC MW or GWh from the dropdown in cell A3"))</f>
        <v>0</v>
      </c>
      <c r="L63" s="122">
        <f>IF($B$3="NQC MW",SUMIFS(monthly_gwh_mw!$T:$T,monthly_gwh_mw!$D:$D,L$6,monthly_gwh_mw!$E:$E,$C$1,monthly_gwh_mw!$U:$U,"ok",monthly_gwh_mw!$I:$I,$C63,monthly_gwh_mw!$O:$O,$D63),
IF($B$3="GWh",SUMIFS(monthly_gwh_mw!$F:$F,monthly_gwh_mw!$D:$D,L$6,monthly_gwh_mw!$I:$I,$C63,monthly_gwh_mw!$O:$O,$D63),
"error: please select either NQC MW or GWh from the dropdown in cell A3"))</f>
        <v>0</v>
      </c>
      <c r="M63" s="122">
        <f>IF($B$3="NQC MW",SUMIFS(monthly_gwh_mw!$T:$T,monthly_gwh_mw!$D:$D,M$6,monthly_gwh_mw!$E:$E,$C$1,monthly_gwh_mw!$U:$U,"ok",monthly_gwh_mw!$I:$I,$C63,monthly_gwh_mw!$O:$O,$D63),
IF($B$3="GWh",SUMIFS(monthly_gwh_mw!$F:$F,monthly_gwh_mw!$D:$D,M$6,monthly_gwh_mw!$I:$I,$C63,monthly_gwh_mw!$O:$O,$D63),
"error: please select either NQC MW or GWh from the dropdown in cell A3"))</f>
        <v>0</v>
      </c>
      <c r="N63" s="122">
        <f>IF($B$3="NQC MW",SUMIFS(monthly_gwh_mw!$T:$T,monthly_gwh_mw!$D:$D,N$6,monthly_gwh_mw!$E:$E,$C$1,monthly_gwh_mw!$U:$U,"ok",monthly_gwh_mw!$I:$I,$C63,monthly_gwh_mw!$O:$O,$D63),
IF($B$3="GWh",SUMIFS(monthly_gwh_mw!$F:$F,monthly_gwh_mw!$D:$D,N$6,monthly_gwh_mw!$I:$I,$C63,monthly_gwh_mw!$O:$O,$D63),
"error: please select either NQC MW or GWh from the dropdown in cell A3"))</f>
        <v>0</v>
      </c>
      <c r="O63" s="122">
        <f>IF($B$3="NQC MW",SUMIFS(monthly_gwh_mw!$T:$T,monthly_gwh_mw!$D:$D,O$6,monthly_gwh_mw!$E:$E,$C$1,monthly_gwh_mw!$U:$U,"ok",monthly_gwh_mw!$I:$I,$C63,monthly_gwh_mw!$O:$O,$D63),
IF($B$3="GWh",SUMIFS(monthly_gwh_mw!$F:$F,monthly_gwh_mw!$D:$D,O$6,monthly_gwh_mw!$I:$I,$C63,monthly_gwh_mw!$O:$O,$D63),
"error: please select either NQC MW or GWh from the dropdown in cell A3"))</f>
        <v>0</v>
      </c>
      <c r="S63" s="96"/>
      <c r="T63" s="96"/>
    </row>
    <row r="64" spans="3:20" s="97" customFormat="1" x14ac:dyDescent="0.3">
      <c r="C64" s="99" t="s">
        <v>594</v>
      </c>
      <c r="D64" s="99" t="s">
        <v>634</v>
      </c>
      <c r="E64" s="122">
        <f>IF($B$3="NQC MW",SUMIFS(monthly_gwh_mw!$T:$T,monthly_gwh_mw!$D:$D,E$6,monthly_gwh_mw!$E:$E,$C$1,monthly_gwh_mw!$U:$U,"ok",monthly_gwh_mw!$I:$I,$C64,monthly_gwh_mw!$O:$O,$D64),
IF($B$3="GWh",SUMIFS(monthly_gwh_mw!$F:$F,monthly_gwh_mw!$D:$D,E$6,monthly_gwh_mw!$I:$I,$C64,monthly_gwh_mw!$O:$O,$D64),
"error: please select either NQC MW or GWh from the dropdown in cell A3"))</f>
        <v>0</v>
      </c>
      <c r="F64" s="122">
        <f>IF($B$3="NQC MW",SUMIFS(monthly_gwh_mw!$T:$T,monthly_gwh_mw!$D:$D,F$6,monthly_gwh_mw!$E:$E,$C$1,monthly_gwh_mw!$U:$U,"ok",monthly_gwh_mw!$I:$I,$C64,monthly_gwh_mw!$O:$O,$D64),
IF($B$3="GWh",SUMIFS(monthly_gwh_mw!$F:$F,monthly_gwh_mw!$D:$D,F$6,monthly_gwh_mw!$I:$I,$C64,monthly_gwh_mw!$O:$O,$D64),
"error: please select either NQC MW or GWh from the dropdown in cell A3"))</f>
        <v>0</v>
      </c>
      <c r="G64" s="122">
        <f>IF($B$3="NQC MW",SUMIFS(monthly_gwh_mw!$T:$T,monthly_gwh_mw!$D:$D,G$6,monthly_gwh_mw!$E:$E,$C$1,monthly_gwh_mw!$U:$U,"ok",monthly_gwh_mw!$I:$I,$C64,monthly_gwh_mw!$O:$O,$D64),
IF($B$3="GWh",SUMIFS(monthly_gwh_mw!$F:$F,monthly_gwh_mw!$D:$D,G$6,monthly_gwh_mw!$I:$I,$C64,monthly_gwh_mw!$O:$O,$D64),
"error: please select either NQC MW or GWh from the dropdown in cell A3"))</f>
        <v>0</v>
      </c>
      <c r="H64" s="122">
        <f>IF($B$3="NQC MW",SUMIFS(monthly_gwh_mw!$T:$T,monthly_gwh_mw!$D:$D,H$6,monthly_gwh_mw!$E:$E,$C$1,monthly_gwh_mw!$U:$U,"ok",monthly_gwh_mw!$I:$I,$C64,monthly_gwh_mw!$O:$O,$D64),
IF($B$3="GWh",SUMIFS(monthly_gwh_mw!$F:$F,monthly_gwh_mw!$D:$D,H$6,monthly_gwh_mw!$I:$I,$C64,monthly_gwh_mw!$O:$O,$D64),
"error: please select either NQC MW or GWh from the dropdown in cell A3"))</f>
        <v>0</v>
      </c>
      <c r="I64" s="122">
        <f>IF($B$3="NQC MW",SUMIFS(monthly_gwh_mw!$T:$T,monthly_gwh_mw!$D:$D,I$6,monthly_gwh_mw!$E:$E,$C$1,monthly_gwh_mw!$U:$U,"ok",monthly_gwh_mw!$I:$I,$C64,monthly_gwh_mw!$O:$O,$D64),
IF($B$3="GWh",SUMIFS(monthly_gwh_mw!$F:$F,monthly_gwh_mw!$D:$D,I$6,monthly_gwh_mw!$I:$I,$C64,monthly_gwh_mw!$O:$O,$D64),
"error: please select either NQC MW or GWh from the dropdown in cell A3"))</f>
        <v>0</v>
      </c>
      <c r="J64" s="122">
        <f>IF($B$3="NQC MW",SUMIFS(monthly_gwh_mw!$T:$T,monthly_gwh_mw!$D:$D,J$6,monthly_gwh_mw!$E:$E,$C$1,monthly_gwh_mw!$U:$U,"ok",monthly_gwh_mw!$I:$I,$C64,monthly_gwh_mw!$O:$O,$D64),
IF($B$3="GWh",SUMIFS(monthly_gwh_mw!$F:$F,monthly_gwh_mw!$D:$D,J$6,monthly_gwh_mw!$I:$I,$C64,monthly_gwh_mw!$O:$O,$D64),
"error: please select either NQC MW or GWh from the dropdown in cell A3"))</f>
        <v>0</v>
      </c>
      <c r="K64" s="122">
        <f>IF($B$3="NQC MW",SUMIFS(monthly_gwh_mw!$T:$T,monthly_gwh_mw!$D:$D,K$6,monthly_gwh_mw!$E:$E,$C$1,monthly_gwh_mw!$U:$U,"ok",monthly_gwh_mw!$I:$I,$C64,monthly_gwh_mw!$O:$O,$D64),
IF($B$3="GWh",SUMIFS(monthly_gwh_mw!$F:$F,monthly_gwh_mw!$D:$D,K$6,monthly_gwh_mw!$I:$I,$C64,monthly_gwh_mw!$O:$O,$D64),
"error: please select either NQC MW or GWh from the dropdown in cell A3"))</f>
        <v>0</v>
      </c>
      <c r="L64" s="122">
        <f>IF($B$3="NQC MW",SUMIFS(monthly_gwh_mw!$T:$T,monthly_gwh_mw!$D:$D,L$6,monthly_gwh_mw!$E:$E,$C$1,monthly_gwh_mw!$U:$U,"ok",monthly_gwh_mw!$I:$I,$C64,monthly_gwh_mw!$O:$O,$D64),
IF($B$3="GWh",SUMIFS(monthly_gwh_mw!$F:$F,monthly_gwh_mw!$D:$D,L$6,monthly_gwh_mw!$I:$I,$C64,monthly_gwh_mw!$O:$O,$D64),
"error: please select either NQC MW or GWh from the dropdown in cell A3"))</f>
        <v>0</v>
      </c>
      <c r="M64" s="122">
        <f>IF($B$3="NQC MW",SUMIFS(monthly_gwh_mw!$T:$T,monthly_gwh_mw!$D:$D,M$6,monthly_gwh_mw!$E:$E,$C$1,monthly_gwh_mw!$U:$U,"ok",monthly_gwh_mw!$I:$I,$C64,monthly_gwh_mw!$O:$O,$D64),
IF($B$3="GWh",SUMIFS(monthly_gwh_mw!$F:$F,monthly_gwh_mw!$D:$D,M$6,monthly_gwh_mw!$I:$I,$C64,monthly_gwh_mw!$O:$O,$D64),
"error: please select either NQC MW or GWh from the dropdown in cell A3"))</f>
        <v>0</v>
      </c>
      <c r="N64" s="122">
        <f>IF($B$3="NQC MW",SUMIFS(monthly_gwh_mw!$T:$T,monthly_gwh_mw!$D:$D,N$6,monthly_gwh_mw!$E:$E,$C$1,monthly_gwh_mw!$U:$U,"ok",monthly_gwh_mw!$I:$I,$C64,monthly_gwh_mw!$O:$O,$D64),
IF($B$3="GWh",SUMIFS(monthly_gwh_mw!$F:$F,monthly_gwh_mw!$D:$D,N$6,monthly_gwh_mw!$I:$I,$C64,monthly_gwh_mw!$O:$O,$D64),
"error: please select either NQC MW or GWh from the dropdown in cell A3"))</f>
        <v>0</v>
      </c>
      <c r="O64" s="122">
        <f>IF($B$3="NQC MW",SUMIFS(monthly_gwh_mw!$T:$T,monthly_gwh_mw!$D:$D,O$6,monthly_gwh_mw!$E:$E,$C$1,monthly_gwh_mw!$U:$U,"ok",monthly_gwh_mw!$I:$I,$C64,monthly_gwh_mw!$O:$O,$D64),
IF($B$3="GWh",SUMIFS(monthly_gwh_mw!$F:$F,monthly_gwh_mw!$D:$D,O$6,monthly_gwh_mw!$I:$I,$C64,monthly_gwh_mw!$O:$O,$D64),
"error: please select either NQC MW or GWh from the dropdown in cell A3"))</f>
        <v>0</v>
      </c>
      <c r="S64" s="96"/>
      <c r="T64" s="96"/>
    </row>
    <row r="65" spans="2:20" s="97" customFormat="1" x14ac:dyDescent="0.3">
      <c r="C65" s="99" t="s">
        <v>594</v>
      </c>
      <c r="D65" s="99" t="s">
        <v>635</v>
      </c>
      <c r="E65" s="122">
        <f>IF($B$3="NQC MW",SUMIFS(monthly_gwh_mw!$T:$T,monthly_gwh_mw!$D:$D,E$6,monthly_gwh_mw!$E:$E,$C$1,monthly_gwh_mw!$U:$U,"ok",monthly_gwh_mw!$I:$I,$C65,monthly_gwh_mw!$O:$O,$D65),
IF($B$3="GWh",SUMIFS(monthly_gwh_mw!$F:$F,monthly_gwh_mw!$D:$D,E$6,monthly_gwh_mw!$I:$I,$C65,monthly_gwh_mw!$O:$O,$D65),
"error: please select either NQC MW or GWh from the dropdown in cell A3"))</f>
        <v>0</v>
      </c>
      <c r="F65" s="122">
        <f>IF($B$3="NQC MW",SUMIFS(monthly_gwh_mw!$T:$T,monthly_gwh_mw!$D:$D,F$6,monthly_gwh_mw!$E:$E,$C$1,monthly_gwh_mw!$U:$U,"ok",monthly_gwh_mw!$I:$I,$C65,monthly_gwh_mw!$O:$O,$D65),
IF($B$3="GWh",SUMIFS(monthly_gwh_mw!$F:$F,monthly_gwh_mw!$D:$D,F$6,monthly_gwh_mw!$I:$I,$C65,monthly_gwh_mw!$O:$O,$D65),
"error: please select either NQC MW or GWh from the dropdown in cell A3"))</f>
        <v>0</v>
      </c>
      <c r="G65" s="122">
        <f>IF($B$3="NQC MW",SUMIFS(monthly_gwh_mw!$T:$T,monthly_gwh_mw!$D:$D,G$6,monthly_gwh_mw!$E:$E,$C$1,monthly_gwh_mw!$U:$U,"ok",monthly_gwh_mw!$I:$I,$C65,monthly_gwh_mw!$O:$O,$D65),
IF($B$3="GWh",SUMIFS(monthly_gwh_mw!$F:$F,monthly_gwh_mw!$D:$D,G$6,monthly_gwh_mw!$I:$I,$C65,monthly_gwh_mw!$O:$O,$D65),
"error: please select either NQC MW or GWh from the dropdown in cell A3"))</f>
        <v>0</v>
      </c>
      <c r="H65" s="122">
        <f>IF($B$3="NQC MW",SUMIFS(monthly_gwh_mw!$T:$T,monthly_gwh_mw!$D:$D,H$6,monthly_gwh_mw!$E:$E,$C$1,monthly_gwh_mw!$U:$U,"ok",monthly_gwh_mw!$I:$I,$C65,monthly_gwh_mw!$O:$O,$D65),
IF($B$3="GWh",SUMIFS(monthly_gwh_mw!$F:$F,monthly_gwh_mw!$D:$D,H$6,monthly_gwh_mw!$I:$I,$C65,monthly_gwh_mw!$O:$O,$D65),
"error: please select either NQC MW or GWh from the dropdown in cell A3"))</f>
        <v>0</v>
      </c>
      <c r="I65" s="122">
        <f>IF($B$3="NQC MW",SUMIFS(monthly_gwh_mw!$T:$T,monthly_gwh_mw!$D:$D,I$6,monthly_gwh_mw!$E:$E,$C$1,monthly_gwh_mw!$U:$U,"ok",monthly_gwh_mw!$I:$I,$C65,monthly_gwh_mw!$O:$O,$D65),
IF($B$3="GWh",SUMIFS(monthly_gwh_mw!$F:$F,monthly_gwh_mw!$D:$D,I$6,monthly_gwh_mw!$I:$I,$C65,monthly_gwh_mw!$O:$O,$D65),
"error: please select either NQC MW or GWh from the dropdown in cell A3"))</f>
        <v>0</v>
      </c>
      <c r="J65" s="122">
        <f>IF($B$3="NQC MW",SUMIFS(monthly_gwh_mw!$T:$T,monthly_gwh_mw!$D:$D,J$6,monthly_gwh_mw!$E:$E,$C$1,monthly_gwh_mw!$U:$U,"ok",monthly_gwh_mw!$I:$I,$C65,monthly_gwh_mw!$O:$O,$D65),
IF($B$3="GWh",SUMIFS(monthly_gwh_mw!$F:$F,monthly_gwh_mw!$D:$D,J$6,monthly_gwh_mw!$I:$I,$C65,monthly_gwh_mw!$O:$O,$D65),
"error: please select either NQC MW or GWh from the dropdown in cell A3"))</f>
        <v>0</v>
      </c>
      <c r="K65" s="122">
        <f>IF($B$3="NQC MW",SUMIFS(monthly_gwh_mw!$T:$T,monthly_gwh_mw!$D:$D,K$6,monthly_gwh_mw!$E:$E,$C$1,monthly_gwh_mw!$U:$U,"ok",monthly_gwh_mw!$I:$I,$C65,monthly_gwh_mw!$O:$O,$D65),
IF($B$3="GWh",SUMIFS(monthly_gwh_mw!$F:$F,monthly_gwh_mw!$D:$D,K$6,monthly_gwh_mw!$I:$I,$C65,monthly_gwh_mw!$O:$O,$D65),
"error: please select either NQC MW or GWh from the dropdown in cell A3"))</f>
        <v>0</v>
      </c>
      <c r="L65" s="122">
        <f>IF($B$3="NQC MW",SUMIFS(monthly_gwh_mw!$T:$T,monthly_gwh_mw!$D:$D,L$6,monthly_gwh_mw!$E:$E,$C$1,monthly_gwh_mw!$U:$U,"ok",monthly_gwh_mw!$I:$I,$C65,monthly_gwh_mw!$O:$O,$D65),
IF($B$3="GWh",SUMIFS(monthly_gwh_mw!$F:$F,monthly_gwh_mw!$D:$D,L$6,monthly_gwh_mw!$I:$I,$C65,monthly_gwh_mw!$O:$O,$D65),
"error: please select either NQC MW or GWh from the dropdown in cell A3"))</f>
        <v>0</v>
      </c>
      <c r="M65" s="122">
        <f>IF($B$3="NQC MW",SUMIFS(monthly_gwh_mw!$T:$T,monthly_gwh_mw!$D:$D,M$6,monthly_gwh_mw!$E:$E,$C$1,monthly_gwh_mw!$U:$U,"ok",monthly_gwh_mw!$I:$I,$C65,monthly_gwh_mw!$O:$O,$D65),
IF($B$3="GWh",SUMIFS(monthly_gwh_mw!$F:$F,monthly_gwh_mw!$D:$D,M$6,monthly_gwh_mw!$I:$I,$C65,monthly_gwh_mw!$O:$O,$D65),
"error: please select either NQC MW or GWh from the dropdown in cell A3"))</f>
        <v>0</v>
      </c>
      <c r="N65" s="122">
        <f>IF($B$3="NQC MW",SUMIFS(monthly_gwh_mw!$T:$T,monthly_gwh_mw!$D:$D,N$6,monthly_gwh_mw!$E:$E,$C$1,monthly_gwh_mw!$U:$U,"ok",monthly_gwh_mw!$I:$I,$C65,monthly_gwh_mw!$O:$O,$D65),
IF($B$3="GWh",SUMIFS(monthly_gwh_mw!$F:$F,monthly_gwh_mw!$D:$D,N$6,monthly_gwh_mw!$I:$I,$C65,monthly_gwh_mw!$O:$O,$D65),
"error: please select either NQC MW or GWh from the dropdown in cell A3"))</f>
        <v>0</v>
      </c>
      <c r="O65" s="122">
        <f>IF($B$3="NQC MW",SUMIFS(monthly_gwh_mw!$T:$T,monthly_gwh_mw!$D:$D,O$6,monthly_gwh_mw!$E:$E,$C$1,monthly_gwh_mw!$U:$U,"ok",monthly_gwh_mw!$I:$I,$C65,monthly_gwh_mw!$O:$O,$D65),
IF($B$3="GWh",SUMIFS(monthly_gwh_mw!$F:$F,monthly_gwh_mw!$D:$D,O$6,monthly_gwh_mw!$I:$I,$C65,monthly_gwh_mw!$O:$O,$D65),
"error: please select either NQC MW or GWh from the dropdown in cell A3"))</f>
        <v>0</v>
      </c>
      <c r="S65" s="96"/>
      <c r="T65" s="96"/>
    </row>
    <row r="66" spans="2:20" s="97" customFormat="1" ht="15" thickBot="1" x14ac:dyDescent="0.35">
      <c r="C66" s="114" t="s">
        <v>594</v>
      </c>
      <c r="D66" s="114" t="s">
        <v>636</v>
      </c>
      <c r="E66" s="122">
        <f>IF($B$3="NQC MW",SUMIFS(monthly_gwh_mw!$T:$T,monthly_gwh_mw!$D:$D,E$6,monthly_gwh_mw!$E:$E,$C$1,monthly_gwh_mw!$U:$U,"ok",monthly_gwh_mw!$I:$I,$C66,monthly_gwh_mw!$O:$O,$D66),
IF($B$3="GWh",SUMIFS(monthly_gwh_mw!$F:$F,monthly_gwh_mw!$D:$D,E$6,monthly_gwh_mw!$I:$I,$C66,monthly_gwh_mw!$O:$O,$D66),
"error: please select either NQC MW or GWh from the dropdown in cell A3"))</f>
        <v>0</v>
      </c>
      <c r="F66" s="122">
        <f>IF($B$3="NQC MW",SUMIFS(monthly_gwh_mw!$T:$T,monthly_gwh_mw!$D:$D,F$6,monthly_gwh_mw!$E:$E,$C$1,monthly_gwh_mw!$U:$U,"ok",monthly_gwh_mw!$I:$I,$C66,monthly_gwh_mw!$O:$O,$D66),
IF($B$3="GWh",SUMIFS(monthly_gwh_mw!$F:$F,monthly_gwh_mw!$D:$D,F$6,monthly_gwh_mw!$I:$I,$C66,monthly_gwh_mw!$O:$O,$D66),
"error: please select either NQC MW or GWh from the dropdown in cell A3"))</f>
        <v>0</v>
      </c>
      <c r="G66" s="122">
        <f>IF($B$3="NQC MW",SUMIFS(monthly_gwh_mw!$T:$T,monthly_gwh_mw!$D:$D,G$6,monthly_gwh_mw!$E:$E,$C$1,monthly_gwh_mw!$U:$U,"ok",monthly_gwh_mw!$I:$I,$C66,monthly_gwh_mw!$O:$O,$D66),
IF($B$3="GWh",SUMIFS(monthly_gwh_mw!$F:$F,monthly_gwh_mw!$D:$D,G$6,monthly_gwh_mw!$I:$I,$C66,monthly_gwh_mw!$O:$O,$D66),
"error: please select either NQC MW or GWh from the dropdown in cell A3"))</f>
        <v>0</v>
      </c>
      <c r="H66" s="122">
        <f>IF($B$3="NQC MW",SUMIFS(monthly_gwh_mw!$T:$T,monthly_gwh_mw!$D:$D,H$6,monthly_gwh_mw!$E:$E,$C$1,monthly_gwh_mw!$U:$U,"ok",monthly_gwh_mw!$I:$I,$C66,monthly_gwh_mw!$O:$O,$D66),
IF($B$3="GWh",SUMIFS(monthly_gwh_mw!$F:$F,monthly_gwh_mw!$D:$D,H$6,monthly_gwh_mw!$I:$I,$C66,monthly_gwh_mw!$O:$O,$D66),
"error: please select either NQC MW or GWh from the dropdown in cell A3"))</f>
        <v>50</v>
      </c>
      <c r="I66" s="122">
        <f>IF($B$3="NQC MW",SUMIFS(monthly_gwh_mw!$T:$T,monthly_gwh_mw!$D:$D,I$6,monthly_gwh_mw!$E:$E,$C$1,monthly_gwh_mw!$U:$U,"ok",monthly_gwh_mw!$I:$I,$C66,monthly_gwh_mw!$O:$O,$D66),
IF($B$3="GWh",SUMIFS(monthly_gwh_mw!$F:$F,monthly_gwh_mw!$D:$D,I$6,monthly_gwh_mw!$I:$I,$C66,monthly_gwh_mw!$O:$O,$D66),
"error: please select either NQC MW or GWh from the dropdown in cell A3"))</f>
        <v>50</v>
      </c>
      <c r="J66" s="122">
        <f>IF($B$3="NQC MW",SUMIFS(monthly_gwh_mw!$T:$T,monthly_gwh_mw!$D:$D,J$6,monthly_gwh_mw!$E:$E,$C$1,monthly_gwh_mw!$U:$U,"ok",monthly_gwh_mw!$I:$I,$C66,monthly_gwh_mw!$O:$O,$D66),
IF($B$3="GWh",SUMIFS(monthly_gwh_mw!$F:$F,monthly_gwh_mw!$D:$D,J$6,monthly_gwh_mw!$I:$I,$C66,monthly_gwh_mw!$O:$O,$D66),
"error: please select either NQC MW or GWh from the dropdown in cell A3"))</f>
        <v>50</v>
      </c>
      <c r="K66" s="122">
        <f>IF($B$3="NQC MW",SUMIFS(monthly_gwh_mw!$T:$T,monthly_gwh_mw!$D:$D,K$6,monthly_gwh_mw!$E:$E,$C$1,monthly_gwh_mw!$U:$U,"ok",monthly_gwh_mw!$I:$I,$C66,monthly_gwh_mw!$O:$O,$D66),
IF($B$3="GWh",SUMIFS(monthly_gwh_mw!$F:$F,monthly_gwh_mw!$D:$D,K$6,monthly_gwh_mw!$I:$I,$C66,monthly_gwh_mw!$O:$O,$D66),
"error: please select either NQC MW or GWh from the dropdown in cell A3"))</f>
        <v>75</v>
      </c>
      <c r="L66" s="122">
        <f>IF($B$3="NQC MW",SUMIFS(monthly_gwh_mw!$T:$T,monthly_gwh_mw!$D:$D,L$6,monthly_gwh_mw!$E:$E,$C$1,monthly_gwh_mw!$U:$U,"ok",monthly_gwh_mw!$I:$I,$C66,monthly_gwh_mw!$O:$O,$D66),
IF($B$3="GWh",SUMIFS(monthly_gwh_mw!$F:$F,monthly_gwh_mw!$D:$D,L$6,monthly_gwh_mw!$I:$I,$C66,monthly_gwh_mw!$O:$O,$D66),
"error: please select either NQC MW or GWh from the dropdown in cell A3"))</f>
        <v>75</v>
      </c>
      <c r="M66" s="122">
        <f>IF($B$3="NQC MW",SUMIFS(monthly_gwh_mw!$T:$T,monthly_gwh_mw!$D:$D,M$6,monthly_gwh_mw!$E:$E,$C$1,monthly_gwh_mw!$U:$U,"ok",monthly_gwh_mw!$I:$I,$C66,monthly_gwh_mw!$O:$O,$D66),
IF($B$3="GWh",SUMIFS(monthly_gwh_mw!$F:$F,monthly_gwh_mw!$D:$D,M$6,monthly_gwh_mw!$I:$I,$C66,monthly_gwh_mw!$O:$O,$D66),
"error: please select either NQC MW or GWh from the dropdown in cell A3"))</f>
        <v>75</v>
      </c>
      <c r="N66" s="122">
        <f>IF($B$3="NQC MW",SUMIFS(monthly_gwh_mw!$T:$T,monthly_gwh_mw!$D:$D,N$6,monthly_gwh_mw!$E:$E,$C$1,monthly_gwh_mw!$U:$U,"ok",monthly_gwh_mw!$I:$I,$C66,monthly_gwh_mw!$O:$O,$D66),
IF($B$3="GWh",SUMIFS(monthly_gwh_mw!$F:$F,monthly_gwh_mw!$D:$D,N$6,monthly_gwh_mw!$I:$I,$C66,monthly_gwh_mw!$O:$O,$D66),
"error: please select either NQC MW or GWh from the dropdown in cell A3"))</f>
        <v>75</v>
      </c>
      <c r="O66" s="122">
        <f>IF($B$3="NQC MW",SUMIFS(monthly_gwh_mw!$T:$T,monthly_gwh_mw!$D:$D,O$6,monthly_gwh_mw!$E:$E,$C$1,monthly_gwh_mw!$U:$U,"ok",monthly_gwh_mw!$I:$I,$C66,monthly_gwh_mw!$O:$O,$D66),
IF($B$3="GWh",SUMIFS(monthly_gwh_mw!$F:$F,monthly_gwh_mw!$D:$D,O$6,monthly_gwh_mw!$I:$I,$C66,monthly_gwh_mw!$O:$O,$D66),
"error: please select either NQC MW or GWh from the dropdown in cell A3"))</f>
        <v>75</v>
      </c>
      <c r="S66" s="96"/>
      <c r="T66" s="96"/>
    </row>
    <row r="67" spans="2:20" x14ac:dyDescent="0.3">
      <c r="B67" s="10"/>
      <c r="C67" s="115" t="s">
        <v>637</v>
      </c>
      <c r="D67" s="118"/>
      <c r="E67" s="122">
        <f>SUMIFS(monthly_gwh_mw!$T:$T,monthly_gwh_mw!$D:$D,E6,monthly_gwh_mw!$E:$E,$C$1,monthly_gwh_mw!$U:$U,"ok")</f>
        <v>11</v>
      </c>
      <c r="F67" s="122">
        <f>SUMIFS(monthly_gwh_mw!$T:$T,monthly_gwh_mw!$D:$D,F6,monthly_gwh_mw!$E:$E,$C$1,monthly_gwh_mw!$U:$U,"ok")</f>
        <v>202.75668436773981</v>
      </c>
      <c r="G67" s="122">
        <f>SUMIFS(monthly_gwh_mw!$T:$T,monthly_gwh_mw!$D:$D,G6,monthly_gwh_mw!$E:$E,$C$1,monthly_gwh_mw!$U:$U,"ok")</f>
        <v>203.1947859276469</v>
      </c>
      <c r="H67" s="122">
        <f>SUMIFS(monthly_gwh_mw!$T:$T,monthly_gwh_mw!$D:$D,H6,monthly_gwh_mw!$E:$E,$C$1,monthly_gwh_mw!$U:$U,"ok")</f>
        <v>205.93000000000004</v>
      </c>
      <c r="I67" s="122">
        <f>SUMIFS(monthly_gwh_mw!$T:$T,monthly_gwh_mw!$D:$D,I6,monthly_gwh_mw!$E:$E,$C$1,monthly_gwh_mw!$U:$U,"ok")</f>
        <v>206.43000000000004</v>
      </c>
      <c r="J67" s="122">
        <f>SUMIFS(monthly_gwh_mw!$T:$T,monthly_gwh_mw!$D:$D,J6,monthly_gwh_mw!$E:$E,$C$1,monthly_gwh_mw!$U:$U,"ok")</f>
        <v>207.38924157667964</v>
      </c>
      <c r="K67" s="122">
        <f>SUMIFS(monthly_gwh_mw!$T:$T,monthly_gwh_mw!$D:$D,K6,monthly_gwh_mw!$E:$E,$C$1,monthly_gwh_mw!$U:$U,"ok")</f>
        <v>208.34848315335913</v>
      </c>
      <c r="L67" s="122">
        <f>SUMIFS(monthly_gwh_mw!$T:$T,monthly_gwh_mw!$D:$D,L6,monthly_gwh_mw!$E:$E,$C$1,monthly_gwh_mw!$U:$U,"ok")</f>
        <v>210.34848315335913</v>
      </c>
      <c r="M67" s="122">
        <f>SUMIFS(monthly_gwh_mw!$T:$T,monthly_gwh_mw!$D:$D,M6,monthly_gwh_mw!$E:$E,$C$1,monthly_gwh_mw!$U:$U,"ok")</f>
        <v>211.34848315335913</v>
      </c>
      <c r="N67" s="122">
        <f>SUMIFS(monthly_gwh_mw!$T:$T,monthly_gwh_mw!$D:$D,N6,monthly_gwh_mw!$E:$E,$C$1,monthly_gwh_mw!$U:$U,"ok")</f>
        <v>213.34848315335913</v>
      </c>
      <c r="O67" s="122">
        <f>SUMIFS(monthly_gwh_mw!$T:$T,monthly_gwh_mw!$D:$D,O6,monthly_gwh_mw!$E:$E,$C$1,monthly_gwh_mw!$U:$U,"ok")</f>
        <v>214.34848315335913</v>
      </c>
      <c r="P67" s="97"/>
      <c r="Q67" s="97"/>
      <c r="R67" s="97"/>
      <c r="S67" s="96"/>
      <c r="T67" s="96"/>
    </row>
    <row r="68" spans="2:20" s="97" customFormat="1" x14ac:dyDescent="0.3">
      <c r="B68" s="101"/>
      <c r="C68" s="116" t="s">
        <v>638</v>
      </c>
      <c r="D68" s="113"/>
      <c r="E68" s="204">
        <f>estimate_system_ra_requirement!D78</f>
        <v>177.07759195802387</v>
      </c>
      <c r="F68" s="204">
        <f>estimate_system_ra_requirement!E78</f>
        <v>175.06</v>
      </c>
      <c r="G68" s="204">
        <f>estimate_system_ra_requirement!F78</f>
        <v>175.38532160227902</v>
      </c>
      <c r="H68" s="204">
        <f>estimate_system_ra_requirement!G78</f>
        <v>176.00173820270427</v>
      </c>
      <c r="I68" s="204">
        <f>estimate_system_ra_requirement!H78</f>
        <v>176.60469934849195</v>
      </c>
      <c r="J68" s="204">
        <f>estimate_system_ra_requirement!I78</f>
        <v>177.43632615328926</v>
      </c>
      <c r="K68" s="204">
        <f>estimate_system_ra_requirement!J78</f>
        <v>178.16341667853351</v>
      </c>
      <c r="L68" s="204">
        <f>estimate_system_ra_requirement!K78</f>
        <v>179.02237131028627</v>
      </c>
      <c r="M68" s="204">
        <f>estimate_system_ra_requirement!L78</f>
        <v>179.89572005125018</v>
      </c>
      <c r="N68" s="204">
        <f>estimate_system_ra_requirement!M78</f>
        <v>180.71488513114758</v>
      </c>
      <c r="O68" s="222">
        <f>estimate_system_ra_requirement!N78</f>
        <v>181.87296578990509</v>
      </c>
      <c r="S68" s="96"/>
      <c r="T68" s="96"/>
    </row>
    <row r="69" spans="2:20" s="97" customFormat="1" x14ac:dyDescent="0.3">
      <c r="B69" s="101"/>
      <c r="C69" s="116" t="s">
        <v>639</v>
      </c>
      <c r="D69" s="113"/>
      <c r="E69" s="204">
        <f>E68*1.15</f>
        <v>203.63923075172744</v>
      </c>
      <c r="F69" s="204">
        <f t="shared" ref="F69:O69" si="1">F68*1.15</f>
        <v>201.31899999999999</v>
      </c>
      <c r="G69" s="204">
        <f t="shared" si="1"/>
        <v>201.69311984262086</v>
      </c>
      <c r="H69" s="204">
        <f t="shared" si="1"/>
        <v>202.40199893310989</v>
      </c>
      <c r="I69" s="204">
        <f t="shared" si="1"/>
        <v>203.09540425076571</v>
      </c>
      <c r="J69" s="204">
        <f t="shared" si="1"/>
        <v>204.05177507628264</v>
      </c>
      <c r="K69" s="204">
        <f t="shared" si="1"/>
        <v>204.88792918031351</v>
      </c>
      <c r="L69" s="204">
        <f t="shared" si="1"/>
        <v>205.87572700682921</v>
      </c>
      <c r="M69" s="204">
        <f t="shared" si="1"/>
        <v>206.8800780589377</v>
      </c>
      <c r="N69" s="204">
        <f t="shared" si="1"/>
        <v>207.82211790081971</v>
      </c>
      <c r="O69" s="222">
        <f t="shared" si="1"/>
        <v>209.15391065839086</v>
      </c>
      <c r="S69" s="96"/>
      <c r="T69" s="96"/>
    </row>
    <row r="70" spans="2:20" ht="15" thickBot="1" x14ac:dyDescent="0.35">
      <c r="B70" s="97"/>
      <c r="C70" s="117" t="s">
        <v>640</v>
      </c>
      <c r="D70" s="119"/>
      <c r="E70" s="223">
        <f>E67-E69</f>
        <v>-192.63923075172744</v>
      </c>
      <c r="F70" s="223">
        <f t="shared" ref="F70:O70" si="2">F67-F69</f>
        <v>1.4376843677398199</v>
      </c>
      <c r="G70" s="223">
        <f>G67-G69</f>
        <v>1.501666085026045</v>
      </c>
      <c r="H70" s="223">
        <f t="shared" si="2"/>
        <v>3.5280010668901411</v>
      </c>
      <c r="I70" s="223">
        <f t="shared" si="2"/>
        <v>3.3345957492343246</v>
      </c>
      <c r="J70" s="223">
        <f t="shared" si="2"/>
        <v>3.3374665003969994</v>
      </c>
      <c r="K70" s="223">
        <f t="shared" si="2"/>
        <v>3.4605539730456201</v>
      </c>
      <c r="L70" s="223">
        <f t="shared" si="2"/>
        <v>4.4727561465299175</v>
      </c>
      <c r="M70" s="223">
        <f t="shared" si="2"/>
        <v>4.4684050944214277</v>
      </c>
      <c r="N70" s="223">
        <f t="shared" si="2"/>
        <v>5.5263652525394207</v>
      </c>
      <c r="O70" s="224">
        <f t="shared" si="2"/>
        <v>5.1945724949682699</v>
      </c>
      <c r="P70" s="97"/>
      <c r="Q70" s="97"/>
      <c r="R70" s="97"/>
      <c r="S70" s="96"/>
      <c r="T70" s="96"/>
    </row>
    <row r="72" spans="2:20" x14ac:dyDescent="0.3">
      <c r="B72" s="97"/>
      <c r="C72" s="106"/>
      <c r="D72" s="106"/>
      <c r="E72" s="97"/>
      <c r="F72" s="97"/>
      <c r="G72" s="97"/>
      <c r="H72" s="97"/>
      <c r="I72" s="97"/>
      <c r="J72" s="97"/>
      <c r="K72" s="97"/>
      <c r="L72" s="97"/>
      <c r="M72" s="97"/>
      <c r="N72" s="97"/>
      <c r="O72" s="97"/>
      <c r="P72" s="97"/>
      <c r="Q72" s="97"/>
      <c r="R72" s="97"/>
      <c r="S72" s="96"/>
      <c r="T72" s="96"/>
    </row>
    <row r="73" spans="2:20" x14ac:dyDescent="0.3">
      <c r="B73" s="97"/>
      <c r="C73" s="98" t="s">
        <v>641</v>
      </c>
      <c r="D73" s="105"/>
      <c r="E73" s="79">
        <f>B2</f>
        <v>2021</v>
      </c>
      <c r="F73" s="97"/>
      <c r="G73" s="97"/>
      <c r="H73" s="97"/>
      <c r="I73" s="97"/>
      <c r="J73" s="97"/>
      <c r="K73" s="97"/>
      <c r="L73" s="97"/>
      <c r="M73" s="97"/>
      <c r="N73" s="97"/>
      <c r="O73" s="97"/>
      <c r="P73" s="97"/>
      <c r="Q73" s="97"/>
      <c r="R73" s="97"/>
      <c r="S73" s="96"/>
      <c r="T73" s="96"/>
    </row>
    <row r="74" spans="2:20" x14ac:dyDescent="0.3">
      <c r="B74" s="97"/>
      <c r="C74" s="98" t="s">
        <v>642</v>
      </c>
      <c r="D74" s="105"/>
      <c r="E74" s="154">
        <f>SUM(unique_contracts!AL:AL)</f>
        <v>1.1470295386657816</v>
      </c>
      <c r="F74" s="97"/>
      <c r="G74" s="97"/>
      <c r="H74" s="97"/>
      <c r="I74" s="97"/>
      <c r="J74" s="97"/>
      <c r="K74" s="97"/>
      <c r="L74" s="97"/>
      <c r="M74" s="97"/>
      <c r="N74" s="97"/>
      <c r="O74" s="97"/>
      <c r="P74" s="97"/>
      <c r="Q74" s="97"/>
      <c r="R74" s="97"/>
      <c r="S74" s="96"/>
      <c r="T74" s="65" t="s">
        <v>643</v>
      </c>
    </row>
    <row r="75" spans="2:20" x14ac:dyDescent="0.3">
      <c r="B75" s="97"/>
      <c r="C75" s="98" t="s">
        <v>644</v>
      </c>
      <c r="D75" s="105"/>
      <c r="E75" s="154">
        <f>SUM(unique_contracts!AM:AM)</f>
        <v>0</v>
      </c>
      <c r="F75" s="97"/>
      <c r="G75" s="97"/>
      <c r="H75" s="97"/>
      <c r="I75" s="97"/>
      <c r="J75" s="97"/>
      <c r="K75" s="97"/>
      <c r="L75" s="97"/>
      <c r="M75" s="97"/>
      <c r="N75" s="97"/>
      <c r="O75" s="97"/>
      <c r="P75" s="97"/>
      <c r="Q75" s="97"/>
      <c r="R75" s="97"/>
      <c r="S75" s="96"/>
      <c r="T75" s="97" t="b">
        <f>ABS(SUMPRODUCT(unique_contracts!AK:AK,unique_contracts!M:M)+SUM(unique_contracts!AQ:AQ)-E78)&lt;5</f>
        <v>1</v>
      </c>
    </row>
    <row r="76" spans="2:20" x14ac:dyDescent="0.3">
      <c r="B76" s="97"/>
      <c r="C76" s="98" t="s">
        <v>645</v>
      </c>
      <c r="D76" s="105"/>
      <c r="E76" s="154">
        <f>SUM(unique_contracts!AN:AN)</f>
        <v>0</v>
      </c>
      <c r="F76" s="97"/>
      <c r="G76" s="97"/>
      <c r="H76" s="97"/>
      <c r="I76" s="97"/>
      <c r="J76" s="97"/>
      <c r="K76" s="97"/>
      <c r="L76" s="97"/>
      <c r="M76" s="97"/>
      <c r="N76" s="97"/>
      <c r="O76" s="97"/>
      <c r="P76" s="97"/>
      <c r="Q76" s="97"/>
      <c r="R76" s="97"/>
      <c r="S76" s="96"/>
      <c r="T76" s="96"/>
    </row>
    <row r="77" spans="2:20" x14ac:dyDescent="0.3">
      <c r="B77" s="97"/>
      <c r="C77" s="98" t="s">
        <v>646</v>
      </c>
      <c r="D77" s="105"/>
      <c r="E77" s="154">
        <f>SUM(unique_contracts!AQ:AQ)</f>
        <v>0</v>
      </c>
      <c r="F77" s="97"/>
      <c r="G77" s="97"/>
      <c r="H77" s="97"/>
      <c r="I77" s="97"/>
      <c r="J77" s="97"/>
      <c r="K77" s="97"/>
      <c r="L77" s="97"/>
      <c r="M77" s="97"/>
      <c r="N77" s="97"/>
      <c r="O77" s="97"/>
      <c r="P77" s="97"/>
      <c r="Q77" s="97"/>
      <c r="R77" s="97"/>
      <c r="S77" s="96"/>
      <c r="T77" s="96"/>
    </row>
    <row r="78" spans="2:20" x14ac:dyDescent="0.3">
      <c r="B78" s="97"/>
      <c r="C78" s="98" t="s">
        <v>647</v>
      </c>
      <c r="D78" s="105"/>
      <c r="E78" s="154">
        <f>SUM(E74:E77)</f>
        <v>1.1470295386657816</v>
      </c>
      <c r="F78" s="97"/>
      <c r="G78" s="97"/>
      <c r="H78" s="97"/>
      <c r="I78" s="97"/>
      <c r="J78" s="97"/>
      <c r="K78" s="97"/>
      <c r="L78" s="97"/>
      <c r="M78" s="97"/>
      <c r="N78" s="97"/>
      <c r="O78" s="97"/>
      <c r="P78" s="97"/>
      <c r="Q78" s="97"/>
      <c r="R78" s="97"/>
      <c r="S78" s="96"/>
      <c r="T78" s="96"/>
    </row>
    <row r="79" spans="2:20" x14ac:dyDescent="0.3">
      <c r="B79" s="97"/>
      <c r="C79" s="106"/>
      <c r="D79" s="105"/>
      <c r="E79" s="155"/>
      <c r="F79" s="97"/>
      <c r="G79" s="97"/>
      <c r="H79" s="97"/>
      <c r="I79" s="97"/>
      <c r="J79" s="97"/>
      <c r="K79" s="97"/>
      <c r="L79" s="97"/>
      <c r="M79" s="97"/>
      <c r="N79" s="97"/>
      <c r="O79" s="97"/>
      <c r="P79" s="97"/>
      <c r="Q79" s="97"/>
      <c r="R79" s="97"/>
      <c r="S79" s="96"/>
      <c r="T79" s="96"/>
    </row>
    <row r="80" spans="2:20" x14ac:dyDescent="0.3">
      <c r="B80" s="97"/>
      <c r="C80" s="105"/>
      <c r="D80" s="105"/>
      <c r="E80" s="97"/>
      <c r="F80" s="97"/>
      <c r="G80" s="97"/>
      <c r="H80" s="97"/>
      <c r="I80" s="97"/>
      <c r="J80" s="97"/>
      <c r="K80" s="97"/>
      <c r="L80" s="97"/>
      <c r="M80" s="97"/>
      <c r="N80" s="97"/>
      <c r="O80" s="97"/>
      <c r="P80" s="97"/>
      <c r="Q80" s="97"/>
      <c r="R80" s="97"/>
      <c r="S80" s="96"/>
      <c r="T80" s="96"/>
    </row>
    <row r="81" spans="3:4" x14ac:dyDescent="0.3">
      <c r="C81" s="106"/>
      <c r="D81" s="106"/>
    </row>
    <row r="82" spans="3:4" x14ac:dyDescent="0.3">
      <c r="C82" s="104"/>
      <c r="D82" s="104"/>
    </row>
  </sheetData>
  <sheetProtection algorithmName="SHA-512" hashValue="C64sv6ZAxaDqgLNKTLASXy2eLnBOjnAIrOnx7PrqauU0XzEVxFffniQid+KgzfhcyetL6MCXv2Grk3Xte3hMAw==" saltValue="YyVTuS+ObsDfvGHWsklnyw==" spinCount="100000" sheet="1" objects="1" scenarios="1" selectLockedCells="1" selectUnlockedCells="1"/>
  <conditionalFormatting sqref="T75">
    <cfRule type="cellIs" dxfId="12" priority="9" operator="equal">
      <formula>FALSE</formula>
    </cfRule>
    <cfRule type="cellIs" dxfId="11" priority="10" operator="equal">
      <formula>TRUE</formula>
    </cfRule>
  </conditionalFormatting>
  <conditionalFormatting sqref="AE9:AI20">
    <cfRule type="cellIs" dxfId="10" priority="6" operator="equal">
      <formula>1</formula>
    </cfRule>
  </conditionalFormatting>
  <conditionalFormatting sqref="AE17:AI20">
    <cfRule type="cellIs" dxfId="9" priority="5" operator="equal">
      <formula>1</formula>
    </cfRule>
  </conditionalFormatting>
  <conditionalFormatting sqref="T7">
    <cfRule type="cellIs" dxfId="8" priority="3" operator="equal">
      <formula>FALSE</formula>
    </cfRule>
    <cfRule type="cellIs" dxfId="7" priority="4" operator="equal">
      <formula>TRUE</formula>
    </cfRule>
  </conditionalFormatting>
  <conditionalFormatting sqref="T10">
    <cfRule type="cellIs" dxfId="6" priority="1" operator="greaterThan">
      <formula>0</formula>
    </cfRule>
    <cfRule type="cellIs" dxfId="5" priority="2" operator="equal">
      <formula>0</formula>
    </cfRule>
  </conditionalFormatting>
  <dataValidations count="1">
    <dataValidation type="list" allowBlank="1" showInputMessage="1" showErrorMessage="1" sqref="B3" xr:uid="{00000000-0002-0000-1300-000000000000}">
      <formula1>$Y$2:$Y$3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month_map!$B$1:$B$12</xm:f>
          </x14:formula1>
          <xm:sqref>B1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rgb="FF00B050"/>
  </sheetPr>
  <dimension ref="A1:K4012"/>
  <sheetViews>
    <sheetView zoomScale="70" zoomScaleNormal="70" workbookViewId="0">
      <pane xSplit="2" ySplit="5" topLeftCell="C6" activePane="bottomRight" state="frozen"/>
      <selection pane="topRight" activeCell="C1" sqref="C1"/>
      <selection pane="bottomLeft" activeCell="A6" sqref="A6"/>
      <selection pane="bottomRight" activeCell="B1033" sqref="B1033"/>
    </sheetView>
  </sheetViews>
  <sheetFormatPr defaultColWidth="8.88671875" defaultRowHeight="14.4" x14ac:dyDescent="0.3"/>
  <cols>
    <col min="1" max="1" width="13.44140625" style="1" bestFit="1" customWidth="1"/>
    <col min="2" max="2" width="86.44140625" style="62" bestFit="1" customWidth="1"/>
    <col min="3" max="3" width="95.33203125" style="1" bestFit="1" customWidth="1"/>
    <col min="4" max="4" width="14.88671875" style="1" bestFit="1" customWidth="1"/>
    <col min="5" max="5" width="30.44140625" style="1" bestFit="1" customWidth="1"/>
    <col min="6" max="6" width="20.44140625" style="1" bestFit="1" customWidth="1"/>
    <col min="7" max="7" width="48.109375" style="1" customWidth="1"/>
    <col min="8" max="8" width="12" style="1" bestFit="1" customWidth="1"/>
    <col min="9" max="9" width="15" bestFit="1" customWidth="1"/>
    <col min="10" max="10" width="16.6640625" style="59" bestFit="1" customWidth="1"/>
    <col min="11" max="11" width="9.109375" style="93"/>
  </cols>
  <sheetData>
    <row r="1" spans="1:11" x14ac:dyDescent="0.3">
      <c r="A1" s="97" t="s">
        <v>648</v>
      </c>
      <c r="B1" s="62" t="s">
        <v>308</v>
      </c>
      <c r="C1" s="97" t="s">
        <v>649</v>
      </c>
      <c r="D1" s="97" t="s">
        <v>650</v>
      </c>
      <c r="E1" s="97" t="s">
        <v>651</v>
      </c>
      <c r="F1" s="97" t="s">
        <v>418</v>
      </c>
      <c r="G1" s="97" t="s">
        <v>652</v>
      </c>
      <c r="H1" s="97" t="s">
        <v>653</v>
      </c>
      <c r="I1" s="97" t="s">
        <v>386</v>
      </c>
      <c r="J1" s="55" t="s">
        <v>345</v>
      </c>
      <c r="K1" s="93" t="s">
        <v>348</v>
      </c>
    </row>
    <row r="2" spans="1:11" hidden="1" x14ac:dyDescent="0.3">
      <c r="A2" s="97" t="s">
        <v>654</v>
      </c>
      <c r="B2" s="62" t="s">
        <v>655</v>
      </c>
      <c r="C2" s="97">
        <v>0</v>
      </c>
      <c r="D2" s="97">
        <v>4.6399999999999997</v>
      </c>
      <c r="E2" s="97">
        <v>0</v>
      </c>
      <c r="F2" s="97" t="s">
        <v>419</v>
      </c>
      <c r="G2" s="97" t="s">
        <v>656</v>
      </c>
      <c r="H2" s="97">
        <v>1</v>
      </c>
      <c r="I2" s="96">
        <f t="shared" ref="I2:I65" si="0">NOT(H2)*1</f>
        <v>0</v>
      </c>
      <c r="J2" s="59">
        <v>1</v>
      </c>
      <c r="K2" s="93" t="s">
        <v>636</v>
      </c>
    </row>
    <row r="3" spans="1:11" hidden="1" x14ac:dyDescent="0.3">
      <c r="A3" s="97" t="s">
        <v>654</v>
      </c>
      <c r="B3" s="62" t="s">
        <v>657</v>
      </c>
      <c r="C3" s="97">
        <v>0</v>
      </c>
      <c r="D3" s="97">
        <v>3</v>
      </c>
      <c r="E3" s="97">
        <v>0</v>
      </c>
      <c r="F3" s="97" t="s">
        <v>419</v>
      </c>
      <c r="G3" s="97" t="s">
        <v>656</v>
      </c>
      <c r="H3" s="97">
        <v>0</v>
      </c>
      <c r="I3" s="96">
        <f t="shared" si="0"/>
        <v>1</v>
      </c>
      <c r="J3" s="59">
        <v>1</v>
      </c>
      <c r="K3" s="93" t="s">
        <v>636</v>
      </c>
    </row>
    <row r="4" spans="1:11" hidden="1" x14ac:dyDescent="0.3">
      <c r="A4" s="97" t="s">
        <v>654</v>
      </c>
      <c r="B4" s="62" t="s">
        <v>658</v>
      </c>
      <c r="C4" s="97">
        <v>0</v>
      </c>
      <c r="D4" s="97">
        <v>2</v>
      </c>
      <c r="E4" s="97">
        <v>0</v>
      </c>
      <c r="F4" s="97" t="s">
        <v>419</v>
      </c>
      <c r="G4" s="97" t="s">
        <v>656</v>
      </c>
      <c r="H4" s="97">
        <v>0</v>
      </c>
      <c r="I4" s="96">
        <f t="shared" si="0"/>
        <v>1</v>
      </c>
      <c r="J4" s="59">
        <v>1</v>
      </c>
      <c r="K4" s="93" t="s">
        <v>636</v>
      </c>
    </row>
    <row r="5" spans="1:11" hidden="1" x14ac:dyDescent="0.3">
      <c r="A5" s="97" t="s">
        <v>654</v>
      </c>
      <c r="B5" s="62" t="s">
        <v>659</v>
      </c>
      <c r="C5" s="97">
        <v>0</v>
      </c>
      <c r="D5" s="97">
        <v>0.8</v>
      </c>
      <c r="E5" s="97">
        <v>0</v>
      </c>
      <c r="F5" s="97" t="s">
        <v>419</v>
      </c>
      <c r="G5" s="97" t="s">
        <v>656</v>
      </c>
      <c r="H5" s="97">
        <v>0</v>
      </c>
      <c r="I5" s="96">
        <f t="shared" si="0"/>
        <v>1</v>
      </c>
      <c r="J5" s="59">
        <v>1</v>
      </c>
      <c r="K5" s="93" t="s">
        <v>636</v>
      </c>
    </row>
    <row r="6" spans="1:11" hidden="1" x14ac:dyDescent="0.3">
      <c r="A6" s="97" t="s">
        <v>654</v>
      </c>
      <c r="B6" s="62" t="s">
        <v>660</v>
      </c>
      <c r="C6" s="97" t="s">
        <v>661</v>
      </c>
      <c r="D6" s="97">
        <v>2.8</v>
      </c>
      <c r="E6" s="97">
        <v>0</v>
      </c>
      <c r="F6" s="97" t="s">
        <v>419</v>
      </c>
      <c r="G6" s="97" t="s">
        <v>656</v>
      </c>
      <c r="H6" s="97">
        <v>1</v>
      </c>
      <c r="I6" s="96">
        <f t="shared" si="0"/>
        <v>0</v>
      </c>
      <c r="J6" s="59">
        <v>1</v>
      </c>
      <c r="K6" s="93" t="s">
        <v>636</v>
      </c>
    </row>
    <row r="7" spans="1:11" hidden="1" x14ac:dyDescent="0.3">
      <c r="A7" s="97" t="s">
        <v>654</v>
      </c>
      <c r="B7" s="62" t="s">
        <v>662</v>
      </c>
      <c r="C7" s="97" t="s">
        <v>663</v>
      </c>
      <c r="D7" s="97">
        <v>1.3</v>
      </c>
      <c r="E7" s="97" t="s">
        <v>664</v>
      </c>
      <c r="F7" s="97" t="s">
        <v>419</v>
      </c>
      <c r="G7" s="97" t="s">
        <v>656</v>
      </c>
      <c r="H7" s="97">
        <v>1</v>
      </c>
      <c r="I7" s="96">
        <f t="shared" si="0"/>
        <v>0</v>
      </c>
      <c r="J7" s="59">
        <v>1</v>
      </c>
      <c r="K7" s="93" t="s">
        <v>626</v>
      </c>
    </row>
    <row r="8" spans="1:11" hidden="1" x14ac:dyDescent="0.3">
      <c r="A8" s="97" t="s">
        <v>654</v>
      </c>
      <c r="B8" s="62" t="s">
        <v>665</v>
      </c>
      <c r="C8" s="97" t="s">
        <v>666</v>
      </c>
      <c r="D8" s="97">
        <v>1.1000000000000001</v>
      </c>
      <c r="E8" s="97" t="s">
        <v>664</v>
      </c>
      <c r="F8" s="97" t="s">
        <v>419</v>
      </c>
      <c r="G8" s="97" t="s">
        <v>656</v>
      </c>
      <c r="H8" s="97">
        <v>1</v>
      </c>
      <c r="I8" s="96">
        <f t="shared" si="0"/>
        <v>0</v>
      </c>
      <c r="J8" s="59">
        <v>1</v>
      </c>
      <c r="K8" s="93" t="s">
        <v>626</v>
      </c>
    </row>
    <row r="9" spans="1:11" hidden="1" x14ac:dyDescent="0.3">
      <c r="A9" s="97" t="s">
        <v>654</v>
      </c>
      <c r="B9" s="62" t="s">
        <v>667</v>
      </c>
      <c r="C9" s="97" t="s">
        <v>668</v>
      </c>
      <c r="D9" s="97">
        <v>1</v>
      </c>
      <c r="E9" s="97" t="s">
        <v>669</v>
      </c>
      <c r="F9" s="97" t="s">
        <v>419</v>
      </c>
      <c r="G9" s="97" t="s">
        <v>656</v>
      </c>
      <c r="H9" s="97">
        <v>1</v>
      </c>
      <c r="I9" s="96">
        <f t="shared" si="0"/>
        <v>0</v>
      </c>
      <c r="J9" s="59">
        <v>1</v>
      </c>
      <c r="K9" s="93" t="s">
        <v>632</v>
      </c>
    </row>
    <row r="10" spans="1:11" hidden="1" x14ac:dyDescent="0.3">
      <c r="A10" s="97" t="s">
        <v>654</v>
      </c>
      <c r="B10" s="62" t="s">
        <v>670</v>
      </c>
      <c r="C10" s="97" t="s">
        <v>671</v>
      </c>
      <c r="D10" s="97">
        <v>0.85</v>
      </c>
      <c r="E10" s="97">
        <v>0</v>
      </c>
      <c r="F10" s="97" t="s">
        <v>419</v>
      </c>
      <c r="G10" s="97" t="s">
        <v>656</v>
      </c>
      <c r="H10" s="97">
        <v>1</v>
      </c>
      <c r="I10" s="96">
        <f t="shared" si="0"/>
        <v>0</v>
      </c>
      <c r="J10" s="59">
        <v>1</v>
      </c>
      <c r="K10" s="93" t="s">
        <v>636</v>
      </c>
    </row>
    <row r="11" spans="1:11" hidden="1" x14ac:dyDescent="0.3">
      <c r="A11" s="97" t="s">
        <v>672</v>
      </c>
      <c r="B11" s="62" t="s">
        <v>673</v>
      </c>
      <c r="C11" s="97" t="s">
        <v>674</v>
      </c>
      <c r="D11" s="97">
        <v>58</v>
      </c>
      <c r="E11" s="97" t="s">
        <v>675</v>
      </c>
      <c r="F11" s="97" t="s">
        <v>419</v>
      </c>
      <c r="G11" s="97" t="s">
        <v>656</v>
      </c>
      <c r="H11" s="97">
        <v>1</v>
      </c>
      <c r="I11" s="96">
        <f t="shared" si="0"/>
        <v>0</v>
      </c>
      <c r="J11" s="59">
        <v>1</v>
      </c>
      <c r="K11" s="93" t="s">
        <v>626</v>
      </c>
    </row>
    <row r="12" spans="1:11" hidden="1" x14ac:dyDescent="0.3">
      <c r="A12" s="97" t="s">
        <v>672</v>
      </c>
      <c r="B12" s="62" t="s">
        <v>676</v>
      </c>
      <c r="C12" s="97" t="s">
        <v>677</v>
      </c>
      <c r="D12" s="97">
        <v>54.9</v>
      </c>
      <c r="E12" s="97" t="s">
        <v>675</v>
      </c>
      <c r="F12" s="97" t="s">
        <v>419</v>
      </c>
      <c r="G12" s="97" t="s">
        <v>656</v>
      </c>
      <c r="H12" s="97">
        <v>1</v>
      </c>
      <c r="I12" s="96">
        <f t="shared" si="0"/>
        <v>0</v>
      </c>
      <c r="J12" s="59">
        <v>1</v>
      </c>
      <c r="K12" s="93" t="s">
        <v>626</v>
      </c>
    </row>
    <row r="13" spans="1:11" hidden="1" x14ac:dyDescent="0.3">
      <c r="A13" s="97" t="s">
        <v>672</v>
      </c>
      <c r="B13" s="62" t="s">
        <v>678</v>
      </c>
      <c r="C13" s="97" t="s">
        <v>679</v>
      </c>
      <c r="D13" s="97">
        <v>50</v>
      </c>
      <c r="E13" s="97" t="s">
        <v>675</v>
      </c>
      <c r="F13" s="97" t="s">
        <v>419</v>
      </c>
      <c r="G13" s="97" t="s">
        <v>656</v>
      </c>
      <c r="H13" s="97">
        <v>1</v>
      </c>
      <c r="I13" s="96">
        <f t="shared" si="0"/>
        <v>0</v>
      </c>
      <c r="J13" s="59">
        <v>1</v>
      </c>
      <c r="K13" s="93" t="s">
        <v>626</v>
      </c>
    </row>
    <row r="14" spans="1:11" hidden="1" x14ac:dyDescent="0.3">
      <c r="A14" s="97" t="s">
        <v>672</v>
      </c>
      <c r="B14" s="62" t="s">
        <v>680</v>
      </c>
      <c r="C14" s="97" t="s">
        <v>681</v>
      </c>
      <c r="D14" s="97">
        <v>49</v>
      </c>
      <c r="E14" s="97" t="s">
        <v>675</v>
      </c>
      <c r="F14" s="97" t="s">
        <v>419</v>
      </c>
      <c r="G14" s="97" t="s">
        <v>656</v>
      </c>
      <c r="H14" s="97">
        <v>1</v>
      </c>
      <c r="I14" s="96">
        <f t="shared" si="0"/>
        <v>0</v>
      </c>
      <c r="J14" s="59">
        <v>1</v>
      </c>
      <c r="K14" s="93" t="s">
        <v>626</v>
      </c>
    </row>
    <row r="15" spans="1:11" hidden="1" x14ac:dyDescent="0.3">
      <c r="A15" s="97" t="s">
        <v>672</v>
      </c>
      <c r="B15" s="62" t="s">
        <v>682</v>
      </c>
      <c r="C15" s="97" t="s">
        <v>683</v>
      </c>
      <c r="D15" s="97">
        <v>45</v>
      </c>
      <c r="E15" s="97" t="s">
        <v>675</v>
      </c>
      <c r="F15" s="97" t="s">
        <v>419</v>
      </c>
      <c r="G15" s="97" t="s">
        <v>656</v>
      </c>
      <c r="H15" s="97">
        <v>1</v>
      </c>
      <c r="I15" s="96">
        <f t="shared" si="0"/>
        <v>0</v>
      </c>
      <c r="J15" s="59">
        <v>1</v>
      </c>
      <c r="K15" s="93" t="s">
        <v>626</v>
      </c>
    </row>
    <row r="16" spans="1:11" hidden="1" x14ac:dyDescent="0.3">
      <c r="A16" s="97" t="s">
        <v>672</v>
      </c>
      <c r="B16" s="62" t="s">
        <v>684</v>
      </c>
      <c r="C16" s="97" t="s">
        <v>685</v>
      </c>
      <c r="D16" s="97">
        <v>38.400000000000006</v>
      </c>
      <c r="E16" s="97" t="s">
        <v>675</v>
      </c>
      <c r="F16" s="97" t="s">
        <v>419</v>
      </c>
      <c r="G16" s="97" t="s">
        <v>656</v>
      </c>
      <c r="H16" s="97">
        <v>1</v>
      </c>
      <c r="I16" s="96">
        <f t="shared" si="0"/>
        <v>0</v>
      </c>
      <c r="J16" s="59">
        <v>1</v>
      </c>
      <c r="K16" s="93" t="s">
        <v>626</v>
      </c>
    </row>
    <row r="17" spans="1:11" hidden="1" x14ac:dyDescent="0.3">
      <c r="A17" s="97" t="s">
        <v>672</v>
      </c>
      <c r="B17" s="62" t="s">
        <v>686</v>
      </c>
      <c r="C17" s="97" t="s">
        <v>687</v>
      </c>
      <c r="D17" s="97">
        <v>32.799999999999997</v>
      </c>
      <c r="E17" s="97" t="s">
        <v>675</v>
      </c>
      <c r="F17" s="97" t="s">
        <v>419</v>
      </c>
      <c r="G17" s="97" t="s">
        <v>656</v>
      </c>
      <c r="H17" s="97">
        <v>1</v>
      </c>
      <c r="I17" s="96">
        <f t="shared" si="0"/>
        <v>0</v>
      </c>
      <c r="J17" s="59">
        <v>1</v>
      </c>
      <c r="K17" s="93" t="s">
        <v>626</v>
      </c>
    </row>
    <row r="18" spans="1:11" hidden="1" x14ac:dyDescent="0.3">
      <c r="A18" s="97" t="s">
        <v>672</v>
      </c>
      <c r="B18" s="62" t="s">
        <v>688</v>
      </c>
      <c r="C18" s="97" t="s">
        <v>688</v>
      </c>
      <c r="D18" s="97">
        <v>32</v>
      </c>
      <c r="E18" s="97" t="s">
        <v>675</v>
      </c>
      <c r="F18" s="97" t="s">
        <v>419</v>
      </c>
      <c r="G18" s="97" t="s">
        <v>656</v>
      </c>
      <c r="H18" s="97">
        <v>1</v>
      </c>
      <c r="I18" s="96">
        <f t="shared" si="0"/>
        <v>0</v>
      </c>
      <c r="J18" s="59">
        <v>1</v>
      </c>
      <c r="K18" s="93" t="s">
        <v>626</v>
      </c>
    </row>
    <row r="19" spans="1:11" hidden="1" x14ac:dyDescent="0.3">
      <c r="A19" s="97" t="s">
        <v>672</v>
      </c>
      <c r="B19" s="62" t="s">
        <v>689</v>
      </c>
      <c r="C19" s="97" t="s">
        <v>690</v>
      </c>
      <c r="D19" s="97">
        <v>31</v>
      </c>
      <c r="E19" s="97" t="s">
        <v>675</v>
      </c>
      <c r="F19" s="97" t="s">
        <v>419</v>
      </c>
      <c r="G19" s="97" t="s">
        <v>656</v>
      </c>
      <c r="H19" s="97">
        <v>1</v>
      </c>
      <c r="I19" s="96">
        <f t="shared" si="0"/>
        <v>0</v>
      </c>
      <c r="J19" s="59">
        <v>1</v>
      </c>
      <c r="K19" s="93" t="s">
        <v>626</v>
      </c>
    </row>
    <row r="20" spans="1:11" hidden="1" x14ac:dyDescent="0.3">
      <c r="A20" s="97" t="s">
        <v>672</v>
      </c>
      <c r="B20" s="62" t="s">
        <v>691</v>
      </c>
      <c r="C20" s="97" t="s">
        <v>692</v>
      </c>
      <c r="D20" s="97">
        <v>29.07</v>
      </c>
      <c r="E20" s="97" t="s">
        <v>675</v>
      </c>
      <c r="F20" s="97" t="s">
        <v>419</v>
      </c>
      <c r="G20" s="97" t="s">
        <v>656</v>
      </c>
      <c r="H20" s="97">
        <v>1</v>
      </c>
      <c r="I20" s="96">
        <f t="shared" si="0"/>
        <v>0</v>
      </c>
      <c r="J20" s="59">
        <v>1</v>
      </c>
      <c r="K20" s="93" t="s">
        <v>626</v>
      </c>
    </row>
    <row r="21" spans="1:11" hidden="1" x14ac:dyDescent="0.3">
      <c r="A21" s="97" t="s">
        <v>672</v>
      </c>
      <c r="B21" s="62" t="s">
        <v>693</v>
      </c>
      <c r="C21" s="97" t="s">
        <v>694</v>
      </c>
      <c r="D21" s="97">
        <v>28.8</v>
      </c>
      <c r="E21" s="97" t="s">
        <v>675</v>
      </c>
      <c r="F21" s="97" t="s">
        <v>419</v>
      </c>
      <c r="G21" s="97" t="s">
        <v>656</v>
      </c>
      <c r="H21" s="97">
        <v>1</v>
      </c>
      <c r="I21" s="96">
        <f t="shared" si="0"/>
        <v>0</v>
      </c>
      <c r="J21" s="59">
        <v>1</v>
      </c>
      <c r="K21" s="93" t="s">
        <v>626</v>
      </c>
    </row>
    <row r="22" spans="1:11" hidden="1" x14ac:dyDescent="0.3">
      <c r="A22" s="97" t="s">
        <v>672</v>
      </c>
      <c r="B22" s="62" t="s">
        <v>695</v>
      </c>
      <c r="C22" s="97" t="s">
        <v>696</v>
      </c>
      <c r="D22" s="97">
        <v>26.5</v>
      </c>
      <c r="E22" s="97" t="s">
        <v>675</v>
      </c>
      <c r="F22" s="97" t="s">
        <v>419</v>
      </c>
      <c r="G22" s="97" t="s">
        <v>656</v>
      </c>
      <c r="H22" s="97">
        <v>1</v>
      </c>
      <c r="I22" s="96">
        <f t="shared" si="0"/>
        <v>0</v>
      </c>
      <c r="J22" s="59">
        <v>1</v>
      </c>
      <c r="K22" s="93" t="s">
        <v>626</v>
      </c>
    </row>
    <row r="23" spans="1:11" hidden="1" x14ac:dyDescent="0.3">
      <c r="A23" s="97" t="s">
        <v>672</v>
      </c>
      <c r="B23" s="62" t="s">
        <v>697</v>
      </c>
      <c r="C23" s="97" t="s">
        <v>697</v>
      </c>
      <c r="D23" s="97">
        <v>26</v>
      </c>
      <c r="E23" s="97" t="s">
        <v>675</v>
      </c>
      <c r="F23" s="97" t="s">
        <v>419</v>
      </c>
      <c r="G23" s="97" t="s">
        <v>656</v>
      </c>
      <c r="H23" s="97">
        <v>1</v>
      </c>
      <c r="I23" s="96">
        <f t="shared" si="0"/>
        <v>0</v>
      </c>
      <c r="J23" s="59">
        <v>1</v>
      </c>
      <c r="K23" s="93" t="s">
        <v>626</v>
      </c>
    </row>
    <row r="24" spans="1:11" hidden="1" x14ac:dyDescent="0.3">
      <c r="A24" s="97" t="s">
        <v>672</v>
      </c>
      <c r="B24" s="62" t="s">
        <v>698</v>
      </c>
      <c r="C24" s="97" t="s">
        <v>699</v>
      </c>
      <c r="D24" s="97">
        <v>25.5</v>
      </c>
      <c r="E24" s="97" t="s">
        <v>675</v>
      </c>
      <c r="F24" s="97" t="s">
        <v>419</v>
      </c>
      <c r="G24" s="97" t="s">
        <v>656</v>
      </c>
      <c r="H24" s="97">
        <v>1</v>
      </c>
      <c r="I24" s="96">
        <f t="shared" si="0"/>
        <v>0</v>
      </c>
      <c r="J24" s="59">
        <v>1</v>
      </c>
      <c r="K24" s="93" t="s">
        <v>626</v>
      </c>
    </row>
    <row r="25" spans="1:11" hidden="1" x14ac:dyDescent="0.3">
      <c r="A25" s="97" t="s">
        <v>672</v>
      </c>
      <c r="B25" s="62" t="s">
        <v>700</v>
      </c>
      <c r="C25" s="97" t="s">
        <v>701</v>
      </c>
      <c r="D25" s="97">
        <v>25</v>
      </c>
      <c r="E25" s="97" t="s">
        <v>675</v>
      </c>
      <c r="F25" s="97" t="s">
        <v>419</v>
      </c>
      <c r="G25" s="97" t="s">
        <v>656</v>
      </c>
      <c r="H25" s="97">
        <v>1</v>
      </c>
      <c r="I25" s="96">
        <f t="shared" si="0"/>
        <v>0</v>
      </c>
      <c r="J25" s="59">
        <v>1</v>
      </c>
      <c r="K25" s="93" t="s">
        <v>626</v>
      </c>
    </row>
    <row r="26" spans="1:11" hidden="1" x14ac:dyDescent="0.3">
      <c r="A26" s="97" t="s">
        <v>672</v>
      </c>
      <c r="B26" s="62" t="s">
        <v>702</v>
      </c>
      <c r="C26" s="97" t="s">
        <v>703</v>
      </c>
      <c r="D26" s="97">
        <v>25</v>
      </c>
      <c r="E26" s="97" t="s">
        <v>675</v>
      </c>
      <c r="F26" s="97" t="s">
        <v>419</v>
      </c>
      <c r="G26" s="97" t="s">
        <v>656</v>
      </c>
      <c r="H26" s="97">
        <v>1</v>
      </c>
      <c r="I26" s="96">
        <f t="shared" si="0"/>
        <v>0</v>
      </c>
      <c r="J26" s="59">
        <v>1</v>
      </c>
      <c r="K26" s="93" t="s">
        <v>626</v>
      </c>
    </row>
    <row r="27" spans="1:11" hidden="1" x14ac:dyDescent="0.3">
      <c r="A27" s="97" t="s">
        <v>672</v>
      </c>
      <c r="B27" s="62" t="s">
        <v>704</v>
      </c>
      <c r="C27" s="97" t="s">
        <v>705</v>
      </c>
      <c r="D27" s="97">
        <v>24</v>
      </c>
      <c r="E27" s="97" t="s">
        <v>675</v>
      </c>
      <c r="F27" s="97" t="s">
        <v>419</v>
      </c>
      <c r="G27" s="97" t="s">
        <v>656</v>
      </c>
      <c r="H27" s="97">
        <v>1</v>
      </c>
      <c r="I27" s="96">
        <f t="shared" si="0"/>
        <v>0</v>
      </c>
      <c r="J27" s="59">
        <v>1</v>
      </c>
      <c r="K27" s="93" t="s">
        <v>626</v>
      </c>
    </row>
    <row r="28" spans="1:11" hidden="1" x14ac:dyDescent="0.3">
      <c r="A28" s="97" t="s">
        <v>672</v>
      </c>
      <c r="B28" s="62" t="s">
        <v>706</v>
      </c>
      <c r="C28" s="97" t="s">
        <v>707</v>
      </c>
      <c r="D28" s="97">
        <v>22</v>
      </c>
      <c r="E28" s="97" t="s">
        <v>675</v>
      </c>
      <c r="F28" s="97" t="s">
        <v>419</v>
      </c>
      <c r="G28" s="97" t="s">
        <v>656</v>
      </c>
      <c r="H28" s="97">
        <v>1</v>
      </c>
      <c r="I28" s="96">
        <f t="shared" si="0"/>
        <v>0</v>
      </c>
      <c r="J28" s="59">
        <v>1</v>
      </c>
      <c r="K28" s="93" t="s">
        <v>626</v>
      </c>
    </row>
    <row r="29" spans="1:11" hidden="1" x14ac:dyDescent="0.3">
      <c r="A29" s="97" t="s">
        <v>672</v>
      </c>
      <c r="B29" s="62" t="s">
        <v>708</v>
      </c>
      <c r="C29" s="97" t="s">
        <v>709</v>
      </c>
      <c r="D29" s="97">
        <v>21</v>
      </c>
      <c r="E29" s="97" t="s">
        <v>675</v>
      </c>
      <c r="F29" s="97" t="s">
        <v>419</v>
      </c>
      <c r="G29" s="97" t="s">
        <v>656</v>
      </c>
      <c r="H29" s="97">
        <v>1</v>
      </c>
      <c r="I29" s="96">
        <f t="shared" si="0"/>
        <v>0</v>
      </c>
      <c r="J29" s="59">
        <v>1</v>
      </c>
      <c r="K29" s="93" t="s">
        <v>626</v>
      </c>
    </row>
    <row r="30" spans="1:11" hidden="1" x14ac:dyDescent="0.3">
      <c r="A30" s="97" t="s">
        <v>672</v>
      </c>
      <c r="B30" s="62" t="s">
        <v>710</v>
      </c>
      <c r="C30" s="97" t="s">
        <v>711</v>
      </c>
      <c r="D30" s="97">
        <v>20</v>
      </c>
      <c r="E30" s="97" t="s">
        <v>675</v>
      </c>
      <c r="F30" s="97" t="s">
        <v>419</v>
      </c>
      <c r="G30" s="97" t="s">
        <v>656</v>
      </c>
      <c r="H30" s="97">
        <v>1</v>
      </c>
      <c r="I30" s="96">
        <f t="shared" si="0"/>
        <v>0</v>
      </c>
      <c r="J30" s="59">
        <v>1</v>
      </c>
      <c r="K30" s="93" t="s">
        <v>626</v>
      </c>
    </row>
    <row r="31" spans="1:11" hidden="1" x14ac:dyDescent="0.3">
      <c r="A31" s="97" t="s">
        <v>672</v>
      </c>
      <c r="B31" s="62" t="s">
        <v>712</v>
      </c>
      <c r="C31" s="97" t="s">
        <v>713</v>
      </c>
      <c r="D31" s="97">
        <v>18.96</v>
      </c>
      <c r="E31" s="97" t="s">
        <v>675</v>
      </c>
      <c r="F31" s="97" t="s">
        <v>419</v>
      </c>
      <c r="G31" s="97" t="s">
        <v>656</v>
      </c>
      <c r="H31" s="97">
        <v>1</v>
      </c>
      <c r="I31" s="96">
        <f t="shared" si="0"/>
        <v>0</v>
      </c>
      <c r="J31" s="59">
        <v>1</v>
      </c>
      <c r="K31" s="93" t="s">
        <v>626</v>
      </c>
    </row>
    <row r="32" spans="1:11" hidden="1" x14ac:dyDescent="0.3">
      <c r="A32" s="97" t="s">
        <v>672</v>
      </c>
      <c r="B32" s="62" t="s">
        <v>714</v>
      </c>
      <c r="C32" s="97" t="s">
        <v>715</v>
      </c>
      <c r="D32" s="97">
        <v>18.75</v>
      </c>
      <c r="E32" s="97" t="s">
        <v>675</v>
      </c>
      <c r="F32" s="97" t="s">
        <v>419</v>
      </c>
      <c r="G32" s="97" t="s">
        <v>656</v>
      </c>
      <c r="H32" s="97">
        <v>1</v>
      </c>
      <c r="I32" s="96">
        <f t="shared" si="0"/>
        <v>0</v>
      </c>
      <c r="J32" s="59">
        <v>1</v>
      </c>
      <c r="K32" s="93" t="s">
        <v>626</v>
      </c>
    </row>
    <row r="33" spans="1:11" hidden="1" x14ac:dyDescent="0.3">
      <c r="A33" s="97" t="s">
        <v>672</v>
      </c>
      <c r="B33" s="62" t="s">
        <v>716</v>
      </c>
      <c r="C33" s="97" t="s">
        <v>717</v>
      </c>
      <c r="D33" s="97">
        <v>13.799999999999999</v>
      </c>
      <c r="E33" s="97" t="s">
        <v>675</v>
      </c>
      <c r="F33" s="97" t="s">
        <v>419</v>
      </c>
      <c r="G33" s="97" t="s">
        <v>656</v>
      </c>
      <c r="H33" s="97">
        <v>1</v>
      </c>
      <c r="I33" s="96">
        <f t="shared" si="0"/>
        <v>0</v>
      </c>
      <c r="J33" s="59">
        <v>1</v>
      </c>
      <c r="K33" s="93" t="s">
        <v>626</v>
      </c>
    </row>
    <row r="34" spans="1:11" hidden="1" x14ac:dyDescent="0.3">
      <c r="A34" s="97" t="s">
        <v>672</v>
      </c>
      <c r="B34" s="62" t="s">
        <v>718</v>
      </c>
      <c r="C34" s="97" t="s">
        <v>719</v>
      </c>
      <c r="D34" s="97">
        <v>13.2</v>
      </c>
      <c r="E34" s="97" t="s">
        <v>675</v>
      </c>
      <c r="F34" s="97" t="s">
        <v>419</v>
      </c>
      <c r="G34" s="97" t="s">
        <v>656</v>
      </c>
      <c r="H34" s="97">
        <v>1</v>
      </c>
      <c r="I34" s="96">
        <f t="shared" si="0"/>
        <v>0</v>
      </c>
      <c r="J34" s="59">
        <v>1</v>
      </c>
      <c r="K34" s="93" t="s">
        <v>626</v>
      </c>
    </row>
    <row r="35" spans="1:11" hidden="1" x14ac:dyDescent="0.3">
      <c r="A35" s="97" t="s">
        <v>672</v>
      </c>
      <c r="B35" s="62" t="s">
        <v>720</v>
      </c>
      <c r="C35" s="97" t="s">
        <v>721</v>
      </c>
      <c r="D35" s="97">
        <v>12</v>
      </c>
      <c r="E35" s="97" t="s">
        <v>675</v>
      </c>
      <c r="F35" s="97" t="s">
        <v>419</v>
      </c>
      <c r="G35" s="97" t="s">
        <v>656</v>
      </c>
      <c r="H35" s="97">
        <v>1</v>
      </c>
      <c r="I35" s="96">
        <f t="shared" si="0"/>
        <v>0</v>
      </c>
      <c r="J35" s="59">
        <v>1</v>
      </c>
      <c r="K35" s="93" t="s">
        <v>626</v>
      </c>
    </row>
    <row r="36" spans="1:11" hidden="1" x14ac:dyDescent="0.3">
      <c r="A36" s="97" t="s">
        <v>672</v>
      </c>
      <c r="B36" s="62" t="s">
        <v>722</v>
      </c>
      <c r="C36" s="97" t="s">
        <v>722</v>
      </c>
      <c r="D36" s="97">
        <v>12</v>
      </c>
      <c r="E36" s="97" t="s">
        <v>675</v>
      </c>
      <c r="F36" s="97" t="s">
        <v>419</v>
      </c>
      <c r="G36" s="97" t="s">
        <v>656</v>
      </c>
      <c r="H36" s="97">
        <v>1</v>
      </c>
      <c r="I36" s="96">
        <f t="shared" si="0"/>
        <v>0</v>
      </c>
      <c r="J36" s="59">
        <v>1</v>
      </c>
      <c r="K36" s="93" t="s">
        <v>626</v>
      </c>
    </row>
    <row r="37" spans="1:11" hidden="1" x14ac:dyDescent="0.3">
      <c r="A37" s="97" t="s">
        <v>672</v>
      </c>
      <c r="B37" s="62" t="s">
        <v>723</v>
      </c>
      <c r="C37" s="97" t="s">
        <v>724</v>
      </c>
      <c r="D37" s="97">
        <v>12</v>
      </c>
      <c r="E37" s="97" t="s">
        <v>675</v>
      </c>
      <c r="F37" s="97" t="s">
        <v>419</v>
      </c>
      <c r="G37" s="97" t="s">
        <v>656</v>
      </c>
      <c r="H37" s="97">
        <v>1</v>
      </c>
      <c r="I37" s="96">
        <f t="shared" si="0"/>
        <v>0</v>
      </c>
      <c r="J37" s="59">
        <v>1</v>
      </c>
      <c r="K37" s="93" t="s">
        <v>626</v>
      </c>
    </row>
    <row r="38" spans="1:11" hidden="1" x14ac:dyDescent="0.3">
      <c r="A38" s="97" t="s">
        <v>672</v>
      </c>
      <c r="B38" s="62" t="s">
        <v>725</v>
      </c>
      <c r="C38" s="97" t="s">
        <v>726</v>
      </c>
      <c r="D38" s="97">
        <v>10.8</v>
      </c>
      <c r="E38" s="97" t="s">
        <v>675</v>
      </c>
      <c r="F38" s="97" t="s">
        <v>419</v>
      </c>
      <c r="G38" s="97" t="s">
        <v>656</v>
      </c>
      <c r="H38" s="97">
        <v>1</v>
      </c>
      <c r="I38" s="96">
        <f t="shared" si="0"/>
        <v>0</v>
      </c>
      <c r="J38" s="59">
        <v>1</v>
      </c>
      <c r="K38" s="93" t="s">
        <v>626</v>
      </c>
    </row>
    <row r="39" spans="1:11" hidden="1" x14ac:dyDescent="0.3">
      <c r="A39" s="97" t="s">
        <v>672</v>
      </c>
      <c r="B39" s="62" t="s">
        <v>727</v>
      </c>
      <c r="C39" s="97" t="s">
        <v>728</v>
      </c>
      <c r="D39" s="97">
        <v>10.62</v>
      </c>
      <c r="E39" s="97" t="s">
        <v>675</v>
      </c>
      <c r="F39" s="97" t="s">
        <v>419</v>
      </c>
      <c r="G39" s="97" t="s">
        <v>656</v>
      </c>
      <c r="H39" s="97">
        <v>1</v>
      </c>
      <c r="I39" s="96">
        <f t="shared" si="0"/>
        <v>0</v>
      </c>
      <c r="J39" s="59">
        <v>1</v>
      </c>
      <c r="K39" s="93" t="s">
        <v>626</v>
      </c>
    </row>
    <row r="40" spans="1:11" hidden="1" x14ac:dyDescent="0.3">
      <c r="A40" s="97" t="s">
        <v>672</v>
      </c>
      <c r="B40" s="62" t="s">
        <v>573</v>
      </c>
      <c r="C40" s="97" t="s">
        <v>729</v>
      </c>
      <c r="D40" s="97">
        <v>10.5</v>
      </c>
      <c r="E40" s="97" t="s">
        <v>675</v>
      </c>
      <c r="F40" s="97" t="s">
        <v>419</v>
      </c>
      <c r="G40" s="97" t="s">
        <v>656</v>
      </c>
      <c r="H40" s="97">
        <v>1</v>
      </c>
      <c r="I40" s="96">
        <f t="shared" si="0"/>
        <v>0</v>
      </c>
      <c r="J40" s="59">
        <v>1</v>
      </c>
      <c r="K40" s="93" t="s">
        <v>626</v>
      </c>
    </row>
    <row r="41" spans="1:11" hidden="1" x14ac:dyDescent="0.3">
      <c r="A41" s="97" t="s">
        <v>672</v>
      </c>
      <c r="B41" s="62" t="s">
        <v>730</v>
      </c>
      <c r="C41" s="97" t="s">
        <v>731</v>
      </c>
      <c r="D41" s="97">
        <v>8</v>
      </c>
      <c r="E41" s="97" t="s">
        <v>675</v>
      </c>
      <c r="F41" s="97" t="s">
        <v>419</v>
      </c>
      <c r="G41" s="97" t="s">
        <v>656</v>
      </c>
      <c r="H41" s="97">
        <v>1</v>
      </c>
      <c r="I41" s="96">
        <f t="shared" si="0"/>
        <v>0</v>
      </c>
      <c r="J41" s="59">
        <v>1</v>
      </c>
      <c r="K41" s="93" t="s">
        <v>626</v>
      </c>
    </row>
    <row r="42" spans="1:11" hidden="1" x14ac:dyDescent="0.3">
      <c r="A42" s="97" t="s">
        <v>672</v>
      </c>
      <c r="B42" s="62" t="s">
        <v>732</v>
      </c>
      <c r="C42" s="97" t="s">
        <v>733</v>
      </c>
      <c r="D42" s="97">
        <v>8</v>
      </c>
      <c r="E42" s="97" t="s">
        <v>675</v>
      </c>
      <c r="F42" s="97" t="s">
        <v>419</v>
      </c>
      <c r="G42" s="97" t="s">
        <v>656</v>
      </c>
      <c r="H42" s="97">
        <v>1</v>
      </c>
      <c r="I42" s="96">
        <f t="shared" si="0"/>
        <v>0</v>
      </c>
      <c r="J42" s="59">
        <v>1</v>
      </c>
      <c r="K42" s="93" t="s">
        <v>626</v>
      </c>
    </row>
    <row r="43" spans="1:11" hidden="1" x14ac:dyDescent="0.3">
      <c r="A43" s="97" t="s">
        <v>672</v>
      </c>
      <c r="B43" s="62" t="s">
        <v>734</v>
      </c>
      <c r="C43" s="97" t="s">
        <v>735</v>
      </c>
      <c r="D43" s="97">
        <v>8</v>
      </c>
      <c r="E43" s="97" t="s">
        <v>675</v>
      </c>
      <c r="F43" s="97" t="s">
        <v>419</v>
      </c>
      <c r="G43" s="97" t="s">
        <v>656</v>
      </c>
      <c r="H43" s="97">
        <v>1</v>
      </c>
      <c r="I43" s="96">
        <f t="shared" si="0"/>
        <v>0</v>
      </c>
      <c r="J43" s="59">
        <v>1</v>
      </c>
      <c r="K43" s="93" t="s">
        <v>626</v>
      </c>
    </row>
    <row r="44" spans="1:11" hidden="1" x14ac:dyDescent="0.3">
      <c r="A44" s="97" t="s">
        <v>672</v>
      </c>
      <c r="B44" s="62" t="s">
        <v>736</v>
      </c>
      <c r="C44" s="97" t="s">
        <v>737</v>
      </c>
      <c r="D44" s="97">
        <v>7.1</v>
      </c>
      <c r="E44" s="97" t="s">
        <v>675</v>
      </c>
      <c r="F44" s="97" t="s">
        <v>419</v>
      </c>
      <c r="G44" s="97" t="s">
        <v>656</v>
      </c>
      <c r="H44" s="97">
        <v>1</v>
      </c>
      <c r="I44" s="96">
        <f t="shared" si="0"/>
        <v>0</v>
      </c>
      <c r="J44" s="59">
        <v>1</v>
      </c>
      <c r="K44" s="93" t="s">
        <v>626</v>
      </c>
    </row>
    <row r="45" spans="1:11" hidden="1" x14ac:dyDescent="0.3">
      <c r="A45" s="97" t="s">
        <v>672</v>
      </c>
      <c r="B45" s="62" t="s">
        <v>738</v>
      </c>
      <c r="C45" s="97" t="s">
        <v>739</v>
      </c>
      <c r="D45" s="97">
        <v>6.45</v>
      </c>
      <c r="E45" s="97" t="s">
        <v>675</v>
      </c>
      <c r="F45" s="97" t="s">
        <v>419</v>
      </c>
      <c r="G45" s="97" t="s">
        <v>656</v>
      </c>
      <c r="H45" s="97">
        <v>1</v>
      </c>
      <c r="I45" s="96">
        <f t="shared" si="0"/>
        <v>0</v>
      </c>
      <c r="J45" s="59">
        <v>1</v>
      </c>
      <c r="K45" s="93" t="s">
        <v>626</v>
      </c>
    </row>
    <row r="46" spans="1:11" hidden="1" x14ac:dyDescent="0.3">
      <c r="A46" s="97" t="s">
        <v>672</v>
      </c>
      <c r="B46" s="62" t="s">
        <v>740</v>
      </c>
      <c r="C46" s="97" t="s">
        <v>741</v>
      </c>
      <c r="D46" s="97">
        <v>6.1</v>
      </c>
      <c r="E46" s="97" t="s">
        <v>675</v>
      </c>
      <c r="F46" s="97" t="s">
        <v>419</v>
      </c>
      <c r="G46" s="97" t="s">
        <v>656</v>
      </c>
      <c r="H46" s="97">
        <v>1</v>
      </c>
      <c r="I46" s="96">
        <f t="shared" si="0"/>
        <v>0</v>
      </c>
      <c r="J46" s="59">
        <v>1</v>
      </c>
      <c r="K46" s="93" t="s">
        <v>626</v>
      </c>
    </row>
    <row r="47" spans="1:11" hidden="1" x14ac:dyDescent="0.3">
      <c r="A47" s="97" t="s">
        <v>672</v>
      </c>
      <c r="B47" s="62" t="s">
        <v>742</v>
      </c>
      <c r="C47" s="97" t="s">
        <v>743</v>
      </c>
      <c r="D47" s="97">
        <v>6.1</v>
      </c>
      <c r="E47" s="97" t="s">
        <v>675</v>
      </c>
      <c r="F47" s="97" t="s">
        <v>419</v>
      </c>
      <c r="G47" s="97" t="s">
        <v>656</v>
      </c>
      <c r="H47" s="97">
        <v>1</v>
      </c>
      <c r="I47" s="96">
        <f t="shared" si="0"/>
        <v>0</v>
      </c>
      <c r="J47" s="59">
        <v>1</v>
      </c>
      <c r="K47" s="93" t="s">
        <v>626</v>
      </c>
    </row>
    <row r="48" spans="1:11" hidden="1" x14ac:dyDescent="0.3">
      <c r="A48" s="97" t="s">
        <v>672</v>
      </c>
      <c r="B48" s="62" t="s">
        <v>744</v>
      </c>
      <c r="C48" s="97" t="s">
        <v>745</v>
      </c>
      <c r="D48" s="97">
        <v>5.08</v>
      </c>
      <c r="E48" s="97" t="s">
        <v>675</v>
      </c>
      <c r="F48" s="97" t="s">
        <v>419</v>
      </c>
      <c r="G48" s="97" t="s">
        <v>656</v>
      </c>
      <c r="H48" s="97">
        <v>1</v>
      </c>
      <c r="I48" s="96">
        <f t="shared" si="0"/>
        <v>0</v>
      </c>
      <c r="J48" s="59">
        <v>1</v>
      </c>
      <c r="K48" s="93" t="s">
        <v>626</v>
      </c>
    </row>
    <row r="49" spans="1:11" hidden="1" x14ac:dyDescent="0.3">
      <c r="A49" s="97" t="s">
        <v>672</v>
      </c>
      <c r="B49" s="62" t="s">
        <v>746</v>
      </c>
      <c r="C49" s="97" t="s">
        <v>747</v>
      </c>
      <c r="D49" s="97">
        <v>5</v>
      </c>
      <c r="E49" s="97" t="s">
        <v>675</v>
      </c>
      <c r="F49" s="97" t="s">
        <v>419</v>
      </c>
      <c r="G49" s="97" t="s">
        <v>656</v>
      </c>
      <c r="H49" s="97">
        <v>1</v>
      </c>
      <c r="I49" s="96">
        <f t="shared" si="0"/>
        <v>0</v>
      </c>
      <c r="J49" s="59">
        <v>1</v>
      </c>
      <c r="K49" s="93" t="s">
        <v>626</v>
      </c>
    </row>
    <row r="50" spans="1:11" hidden="1" x14ac:dyDescent="0.3">
      <c r="A50" s="97" t="s">
        <v>672</v>
      </c>
      <c r="B50" s="62" t="s">
        <v>748</v>
      </c>
      <c r="C50" s="97" t="s">
        <v>749</v>
      </c>
      <c r="D50" s="97">
        <v>5</v>
      </c>
      <c r="E50" s="97" t="s">
        <v>675</v>
      </c>
      <c r="F50" s="97" t="s">
        <v>419</v>
      </c>
      <c r="G50" s="97" t="s">
        <v>656</v>
      </c>
      <c r="H50" s="97">
        <v>1</v>
      </c>
      <c r="I50" s="96">
        <f t="shared" si="0"/>
        <v>0</v>
      </c>
      <c r="J50" s="59">
        <v>1</v>
      </c>
      <c r="K50" s="93" t="s">
        <v>626</v>
      </c>
    </row>
    <row r="51" spans="1:11" hidden="1" x14ac:dyDescent="0.3">
      <c r="A51" s="97" t="s">
        <v>672</v>
      </c>
      <c r="B51" s="62" t="s">
        <v>750</v>
      </c>
      <c r="C51" s="97" t="s">
        <v>751</v>
      </c>
      <c r="D51" s="97">
        <v>4.9800000000000004</v>
      </c>
      <c r="E51" s="97" t="s">
        <v>675</v>
      </c>
      <c r="F51" s="97" t="s">
        <v>419</v>
      </c>
      <c r="G51" s="97" t="s">
        <v>656</v>
      </c>
      <c r="H51" s="97">
        <v>1</v>
      </c>
      <c r="I51" s="96">
        <f t="shared" si="0"/>
        <v>0</v>
      </c>
      <c r="J51" s="59">
        <v>1</v>
      </c>
      <c r="K51" s="93" t="s">
        <v>626</v>
      </c>
    </row>
    <row r="52" spans="1:11" hidden="1" x14ac:dyDescent="0.3">
      <c r="A52" s="97" t="s">
        <v>672</v>
      </c>
      <c r="B52" s="62" t="s">
        <v>752</v>
      </c>
      <c r="C52" s="97" t="s">
        <v>753</v>
      </c>
      <c r="D52" s="97">
        <v>4.8</v>
      </c>
      <c r="E52" s="97" t="s">
        <v>675</v>
      </c>
      <c r="F52" s="97" t="s">
        <v>419</v>
      </c>
      <c r="G52" s="97" t="s">
        <v>656</v>
      </c>
      <c r="H52" s="97">
        <v>1</v>
      </c>
      <c r="I52" s="96">
        <f t="shared" si="0"/>
        <v>0</v>
      </c>
      <c r="J52" s="59">
        <v>1</v>
      </c>
      <c r="K52" s="93" t="s">
        <v>626</v>
      </c>
    </row>
    <row r="53" spans="1:11" hidden="1" x14ac:dyDescent="0.3">
      <c r="A53" s="97" t="s">
        <v>672</v>
      </c>
      <c r="B53" s="62" t="s">
        <v>754</v>
      </c>
      <c r="C53" s="97" t="s">
        <v>755</v>
      </c>
      <c r="D53" s="97">
        <v>4.5999999999999996</v>
      </c>
      <c r="E53" s="97" t="s">
        <v>675</v>
      </c>
      <c r="F53" s="97" t="s">
        <v>419</v>
      </c>
      <c r="G53" s="97" t="s">
        <v>656</v>
      </c>
      <c r="H53" s="97">
        <v>1</v>
      </c>
      <c r="I53" s="96">
        <f t="shared" si="0"/>
        <v>0</v>
      </c>
      <c r="J53" s="59">
        <v>1</v>
      </c>
      <c r="K53" s="93" t="s">
        <v>626</v>
      </c>
    </row>
    <row r="54" spans="1:11" hidden="1" x14ac:dyDescent="0.3">
      <c r="A54" s="97" t="s">
        <v>672</v>
      </c>
      <c r="B54" s="62" t="s">
        <v>756</v>
      </c>
      <c r="C54" s="97" t="s">
        <v>757</v>
      </c>
      <c r="D54" s="97">
        <v>4.34</v>
      </c>
      <c r="E54" s="97" t="s">
        <v>675</v>
      </c>
      <c r="F54" s="97" t="s">
        <v>419</v>
      </c>
      <c r="G54" s="97" t="s">
        <v>656</v>
      </c>
      <c r="H54" s="97">
        <v>1</v>
      </c>
      <c r="I54" s="96">
        <f t="shared" si="0"/>
        <v>0</v>
      </c>
      <c r="J54" s="59">
        <v>1</v>
      </c>
      <c r="K54" s="93" t="s">
        <v>626</v>
      </c>
    </row>
    <row r="55" spans="1:11" hidden="1" x14ac:dyDescent="0.3">
      <c r="A55" s="97" t="s">
        <v>672</v>
      </c>
      <c r="B55" s="62" t="s">
        <v>758</v>
      </c>
      <c r="C55" s="97" t="s">
        <v>759</v>
      </c>
      <c r="D55" s="97">
        <v>4.34</v>
      </c>
      <c r="E55" s="97" t="s">
        <v>675</v>
      </c>
      <c r="F55" s="97" t="s">
        <v>419</v>
      </c>
      <c r="G55" s="97" t="s">
        <v>656</v>
      </c>
      <c r="H55" s="97">
        <v>1</v>
      </c>
      <c r="I55" s="96">
        <f t="shared" si="0"/>
        <v>0</v>
      </c>
      <c r="J55" s="59">
        <v>1</v>
      </c>
      <c r="K55" s="93" t="s">
        <v>626</v>
      </c>
    </row>
    <row r="56" spans="1:11" hidden="1" x14ac:dyDescent="0.3">
      <c r="A56" s="97" t="s">
        <v>672</v>
      </c>
      <c r="B56" s="62" t="s">
        <v>760</v>
      </c>
      <c r="C56" s="97" t="s">
        <v>761</v>
      </c>
      <c r="D56" s="97">
        <v>4.34</v>
      </c>
      <c r="E56" s="97" t="s">
        <v>675</v>
      </c>
      <c r="F56" s="97" t="s">
        <v>419</v>
      </c>
      <c r="G56" s="97" t="s">
        <v>656</v>
      </c>
      <c r="H56" s="97">
        <v>1</v>
      </c>
      <c r="I56" s="96">
        <f t="shared" si="0"/>
        <v>0</v>
      </c>
      <c r="J56" s="59">
        <v>1</v>
      </c>
      <c r="K56" s="93" t="s">
        <v>626</v>
      </c>
    </row>
    <row r="57" spans="1:11" hidden="1" x14ac:dyDescent="0.3">
      <c r="A57" s="97" t="s">
        <v>672</v>
      </c>
      <c r="B57" s="62" t="s">
        <v>762</v>
      </c>
      <c r="C57" s="97" t="s">
        <v>762</v>
      </c>
      <c r="D57" s="97">
        <v>4.2</v>
      </c>
      <c r="E57" s="97" t="s">
        <v>675</v>
      </c>
      <c r="F57" s="97" t="s">
        <v>419</v>
      </c>
      <c r="G57" s="97" t="s">
        <v>656</v>
      </c>
      <c r="H57" s="97">
        <v>1</v>
      </c>
      <c r="I57" s="96">
        <f t="shared" si="0"/>
        <v>0</v>
      </c>
      <c r="J57" s="59">
        <v>1</v>
      </c>
      <c r="K57" s="93" t="s">
        <v>626</v>
      </c>
    </row>
    <row r="58" spans="1:11" hidden="1" x14ac:dyDescent="0.3">
      <c r="A58" s="97" t="s">
        <v>672</v>
      </c>
      <c r="B58" s="62" t="s">
        <v>763</v>
      </c>
      <c r="C58" s="97" t="s">
        <v>764</v>
      </c>
      <c r="D58" s="97">
        <v>3.9</v>
      </c>
      <c r="E58" s="97" t="s">
        <v>675</v>
      </c>
      <c r="F58" s="97" t="s">
        <v>419</v>
      </c>
      <c r="G58" s="97" t="s">
        <v>656</v>
      </c>
      <c r="H58" s="97">
        <v>1</v>
      </c>
      <c r="I58" s="96">
        <f t="shared" si="0"/>
        <v>0</v>
      </c>
      <c r="J58" s="59">
        <v>1</v>
      </c>
      <c r="K58" s="93" t="s">
        <v>626</v>
      </c>
    </row>
    <row r="59" spans="1:11" hidden="1" x14ac:dyDescent="0.3">
      <c r="A59" s="97" t="s">
        <v>672</v>
      </c>
      <c r="B59" s="62" t="s">
        <v>765</v>
      </c>
      <c r="C59" s="97" t="s">
        <v>766</v>
      </c>
      <c r="D59" s="97">
        <v>3.8</v>
      </c>
      <c r="E59" s="97" t="s">
        <v>675</v>
      </c>
      <c r="F59" s="97" t="s">
        <v>419</v>
      </c>
      <c r="G59" s="97" t="s">
        <v>656</v>
      </c>
      <c r="H59" s="97">
        <v>1</v>
      </c>
      <c r="I59" s="96">
        <f t="shared" si="0"/>
        <v>0</v>
      </c>
      <c r="J59" s="59">
        <v>1</v>
      </c>
      <c r="K59" s="93" t="s">
        <v>626</v>
      </c>
    </row>
    <row r="60" spans="1:11" hidden="1" x14ac:dyDescent="0.3">
      <c r="A60" s="97" t="s">
        <v>672</v>
      </c>
      <c r="B60" s="62" t="s">
        <v>767</v>
      </c>
      <c r="C60" s="97" t="s">
        <v>768</v>
      </c>
      <c r="D60" s="97">
        <v>3.77</v>
      </c>
      <c r="E60" s="97" t="s">
        <v>675</v>
      </c>
      <c r="F60" s="97" t="s">
        <v>419</v>
      </c>
      <c r="G60" s="97" t="s">
        <v>656</v>
      </c>
      <c r="H60" s="97">
        <v>1</v>
      </c>
      <c r="I60" s="96">
        <f t="shared" si="0"/>
        <v>0</v>
      </c>
      <c r="J60" s="59">
        <v>1</v>
      </c>
      <c r="K60" s="93" t="s">
        <v>626</v>
      </c>
    </row>
    <row r="61" spans="1:11" hidden="1" x14ac:dyDescent="0.3">
      <c r="A61" s="97" t="s">
        <v>672</v>
      </c>
      <c r="B61" s="62" t="s">
        <v>769</v>
      </c>
      <c r="C61" s="97" t="s">
        <v>770</v>
      </c>
      <c r="D61" s="97">
        <v>3.56</v>
      </c>
      <c r="E61" s="97" t="s">
        <v>675</v>
      </c>
      <c r="F61" s="97" t="s">
        <v>419</v>
      </c>
      <c r="G61" s="97" t="s">
        <v>656</v>
      </c>
      <c r="H61" s="97">
        <v>1</v>
      </c>
      <c r="I61" s="96">
        <f t="shared" si="0"/>
        <v>0</v>
      </c>
      <c r="J61" s="59">
        <v>1</v>
      </c>
      <c r="K61" s="93" t="s">
        <v>626</v>
      </c>
    </row>
    <row r="62" spans="1:11" hidden="1" x14ac:dyDescent="0.3">
      <c r="A62" s="97" t="s">
        <v>672</v>
      </c>
      <c r="B62" s="62" t="s">
        <v>771</v>
      </c>
      <c r="C62" s="97" t="s">
        <v>772</v>
      </c>
      <c r="D62" s="97">
        <v>3.55</v>
      </c>
      <c r="E62" s="97" t="s">
        <v>675</v>
      </c>
      <c r="F62" s="97" t="s">
        <v>419</v>
      </c>
      <c r="G62" s="97" t="s">
        <v>656</v>
      </c>
      <c r="H62" s="97">
        <v>1</v>
      </c>
      <c r="I62" s="96">
        <f t="shared" si="0"/>
        <v>0</v>
      </c>
      <c r="J62" s="59">
        <v>1</v>
      </c>
      <c r="K62" s="93" t="s">
        <v>626</v>
      </c>
    </row>
    <row r="63" spans="1:11" hidden="1" x14ac:dyDescent="0.3">
      <c r="A63" s="97" t="s">
        <v>672</v>
      </c>
      <c r="B63" s="62" t="s">
        <v>773</v>
      </c>
      <c r="C63" s="97" t="s">
        <v>773</v>
      </c>
      <c r="D63" s="97">
        <v>3.36</v>
      </c>
      <c r="E63" s="97" t="s">
        <v>675</v>
      </c>
      <c r="F63" s="97" t="s">
        <v>419</v>
      </c>
      <c r="G63" s="97" t="s">
        <v>656</v>
      </c>
      <c r="H63" s="97">
        <v>1</v>
      </c>
      <c r="I63" s="96">
        <f t="shared" si="0"/>
        <v>0</v>
      </c>
      <c r="J63" s="59">
        <v>1</v>
      </c>
      <c r="K63" s="93" t="s">
        <v>626</v>
      </c>
    </row>
    <row r="64" spans="1:11" hidden="1" x14ac:dyDescent="0.3">
      <c r="A64" s="97" t="s">
        <v>672</v>
      </c>
      <c r="B64" s="62" t="s">
        <v>774</v>
      </c>
      <c r="C64" s="97" t="s">
        <v>775</v>
      </c>
      <c r="D64" s="97">
        <v>3.04</v>
      </c>
      <c r="E64" s="97" t="s">
        <v>675</v>
      </c>
      <c r="F64" s="97" t="s">
        <v>419</v>
      </c>
      <c r="G64" s="97" t="s">
        <v>656</v>
      </c>
      <c r="H64" s="97">
        <v>1</v>
      </c>
      <c r="I64" s="96">
        <f t="shared" si="0"/>
        <v>0</v>
      </c>
      <c r="J64" s="59">
        <v>1</v>
      </c>
      <c r="K64" s="93" t="s">
        <v>626</v>
      </c>
    </row>
    <row r="65" spans="1:11" hidden="1" x14ac:dyDescent="0.3">
      <c r="A65" s="97" t="s">
        <v>672</v>
      </c>
      <c r="B65" s="62" t="s">
        <v>776</v>
      </c>
      <c r="C65" s="97" t="s">
        <v>777</v>
      </c>
      <c r="D65" s="97">
        <v>3</v>
      </c>
      <c r="E65" s="97" t="s">
        <v>675</v>
      </c>
      <c r="F65" s="97" t="s">
        <v>419</v>
      </c>
      <c r="G65" s="97" t="s">
        <v>656</v>
      </c>
      <c r="H65" s="97">
        <v>1</v>
      </c>
      <c r="I65" s="96">
        <f t="shared" si="0"/>
        <v>0</v>
      </c>
      <c r="J65" s="59">
        <v>1</v>
      </c>
      <c r="K65" s="93" t="s">
        <v>626</v>
      </c>
    </row>
    <row r="66" spans="1:11" hidden="1" x14ac:dyDescent="0.3">
      <c r="A66" s="97" t="s">
        <v>672</v>
      </c>
      <c r="B66" s="62" t="s">
        <v>778</v>
      </c>
      <c r="C66" s="97" t="s">
        <v>779</v>
      </c>
      <c r="D66" s="97">
        <v>2.84</v>
      </c>
      <c r="E66" s="97" t="s">
        <v>675</v>
      </c>
      <c r="F66" s="97" t="s">
        <v>419</v>
      </c>
      <c r="G66" s="97" t="s">
        <v>656</v>
      </c>
      <c r="H66" s="97">
        <v>1</v>
      </c>
      <c r="I66" s="96">
        <f t="shared" ref="I66:I129" si="1">NOT(H66)*1</f>
        <v>0</v>
      </c>
      <c r="J66" s="59">
        <v>1</v>
      </c>
      <c r="K66" s="93" t="s">
        <v>626</v>
      </c>
    </row>
    <row r="67" spans="1:11" hidden="1" x14ac:dyDescent="0.3">
      <c r="A67" s="97" t="s">
        <v>672</v>
      </c>
      <c r="B67" s="62" t="s">
        <v>780</v>
      </c>
      <c r="C67" s="97" t="s">
        <v>781</v>
      </c>
      <c r="D67" s="97">
        <v>2.6</v>
      </c>
      <c r="E67" s="97" t="s">
        <v>675</v>
      </c>
      <c r="F67" s="97" t="s">
        <v>419</v>
      </c>
      <c r="G67" s="97" t="s">
        <v>656</v>
      </c>
      <c r="H67" s="97">
        <v>1</v>
      </c>
      <c r="I67" s="96">
        <f t="shared" si="1"/>
        <v>0</v>
      </c>
      <c r="J67" s="59">
        <v>1</v>
      </c>
      <c r="K67" s="93" t="s">
        <v>626</v>
      </c>
    </row>
    <row r="68" spans="1:11" hidden="1" x14ac:dyDescent="0.3">
      <c r="A68" s="97" t="s">
        <v>672</v>
      </c>
      <c r="B68" s="62" t="s">
        <v>782</v>
      </c>
      <c r="C68" s="97" t="s">
        <v>783</v>
      </c>
      <c r="D68" s="97">
        <v>2.6</v>
      </c>
      <c r="E68" s="97" t="s">
        <v>675</v>
      </c>
      <c r="F68" s="97" t="s">
        <v>419</v>
      </c>
      <c r="G68" s="97" t="s">
        <v>656</v>
      </c>
      <c r="H68" s="97">
        <v>1</v>
      </c>
      <c r="I68" s="96">
        <f t="shared" si="1"/>
        <v>0</v>
      </c>
      <c r="J68" s="59">
        <v>1</v>
      </c>
      <c r="K68" s="93" t="s">
        <v>626</v>
      </c>
    </row>
    <row r="69" spans="1:11" hidden="1" x14ac:dyDescent="0.3">
      <c r="A69" s="97" t="s">
        <v>672</v>
      </c>
      <c r="B69" s="62" t="s">
        <v>784</v>
      </c>
      <c r="C69" s="97" t="s">
        <v>785</v>
      </c>
      <c r="D69" s="97">
        <v>2.5</v>
      </c>
      <c r="E69" s="97" t="s">
        <v>675</v>
      </c>
      <c r="F69" s="97" t="s">
        <v>419</v>
      </c>
      <c r="G69" s="97" t="s">
        <v>656</v>
      </c>
      <c r="H69" s="97">
        <v>1</v>
      </c>
      <c r="I69" s="96">
        <f t="shared" si="1"/>
        <v>0</v>
      </c>
      <c r="J69" s="59">
        <v>1</v>
      </c>
      <c r="K69" s="93" t="s">
        <v>626</v>
      </c>
    </row>
    <row r="70" spans="1:11" hidden="1" x14ac:dyDescent="0.3">
      <c r="A70" s="97" t="s">
        <v>672</v>
      </c>
      <c r="B70" s="62" t="s">
        <v>786</v>
      </c>
      <c r="C70" s="97" t="s">
        <v>787</v>
      </c>
      <c r="D70" s="97">
        <v>2.4900000000000002</v>
      </c>
      <c r="E70" s="97" t="s">
        <v>675</v>
      </c>
      <c r="F70" s="97" t="s">
        <v>419</v>
      </c>
      <c r="G70" s="97" t="s">
        <v>656</v>
      </c>
      <c r="H70" s="97">
        <v>1</v>
      </c>
      <c r="I70" s="96">
        <f t="shared" si="1"/>
        <v>0</v>
      </c>
      <c r="J70" s="59">
        <v>1</v>
      </c>
      <c r="K70" s="93" t="s">
        <v>626</v>
      </c>
    </row>
    <row r="71" spans="1:11" hidden="1" x14ac:dyDescent="0.3">
      <c r="A71" s="97" t="s">
        <v>672</v>
      </c>
      <c r="B71" s="62" t="s">
        <v>788</v>
      </c>
      <c r="C71" s="97" t="s">
        <v>789</v>
      </c>
      <c r="D71" s="97">
        <v>2.25</v>
      </c>
      <c r="E71" s="97" t="s">
        <v>675</v>
      </c>
      <c r="F71" s="97" t="s">
        <v>419</v>
      </c>
      <c r="G71" s="97" t="s">
        <v>656</v>
      </c>
      <c r="H71" s="97">
        <v>1</v>
      </c>
      <c r="I71" s="96">
        <f t="shared" si="1"/>
        <v>0</v>
      </c>
      <c r="J71" s="59">
        <v>1</v>
      </c>
      <c r="K71" s="93" t="s">
        <v>626</v>
      </c>
    </row>
    <row r="72" spans="1:11" hidden="1" x14ac:dyDescent="0.3">
      <c r="A72" s="97" t="s">
        <v>672</v>
      </c>
      <c r="B72" s="62" t="s">
        <v>790</v>
      </c>
      <c r="C72" s="97" t="s">
        <v>790</v>
      </c>
      <c r="D72" s="97">
        <v>2.2399999999999998</v>
      </c>
      <c r="E72" s="97" t="s">
        <v>675</v>
      </c>
      <c r="F72" s="97" t="s">
        <v>419</v>
      </c>
      <c r="G72" s="97" t="s">
        <v>656</v>
      </c>
      <c r="H72" s="97">
        <v>1</v>
      </c>
      <c r="I72" s="96">
        <f t="shared" si="1"/>
        <v>0</v>
      </c>
      <c r="J72" s="59">
        <v>0</v>
      </c>
      <c r="K72" s="93" t="s">
        <v>626</v>
      </c>
    </row>
    <row r="73" spans="1:11" hidden="1" x14ac:dyDescent="0.3">
      <c r="A73" s="97" t="s">
        <v>672</v>
      </c>
      <c r="B73" s="62" t="s">
        <v>791</v>
      </c>
      <c r="C73" s="97" t="s">
        <v>792</v>
      </c>
      <c r="D73" s="97">
        <v>2.16</v>
      </c>
      <c r="E73" s="97" t="s">
        <v>675</v>
      </c>
      <c r="F73" s="97" t="s">
        <v>419</v>
      </c>
      <c r="G73" s="97" t="s">
        <v>656</v>
      </c>
      <c r="H73" s="97">
        <v>1</v>
      </c>
      <c r="I73" s="96">
        <f t="shared" si="1"/>
        <v>0</v>
      </c>
      <c r="J73" s="59">
        <v>1</v>
      </c>
      <c r="K73" s="93" t="s">
        <v>626</v>
      </c>
    </row>
    <row r="74" spans="1:11" hidden="1" x14ac:dyDescent="0.3">
      <c r="A74" s="97" t="s">
        <v>672</v>
      </c>
      <c r="B74" s="62" t="s">
        <v>793</v>
      </c>
      <c r="C74" s="97" t="s">
        <v>793</v>
      </c>
      <c r="D74" s="97">
        <v>2.1</v>
      </c>
      <c r="E74" s="97" t="s">
        <v>675</v>
      </c>
      <c r="F74" s="97" t="s">
        <v>419</v>
      </c>
      <c r="G74" s="97" t="s">
        <v>656</v>
      </c>
      <c r="H74" s="97">
        <v>1</v>
      </c>
      <c r="I74" s="96">
        <f t="shared" si="1"/>
        <v>0</v>
      </c>
      <c r="J74" s="59">
        <v>1</v>
      </c>
      <c r="K74" s="93" t="s">
        <v>626</v>
      </c>
    </row>
    <row r="75" spans="1:11" hidden="1" x14ac:dyDescent="0.3">
      <c r="A75" s="97" t="s">
        <v>672</v>
      </c>
      <c r="B75" s="62" t="s">
        <v>794</v>
      </c>
      <c r="C75" s="97" t="s">
        <v>795</v>
      </c>
      <c r="D75" s="97">
        <v>2</v>
      </c>
      <c r="E75" s="97" t="s">
        <v>675</v>
      </c>
      <c r="F75" s="97" t="s">
        <v>419</v>
      </c>
      <c r="G75" s="97" t="s">
        <v>656</v>
      </c>
      <c r="H75" s="97">
        <v>1</v>
      </c>
      <c r="I75" s="96">
        <f t="shared" si="1"/>
        <v>0</v>
      </c>
      <c r="J75" s="59">
        <v>1</v>
      </c>
      <c r="K75" s="93" t="s">
        <v>626</v>
      </c>
    </row>
    <row r="76" spans="1:11" hidden="1" x14ac:dyDescent="0.3">
      <c r="A76" s="97" t="s">
        <v>672</v>
      </c>
      <c r="B76" s="62" t="s">
        <v>796</v>
      </c>
      <c r="C76" s="97" t="s">
        <v>797</v>
      </c>
      <c r="D76" s="97">
        <v>2</v>
      </c>
      <c r="E76" s="97" t="s">
        <v>675</v>
      </c>
      <c r="F76" s="97" t="s">
        <v>419</v>
      </c>
      <c r="G76" s="97" t="s">
        <v>656</v>
      </c>
      <c r="H76" s="97">
        <v>1</v>
      </c>
      <c r="I76" s="96">
        <f t="shared" si="1"/>
        <v>0</v>
      </c>
      <c r="J76" s="59">
        <v>1</v>
      </c>
      <c r="K76" s="93" t="s">
        <v>626</v>
      </c>
    </row>
    <row r="77" spans="1:11" hidden="1" x14ac:dyDescent="0.3">
      <c r="A77" s="97" t="s">
        <v>672</v>
      </c>
      <c r="B77" s="62" t="s">
        <v>798</v>
      </c>
      <c r="C77" s="97" t="s">
        <v>799</v>
      </c>
      <c r="D77" s="97">
        <v>1.6</v>
      </c>
      <c r="E77" s="97" t="s">
        <v>675</v>
      </c>
      <c r="F77" s="97" t="s">
        <v>419</v>
      </c>
      <c r="G77" s="97" t="s">
        <v>656</v>
      </c>
      <c r="H77" s="97">
        <v>1</v>
      </c>
      <c r="I77" s="96">
        <f t="shared" si="1"/>
        <v>0</v>
      </c>
      <c r="J77" s="59">
        <v>1</v>
      </c>
      <c r="K77" s="93" t="s">
        <v>626</v>
      </c>
    </row>
    <row r="78" spans="1:11" hidden="1" x14ac:dyDescent="0.3">
      <c r="A78" s="97" t="s">
        <v>672</v>
      </c>
      <c r="B78" s="62" t="s">
        <v>800</v>
      </c>
      <c r="C78" s="97" t="s">
        <v>800</v>
      </c>
      <c r="D78" s="97">
        <v>1.5</v>
      </c>
      <c r="E78" s="97" t="s">
        <v>675</v>
      </c>
      <c r="F78" s="97" t="s">
        <v>419</v>
      </c>
      <c r="G78" s="97" t="s">
        <v>656</v>
      </c>
      <c r="H78" s="97">
        <v>1</v>
      </c>
      <c r="I78" s="96">
        <f t="shared" si="1"/>
        <v>0</v>
      </c>
      <c r="J78" s="59">
        <v>1</v>
      </c>
      <c r="K78" s="93" t="s">
        <v>626</v>
      </c>
    </row>
    <row r="79" spans="1:11" hidden="1" x14ac:dyDescent="0.3">
      <c r="A79" s="97" t="s">
        <v>672</v>
      </c>
      <c r="B79" s="62" t="s">
        <v>801</v>
      </c>
      <c r="C79" s="97" t="s">
        <v>802</v>
      </c>
      <c r="D79" s="97">
        <v>1.5</v>
      </c>
      <c r="E79" s="97" t="s">
        <v>675</v>
      </c>
      <c r="F79" s="97" t="s">
        <v>419</v>
      </c>
      <c r="G79" s="97" t="s">
        <v>656</v>
      </c>
      <c r="H79" s="97">
        <v>1</v>
      </c>
      <c r="I79" s="96">
        <f t="shared" si="1"/>
        <v>0</v>
      </c>
      <c r="J79" s="59">
        <v>1</v>
      </c>
      <c r="K79" s="93" t="s">
        <v>626</v>
      </c>
    </row>
    <row r="80" spans="1:11" hidden="1" x14ac:dyDescent="0.3">
      <c r="A80" s="97" t="s">
        <v>672</v>
      </c>
      <c r="B80" s="62" t="s">
        <v>803</v>
      </c>
      <c r="C80" s="97" t="s">
        <v>804</v>
      </c>
      <c r="D80" s="97">
        <v>1.5</v>
      </c>
      <c r="E80" s="97" t="s">
        <v>675</v>
      </c>
      <c r="F80" s="97" t="s">
        <v>419</v>
      </c>
      <c r="G80" s="97" t="s">
        <v>656</v>
      </c>
      <c r="H80" s="97">
        <v>1</v>
      </c>
      <c r="I80" s="96">
        <f t="shared" si="1"/>
        <v>0</v>
      </c>
      <c r="J80" s="59">
        <v>1</v>
      </c>
      <c r="K80" s="93" t="s">
        <v>626</v>
      </c>
    </row>
    <row r="81" spans="1:11" hidden="1" x14ac:dyDescent="0.3">
      <c r="A81" s="97" t="s">
        <v>672</v>
      </c>
      <c r="B81" s="62" t="s">
        <v>805</v>
      </c>
      <c r="C81" s="97" t="s">
        <v>806</v>
      </c>
      <c r="D81" s="97">
        <v>1.5</v>
      </c>
      <c r="E81" s="97" t="s">
        <v>675</v>
      </c>
      <c r="F81" s="97" t="s">
        <v>419</v>
      </c>
      <c r="G81" s="97" t="s">
        <v>656</v>
      </c>
      <c r="H81" s="97">
        <v>1</v>
      </c>
      <c r="I81" s="96">
        <f t="shared" si="1"/>
        <v>0</v>
      </c>
      <c r="J81" s="59">
        <v>1</v>
      </c>
      <c r="K81" s="93" t="s">
        <v>626</v>
      </c>
    </row>
    <row r="82" spans="1:11" hidden="1" x14ac:dyDescent="0.3">
      <c r="A82" s="97" t="s">
        <v>672</v>
      </c>
      <c r="B82" s="62" t="s">
        <v>807</v>
      </c>
      <c r="C82" s="97" t="s">
        <v>808</v>
      </c>
      <c r="D82" s="97">
        <v>1.5</v>
      </c>
      <c r="E82" s="97" t="s">
        <v>675</v>
      </c>
      <c r="F82" s="97" t="s">
        <v>419</v>
      </c>
      <c r="G82" s="97" t="s">
        <v>656</v>
      </c>
      <c r="H82" s="97">
        <v>1</v>
      </c>
      <c r="I82" s="96">
        <f t="shared" si="1"/>
        <v>0</v>
      </c>
      <c r="J82" s="59">
        <v>1</v>
      </c>
      <c r="K82" s="93" t="s">
        <v>626</v>
      </c>
    </row>
    <row r="83" spans="1:11" hidden="1" x14ac:dyDescent="0.3">
      <c r="A83" s="97" t="s">
        <v>672</v>
      </c>
      <c r="B83" s="62" t="s">
        <v>809</v>
      </c>
      <c r="C83" s="97" t="s">
        <v>810</v>
      </c>
      <c r="D83" s="97">
        <v>1.5</v>
      </c>
      <c r="E83" s="97" t="s">
        <v>675</v>
      </c>
      <c r="F83" s="97" t="s">
        <v>419</v>
      </c>
      <c r="G83" s="97" t="s">
        <v>656</v>
      </c>
      <c r="H83" s="97">
        <v>1</v>
      </c>
      <c r="I83" s="96">
        <f t="shared" si="1"/>
        <v>0</v>
      </c>
      <c r="J83" s="59">
        <v>1</v>
      </c>
      <c r="K83" s="93" t="s">
        <v>626</v>
      </c>
    </row>
    <row r="84" spans="1:11" hidden="1" x14ac:dyDescent="0.3">
      <c r="A84" s="97" t="s">
        <v>672</v>
      </c>
      <c r="B84" s="62" t="s">
        <v>811</v>
      </c>
      <c r="C84" s="97" t="s">
        <v>812</v>
      </c>
      <c r="D84" s="97">
        <v>1.5</v>
      </c>
      <c r="E84" s="97" t="s">
        <v>675</v>
      </c>
      <c r="F84" s="97" t="s">
        <v>419</v>
      </c>
      <c r="G84" s="97" t="s">
        <v>656</v>
      </c>
      <c r="H84" s="97">
        <v>1</v>
      </c>
      <c r="I84" s="96">
        <f t="shared" si="1"/>
        <v>0</v>
      </c>
      <c r="J84" s="59">
        <v>1</v>
      </c>
      <c r="K84" s="93" t="s">
        <v>626</v>
      </c>
    </row>
    <row r="85" spans="1:11" hidden="1" x14ac:dyDescent="0.3">
      <c r="A85" s="97" t="s">
        <v>672</v>
      </c>
      <c r="B85" s="62" t="s">
        <v>813</v>
      </c>
      <c r="C85" s="97" t="s">
        <v>813</v>
      </c>
      <c r="D85" s="97">
        <v>1.5</v>
      </c>
      <c r="E85" s="97" t="s">
        <v>675</v>
      </c>
      <c r="F85" s="97" t="s">
        <v>419</v>
      </c>
      <c r="G85" s="97" t="s">
        <v>656</v>
      </c>
      <c r="H85" s="97">
        <v>1</v>
      </c>
      <c r="I85" s="96">
        <f t="shared" si="1"/>
        <v>0</v>
      </c>
      <c r="J85" s="59">
        <v>1</v>
      </c>
      <c r="K85" s="93" t="s">
        <v>626</v>
      </c>
    </row>
    <row r="86" spans="1:11" hidden="1" x14ac:dyDescent="0.3">
      <c r="A86" s="97" t="s">
        <v>672</v>
      </c>
      <c r="B86" s="62" t="s">
        <v>814</v>
      </c>
      <c r="C86" s="97" t="s">
        <v>815</v>
      </c>
      <c r="D86" s="97">
        <v>1.42</v>
      </c>
      <c r="E86" s="97" t="s">
        <v>675</v>
      </c>
      <c r="F86" s="97" t="s">
        <v>419</v>
      </c>
      <c r="G86" s="97" t="s">
        <v>656</v>
      </c>
      <c r="H86" s="97">
        <v>1</v>
      </c>
      <c r="I86" s="96">
        <f t="shared" si="1"/>
        <v>0</v>
      </c>
      <c r="J86" s="59">
        <v>1</v>
      </c>
      <c r="K86" s="93" t="s">
        <v>626</v>
      </c>
    </row>
    <row r="87" spans="1:11" hidden="1" x14ac:dyDescent="0.3">
      <c r="A87" s="97" t="s">
        <v>672</v>
      </c>
      <c r="B87" s="62" t="s">
        <v>816</v>
      </c>
      <c r="C87" s="97" t="s">
        <v>817</v>
      </c>
      <c r="D87" s="97">
        <v>1.42</v>
      </c>
      <c r="E87" s="97" t="s">
        <v>675</v>
      </c>
      <c r="F87" s="97" t="s">
        <v>419</v>
      </c>
      <c r="G87" s="97" t="s">
        <v>656</v>
      </c>
      <c r="H87" s="97">
        <v>1</v>
      </c>
      <c r="I87" s="96">
        <f t="shared" si="1"/>
        <v>0</v>
      </c>
      <c r="J87" s="59">
        <v>1</v>
      </c>
      <c r="K87" s="93" t="s">
        <v>626</v>
      </c>
    </row>
    <row r="88" spans="1:11" hidden="1" x14ac:dyDescent="0.3">
      <c r="A88" s="97" t="s">
        <v>672</v>
      </c>
      <c r="B88" s="62" t="s">
        <v>818</v>
      </c>
      <c r="C88" s="97" t="s">
        <v>819</v>
      </c>
      <c r="D88" s="97">
        <v>1.1000000000000001</v>
      </c>
      <c r="E88" s="97" t="s">
        <v>675</v>
      </c>
      <c r="F88" s="97" t="s">
        <v>419</v>
      </c>
      <c r="G88" s="97" t="s">
        <v>656</v>
      </c>
      <c r="H88" s="97">
        <v>1</v>
      </c>
      <c r="I88" s="96">
        <f t="shared" si="1"/>
        <v>0</v>
      </c>
      <c r="J88" s="59">
        <v>1</v>
      </c>
      <c r="K88" s="93" t="s">
        <v>626</v>
      </c>
    </row>
    <row r="89" spans="1:11" hidden="1" x14ac:dyDescent="0.3">
      <c r="A89" s="97" t="s">
        <v>672</v>
      </c>
      <c r="B89" s="62" t="s">
        <v>820</v>
      </c>
      <c r="C89" s="97" t="s">
        <v>821</v>
      </c>
      <c r="D89" s="97">
        <v>0.85</v>
      </c>
      <c r="E89" s="97" t="s">
        <v>675</v>
      </c>
      <c r="F89" s="97" t="s">
        <v>419</v>
      </c>
      <c r="G89" s="97" t="s">
        <v>656</v>
      </c>
      <c r="H89" s="97">
        <v>1</v>
      </c>
      <c r="I89" s="96">
        <f t="shared" si="1"/>
        <v>0</v>
      </c>
      <c r="J89" s="59">
        <v>1</v>
      </c>
      <c r="K89" s="93" t="s">
        <v>626</v>
      </c>
    </row>
    <row r="90" spans="1:11" hidden="1" x14ac:dyDescent="0.3">
      <c r="A90" s="97" t="s">
        <v>672</v>
      </c>
      <c r="B90" s="62" t="s">
        <v>822</v>
      </c>
      <c r="C90" s="97" t="s">
        <v>822</v>
      </c>
      <c r="D90" s="97">
        <v>0.75</v>
      </c>
      <c r="E90" s="97" t="s">
        <v>675</v>
      </c>
      <c r="F90" s="97" t="s">
        <v>419</v>
      </c>
      <c r="G90" s="97" t="s">
        <v>656</v>
      </c>
      <c r="H90" s="97">
        <v>1</v>
      </c>
      <c r="I90" s="96">
        <f t="shared" si="1"/>
        <v>0</v>
      </c>
      <c r="J90" s="59">
        <v>1</v>
      </c>
      <c r="K90" s="93" t="s">
        <v>626</v>
      </c>
    </row>
    <row r="91" spans="1:11" hidden="1" x14ac:dyDescent="0.3">
      <c r="A91" s="97" t="s">
        <v>672</v>
      </c>
      <c r="B91" s="62" t="s">
        <v>823</v>
      </c>
      <c r="C91" s="97" t="s">
        <v>824</v>
      </c>
      <c r="D91" s="97">
        <v>0.6</v>
      </c>
      <c r="E91" s="97" t="s">
        <v>675</v>
      </c>
      <c r="F91" s="97" t="s">
        <v>419</v>
      </c>
      <c r="G91" s="97" t="s">
        <v>656</v>
      </c>
      <c r="H91" s="97">
        <v>1</v>
      </c>
      <c r="I91" s="96">
        <f t="shared" si="1"/>
        <v>0</v>
      </c>
      <c r="J91" s="59">
        <v>1</v>
      </c>
      <c r="K91" s="93" t="s">
        <v>626</v>
      </c>
    </row>
    <row r="92" spans="1:11" hidden="1" x14ac:dyDescent="0.3">
      <c r="A92" s="97" t="s">
        <v>672</v>
      </c>
      <c r="B92" s="62" t="s">
        <v>825</v>
      </c>
      <c r="C92" s="97" t="s">
        <v>825</v>
      </c>
      <c r="D92" s="97">
        <v>0.57999999999999996</v>
      </c>
      <c r="E92" s="97" t="s">
        <v>675</v>
      </c>
      <c r="F92" s="97" t="s">
        <v>419</v>
      </c>
      <c r="G92" s="97" t="s">
        <v>656</v>
      </c>
      <c r="H92" s="97">
        <v>1</v>
      </c>
      <c r="I92" s="96">
        <f t="shared" si="1"/>
        <v>0</v>
      </c>
      <c r="J92" s="59">
        <v>1</v>
      </c>
      <c r="K92" s="93" t="s">
        <v>626</v>
      </c>
    </row>
    <row r="93" spans="1:11" hidden="1" x14ac:dyDescent="0.3">
      <c r="A93" s="97" t="s">
        <v>672</v>
      </c>
      <c r="B93" s="62" t="s">
        <v>826</v>
      </c>
      <c r="C93" s="97" t="s">
        <v>826</v>
      </c>
      <c r="D93" s="97">
        <v>0.55000000000000004</v>
      </c>
      <c r="E93" s="97" t="s">
        <v>675</v>
      </c>
      <c r="F93" s="97" t="s">
        <v>419</v>
      </c>
      <c r="G93" s="97" t="s">
        <v>656</v>
      </c>
      <c r="H93" s="97">
        <v>1</v>
      </c>
      <c r="I93" s="96">
        <f t="shared" si="1"/>
        <v>0</v>
      </c>
      <c r="J93" s="59">
        <v>1</v>
      </c>
      <c r="K93" s="93" t="s">
        <v>626</v>
      </c>
    </row>
    <row r="94" spans="1:11" hidden="1" x14ac:dyDescent="0.3">
      <c r="A94" s="97" t="s">
        <v>672</v>
      </c>
      <c r="B94" s="62" t="s">
        <v>827</v>
      </c>
      <c r="C94" s="97" t="s">
        <v>827</v>
      </c>
      <c r="D94" s="97">
        <v>0.3</v>
      </c>
      <c r="E94" s="97" t="s">
        <v>675</v>
      </c>
      <c r="F94" s="97" t="s">
        <v>419</v>
      </c>
      <c r="G94" s="97" t="s">
        <v>656</v>
      </c>
      <c r="H94" s="97">
        <v>1</v>
      </c>
      <c r="I94" s="96">
        <f t="shared" si="1"/>
        <v>0</v>
      </c>
      <c r="J94" s="59">
        <v>1</v>
      </c>
      <c r="K94" s="93" t="s">
        <v>626</v>
      </c>
    </row>
    <row r="95" spans="1:11" hidden="1" x14ac:dyDescent="0.3">
      <c r="A95" s="97" t="s">
        <v>672</v>
      </c>
      <c r="B95" s="62" t="s">
        <v>828</v>
      </c>
      <c r="C95" s="97" t="s">
        <v>828</v>
      </c>
      <c r="D95" s="97">
        <v>0.1</v>
      </c>
      <c r="E95" s="97" t="s">
        <v>675</v>
      </c>
      <c r="F95" s="97" t="s">
        <v>419</v>
      </c>
      <c r="G95" s="97" t="s">
        <v>656</v>
      </c>
      <c r="H95" s="97">
        <v>1</v>
      </c>
      <c r="I95" s="96">
        <f t="shared" si="1"/>
        <v>0</v>
      </c>
      <c r="J95" s="59">
        <v>1</v>
      </c>
      <c r="K95" s="93" t="s">
        <v>626</v>
      </c>
    </row>
    <row r="96" spans="1:11" hidden="1" x14ac:dyDescent="0.3">
      <c r="A96" s="97" t="s">
        <v>672</v>
      </c>
      <c r="B96" s="62" t="s">
        <v>829</v>
      </c>
      <c r="C96" s="97" t="s">
        <v>829</v>
      </c>
      <c r="D96" s="97">
        <v>0.08</v>
      </c>
      <c r="E96" s="97" t="s">
        <v>675</v>
      </c>
      <c r="F96" s="97" t="s">
        <v>419</v>
      </c>
      <c r="G96" s="97" t="s">
        <v>656</v>
      </c>
      <c r="H96" s="97">
        <v>1</v>
      </c>
      <c r="I96" s="96">
        <f t="shared" si="1"/>
        <v>0</v>
      </c>
      <c r="J96" s="59">
        <v>1</v>
      </c>
      <c r="K96" s="93" t="s">
        <v>626</v>
      </c>
    </row>
    <row r="97" spans="1:11" hidden="1" x14ac:dyDescent="0.3">
      <c r="A97" s="97" t="s">
        <v>672</v>
      </c>
      <c r="B97" s="62" t="s">
        <v>830</v>
      </c>
      <c r="C97" s="97" t="s">
        <v>830</v>
      </c>
      <c r="D97" s="97">
        <v>0</v>
      </c>
      <c r="E97" s="97" t="s">
        <v>675</v>
      </c>
      <c r="F97" s="97" t="s">
        <v>419</v>
      </c>
      <c r="G97" s="97" t="s">
        <v>656</v>
      </c>
      <c r="H97" s="97">
        <v>1</v>
      </c>
      <c r="I97" s="96">
        <f t="shared" si="1"/>
        <v>0</v>
      </c>
      <c r="J97" s="59">
        <v>1</v>
      </c>
      <c r="K97" s="93" t="s">
        <v>626</v>
      </c>
    </row>
    <row r="98" spans="1:11" hidden="1" x14ac:dyDescent="0.3">
      <c r="A98" s="97" t="s">
        <v>654</v>
      </c>
      <c r="B98" s="62" t="s">
        <v>443</v>
      </c>
      <c r="C98" s="97">
        <v>0</v>
      </c>
      <c r="D98" s="97" t="e">
        <v>#N/A</v>
      </c>
      <c r="E98" s="97" t="s">
        <v>443</v>
      </c>
      <c r="F98" s="97" t="s">
        <v>431</v>
      </c>
      <c r="G98" s="97" t="s">
        <v>831</v>
      </c>
      <c r="H98" s="97">
        <v>1</v>
      </c>
      <c r="I98" s="96">
        <f t="shared" si="1"/>
        <v>0</v>
      </c>
      <c r="J98" s="59" t="s">
        <v>832</v>
      </c>
      <c r="K98" s="93" t="s">
        <v>636</v>
      </c>
    </row>
    <row r="99" spans="1:11" hidden="1" x14ac:dyDescent="0.3">
      <c r="A99" s="97" t="s">
        <v>654</v>
      </c>
      <c r="B99" s="62" t="s">
        <v>593</v>
      </c>
      <c r="C99" s="97">
        <v>0</v>
      </c>
      <c r="D99" s="97" t="e">
        <v>#N/A</v>
      </c>
      <c r="E99" s="97" t="s">
        <v>833</v>
      </c>
      <c r="F99" s="97" t="s">
        <v>423</v>
      </c>
      <c r="G99" s="97" t="s">
        <v>834</v>
      </c>
      <c r="H99" s="97">
        <v>0</v>
      </c>
      <c r="I99" s="96">
        <f t="shared" si="1"/>
        <v>1</v>
      </c>
      <c r="J99" s="59">
        <v>0</v>
      </c>
      <c r="K99" s="93" t="s">
        <v>632</v>
      </c>
    </row>
    <row r="100" spans="1:11" hidden="1" x14ac:dyDescent="0.3">
      <c r="A100" s="97" t="s">
        <v>654</v>
      </c>
      <c r="B100" s="62" t="s">
        <v>835</v>
      </c>
      <c r="C100" s="97">
        <v>0</v>
      </c>
      <c r="D100" s="97" t="e">
        <v>#N/A</v>
      </c>
      <c r="E100" s="97" t="s">
        <v>833</v>
      </c>
      <c r="F100" s="97" t="s">
        <v>423</v>
      </c>
      <c r="G100" s="97" t="s">
        <v>834</v>
      </c>
      <c r="H100" s="97">
        <v>0</v>
      </c>
      <c r="I100" s="96">
        <f t="shared" si="1"/>
        <v>1</v>
      </c>
      <c r="J100" s="59">
        <v>0</v>
      </c>
      <c r="K100" s="93" t="s">
        <v>632</v>
      </c>
    </row>
    <row r="101" spans="1:11" hidden="1" x14ac:dyDescent="0.3">
      <c r="A101" s="97" t="s">
        <v>654</v>
      </c>
      <c r="B101" s="62" t="s">
        <v>836</v>
      </c>
      <c r="C101" s="97">
        <v>0</v>
      </c>
      <c r="D101" s="97" t="e">
        <v>#N/A</v>
      </c>
      <c r="E101" s="97" t="s">
        <v>833</v>
      </c>
      <c r="F101" s="97" t="s">
        <v>425</v>
      </c>
      <c r="G101" s="97" t="s">
        <v>656</v>
      </c>
      <c r="H101" s="97">
        <v>0</v>
      </c>
      <c r="I101" s="96">
        <f t="shared" si="1"/>
        <v>1</v>
      </c>
      <c r="J101" s="59">
        <v>0</v>
      </c>
      <c r="K101" s="93" t="s">
        <v>632</v>
      </c>
    </row>
    <row r="102" spans="1:11" x14ac:dyDescent="0.3">
      <c r="A102" s="97" t="s">
        <v>837</v>
      </c>
      <c r="B102" s="62" t="s">
        <v>838</v>
      </c>
      <c r="C102" s="97"/>
      <c r="D102" s="97" t="e">
        <v>#N/A</v>
      </c>
      <c r="E102" s="97" t="s">
        <v>833</v>
      </c>
      <c r="F102" s="97" t="s">
        <v>421</v>
      </c>
      <c r="G102" s="97" t="s">
        <v>656</v>
      </c>
      <c r="H102" s="97">
        <v>0</v>
      </c>
      <c r="I102" s="96">
        <f t="shared" si="1"/>
        <v>1</v>
      </c>
      <c r="J102" s="59">
        <v>1</v>
      </c>
      <c r="K102" s="93" t="s">
        <v>632</v>
      </c>
    </row>
    <row r="103" spans="1:11" hidden="1" x14ac:dyDescent="0.3">
      <c r="A103" s="97" t="s">
        <v>654</v>
      </c>
      <c r="B103" s="62" t="s">
        <v>839</v>
      </c>
      <c r="C103" s="97" t="s">
        <v>840</v>
      </c>
      <c r="D103" s="97">
        <v>19.600000000000001</v>
      </c>
      <c r="E103" s="97" t="s">
        <v>664</v>
      </c>
      <c r="F103" s="97" t="s">
        <v>419</v>
      </c>
      <c r="G103" s="97" t="s">
        <v>656</v>
      </c>
      <c r="H103" s="97">
        <v>1</v>
      </c>
      <c r="I103" s="96">
        <f t="shared" si="1"/>
        <v>0</v>
      </c>
      <c r="J103" s="59">
        <v>1</v>
      </c>
      <c r="K103" s="93" t="s">
        <v>626</v>
      </c>
    </row>
    <row r="104" spans="1:11" hidden="1" x14ac:dyDescent="0.3">
      <c r="A104" s="97" t="s">
        <v>654</v>
      </c>
      <c r="B104" s="62" t="s">
        <v>841</v>
      </c>
      <c r="C104" s="97" t="s">
        <v>842</v>
      </c>
      <c r="D104" s="97">
        <v>8</v>
      </c>
      <c r="E104" s="97" t="s">
        <v>664</v>
      </c>
      <c r="F104" s="97" t="s">
        <v>419</v>
      </c>
      <c r="G104" s="97" t="s">
        <v>656</v>
      </c>
      <c r="H104" s="97">
        <v>1</v>
      </c>
      <c r="I104" s="96">
        <f t="shared" si="1"/>
        <v>0</v>
      </c>
      <c r="J104" s="59">
        <v>1</v>
      </c>
      <c r="K104" s="93" t="s">
        <v>626</v>
      </c>
    </row>
    <row r="105" spans="1:11" hidden="1" x14ac:dyDescent="0.3">
      <c r="A105" s="97" t="s">
        <v>654</v>
      </c>
      <c r="B105" s="62" t="s">
        <v>843</v>
      </c>
      <c r="C105" s="97" t="s">
        <v>844</v>
      </c>
      <c r="D105" s="97">
        <v>7.4</v>
      </c>
      <c r="E105" s="97" t="s">
        <v>664</v>
      </c>
      <c r="F105" s="97" t="s">
        <v>419</v>
      </c>
      <c r="G105" s="97" t="s">
        <v>656</v>
      </c>
      <c r="H105" s="97">
        <v>0</v>
      </c>
      <c r="I105" s="96">
        <f t="shared" si="1"/>
        <v>1</v>
      </c>
      <c r="J105" s="59">
        <v>1</v>
      </c>
      <c r="K105" s="93" t="s">
        <v>626</v>
      </c>
    </row>
    <row r="106" spans="1:11" hidden="1" x14ac:dyDescent="0.3">
      <c r="A106" s="97" t="s">
        <v>654</v>
      </c>
      <c r="B106" s="62" t="s">
        <v>845</v>
      </c>
      <c r="C106" s="97" t="s">
        <v>846</v>
      </c>
      <c r="D106" s="97">
        <v>6.9</v>
      </c>
      <c r="E106" s="97" t="s">
        <v>664</v>
      </c>
      <c r="F106" s="97" t="s">
        <v>419</v>
      </c>
      <c r="G106" s="97" t="s">
        <v>656</v>
      </c>
      <c r="H106" s="97">
        <v>1</v>
      </c>
      <c r="I106" s="96">
        <f t="shared" si="1"/>
        <v>0</v>
      </c>
      <c r="J106" s="59">
        <v>1</v>
      </c>
      <c r="K106" s="93" t="s">
        <v>626</v>
      </c>
    </row>
    <row r="107" spans="1:11" hidden="1" x14ac:dyDescent="0.3">
      <c r="A107" s="97" t="s">
        <v>654</v>
      </c>
      <c r="B107" s="62" t="s">
        <v>847</v>
      </c>
      <c r="C107" s="97" t="s">
        <v>848</v>
      </c>
      <c r="D107" s="97">
        <v>4</v>
      </c>
      <c r="E107" s="97" t="s">
        <v>664</v>
      </c>
      <c r="F107" s="97" t="s">
        <v>419</v>
      </c>
      <c r="G107" s="97" t="s">
        <v>656</v>
      </c>
      <c r="H107" s="97">
        <v>1</v>
      </c>
      <c r="I107" s="96">
        <f t="shared" si="1"/>
        <v>0</v>
      </c>
      <c r="J107" s="59">
        <v>1</v>
      </c>
      <c r="K107" s="93" t="s">
        <v>626</v>
      </c>
    </row>
    <row r="108" spans="1:11" hidden="1" x14ac:dyDescent="0.3">
      <c r="A108" s="97" t="s">
        <v>654</v>
      </c>
      <c r="B108" s="62" t="s">
        <v>849</v>
      </c>
      <c r="C108" s="97" t="s">
        <v>850</v>
      </c>
      <c r="D108" s="97">
        <v>3.9</v>
      </c>
      <c r="E108" s="97" t="s">
        <v>664</v>
      </c>
      <c r="F108" s="97" t="s">
        <v>419</v>
      </c>
      <c r="G108" s="97" t="s">
        <v>656</v>
      </c>
      <c r="H108" s="97">
        <v>0</v>
      </c>
      <c r="I108" s="96">
        <f t="shared" si="1"/>
        <v>1</v>
      </c>
      <c r="J108" s="59">
        <v>1</v>
      </c>
      <c r="K108" s="93" t="s">
        <v>626</v>
      </c>
    </row>
    <row r="109" spans="1:11" hidden="1" x14ac:dyDescent="0.3">
      <c r="A109" s="97" t="s">
        <v>654</v>
      </c>
      <c r="B109" s="62" t="s">
        <v>851</v>
      </c>
      <c r="C109" s="97" t="s">
        <v>851</v>
      </c>
      <c r="D109" s="97">
        <v>3</v>
      </c>
      <c r="E109" s="97" t="s">
        <v>664</v>
      </c>
      <c r="F109" s="97" t="s">
        <v>419</v>
      </c>
      <c r="G109" s="97" t="s">
        <v>656</v>
      </c>
      <c r="H109" s="97">
        <v>0</v>
      </c>
      <c r="I109" s="96">
        <f t="shared" si="1"/>
        <v>1</v>
      </c>
      <c r="J109" s="59">
        <v>1</v>
      </c>
      <c r="K109" s="93" t="s">
        <v>626</v>
      </c>
    </row>
    <row r="110" spans="1:11" hidden="1" x14ac:dyDescent="0.3">
      <c r="A110" s="97" t="s">
        <v>654</v>
      </c>
      <c r="B110" s="62" t="s">
        <v>852</v>
      </c>
      <c r="C110" s="97" t="s">
        <v>852</v>
      </c>
      <c r="D110" s="97">
        <v>3</v>
      </c>
      <c r="E110" s="97" t="s">
        <v>664</v>
      </c>
      <c r="F110" s="97" t="s">
        <v>419</v>
      </c>
      <c r="G110" s="97" t="s">
        <v>656</v>
      </c>
      <c r="H110" s="97">
        <v>0</v>
      </c>
      <c r="I110" s="96">
        <f t="shared" si="1"/>
        <v>1</v>
      </c>
      <c r="J110" s="59">
        <v>1</v>
      </c>
      <c r="K110" s="93" t="s">
        <v>626</v>
      </c>
    </row>
    <row r="111" spans="1:11" hidden="1" x14ac:dyDescent="0.3">
      <c r="A111" s="97" t="s">
        <v>654</v>
      </c>
      <c r="B111" s="62" t="s">
        <v>853</v>
      </c>
      <c r="C111" s="97" t="s">
        <v>853</v>
      </c>
      <c r="D111" s="97">
        <v>2.274</v>
      </c>
      <c r="E111" s="97" t="s">
        <v>664</v>
      </c>
      <c r="F111" s="97" t="s">
        <v>419</v>
      </c>
      <c r="G111" s="97" t="s">
        <v>656</v>
      </c>
      <c r="H111" s="97">
        <v>0</v>
      </c>
      <c r="I111" s="96">
        <f t="shared" si="1"/>
        <v>1</v>
      </c>
      <c r="J111" s="59">
        <v>1</v>
      </c>
      <c r="K111" s="93" t="s">
        <v>626</v>
      </c>
    </row>
    <row r="112" spans="1:11" hidden="1" x14ac:dyDescent="0.3">
      <c r="A112" s="97" t="s">
        <v>654</v>
      </c>
      <c r="B112" s="62" t="s">
        <v>854</v>
      </c>
      <c r="C112" s="97" t="s">
        <v>854</v>
      </c>
      <c r="D112" s="97">
        <v>2</v>
      </c>
      <c r="E112" s="97" t="s">
        <v>664</v>
      </c>
      <c r="F112" s="97" t="s">
        <v>419</v>
      </c>
      <c r="G112" s="97" t="s">
        <v>656</v>
      </c>
      <c r="H112" s="97">
        <v>0</v>
      </c>
      <c r="I112" s="96">
        <f t="shared" si="1"/>
        <v>1</v>
      </c>
      <c r="J112" s="59">
        <v>1</v>
      </c>
      <c r="K112" s="93" t="s">
        <v>626</v>
      </c>
    </row>
    <row r="113" spans="1:11" hidden="1" x14ac:dyDescent="0.3">
      <c r="A113" s="97" t="s">
        <v>654</v>
      </c>
      <c r="B113" s="62" t="s">
        <v>855</v>
      </c>
      <c r="C113" s="97" t="s">
        <v>856</v>
      </c>
      <c r="D113" s="97">
        <v>1.6</v>
      </c>
      <c r="E113" s="97" t="s">
        <v>664</v>
      </c>
      <c r="F113" s="97" t="s">
        <v>419</v>
      </c>
      <c r="G113" s="97" t="s">
        <v>656</v>
      </c>
      <c r="H113" s="97">
        <v>1</v>
      </c>
      <c r="I113" s="96">
        <f t="shared" si="1"/>
        <v>0</v>
      </c>
      <c r="J113" s="59">
        <v>1</v>
      </c>
      <c r="K113" s="93" t="s">
        <v>626</v>
      </c>
    </row>
    <row r="114" spans="1:11" hidden="1" x14ac:dyDescent="0.3">
      <c r="A114" s="97" t="s">
        <v>654</v>
      </c>
      <c r="B114" s="62" t="s">
        <v>857</v>
      </c>
      <c r="C114" s="97" t="s">
        <v>857</v>
      </c>
      <c r="D114" s="97">
        <v>1.6</v>
      </c>
      <c r="E114" s="97" t="s">
        <v>664</v>
      </c>
      <c r="F114" s="97" t="s">
        <v>419</v>
      </c>
      <c r="G114" s="97" t="s">
        <v>656</v>
      </c>
      <c r="H114" s="97">
        <v>0</v>
      </c>
      <c r="I114" s="96">
        <f t="shared" si="1"/>
        <v>1</v>
      </c>
      <c r="J114" s="59">
        <v>1</v>
      </c>
      <c r="K114" s="93" t="s">
        <v>626</v>
      </c>
    </row>
    <row r="115" spans="1:11" hidden="1" x14ac:dyDescent="0.3">
      <c r="A115" s="97" t="s">
        <v>654</v>
      </c>
      <c r="B115" s="62" t="s">
        <v>858</v>
      </c>
      <c r="C115" s="97" t="s">
        <v>858</v>
      </c>
      <c r="D115" s="97">
        <v>1.028</v>
      </c>
      <c r="E115" s="97" t="s">
        <v>664</v>
      </c>
      <c r="F115" s="97" t="s">
        <v>419</v>
      </c>
      <c r="G115" s="97" t="s">
        <v>656</v>
      </c>
      <c r="H115" s="97">
        <v>0</v>
      </c>
      <c r="I115" s="96">
        <f t="shared" si="1"/>
        <v>1</v>
      </c>
      <c r="J115" s="59">
        <v>1</v>
      </c>
      <c r="K115" s="93" t="s">
        <v>626</v>
      </c>
    </row>
    <row r="116" spans="1:11" hidden="1" x14ac:dyDescent="0.3">
      <c r="A116" s="97" t="s">
        <v>654</v>
      </c>
      <c r="B116" s="62" t="s">
        <v>859</v>
      </c>
      <c r="C116" s="97" t="s">
        <v>859</v>
      </c>
      <c r="D116" s="97">
        <v>1.028</v>
      </c>
      <c r="E116" s="97" t="s">
        <v>664</v>
      </c>
      <c r="F116" s="97" t="s">
        <v>419</v>
      </c>
      <c r="G116" s="97" t="s">
        <v>656</v>
      </c>
      <c r="H116" s="97">
        <v>0</v>
      </c>
      <c r="I116" s="96">
        <f t="shared" si="1"/>
        <v>1</v>
      </c>
      <c r="J116" s="59">
        <v>1</v>
      </c>
      <c r="K116" s="93" t="s">
        <v>626</v>
      </c>
    </row>
    <row r="117" spans="1:11" hidden="1" x14ac:dyDescent="0.3">
      <c r="A117" s="97" t="s">
        <v>654</v>
      </c>
      <c r="B117" s="62" t="s">
        <v>860</v>
      </c>
      <c r="C117" s="97" t="s">
        <v>861</v>
      </c>
      <c r="D117" s="97">
        <v>1</v>
      </c>
      <c r="E117" s="97" t="s">
        <v>664</v>
      </c>
      <c r="F117" s="97" t="s">
        <v>419</v>
      </c>
      <c r="G117" s="97" t="s">
        <v>656</v>
      </c>
      <c r="H117" s="97">
        <v>0</v>
      </c>
      <c r="I117" s="96">
        <f t="shared" si="1"/>
        <v>1</v>
      </c>
      <c r="J117" s="59">
        <v>1</v>
      </c>
      <c r="K117" s="93" t="s">
        <v>626</v>
      </c>
    </row>
    <row r="118" spans="1:11" hidden="1" x14ac:dyDescent="0.3">
      <c r="A118" s="97" t="s">
        <v>654</v>
      </c>
      <c r="B118" s="62" t="s">
        <v>862</v>
      </c>
      <c r="C118" s="97" t="s">
        <v>863</v>
      </c>
      <c r="D118" s="97">
        <v>1</v>
      </c>
      <c r="E118" s="97" t="s">
        <v>664</v>
      </c>
      <c r="F118" s="97" t="s">
        <v>419</v>
      </c>
      <c r="G118" s="97" t="s">
        <v>656</v>
      </c>
      <c r="H118" s="97">
        <v>0</v>
      </c>
      <c r="I118" s="96">
        <f t="shared" si="1"/>
        <v>1</v>
      </c>
      <c r="J118" s="59">
        <v>1</v>
      </c>
      <c r="K118" s="93" t="s">
        <v>626</v>
      </c>
    </row>
    <row r="119" spans="1:11" hidden="1" x14ac:dyDescent="0.3">
      <c r="A119" s="97" t="s">
        <v>654</v>
      </c>
      <c r="B119" s="62" t="s">
        <v>864</v>
      </c>
      <c r="C119" s="97" t="s">
        <v>865</v>
      </c>
      <c r="D119" s="97">
        <v>1</v>
      </c>
      <c r="E119" s="97" t="s">
        <v>664</v>
      </c>
      <c r="F119" s="97" t="s">
        <v>419</v>
      </c>
      <c r="G119" s="97" t="s">
        <v>656</v>
      </c>
      <c r="H119" s="97">
        <v>0</v>
      </c>
      <c r="I119" s="96">
        <f t="shared" si="1"/>
        <v>1</v>
      </c>
      <c r="J119" s="59">
        <v>1</v>
      </c>
      <c r="K119" s="93" t="s">
        <v>626</v>
      </c>
    </row>
    <row r="120" spans="1:11" hidden="1" x14ac:dyDescent="0.3">
      <c r="A120" s="97" t="s">
        <v>654</v>
      </c>
      <c r="B120" s="62" t="s">
        <v>866</v>
      </c>
      <c r="C120" s="97" t="s">
        <v>866</v>
      </c>
      <c r="D120" s="97">
        <v>1</v>
      </c>
      <c r="E120" s="97" t="s">
        <v>664</v>
      </c>
      <c r="F120" s="97" t="s">
        <v>419</v>
      </c>
      <c r="G120" s="97" t="s">
        <v>656</v>
      </c>
      <c r="H120" s="97">
        <v>0</v>
      </c>
      <c r="I120" s="96">
        <f t="shared" si="1"/>
        <v>1</v>
      </c>
      <c r="J120" s="59">
        <v>1</v>
      </c>
      <c r="K120" s="93" t="s">
        <v>626</v>
      </c>
    </row>
    <row r="121" spans="1:11" hidden="1" x14ac:dyDescent="0.3">
      <c r="A121" s="97" t="s">
        <v>654</v>
      </c>
      <c r="B121" s="62" t="s">
        <v>867</v>
      </c>
      <c r="C121" s="97" t="s">
        <v>867</v>
      </c>
      <c r="D121" s="97">
        <v>0.85299999999999998</v>
      </c>
      <c r="E121" s="97" t="s">
        <v>664</v>
      </c>
      <c r="F121" s="97" t="s">
        <v>419</v>
      </c>
      <c r="G121" s="97" t="s">
        <v>656</v>
      </c>
      <c r="H121" s="97">
        <v>0</v>
      </c>
      <c r="I121" s="96">
        <f t="shared" si="1"/>
        <v>1</v>
      </c>
      <c r="J121" s="59">
        <v>1</v>
      </c>
      <c r="K121" s="93" t="s">
        <v>626</v>
      </c>
    </row>
    <row r="122" spans="1:11" hidden="1" x14ac:dyDescent="0.3">
      <c r="A122" s="97" t="s">
        <v>654</v>
      </c>
      <c r="B122" s="62" t="s">
        <v>868</v>
      </c>
      <c r="C122" s="97" t="s">
        <v>868</v>
      </c>
      <c r="D122" s="97">
        <v>0.8</v>
      </c>
      <c r="E122" s="97" t="s">
        <v>664</v>
      </c>
      <c r="F122" s="97" t="s">
        <v>419</v>
      </c>
      <c r="G122" s="97" t="s">
        <v>656</v>
      </c>
      <c r="H122" s="97">
        <v>0</v>
      </c>
      <c r="I122" s="96">
        <f t="shared" si="1"/>
        <v>1</v>
      </c>
      <c r="J122" s="59">
        <v>1</v>
      </c>
      <c r="K122" s="93" t="s">
        <v>626</v>
      </c>
    </row>
    <row r="123" spans="1:11" hidden="1" x14ac:dyDescent="0.3">
      <c r="A123" s="97" t="s">
        <v>654</v>
      </c>
      <c r="B123" s="62" t="s">
        <v>869</v>
      </c>
      <c r="C123" s="97" t="s">
        <v>869</v>
      </c>
      <c r="D123" s="97">
        <v>0.8</v>
      </c>
      <c r="E123" s="97" t="s">
        <v>664</v>
      </c>
      <c r="F123" s="97" t="s">
        <v>419</v>
      </c>
      <c r="G123" s="97" t="s">
        <v>656</v>
      </c>
      <c r="H123" s="97">
        <v>0</v>
      </c>
      <c r="I123" s="96">
        <f t="shared" si="1"/>
        <v>1</v>
      </c>
      <c r="J123" s="59">
        <v>0</v>
      </c>
      <c r="K123" s="93" t="s">
        <v>626</v>
      </c>
    </row>
    <row r="124" spans="1:11" hidden="1" x14ac:dyDescent="0.3">
      <c r="A124" s="97" t="s">
        <v>654</v>
      </c>
      <c r="B124" s="62" t="s">
        <v>870</v>
      </c>
      <c r="C124" s="97" t="s">
        <v>870</v>
      </c>
      <c r="D124" s="97">
        <v>0.8</v>
      </c>
      <c r="E124" s="97" t="s">
        <v>664</v>
      </c>
      <c r="F124" s="97" t="s">
        <v>419</v>
      </c>
      <c r="G124" s="97" t="s">
        <v>656</v>
      </c>
      <c r="H124" s="97">
        <v>0</v>
      </c>
      <c r="I124" s="96">
        <f t="shared" si="1"/>
        <v>1</v>
      </c>
      <c r="J124" s="59">
        <v>1</v>
      </c>
      <c r="K124" s="93" t="s">
        <v>626</v>
      </c>
    </row>
    <row r="125" spans="1:11" hidden="1" x14ac:dyDescent="0.3">
      <c r="A125" s="97" t="s">
        <v>654</v>
      </c>
      <c r="B125" s="62" t="s">
        <v>871</v>
      </c>
      <c r="C125" s="97" t="s">
        <v>872</v>
      </c>
      <c r="D125" s="97">
        <v>0.8</v>
      </c>
      <c r="E125" s="97" t="s">
        <v>664</v>
      </c>
      <c r="F125" s="97" t="s">
        <v>419</v>
      </c>
      <c r="G125" s="97" t="s">
        <v>656</v>
      </c>
      <c r="H125" s="97">
        <v>0</v>
      </c>
      <c r="I125" s="96">
        <f t="shared" si="1"/>
        <v>1</v>
      </c>
      <c r="J125" s="59">
        <v>1</v>
      </c>
      <c r="K125" s="93" t="s">
        <v>626</v>
      </c>
    </row>
    <row r="126" spans="1:11" hidden="1" x14ac:dyDescent="0.3">
      <c r="A126" s="97" t="s">
        <v>654</v>
      </c>
      <c r="B126" s="62" t="s">
        <v>873</v>
      </c>
      <c r="C126" s="97">
        <v>0</v>
      </c>
      <c r="D126" s="97" t="e">
        <v>#N/A</v>
      </c>
      <c r="E126" s="97" t="s">
        <v>675</v>
      </c>
      <c r="F126" s="97" t="s">
        <v>423</v>
      </c>
      <c r="G126" s="97" t="s">
        <v>834</v>
      </c>
      <c r="H126" s="97">
        <v>0</v>
      </c>
      <c r="I126" s="96">
        <f t="shared" si="1"/>
        <v>1</v>
      </c>
      <c r="J126" s="59">
        <v>0</v>
      </c>
      <c r="K126" s="93" t="s">
        <v>626</v>
      </c>
    </row>
    <row r="127" spans="1:11" hidden="1" x14ac:dyDescent="0.3">
      <c r="A127" s="97" t="s">
        <v>654</v>
      </c>
      <c r="B127" s="62" t="s">
        <v>874</v>
      </c>
      <c r="C127" s="97">
        <v>0</v>
      </c>
      <c r="D127" s="97" t="e">
        <v>#N/A</v>
      </c>
      <c r="E127" s="97" t="s">
        <v>675</v>
      </c>
      <c r="F127" s="97" t="s">
        <v>425</v>
      </c>
      <c r="G127" s="97" t="s">
        <v>656</v>
      </c>
      <c r="H127" s="97">
        <v>0</v>
      </c>
      <c r="I127" s="96">
        <f t="shared" si="1"/>
        <v>1</v>
      </c>
      <c r="J127" s="59">
        <v>0</v>
      </c>
      <c r="K127" s="93" t="s">
        <v>626</v>
      </c>
    </row>
    <row r="128" spans="1:11" hidden="1" x14ac:dyDescent="0.3">
      <c r="A128" s="97" t="s">
        <v>654</v>
      </c>
      <c r="B128" s="62" t="s">
        <v>875</v>
      </c>
      <c r="C128" s="97">
        <v>0</v>
      </c>
      <c r="D128" s="97" t="e">
        <v>#N/A</v>
      </c>
      <c r="E128" s="97" t="s">
        <v>675</v>
      </c>
      <c r="F128" s="97" t="s">
        <v>425</v>
      </c>
      <c r="G128" s="97" t="s">
        <v>656</v>
      </c>
      <c r="H128" s="97">
        <v>0</v>
      </c>
      <c r="I128" s="96">
        <f t="shared" si="1"/>
        <v>1</v>
      </c>
      <c r="J128" s="59">
        <v>0</v>
      </c>
      <c r="K128" s="93" t="s">
        <v>626</v>
      </c>
    </row>
    <row r="129" spans="1:11" hidden="1" x14ac:dyDescent="0.3">
      <c r="A129" s="97" t="s">
        <v>654</v>
      </c>
      <c r="B129" s="62" t="s">
        <v>876</v>
      </c>
      <c r="C129" s="97" t="s">
        <v>877</v>
      </c>
      <c r="D129" s="97">
        <v>30</v>
      </c>
      <c r="E129" s="97" t="s">
        <v>675</v>
      </c>
      <c r="F129" s="97" t="s">
        <v>419</v>
      </c>
      <c r="G129" s="97" t="s">
        <v>656</v>
      </c>
      <c r="H129" s="97">
        <v>1</v>
      </c>
      <c r="I129" s="96">
        <f t="shared" si="1"/>
        <v>0</v>
      </c>
      <c r="J129" s="59">
        <v>1</v>
      </c>
      <c r="K129" s="93" t="s">
        <v>626</v>
      </c>
    </row>
    <row r="130" spans="1:11" hidden="1" x14ac:dyDescent="0.3">
      <c r="A130" s="97" t="s">
        <v>654</v>
      </c>
      <c r="B130" s="62" t="s">
        <v>878</v>
      </c>
      <c r="C130" s="97">
        <v>0</v>
      </c>
      <c r="D130" s="97">
        <v>24</v>
      </c>
      <c r="E130" s="97" t="s">
        <v>675</v>
      </c>
      <c r="F130" s="97" t="s">
        <v>419</v>
      </c>
      <c r="G130" s="97" t="s">
        <v>656</v>
      </c>
      <c r="H130" s="97">
        <v>1</v>
      </c>
      <c r="I130" s="96">
        <f t="shared" ref="I130:I193" si="2">NOT(H130)*1</f>
        <v>0</v>
      </c>
      <c r="J130" s="59">
        <v>1</v>
      </c>
      <c r="K130" s="93" t="s">
        <v>626</v>
      </c>
    </row>
    <row r="131" spans="1:11" hidden="1" x14ac:dyDescent="0.3">
      <c r="A131" s="97" t="s">
        <v>654</v>
      </c>
      <c r="B131" s="62" t="s">
        <v>879</v>
      </c>
      <c r="C131" s="97">
        <v>0</v>
      </c>
      <c r="D131" s="97">
        <v>22</v>
      </c>
      <c r="E131" s="97" t="s">
        <v>675</v>
      </c>
      <c r="F131" s="97" t="s">
        <v>419</v>
      </c>
      <c r="G131" s="97" t="s">
        <v>656</v>
      </c>
      <c r="H131" s="97">
        <v>1</v>
      </c>
      <c r="I131" s="96">
        <f t="shared" si="2"/>
        <v>0</v>
      </c>
      <c r="J131" s="59">
        <v>1</v>
      </c>
      <c r="K131" s="93" t="s">
        <v>626</v>
      </c>
    </row>
    <row r="132" spans="1:11" hidden="1" x14ac:dyDescent="0.3">
      <c r="A132" s="97" t="s">
        <v>654</v>
      </c>
      <c r="B132" s="62" t="s">
        <v>880</v>
      </c>
      <c r="C132" s="97" t="s">
        <v>881</v>
      </c>
      <c r="D132" s="97">
        <v>20</v>
      </c>
      <c r="E132" s="97" t="s">
        <v>675</v>
      </c>
      <c r="F132" s="97" t="s">
        <v>419</v>
      </c>
      <c r="G132" s="97" t="s">
        <v>656</v>
      </c>
      <c r="H132" s="97">
        <v>1</v>
      </c>
      <c r="I132" s="96">
        <f t="shared" si="2"/>
        <v>0</v>
      </c>
      <c r="J132" s="59">
        <v>1</v>
      </c>
      <c r="K132" s="93" t="s">
        <v>626</v>
      </c>
    </row>
    <row r="133" spans="1:11" hidden="1" x14ac:dyDescent="0.3">
      <c r="A133" s="97" t="s">
        <v>654</v>
      </c>
      <c r="B133" s="62" t="s">
        <v>882</v>
      </c>
      <c r="C133" s="97">
        <v>0</v>
      </c>
      <c r="D133" s="97">
        <v>17.2</v>
      </c>
      <c r="E133" s="97" t="s">
        <v>675</v>
      </c>
      <c r="F133" s="97" t="s">
        <v>419</v>
      </c>
      <c r="G133" s="97" t="s">
        <v>656</v>
      </c>
      <c r="H133" s="97">
        <v>1</v>
      </c>
      <c r="I133" s="96">
        <f t="shared" si="2"/>
        <v>0</v>
      </c>
      <c r="J133" s="59">
        <v>1</v>
      </c>
      <c r="K133" s="93" t="s">
        <v>626</v>
      </c>
    </row>
    <row r="134" spans="1:11" hidden="1" x14ac:dyDescent="0.3">
      <c r="A134" s="97" t="s">
        <v>654</v>
      </c>
      <c r="B134" s="62" t="s">
        <v>883</v>
      </c>
      <c r="C134" s="97" t="s">
        <v>884</v>
      </c>
      <c r="D134" s="97">
        <v>14.4</v>
      </c>
      <c r="E134" s="97" t="s">
        <v>675</v>
      </c>
      <c r="F134" s="97" t="s">
        <v>419</v>
      </c>
      <c r="G134" s="97" t="s">
        <v>656</v>
      </c>
      <c r="H134" s="97">
        <v>1</v>
      </c>
      <c r="I134" s="96">
        <f t="shared" si="2"/>
        <v>0</v>
      </c>
      <c r="J134" s="59">
        <v>1</v>
      </c>
      <c r="K134" s="93" t="s">
        <v>626</v>
      </c>
    </row>
    <row r="135" spans="1:11" hidden="1" x14ac:dyDescent="0.3">
      <c r="A135" s="97" t="s">
        <v>654</v>
      </c>
      <c r="B135" s="62" t="s">
        <v>885</v>
      </c>
      <c r="C135" s="97">
        <v>0</v>
      </c>
      <c r="D135" s="97">
        <v>13</v>
      </c>
      <c r="E135" s="97" t="s">
        <v>675</v>
      </c>
      <c r="F135" s="97" t="s">
        <v>419</v>
      </c>
      <c r="G135" s="97" t="s">
        <v>656</v>
      </c>
      <c r="H135" s="97">
        <v>1</v>
      </c>
      <c r="I135" s="96">
        <f t="shared" si="2"/>
        <v>0</v>
      </c>
      <c r="J135" s="59">
        <v>1</v>
      </c>
      <c r="K135" s="93" t="s">
        <v>626</v>
      </c>
    </row>
    <row r="136" spans="1:11" hidden="1" x14ac:dyDescent="0.3">
      <c r="A136" s="97" t="s">
        <v>654</v>
      </c>
      <c r="B136" s="62" t="s">
        <v>886</v>
      </c>
      <c r="C136" s="97" t="s">
        <v>887</v>
      </c>
      <c r="D136" s="97">
        <v>8</v>
      </c>
      <c r="E136" s="97" t="s">
        <v>675</v>
      </c>
      <c r="F136" s="97" t="s">
        <v>419</v>
      </c>
      <c r="G136" s="97" t="s">
        <v>656</v>
      </c>
      <c r="H136" s="97">
        <v>1</v>
      </c>
      <c r="I136" s="96">
        <f t="shared" si="2"/>
        <v>0</v>
      </c>
      <c r="J136" s="59">
        <v>1</v>
      </c>
      <c r="K136" s="93" t="s">
        <v>626</v>
      </c>
    </row>
    <row r="137" spans="1:11" hidden="1" x14ac:dyDescent="0.3">
      <c r="A137" s="97" t="s">
        <v>654</v>
      </c>
      <c r="B137" s="62" t="s">
        <v>888</v>
      </c>
      <c r="C137" s="97" t="s">
        <v>888</v>
      </c>
      <c r="D137" s="97">
        <v>5.6</v>
      </c>
      <c r="E137" s="97" t="s">
        <v>675</v>
      </c>
      <c r="F137" s="97" t="s">
        <v>419</v>
      </c>
      <c r="G137" s="97" t="s">
        <v>656</v>
      </c>
      <c r="H137" s="97">
        <v>1</v>
      </c>
      <c r="I137" s="96">
        <f t="shared" si="2"/>
        <v>0</v>
      </c>
      <c r="J137" s="59">
        <v>1</v>
      </c>
      <c r="K137" s="93" t="s">
        <v>626</v>
      </c>
    </row>
    <row r="138" spans="1:11" hidden="1" x14ac:dyDescent="0.3">
      <c r="A138" s="97" t="s">
        <v>654</v>
      </c>
      <c r="B138" s="62" t="s">
        <v>889</v>
      </c>
      <c r="C138" s="97" t="s">
        <v>890</v>
      </c>
      <c r="D138" s="97">
        <v>3.75</v>
      </c>
      <c r="E138" s="97" t="s">
        <v>675</v>
      </c>
      <c r="F138" s="97" t="s">
        <v>419</v>
      </c>
      <c r="G138" s="97" t="s">
        <v>656</v>
      </c>
      <c r="H138" s="97">
        <v>1</v>
      </c>
      <c r="I138" s="96">
        <f t="shared" si="2"/>
        <v>0</v>
      </c>
      <c r="J138" s="59">
        <v>1</v>
      </c>
      <c r="K138" s="93" t="s">
        <v>626</v>
      </c>
    </row>
    <row r="139" spans="1:11" hidden="1" x14ac:dyDescent="0.3">
      <c r="A139" s="97" t="s">
        <v>654</v>
      </c>
      <c r="B139" s="62" t="s">
        <v>891</v>
      </c>
      <c r="C139" s="97" t="s">
        <v>892</v>
      </c>
      <c r="D139" s="97">
        <v>3</v>
      </c>
      <c r="E139" s="97" t="s">
        <v>675</v>
      </c>
      <c r="F139" s="97" t="s">
        <v>419</v>
      </c>
      <c r="G139" s="97" t="s">
        <v>656</v>
      </c>
      <c r="H139" s="97">
        <v>1</v>
      </c>
      <c r="I139" s="96">
        <f t="shared" si="2"/>
        <v>0</v>
      </c>
      <c r="J139" s="59">
        <v>1</v>
      </c>
      <c r="K139" s="93" t="s">
        <v>626</v>
      </c>
    </row>
    <row r="140" spans="1:11" hidden="1" x14ac:dyDescent="0.3">
      <c r="A140" s="97" t="s">
        <v>654</v>
      </c>
      <c r="B140" s="62" t="s">
        <v>893</v>
      </c>
      <c r="C140" s="97" t="s">
        <v>894</v>
      </c>
      <c r="D140" s="97">
        <v>3</v>
      </c>
      <c r="E140" s="97" t="s">
        <v>675</v>
      </c>
      <c r="F140" s="97" t="s">
        <v>419</v>
      </c>
      <c r="G140" s="97" t="s">
        <v>656</v>
      </c>
      <c r="H140" s="97">
        <v>1</v>
      </c>
      <c r="I140" s="96">
        <f t="shared" si="2"/>
        <v>0</v>
      </c>
      <c r="J140" s="59">
        <v>1</v>
      </c>
      <c r="K140" s="93" t="s">
        <v>626</v>
      </c>
    </row>
    <row r="141" spans="1:11" hidden="1" x14ac:dyDescent="0.3">
      <c r="A141" s="97" t="s">
        <v>654</v>
      </c>
      <c r="B141" s="62" t="s">
        <v>895</v>
      </c>
      <c r="C141" s="97" t="s">
        <v>895</v>
      </c>
      <c r="D141" s="97">
        <v>3</v>
      </c>
      <c r="E141" s="97" t="s">
        <v>675</v>
      </c>
      <c r="F141" s="97" t="s">
        <v>419</v>
      </c>
      <c r="G141" s="97" t="s">
        <v>656</v>
      </c>
      <c r="H141" s="97">
        <v>0</v>
      </c>
      <c r="I141" s="96">
        <f t="shared" si="2"/>
        <v>1</v>
      </c>
      <c r="J141" s="59">
        <v>1</v>
      </c>
      <c r="K141" s="93" t="s">
        <v>626</v>
      </c>
    </row>
    <row r="142" spans="1:11" hidden="1" x14ac:dyDescent="0.3">
      <c r="A142" s="97" t="s">
        <v>654</v>
      </c>
      <c r="B142" s="62" t="s">
        <v>896</v>
      </c>
      <c r="C142" s="97" t="s">
        <v>896</v>
      </c>
      <c r="D142" s="97">
        <v>2.88</v>
      </c>
      <c r="E142" s="97" t="s">
        <v>675</v>
      </c>
      <c r="F142" s="97" t="s">
        <v>419</v>
      </c>
      <c r="G142" s="97" t="s">
        <v>656</v>
      </c>
      <c r="H142" s="97">
        <v>0</v>
      </c>
      <c r="I142" s="96">
        <f t="shared" si="2"/>
        <v>1</v>
      </c>
      <c r="J142" s="59">
        <v>0</v>
      </c>
      <c r="K142" s="93" t="s">
        <v>626</v>
      </c>
    </row>
    <row r="143" spans="1:11" hidden="1" x14ac:dyDescent="0.3">
      <c r="A143" s="97" t="s">
        <v>654</v>
      </c>
      <c r="B143" s="62" t="s">
        <v>897</v>
      </c>
      <c r="C143" s="97" t="s">
        <v>898</v>
      </c>
      <c r="D143" s="97">
        <v>2.29</v>
      </c>
      <c r="E143" s="97" t="s">
        <v>675</v>
      </c>
      <c r="F143" s="97" t="s">
        <v>419</v>
      </c>
      <c r="G143" s="97" t="s">
        <v>656</v>
      </c>
      <c r="H143" s="97">
        <v>1</v>
      </c>
      <c r="I143" s="96">
        <f t="shared" si="2"/>
        <v>0</v>
      </c>
      <c r="J143" s="59">
        <v>1</v>
      </c>
      <c r="K143" s="93" t="s">
        <v>626</v>
      </c>
    </row>
    <row r="144" spans="1:11" hidden="1" x14ac:dyDescent="0.3">
      <c r="A144" s="97" t="s">
        <v>654</v>
      </c>
      <c r="B144" s="62" t="s">
        <v>899</v>
      </c>
      <c r="C144" s="97" t="s">
        <v>900</v>
      </c>
      <c r="D144" s="97">
        <v>2.29</v>
      </c>
      <c r="E144" s="97" t="s">
        <v>675</v>
      </c>
      <c r="F144" s="97" t="s">
        <v>419</v>
      </c>
      <c r="G144" s="97" t="s">
        <v>656</v>
      </c>
      <c r="H144" s="97">
        <v>1</v>
      </c>
      <c r="I144" s="96">
        <f t="shared" si="2"/>
        <v>0</v>
      </c>
      <c r="J144" s="59">
        <v>1</v>
      </c>
      <c r="K144" s="93" t="s">
        <v>626</v>
      </c>
    </row>
    <row r="145" spans="1:11" hidden="1" x14ac:dyDescent="0.3">
      <c r="A145" s="97" t="s">
        <v>654</v>
      </c>
      <c r="B145" s="62" t="s">
        <v>901</v>
      </c>
      <c r="C145" s="97" t="s">
        <v>901</v>
      </c>
      <c r="D145" s="97">
        <v>2</v>
      </c>
      <c r="E145" s="97" t="s">
        <v>675</v>
      </c>
      <c r="F145" s="97" t="s">
        <v>419</v>
      </c>
      <c r="G145" s="97" t="s">
        <v>656</v>
      </c>
      <c r="H145" s="97">
        <v>0</v>
      </c>
      <c r="I145" s="96">
        <f t="shared" si="2"/>
        <v>1</v>
      </c>
      <c r="J145" s="59">
        <v>1</v>
      </c>
      <c r="K145" s="93" t="s">
        <v>626</v>
      </c>
    </row>
    <row r="146" spans="1:11" hidden="1" x14ac:dyDescent="0.3">
      <c r="A146" s="97" t="s">
        <v>654</v>
      </c>
      <c r="B146" s="62" t="s">
        <v>902</v>
      </c>
      <c r="C146" s="97" t="s">
        <v>903</v>
      </c>
      <c r="D146" s="97">
        <v>1.88</v>
      </c>
      <c r="E146" s="97" t="s">
        <v>675</v>
      </c>
      <c r="F146" s="97" t="s">
        <v>419</v>
      </c>
      <c r="G146" s="97" t="s">
        <v>656</v>
      </c>
      <c r="H146" s="97">
        <v>1</v>
      </c>
      <c r="I146" s="96">
        <f t="shared" si="2"/>
        <v>0</v>
      </c>
      <c r="J146" s="59">
        <v>1</v>
      </c>
      <c r="K146" s="93" t="s">
        <v>626</v>
      </c>
    </row>
    <row r="147" spans="1:11" hidden="1" x14ac:dyDescent="0.3">
      <c r="A147" s="97" t="s">
        <v>654</v>
      </c>
      <c r="B147" s="62" t="s">
        <v>904</v>
      </c>
      <c r="C147" s="97" t="s">
        <v>905</v>
      </c>
      <c r="D147" s="97">
        <v>1.6</v>
      </c>
      <c r="E147" s="97" t="s">
        <v>675</v>
      </c>
      <c r="F147" s="97" t="s">
        <v>419</v>
      </c>
      <c r="G147" s="97" t="s">
        <v>656</v>
      </c>
      <c r="H147" s="97">
        <v>1</v>
      </c>
      <c r="I147" s="96">
        <f t="shared" si="2"/>
        <v>0</v>
      </c>
      <c r="J147" s="59">
        <v>1</v>
      </c>
      <c r="K147" s="93" t="s">
        <v>626</v>
      </c>
    </row>
    <row r="148" spans="1:11" hidden="1" x14ac:dyDescent="0.3">
      <c r="A148" s="97" t="s">
        <v>654</v>
      </c>
      <c r="B148" s="62" t="s">
        <v>906</v>
      </c>
      <c r="C148" s="97">
        <v>0</v>
      </c>
      <c r="D148" s="97">
        <v>1.6</v>
      </c>
      <c r="E148" s="97" t="s">
        <v>675</v>
      </c>
      <c r="F148" s="97" t="s">
        <v>419</v>
      </c>
      <c r="G148" s="97" t="s">
        <v>656</v>
      </c>
      <c r="H148" s="97">
        <v>1</v>
      </c>
      <c r="I148" s="96">
        <f t="shared" si="2"/>
        <v>0</v>
      </c>
      <c r="J148" s="59">
        <v>1</v>
      </c>
      <c r="K148" s="93" t="s">
        <v>626</v>
      </c>
    </row>
    <row r="149" spans="1:11" hidden="1" x14ac:dyDescent="0.3">
      <c r="A149" s="97" t="s">
        <v>654</v>
      </c>
      <c r="B149" s="62" t="s">
        <v>585</v>
      </c>
      <c r="C149" s="97" t="s">
        <v>907</v>
      </c>
      <c r="D149" s="97">
        <v>1.6</v>
      </c>
      <c r="E149" s="97" t="s">
        <v>675</v>
      </c>
      <c r="F149" s="97" t="s">
        <v>419</v>
      </c>
      <c r="G149" s="97" t="s">
        <v>656</v>
      </c>
      <c r="H149" s="97">
        <v>1</v>
      </c>
      <c r="I149" s="96">
        <f t="shared" si="2"/>
        <v>0</v>
      </c>
      <c r="J149" s="59">
        <v>1</v>
      </c>
      <c r="K149" s="93" t="s">
        <v>626</v>
      </c>
    </row>
    <row r="150" spans="1:11" hidden="1" x14ac:dyDescent="0.3">
      <c r="A150" s="97" t="s">
        <v>654</v>
      </c>
      <c r="B150" s="62" t="s">
        <v>908</v>
      </c>
      <c r="C150" s="97" t="s">
        <v>909</v>
      </c>
      <c r="D150" s="97">
        <v>1.5</v>
      </c>
      <c r="E150" s="97" t="s">
        <v>675</v>
      </c>
      <c r="F150" s="97" t="s">
        <v>419</v>
      </c>
      <c r="G150" s="97" t="s">
        <v>656</v>
      </c>
      <c r="H150" s="97">
        <v>1</v>
      </c>
      <c r="I150" s="96">
        <f t="shared" si="2"/>
        <v>0</v>
      </c>
      <c r="J150" s="59">
        <v>1</v>
      </c>
      <c r="K150" s="93" t="s">
        <v>626</v>
      </c>
    </row>
    <row r="151" spans="1:11" hidden="1" x14ac:dyDescent="0.3">
      <c r="A151" s="97" t="s">
        <v>654</v>
      </c>
      <c r="B151" s="62" t="s">
        <v>910</v>
      </c>
      <c r="C151" s="97" t="s">
        <v>911</v>
      </c>
      <c r="D151" s="97">
        <v>1.5</v>
      </c>
      <c r="E151" s="97" t="s">
        <v>675</v>
      </c>
      <c r="F151" s="97" t="s">
        <v>419</v>
      </c>
      <c r="G151" s="97" t="s">
        <v>656</v>
      </c>
      <c r="H151" s="97">
        <v>1</v>
      </c>
      <c r="I151" s="96">
        <f t="shared" si="2"/>
        <v>0</v>
      </c>
      <c r="J151" s="59">
        <v>1</v>
      </c>
      <c r="K151" s="93" t="s">
        <v>626</v>
      </c>
    </row>
    <row r="152" spans="1:11" hidden="1" x14ac:dyDescent="0.3">
      <c r="A152" s="97" t="s">
        <v>654</v>
      </c>
      <c r="B152" s="62" t="s">
        <v>912</v>
      </c>
      <c r="C152" s="97" t="s">
        <v>913</v>
      </c>
      <c r="D152" s="97">
        <v>1.5</v>
      </c>
      <c r="E152" s="97" t="s">
        <v>675</v>
      </c>
      <c r="F152" s="97" t="s">
        <v>419</v>
      </c>
      <c r="G152" s="97" t="s">
        <v>656</v>
      </c>
      <c r="H152" s="97">
        <v>1</v>
      </c>
      <c r="I152" s="96">
        <f t="shared" si="2"/>
        <v>0</v>
      </c>
      <c r="J152" s="59">
        <v>1</v>
      </c>
      <c r="K152" s="93" t="s">
        <v>626</v>
      </c>
    </row>
    <row r="153" spans="1:11" hidden="1" x14ac:dyDescent="0.3">
      <c r="A153" s="97" t="s">
        <v>654</v>
      </c>
      <c r="B153" s="62" t="s">
        <v>914</v>
      </c>
      <c r="C153" s="97" t="s">
        <v>915</v>
      </c>
      <c r="D153" s="97">
        <v>1.5</v>
      </c>
      <c r="E153" s="97" t="s">
        <v>675</v>
      </c>
      <c r="F153" s="97" t="s">
        <v>419</v>
      </c>
      <c r="G153" s="97" t="s">
        <v>656</v>
      </c>
      <c r="H153" s="97">
        <v>1</v>
      </c>
      <c r="I153" s="96">
        <f t="shared" si="2"/>
        <v>0</v>
      </c>
      <c r="J153" s="59">
        <v>1</v>
      </c>
      <c r="K153" s="93" t="s">
        <v>626</v>
      </c>
    </row>
    <row r="154" spans="1:11" hidden="1" x14ac:dyDescent="0.3">
      <c r="A154" s="97" t="s">
        <v>654</v>
      </c>
      <c r="B154" s="62" t="s">
        <v>916</v>
      </c>
      <c r="C154" s="97">
        <v>0</v>
      </c>
      <c r="D154" s="97">
        <v>1.4</v>
      </c>
      <c r="E154" s="97" t="s">
        <v>675</v>
      </c>
      <c r="F154" s="97" t="s">
        <v>419</v>
      </c>
      <c r="G154" s="97" t="s">
        <v>656</v>
      </c>
      <c r="H154" s="97">
        <v>1</v>
      </c>
      <c r="I154" s="96">
        <f t="shared" si="2"/>
        <v>0</v>
      </c>
      <c r="J154" s="59">
        <v>1</v>
      </c>
      <c r="K154" s="93" t="s">
        <v>626</v>
      </c>
    </row>
    <row r="155" spans="1:11" hidden="1" x14ac:dyDescent="0.3">
      <c r="A155" s="97" t="s">
        <v>654</v>
      </c>
      <c r="B155" s="62" t="s">
        <v>917</v>
      </c>
      <c r="C155" s="97" t="s">
        <v>918</v>
      </c>
      <c r="D155" s="97">
        <v>1.1000000000000001</v>
      </c>
      <c r="E155" s="97" t="s">
        <v>675</v>
      </c>
      <c r="F155" s="97" t="s">
        <v>419</v>
      </c>
      <c r="G155" s="97" t="s">
        <v>656</v>
      </c>
      <c r="H155" s="97">
        <v>1</v>
      </c>
      <c r="I155" s="96">
        <f t="shared" si="2"/>
        <v>0</v>
      </c>
      <c r="J155" s="59">
        <v>1</v>
      </c>
      <c r="K155" s="93" t="s">
        <v>626</v>
      </c>
    </row>
    <row r="156" spans="1:11" hidden="1" x14ac:dyDescent="0.3">
      <c r="A156" s="97" t="s">
        <v>654</v>
      </c>
      <c r="B156" s="62" t="s">
        <v>919</v>
      </c>
      <c r="C156" s="97" t="s">
        <v>920</v>
      </c>
      <c r="D156" s="97">
        <v>1.1000000000000001</v>
      </c>
      <c r="E156" s="97" t="s">
        <v>675</v>
      </c>
      <c r="F156" s="97" t="s">
        <v>419</v>
      </c>
      <c r="G156" s="97" t="s">
        <v>656</v>
      </c>
      <c r="H156" s="97">
        <v>1</v>
      </c>
      <c r="I156" s="96">
        <f t="shared" si="2"/>
        <v>0</v>
      </c>
      <c r="J156" s="59">
        <v>1</v>
      </c>
      <c r="K156" s="93" t="s">
        <v>626</v>
      </c>
    </row>
    <row r="157" spans="1:11" hidden="1" x14ac:dyDescent="0.3">
      <c r="A157" s="97" t="s">
        <v>654</v>
      </c>
      <c r="B157" s="62" t="s">
        <v>921</v>
      </c>
      <c r="C157" s="97" t="s">
        <v>921</v>
      </c>
      <c r="D157" s="97">
        <v>1</v>
      </c>
      <c r="E157" s="97" t="s">
        <v>675</v>
      </c>
      <c r="F157" s="97" t="s">
        <v>419</v>
      </c>
      <c r="G157" s="97" t="s">
        <v>656</v>
      </c>
      <c r="H157" s="97">
        <v>0</v>
      </c>
      <c r="I157" s="96">
        <f t="shared" si="2"/>
        <v>1</v>
      </c>
      <c r="J157" s="59">
        <v>0</v>
      </c>
      <c r="K157" s="93" t="s">
        <v>626</v>
      </c>
    </row>
    <row r="158" spans="1:11" hidden="1" x14ac:dyDescent="0.3">
      <c r="A158" s="97" t="s">
        <v>654</v>
      </c>
      <c r="B158" s="62" t="s">
        <v>922</v>
      </c>
      <c r="C158" s="97">
        <v>0</v>
      </c>
      <c r="D158" s="97">
        <v>0.8</v>
      </c>
      <c r="E158" s="97" t="s">
        <v>675</v>
      </c>
      <c r="F158" s="97" t="s">
        <v>419</v>
      </c>
      <c r="G158" s="97" t="s">
        <v>656</v>
      </c>
      <c r="H158" s="97">
        <v>0</v>
      </c>
      <c r="I158" s="96">
        <f t="shared" si="2"/>
        <v>1</v>
      </c>
      <c r="J158" s="59">
        <v>1</v>
      </c>
      <c r="K158" s="93" t="s">
        <v>626</v>
      </c>
    </row>
    <row r="159" spans="1:11" hidden="1" x14ac:dyDescent="0.3">
      <c r="A159" s="97" t="s">
        <v>654</v>
      </c>
      <c r="B159" s="62" t="s">
        <v>923</v>
      </c>
      <c r="C159" s="97" t="s">
        <v>924</v>
      </c>
      <c r="D159" s="97">
        <v>0.75</v>
      </c>
      <c r="E159" s="97" t="s">
        <v>675</v>
      </c>
      <c r="F159" s="97" t="s">
        <v>419</v>
      </c>
      <c r="G159" s="97" t="s">
        <v>656</v>
      </c>
      <c r="H159" s="97">
        <v>1</v>
      </c>
      <c r="I159" s="96">
        <f t="shared" si="2"/>
        <v>0</v>
      </c>
      <c r="J159" s="59">
        <v>1</v>
      </c>
      <c r="K159" s="93" t="s">
        <v>626</v>
      </c>
    </row>
    <row r="160" spans="1:11" hidden="1" x14ac:dyDescent="0.3">
      <c r="A160" s="97" t="s">
        <v>654</v>
      </c>
      <c r="B160" s="62" t="s">
        <v>925</v>
      </c>
      <c r="C160" s="97" t="s">
        <v>926</v>
      </c>
      <c r="D160" s="97">
        <v>0.75</v>
      </c>
      <c r="E160" s="97" t="s">
        <v>675</v>
      </c>
      <c r="F160" s="97" t="s">
        <v>419</v>
      </c>
      <c r="G160" s="97" t="s">
        <v>656</v>
      </c>
      <c r="H160" s="97">
        <v>1</v>
      </c>
      <c r="I160" s="96">
        <f t="shared" si="2"/>
        <v>0</v>
      </c>
      <c r="J160" s="59">
        <v>1</v>
      </c>
      <c r="K160" s="93" t="s">
        <v>626</v>
      </c>
    </row>
    <row r="161" spans="1:11" hidden="1" x14ac:dyDescent="0.3">
      <c r="A161" s="97" t="s">
        <v>654</v>
      </c>
      <c r="B161" s="62" t="s">
        <v>927</v>
      </c>
      <c r="C161" s="97" t="s">
        <v>928</v>
      </c>
      <c r="D161" s="97">
        <v>0.46</v>
      </c>
      <c r="E161" s="97" t="s">
        <v>675</v>
      </c>
      <c r="F161" s="97" t="s">
        <v>419</v>
      </c>
      <c r="G161" s="97" t="s">
        <v>656</v>
      </c>
      <c r="H161" s="97">
        <v>1</v>
      </c>
      <c r="I161" s="96">
        <f t="shared" si="2"/>
        <v>0</v>
      </c>
      <c r="J161" s="59">
        <v>1</v>
      </c>
      <c r="K161" s="93" t="s">
        <v>626</v>
      </c>
    </row>
    <row r="162" spans="1:11" hidden="1" x14ac:dyDescent="0.3">
      <c r="A162" s="97" t="s">
        <v>654</v>
      </c>
      <c r="B162" s="62" t="s">
        <v>929</v>
      </c>
      <c r="C162" s="97" t="s">
        <v>930</v>
      </c>
      <c r="D162" s="97">
        <v>0.2</v>
      </c>
      <c r="E162" s="97" t="s">
        <v>675</v>
      </c>
      <c r="F162" s="97" t="s">
        <v>419</v>
      </c>
      <c r="G162" s="97" t="s">
        <v>656</v>
      </c>
      <c r="H162" s="97">
        <v>1</v>
      </c>
      <c r="I162" s="96">
        <f t="shared" si="2"/>
        <v>0</v>
      </c>
      <c r="J162" s="59">
        <v>1</v>
      </c>
      <c r="K162" s="93" t="s">
        <v>626</v>
      </c>
    </row>
    <row r="163" spans="1:11" hidden="1" x14ac:dyDescent="0.3">
      <c r="A163" s="97" t="s">
        <v>654</v>
      </c>
      <c r="B163" s="62" t="s">
        <v>931</v>
      </c>
      <c r="C163" s="97" t="s">
        <v>932</v>
      </c>
      <c r="D163" s="97">
        <v>0.2</v>
      </c>
      <c r="E163" s="97" t="s">
        <v>675</v>
      </c>
      <c r="F163" s="97" t="s">
        <v>419</v>
      </c>
      <c r="G163" s="97" t="s">
        <v>656</v>
      </c>
      <c r="H163" s="97">
        <v>1</v>
      </c>
      <c r="I163" s="96">
        <f t="shared" si="2"/>
        <v>0</v>
      </c>
      <c r="J163" s="59">
        <v>1</v>
      </c>
      <c r="K163" s="93" t="s">
        <v>626</v>
      </c>
    </row>
    <row r="164" spans="1:11" x14ac:dyDescent="0.3">
      <c r="A164" s="97" t="s">
        <v>837</v>
      </c>
      <c r="B164" s="62" t="s">
        <v>933</v>
      </c>
      <c r="C164" s="97"/>
      <c r="D164" s="97" t="e">
        <v>#N/A</v>
      </c>
      <c r="E164" s="97" t="s">
        <v>675</v>
      </c>
      <c r="F164" s="97" t="s">
        <v>421</v>
      </c>
      <c r="G164" s="97" t="s">
        <v>656</v>
      </c>
      <c r="H164" s="97">
        <v>0</v>
      </c>
      <c r="I164" s="96">
        <f t="shared" si="2"/>
        <v>1</v>
      </c>
      <c r="J164" s="59">
        <v>1</v>
      </c>
      <c r="K164" s="93" t="s">
        <v>626</v>
      </c>
    </row>
    <row r="165" spans="1:11" x14ac:dyDescent="0.3">
      <c r="A165" s="97" t="s">
        <v>837</v>
      </c>
      <c r="B165" s="62" t="s">
        <v>934</v>
      </c>
      <c r="C165" s="97"/>
      <c r="D165" s="97" t="e">
        <v>#N/A</v>
      </c>
      <c r="E165" s="97" t="s">
        <v>675</v>
      </c>
      <c r="F165" s="97" t="s">
        <v>421</v>
      </c>
      <c r="G165" s="97" t="s">
        <v>656</v>
      </c>
      <c r="H165" s="97">
        <v>0</v>
      </c>
      <c r="I165" s="96">
        <f t="shared" si="2"/>
        <v>1</v>
      </c>
      <c r="J165" s="59">
        <v>1</v>
      </c>
      <c r="K165" s="93" t="s">
        <v>626</v>
      </c>
    </row>
    <row r="166" spans="1:11" hidden="1" x14ac:dyDescent="0.3">
      <c r="A166" s="97" t="s">
        <v>672</v>
      </c>
      <c r="B166" s="62" t="s">
        <v>935</v>
      </c>
      <c r="C166" s="97" t="s">
        <v>936</v>
      </c>
      <c r="D166" s="97">
        <v>830</v>
      </c>
      <c r="E166" s="97" t="s">
        <v>937</v>
      </c>
      <c r="F166" s="97" t="s">
        <v>419</v>
      </c>
      <c r="G166" s="97" t="s">
        <v>656</v>
      </c>
      <c r="H166" s="97">
        <v>1</v>
      </c>
      <c r="I166" s="96">
        <f t="shared" si="2"/>
        <v>0</v>
      </c>
      <c r="J166" s="59">
        <v>1</v>
      </c>
      <c r="K166" s="93" t="s">
        <v>631</v>
      </c>
    </row>
    <row r="167" spans="1:11" hidden="1" x14ac:dyDescent="0.3">
      <c r="A167" s="97" t="s">
        <v>672</v>
      </c>
      <c r="B167" s="62" t="s">
        <v>555</v>
      </c>
      <c r="C167" s="97" t="s">
        <v>938</v>
      </c>
      <c r="D167" s="97">
        <v>813</v>
      </c>
      <c r="E167" s="97" t="s">
        <v>937</v>
      </c>
      <c r="F167" s="97" t="s">
        <v>419</v>
      </c>
      <c r="G167" s="97" t="s">
        <v>656</v>
      </c>
      <c r="H167" s="97">
        <v>1</v>
      </c>
      <c r="I167" s="96">
        <f t="shared" si="2"/>
        <v>0</v>
      </c>
      <c r="J167" s="59">
        <v>1</v>
      </c>
      <c r="K167" s="93" t="s">
        <v>631</v>
      </c>
    </row>
    <row r="168" spans="1:11" hidden="1" x14ac:dyDescent="0.3">
      <c r="A168" s="97" t="s">
        <v>672</v>
      </c>
      <c r="B168" s="62" t="s">
        <v>939</v>
      </c>
      <c r="C168" s="97" t="s">
        <v>940</v>
      </c>
      <c r="D168" s="97">
        <v>765</v>
      </c>
      <c r="E168" s="97" t="s">
        <v>937</v>
      </c>
      <c r="F168" s="97" t="s">
        <v>419</v>
      </c>
      <c r="G168" s="97" t="s">
        <v>656</v>
      </c>
      <c r="H168" s="97">
        <v>1</v>
      </c>
      <c r="I168" s="96">
        <f t="shared" si="2"/>
        <v>0</v>
      </c>
      <c r="J168" s="59">
        <v>1</v>
      </c>
      <c r="K168" s="93" t="s">
        <v>631</v>
      </c>
    </row>
    <row r="169" spans="1:11" hidden="1" x14ac:dyDescent="0.3">
      <c r="A169" s="97" t="s">
        <v>672</v>
      </c>
      <c r="B169" s="62" t="s">
        <v>941</v>
      </c>
      <c r="C169" s="97" t="s">
        <v>942</v>
      </c>
      <c r="D169" s="97">
        <v>644</v>
      </c>
      <c r="E169" s="97" t="s">
        <v>937</v>
      </c>
      <c r="F169" s="97" t="s">
        <v>419</v>
      </c>
      <c r="G169" s="97" t="s">
        <v>656</v>
      </c>
      <c r="H169" s="97">
        <v>1</v>
      </c>
      <c r="I169" s="96">
        <f t="shared" si="2"/>
        <v>0</v>
      </c>
      <c r="J169" s="59">
        <v>0</v>
      </c>
      <c r="K169" s="93" t="s">
        <v>631</v>
      </c>
    </row>
    <row r="170" spans="1:11" hidden="1" x14ac:dyDescent="0.3">
      <c r="A170" s="97" t="s">
        <v>672</v>
      </c>
      <c r="B170" s="62" t="s">
        <v>943</v>
      </c>
      <c r="C170" s="97" t="s">
        <v>944</v>
      </c>
      <c r="D170" s="97">
        <v>641</v>
      </c>
      <c r="E170" s="97" t="s">
        <v>937</v>
      </c>
      <c r="F170" s="97" t="s">
        <v>419</v>
      </c>
      <c r="G170" s="97" t="s">
        <v>656</v>
      </c>
      <c r="H170" s="97">
        <v>1</v>
      </c>
      <c r="I170" s="96">
        <f t="shared" si="2"/>
        <v>0</v>
      </c>
      <c r="J170" s="59">
        <v>1</v>
      </c>
      <c r="K170" s="93" t="s">
        <v>631</v>
      </c>
    </row>
    <row r="171" spans="1:11" hidden="1" x14ac:dyDescent="0.3">
      <c r="A171" s="97" t="s">
        <v>672</v>
      </c>
      <c r="B171" s="62" t="s">
        <v>945</v>
      </c>
      <c r="C171" s="97" t="s">
        <v>946</v>
      </c>
      <c r="D171" s="97">
        <v>640</v>
      </c>
      <c r="E171" s="97" t="s">
        <v>937</v>
      </c>
      <c r="F171" s="97" t="s">
        <v>419</v>
      </c>
      <c r="G171" s="97" t="s">
        <v>656</v>
      </c>
      <c r="H171" s="97">
        <v>1</v>
      </c>
      <c r="I171" s="96">
        <f t="shared" si="2"/>
        <v>0</v>
      </c>
      <c r="J171" s="59">
        <v>0</v>
      </c>
      <c r="K171" s="93" t="s">
        <v>631</v>
      </c>
    </row>
    <row r="172" spans="1:11" hidden="1" x14ac:dyDescent="0.3">
      <c r="A172" s="97" t="s">
        <v>672</v>
      </c>
      <c r="B172" s="62" t="s">
        <v>947</v>
      </c>
      <c r="C172" s="97" t="s">
        <v>948</v>
      </c>
      <c r="D172" s="97">
        <v>603.6</v>
      </c>
      <c r="E172" s="97" t="s">
        <v>937</v>
      </c>
      <c r="F172" s="97" t="s">
        <v>419</v>
      </c>
      <c r="G172" s="97" t="s">
        <v>656</v>
      </c>
      <c r="H172" s="97">
        <v>1</v>
      </c>
      <c r="I172" s="96">
        <f t="shared" si="2"/>
        <v>0</v>
      </c>
      <c r="J172" s="59">
        <v>1</v>
      </c>
      <c r="K172" s="93" t="s">
        <v>631</v>
      </c>
    </row>
    <row r="173" spans="1:11" hidden="1" x14ac:dyDescent="0.3">
      <c r="A173" s="97" t="s">
        <v>672</v>
      </c>
      <c r="B173" s="62" t="s">
        <v>949</v>
      </c>
      <c r="C173" s="97" t="s">
        <v>950</v>
      </c>
      <c r="D173" s="97">
        <v>596</v>
      </c>
      <c r="E173" s="97" t="s">
        <v>937</v>
      </c>
      <c r="F173" s="97" t="s">
        <v>419</v>
      </c>
      <c r="G173" s="97" t="s">
        <v>656</v>
      </c>
      <c r="H173" s="97">
        <v>1</v>
      </c>
      <c r="I173" s="96">
        <f t="shared" si="2"/>
        <v>0</v>
      </c>
      <c r="J173" s="59">
        <v>1</v>
      </c>
      <c r="K173" s="93" t="s">
        <v>631</v>
      </c>
    </row>
    <row r="174" spans="1:11" hidden="1" x14ac:dyDescent="0.3">
      <c r="A174" s="97" t="s">
        <v>672</v>
      </c>
      <c r="B174" s="62" t="s">
        <v>951</v>
      </c>
      <c r="C174" s="97" t="s">
        <v>952</v>
      </c>
      <c r="D174" s="97">
        <v>593.16</v>
      </c>
      <c r="E174" s="97" t="s">
        <v>937</v>
      </c>
      <c r="F174" s="97" t="s">
        <v>419</v>
      </c>
      <c r="G174" s="97" t="s">
        <v>656</v>
      </c>
      <c r="H174" s="97">
        <v>1</v>
      </c>
      <c r="I174" s="96">
        <f t="shared" si="2"/>
        <v>0</v>
      </c>
      <c r="J174" s="59">
        <v>1</v>
      </c>
      <c r="K174" s="93" t="s">
        <v>631</v>
      </c>
    </row>
    <row r="175" spans="1:11" hidden="1" x14ac:dyDescent="0.3">
      <c r="A175" s="97" t="s">
        <v>672</v>
      </c>
      <c r="B175" s="62" t="s">
        <v>953</v>
      </c>
      <c r="C175" s="97" t="s">
        <v>954</v>
      </c>
      <c r="D175" s="97">
        <v>586.02</v>
      </c>
      <c r="E175" s="97" t="s">
        <v>937</v>
      </c>
      <c r="F175" s="97" t="s">
        <v>419</v>
      </c>
      <c r="G175" s="97" t="s">
        <v>656</v>
      </c>
      <c r="H175" s="97">
        <v>1</v>
      </c>
      <c r="I175" s="96">
        <f t="shared" si="2"/>
        <v>0</v>
      </c>
      <c r="J175" s="59">
        <v>1</v>
      </c>
      <c r="K175" s="93" t="s">
        <v>631</v>
      </c>
    </row>
    <row r="176" spans="1:11" hidden="1" x14ac:dyDescent="0.3">
      <c r="A176" s="97" t="s">
        <v>672</v>
      </c>
      <c r="B176" s="62" t="s">
        <v>955</v>
      </c>
      <c r="C176" s="97" t="s">
        <v>956</v>
      </c>
      <c r="D176" s="97">
        <v>585</v>
      </c>
      <c r="E176" s="97" t="s">
        <v>937</v>
      </c>
      <c r="F176" s="97" t="s">
        <v>419</v>
      </c>
      <c r="G176" s="97" t="s">
        <v>656</v>
      </c>
      <c r="H176" s="97">
        <v>1</v>
      </c>
      <c r="I176" s="96">
        <f t="shared" si="2"/>
        <v>0</v>
      </c>
      <c r="J176" s="59">
        <v>1</v>
      </c>
      <c r="K176" s="93" t="s">
        <v>631</v>
      </c>
    </row>
    <row r="177" spans="1:11" hidden="1" x14ac:dyDescent="0.3">
      <c r="A177" s="97" t="s">
        <v>672</v>
      </c>
      <c r="B177" s="62" t="s">
        <v>957</v>
      </c>
      <c r="C177" s="97" t="s">
        <v>958</v>
      </c>
      <c r="D177" s="97">
        <v>580</v>
      </c>
      <c r="E177" s="97" t="s">
        <v>937</v>
      </c>
      <c r="F177" s="97" t="s">
        <v>419</v>
      </c>
      <c r="G177" s="97" t="s">
        <v>656</v>
      </c>
      <c r="H177" s="97">
        <v>1</v>
      </c>
      <c r="I177" s="96">
        <f t="shared" si="2"/>
        <v>0</v>
      </c>
      <c r="J177" s="59">
        <v>1</v>
      </c>
      <c r="K177" s="93" t="s">
        <v>631</v>
      </c>
    </row>
    <row r="178" spans="1:11" hidden="1" x14ac:dyDescent="0.3">
      <c r="A178" s="97" t="s">
        <v>672</v>
      </c>
      <c r="B178" s="62" t="s">
        <v>959</v>
      </c>
      <c r="C178" s="97" t="s">
        <v>960</v>
      </c>
      <c r="D178" s="97">
        <v>575</v>
      </c>
      <c r="E178" s="97" t="s">
        <v>937</v>
      </c>
      <c r="F178" s="97" t="s">
        <v>419</v>
      </c>
      <c r="G178" s="97" t="s">
        <v>656</v>
      </c>
      <c r="H178" s="97">
        <v>1</v>
      </c>
      <c r="I178" s="96">
        <f t="shared" si="2"/>
        <v>0</v>
      </c>
      <c r="J178" s="59">
        <v>1</v>
      </c>
      <c r="K178" s="93" t="s">
        <v>631</v>
      </c>
    </row>
    <row r="179" spans="1:11" hidden="1" x14ac:dyDescent="0.3">
      <c r="A179" s="97" t="s">
        <v>672</v>
      </c>
      <c r="B179" s="62" t="s">
        <v>961</v>
      </c>
      <c r="C179" s="97" t="s">
        <v>962</v>
      </c>
      <c r="D179" s="97">
        <v>555</v>
      </c>
      <c r="E179" s="97" t="s">
        <v>937</v>
      </c>
      <c r="F179" s="97" t="s">
        <v>419</v>
      </c>
      <c r="G179" s="97" t="s">
        <v>656</v>
      </c>
      <c r="H179" s="97">
        <v>1</v>
      </c>
      <c r="I179" s="96">
        <f t="shared" si="2"/>
        <v>0</v>
      </c>
      <c r="J179" s="59">
        <v>1</v>
      </c>
      <c r="K179" s="93" t="s">
        <v>631</v>
      </c>
    </row>
    <row r="180" spans="1:11" hidden="1" x14ac:dyDescent="0.3">
      <c r="A180" s="97" t="s">
        <v>672</v>
      </c>
      <c r="B180" s="62" t="s">
        <v>963</v>
      </c>
      <c r="C180" s="97" t="s">
        <v>964</v>
      </c>
      <c r="D180" s="97">
        <v>555</v>
      </c>
      <c r="E180" s="97" t="s">
        <v>937</v>
      </c>
      <c r="F180" s="97" t="s">
        <v>419</v>
      </c>
      <c r="G180" s="97" t="s">
        <v>656</v>
      </c>
      <c r="H180" s="97">
        <v>1</v>
      </c>
      <c r="I180" s="96">
        <f t="shared" si="2"/>
        <v>0</v>
      </c>
      <c r="J180" s="59">
        <v>1</v>
      </c>
      <c r="K180" s="93" t="s">
        <v>631</v>
      </c>
    </row>
    <row r="181" spans="1:11" hidden="1" x14ac:dyDescent="0.3">
      <c r="A181" s="97" t="s">
        <v>672</v>
      </c>
      <c r="B181" s="62" t="s">
        <v>965</v>
      </c>
      <c r="C181" s="97" t="s">
        <v>966</v>
      </c>
      <c r="D181" s="97">
        <v>510</v>
      </c>
      <c r="E181" s="97" t="s">
        <v>937</v>
      </c>
      <c r="F181" s="97" t="s">
        <v>419</v>
      </c>
      <c r="G181" s="97" t="s">
        <v>656</v>
      </c>
      <c r="H181" s="97">
        <v>1</v>
      </c>
      <c r="I181" s="96">
        <f t="shared" si="2"/>
        <v>0</v>
      </c>
      <c r="J181" s="59">
        <v>1</v>
      </c>
      <c r="K181" s="93" t="s">
        <v>631</v>
      </c>
    </row>
    <row r="182" spans="1:11" hidden="1" x14ac:dyDescent="0.3">
      <c r="A182" s="97" t="s">
        <v>672</v>
      </c>
      <c r="B182" s="62" t="s">
        <v>967</v>
      </c>
      <c r="C182" s="97" t="s">
        <v>968</v>
      </c>
      <c r="D182" s="97">
        <v>510</v>
      </c>
      <c r="E182" s="97" t="s">
        <v>937</v>
      </c>
      <c r="F182" s="97" t="s">
        <v>419</v>
      </c>
      <c r="G182" s="97" t="s">
        <v>656</v>
      </c>
      <c r="H182" s="97">
        <v>1</v>
      </c>
      <c r="I182" s="96">
        <f t="shared" si="2"/>
        <v>0</v>
      </c>
      <c r="J182" s="59">
        <v>1</v>
      </c>
      <c r="K182" s="93" t="s">
        <v>631</v>
      </c>
    </row>
    <row r="183" spans="1:11" hidden="1" x14ac:dyDescent="0.3">
      <c r="A183" s="97" t="s">
        <v>672</v>
      </c>
      <c r="B183" s="62" t="s">
        <v>969</v>
      </c>
      <c r="C183" s="97" t="s">
        <v>970</v>
      </c>
      <c r="D183" s="97">
        <v>419.25</v>
      </c>
      <c r="E183" s="97" t="s">
        <v>937</v>
      </c>
      <c r="F183" s="97" t="s">
        <v>419</v>
      </c>
      <c r="G183" s="97" t="s">
        <v>656</v>
      </c>
      <c r="H183" s="97">
        <v>1</v>
      </c>
      <c r="I183" s="96">
        <f t="shared" si="2"/>
        <v>0</v>
      </c>
      <c r="J183" s="59">
        <v>1</v>
      </c>
      <c r="K183" s="93" t="s">
        <v>631</v>
      </c>
    </row>
    <row r="184" spans="1:11" hidden="1" x14ac:dyDescent="0.3">
      <c r="A184" s="97" t="s">
        <v>672</v>
      </c>
      <c r="B184" s="62" t="s">
        <v>971</v>
      </c>
      <c r="C184" s="97" t="s">
        <v>972</v>
      </c>
      <c r="D184" s="97">
        <v>380</v>
      </c>
      <c r="E184" s="97" t="s">
        <v>937</v>
      </c>
      <c r="F184" s="97" t="s">
        <v>419</v>
      </c>
      <c r="G184" s="97" t="s">
        <v>656</v>
      </c>
      <c r="H184" s="97">
        <v>1</v>
      </c>
      <c r="I184" s="96">
        <f t="shared" si="2"/>
        <v>0</v>
      </c>
      <c r="J184" s="59">
        <v>1</v>
      </c>
      <c r="K184" s="93" t="s">
        <v>631</v>
      </c>
    </row>
    <row r="185" spans="1:11" hidden="1" x14ac:dyDescent="0.3">
      <c r="A185" s="97" t="s">
        <v>672</v>
      </c>
      <c r="B185" s="62" t="s">
        <v>973</v>
      </c>
      <c r="C185" s="97" t="s">
        <v>974</v>
      </c>
      <c r="D185" s="97">
        <v>302.58</v>
      </c>
      <c r="E185" s="97" t="s">
        <v>937</v>
      </c>
      <c r="F185" s="97" t="s">
        <v>419</v>
      </c>
      <c r="G185" s="97" t="s">
        <v>656</v>
      </c>
      <c r="H185" s="97">
        <v>1</v>
      </c>
      <c r="I185" s="96">
        <f t="shared" si="2"/>
        <v>0</v>
      </c>
      <c r="J185" s="59">
        <v>1</v>
      </c>
      <c r="K185" s="93" t="s">
        <v>631</v>
      </c>
    </row>
    <row r="186" spans="1:11" hidden="1" x14ac:dyDescent="0.3">
      <c r="A186" s="97" t="s">
        <v>672</v>
      </c>
      <c r="B186" s="62" t="s">
        <v>575</v>
      </c>
      <c r="C186" s="97" t="s">
        <v>975</v>
      </c>
      <c r="D186" s="97">
        <v>263.68</v>
      </c>
      <c r="E186" s="97" t="s">
        <v>937</v>
      </c>
      <c r="F186" s="97" t="s">
        <v>419</v>
      </c>
      <c r="G186" s="97" t="s">
        <v>656</v>
      </c>
      <c r="H186" s="97">
        <v>1</v>
      </c>
      <c r="I186" s="96">
        <f t="shared" si="2"/>
        <v>0</v>
      </c>
      <c r="J186" s="59">
        <v>1</v>
      </c>
      <c r="K186" s="93" t="s">
        <v>631</v>
      </c>
    </row>
    <row r="187" spans="1:11" hidden="1" x14ac:dyDescent="0.3">
      <c r="A187" s="97" t="s">
        <v>672</v>
      </c>
      <c r="B187" s="62" t="s">
        <v>976</v>
      </c>
      <c r="C187" s="97" t="s">
        <v>977</v>
      </c>
      <c r="D187" s="97">
        <v>260.2</v>
      </c>
      <c r="E187" s="97" t="s">
        <v>937</v>
      </c>
      <c r="F187" s="97" t="s">
        <v>419</v>
      </c>
      <c r="G187" s="97" t="s">
        <v>656</v>
      </c>
      <c r="H187" s="97">
        <v>1</v>
      </c>
      <c r="I187" s="96">
        <f t="shared" si="2"/>
        <v>0</v>
      </c>
      <c r="J187" s="59">
        <v>1</v>
      </c>
      <c r="K187" s="93" t="s">
        <v>631</v>
      </c>
    </row>
    <row r="188" spans="1:11" hidden="1" x14ac:dyDescent="0.3">
      <c r="A188" s="97" t="s">
        <v>672</v>
      </c>
      <c r="B188" s="62" t="s">
        <v>978</v>
      </c>
      <c r="C188" s="97" t="s">
        <v>979</v>
      </c>
      <c r="D188" s="97">
        <v>259.8</v>
      </c>
      <c r="E188" s="97" t="s">
        <v>937</v>
      </c>
      <c r="F188" s="97" t="s">
        <v>419</v>
      </c>
      <c r="G188" s="97" t="s">
        <v>656</v>
      </c>
      <c r="H188" s="97">
        <v>1</v>
      </c>
      <c r="I188" s="96">
        <f t="shared" si="2"/>
        <v>0</v>
      </c>
      <c r="J188" s="59">
        <v>1</v>
      </c>
      <c r="K188" s="93" t="s">
        <v>631</v>
      </c>
    </row>
    <row r="189" spans="1:11" hidden="1" x14ac:dyDescent="0.3">
      <c r="A189" s="97" t="s">
        <v>672</v>
      </c>
      <c r="B189" s="62" t="s">
        <v>980</v>
      </c>
      <c r="C189" s="97" t="s">
        <v>981</v>
      </c>
      <c r="D189" s="97">
        <v>256.14999999999998</v>
      </c>
      <c r="E189" s="97" t="s">
        <v>937</v>
      </c>
      <c r="F189" s="97" t="s">
        <v>419</v>
      </c>
      <c r="G189" s="97" t="s">
        <v>656</v>
      </c>
      <c r="H189" s="97">
        <v>1</v>
      </c>
      <c r="I189" s="96">
        <f t="shared" si="2"/>
        <v>0</v>
      </c>
      <c r="J189" s="59">
        <v>1</v>
      </c>
      <c r="K189" s="93" t="s">
        <v>631</v>
      </c>
    </row>
    <row r="190" spans="1:11" hidden="1" x14ac:dyDescent="0.3">
      <c r="A190" s="97" t="s">
        <v>672</v>
      </c>
      <c r="B190" s="62" t="s">
        <v>982</v>
      </c>
      <c r="C190" s="97" t="s">
        <v>983</v>
      </c>
      <c r="D190" s="97">
        <v>253.29</v>
      </c>
      <c r="E190" s="97" t="s">
        <v>937</v>
      </c>
      <c r="F190" s="97" t="s">
        <v>419</v>
      </c>
      <c r="G190" s="97" t="s">
        <v>656</v>
      </c>
      <c r="H190" s="97">
        <v>1</v>
      </c>
      <c r="I190" s="96">
        <f t="shared" si="2"/>
        <v>0</v>
      </c>
      <c r="J190" s="59">
        <v>1</v>
      </c>
      <c r="K190" s="93" t="s">
        <v>631</v>
      </c>
    </row>
    <row r="191" spans="1:11" hidden="1" x14ac:dyDescent="0.3">
      <c r="A191" s="97" t="s">
        <v>672</v>
      </c>
      <c r="B191" s="62" t="s">
        <v>984</v>
      </c>
      <c r="C191" s="97" t="s">
        <v>985</v>
      </c>
      <c r="D191" s="97">
        <v>120</v>
      </c>
      <c r="E191" s="97" t="s">
        <v>937</v>
      </c>
      <c r="F191" s="97" t="s">
        <v>419</v>
      </c>
      <c r="G191" s="97" t="s">
        <v>656</v>
      </c>
      <c r="H191" s="97">
        <v>1</v>
      </c>
      <c r="I191" s="96">
        <f t="shared" si="2"/>
        <v>0</v>
      </c>
      <c r="J191" s="59">
        <v>1</v>
      </c>
      <c r="K191" s="93" t="s">
        <v>631</v>
      </c>
    </row>
    <row r="192" spans="1:11" hidden="1" x14ac:dyDescent="0.3">
      <c r="A192" s="97" t="s">
        <v>672</v>
      </c>
      <c r="B192" s="62" t="s">
        <v>986</v>
      </c>
      <c r="C192" s="97" t="s">
        <v>987</v>
      </c>
      <c r="D192" s="97">
        <v>48</v>
      </c>
      <c r="E192" s="97" t="s">
        <v>937</v>
      </c>
      <c r="F192" s="97" t="s">
        <v>419</v>
      </c>
      <c r="G192" s="97" t="s">
        <v>656</v>
      </c>
      <c r="H192" s="97">
        <v>1</v>
      </c>
      <c r="I192" s="96">
        <f t="shared" si="2"/>
        <v>0</v>
      </c>
      <c r="J192" s="59">
        <v>1</v>
      </c>
      <c r="K192" s="93" t="s">
        <v>631</v>
      </c>
    </row>
    <row r="193" spans="1:11" hidden="1" x14ac:dyDescent="0.3">
      <c r="A193" s="97" t="s">
        <v>672</v>
      </c>
      <c r="B193" s="62" t="s">
        <v>988</v>
      </c>
      <c r="C193" s="97" t="s">
        <v>989</v>
      </c>
      <c r="D193" s="97">
        <v>28.56</v>
      </c>
      <c r="E193" s="97" t="s">
        <v>937</v>
      </c>
      <c r="F193" s="97" t="s">
        <v>419</v>
      </c>
      <c r="G193" s="97" t="s">
        <v>656</v>
      </c>
      <c r="H193" s="97">
        <v>1</v>
      </c>
      <c r="I193" s="96">
        <f t="shared" si="2"/>
        <v>0</v>
      </c>
      <c r="J193" s="59">
        <v>1</v>
      </c>
      <c r="K193" s="93" t="s">
        <v>631</v>
      </c>
    </row>
    <row r="194" spans="1:11" hidden="1" x14ac:dyDescent="0.3">
      <c r="A194" s="97" t="s">
        <v>672</v>
      </c>
      <c r="B194" s="62" t="s">
        <v>946</v>
      </c>
      <c r="C194" s="97">
        <v>0</v>
      </c>
      <c r="D194" s="97">
        <v>640</v>
      </c>
      <c r="E194" s="97" t="s">
        <v>937</v>
      </c>
      <c r="F194" s="97" t="s">
        <v>419</v>
      </c>
      <c r="G194" s="97" t="s">
        <v>656</v>
      </c>
      <c r="H194" s="97">
        <v>1</v>
      </c>
      <c r="I194" s="96">
        <f t="shared" ref="I194:I257" si="3">NOT(H194)*1</f>
        <v>0</v>
      </c>
      <c r="J194" s="59">
        <v>0</v>
      </c>
      <c r="K194" s="93" t="s">
        <v>631</v>
      </c>
    </row>
    <row r="195" spans="1:11" hidden="1" x14ac:dyDescent="0.3">
      <c r="A195" s="97" t="s">
        <v>672</v>
      </c>
      <c r="B195" s="62" t="s">
        <v>942</v>
      </c>
      <c r="C195" s="97">
        <v>0</v>
      </c>
      <c r="D195" s="97">
        <v>644</v>
      </c>
      <c r="E195" s="97" t="s">
        <v>937</v>
      </c>
      <c r="F195" s="97" t="s">
        <v>419</v>
      </c>
      <c r="G195" s="97" t="s">
        <v>656</v>
      </c>
      <c r="H195" s="97">
        <v>1</v>
      </c>
      <c r="I195" s="96">
        <f t="shared" si="3"/>
        <v>0</v>
      </c>
      <c r="J195" s="59">
        <v>0</v>
      </c>
      <c r="K195" s="93" t="s">
        <v>631</v>
      </c>
    </row>
    <row r="196" spans="1:11" hidden="1" x14ac:dyDescent="0.3">
      <c r="A196" s="97" t="s">
        <v>672</v>
      </c>
      <c r="B196" s="62" t="s">
        <v>990</v>
      </c>
      <c r="C196" s="97">
        <v>0</v>
      </c>
      <c r="D196" s="97">
        <v>262</v>
      </c>
      <c r="E196" s="97" t="s">
        <v>937</v>
      </c>
      <c r="F196" s="97" t="s">
        <v>419</v>
      </c>
      <c r="G196" s="97" t="s">
        <v>656</v>
      </c>
      <c r="H196" s="97">
        <v>1</v>
      </c>
      <c r="I196" s="96">
        <f t="shared" si="3"/>
        <v>0</v>
      </c>
      <c r="J196" s="59">
        <v>0</v>
      </c>
      <c r="K196" s="93" t="s">
        <v>631</v>
      </c>
    </row>
    <row r="197" spans="1:11" hidden="1" x14ac:dyDescent="0.3">
      <c r="A197" s="97" t="s">
        <v>672</v>
      </c>
      <c r="B197" s="62" t="s">
        <v>991</v>
      </c>
      <c r="C197" s="97">
        <v>0</v>
      </c>
      <c r="D197" s="97">
        <v>640</v>
      </c>
      <c r="E197" s="97" t="s">
        <v>937</v>
      </c>
      <c r="F197" s="97" t="s">
        <v>419</v>
      </c>
      <c r="G197" s="97" t="s">
        <v>656</v>
      </c>
      <c r="H197" s="97">
        <v>1</v>
      </c>
      <c r="I197" s="96">
        <f t="shared" si="3"/>
        <v>0</v>
      </c>
      <c r="J197" s="59">
        <v>0</v>
      </c>
      <c r="K197" s="93" t="s">
        <v>631</v>
      </c>
    </row>
    <row r="198" spans="1:11" hidden="1" x14ac:dyDescent="0.3">
      <c r="A198" s="97" t="s">
        <v>672</v>
      </c>
      <c r="B198" s="62" t="s">
        <v>992</v>
      </c>
      <c r="C198" s="97">
        <v>0</v>
      </c>
      <c r="D198" s="97">
        <v>644</v>
      </c>
      <c r="E198" s="97" t="s">
        <v>937</v>
      </c>
      <c r="F198" s="97" t="s">
        <v>419</v>
      </c>
      <c r="G198" s="97" t="s">
        <v>656</v>
      </c>
      <c r="H198" s="97">
        <v>1</v>
      </c>
      <c r="I198" s="96">
        <f t="shared" si="3"/>
        <v>0</v>
      </c>
      <c r="J198" s="59">
        <v>0</v>
      </c>
      <c r="K198" s="93" t="s">
        <v>631</v>
      </c>
    </row>
    <row r="199" spans="1:11" hidden="1" x14ac:dyDescent="0.3">
      <c r="A199" s="97" t="s">
        <v>654</v>
      </c>
      <c r="B199" s="62" t="s">
        <v>993</v>
      </c>
      <c r="C199" s="97">
        <v>0</v>
      </c>
      <c r="D199" s="97" t="e">
        <v>#N/A</v>
      </c>
      <c r="E199" s="97" t="s">
        <v>937</v>
      </c>
      <c r="F199" s="97" t="s">
        <v>425</v>
      </c>
      <c r="G199" s="97" t="s">
        <v>656</v>
      </c>
      <c r="H199" s="97">
        <v>0</v>
      </c>
      <c r="I199" s="96">
        <f t="shared" si="3"/>
        <v>1</v>
      </c>
      <c r="J199" s="59">
        <v>0</v>
      </c>
      <c r="K199" s="93" t="s">
        <v>631</v>
      </c>
    </row>
    <row r="200" spans="1:11" hidden="1" x14ac:dyDescent="0.3">
      <c r="A200" s="97" t="s">
        <v>654</v>
      </c>
      <c r="B200" s="62" t="s">
        <v>994</v>
      </c>
      <c r="C200" s="97" t="s">
        <v>995</v>
      </c>
      <c r="D200" s="97">
        <v>376.2</v>
      </c>
      <c r="E200" s="97" t="s">
        <v>937</v>
      </c>
      <c r="F200" s="97" t="s">
        <v>419</v>
      </c>
      <c r="G200" s="97" t="s">
        <v>656</v>
      </c>
      <c r="H200" s="97">
        <v>0</v>
      </c>
      <c r="I200" s="96">
        <f t="shared" si="3"/>
        <v>1</v>
      </c>
      <c r="J200" s="59">
        <v>1</v>
      </c>
      <c r="K200" s="93" t="s">
        <v>631</v>
      </c>
    </row>
    <row r="201" spans="1:11" hidden="1" x14ac:dyDescent="0.3">
      <c r="A201" s="97" t="s">
        <v>654</v>
      </c>
      <c r="B201" s="62" t="s">
        <v>996</v>
      </c>
      <c r="C201" s="97" t="s">
        <v>997</v>
      </c>
      <c r="D201" s="97">
        <v>680</v>
      </c>
      <c r="E201" s="97" t="s">
        <v>937</v>
      </c>
      <c r="F201" s="97" t="s">
        <v>419</v>
      </c>
      <c r="G201" s="97" t="s">
        <v>656</v>
      </c>
      <c r="H201" s="97">
        <v>1</v>
      </c>
      <c r="I201" s="96">
        <f t="shared" si="3"/>
        <v>0</v>
      </c>
      <c r="J201" s="59">
        <v>1</v>
      </c>
      <c r="K201" s="93" t="s">
        <v>631</v>
      </c>
    </row>
    <row r="202" spans="1:11" hidden="1" x14ac:dyDescent="0.3">
      <c r="A202" s="97" t="s">
        <v>654</v>
      </c>
      <c r="B202" s="62" t="s">
        <v>998</v>
      </c>
      <c r="C202" s="97" t="s">
        <v>999</v>
      </c>
      <c r="D202" s="97">
        <v>669</v>
      </c>
      <c r="E202" s="97" t="s">
        <v>937</v>
      </c>
      <c r="F202" s="97" t="s">
        <v>419</v>
      </c>
      <c r="G202" s="97" t="s">
        <v>656</v>
      </c>
      <c r="H202" s="97">
        <v>1</v>
      </c>
      <c r="I202" s="96">
        <f t="shared" si="3"/>
        <v>0</v>
      </c>
      <c r="J202" s="59">
        <v>1</v>
      </c>
      <c r="K202" s="93" t="s">
        <v>631</v>
      </c>
    </row>
    <row r="203" spans="1:11" hidden="1" x14ac:dyDescent="0.3">
      <c r="A203" s="97" t="s">
        <v>654</v>
      </c>
      <c r="B203" s="62" t="s">
        <v>1000</v>
      </c>
      <c r="C203" s="97" t="s">
        <v>1001</v>
      </c>
      <c r="D203" s="97">
        <v>18</v>
      </c>
      <c r="E203" s="97" t="s">
        <v>937</v>
      </c>
      <c r="F203" s="97" t="s">
        <v>419</v>
      </c>
      <c r="G203" s="97" t="s">
        <v>656</v>
      </c>
      <c r="H203" s="97">
        <v>1</v>
      </c>
      <c r="I203" s="96">
        <f t="shared" si="3"/>
        <v>0</v>
      </c>
      <c r="J203" s="59">
        <v>1</v>
      </c>
      <c r="K203" s="93" t="s">
        <v>631</v>
      </c>
    </row>
    <row r="204" spans="1:11" hidden="1" x14ac:dyDescent="0.3">
      <c r="A204" s="97" t="s">
        <v>654</v>
      </c>
      <c r="B204" s="62" t="s">
        <v>1002</v>
      </c>
      <c r="C204" s="97" t="s">
        <v>1003</v>
      </c>
      <c r="D204" s="97">
        <v>10</v>
      </c>
      <c r="E204" s="97" t="s">
        <v>937</v>
      </c>
      <c r="F204" s="97" t="s">
        <v>419</v>
      </c>
      <c r="G204" s="97" t="s">
        <v>656</v>
      </c>
      <c r="H204" s="97">
        <v>1</v>
      </c>
      <c r="I204" s="96">
        <f t="shared" si="3"/>
        <v>0</v>
      </c>
      <c r="J204" s="59">
        <v>1</v>
      </c>
      <c r="K204" s="93" t="s">
        <v>631</v>
      </c>
    </row>
    <row r="205" spans="1:11" x14ac:dyDescent="0.3">
      <c r="A205" s="97" t="s">
        <v>837</v>
      </c>
      <c r="B205" s="62" t="s">
        <v>1004</v>
      </c>
      <c r="C205" s="97"/>
      <c r="D205" s="97" t="e">
        <v>#N/A</v>
      </c>
      <c r="E205" s="97" t="s">
        <v>937</v>
      </c>
      <c r="F205" s="97" t="s">
        <v>421</v>
      </c>
      <c r="G205" s="97" t="s">
        <v>656</v>
      </c>
      <c r="H205" s="97">
        <v>0</v>
      </c>
      <c r="I205" s="96">
        <f t="shared" si="3"/>
        <v>1</v>
      </c>
      <c r="J205" s="59">
        <v>1</v>
      </c>
      <c r="K205" s="93" t="s">
        <v>631</v>
      </c>
    </row>
    <row r="206" spans="1:11" hidden="1" x14ac:dyDescent="0.3">
      <c r="A206" s="97" t="s">
        <v>672</v>
      </c>
      <c r="B206" s="62" t="s">
        <v>1005</v>
      </c>
      <c r="C206" s="97" t="s">
        <v>1006</v>
      </c>
      <c r="D206" s="97">
        <v>613.22</v>
      </c>
      <c r="E206" s="97" t="s">
        <v>1007</v>
      </c>
      <c r="F206" s="97" t="s">
        <v>419</v>
      </c>
      <c r="G206" s="97" t="s">
        <v>656</v>
      </c>
      <c r="H206" s="97">
        <v>1</v>
      </c>
      <c r="I206" s="96">
        <f t="shared" si="3"/>
        <v>0</v>
      </c>
      <c r="J206" s="59">
        <v>1</v>
      </c>
      <c r="K206" s="93" t="s">
        <v>631</v>
      </c>
    </row>
    <row r="207" spans="1:11" hidden="1" x14ac:dyDescent="0.3">
      <c r="A207" s="97" t="s">
        <v>672</v>
      </c>
      <c r="B207" s="62" t="s">
        <v>1008</v>
      </c>
      <c r="C207" s="97" t="s">
        <v>1009</v>
      </c>
      <c r="D207" s="97">
        <v>493.63</v>
      </c>
      <c r="E207" s="97" t="s">
        <v>1007</v>
      </c>
      <c r="F207" s="97" t="s">
        <v>419</v>
      </c>
      <c r="G207" s="97" t="s">
        <v>656</v>
      </c>
      <c r="H207" s="97">
        <v>1</v>
      </c>
      <c r="I207" s="96">
        <f t="shared" si="3"/>
        <v>0</v>
      </c>
      <c r="J207" s="59">
        <v>1</v>
      </c>
      <c r="K207" s="93" t="s">
        <v>631</v>
      </c>
    </row>
    <row r="208" spans="1:11" hidden="1" x14ac:dyDescent="0.3">
      <c r="A208" s="97" t="s">
        <v>672</v>
      </c>
      <c r="B208" s="62" t="s">
        <v>1010</v>
      </c>
      <c r="C208" s="97" t="s">
        <v>1011</v>
      </c>
      <c r="D208" s="97">
        <v>322</v>
      </c>
      <c r="E208" s="97" t="s">
        <v>1007</v>
      </c>
      <c r="F208" s="97" t="s">
        <v>419</v>
      </c>
      <c r="G208" s="97" t="s">
        <v>656</v>
      </c>
      <c r="H208" s="97">
        <v>1</v>
      </c>
      <c r="I208" s="96">
        <f t="shared" si="3"/>
        <v>0</v>
      </c>
      <c r="J208" s="59">
        <v>1</v>
      </c>
      <c r="K208" s="93" t="s">
        <v>631</v>
      </c>
    </row>
    <row r="209" spans="1:11" hidden="1" x14ac:dyDescent="0.3">
      <c r="A209" s="97" t="s">
        <v>672</v>
      </c>
      <c r="B209" s="62" t="s">
        <v>1012</v>
      </c>
      <c r="C209" s="97" t="s">
        <v>1013</v>
      </c>
      <c r="D209" s="97">
        <v>314.33999999999997</v>
      </c>
      <c r="E209" s="97" t="s">
        <v>1007</v>
      </c>
      <c r="F209" s="97" t="s">
        <v>419</v>
      </c>
      <c r="G209" s="97" t="s">
        <v>656</v>
      </c>
      <c r="H209" s="97">
        <v>1</v>
      </c>
      <c r="I209" s="96">
        <f t="shared" si="3"/>
        <v>0</v>
      </c>
      <c r="J209" s="59">
        <v>1</v>
      </c>
      <c r="K209" s="93" t="s">
        <v>631</v>
      </c>
    </row>
    <row r="210" spans="1:11" hidden="1" x14ac:dyDescent="0.3">
      <c r="A210" s="97" t="s">
        <v>672</v>
      </c>
      <c r="B210" s="62" t="s">
        <v>1014</v>
      </c>
      <c r="C210" s="97" t="s">
        <v>1015</v>
      </c>
      <c r="D210" s="97">
        <v>304</v>
      </c>
      <c r="E210" s="97" t="s">
        <v>1007</v>
      </c>
      <c r="F210" s="97" t="s">
        <v>419</v>
      </c>
      <c r="G210" s="97" t="s">
        <v>656</v>
      </c>
      <c r="H210" s="97">
        <v>1</v>
      </c>
      <c r="I210" s="96">
        <f t="shared" si="3"/>
        <v>0</v>
      </c>
      <c r="J210" s="59">
        <v>1</v>
      </c>
      <c r="K210" s="93" t="s">
        <v>631</v>
      </c>
    </row>
    <row r="211" spans="1:11" hidden="1" x14ac:dyDescent="0.3">
      <c r="A211" s="97" t="s">
        <v>672</v>
      </c>
      <c r="B211" s="62" t="s">
        <v>574</v>
      </c>
      <c r="C211" s="97" t="s">
        <v>1016</v>
      </c>
      <c r="D211" s="97">
        <v>263</v>
      </c>
      <c r="E211" s="97" t="s">
        <v>1007</v>
      </c>
      <c r="F211" s="97" t="s">
        <v>419</v>
      </c>
      <c r="G211" s="97" t="s">
        <v>656</v>
      </c>
      <c r="H211" s="97">
        <v>1</v>
      </c>
      <c r="I211" s="96">
        <f t="shared" si="3"/>
        <v>0</v>
      </c>
      <c r="J211" s="59">
        <v>1</v>
      </c>
      <c r="K211" s="93" t="s">
        <v>631</v>
      </c>
    </row>
    <row r="212" spans="1:11" hidden="1" x14ac:dyDescent="0.3">
      <c r="A212" s="97" t="s">
        <v>672</v>
      </c>
      <c r="B212" s="62" t="s">
        <v>1017</v>
      </c>
      <c r="C212" s="97" t="s">
        <v>1018</v>
      </c>
      <c r="D212" s="97">
        <v>143.5</v>
      </c>
      <c r="E212" s="97" t="s">
        <v>1007</v>
      </c>
      <c r="F212" s="97" t="s">
        <v>419</v>
      </c>
      <c r="G212" s="97" t="s">
        <v>656</v>
      </c>
      <c r="H212" s="97">
        <v>1</v>
      </c>
      <c r="I212" s="96">
        <f t="shared" si="3"/>
        <v>0</v>
      </c>
      <c r="J212" s="59">
        <v>1</v>
      </c>
      <c r="K212" s="93" t="s">
        <v>631</v>
      </c>
    </row>
    <row r="213" spans="1:11" hidden="1" x14ac:dyDescent="0.3">
      <c r="A213" s="97" t="s">
        <v>672</v>
      </c>
      <c r="B213" s="62" t="s">
        <v>1019</v>
      </c>
      <c r="C213" s="97" t="s">
        <v>1020</v>
      </c>
      <c r="D213" s="97">
        <v>134</v>
      </c>
      <c r="E213" s="97" t="s">
        <v>1007</v>
      </c>
      <c r="F213" s="97" t="s">
        <v>419</v>
      </c>
      <c r="G213" s="97" t="s">
        <v>656</v>
      </c>
      <c r="H213" s="97">
        <v>1</v>
      </c>
      <c r="I213" s="96">
        <f t="shared" si="3"/>
        <v>0</v>
      </c>
      <c r="J213" s="59">
        <v>1</v>
      </c>
      <c r="K213" s="93" t="s">
        <v>631</v>
      </c>
    </row>
    <row r="214" spans="1:11" hidden="1" x14ac:dyDescent="0.3">
      <c r="A214" s="97" t="s">
        <v>672</v>
      </c>
      <c r="B214" s="62" t="s">
        <v>1021</v>
      </c>
      <c r="C214" s="97" t="s">
        <v>1022</v>
      </c>
      <c r="D214" s="97">
        <v>100</v>
      </c>
      <c r="E214" s="97" t="s">
        <v>1007</v>
      </c>
      <c r="F214" s="97" t="s">
        <v>419</v>
      </c>
      <c r="G214" s="97" t="s">
        <v>656</v>
      </c>
      <c r="H214" s="97">
        <v>1</v>
      </c>
      <c r="I214" s="96">
        <f t="shared" si="3"/>
        <v>0</v>
      </c>
      <c r="J214" s="59">
        <v>1</v>
      </c>
      <c r="K214" s="93" t="s">
        <v>631</v>
      </c>
    </row>
    <row r="215" spans="1:11" hidden="1" x14ac:dyDescent="0.3">
      <c r="A215" s="97" t="s">
        <v>672</v>
      </c>
      <c r="B215" s="62" t="s">
        <v>1023</v>
      </c>
      <c r="C215" s="97" t="s">
        <v>1024</v>
      </c>
      <c r="D215" s="97">
        <v>50.6</v>
      </c>
      <c r="E215" s="97" t="s">
        <v>1007</v>
      </c>
      <c r="F215" s="97" t="s">
        <v>419</v>
      </c>
      <c r="G215" s="97" t="s">
        <v>656</v>
      </c>
      <c r="H215" s="97">
        <v>1</v>
      </c>
      <c r="I215" s="96">
        <f t="shared" si="3"/>
        <v>0</v>
      </c>
      <c r="J215" s="59">
        <v>1</v>
      </c>
      <c r="K215" s="93" t="s">
        <v>631</v>
      </c>
    </row>
    <row r="216" spans="1:11" hidden="1" x14ac:dyDescent="0.3">
      <c r="A216" s="97" t="s">
        <v>672</v>
      </c>
      <c r="B216" s="62" t="s">
        <v>1025</v>
      </c>
      <c r="C216" s="97" t="s">
        <v>1026</v>
      </c>
      <c r="D216" s="97">
        <v>28</v>
      </c>
      <c r="E216" s="97" t="s">
        <v>1007</v>
      </c>
      <c r="F216" s="97" t="s">
        <v>419</v>
      </c>
      <c r="G216" s="97" t="s">
        <v>656</v>
      </c>
      <c r="H216" s="97">
        <v>1</v>
      </c>
      <c r="I216" s="96">
        <f t="shared" si="3"/>
        <v>0</v>
      </c>
      <c r="J216" s="59">
        <v>1</v>
      </c>
      <c r="K216" s="93" t="s">
        <v>631</v>
      </c>
    </row>
    <row r="217" spans="1:11" hidden="1" x14ac:dyDescent="0.3">
      <c r="A217" s="97" t="s">
        <v>672</v>
      </c>
      <c r="B217" s="62" t="s">
        <v>1027</v>
      </c>
      <c r="C217" s="97" t="s">
        <v>1028</v>
      </c>
      <c r="D217" s="97">
        <v>0</v>
      </c>
      <c r="E217" s="97" t="s">
        <v>1007</v>
      </c>
      <c r="F217" s="97" t="s">
        <v>419</v>
      </c>
      <c r="G217" s="97" t="s">
        <v>656</v>
      </c>
      <c r="H217" s="97">
        <v>1</v>
      </c>
      <c r="I217" s="96">
        <f t="shared" si="3"/>
        <v>0</v>
      </c>
      <c r="J217" s="59">
        <v>1</v>
      </c>
      <c r="K217" s="93" t="s">
        <v>631</v>
      </c>
    </row>
    <row r="218" spans="1:11" hidden="1" x14ac:dyDescent="0.3">
      <c r="A218" s="97" t="s">
        <v>672</v>
      </c>
      <c r="B218" s="62" t="s">
        <v>1029</v>
      </c>
      <c r="C218" s="97" t="s">
        <v>1030</v>
      </c>
      <c r="D218" s="97">
        <v>416.6</v>
      </c>
      <c r="E218" s="97" t="s">
        <v>1031</v>
      </c>
      <c r="F218" s="97" t="s">
        <v>419</v>
      </c>
      <c r="G218" s="97" t="s">
        <v>656</v>
      </c>
      <c r="H218" s="97">
        <v>1</v>
      </c>
      <c r="I218" s="96">
        <f t="shared" si="3"/>
        <v>0</v>
      </c>
      <c r="J218" s="59">
        <v>1</v>
      </c>
      <c r="K218" s="93" t="s">
        <v>627</v>
      </c>
    </row>
    <row r="219" spans="1:11" hidden="1" x14ac:dyDescent="0.3">
      <c r="A219" s="97" t="s">
        <v>672</v>
      </c>
      <c r="B219" s="62" t="s">
        <v>562</v>
      </c>
      <c r="C219" s="97" t="s">
        <v>1032</v>
      </c>
      <c r="D219" s="97">
        <v>240</v>
      </c>
      <c r="E219" s="97" t="s">
        <v>1031</v>
      </c>
      <c r="F219" s="97" t="s">
        <v>419</v>
      </c>
      <c r="G219" s="97" t="s">
        <v>656</v>
      </c>
      <c r="H219" s="97">
        <v>1</v>
      </c>
      <c r="I219" s="96">
        <f t="shared" si="3"/>
        <v>0</v>
      </c>
      <c r="J219" s="59">
        <v>1</v>
      </c>
      <c r="K219" s="93" t="s">
        <v>627</v>
      </c>
    </row>
    <row r="220" spans="1:11" hidden="1" x14ac:dyDescent="0.3">
      <c r="A220" s="97" t="s">
        <v>672</v>
      </c>
      <c r="B220" s="62" t="s">
        <v>1033</v>
      </c>
      <c r="C220" s="97" t="s">
        <v>1034</v>
      </c>
      <c r="D220" s="97">
        <v>124.87</v>
      </c>
      <c r="E220" s="97" t="s">
        <v>1031</v>
      </c>
      <c r="F220" s="97" t="s">
        <v>419</v>
      </c>
      <c r="G220" s="97" t="s">
        <v>656</v>
      </c>
      <c r="H220" s="97">
        <v>1</v>
      </c>
      <c r="I220" s="96">
        <f t="shared" si="3"/>
        <v>0</v>
      </c>
      <c r="J220" s="59">
        <v>1</v>
      </c>
      <c r="K220" s="93" t="s">
        <v>627</v>
      </c>
    </row>
    <row r="221" spans="1:11" hidden="1" x14ac:dyDescent="0.3">
      <c r="A221" s="97" t="s">
        <v>672</v>
      </c>
      <c r="B221" s="62" t="s">
        <v>1035</v>
      </c>
      <c r="C221" s="97" t="s">
        <v>1036</v>
      </c>
      <c r="D221" s="97">
        <v>120</v>
      </c>
      <c r="E221" s="97" t="s">
        <v>1031</v>
      </c>
      <c r="F221" s="97" t="s">
        <v>419</v>
      </c>
      <c r="G221" s="97" t="s">
        <v>656</v>
      </c>
      <c r="H221" s="97">
        <v>1</v>
      </c>
      <c r="I221" s="96">
        <f t="shared" si="3"/>
        <v>0</v>
      </c>
      <c r="J221" s="59">
        <v>1</v>
      </c>
      <c r="K221" s="93" t="s">
        <v>627</v>
      </c>
    </row>
    <row r="222" spans="1:11" hidden="1" x14ac:dyDescent="0.3">
      <c r="A222" s="97" t="s">
        <v>672</v>
      </c>
      <c r="B222" s="62" t="s">
        <v>1037</v>
      </c>
      <c r="C222" s="97" t="s">
        <v>1038</v>
      </c>
      <c r="D222" s="97">
        <v>114.8</v>
      </c>
      <c r="E222" s="97" t="s">
        <v>1031</v>
      </c>
      <c r="F222" s="97" t="s">
        <v>419</v>
      </c>
      <c r="G222" s="97" t="s">
        <v>656</v>
      </c>
      <c r="H222" s="97">
        <v>1</v>
      </c>
      <c r="I222" s="96">
        <f t="shared" si="3"/>
        <v>0</v>
      </c>
      <c r="J222" s="59">
        <v>1</v>
      </c>
      <c r="K222" s="93" t="s">
        <v>627</v>
      </c>
    </row>
    <row r="223" spans="1:11" hidden="1" x14ac:dyDescent="0.3">
      <c r="A223" s="97" t="s">
        <v>672</v>
      </c>
      <c r="B223" s="62" t="s">
        <v>1039</v>
      </c>
      <c r="C223" s="97" t="s">
        <v>1040</v>
      </c>
      <c r="D223" s="97">
        <v>80</v>
      </c>
      <c r="E223" s="97" t="s">
        <v>1031</v>
      </c>
      <c r="F223" s="97" t="s">
        <v>419</v>
      </c>
      <c r="G223" s="97" t="s">
        <v>656</v>
      </c>
      <c r="H223" s="97">
        <v>1</v>
      </c>
      <c r="I223" s="96">
        <f t="shared" si="3"/>
        <v>0</v>
      </c>
      <c r="J223" s="59">
        <v>1</v>
      </c>
      <c r="K223" s="93" t="s">
        <v>627</v>
      </c>
    </row>
    <row r="224" spans="1:11" hidden="1" x14ac:dyDescent="0.3">
      <c r="A224" s="97" t="s">
        <v>672</v>
      </c>
      <c r="B224" s="62" t="s">
        <v>1041</v>
      </c>
      <c r="C224" s="97" t="s">
        <v>1042</v>
      </c>
      <c r="D224" s="97">
        <v>80</v>
      </c>
      <c r="E224" s="97" t="s">
        <v>1031</v>
      </c>
      <c r="F224" s="97" t="s">
        <v>419</v>
      </c>
      <c r="G224" s="97" t="s">
        <v>656</v>
      </c>
      <c r="H224" s="97">
        <v>1</v>
      </c>
      <c r="I224" s="96">
        <f t="shared" si="3"/>
        <v>0</v>
      </c>
      <c r="J224" s="59">
        <v>1</v>
      </c>
      <c r="K224" s="93" t="s">
        <v>627</v>
      </c>
    </row>
    <row r="225" spans="1:11" hidden="1" x14ac:dyDescent="0.3">
      <c r="A225" s="97" t="s">
        <v>672</v>
      </c>
      <c r="B225" s="62" t="s">
        <v>1043</v>
      </c>
      <c r="C225" s="97" t="s">
        <v>1044</v>
      </c>
      <c r="D225" s="97">
        <v>62.5</v>
      </c>
      <c r="E225" s="97" t="s">
        <v>1031</v>
      </c>
      <c r="F225" s="97" t="s">
        <v>419</v>
      </c>
      <c r="G225" s="97" t="s">
        <v>656</v>
      </c>
      <c r="H225" s="97">
        <v>1</v>
      </c>
      <c r="I225" s="96">
        <f t="shared" si="3"/>
        <v>0</v>
      </c>
      <c r="J225" s="59">
        <v>1</v>
      </c>
      <c r="K225" s="93" t="s">
        <v>627</v>
      </c>
    </row>
    <row r="226" spans="1:11" hidden="1" x14ac:dyDescent="0.3">
      <c r="A226" s="97" t="s">
        <v>672</v>
      </c>
      <c r="B226" s="62" t="s">
        <v>1045</v>
      </c>
      <c r="C226" s="97" t="s">
        <v>1046</v>
      </c>
      <c r="D226" s="97">
        <v>55.2</v>
      </c>
      <c r="E226" s="97" t="s">
        <v>1031</v>
      </c>
      <c r="F226" s="97" t="s">
        <v>419</v>
      </c>
      <c r="G226" s="97" t="s">
        <v>656</v>
      </c>
      <c r="H226" s="97">
        <v>1</v>
      </c>
      <c r="I226" s="96">
        <f t="shared" si="3"/>
        <v>0</v>
      </c>
      <c r="J226" s="59">
        <v>1</v>
      </c>
      <c r="K226" s="93" t="s">
        <v>627</v>
      </c>
    </row>
    <row r="227" spans="1:11" hidden="1" x14ac:dyDescent="0.3">
      <c r="A227" s="97" t="s">
        <v>672</v>
      </c>
      <c r="B227" s="62" t="s">
        <v>563</v>
      </c>
      <c r="C227" s="97" t="s">
        <v>1047</v>
      </c>
      <c r="D227" s="97">
        <v>52.4</v>
      </c>
      <c r="E227" s="97" t="s">
        <v>1031</v>
      </c>
      <c r="F227" s="97" t="s">
        <v>419</v>
      </c>
      <c r="G227" s="97" t="s">
        <v>656</v>
      </c>
      <c r="H227" s="97">
        <v>1</v>
      </c>
      <c r="I227" s="96">
        <f t="shared" si="3"/>
        <v>0</v>
      </c>
      <c r="J227" s="59">
        <v>1</v>
      </c>
      <c r="K227" s="93" t="s">
        <v>627</v>
      </c>
    </row>
    <row r="228" spans="1:11" hidden="1" x14ac:dyDescent="0.3">
      <c r="A228" s="97" t="s">
        <v>672</v>
      </c>
      <c r="B228" s="62" t="s">
        <v>1048</v>
      </c>
      <c r="C228" s="97" t="s">
        <v>1049</v>
      </c>
      <c r="D228" s="97">
        <v>49.97</v>
      </c>
      <c r="E228" s="97" t="s">
        <v>1031</v>
      </c>
      <c r="F228" s="97" t="s">
        <v>419</v>
      </c>
      <c r="G228" s="97" t="s">
        <v>656</v>
      </c>
      <c r="H228" s="97">
        <v>1</v>
      </c>
      <c r="I228" s="96">
        <f t="shared" si="3"/>
        <v>0</v>
      </c>
      <c r="J228" s="59">
        <v>1</v>
      </c>
      <c r="K228" s="93" t="s">
        <v>627</v>
      </c>
    </row>
    <row r="229" spans="1:11" hidden="1" x14ac:dyDescent="0.3">
      <c r="A229" s="97" t="s">
        <v>672</v>
      </c>
      <c r="B229" s="62" t="s">
        <v>1050</v>
      </c>
      <c r="C229" s="97" t="s">
        <v>1051</v>
      </c>
      <c r="D229" s="97">
        <v>49.9</v>
      </c>
      <c r="E229" s="97" t="s">
        <v>1031</v>
      </c>
      <c r="F229" s="97" t="s">
        <v>419</v>
      </c>
      <c r="G229" s="97" t="s">
        <v>656</v>
      </c>
      <c r="H229" s="97">
        <v>1</v>
      </c>
      <c r="I229" s="96">
        <f t="shared" si="3"/>
        <v>0</v>
      </c>
      <c r="J229" s="59">
        <v>1</v>
      </c>
      <c r="K229" s="93" t="s">
        <v>627</v>
      </c>
    </row>
    <row r="230" spans="1:11" hidden="1" x14ac:dyDescent="0.3">
      <c r="A230" s="97" t="s">
        <v>672</v>
      </c>
      <c r="B230" s="62" t="s">
        <v>1052</v>
      </c>
      <c r="C230" s="97" t="s">
        <v>1053</v>
      </c>
      <c r="D230" s="97">
        <v>49.85</v>
      </c>
      <c r="E230" s="97" t="s">
        <v>1031</v>
      </c>
      <c r="F230" s="97" t="s">
        <v>419</v>
      </c>
      <c r="G230" s="97" t="s">
        <v>656</v>
      </c>
      <c r="H230" s="97">
        <v>1</v>
      </c>
      <c r="I230" s="96">
        <f t="shared" si="3"/>
        <v>0</v>
      </c>
      <c r="J230" s="59">
        <v>1</v>
      </c>
      <c r="K230" s="93" t="s">
        <v>627</v>
      </c>
    </row>
    <row r="231" spans="1:11" hidden="1" x14ac:dyDescent="0.3">
      <c r="A231" s="97" t="s">
        <v>672</v>
      </c>
      <c r="B231" s="62" t="s">
        <v>1054</v>
      </c>
      <c r="C231" s="97" t="s">
        <v>1055</v>
      </c>
      <c r="D231" s="97">
        <v>49.5</v>
      </c>
      <c r="E231" s="97" t="s">
        <v>1031</v>
      </c>
      <c r="F231" s="97" t="s">
        <v>419</v>
      </c>
      <c r="G231" s="97" t="s">
        <v>656</v>
      </c>
      <c r="H231" s="97">
        <v>1</v>
      </c>
      <c r="I231" s="96">
        <f t="shared" si="3"/>
        <v>0</v>
      </c>
      <c r="J231" s="59">
        <v>1</v>
      </c>
      <c r="K231" s="93" t="s">
        <v>627</v>
      </c>
    </row>
    <row r="232" spans="1:11" hidden="1" x14ac:dyDescent="0.3">
      <c r="A232" s="97" t="s">
        <v>672</v>
      </c>
      <c r="B232" s="62" t="s">
        <v>1056</v>
      </c>
      <c r="C232" s="97" t="s">
        <v>1057</v>
      </c>
      <c r="D232" s="97">
        <v>49.5</v>
      </c>
      <c r="E232" s="97" t="s">
        <v>1031</v>
      </c>
      <c r="F232" s="97" t="s">
        <v>419</v>
      </c>
      <c r="G232" s="97" t="s">
        <v>656</v>
      </c>
      <c r="H232" s="97">
        <v>1</v>
      </c>
      <c r="I232" s="96">
        <f t="shared" si="3"/>
        <v>0</v>
      </c>
      <c r="J232" s="59">
        <v>1</v>
      </c>
      <c r="K232" s="93" t="s">
        <v>627</v>
      </c>
    </row>
    <row r="233" spans="1:11" hidden="1" x14ac:dyDescent="0.3">
      <c r="A233" s="97" t="s">
        <v>672</v>
      </c>
      <c r="B233" s="62" t="s">
        <v>1058</v>
      </c>
      <c r="C233" s="97" t="s">
        <v>1059</v>
      </c>
      <c r="D233" s="97">
        <v>48.8</v>
      </c>
      <c r="E233" s="97" t="s">
        <v>1031</v>
      </c>
      <c r="F233" s="97" t="s">
        <v>419</v>
      </c>
      <c r="G233" s="97" t="s">
        <v>656</v>
      </c>
      <c r="H233" s="97">
        <v>1</v>
      </c>
      <c r="I233" s="96">
        <f t="shared" si="3"/>
        <v>0</v>
      </c>
      <c r="J233" s="59">
        <v>1</v>
      </c>
      <c r="K233" s="93" t="s">
        <v>627</v>
      </c>
    </row>
    <row r="234" spans="1:11" hidden="1" x14ac:dyDescent="0.3">
      <c r="A234" s="97" t="s">
        <v>672</v>
      </c>
      <c r="B234" s="62" t="s">
        <v>1060</v>
      </c>
      <c r="C234" s="97" t="s">
        <v>1061</v>
      </c>
      <c r="D234" s="97">
        <v>48.5</v>
      </c>
      <c r="E234" s="97" t="s">
        <v>1031</v>
      </c>
      <c r="F234" s="97" t="s">
        <v>419</v>
      </c>
      <c r="G234" s="97" t="s">
        <v>656</v>
      </c>
      <c r="H234" s="97">
        <v>1</v>
      </c>
      <c r="I234" s="96">
        <f t="shared" si="3"/>
        <v>0</v>
      </c>
      <c r="J234" s="59">
        <v>1</v>
      </c>
      <c r="K234" s="93" t="s">
        <v>627</v>
      </c>
    </row>
    <row r="235" spans="1:11" hidden="1" x14ac:dyDescent="0.3">
      <c r="A235" s="97" t="s">
        <v>672</v>
      </c>
      <c r="B235" s="62" t="s">
        <v>1062</v>
      </c>
      <c r="C235" s="97" t="s">
        <v>1063</v>
      </c>
      <c r="D235" s="97">
        <v>48.3</v>
      </c>
      <c r="E235" s="97" t="s">
        <v>1031</v>
      </c>
      <c r="F235" s="97" t="s">
        <v>419</v>
      </c>
      <c r="G235" s="97" t="s">
        <v>656</v>
      </c>
      <c r="H235" s="97">
        <v>1</v>
      </c>
      <c r="I235" s="96">
        <f t="shared" si="3"/>
        <v>0</v>
      </c>
      <c r="J235" s="59">
        <v>1</v>
      </c>
      <c r="K235" s="93" t="s">
        <v>627</v>
      </c>
    </row>
    <row r="236" spans="1:11" hidden="1" x14ac:dyDescent="0.3">
      <c r="A236" s="97" t="s">
        <v>672</v>
      </c>
      <c r="B236" s="62" t="s">
        <v>564</v>
      </c>
      <c r="C236" s="97" t="s">
        <v>1064</v>
      </c>
      <c r="D236" s="97">
        <v>48.2</v>
      </c>
      <c r="E236" s="97" t="s">
        <v>1031</v>
      </c>
      <c r="F236" s="97" t="s">
        <v>419</v>
      </c>
      <c r="G236" s="97" t="s">
        <v>656</v>
      </c>
      <c r="H236" s="97">
        <v>1</v>
      </c>
      <c r="I236" s="96">
        <f t="shared" si="3"/>
        <v>0</v>
      </c>
      <c r="J236" s="59">
        <v>1</v>
      </c>
      <c r="K236" s="93" t="s">
        <v>627</v>
      </c>
    </row>
    <row r="237" spans="1:11" hidden="1" x14ac:dyDescent="0.3">
      <c r="A237" s="97" t="s">
        <v>672</v>
      </c>
      <c r="B237" s="62" t="s">
        <v>1065</v>
      </c>
      <c r="C237" s="97" t="s">
        <v>1066</v>
      </c>
      <c r="D237" s="97">
        <v>48.2</v>
      </c>
      <c r="E237" s="97" t="s">
        <v>1031</v>
      </c>
      <c r="F237" s="97" t="s">
        <v>419</v>
      </c>
      <c r="G237" s="97" t="s">
        <v>656</v>
      </c>
      <c r="H237" s="97">
        <v>1</v>
      </c>
      <c r="I237" s="96">
        <f t="shared" si="3"/>
        <v>0</v>
      </c>
      <c r="J237" s="59">
        <v>1</v>
      </c>
      <c r="K237" s="93" t="s">
        <v>627</v>
      </c>
    </row>
    <row r="238" spans="1:11" hidden="1" x14ac:dyDescent="0.3">
      <c r="A238" s="97" t="s">
        <v>672</v>
      </c>
      <c r="B238" s="62" t="s">
        <v>1067</v>
      </c>
      <c r="C238" s="97" t="s">
        <v>1068</v>
      </c>
      <c r="D238" s="97">
        <v>46.64</v>
      </c>
      <c r="E238" s="97" t="s">
        <v>1031</v>
      </c>
      <c r="F238" s="97" t="s">
        <v>419</v>
      </c>
      <c r="G238" s="97" t="s">
        <v>656</v>
      </c>
      <c r="H238" s="97">
        <v>1</v>
      </c>
      <c r="I238" s="96">
        <f t="shared" si="3"/>
        <v>0</v>
      </c>
      <c r="J238" s="59">
        <v>1</v>
      </c>
      <c r="K238" s="93" t="s">
        <v>627</v>
      </c>
    </row>
    <row r="239" spans="1:11" hidden="1" x14ac:dyDescent="0.3">
      <c r="A239" s="97" t="s">
        <v>672</v>
      </c>
      <c r="B239" s="62" t="s">
        <v>1069</v>
      </c>
      <c r="C239" s="97" t="s">
        <v>1070</v>
      </c>
      <c r="D239" s="97">
        <v>39</v>
      </c>
      <c r="E239" s="97" t="s">
        <v>1031</v>
      </c>
      <c r="F239" s="97" t="s">
        <v>419</v>
      </c>
      <c r="G239" s="97" t="s">
        <v>656</v>
      </c>
      <c r="H239" s="97">
        <v>1</v>
      </c>
      <c r="I239" s="96">
        <f t="shared" si="3"/>
        <v>0</v>
      </c>
      <c r="J239" s="59">
        <v>1</v>
      </c>
      <c r="K239" s="93" t="s">
        <v>627</v>
      </c>
    </row>
    <row r="240" spans="1:11" hidden="1" x14ac:dyDescent="0.3">
      <c r="A240" s="97" t="s">
        <v>672</v>
      </c>
      <c r="B240" s="62" t="s">
        <v>1071</v>
      </c>
      <c r="C240" s="97" t="s">
        <v>1072</v>
      </c>
      <c r="D240" s="97">
        <v>38</v>
      </c>
      <c r="E240" s="97" t="s">
        <v>1031</v>
      </c>
      <c r="F240" s="97" t="s">
        <v>419</v>
      </c>
      <c r="G240" s="97" t="s">
        <v>656</v>
      </c>
      <c r="H240" s="97">
        <v>1</v>
      </c>
      <c r="I240" s="96">
        <f t="shared" si="3"/>
        <v>0</v>
      </c>
      <c r="J240" s="59">
        <v>1</v>
      </c>
      <c r="K240" s="93" t="s">
        <v>627</v>
      </c>
    </row>
    <row r="241" spans="1:11" hidden="1" x14ac:dyDescent="0.3">
      <c r="A241" s="97" t="s">
        <v>672</v>
      </c>
      <c r="B241" s="62" t="s">
        <v>1073</v>
      </c>
      <c r="C241" s="97" t="s">
        <v>1074</v>
      </c>
      <c r="D241" s="97">
        <v>37.590000000000003</v>
      </c>
      <c r="E241" s="97" t="s">
        <v>1031</v>
      </c>
      <c r="F241" s="97" t="s">
        <v>419</v>
      </c>
      <c r="G241" s="97" t="s">
        <v>656</v>
      </c>
      <c r="H241" s="97">
        <v>1</v>
      </c>
      <c r="I241" s="96">
        <f t="shared" si="3"/>
        <v>0</v>
      </c>
      <c r="J241" s="59">
        <v>1</v>
      </c>
      <c r="K241" s="93" t="s">
        <v>627</v>
      </c>
    </row>
    <row r="242" spans="1:11" hidden="1" x14ac:dyDescent="0.3">
      <c r="A242" s="97" t="s">
        <v>672</v>
      </c>
      <c r="B242" s="62" t="s">
        <v>1075</v>
      </c>
      <c r="C242" s="97" t="s">
        <v>1076</v>
      </c>
      <c r="D242" s="97">
        <v>34.5</v>
      </c>
      <c r="E242" s="97" t="s">
        <v>1031</v>
      </c>
      <c r="F242" s="97" t="s">
        <v>419</v>
      </c>
      <c r="G242" s="97" t="s">
        <v>656</v>
      </c>
      <c r="H242" s="97">
        <v>1</v>
      </c>
      <c r="I242" s="96">
        <f t="shared" si="3"/>
        <v>0</v>
      </c>
      <c r="J242" s="59">
        <v>1</v>
      </c>
      <c r="K242" s="93" t="s">
        <v>627</v>
      </c>
    </row>
    <row r="243" spans="1:11" hidden="1" x14ac:dyDescent="0.3">
      <c r="A243" s="97" t="s">
        <v>672</v>
      </c>
      <c r="B243" s="62" t="s">
        <v>1077</v>
      </c>
      <c r="C243" s="97" t="s">
        <v>1078</v>
      </c>
      <c r="D243" s="97">
        <v>34.47</v>
      </c>
      <c r="E243" s="97" t="s">
        <v>1031</v>
      </c>
      <c r="F243" s="97" t="s">
        <v>419</v>
      </c>
      <c r="G243" s="97" t="s">
        <v>656</v>
      </c>
      <c r="H243" s="97">
        <v>1</v>
      </c>
      <c r="I243" s="96">
        <f t="shared" si="3"/>
        <v>0</v>
      </c>
      <c r="J243" s="59">
        <v>1</v>
      </c>
      <c r="K243" s="93" t="s">
        <v>627</v>
      </c>
    </row>
    <row r="244" spans="1:11" hidden="1" x14ac:dyDescent="0.3">
      <c r="A244" s="97" t="s">
        <v>672</v>
      </c>
      <c r="B244" s="62" t="s">
        <v>1079</v>
      </c>
      <c r="C244" s="97" t="s">
        <v>1080</v>
      </c>
      <c r="D244" s="97">
        <v>33.6</v>
      </c>
      <c r="E244" s="97" t="s">
        <v>1031</v>
      </c>
      <c r="F244" s="97" t="s">
        <v>419</v>
      </c>
      <c r="G244" s="97" t="s">
        <v>656</v>
      </c>
      <c r="H244" s="97">
        <v>1</v>
      </c>
      <c r="I244" s="96">
        <f t="shared" si="3"/>
        <v>0</v>
      </c>
      <c r="J244" s="59">
        <v>1</v>
      </c>
      <c r="K244" s="93" t="s">
        <v>627</v>
      </c>
    </row>
    <row r="245" spans="1:11" hidden="1" x14ac:dyDescent="0.3">
      <c r="A245" s="97" t="s">
        <v>672</v>
      </c>
      <c r="B245" s="62" t="s">
        <v>1081</v>
      </c>
      <c r="C245" s="97" t="s">
        <v>1082</v>
      </c>
      <c r="D245" s="97">
        <v>30</v>
      </c>
      <c r="E245" s="97" t="s">
        <v>1031</v>
      </c>
      <c r="F245" s="97" t="s">
        <v>419</v>
      </c>
      <c r="G245" s="97" t="s">
        <v>656</v>
      </c>
      <c r="H245" s="97">
        <v>1</v>
      </c>
      <c r="I245" s="96">
        <f t="shared" si="3"/>
        <v>0</v>
      </c>
      <c r="J245" s="59">
        <v>1</v>
      </c>
      <c r="K245" s="93" t="s">
        <v>627</v>
      </c>
    </row>
    <row r="246" spans="1:11" hidden="1" x14ac:dyDescent="0.3">
      <c r="A246" s="97" t="s">
        <v>672</v>
      </c>
      <c r="B246" s="62" t="s">
        <v>1083</v>
      </c>
      <c r="C246" s="97" t="s">
        <v>1084</v>
      </c>
      <c r="D246" s="97">
        <v>27.8</v>
      </c>
      <c r="E246" s="97" t="s">
        <v>1031</v>
      </c>
      <c r="F246" s="97" t="s">
        <v>419</v>
      </c>
      <c r="G246" s="97" t="s">
        <v>656</v>
      </c>
      <c r="H246" s="97">
        <v>1</v>
      </c>
      <c r="I246" s="96">
        <f t="shared" si="3"/>
        <v>0</v>
      </c>
      <c r="J246" s="59">
        <v>1</v>
      </c>
      <c r="K246" s="93" t="s">
        <v>627</v>
      </c>
    </row>
    <row r="247" spans="1:11" hidden="1" x14ac:dyDescent="0.3">
      <c r="A247" s="97" t="s">
        <v>672</v>
      </c>
      <c r="B247" s="62" t="s">
        <v>1085</v>
      </c>
      <c r="C247" s="97" t="s">
        <v>1086</v>
      </c>
      <c r="D247" s="97">
        <v>26.35</v>
      </c>
      <c r="E247" s="97" t="s">
        <v>1031</v>
      </c>
      <c r="F247" s="97" t="s">
        <v>419</v>
      </c>
      <c r="G247" s="97" t="s">
        <v>656</v>
      </c>
      <c r="H247" s="97">
        <v>1</v>
      </c>
      <c r="I247" s="96">
        <f t="shared" si="3"/>
        <v>0</v>
      </c>
      <c r="J247" s="59">
        <v>1</v>
      </c>
      <c r="K247" s="93" t="s">
        <v>627</v>
      </c>
    </row>
    <row r="248" spans="1:11" hidden="1" x14ac:dyDescent="0.3">
      <c r="A248" s="97" t="s">
        <v>672</v>
      </c>
      <c r="B248" s="62" t="s">
        <v>1087</v>
      </c>
      <c r="C248" s="97" t="s">
        <v>1088</v>
      </c>
      <c r="D248" s="97">
        <v>26</v>
      </c>
      <c r="E248" s="97" t="s">
        <v>1031</v>
      </c>
      <c r="F248" s="97" t="s">
        <v>419</v>
      </c>
      <c r="G248" s="97" t="s">
        <v>656</v>
      </c>
      <c r="H248" s="97">
        <v>1</v>
      </c>
      <c r="I248" s="96">
        <f t="shared" si="3"/>
        <v>0</v>
      </c>
      <c r="J248" s="59">
        <v>1</v>
      </c>
      <c r="K248" s="93" t="s">
        <v>627</v>
      </c>
    </row>
    <row r="249" spans="1:11" hidden="1" x14ac:dyDescent="0.3">
      <c r="A249" s="97" t="s">
        <v>672</v>
      </c>
      <c r="B249" s="62" t="s">
        <v>1089</v>
      </c>
      <c r="C249" s="97" t="s">
        <v>1090</v>
      </c>
      <c r="D249" s="97">
        <v>25</v>
      </c>
      <c r="E249" s="97" t="s">
        <v>1031</v>
      </c>
      <c r="F249" s="97" t="s">
        <v>419</v>
      </c>
      <c r="G249" s="97" t="s">
        <v>656</v>
      </c>
      <c r="H249" s="97">
        <v>1</v>
      </c>
      <c r="I249" s="96">
        <f t="shared" si="3"/>
        <v>0</v>
      </c>
      <c r="J249" s="59">
        <v>1</v>
      </c>
      <c r="K249" s="93" t="s">
        <v>627</v>
      </c>
    </row>
    <row r="250" spans="1:11" hidden="1" x14ac:dyDescent="0.3">
      <c r="A250" s="97" t="s">
        <v>672</v>
      </c>
      <c r="B250" s="62" t="s">
        <v>1091</v>
      </c>
      <c r="C250" s="97" t="s">
        <v>1092</v>
      </c>
      <c r="D250" s="97">
        <v>24.3</v>
      </c>
      <c r="E250" s="97" t="s">
        <v>1031</v>
      </c>
      <c r="F250" s="97" t="s">
        <v>419</v>
      </c>
      <c r="G250" s="97" t="s">
        <v>656</v>
      </c>
      <c r="H250" s="97">
        <v>1</v>
      </c>
      <c r="I250" s="96">
        <f t="shared" si="3"/>
        <v>0</v>
      </c>
      <c r="J250" s="59">
        <v>1</v>
      </c>
      <c r="K250" s="93" t="s">
        <v>627</v>
      </c>
    </row>
    <row r="251" spans="1:11" hidden="1" x14ac:dyDescent="0.3">
      <c r="A251" s="97" t="s">
        <v>672</v>
      </c>
      <c r="B251" s="62" t="s">
        <v>1093</v>
      </c>
      <c r="C251" s="97" t="s">
        <v>1094</v>
      </c>
      <c r="D251" s="97">
        <v>22.3</v>
      </c>
      <c r="E251" s="97" t="s">
        <v>1031</v>
      </c>
      <c r="F251" s="97" t="s">
        <v>419</v>
      </c>
      <c r="G251" s="97" t="s">
        <v>656</v>
      </c>
      <c r="H251" s="97">
        <v>1</v>
      </c>
      <c r="I251" s="96">
        <f t="shared" si="3"/>
        <v>0</v>
      </c>
      <c r="J251" s="59">
        <v>1</v>
      </c>
      <c r="K251" s="93" t="s">
        <v>627</v>
      </c>
    </row>
    <row r="252" spans="1:11" hidden="1" x14ac:dyDescent="0.3">
      <c r="A252" s="97" t="s">
        <v>672</v>
      </c>
      <c r="B252" s="62" t="s">
        <v>1095</v>
      </c>
      <c r="C252" s="97" t="s">
        <v>1096</v>
      </c>
      <c r="D252" s="97">
        <v>20</v>
      </c>
      <c r="E252" s="97" t="s">
        <v>1031</v>
      </c>
      <c r="F252" s="97" t="s">
        <v>419</v>
      </c>
      <c r="G252" s="97" t="s">
        <v>656</v>
      </c>
      <c r="H252" s="97">
        <v>1</v>
      </c>
      <c r="I252" s="96">
        <f t="shared" si="3"/>
        <v>0</v>
      </c>
      <c r="J252" s="59">
        <v>1</v>
      </c>
      <c r="K252" s="93" t="s">
        <v>627</v>
      </c>
    </row>
    <row r="253" spans="1:11" hidden="1" x14ac:dyDescent="0.3">
      <c r="A253" s="97" t="s">
        <v>672</v>
      </c>
      <c r="B253" s="62" t="s">
        <v>1097</v>
      </c>
      <c r="C253" s="97" t="s">
        <v>1098</v>
      </c>
      <c r="D253" s="97">
        <v>19</v>
      </c>
      <c r="E253" s="97" t="s">
        <v>1031</v>
      </c>
      <c r="F253" s="97" t="s">
        <v>419</v>
      </c>
      <c r="G253" s="97" t="s">
        <v>656</v>
      </c>
      <c r="H253" s="97">
        <v>1</v>
      </c>
      <c r="I253" s="96">
        <f t="shared" si="3"/>
        <v>0</v>
      </c>
      <c r="J253" s="59">
        <v>1</v>
      </c>
      <c r="K253" s="93" t="s">
        <v>627</v>
      </c>
    </row>
    <row r="254" spans="1:11" hidden="1" x14ac:dyDescent="0.3">
      <c r="A254" s="97" t="s">
        <v>672</v>
      </c>
      <c r="B254" s="62" t="s">
        <v>1099</v>
      </c>
      <c r="C254" s="97" t="s">
        <v>1100</v>
      </c>
      <c r="D254" s="97">
        <v>19</v>
      </c>
      <c r="E254" s="97" t="s">
        <v>1031</v>
      </c>
      <c r="F254" s="97" t="s">
        <v>419</v>
      </c>
      <c r="G254" s="97" t="s">
        <v>656</v>
      </c>
      <c r="H254" s="97">
        <v>1</v>
      </c>
      <c r="I254" s="96">
        <f t="shared" si="3"/>
        <v>0</v>
      </c>
      <c r="J254" s="59">
        <v>1</v>
      </c>
      <c r="K254" s="93" t="s">
        <v>627</v>
      </c>
    </row>
    <row r="255" spans="1:11" hidden="1" x14ac:dyDescent="0.3">
      <c r="A255" s="97" t="s">
        <v>672</v>
      </c>
      <c r="B255" s="62" t="s">
        <v>1101</v>
      </c>
      <c r="C255" s="97" t="s">
        <v>1102</v>
      </c>
      <c r="D255" s="97">
        <v>17</v>
      </c>
      <c r="E255" s="97" t="s">
        <v>1031</v>
      </c>
      <c r="F255" s="97" t="s">
        <v>419</v>
      </c>
      <c r="G255" s="97" t="s">
        <v>656</v>
      </c>
      <c r="H255" s="97">
        <v>1</v>
      </c>
      <c r="I255" s="96">
        <f t="shared" si="3"/>
        <v>0</v>
      </c>
      <c r="J255" s="59">
        <v>1</v>
      </c>
      <c r="K255" s="93" t="s">
        <v>627</v>
      </c>
    </row>
    <row r="256" spans="1:11" hidden="1" x14ac:dyDescent="0.3">
      <c r="A256" s="97" t="s">
        <v>672</v>
      </c>
      <c r="B256" s="62" t="s">
        <v>1103</v>
      </c>
      <c r="C256" s="97" t="s">
        <v>1104</v>
      </c>
      <c r="D256" s="97">
        <v>16.5</v>
      </c>
      <c r="E256" s="97" t="s">
        <v>1031</v>
      </c>
      <c r="F256" s="97" t="s">
        <v>419</v>
      </c>
      <c r="G256" s="97" t="s">
        <v>656</v>
      </c>
      <c r="H256" s="97">
        <v>1</v>
      </c>
      <c r="I256" s="96">
        <f t="shared" si="3"/>
        <v>0</v>
      </c>
      <c r="J256" s="59">
        <v>1</v>
      </c>
      <c r="K256" s="93" t="s">
        <v>627</v>
      </c>
    </row>
    <row r="257" spans="1:11" hidden="1" x14ac:dyDescent="0.3">
      <c r="A257" s="97" t="s">
        <v>672</v>
      </c>
      <c r="B257" s="62" t="s">
        <v>1105</v>
      </c>
      <c r="C257" s="97" t="s">
        <v>1106</v>
      </c>
      <c r="D257" s="97">
        <v>11.5</v>
      </c>
      <c r="E257" s="97" t="s">
        <v>1031</v>
      </c>
      <c r="F257" s="97" t="s">
        <v>419</v>
      </c>
      <c r="G257" s="97" t="s">
        <v>656</v>
      </c>
      <c r="H257" s="97">
        <v>1</v>
      </c>
      <c r="I257" s="96">
        <f t="shared" si="3"/>
        <v>0</v>
      </c>
      <c r="J257" s="59">
        <v>1</v>
      </c>
      <c r="K257" s="93" t="s">
        <v>627</v>
      </c>
    </row>
    <row r="258" spans="1:11" hidden="1" x14ac:dyDescent="0.3">
      <c r="A258" s="97" t="s">
        <v>672</v>
      </c>
      <c r="B258" s="62" t="s">
        <v>1107</v>
      </c>
      <c r="C258" s="97" t="s">
        <v>1108</v>
      </c>
      <c r="D258" s="97">
        <v>11.2</v>
      </c>
      <c r="E258" s="97" t="s">
        <v>1031</v>
      </c>
      <c r="F258" s="97" t="s">
        <v>419</v>
      </c>
      <c r="G258" s="97" t="s">
        <v>656</v>
      </c>
      <c r="H258" s="97">
        <v>1</v>
      </c>
      <c r="I258" s="96">
        <f t="shared" ref="I258:I321" si="4">NOT(H258)*1</f>
        <v>0</v>
      </c>
      <c r="J258" s="59">
        <v>1</v>
      </c>
      <c r="K258" s="93" t="s">
        <v>627</v>
      </c>
    </row>
    <row r="259" spans="1:11" hidden="1" x14ac:dyDescent="0.3">
      <c r="A259" s="97" t="s">
        <v>672</v>
      </c>
      <c r="B259" s="62" t="s">
        <v>1109</v>
      </c>
      <c r="C259" s="97" t="s">
        <v>1110</v>
      </c>
      <c r="D259" s="97">
        <v>10.6</v>
      </c>
      <c r="E259" s="97" t="s">
        <v>1031</v>
      </c>
      <c r="F259" s="97" t="s">
        <v>419</v>
      </c>
      <c r="G259" s="97" t="s">
        <v>656</v>
      </c>
      <c r="H259" s="97">
        <v>1</v>
      </c>
      <c r="I259" s="96">
        <f t="shared" si="4"/>
        <v>0</v>
      </c>
      <c r="J259" s="59">
        <v>1</v>
      </c>
      <c r="K259" s="93" t="s">
        <v>627</v>
      </c>
    </row>
    <row r="260" spans="1:11" hidden="1" x14ac:dyDescent="0.3">
      <c r="A260" s="97" t="s">
        <v>672</v>
      </c>
      <c r="B260" s="62" t="s">
        <v>1111</v>
      </c>
      <c r="C260" s="97" t="s">
        <v>1112</v>
      </c>
      <c r="D260" s="97">
        <v>9.9</v>
      </c>
      <c r="E260" s="97" t="s">
        <v>1031</v>
      </c>
      <c r="F260" s="97" t="s">
        <v>419</v>
      </c>
      <c r="G260" s="97" t="s">
        <v>656</v>
      </c>
      <c r="H260" s="97">
        <v>1</v>
      </c>
      <c r="I260" s="96">
        <f t="shared" si="4"/>
        <v>0</v>
      </c>
      <c r="J260" s="59">
        <v>1</v>
      </c>
      <c r="K260" s="93" t="s">
        <v>627</v>
      </c>
    </row>
    <row r="261" spans="1:11" hidden="1" x14ac:dyDescent="0.3">
      <c r="A261" s="97" t="s">
        <v>672</v>
      </c>
      <c r="B261" s="62" t="s">
        <v>1113</v>
      </c>
      <c r="C261" s="97" t="s">
        <v>1114</v>
      </c>
      <c r="D261" s="97">
        <v>8.5</v>
      </c>
      <c r="E261" s="97" t="s">
        <v>1031</v>
      </c>
      <c r="F261" s="97" t="s">
        <v>419</v>
      </c>
      <c r="G261" s="97" t="s">
        <v>656</v>
      </c>
      <c r="H261" s="97">
        <v>1</v>
      </c>
      <c r="I261" s="96">
        <f t="shared" si="4"/>
        <v>0</v>
      </c>
      <c r="J261" s="59">
        <v>1</v>
      </c>
      <c r="K261" s="93" t="s">
        <v>627</v>
      </c>
    </row>
    <row r="262" spans="1:11" hidden="1" x14ac:dyDescent="0.3">
      <c r="A262" s="97" t="s">
        <v>672</v>
      </c>
      <c r="B262" s="62" t="s">
        <v>1115</v>
      </c>
      <c r="C262" s="97" t="s">
        <v>1116</v>
      </c>
      <c r="D262" s="97">
        <v>6.9</v>
      </c>
      <c r="E262" s="97" t="s">
        <v>1031</v>
      </c>
      <c r="F262" s="97" t="s">
        <v>419</v>
      </c>
      <c r="G262" s="97" t="s">
        <v>656</v>
      </c>
      <c r="H262" s="97">
        <v>1</v>
      </c>
      <c r="I262" s="96">
        <f t="shared" si="4"/>
        <v>0</v>
      </c>
      <c r="J262" s="59">
        <v>1</v>
      </c>
      <c r="K262" s="93" t="s">
        <v>627</v>
      </c>
    </row>
    <row r="263" spans="1:11" hidden="1" x14ac:dyDescent="0.3">
      <c r="A263" s="97" t="s">
        <v>672</v>
      </c>
      <c r="B263" s="62" t="s">
        <v>1117</v>
      </c>
      <c r="C263" s="97" t="s">
        <v>1118</v>
      </c>
      <c r="D263" s="97">
        <v>6.2</v>
      </c>
      <c r="E263" s="97" t="s">
        <v>1031</v>
      </c>
      <c r="F263" s="97" t="s">
        <v>419</v>
      </c>
      <c r="G263" s="97" t="s">
        <v>656</v>
      </c>
      <c r="H263" s="97">
        <v>1</v>
      </c>
      <c r="I263" s="96">
        <f t="shared" si="4"/>
        <v>0</v>
      </c>
      <c r="J263" s="59">
        <v>1</v>
      </c>
      <c r="K263" s="93" t="s">
        <v>627</v>
      </c>
    </row>
    <row r="264" spans="1:11" hidden="1" x14ac:dyDescent="0.3">
      <c r="A264" s="97" t="s">
        <v>672</v>
      </c>
      <c r="B264" s="62" t="s">
        <v>1119</v>
      </c>
      <c r="C264" s="97" t="s">
        <v>1120</v>
      </c>
      <c r="D264" s="97">
        <v>6</v>
      </c>
      <c r="E264" s="97" t="s">
        <v>1031</v>
      </c>
      <c r="F264" s="97" t="s">
        <v>419</v>
      </c>
      <c r="G264" s="97" t="s">
        <v>656</v>
      </c>
      <c r="H264" s="97">
        <v>1</v>
      </c>
      <c r="I264" s="96">
        <f t="shared" si="4"/>
        <v>0</v>
      </c>
      <c r="J264" s="59">
        <v>1</v>
      </c>
      <c r="K264" s="93" t="s">
        <v>627</v>
      </c>
    </row>
    <row r="265" spans="1:11" hidden="1" x14ac:dyDescent="0.3">
      <c r="A265" s="97" t="s">
        <v>672</v>
      </c>
      <c r="B265" s="62" t="s">
        <v>1121</v>
      </c>
      <c r="C265" s="97" t="s">
        <v>1122</v>
      </c>
      <c r="D265" s="97">
        <v>4.5999999999999996</v>
      </c>
      <c r="E265" s="97" t="s">
        <v>1031</v>
      </c>
      <c r="F265" s="97" t="s">
        <v>419</v>
      </c>
      <c r="G265" s="97" t="s">
        <v>656</v>
      </c>
      <c r="H265" s="97">
        <v>1</v>
      </c>
      <c r="I265" s="96">
        <f t="shared" si="4"/>
        <v>0</v>
      </c>
      <c r="J265" s="59">
        <v>1</v>
      </c>
      <c r="K265" s="93" t="s">
        <v>627</v>
      </c>
    </row>
    <row r="266" spans="1:11" hidden="1" x14ac:dyDescent="0.3">
      <c r="A266" s="97" t="s">
        <v>672</v>
      </c>
      <c r="B266" s="62" t="s">
        <v>1123</v>
      </c>
      <c r="C266" s="97" t="s">
        <v>1124</v>
      </c>
      <c r="D266" s="97">
        <v>1.25</v>
      </c>
      <c r="E266" s="97" t="s">
        <v>1031</v>
      </c>
      <c r="F266" s="97" t="s">
        <v>419</v>
      </c>
      <c r="G266" s="97" t="s">
        <v>656</v>
      </c>
      <c r="H266" s="97">
        <v>1</v>
      </c>
      <c r="I266" s="96">
        <f t="shared" si="4"/>
        <v>0</v>
      </c>
      <c r="J266" s="59">
        <v>1</v>
      </c>
      <c r="K266" s="93" t="s">
        <v>627</v>
      </c>
    </row>
    <row r="267" spans="1:11" hidden="1" x14ac:dyDescent="0.3">
      <c r="A267" s="97" t="s">
        <v>672</v>
      </c>
      <c r="B267" s="62" t="s">
        <v>1125</v>
      </c>
      <c r="C267" s="97" t="s">
        <v>1126</v>
      </c>
      <c r="D267" s="97">
        <v>1</v>
      </c>
      <c r="E267" s="97" t="s">
        <v>1031</v>
      </c>
      <c r="F267" s="97" t="s">
        <v>419</v>
      </c>
      <c r="G267" s="97" t="s">
        <v>656</v>
      </c>
      <c r="H267" s="97">
        <v>1</v>
      </c>
      <c r="I267" s="96">
        <f t="shared" si="4"/>
        <v>0</v>
      </c>
      <c r="J267" s="59">
        <v>1</v>
      </c>
      <c r="K267" s="93" t="s">
        <v>627</v>
      </c>
    </row>
    <row r="268" spans="1:11" hidden="1" x14ac:dyDescent="0.3">
      <c r="A268" s="97" t="s">
        <v>672</v>
      </c>
      <c r="B268" s="62" t="s">
        <v>1127</v>
      </c>
      <c r="C268" s="97" t="s">
        <v>1128</v>
      </c>
      <c r="D268" s="97">
        <v>0</v>
      </c>
      <c r="E268" s="97" t="s">
        <v>1031</v>
      </c>
      <c r="F268" s="97" t="s">
        <v>419</v>
      </c>
      <c r="G268" s="97" t="s">
        <v>656</v>
      </c>
      <c r="H268" s="97">
        <v>1</v>
      </c>
      <c r="I268" s="96">
        <f t="shared" si="4"/>
        <v>0</v>
      </c>
      <c r="J268" s="59">
        <v>1</v>
      </c>
      <c r="K268" s="93" t="s">
        <v>627</v>
      </c>
    </row>
    <row r="269" spans="1:11" hidden="1" x14ac:dyDescent="0.3">
      <c r="A269" s="97" t="s">
        <v>672</v>
      </c>
      <c r="B269" s="62" t="s">
        <v>1129</v>
      </c>
      <c r="C269" s="97" t="s">
        <v>1130</v>
      </c>
      <c r="D269" s="97">
        <v>0</v>
      </c>
      <c r="E269" s="97" t="s">
        <v>1031</v>
      </c>
      <c r="F269" s="97" t="s">
        <v>419</v>
      </c>
      <c r="G269" s="97" t="s">
        <v>656</v>
      </c>
      <c r="H269" s="97">
        <v>1</v>
      </c>
      <c r="I269" s="96">
        <f t="shared" si="4"/>
        <v>0</v>
      </c>
      <c r="J269" s="59">
        <v>1</v>
      </c>
      <c r="K269" s="93" t="s">
        <v>627</v>
      </c>
    </row>
    <row r="270" spans="1:11" hidden="1" x14ac:dyDescent="0.3">
      <c r="A270" s="97" t="s">
        <v>672</v>
      </c>
      <c r="B270" s="62" t="s">
        <v>1131</v>
      </c>
      <c r="C270" s="97" t="s">
        <v>1132</v>
      </c>
      <c r="D270" s="97">
        <v>0</v>
      </c>
      <c r="E270" s="97" t="s">
        <v>1031</v>
      </c>
      <c r="F270" s="97" t="s">
        <v>419</v>
      </c>
      <c r="G270" s="97" t="s">
        <v>656</v>
      </c>
      <c r="H270" s="97">
        <v>1</v>
      </c>
      <c r="I270" s="96">
        <f t="shared" si="4"/>
        <v>0</v>
      </c>
      <c r="J270" s="59">
        <v>1</v>
      </c>
      <c r="K270" s="93" t="s">
        <v>627</v>
      </c>
    </row>
    <row r="271" spans="1:11" hidden="1" x14ac:dyDescent="0.3">
      <c r="A271" s="97" t="s">
        <v>672</v>
      </c>
      <c r="B271" s="62" t="s">
        <v>1133</v>
      </c>
      <c r="C271" s="97" t="s">
        <v>1134</v>
      </c>
      <c r="D271" s="97">
        <v>0</v>
      </c>
      <c r="E271" s="97" t="s">
        <v>1031</v>
      </c>
      <c r="F271" s="97" t="s">
        <v>419</v>
      </c>
      <c r="G271" s="97" t="s">
        <v>656</v>
      </c>
      <c r="H271" s="97">
        <v>1</v>
      </c>
      <c r="I271" s="96">
        <f t="shared" si="4"/>
        <v>0</v>
      </c>
      <c r="J271" s="59">
        <v>1</v>
      </c>
      <c r="K271" s="93" t="s">
        <v>627</v>
      </c>
    </row>
    <row r="272" spans="1:11" hidden="1" x14ac:dyDescent="0.3">
      <c r="A272" s="97" t="s">
        <v>672</v>
      </c>
      <c r="B272" s="62" t="s">
        <v>1135</v>
      </c>
      <c r="C272" s="97" t="s">
        <v>1136</v>
      </c>
      <c r="D272" s="97">
        <v>0</v>
      </c>
      <c r="E272" s="97" t="s">
        <v>1031</v>
      </c>
      <c r="F272" s="97" t="s">
        <v>419</v>
      </c>
      <c r="G272" s="97" t="s">
        <v>656</v>
      </c>
      <c r="H272" s="97">
        <v>1</v>
      </c>
      <c r="I272" s="96">
        <f t="shared" si="4"/>
        <v>0</v>
      </c>
      <c r="J272" s="59">
        <v>1</v>
      </c>
      <c r="K272" s="93" t="s">
        <v>627</v>
      </c>
    </row>
    <row r="273" spans="1:11" hidden="1" x14ac:dyDescent="0.3">
      <c r="A273" s="97" t="s">
        <v>672</v>
      </c>
      <c r="B273" s="62" t="s">
        <v>1137</v>
      </c>
      <c r="C273" s="97" t="s">
        <v>1138</v>
      </c>
      <c r="D273" s="97">
        <v>0</v>
      </c>
      <c r="E273" s="97" t="s">
        <v>1031</v>
      </c>
      <c r="F273" s="97" t="s">
        <v>419</v>
      </c>
      <c r="G273" s="97" t="s">
        <v>656</v>
      </c>
      <c r="H273" s="97">
        <v>1</v>
      </c>
      <c r="I273" s="96">
        <f t="shared" si="4"/>
        <v>0</v>
      </c>
      <c r="J273" s="59">
        <v>1</v>
      </c>
      <c r="K273" s="93" t="s">
        <v>627</v>
      </c>
    </row>
    <row r="274" spans="1:11" hidden="1" x14ac:dyDescent="0.3">
      <c r="A274" s="97" t="s">
        <v>672</v>
      </c>
      <c r="B274" s="62" t="s">
        <v>566</v>
      </c>
      <c r="C274" s="97" t="s">
        <v>1139</v>
      </c>
      <c r="D274" s="97">
        <v>0</v>
      </c>
      <c r="E274" s="97" t="s">
        <v>1031</v>
      </c>
      <c r="F274" s="97" t="s">
        <v>419</v>
      </c>
      <c r="G274" s="97" t="s">
        <v>656</v>
      </c>
      <c r="H274" s="97">
        <v>1</v>
      </c>
      <c r="I274" s="96">
        <f t="shared" si="4"/>
        <v>0</v>
      </c>
      <c r="J274" s="59">
        <v>1</v>
      </c>
      <c r="K274" s="93" t="s">
        <v>627</v>
      </c>
    </row>
    <row r="275" spans="1:11" hidden="1" x14ac:dyDescent="0.3">
      <c r="A275" s="97" t="s">
        <v>672</v>
      </c>
      <c r="B275" s="62" t="s">
        <v>1140</v>
      </c>
      <c r="C275" s="97" t="s">
        <v>1141</v>
      </c>
      <c r="D275" s="97">
        <v>0</v>
      </c>
      <c r="E275" s="97" t="s">
        <v>1031</v>
      </c>
      <c r="F275" s="97" t="s">
        <v>419</v>
      </c>
      <c r="G275" s="97" t="s">
        <v>656</v>
      </c>
      <c r="H275" s="97">
        <v>1</v>
      </c>
      <c r="I275" s="96">
        <f t="shared" si="4"/>
        <v>0</v>
      </c>
      <c r="J275" s="59">
        <v>1</v>
      </c>
      <c r="K275" s="93" t="s">
        <v>627</v>
      </c>
    </row>
    <row r="276" spans="1:11" hidden="1" x14ac:dyDescent="0.3">
      <c r="A276" s="97" t="s">
        <v>672</v>
      </c>
      <c r="B276" s="62" t="s">
        <v>1142</v>
      </c>
      <c r="C276" s="97" t="s">
        <v>1143</v>
      </c>
      <c r="D276" s="97">
        <v>0</v>
      </c>
      <c r="E276" s="97" t="s">
        <v>1031</v>
      </c>
      <c r="F276" s="97" t="s">
        <v>419</v>
      </c>
      <c r="G276" s="97" t="s">
        <v>656</v>
      </c>
      <c r="H276" s="97">
        <v>1</v>
      </c>
      <c r="I276" s="96">
        <f t="shared" si="4"/>
        <v>0</v>
      </c>
      <c r="J276" s="59">
        <v>1</v>
      </c>
      <c r="K276" s="93" t="s">
        <v>627</v>
      </c>
    </row>
    <row r="277" spans="1:11" hidden="1" x14ac:dyDescent="0.3">
      <c r="A277" s="97" t="s">
        <v>672</v>
      </c>
      <c r="B277" s="62" t="s">
        <v>1144</v>
      </c>
      <c r="C277" s="97" t="s">
        <v>1145</v>
      </c>
      <c r="D277" s="97">
        <v>0</v>
      </c>
      <c r="E277" s="97" t="s">
        <v>1031</v>
      </c>
      <c r="F277" s="97" t="s">
        <v>419</v>
      </c>
      <c r="G277" s="97" t="s">
        <v>656</v>
      </c>
      <c r="H277" s="97">
        <v>1</v>
      </c>
      <c r="I277" s="96">
        <f t="shared" si="4"/>
        <v>0</v>
      </c>
      <c r="J277" s="59">
        <v>1</v>
      </c>
      <c r="K277" s="93" t="s">
        <v>627</v>
      </c>
    </row>
    <row r="278" spans="1:11" hidden="1" x14ac:dyDescent="0.3">
      <c r="A278" s="97" t="s">
        <v>654</v>
      </c>
      <c r="B278" s="62" t="s">
        <v>1146</v>
      </c>
      <c r="C278" s="97">
        <v>0</v>
      </c>
      <c r="D278" s="97" t="e">
        <v>#N/A</v>
      </c>
      <c r="E278" s="97" t="s">
        <v>1031</v>
      </c>
      <c r="F278" s="97" t="s">
        <v>425</v>
      </c>
      <c r="G278" s="97" t="s">
        <v>656</v>
      </c>
      <c r="H278" s="97">
        <v>0</v>
      </c>
      <c r="I278" s="96">
        <f t="shared" si="4"/>
        <v>1</v>
      </c>
      <c r="J278" s="59">
        <v>0</v>
      </c>
      <c r="K278" s="93" t="s">
        <v>627</v>
      </c>
    </row>
    <row r="279" spans="1:11" hidden="1" x14ac:dyDescent="0.3">
      <c r="A279" s="97" t="s">
        <v>654</v>
      </c>
      <c r="B279" s="62" t="s">
        <v>1147</v>
      </c>
      <c r="C279" s="97">
        <v>0</v>
      </c>
      <c r="D279" s="97">
        <v>34</v>
      </c>
      <c r="E279" s="97" t="s">
        <v>1031</v>
      </c>
      <c r="F279" s="97" t="s">
        <v>419</v>
      </c>
      <c r="G279" s="97" t="s">
        <v>656</v>
      </c>
      <c r="H279" s="97">
        <v>1</v>
      </c>
      <c r="I279" s="96">
        <f t="shared" si="4"/>
        <v>0</v>
      </c>
      <c r="J279" s="59">
        <v>1</v>
      </c>
      <c r="K279" s="93" t="s">
        <v>627</v>
      </c>
    </row>
    <row r="280" spans="1:11" hidden="1" x14ac:dyDescent="0.3">
      <c r="A280" s="97" t="s">
        <v>654</v>
      </c>
      <c r="B280" s="62" t="s">
        <v>1148</v>
      </c>
      <c r="C280" s="97" t="s">
        <v>1149</v>
      </c>
      <c r="D280" s="97">
        <v>27.5</v>
      </c>
      <c r="E280" s="97" t="s">
        <v>1031</v>
      </c>
      <c r="F280" s="97" t="s">
        <v>419</v>
      </c>
      <c r="G280" s="97" t="s">
        <v>656</v>
      </c>
      <c r="H280" s="97">
        <v>1</v>
      </c>
      <c r="I280" s="96">
        <f t="shared" si="4"/>
        <v>0</v>
      </c>
      <c r="J280" s="59">
        <v>1</v>
      </c>
      <c r="K280" s="93" t="s">
        <v>627</v>
      </c>
    </row>
    <row r="281" spans="1:11" hidden="1" x14ac:dyDescent="0.3">
      <c r="A281" s="97" t="s">
        <v>654</v>
      </c>
      <c r="B281" s="62" t="s">
        <v>1150</v>
      </c>
      <c r="C281" s="97">
        <v>0</v>
      </c>
      <c r="D281" s="97">
        <v>7.5</v>
      </c>
      <c r="E281" s="97" t="s">
        <v>1031</v>
      </c>
      <c r="F281" s="97" t="s">
        <v>419</v>
      </c>
      <c r="G281" s="97" t="s">
        <v>656</v>
      </c>
      <c r="H281" s="97">
        <v>1</v>
      </c>
      <c r="I281" s="96">
        <f t="shared" si="4"/>
        <v>0</v>
      </c>
      <c r="J281" s="59">
        <v>1</v>
      </c>
      <c r="K281" s="93" t="s">
        <v>627</v>
      </c>
    </row>
    <row r="282" spans="1:11" hidden="1" x14ac:dyDescent="0.3">
      <c r="A282" s="97" t="s">
        <v>654</v>
      </c>
      <c r="B282" s="62" t="s">
        <v>1151</v>
      </c>
      <c r="C282" s="97" t="s">
        <v>1152</v>
      </c>
      <c r="D282" s="97">
        <v>6</v>
      </c>
      <c r="E282" s="97" t="s">
        <v>1031</v>
      </c>
      <c r="F282" s="97" t="s">
        <v>419</v>
      </c>
      <c r="G282" s="97" t="s">
        <v>656</v>
      </c>
      <c r="H282" s="97">
        <v>1</v>
      </c>
      <c r="I282" s="96">
        <f t="shared" si="4"/>
        <v>0</v>
      </c>
      <c r="J282" s="59">
        <v>1</v>
      </c>
      <c r="K282" s="93" t="s">
        <v>627</v>
      </c>
    </row>
    <row r="283" spans="1:11" hidden="1" x14ac:dyDescent="0.3">
      <c r="A283" s="97" t="s">
        <v>654</v>
      </c>
      <c r="B283" s="62" t="s">
        <v>1153</v>
      </c>
      <c r="C283" s="97" t="s">
        <v>1154</v>
      </c>
      <c r="D283" s="97">
        <v>4.12</v>
      </c>
      <c r="E283" s="97" t="s">
        <v>1031</v>
      </c>
      <c r="F283" s="97" t="s">
        <v>419</v>
      </c>
      <c r="G283" s="97" t="s">
        <v>656</v>
      </c>
      <c r="H283" s="97">
        <v>1</v>
      </c>
      <c r="I283" s="96">
        <f t="shared" si="4"/>
        <v>0</v>
      </c>
      <c r="J283" s="59">
        <v>1</v>
      </c>
      <c r="K283" s="93" t="s">
        <v>627</v>
      </c>
    </row>
    <row r="284" spans="1:11" hidden="1" x14ac:dyDescent="0.3">
      <c r="A284" s="97" t="s">
        <v>654</v>
      </c>
      <c r="B284" s="62" t="s">
        <v>1155</v>
      </c>
      <c r="C284" s="97" t="s">
        <v>1156</v>
      </c>
      <c r="D284" s="97">
        <v>4.05</v>
      </c>
      <c r="E284" s="97" t="s">
        <v>1031</v>
      </c>
      <c r="F284" s="97" t="s">
        <v>419</v>
      </c>
      <c r="G284" s="97" t="s">
        <v>656</v>
      </c>
      <c r="H284" s="97">
        <v>1</v>
      </c>
      <c r="I284" s="96">
        <f t="shared" si="4"/>
        <v>0</v>
      </c>
      <c r="J284" s="59">
        <v>1</v>
      </c>
      <c r="K284" s="93" t="s">
        <v>627</v>
      </c>
    </row>
    <row r="285" spans="1:11" hidden="1" x14ac:dyDescent="0.3">
      <c r="A285" s="97" t="s">
        <v>654</v>
      </c>
      <c r="B285" s="62" t="s">
        <v>1157</v>
      </c>
      <c r="C285" s="97" t="s">
        <v>1158</v>
      </c>
      <c r="D285" s="97">
        <v>4</v>
      </c>
      <c r="E285" s="97" t="s">
        <v>1031</v>
      </c>
      <c r="F285" s="97" t="s">
        <v>419</v>
      </c>
      <c r="G285" s="97" t="s">
        <v>656</v>
      </c>
      <c r="H285" s="97">
        <v>1</v>
      </c>
      <c r="I285" s="96">
        <f t="shared" si="4"/>
        <v>0</v>
      </c>
      <c r="J285" s="59">
        <v>1</v>
      </c>
      <c r="K285" s="93" t="s">
        <v>627</v>
      </c>
    </row>
    <row r="286" spans="1:11" hidden="1" x14ac:dyDescent="0.3">
      <c r="A286" s="97" t="s">
        <v>654</v>
      </c>
      <c r="B286" s="62" t="s">
        <v>1159</v>
      </c>
      <c r="C286" s="97" t="s">
        <v>1160</v>
      </c>
      <c r="D286" s="97">
        <v>1.4</v>
      </c>
      <c r="E286" s="97" t="s">
        <v>1031</v>
      </c>
      <c r="F286" s="97" t="s">
        <v>419</v>
      </c>
      <c r="G286" s="97" t="s">
        <v>656</v>
      </c>
      <c r="H286" s="97">
        <v>1</v>
      </c>
      <c r="I286" s="96">
        <f t="shared" si="4"/>
        <v>0</v>
      </c>
      <c r="J286" s="59">
        <v>1</v>
      </c>
      <c r="K286" s="93" t="s">
        <v>627</v>
      </c>
    </row>
    <row r="287" spans="1:11" hidden="1" x14ac:dyDescent="0.3">
      <c r="A287" s="97" t="s">
        <v>654</v>
      </c>
      <c r="B287" s="62" t="s">
        <v>1161</v>
      </c>
      <c r="C287" s="97" t="s">
        <v>1162</v>
      </c>
      <c r="D287" s="97">
        <v>1.1000000000000001</v>
      </c>
      <c r="E287" s="97" t="s">
        <v>1031</v>
      </c>
      <c r="F287" s="97" t="s">
        <v>419</v>
      </c>
      <c r="G287" s="97" t="s">
        <v>656</v>
      </c>
      <c r="H287" s="97">
        <v>1</v>
      </c>
      <c r="I287" s="96">
        <f t="shared" si="4"/>
        <v>0</v>
      </c>
      <c r="J287" s="59">
        <v>1</v>
      </c>
      <c r="K287" s="93" t="s">
        <v>627</v>
      </c>
    </row>
    <row r="288" spans="1:11" hidden="1" x14ac:dyDescent="0.3">
      <c r="A288" s="97" t="s">
        <v>654</v>
      </c>
      <c r="B288" s="62" t="s">
        <v>1163</v>
      </c>
      <c r="C288" s="97" t="s">
        <v>1164</v>
      </c>
      <c r="D288" s="97">
        <v>1</v>
      </c>
      <c r="E288" s="97" t="s">
        <v>1031</v>
      </c>
      <c r="F288" s="97" t="s">
        <v>419</v>
      </c>
      <c r="G288" s="97" t="s">
        <v>656</v>
      </c>
      <c r="H288" s="97">
        <v>1</v>
      </c>
      <c r="I288" s="96">
        <f t="shared" si="4"/>
        <v>0</v>
      </c>
      <c r="J288" s="59">
        <v>1</v>
      </c>
      <c r="K288" s="93" t="s">
        <v>627</v>
      </c>
    </row>
    <row r="289" spans="1:11" hidden="1" x14ac:dyDescent="0.3">
      <c r="A289" s="97" t="s">
        <v>654</v>
      </c>
      <c r="B289" s="62" t="s">
        <v>1165</v>
      </c>
      <c r="C289" s="97" t="s">
        <v>1165</v>
      </c>
      <c r="D289" s="97">
        <v>1</v>
      </c>
      <c r="E289" s="97" t="s">
        <v>1031</v>
      </c>
      <c r="F289" s="97" t="s">
        <v>419</v>
      </c>
      <c r="G289" s="97" t="s">
        <v>656</v>
      </c>
      <c r="H289" s="97">
        <v>1</v>
      </c>
      <c r="I289" s="96">
        <f t="shared" si="4"/>
        <v>0</v>
      </c>
      <c r="J289" s="59">
        <v>1</v>
      </c>
      <c r="K289" s="93" t="s">
        <v>627</v>
      </c>
    </row>
    <row r="290" spans="1:11" hidden="1" x14ac:dyDescent="0.3">
      <c r="A290" s="97" t="s">
        <v>654</v>
      </c>
      <c r="B290" s="62" t="s">
        <v>1166</v>
      </c>
      <c r="C290" s="97" t="s">
        <v>1166</v>
      </c>
      <c r="D290" s="97">
        <v>1</v>
      </c>
      <c r="E290" s="97" t="s">
        <v>1031</v>
      </c>
      <c r="F290" s="97" t="s">
        <v>419</v>
      </c>
      <c r="G290" s="97" t="s">
        <v>656</v>
      </c>
      <c r="H290" s="97">
        <v>1</v>
      </c>
      <c r="I290" s="96">
        <f t="shared" si="4"/>
        <v>0</v>
      </c>
      <c r="J290" s="59">
        <v>1</v>
      </c>
      <c r="K290" s="93" t="s">
        <v>627</v>
      </c>
    </row>
    <row r="291" spans="1:11" hidden="1" x14ac:dyDescent="0.3">
      <c r="A291" s="97" t="s">
        <v>654</v>
      </c>
      <c r="B291" s="62" t="s">
        <v>1167</v>
      </c>
      <c r="C291" s="97" t="s">
        <v>1168</v>
      </c>
      <c r="D291" s="97">
        <v>0.99</v>
      </c>
      <c r="E291" s="97" t="s">
        <v>1031</v>
      </c>
      <c r="F291" s="97" t="s">
        <v>419</v>
      </c>
      <c r="G291" s="97" t="s">
        <v>656</v>
      </c>
      <c r="H291" s="97">
        <v>1</v>
      </c>
      <c r="I291" s="96">
        <f t="shared" si="4"/>
        <v>0</v>
      </c>
      <c r="J291" s="59">
        <v>1</v>
      </c>
      <c r="K291" s="93" t="s">
        <v>627</v>
      </c>
    </row>
    <row r="292" spans="1:11" hidden="1" x14ac:dyDescent="0.3">
      <c r="A292" s="97" t="s">
        <v>654</v>
      </c>
      <c r="B292" s="62" t="s">
        <v>1169</v>
      </c>
      <c r="C292" s="97" t="s">
        <v>1170</v>
      </c>
      <c r="D292" s="97">
        <v>0.5</v>
      </c>
      <c r="E292" s="97" t="s">
        <v>1031</v>
      </c>
      <c r="F292" s="97" t="s">
        <v>419</v>
      </c>
      <c r="G292" s="97" t="s">
        <v>656</v>
      </c>
      <c r="H292" s="97">
        <v>1</v>
      </c>
      <c r="I292" s="96">
        <f t="shared" si="4"/>
        <v>0</v>
      </c>
      <c r="J292" s="59">
        <v>1</v>
      </c>
      <c r="K292" s="93" t="s">
        <v>627</v>
      </c>
    </row>
    <row r="293" spans="1:11" hidden="1" x14ac:dyDescent="0.3">
      <c r="A293" s="97" t="s">
        <v>654</v>
      </c>
      <c r="B293" s="62" t="s">
        <v>1171</v>
      </c>
      <c r="C293" s="97" t="s">
        <v>1172</v>
      </c>
      <c r="D293" s="97">
        <v>0.35</v>
      </c>
      <c r="E293" s="97" t="s">
        <v>1031</v>
      </c>
      <c r="F293" s="97" t="s">
        <v>419</v>
      </c>
      <c r="G293" s="97" t="s">
        <v>656</v>
      </c>
      <c r="H293" s="97">
        <v>1</v>
      </c>
      <c r="I293" s="96">
        <f t="shared" si="4"/>
        <v>0</v>
      </c>
      <c r="J293" s="59">
        <v>1</v>
      </c>
      <c r="K293" s="93" t="s">
        <v>627</v>
      </c>
    </row>
    <row r="294" spans="1:11" hidden="1" x14ac:dyDescent="0.3">
      <c r="A294" s="97" t="s">
        <v>654</v>
      </c>
      <c r="B294" s="62" t="s">
        <v>1173</v>
      </c>
      <c r="C294" s="97" t="s">
        <v>1174</v>
      </c>
      <c r="D294" s="97">
        <v>0.3</v>
      </c>
      <c r="E294" s="97" t="s">
        <v>1031</v>
      </c>
      <c r="F294" s="97" t="s">
        <v>419</v>
      </c>
      <c r="G294" s="97" t="s">
        <v>656</v>
      </c>
      <c r="H294" s="97">
        <v>1</v>
      </c>
      <c r="I294" s="96">
        <f t="shared" si="4"/>
        <v>0</v>
      </c>
      <c r="J294" s="59">
        <v>1</v>
      </c>
      <c r="K294" s="93" t="s">
        <v>627</v>
      </c>
    </row>
    <row r="295" spans="1:11" x14ac:dyDescent="0.3">
      <c r="A295" s="97" t="s">
        <v>837</v>
      </c>
      <c r="B295" s="62" t="s">
        <v>1175</v>
      </c>
      <c r="C295" s="97"/>
      <c r="D295" s="97" t="e">
        <v>#N/A</v>
      </c>
      <c r="E295" s="97" t="s">
        <v>1031</v>
      </c>
      <c r="F295" s="97" t="s">
        <v>421</v>
      </c>
      <c r="G295" s="97" t="s">
        <v>656</v>
      </c>
      <c r="H295" s="97">
        <v>0</v>
      </c>
      <c r="I295" s="96">
        <f t="shared" si="4"/>
        <v>1</v>
      </c>
      <c r="J295" s="59">
        <v>1</v>
      </c>
      <c r="K295" s="93" t="s">
        <v>627</v>
      </c>
    </row>
    <row r="296" spans="1:11" hidden="1" x14ac:dyDescent="0.3">
      <c r="A296" s="97" t="s">
        <v>654</v>
      </c>
      <c r="B296" s="62" t="s">
        <v>1176</v>
      </c>
      <c r="C296" s="97">
        <v>0</v>
      </c>
      <c r="D296" s="97" t="e">
        <v>#N/A</v>
      </c>
      <c r="E296" s="97" t="s">
        <v>1177</v>
      </c>
      <c r="F296" s="97" t="s">
        <v>425</v>
      </c>
      <c r="G296" s="97" t="s">
        <v>656</v>
      </c>
      <c r="H296" s="97">
        <v>0</v>
      </c>
      <c r="I296" s="96">
        <f t="shared" si="4"/>
        <v>1</v>
      </c>
      <c r="J296" s="59">
        <v>0</v>
      </c>
      <c r="K296" s="93" t="s">
        <v>631</v>
      </c>
    </row>
    <row r="297" spans="1:11" x14ac:dyDescent="0.3">
      <c r="A297" s="97" t="s">
        <v>837</v>
      </c>
      <c r="B297" s="62" t="s">
        <v>1178</v>
      </c>
      <c r="C297" s="97"/>
      <c r="D297" s="97" t="e">
        <v>#N/A</v>
      </c>
      <c r="E297" s="97" t="s">
        <v>1177</v>
      </c>
      <c r="F297" s="97" t="s">
        <v>421</v>
      </c>
      <c r="G297" s="97" t="s">
        <v>656</v>
      </c>
      <c r="H297" s="97">
        <v>0</v>
      </c>
      <c r="I297" s="96">
        <f t="shared" si="4"/>
        <v>1</v>
      </c>
      <c r="J297" s="59">
        <v>1</v>
      </c>
      <c r="K297" s="93" t="s">
        <v>631</v>
      </c>
    </row>
    <row r="298" spans="1:11" hidden="1" x14ac:dyDescent="0.3">
      <c r="A298" s="97" t="s">
        <v>654</v>
      </c>
      <c r="B298" s="62" t="s">
        <v>1179</v>
      </c>
      <c r="C298" s="97">
        <v>0</v>
      </c>
      <c r="D298" s="97" t="e">
        <v>#N/A</v>
      </c>
      <c r="E298" s="97" t="s">
        <v>1180</v>
      </c>
      <c r="F298" s="97" t="s">
        <v>425</v>
      </c>
      <c r="G298" s="97" t="s">
        <v>656</v>
      </c>
      <c r="H298" s="97">
        <v>0</v>
      </c>
      <c r="I298" s="96">
        <f t="shared" si="4"/>
        <v>1</v>
      </c>
      <c r="J298" s="59">
        <v>0</v>
      </c>
      <c r="K298" s="93" t="s">
        <v>636</v>
      </c>
    </row>
    <row r="299" spans="1:11" x14ac:dyDescent="0.3">
      <c r="A299" s="97" t="s">
        <v>837</v>
      </c>
      <c r="B299" s="62" t="s">
        <v>1181</v>
      </c>
      <c r="C299" s="97"/>
      <c r="D299" s="97" t="e">
        <v>#N/A</v>
      </c>
      <c r="E299" s="97" t="s">
        <v>1180</v>
      </c>
      <c r="F299" s="97" t="s">
        <v>421</v>
      </c>
      <c r="G299" s="97" t="s">
        <v>656</v>
      </c>
      <c r="H299" s="97">
        <v>0</v>
      </c>
      <c r="I299" s="96">
        <f t="shared" si="4"/>
        <v>1</v>
      </c>
      <c r="J299" s="59">
        <v>1</v>
      </c>
      <c r="K299" s="93" t="s">
        <v>636</v>
      </c>
    </row>
    <row r="300" spans="1:11" hidden="1" x14ac:dyDescent="0.3">
      <c r="A300" s="97" t="s">
        <v>654</v>
      </c>
      <c r="B300" s="62" t="s">
        <v>1182</v>
      </c>
      <c r="C300" s="97">
        <v>0</v>
      </c>
      <c r="D300" s="97" t="e">
        <v>#N/A</v>
      </c>
      <c r="E300" s="97" t="s">
        <v>1183</v>
      </c>
      <c r="F300" s="97" t="s">
        <v>423</v>
      </c>
      <c r="G300" s="97" t="s">
        <v>834</v>
      </c>
      <c r="H300" s="97">
        <v>0</v>
      </c>
      <c r="I300" s="96">
        <f t="shared" si="4"/>
        <v>1</v>
      </c>
      <c r="J300" s="59">
        <v>0</v>
      </c>
      <c r="K300" s="93" t="s">
        <v>629</v>
      </c>
    </row>
    <row r="301" spans="1:11" hidden="1" x14ac:dyDescent="0.3">
      <c r="A301" s="97" t="s">
        <v>654</v>
      </c>
      <c r="B301" s="62" t="s">
        <v>1184</v>
      </c>
      <c r="C301" s="97">
        <v>0</v>
      </c>
      <c r="D301" s="97" t="e">
        <v>#N/A</v>
      </c>
      <c r="E301" s="97" t="s">
        <v>1183</v>
      </c>
      <c r="F301" s="97" t="s">
        <v>423</v>
      </c>
      <c r="G301" s="97" t="s">
        <v>834</v>
      </c>
      <c r="H301" s="97">
        <v>0</v>
      </c>
      <c r="I301" s="96">
        <f t="shared" si="4"/>
        <v>1</v>
      </c>
      <c r="J301" s="59">
        <v>0</v>
      </c>
      <c r="K301" s="93" t="s">
        <v>629</v>
      </c>
    </row>
    <row r="302" spans="1:11" hidden="1" x14ac:dyDescent="0.3">
      <c r="A302" s="97" t="s">
        <v>654</v>
      </c>
      <c r="B302" s="62" t="s">
        <v>1185</v>
      </c>
      <c r="C302" s="97">
        <v>0</v>
      </c>
      <c r="D302" s="97" t="e">
        <v>#N/A</v>
      </c>
      <c r="E302" s="97" t="s">
        <v>1183</v>
      </c>
      <c r="F302" s="97" t="s">
        <v>423</v>
      </c>
      <c r="G302" s="97" t="s">
        <v>834</v>
      </c>
      <c r="H302" s="97">
        <v>0</v>
      </c>
      <c r="I302" s="96">
        <f t="shared" si="4"/>
        <v>1</v>
      </c>
      <c r="J302" s="59">
        <v>0</v>
      </c>
      <c r="K302" s="93" t="s">
        <v>629</v>
      </c>
    </row>
    <row r="303" spans="1:11" hidden="1" x14ac:dyDescent="0.3">
      <c r="A303" s="97" t="s">
        <v>654</v>
      </c>
      <c r="B303" s="62" t="s">
        <v>1186</v>
      </c>
      <c r="C303" s="97">
        <v>0</v>
      </c>
      <c r="D303" s="97" t="e">
        <v>#N/A</v>
      </c>
      <c r="E303" s="97" t="s">
        <v>1183</v>
      </c>
      <c r="F303" s="97" t="s">
        <v>423</v>
      </c>
      <c r="G303" s="97" t="s">
        <v>834</v>
      </c>
      <c r="H303" s="97">
        <v>0</v>
      </c>
      <c r="I303" s="96">
        <f t="shared" si="4"/>
        <v>1</v>
      </c>
      <c r="J303" s="59">
        <v>0</v>
      </c>
      <c r="K303" s="93" t="s">
        <v>629</v>
      </c>
    </row>
    <row r="304" spans="1:11" hidden="1" x14ac:dyDescent="0.3">
      <c r="A304" s="97" t="s">
        <v>654</v>
      </c>
      <c r="B304" s="62" t="s">
        <v>1187</v>
      </c>
      <c r="C304" s="97">
        <v>0</v>
      </c>
      <c r="D304" s="97" t="e">
        <v>#N/A</v>
      </c>
      <c r="E304" s="97" t="s">
        <v>1183</v>
      </c>
      <c r="F304" s="97" t="s">
        <v>423</v>
      </c>
      <c r="G304" s="97" t="s">
        <v>834</v>
      </c>
      <c r="H304" s="97">
        <v>0</v>
      </c>
      <c r="I304" s="96">
        <f t="shared" si="4"/>
        <v>1</v>
      </c>
      <c r="J304" s="59">
        <v>0</v>
      </c>
      <c r="K304" s="93" t="s">
        <v>629</v>
      </c>
    </row>
    <row r="305" spans="1:11" hidden="1" x14ac:dyDescent="0.3">
      <c r="A305" s="97" t="s">
        <v>654</v>
      </c>
      <c r="B305" s="62" t="s">
        <v>1188</v>
      </c>
      <c r="C305" s="97">
        <v>0</v>
      </c>
      <c r="D305" s="97" t="e">
        <v>#N/A</v>
      </c>
      <c r="E305" s="97" t="s">
        <v>1183</v>
      </c>
      <c r="F305" s="97" t="s">
        <v>423</v>
      </c>
      <c r="G305" s="97" t="s">
        <v>834</v>
      </c>
      <c r="H305" s="97">
        <v>0</v>
      </c>
      <c r="I305" s="96">
        <f t="shared" si="4"/>
        <v>1</v>
      </c>
      <c r="J305" s="59">
        <v>0</v>
      </c>
      <c r="K305" s="93" t="s">
        <v>629</v>
      </c>
    </row>
    <row r="306" spans="1:11" hidden="1" x14ac:dyDescent="0.3">
      <c r="A306" s="97" t="s">
        <v>654</v>
      </c>
      <c r="B306" s="62" t="s">
        <v>1189</v>
      </c>
      <c r="C306" s="97">
        <v>0</v>
      </c>
      <c r="D306" s="97" t="e">
        <v>#N/A</v>
      </c>
      <c r="E306" s="97" t="s">
        <v>1183</v>
      </c>
      <c r="F306" s="97" t="s">
        <v>423</v>
      </c>
      <c r="G306" s="97" t="s">
        <v>834</v>
      </c>
      <c r="H306" s="97">
        <v>0</v>
      </c>
      <c r="I306" s="96">
        <f t="shared" si="4"/>
        <v>1</v>
      </c>
      <c r="J306" s="59">
        <v>0</v>
      </c>
      <c r="K306" s="93" t="s">
        <v>629</v>
      </c>
    </row>
    <row r="307" spans="1:11" hidden="1" x14ac:dyDescent="0.3">
      <c r="A307" s="97" t="s">
        <v>654</v>
      </c>
      <c r="B307" s="62" t="s">
        <v>1190</v>
      </c>
      <c r="C307" s="97">
        <v>0</v>
      </c>
      <c r="D307" s="97" t="e">
        <v>#N/A</v>
      </c>
      <c r="E307" s="97" t="s">
        <v>1183</v>
      </c>
      <c r="F307" s="97" t="s">
        <v>425</v>
      </c>
      <c r="G307" s="97" t="s">
        <v>656</v>
      </c>
      <c r="H307" s="97">
        <v>0</v>
      </c>
      <c r="I307" s="96">
        <f t="shared" si="4"/>
        <v>1</v>
      </c>
      <c r="J307" s="59">
        <v>0</v>
      </c>
      <c r="K307" s="93" t="s">
        <v>629</v>
      </c>
    </row>
    <row r="308" spans="1:11" hidden="1" x14ac:dyDescent="0.3">
      <c r="A308" s="97" t="s">
        <v>654</v>
      </c>
      <c r="B308" s="62" t="s">
        <v>1191</v>
      </c>
      <c r="C308" s="97" t="s">
        <v>1192</v>
      </c>
      <c r="D308" s="97">
        <v>95</v>
      </c>
      <c r="E308" s="97" t="s">
        <v>1183</v>
      </c>
      <c r="F308" s="97" t="s">
        <v>419</v>
      </c>
      <c r="G308" s="97" t="s">
        <v>656</v>
      </c>
      <c r="H308" s="97">
        <v>1</v>
      </c>
      <c r="I308" s="96">
        <f t="shared" si="4"/>
        <v>0</v>
      </c>
      <c r="J308" s="59">
        <v>1</v>
      </c>
      <c r="K308" s="93" t="s">
        <v>629</v>
      </c>
    </row>
    <row r="309" spans="1:11" hidden="1" x14ac:dyDescent="0.3">
      <c r="A309" s="97" t="s">
        <v>654</v>
      </c>
      <c r="B309" s="62" t="s">
        <v>1193</v>
      </c>
      <c r="C309" s="97" t="s">
        <v>1194</v>
      </c>
      <c r="D309" s="97">
        <v>92.1</v>
      </c>
      <c r="E309" s="97" t="s">
        <v>1183</v>
      </c>
      <c r="F309" s="97" t="s">
        <v>419</v>
      </c>
      <c r="G309" s="97" t="s">
        <v>656</v>
      </c>
      <c r="H309" s="97">
        <v>1</v>
      </c>
      <c r="I309" s="96">
        <f t="shared" si="4"/>
        <v>0</v>
      </c>
      <c r="J309" s="59">
        <v>1</v>
      </c>
      <c r="K309" s="93" t="s">
        <v>629</v>
      </c>
    </row>
    <row r="310" spans="1:11" hidden="1" x14ac:dyDescent="0.3">
      <c r="A310" s="97" t="s">
        <v>654</v>
      </c>
      <c r="B310" s="62" t="s">
        <v>1195</v>
      </c>
      <c r="C310" s="97" t="s">
        <v>1196</v>
      </c>
      <c r="D310" s="97">
        <v>90</v>
      </c>
      <c r="E310" s="97" t="s">
        <v>1183</v>
      </c>
      <c r="F310" s="97" t="s">
        <v>419</v>
      </c>
      <c r="G310" s="97" t="s">
        <v>656</v>
      </c>
      <c r="H310" s="97">
        <v>1</v>
      </c>
      <c r="I310" s="96">
        <f t="shared" si="4"/>
        <v>0</v>
      </c>
      <c r="J310" s="59">
        <v>1</v>
      </c>
      <c r="K310" s="93" t="s">
        <v>629</v>
      </c>
    </row>
    <row r="311" spans="1:11" hidden="1" x14ac:dyDescent="0.3">
      <c r="A311" s="97" t="s">
        <v>654</v>
      </c>
      <c r="B311" s="62" t="s">
        <v>1197</v>
      </c>
      <c r="C311" s="97" t="s">
        <v>1198</v>
      </c>
      <c r="D311" s="97">
        <v>85</v>
      </c>
      <c r="E311" s="97" t="s">
        <v>1183</v>
      </c>
      <c r="F311" s="97" t="s">
        <v>419</v>
      </c>
      <c r="G311" s="97" t="s">
        <v>656</v>
      </c>
      <c r="H311" s="97">
        <v>1</v>
      </c>
      <c r="I311" s="96">
        <f t="shared" si="4"/>
        <v>0</v>
      </c>
      <c r="J311" s="59">
        <v>1</v>
      </c>
      <c r="K311" s="93" t="s">
        <v>629</v>
      </c>
    </row>
    <row r="312" spans="1:11" hidden="1" x14ac:dyDescent="0.3">
      <c r="A312" s="97" t="s">
        <v>654</v>
      </c>
      <c r="B312" s="62" t="s">
        <v>1199</v>
      </c>
      <c r="C312" s="97" t="s">
        <v>1200</v>
      </c>
      <c r="D312" s="97">
        <v>82</v>
      </c>
      <c r="E312" s="97" t="s">
        <v>1183</v>
      </c>
      <c r="F312" s="97" t="s">
        <v>419</v>
      </c>
      <c r="G312" s="97" t="s">
        <v>656</v>
      </c>
      <c r="H312" s="97">
        <v>1</v>
      </c>
      <c r="I312" s="96">
        <f t="shared" si="4"/>
        <v>0</v>
      </c>
      <c r="J312" s="59">
        <v>1</v>
      </c>
      <c r="K312" s="93" t="s">
        <v>629</v>
      </c>
    </row>
    <row r="313" spans="1:11" hidden="1" x14ac:dyDescent="0.3">
      <c r="A313" s="97" t="s">
        <v>654</v>
      </c>
      <c r="B313" s="62" t="s">
        <v>1201</v>
      </c>
      <c r="C313" s="97" t="s">
        <v>1202</v>
      </c>
      <c r="D313" s="97">
        <v>74.400000000000006</v>
      </c>
      <c r="E313" s="97" t="s">
        <v>1183</v>
      </c>
      <c r="F313" s="97" t="s">
        <v>419</v>
      </c>
      <c r="G313" s="97" t="s">
        <v>656</v>
      </c>
      <c r="H313" s="97">
        <v>1</v>
      </c>
      <c r="I313" s="96">
        <f t="shared" si="4"/>
        <v>0</v>
      </c>
      <c r="J313" s="59">
        <v>1</v>
      </c>
      <c r="K313" s="93" t="s">
        <v>629</v>
      </c>
    </row>
    <row r="314" spans="1:11" hidden="1" x14ac:dyDescent="0.3">
      <c r="A314" s="97" t="s">
        <v>654</v>
      </c>
      <c r="B314" s="62" t="s">
        <v>1203</v>
      </c>
      <c r="C314" s="97" t="s">
        <v>1204</v>
      </c>
      <c r="D314" s="97">
        <v>72</v>
      </c>
      <c r="E314" s="97" t="s">
        <v>1183</v>
      </c>
      <c r="F314" s="97" t="s">
        <v>419</v>
      </c>
      <c r="G314" s="97" t="s">
        <v>656</v>
      </c>
      <c r="H314" s="97">
        <v>1</v>
      </c>
      <c r="I314" s="96">
        <f t="shared" si="4"/>
        <v>0</v>
      </c>
      <c r="J314" s="59">
        <v>1</v>
      </c>
      <c r="K314" s="93" t="s">
        <v>629</v>
      </c>
    </row>
    <row r="315" spans="1:11" hidden="1" x14ac:dyDescent="0.3">
      <c r="A315" s="97" t="s">
        <v>654</v>
      </c>
      <c r="B315" s="62" t="s">
        <v>1205</v>
      </c>
      <c r="C315" s="97" t="s">
        <v>1206</v>
      </c>
      <c r="D315" s="97">
        <v>70</v>
      </c>
      <c r="E315" s="97" t="s">
        <v>1183</v>
      </c>
      <c r="F315" s="97" t="s">
        <v>419</v>
      </c>
      <c r="G315" s="97" t="s">
        <v>656</v>
      </c>
      <c r="H315" s="97">
        <v>1</v>
      </c>
      <c r="I315" s="96">
        <f t="shared" si="4"/>
        <v>0</v>
      </c>
      <c r="J315" s="59">
        <v>1</v>
      </c>
      <c r="K315" s="93" t="s">
        <v>629</v>
      </c>
    </row>
    <row r="316" spans="1:11" hidden="1" x14ac:dyDescent="0.3">
      <c r="A316" s="97" t="s">
        <v>654</v>
      </c>
      <c r="B316" s="62" t="s">
        <v>1207</v>
      </c>
      <c r="C316" s="97" t="s">
        <v>1208</v>
      </c>
      <c r="D316" s="97">
        <v>62</v>
      </c>
      <c r="E316" s="97" t="s">
        <v>1183</v>
      </c>
      <c r="F316" s="97" t="s">
        <v>419</v>
      </c>
      <c r="G316" s="97" t="s">
        <v>656</v>
      </c>
      <c r="H316" s="97">
        <v>1</v>
      </c>
      <c r="I316" s="96">
        <f t="shared" si="4"/>
        <v>0</v>
      </c>
      <c r="J316" s="59">
        <v>1</v>
      </c>
      <c r="K316" s="93" t="s">
        <v>629</v>
      </c>
    </row>
    <row r="317" spans="1:11" hidden="1" x14ac:dyDescent="0.3">
      <c r="A317" s="97" t="s">
        <v>654</v>
      </c>
      <c r="B317" s="62" t="s">
        <v>1209</v>
      </c>
      <c r="C317" s="97" t="s">
        <v>1210</v>
      </c>
      <c r="D317" s="97">
        <v>60</v>
      </c>
      <c r="E317" s="97" t="s">
        <v>1183</v>
      </c>
      <c r="F317" s="97" t="s">
        <v>419</v>
      </c>
      <c r="G317" s="97" t="s">
        <v>656</v>
      </c>
      <c r="H317" s="97">
        <v>1</v>
      </c>
      <c r="I317" s="96">
        <f t="shared" si="4"/>
        <v>0</v>
      </c>
      <c r="J317" s="59">
        <v>1</v>
      </c>
      <c r="K317" s="93" t="s">
        <v>629</v>
      </c>
    </row>
    <row r="318" spans="1:11" hidden="1" x14ac:dyDescent="0.3">
      <c r="A318" s="97" t="s">
        <v>654</v>
      </c>
      <c r="B318" s="62" t="s">
        <v>1211</v>
      </c>
      <c r="C318" s="97" t="s">
        <v>1212</v>
      </c>
      <c r="D318" s="97">
        <v>57</v>
      </c>
      <c r="E318" s="97" t="s">
        <v>1183</v>
      </c>
      <c r="F318" s="97" t="s">
        <v>419</v>
      </c>
      <c r="G318" s="97" t="s">
        <v>656</v>
      </c>
      <c r="H318" s="97">
        <v>1</v>
      </c>
      <c r="I318" s="96">
        <f t="shared" si="4"/>
        <v>0</v>
      </c>
      <c r="J318" s="59">
        <v>1</v>
      </c>
      <c r="K318" s="93" t="s">
        <v>629</v>
      </c>
    </row>
    <row r="319" spans="1:11" hidden="1" x14ac:dyDescent="0.3">
      <c r="A319" s="97" t="s">
        <v>654</v>
      </c>
      <c r="B319" s="62" t="s">
        <v>1213</v>
      </c>
      <c r="C319" s="97" t="s">
        <v>1214</v>
      </c>
      <c r="D319" s="97">
        <v>53</v>
      </c>
      <c r="E319" s="97" t="s">
        <v>1183</v>
      </c>
      <c r="F319" s="97" t="s">
        <v>419</v>
      </c>
      <c r="G319" s="97" t="s">
        <v>656</v>
      </c>
      <c r="H319" s="97">
        <v>1</v>
      </c>
      <c r="I319" s="96">
        <f t="shared" si="4"/>
        <v>0</v>
      </c>
      <c r="J319" s="59">
        <v>1</v>
      </c>
      <c r="K319" s="93" t="s">
        <v>629</v>
      </c>
    </row>
    <row r="320" spans="1:11" hidden="1" x14ac:dyDescent="0.3">
      <c r="A320" s="97" t="s">
        <v>654</v>
      </c>
      <c r="B320" s="62" t="s">
        <v>1215</v>
      </c>
      <c r="C320" s="97" t="s">
        <v>1216</v>
      </c>
      <c r="D320" s="97">
        <v>52.73</v>
      </c>
      <c r="E320" s="97" t="s">
        <v>1183</v>
      </c>
      <c r="F320" s="97" t="s">
        <v>419</v>
      </c>
      <c r="G320" s="97" t="s">
        <v>656</v>
      </c>
      <c r="H320" s="97">
        <v>1</v>
      </c>
      <c r="I320" s="96">
        <f t="shared" si="4"/>
        <v>0</v>
      </c>
      <c r="J320" s="59">
        <v>1</v>
      </c>
      <c r="K320" s="93" t="s">
        <v>629</v>
      </c>
    </row>
    <row r="321" spans="1:11" hidden="1" x14ac:dyDescent="0.3">
      <c r="A321" s="97" t="s">
        <v>654</v>
      </c>
      <c r="B321" s="62" t="s">
        <v>1217</v>
      </c>
      <c r="C321" s="97" t="s">
        <v>1218</v>
      </c>
      <c r="D321" s="97">
        <v>35.700000000000003</v>
      </c>
      <c r="E321" s="97" t="s">
        <v>1183</v>
      </c>
      <c r="F321" s="97" t="s">
        <v>419</v>
      </c>
      <c r="G321" s="97" t="s">
        <v>656</v>
      </c>
      <c r="H321" s="97">
        <v>1</v>
      </c>
      <c r="I321" s="96">
        <f t="shared" si="4"/>
        <v>0</v>
      </c>
      <c r="J321" s="59">
        <v>1</v>
      </c>
      <c r="K321" s="93" t="s">
        <v>629</v>
      </c>
    </row>
    <row r="322" spans="1:11" hidden="1" x14ac:dyDescent="0.3">
      <c r="A322" s="97" t="s">
        <v>654</v>
      </c>
      <c r="B322" s="62" t="s">
        <v>1219</v>
      </c>
      <c r="C322" s="97" t="s">
        <v>1220</v>
      </c>
      <c r="D322" s="97">
        <v>35.700000000000003</v>
      </c>
      <c r="E322" s="97" t="s">
        <v>1183</v>
      </c>
      <c r="F322" s="97" t="s">
        <v>419</v>
      </c>
      <c r="G322" s="97" t="s">
        <v>656</v>
      </c>
      <c r="H322" s="97">
        <v>1</v>
      </c>
      <c r="I322" s="96">
        <f t="shared" ref="I322:I385" si="5">NOT(H322)*1</f>
        <v>0</v>
      </c>
      <c r="J322" s="59">
        <v>1</v>
      </c>
      <c r="K322" s="93" t="s">
        <v>629</v>
      </c>
    </row>
    <row r="323" spans="1:11" hidden="1" x14ac:dyDescent="0.3">
      <c r="A323" s="97" t="s">
        <v>654</v>
      </c>
      <c r="B323" s="62" t="s">
        <v>1221</v>
      </c>
      <c r="C323" s="97" t="s">
        <v>1222</v>
      </c>
      <c r="D323" s="97">
        <v>35.700000000000003</v>
      </c>
      <c r="E323" s="97" t="s">
        <v>1183</v>
      </c>
      <c r="F323" s="97" t="s">
        <v>419</v>
      </c>
      <c r="G323" s="97" t="s">
        <v>656</v>
      </c>
      <c r="H323" s="97">
        <v>1</v>
      </c>
      <c r="I323" s="96">
        <f t="shared" si="5"/>
        <v>0</v>
      </c>
      <c r="J323" s="59">
        <v>1</v>
      </c>
      <c r="K323" s="93" t="s">
        <v>629</v>
      </c>
    </row>
    <row r="324" spans="1:11" hidden="1" x14ac:dyDescent="0.3">
      <c r="A324" s="97" t="s">
        <v>654</v>
      </c>
      <c r="B324" s="62" t="s">
        <v>1223</v>
      </c>
      <c r="C324" s="97" t="s">
        <v>1224</v>
      </c>
      <c r="D324" s="97">
        <v>35.700000000000003</v>
      </c>
      <c r="E324" s="97" t="s">
        <v>1183</v>
      </c>
      <c r="F324" s="97" t="s">
        <v>419</v>
      </c>
      <c r="G324" s="97" t="s">
        <v>656</v>
      </c>
      <c r="H324" s="97">
        <v>1</v>
      </c>
      <c r="I324" s="96">
        <f t="shared" si="5"/>
        <v>0</v>
      </c>
      <c r="J324" s="59">
        <v>1</v>
      </c>
      <c r="K324" s="93" t="s">
        <v>629</v>
      </c>
    </row>
    <row r="325" spans="1:11" hidden="1" x14ac:dyDescent="0.3">
      <c r="A325" s="97" t="s">
        <v>654</v>
      </c>
      <c r="B325" s="62" t="s">
        <v>1225</v>
      </c>
      <c r="C325" s="97" t="s">
        <v>1226</v>
      </c>
      <c r="D325" s="97">
        <v>34</v>
      </c>
      <c r="E325" s="97" t="s">
        <v>1183</v>
      </c>
      <c r="F325" s="97" t="s">
        <v>419</v>
      </c>
      <c r="G325" s="97" t="s">
        <v>656</v>
      </c>
      <c r="H325" s="97">
        <v>1</v>
      </c>
      <c r="I325" s="96">
        <f t="shared" si="5"/>
        <v>0</v>
      </c>
      <c r="J325" s="59">
        <v>1</v>
      </c>
      <c r="K325" s="93" t="s">
        <v>629</v>
      </c>
    </row>
    <row r="326" spans="1:11" hidden="1" x14ac:dyDescent="0.3">
      <c r="A326" s="97" t="s">
        <v>654</v>
      </c>
      <c r="B326" s="62" t="s">
        <v>1227</v>
      </c>
      <c r="C326" s="97" t="s">
        <v>1228</v>
      </c>
      <c r="D326" s="97">
        <v>30</v>
      </c>
      <c r="E326" s="97" t="s">
        <v>1183</v>
      </c>
      <c r="F326" s="97" t="s">
        <v>419</v>
      </c>
      <c r="G326" s="97" t="s">
        <v>656</v>
      </c>
      <c r="H326" s="97">
        <v>1</v>
      </c>
      <c r="I326" s="96">
        <f t="shared" si="5"/>
        <v>0</v>
      </c>
      <c r="J326" s="59">
        <v>1</v>
      </c>
      <c r="K326" s="93" t="s">
        <v>629</v>
      </c>
    </row>
    <row r="327" spans="1:11" hidden="1" x14ac:dyDescent="0.3">
      <c r="A327" s="97" t="s">
        <v>654</v>
      </c>
      <c r="B327" s="62" t="s">
        <v>1229</v>
      </c>
      <c r="C327" s="97" t="s">
        <v>1230</v>
      </c>
      <c r="D327" s="97">
        <v>14</v>
      </c>
      <c r="E327" s="97" t="s">
        <v>1183</v>
      </c>
      <c r="F327" s="97" t="s">
        <v>419</v>
      </c>
      <c r="G327" s="97" t="s">
        <v>656</v>
      </c>
      <c r="H327" s="97">
        <v>1</v>
      </c>
      <c r="I327" s="96">
        <f t="shared" si="5"/>
        <v>0</v>
      </c>
      <c r="J327" s="59">
        <v>1</v>
      </c>
      <c r="K327" s="93" t="s">
        <v>629</v>
      </c>
    </row>
    <row r="328" spans="1:11" hidden="1" x14ac:dyDescent="0.3">
      <c r="A328" s="97" t="s">
        <v>654</v>
      </c>
      <c r="B328" s="62" t="s">
        <v>1231</v>
      </c>
      <c r="C328" s="97" t="s">
        <v>1232</v>
      </c>
      <c r="D328" s="97">
        <v>11</v>
      </c>
      <c r="E328" s="97" t="s">
        <v>1183</v>
      </c>
      <c r="F328" s="97" t="s">
        <v>419</v>
      </c>
      <c r="G328" s="97" t="s">
        <v>656</v>
      </c>
      <c r="H328" s="97">
        <v>1</v>
      </c>
      <c r="I328" s="96">
        <f t="shared" si="5"/>
        <v>0</v>
      </c>
      <c r="J328" s="59">
        <v>1</v>
      </c>
      <c r="K328" s="93" t="s">
        <v>629</v>
      </c>
    </row>
    <row r="329" spans="1:11" hidden="1" x14ac:dyDescent="0.3">
      <c r="A329" s="97" t="s">
        <v>654</v>
      </c>
      <c r="B329" s="62" t="s">
        <v>1233</v>
      </c>
      <c r="C329" s="97" t="s">
        <v>1234</v>
      </c>
      <c r="D329" s="97">
        <v>11</v>
      </c>
      <c r="E329" s="97" t="s">
        <v>1183</v>
      </c>
      <c r="F329" s="97" t="s">
        <v>419</v>
      </c>
      <c r="G329" s="97" t="s">
        <v>656</v>
      </c>
      <c r="H329" s="97">
        <v>1</v>
      </c>
      <c r="I329" s="96">
        <f t="shared" si="5"/>
        <v>0</v>
      </c>
      <c r="J329" s="59">
        <v>1</v>
      </c>
      <c r="K329" s="93" t="s">
        <v>629</v>
      </c>
    </row>
    <row r="330" spans="1:11" hidden="1" x14ac:dyDescent="0.3">
      <c r="A330" s="97" t="s">
        <v>654</v>
      </c>
      <c r="B330" s="62" t="s">
        <v>1235</v>
      </c>
      <c r="C330" s="97" t="s">
        <v>1236</v>
      </c>
      <c r="D330" s="97">
        <v>10.01</v>
      </c>
      <c r="E330" s="97" t="s">
        <v>1183</v>
      </c>
      <c r="F330" s="97" t="s">
        <v>419</v>
      </c>
      <c r="G330" s="97" t="s">
        <v>656</v>
      </c>
      <c r="H330" s="97">
        <v>1</v>
      </c>
      <c r="I330" s="96">
        <f t="shared" si="5"/>
        <v>0</v>
      </c>
      <c r="J330" s="59">
        <v>1</v>
      </c>
      <c r="K330" s="93" t="s">
        <v>629</v>
      </c>
    </row>
    <row r="331" spans="1:11" hidden="1" x14ac:dyDescent="0.3">
      <c r="A331" s="97" t="s">
        <v>654</v>
      </c>
      <c r="B331" s="62" t="s">
        <v>1237</v>
      </c>
      <c r="C331" s="97">
        <v>0</v>
      </c>
      <c r="D331" s="97">
        <v>0</v>
      </c>
      <c r="E331" s="97" t="s">
        <v>1183</v>
      </c>
      <c r="F331" s="97" t="s">
        <v>419</v>
      </c>
      <c r="G331" s="97" t="s">
        <v>656</v>
      </c>
      <c r="H331" s="97">
        <v>1</v>
      </c>
      <c r="I331" s="96">
        <f t="shared" si="5"/>
        <v>0</v>
      </c>
      <c r="J331" s="59">
        <v>1</v>
      </c>
      <c r="K331" s="93" t="s">
        <v>629</v>
      </c>
    </row>
    <row r="332" spans="1:11" x14ac:dyDescent="0.3">
      <c r="A332" s="97" t="s">
        <v>837</v>
      </c>
      <c r="B332" s="62" t="s">
        <v>1238</v>
      </c>
      <c r="C332" s="97"/>
      <c r="D332" s="97" t="e">
        <v>#N/A</v>
      </c>
      <c r="E332" s="97" t="s">
        <v>1183</v>
      </c>
      <c r="F332" s="97" t="s">
        <v>421</v>
      </c>
      <c r="G332" s="97" t="s">
        <v>656</v>
      </c>
      <c r="H332" s="97">
        <v>0</v>
      </c>
      <c r="I332" s="96">
        <f t="shared" si="5"/>
        <v>1</v>
      </c>
      <c r="J332" s="59">
        <v>1</v>
      </c>
      <c r="K332" s="93" t="s">
        <v>629</v>
      </c>
    </row>
    <row r="333" spans="1:11" hidden="1" x14ac:dyDescent="0.3">
      <c r="A333" s="97" t="s">
        <v>654</v>
      </c>
      <c r="B333" s="62" t="s">
        <v>1239</v>
      </c>
      <c r="C333" s="97">
        <v>0</v>
      </c>
      <c r="D333" s="97" t="e">
        <v>#N/A</v>
      </c>
      <c r="E333" s="97" t="s">
        <v>1240</v>
      </c>
      <c r="F333" s="97" t="s">
        <v>423</v>
      </c>
      <c r="G333" s="97" t="s">
        <v>834</v>
      </c>
      <c r="H333" s="97">
        <v>0</v>
      </c>
      <c r="I333" s="96">
        <f t="shared" si="5"/>
        <v>1</v>
      </c>
      <c r="J333" s="59">
        <v>0</v>
      </c>
      <c r="K333" s="93" t="s">
        <v>636</v>
      </c>
    </row>
    <row r="334" spans="1:11" hidden="1" x14ac:dyDescent="0.3">
      <c r="A334" s="97" t="s">
        <v>672</v>
      </c>
      <c r="B334" s="62" t="s">
        <v>1241</v>
      </c>
      <c r="C334" s="97" t="s">
        <v>1242</v>
      </c>
      <c r="D334" s="97">
        <v>773.6</v>
      </c>
      <c r="E334" s="97" t="s">
        <v>1243</v>
      </c>
      <c r="F334" s="97" t="s">
        <v>419</v>
      </c>
      <c r="G334" s="97" t="s">
        <v>656</v>
      </c>
      <c r="H334" s="97">
        <v>1</v>
      </c>
      <c r="I334" s="96">
        <f t="shared" si="5"/>
        <v>0</v>
      </c>
      <c r="J334" s="59">
        <v>1</v>
      </c>
      <c r="K334" s="93" t="s">
        <v>630</v>
      </c>
    </row>
    <row r="335" spans="1:11" hidden="1" x14ac:dyDescent="0.3">
      <c r="A335" s="97" t="s">
        <v>672</v>
      </c>
      <c r="B335" s="62" t="s">
        <v>1244</v>
      </c>
      <c r="C335" s="97" t="s">
        <v>1245</v>
      </c>
      <c r="D335" s="97">
        <v>459.42</v>
      </c>
      <c r="E335" s="97" t="s">
        <v>1243</v>
      </c>
      <c r="F335" s="97" t="s">
        <v>419</v>
      </c>
      <c r="G335" s="97" t="s">
        <v>656</v>
      </c>
      <c r="H335" s="97">
        <v>1</v>
      </c>
      <c r="I335" s="96">
        <f t="shared" si="5"/>
        <v>0</v>
      </c>
      <c r="J335" s="59">
        <v>1</v>
      </c>
      <c r="K335" s="93" t="s">
        <v>630</v>
      </c>
    </row>
    <row r="336" spans="1:11" hidden="1" x14ac:dyDescent="0.3">
      <c r="A336" s="97" t="s">
        <v>672</v>
      </c>
      <c r="B336" s="62" t="s">
        <v>1246</v>
      </c>
      <c r="C336" s="97" t="s">
        <v>1247</v>
      </c>
      <c r="D336" s="97">
        <v>246.86</v>
      </c>
      <c r="E336" s="97" t="s">
        <v>1243</v>
      </c>
      <c r="F336" s="97" t="s">
        <v>419</v>
      </c>
      <c r="G336" s="97" t="s">
        <v>656</v>
      </c>
      <c r="H336" s="97">
        <v>1</v>
      </c>
      <c r="I336" s="96">
        <f t="shared" si="5"/>
        <v>0</v>
      </c>
      <c r="J336" s="59">
        <v>1</v>
      </c>
      <c r="K336" s="93" t="s">
        <v>630</v>
      </c>
    </row>
    <row r="337" spans="1:11" hidden="1" x14ac:dyDescent="0.3">
      <c r="A337" s="97" t="s">
        <v>672</v>
      </c>
      <c r="B337" s="62" t="s">
        <v>1248</v>
      </c>
      <c r="C337" s="97" t="s">
        <v>1249</v>
      </c>
      <c r="D337" s="97">
        <v>239</v>
      </c>
      <c r="E337" s="97" t="s">
        <v>1243</v>
      </c>
      <c r="F337" s="97" t="s">
        <v>419</v>
      </c>
      <c r="G337" s="97" t="s">
        <v>656</v>
      </c>
      <c r="H337" s="97">
        <v>1</v>
      </c>
      <c r="I337" s="96">
        <f t="shared" si="5"/>
        <v>0</v>
      </c>
      <c r="J337" s="59">
        <v>1</v>
      </c>
      <c r="K337" s="93" t="s">
        <v>630</v>
      </c>
    </row>
    <row r="338" spans="1:11" hidden="1" x14ac:dyDescent="0.3">
      <c r="A338" s="97" t="s">
        <v>672</v>
      </c>
      <c r="B338" s="62" t="s">
        <v>1250</v>
      </c>
      <c r="C338" s="97" t="s">
        <v>1251</v>
      </c>
      <c r="D338" s="97">
        <v>176.72</v>
      </c>
      <c r="E338" s="97" t="s">
        <v>1243</v>
      </c>
      <c r="F338" s="97" t="s">
        <v>419</v>
      </c>
      <c r="G338" s="97" t="s">
        <v>656</v>
      </c>
      <c r="H338" s="97">
        <v>1</v>
      </c>
      <c r="I338" s="96">
        <f t="shared" si="5"/>
        <v>0</v>
      </c>
      <c r="J338" s="59">
        <v>1</v>
      </c>
      <c r="K338" s="93" t="s">
        <v>630</v>
      </c>
    </row>
    <row r="339" spans="1:11" hidden="1" x14ac:dyDescent="0.3">
      <c r="A339" s="97" t="s">
        <v>672</v>
      </c>
      <c r="B339" s="62" t="s">
        <v>1252</v>
      </c>
      <c r="C339" s="97" t="s">
        <v>1253</v>
      </c>
      <c r="D339" s="97">
        <v>175.67</v>
      </c>
      <c r="E339" s="97" t="s">
        <v>1243</v>
      </c>
      <c r="F339" s="97" t="s">
        <v>419</v>
      </c>
      <c r="G339" s="97" t="s">
        <v>656</v>
      </c>
      <c r="H339" s="97">
        <v>1</v>
      </c>
      <c r="I339" s="96">
        <f t="shared" si="5"/>
        <v>0</v>
      </c>
      <c r="J339" s="59">
        <v>1</v>
      </c>
      <c r="K339" s="93" t="s">
        <v>630</v>
      </c>
    </row>
    <row r="340" spans="1:11" hidden="1" x14ac:dyDescent="0.3">
      <c r="A340" s="97" t="s">
        <v>672</v>
      </c>
      <c r="B340" s="62" t="s">
        <v>1254</v>
      </c>
      <c r="C340" s="97" t="s">
        <v>1255</v>
      </c>
      <c r="D340" s="97">
        <v>153.9</v>
      </c>
      <c r="E340" s="97" t="s">
        <v>1243</v>
      </c>
      <c r="F340" s="97" t="s">
        <v>419</v>
      </c>
      <c r="G340" s="97" t="s">
        <v>656</v>
      </c>
      <c r="H340" s="97">
        <v>1</v>
      </c>
      <c r="I340" s="96">
        <f t="shared" si="5"/>
        <v>0</v>
      </c>
      <c r="J340" s="59">
        <v>1</v>
      </c>
      <c r="K340" s="93" t="s">
        <v>630</v>
      </c>
    </row>
    <row r="341" spans="1:11" hidden="1" x14ac:dyDescent="0.3">
      <c r="A341" s="97" t="s">
        <v>672</v>
      </c>
      <c r="B341" s="62" t="s">
        <v>1256</v>
      </c>
      <c r="C341" s="97" t="s">
        <v>1257</v>
      </c>
      <c r="D341" s="97">
        <v>144</v>
      </c>
      <c r="E341" s="97" t="s">
        <v>1243</v>
      </c>
      <c r="F341" s="97" t="s">
        <v>419</v>
      </c>
      <c r="G341" s="97" t="s">
        <v>656</v>
      </c>
      <c r="H341" s="97">
        <v>1</v>
      </c>
      <c r="I341" s="96">
        <f t="shared" si="5"/>
        <v>0</v>
      </c>
      <c r="J341" s="59">
        <v>1</v>
      </c>
      <c r="K341" s="93" t="s">
        <v>630</v>
      </c>
    </row>
    <row r="342" spans="1:11" hidden="1" x14ac:dyDescent="0.3">
      <c r="A342" s="97" t="s">
        <v>672</v>
      </c>
      <c r="B342" s="62" t="s">
        <v>1258</v>
      </c>
      <c r="C342" s="97" t="s">
        <v>1259</v>
      </c>
      <c r="D342" s="97">
        <v>120</v>
      </c>
      <c r="E342" s="97" t="s">
        <v>1243</v>
      </c>
      <c r="F342" s="97" t="s">
        <v>419</v>
      </c>
      <c r="G342" s="97" t="s">
        <v>656</v>
      </c>
      <c r="H342" s="97">
        <v>1</v>
      </c>
      <c r="I342" s="96">
        <f t="shared" si="5"/>
        <v>0</v>
      </c>
      <c r="J342" s="59">
        <v>1</v>
      </c>
      <c r="K342" s="93" t="s">
        <v>630</v>
      </c>
    </row>
    <row r="343" spans="1:11" hidden="1" x14ac:dyDescent="0.3">
      <c r="A343" s="97" t="s">
        <v>672</v>
      </c>
      <c r="B343" s="62" t="s">
        <v>1260</v>
      </c>
      <c r="C343" s="97" t="s">
        <v>1261</v>
      </c>
      <c r="D343" s="97">
        <v>119</v>
      </c>
      <c r="E343" s="97" t="s">
        <v>1243</v>
      </c>
      <c r="F343" s="97" t="s">
        <v>419</v>
      </c>
      <c r="G343" s="97" t="s">
        <v>656</v>
      </c>
      <c r="H343" s="97">
        <v>1</v>
      </c>
      <c r="I343" s="96">
        <f t="shared" si="5"/>
        <v>0</v>
      </c>
      <c r="J343" s="59">
        <v>1</v>
      </c>
      <c r="K343" s="93" t="s">
        <v>630</v>
      </c>
    </row>
    <row r="344" spans="1:11" hidden="1" x14ac:dyDescent="0.3">
      <c r="A344" s="97" t="s">
        <v>672</v>
      </c>
      <c r="B344" s="62" t="s">
        <v>1262</v>
      </c>
      <c r="C344" s="97" t="s">
        <v>1263</v>
      </c>
      <c r="D344" s="97">
        <v>95</v>
      </c>
      <c r="E344" s="97" t="s">
        <v>1243</v>
      </c>
      <c r="F344" s="97" t="s">
        <v>419</v>
      </c>
      <c r="G344" s="97" t="s">
        <v>656</v>
      </c>
      <c r="H344" s="97">
        <v>1</v>
      </c>
      <c r="I344" s="96">
        <f t="shared" si="5"/>
        <v>0</v>
      </c>
      <c r="J344" s="59">
        <v>1</v>
      </c>
      <c r="K344" s="93" t="s">
        <v>630</v>
      </c>
    </row>
    <row r="345" spans="1:11" hidden="1" x14ac:dyDescent="0.3">
      <c r="A345" s="97" t="s">
        <v>672</v>
      </c>
      <c r="B345" s="62" t="s">
        <v>1264</v>
      </c>
      <c r="C345" s="97" t="s">
        <v>1265</v>
      </c>
      <c r="D345" s="97">
        <v>94.5</v>
      </c>
      <c r="E345" s="97" t="s">
        <v>1243</v>
      </c>
      <c r="F345" s="97" t="s">
        <v>419</v>
      </c>
      <c r="G345" s="97" t="s">
        <v>656</v>
      </c>
      <c r="H345" s="97">
        <v>1</v>
      </c>
      <c r="I345" s="96">
        <f t="shared" si="5"/>
        <v>0</v>
      </c>
      <c r="J345" s="59">
        <v>1</v>
      </c>
      <c r="K345" s="93" t="s">
        <v>630</v>
      </c>
    </row>
    <row r="346" spans="1:11" hidden="1" x14ac:dyDescent="0.3">
      <c r="A346" s="97" t="s">
        <v>672</v>
      </c>
      <c r="B346" s="62" t="s">
        <v>571</v>
      </c>
      <c r="C346" s="97" t="s">
        <v>1266</v>
      </c>
      <c r="D346" s="97">
        <v>93</v>
      </c>
      <c r="E346" s="97" t="s">
        <v>1243</v>
      </c>
      <c r="F346" s="97" t="s">
        <v>419</v>
      </c>
      <c r="G346" s="97" t="s">
        <v>656</v>
      </c>
      <c r="H346" s="97">
        <v>1</v>
      </c>
      <c r="I346" s="96">
        <f t="shared" si="5"/>
        <v>0</v>
      </c>
      <c r="J346" s="59">
        <v>1</v>
      </c>
      <c r="K346" s="93" t="s">
        <v>630</v>
      </c>
    </row>
    <row r="347" spans="1:11" hidden="1" x14ac:dyDescent="0.3">
      <c r="A347" s="97" t="s">
        <v>672</v>
      </c>
      <c r="B347" s="62" t="s">
        <v>1267</v>
      </c>
      <c r="C347" s="97" t="s">
        <v>1268</v>
      </c>
      <c r="D347" s="97">
        <v>91</v>
      </c>
      <c r="E347" s="97" t="s">
        <v>1243</v>
      </c>
      <c r="F347" s="97" t="s">
        <v>419</v>
      </c>
      <c r="G347" s="97" t="s">
        <v>656</v>
      </c>
      <c r="H347" s="97">
        <v>1</v>
      </c>
      <c r="I347" s="96">
        <f t="shared" si="5"/>
        <v>0</v>
      </c>
      <c r="J347" s="59">
        <v>1</v>
      </c>
      <c r="K347" s="93" t="s">
        <v>630</v>
      </c>
    </row>
    <row r="348" spans="1:11" hidden="1" x14ac:dyDescent="0.3">
      <c r="A348" s="97" t="s">
        <v>672</v>
      </c>
      <c r="B348" s="62" t="s">
        <v>1269</v>
      </c>
      <c r="C348" s="97" t="s">
        <v>1270</v>
      </c>
      <c r="D348" s="97">
        <v>85</v>
      </c>
      <c r="E348" s="97" t="s">
        <v>1243</v>
      </c>
      <c r="F348" s="97" t="s">
        <v>419</v>
      </c>
      <c r="G348" s="97" t="s">
        <v>656</v>
      </c>
      <c r="H348" s="97">
        <v>1</v>
      </c>
      <c r="I348" s="96">
        <f t="shared" si="5"/>
        <v>0</v>
      </c>
      <c r="J348" s="59">
        <v>1</v>
      </c>
      <c r="K348" s="93" t="s">
        <v>630</v>
      </c>
    </row>
    <row r="349" spans="1:11" hidden="1" x14ac:dyDescent="0.3">
      <c r="A349" s="97" t="s">
        <v>672</v>
      </c>
      <c r="B349" s="62" t="s">
        <v>1271</v>
      </c>
      <c r="C349" s="97" t="s">
        <v>1272</v>
      </c>
      <c r="D349" s="97">
        <v>84.1</v>
      </c>
      <c r="E349" s="97" t="s">
        <v>1243</v>
      </c>
      <c r="F349" s="97" t="s">
        <v>419</v>
      </c>
      <c r="G349" s="97" t="s">
        <v>656</v>
      </c>
      <c r="H349" s="97">
        <v>1</v>
      </c>
      <c r="I349" s="96">
        <f t="shared" si="5"/>
        <v>0</v>
      </c>
      <c r="J349" s="59">
        <v>1</v>
      </c>
      <c r="K349" s="93" t="s">
        <v>630</v>
      </c>
    </row>
    <row r="350" spans="1:11" hidden="1" x14ac:dyDescent="0.3">
      <c r="A350" s="97" t="s">
        <v>672</v>
      </c>
      <c r="B350" s="62" t="s">
        <v>1273</v>
      </c>
      <c r="C350" s="97" t="s">
        <v>1274</v>
      </c>
      <c r="D350" s="97">
        <v>82</v>
      </c>
      <c r="E350" s="97" t="s">
        <v>1243</v>
      </c>
      <c r="F350" s="97" t="s">
        <v>419</v>
      </c>
      <c r="G350" s="97" t="s">
        <v>656</v>
      </c>
      <c r="H350" s="97">
        <v>1</v>
      </c>
      <c r="I350" s="96">
        <f t="shared" si="5"/>
        <v>0</v>
      </c>
      <c r="J350" s="59">
        <v>1</v>
      </c>
      <c r="K350" s="93" t="s">
        <v>630</v>
      </c>
    </row>
    <row r="351" spans="1:11" hidden="1" x14ac:dyDescent="0.3">
      <c r="A351" s="97" t="s">
        <v>672</v>
      </c>
      <c r="B351" s="62" t="s">
        <v>1275</v>
      </c>
      <c r="C351" s="97" t="s">
        <v>1276</v>
      </c>
      <c r="D351" s="97">
        <v>82</v>
      </c>
      <c r="E351" s="97" t="s">
        <v>1243</v>
      </c>
      <c r="F351" s="97" t="s">
        <v>419</v>
      </c>
      <c r="G351" s="97" t="s">
        <v>656</v>
      </c>
      <c r="H351" s="97">
        <v>1</v>
      </c>
      <c r="I351" s="96">
        <f t="shared" si="5"/>
        <v>0</v>
      </c>
      <c r="J351" s="59">
        <v>1</v>
      </c>
      <c r="K351" s="93" t="s">
        <v>630</v>
      </c>
    </row>
    <row r="352" spans="1:11" hidden="1" x14ac:dyDescent="0.3">
      <c r="A352" s="97" t="s">
        <v>672</v>
      </c>
      <c r="B352" s="62" t="s">
        <v>1277</v>
      </c>
      <c r="C352" s="97" t="s">
        <v>1278</v>
      </c>
      <c r="D352" s="97">
        <v>80</v>
      </c>
      <c r="E352" s="97" t="s">
        <v>1243</v>
      </c>
      <c r="F352" s="97" t="s">
        <v>419</v>
      </c>
      <c r="G352" s="97" t="s">
        <v>656</v>
      </c>
      <c r="H352" s="97">
        <v>1</v>
      </c>
      <c r="I352" s="96">
        <f t="shared" si="5"/>
        <v>0</v>
      </c>
      <c r="J352" s="59">
        <v>1</v>
      </c>
      <c r="K352" s="93" t="s">
        <v>630</v>
      </c>
    </row>
    <row r="353" spans="1:11" hidden="1" x14ac:dyDescent="0.3">
      <c r="A353" s="97" t="s">
        <v>672</v>
      </c>
      <c r="B353" s="62" t="s">
        <v>586</v>
      </c>
      <c r="C353" s="97" t="s">
        <v>1279</v>
      </c>
      <c r="D353" s="97">
        <v>72</v>
      </c>
      <c r="E353" s="97" t="s">
        <v>1243</v>
      </c>
      <c r="F353" s="97" t="s">
        <v>419</v>
      </c>
      <c r="G353" s="97" t="s">
        <v>656</v>
      </c>
      <c r="H353" s="97">
        <v>1</v>
      </c>
      <c r="I353" s="96">
        <f t="shared" si="5"/>
        <v>0</v>
      </c>
      <c r="J353" s="59">
        <v>1</v>
      </c>
      <c r="K353" s="93" t="s">
        <v>630</v>
      </c>
    </row>
    <row r="354" spans="1:11" hidden="1" x14ac:dyDescent="0.3">
      <c r="A354" s="97" t="s">
        <v>672</v>
      </c>
      <c r="B354" s="62" t="s">
        <v>1280</v>
      </c>
      <c r="C354" s="97" t="s">
        <v>1281</v>
      </c>
      <c r="D354" s="97">
        <v>70.599999999999994</v>
      </c>
      <c r="E354" s="97" t="s">
        <v>1243</v>
      </c>
      <c r="F354" s="97" t="s">
        <v>419</v>
      </c>
      <c r="G354" s="97" t="s">
        <v>656</v>
      </c>
      <c r="H354" s="97">
        <v>1</v>
      </c>
      <c r="I354" s="96">
        <f t="shared" si="5"/>
        <v>0</v>
      </c>
      <c r="J354" s="59">
        <v>1</v>
      </c>
      <c r="K354" s="93" t="s">
        <v>630</v>
      </c>
    </row>
    <row r="355" spans="1:11" hidden="1" x14ac:dyDescent="0.3">
      <c r="A355" s="97" t="s">
        <v>672</v>
      </c>
      <c r="B355" s="62" t="s">
        <v>1282</v>
      </c>
      <c r="C355" s="97" t="s">
        <v>1283</v>
      </c>
      <c r="D355" s="97">
        <v>70.400000000000006</v>
      </c>
      <c r="E355" s="97" t="s">
        <v>1243</v>
      </c>
      <c r="F355" s="97" t="s">
        <v>419</v>
      </c>
      <c r="G355" s="97" t="s">
        <v>656</v>
      </c>
      <c r="H355" s="97">
        <v>1</v>
      </c>
      <c r="I355" s="96">
        <f t="shared" si="5"/>
        <v>0</v>
      </c>
      <c r="J355" s="59">
        <v>1</v>
      </c>
      <c r="K355" s="93" t="s">
        <v>630</v>
      </c>
    </row>
    <row r="356" spans="1:11" hidden="1" x14ac:dyDescent="0.3">
      <c r="A356" s="97" t="s">
        <v>672</v>
      </c>
      <c r="B356" s="62" t="s">
        <v>1284</v>
      </c>
      <c r="C356" s="97" t="s">
        <v>1285</v>
      </c>
      <c r="D356" s="97">
        <v>69</v>
      </c>
      <c r="E356" s="97" t="s">
        <v>1243</v>
      </c>
      <c r="F356" s="97" t="s">
        <v>419</v>
      </c>
      <c r="G356" s="97" t="s">
        <v>656</v>
      </c>
      <c r="H356" s="97">
        <v>1</v>
      </c>
      <c r="I356" s="96">
        <f t="shared" si="5"/>
        <v>0</v>
      </c>
      <c r="J356" s="59">
        <v>1</v>
      </c>
      <c r="K356" s="93" t="s">
        <v>630</v>
      </c>
    </row>
    <row r="357" spans="1:11" hidden="1" x14ac:dyDescent="0.3">
      <c r="A357" s="97" t="s">
        <v>672</v>
      </c>
      <c r="B357" s="62" t="s">
        <v>1286</v>
      </c>
      <c r="C357" s="97" t="s">
        <v>1287</v>
      </c>
      <c r="D357" s="97">
        <v>68.5</v>
      </c>
      <c r="E357" s="97" t="s">
        <v>1243</v>
      </c>
      <c r="F357" s="97" t="s">
        <v>419</v>
      </c>
      <c r="G357" s="97" t="s">
        <v>656</v>
      </c>
      <c r="H357" s="97">
        <v>1</v>
      </c>
      <c r="I357" s="96">
        <f t="shared" si="5"/>
        <v>0</v>
      </c>
      <c r="J357" s="59">
        <v>1</v>
      </c>
      <c r="K357" s="93" t="s">
        <v>630</v>
      </c>
    </row>
    <row r="358" spans="1:11" hidden="1" x14ac:dyDescent="0.3">
      <c r="A358" s="97" t="s">
        <v>672</v>
      </c>
      <c r="B358" s="62" t="s">
        <v>1288</v>
      </c>
      <c r="C358" s="97" t="s">
        <v>1289</v>
      </c>
      <c r="D358" s="97">
        <v>63.3</v>
      </c>
      <c r="E358" s="97" t="s">
        <v>1243</v>
      </c>
      <c r="F358" s="97" t="s">
        <v>419</v>
      </c>
      <c r="G358" s="97" t="s">
        <v>656</v>
      </c>
      <c r="H358" s="97">
        <v>1</v>
      </c>
      <c r="I358" s="96">
        <f t="shared" si="5"/>
        <v>0</v>
      </c>
      <c r="J358" s="59">
        <v>1</v>
      </c>
      <c r="K358" s="93" t="s">
        <v>630</v>
      </c>
    </row>
    <row r="359" spans="1:11" hidden="1" x14ac:dyDescent="0.3">
      <c r="A359" s="97" t="s">
        <v>672</v>
      </c>
      <c r="B359" s="62" t="s">
        <v>1290</v>
      </c>
      <c r="C359" s="97" t="s">
        <v>1291</v>
      </c>
      <c r="D359" s="97">
        <v>62</v>
      </c>
      <c r="E359" s="97" t="s">
        <v>1243</v>
      </c>
      <c r="F359" s="97" t="s">
        <v>419</v>
      </c>
      <c r="G359" s="97" t="s">
        <v>656</v>
      </c>
      <c r="H359" s="97">
        <v>1</v>
      </c>
      <c r="I359" s="96">
        <f t="shared" si="5"/>
        <v>0</v>
      </c>
      <c r="J359" s="59">
        <v>1</v>
      </c>
      <c r="K359" s="93" t="s">
        <v>630</v>
      </c>
    </row>
    <row r="360" spans="1:11" hidden="1" x14ac:dyDescent="0.3">
      <c r="A360" s="97" t="s">
        <v>672</v>
      </c>
      <c r="B360" s="62" t="s">
        <v>1292</v>
      </c>
      <c r="C360" s="97" t="s">
        <v>1293</v>
      </c>
      <c r="D360" s="97">
        <v>60</v>
      </c>
      <c r="E360" s="97" t="s">
        <v>1243</v>
      </c>
      <c r="F360" s="97" t="s">
        <v>419</v>
      </c>
      <c r="G360" s="97" t="s">
        <v>656</v>
      </c>
      <c r="H360" s="97">
        <v>1</v>
      </c>
      <c r="I360" s="96">
        <f t="shared" si="5"/>
        <v>0</v>
      </c>
      <c r="J360" s="59">
        <v>1</v>
      </c>
      <c r="K360" s="93" t="s">
        <v>630</v>
      </c>
    </row>
    <row r="361" spans="1:11" hidden="1" x14ac:dyDescent="0.3">
      <c r="A361" s="97" t="s">
        <v>672</v>
      </c>
      <c r="B361" s="62" t="s">
        <v>1294</v>
      </c>
      <c r="C361" s="97" t="s">
        <v>1295</v>
      </c>
      <c r="D361" s="97">
        <v>57.25</v>
      </c>
      <c r="E361" s="97" t="s">
        <v>1243</v>
      </c>
      <c r="F361" s="97" t="s">
        <v>419</v>
      </c>
      <c r="G361" s="97" t="s">
        <v>656</v>
      </c>
      <c r="H361" s="97">
        <v>1</v>
      </c>
      <c r="I361" s="96">
        <f t="shared" si="5"/>
        <v>0</v>
      </c>
      <c r="J361" s="59">
        <v>1</v>
      </c>
      <c r="K361" s="93" t="s">
        <v>630</v>
      </c>
    </row>
    <row r="362" spans="1:11" hidden="1" x14ac:dyDescent="0.3">
      <c r="A362" s="97" t="s">
        <v>672</v>
      </c>
      <c r="B362" s="62" t="s">
        <v>1296</v>
      </c>
      <c r="C362" s="97" t="s">
        <v>1297</v>
      </c>
      <c r="D362" s="97">
        <v>55.7</v>
      </c>
      <c r="E362" s="97" t="s">
        <v>1243</v>
      </c>
      <c r="F362" s="97" t="s">
        <v>419</v>
      </c>
      <c r="G362" s="97" t="s">
        <v>656</v>
      </c>
      <c r="H362" s="97">
        <v>1</v>
      </c>
      <c r="I362" s="96">
        <f t="shared" si="5"/>
        <v>0</v>
      </c>
      <c r="J362" s="59">
        <v>1</v>
      </c>
      <c r="K362" s="93" t="s">
        <v>630</v>
      </c>
    </row>
    <row r="363" spans="1:11" hidden="1" x14ac:dyDescent="0.3">
      <c r="A363" s="97" t="s">
        <v>672</v>
      </c>
      <c r="B363" s="62" t="s">
        <v>1298</v>
      </c>
      <c r="C363" s="97" t="s">
        <v>1299</v>
      </c>
      <c r="D363" s="97">
        <v>54.6</v>
      </c>
      <c r="E363" s="97" t="s">
        <v>1243</v>
      </c>
      <c r="F363" s="97" t="s">
        <v>419</v>
      </c>
      <c r="G363" s="97" t="s">
        <v>656</v>
      </c>
      <c r="H363" s="97">
        <v>1</v>
      </c>
      <c r="I363" s="96">
        <f t="shared" si="5"/>
        <v>0</v>
      </c>
      <c r="J363" s="59">
        <v>1</v>
      </c>
      <c r="K363" s="93" t="s">
        <v>630</v>
      </c>
    </row>
    <row r="364" spans="1:11" hidden="1" x14ac:dyDescent="0.3">
      <c r="A364" s="97" t="s">
        <v>672</v>
      </c>
      <c r="B364" s="62" t="s">
        <v>1300</v>
      </c>
      <c r="C364" s="97" t="s">
        <v>1301</v>
      </c>
      <c r="D364" s="97">
        <v>54.6</v>
      </c>
      <c r="E364" s="97" t="s">
        <v>1243</v>
      </c>
      <c r="F364" s="97" t="s">
        <v>419</v>
      </c>
      <c r="G364" s="97" t="s">
        <v>656</v>
      </c>
      <c r="H364" s="97">
        <v>1</v>
      </c>
      <c r="I364" s="96">
        <f t="shared" si="5"/>
        <v>0</v>
      </c>
      <c r="J364" s="59">
        <v>1</v>
      </c>
      <c r="K364" s="93" t="s">
        <v>630</v>
      </c>
    </row>
    <row r="365" spans="1:11" hidden="1" x14ac:dyDescent="0.3">
      <c r="A365" s="97" t="s">
        <v>672</v>
      </c>
      <c r="B365" s="62" t="s">
        <v>1302</v>
      </c>
      <c r="C365" s="97" t="s">
        <v>1303</v>
      </c>
      <c r="D365" s="97">
        <v>52.5</v>
      </c>
      <c r="E365" s="97" t="s">
        <v>1243</v>
      </c>
      <c r="F365" s="97" t="s">
        <v>419</v>
      </c>
      <c r="G365" s="97" t="s">
        <v>656</v>
      </c>
      <c r="H365" s="97">
        <v>1</v>
      </c>
      <c r="I365" s="96">
        <f t="shared" si="5"/>
        <v>0</v>
      </c>
      <c r="J365" s="59">
        <v>1</v>
      </c>
      <c r="K365" s="93" t="s">
        <v>630</v>
      </c>
    </row>
    <row r="366" spans="1:11" hidden="1" x14ac:dyDescent="0.3">
      <c r="A366" s="97" t="s">
        <v>672</v>
      </c>
      <c r="B366" s="62" t="s">
        <v>1304</v>
      </c>
      <c r="C366" s="97" t="s">
        <v>1305</v>
      </c>
      <c r="D366" s="97">
        <v>50</v>
      </c>
      <c r="E366" s="97" t="s">
        <v>1243</v>
      </c>
      <c r="F366" s="97" t="s">
        <v>419</v>
      </c>
      <c r="G366" s="97" t="s">
        <v>656</v>
      </c>
      <c r="H366" s="97">
        <v>1</v>
      </c>
      <c r="I366" s="96">
        <f t="shared" si="5"/>
        <v>0</v>
      </c>
      <c r="J366" s="59">
        <v>1</v>
      </c>
      <c r="K366" s="93" t="s">
        <v>630</v>
      </c>
    </row>
    <row r="367" spans="1:11" hidden="1" x14ac:dyDescent="0.3">
      <c r="A367" s="97" t="s">
        <v>672</v>
      </c>
      <c r="B367" s="62" t="s">
        <v>1306</v>
      </c>
      <c r="C367" s="97" t="s">
        <v>1307</v>
      </c>
      <c r="D367" s="97">
        <v>49</v>
      </c>
      <c r="E367" s="97" t="s">
        <v>1243</v>
      </c>
      <c r="F367" s="97" t="s">
        <v>419</v>
      </c>
      <c r="G367" s="97" t="s">
        <v>656</v>
      </c>
      <c r="H367" s="97">
        <v>1</v>
      </c>
      <c r="I367" s="96">
        <f t="shared" si="5"/>
        <v>0</v>
      </c>
      <c r="J367" s="59">
        <v>1</v>
      </c>
      <c r="K367" s="93" t="s">
        <v>630</v>
      </c>
    </row>
    <row r="368" spans="1:11" hidden="1" x14ac:dyDescent="0.3">
      <c r="A368" s="97" t="s">
        <v>672</v>
      </c>
      <c r="B368" s="62" t="s">
        <v>1308</v>
      </c>
      <c r="C368" s="97" t="s">
        <v>1309</v>
      </c>
      <c r="D368" s="97">
        <v>46</v>
      </c>
      <c r="E368" s="97" t="s">
        <v>1243</v>
      </c>
      <c r="F368" s="97" t="s">
        <v>419</v>
      </c>
      <c r="G368" s="97" t="s">
        <v>656</v>
      </c>
      <c r="H368" s="97">
        <v>1</v>
      </c>
      <c r="I368" s="96">
        <f t="shared" si="5"/>
        <v>0</v>
      </c>
      <c r="J368" s="59">
        <v>1</v>
      </c>
      <c r="K368" s="93" t="s">
        <v>630</v>
      </c>
    </row>
    <row r="369" spans="1:11" hidden="1" x14ac:dyDescent="0.3">
      <c r="A369" s="97" t="s">
        <v>672</v>
      </c>
      <c r="B369" s="62" t="s">
        <v>1310</v>
      </c>
      <c r="C369" s="97" t="s">
        <v>1311</v>
      </c>
      <c r="D369" s="97">
        <v>42</v>
      </c>
      <c r="E369" s="97" t="s">
        <v>1243</v>
      </c>
      <c r="F369" s="97" t="s">
        <v>419</v>
      </c>
      <c r="G369" s="97" t="s">
        <v>656</v>
      </c>
      <c r="H369" s="97">
        <v>1</v>
      </c>
      <c r="I369" s="96">
        <f t="shared" si="5"/>
        <v>0</v>
      </c>
      <c r="J369" s="59">
        <v>1</v>
      </c>
      <c r="K369" s="93" t="s">
        <v>630</v>
      </c>
    </row>
    <row r="370" spans="1:11" hidden="1" x14ac:dyDescent="0.3">
      <c r="A370" s="97" t="s">
        <v>672</v>
      </c>
      <c r="B370" s="62" t="s">
        <v>1312</v>
      </c>
      <c r="C370" s="97" t="s">
        <v>1313</v>
      </c>
      <c r="D370" s="97">
        <v>40</v>
      </c>
      <c r="E370" s="97" t="s">
        <v>1243</v>
      </c>
      <c r="F370" s="97" t="s">
        <v>419</v>
      </c>
      <c r="G370" s="97" t="s">
        <v>656</v>
      </c>
      <c r="H370" s="97">
        <v>1</v>
      </c>
      <c r="I370" s="96">
        <f t="shared" si="5"/>
        <v>0</v>
      </c>
      <c r="J370" s="59">
        <v>1</v>
      </c>
      <c r="K370" s="93" t="s">
        <v>630</v>
      </c>
    </row>
    <row r="371" spans="1:11" hidden="1" x14ac:dyDescent="0.3">
      <c r="A371" s="97" t="s">
        <v>672</v>
      </c>
      <c r="B371" s="62" t="s">
        <v>1314</v>
      </c>
      <c r="C371" s="97" t="s">
        <v>1315</v>
      </c>
      <c r="D371" s="97">
        <v>39.5</v>
      </c>
      <c r="E371" s="97" t="s">
        <v>1243</v>
      </c>
      <c r="F371" s="97" t="s">
        <v>419</v>
      </c>
      <c r="G371" s="97" t="s">
        <v>656</v>
      </c>
      <c r="H371" s="97">
        <v>1</v>
      </c>
      <c r="I371" s="96">
        <f t="shared" si="5"/>
        <v>0</v>
      </c>
      <c r="J371" s="59">
        <v>1</v>
      </c>
      <c r="K371" s="93" t="s">
        <v>630</v>
      </c>
    </row>
    <row r="372" spans="1:11" hidden="1" x14ac:dyDescent="0.3">
      <c r="A372" s="97" t="s">
        <v>672</v>
      </c>
      <c r="B372" s="62" t="s">
        <v>1316</v>
      </c>
      <c r="C372" s="97" t="s">
        <v>1317</v>
      </c>
      <c r="D372" s="97">
        <v>39.1</v>
      </c>
      <c r="E372" s="97" t="s">
        <v>1243</v>
      </c>
      <c r="F372" s="97" t="s">
        <v>419</v>
      </c>
      <c r="G372" s="97" t="s">
        <v>656</v>
      </c>
      <c r="H372" s="97">
        <v>1</v>
      </c>
      <c r="I372" s="96">
        <f t="shared" si="5"/>
        <v>0</v>
      </c>
      <c r="J372" s="59">
        <v>1</v>
      </c>
      <c r="K372" s="93" t="s">
        <v>630</v>
      </c>
    </row>
    <row r="373" spans="1:11" hidden="1" x14ac:dyDescent="0.3">
      <c r="A373" s="97" t="s">
        <v>672</v>
      </c>
      <c r="B373" s="62" t="s">
        <v>1318</v>
      </c>
      <c r="C373" s="97" t="s">
        <v>1319</v>
      </c>
      <c r="D373" s="97">
        <v>39</v>
      </c>
      <c r="E373" s="97" t="s">
        <v>1243</v>
      </c>
      <c r="F373" s="97" t="s">
        <v>419</v>
      </c>
      <c r="G373" s="97" t="s">
        <v>656</v>
      </c>
      <c r="H373" s="97">
        <v>1</v>
      </c>
      <c r="I373" s="96">
        <f t="shared" si="5"/>
        <v>0</v>
      </c>
      <c r="J373" s="59">
        <v>1</v>
      </c>
      <c r="K373" s="93" t="s">
        <v>630</v>
      </c>
    </row>
    <row r="374" spans="1:11" hidden="1" x14ac:dyDescent="0.3">
      <c r="A374" s="97" t="s">
        <v>672</v>
      </c>
      <c r="B374" s="62" t="s">
        <v>1320</v>
      </c>
      <c r="C374" s="97" t="s">
        <v>1321</v>
      </c>
      <c r="D374" s="97">
        <v>37.5</v>
      </c>
      <c r="E374" s="97" t="s">
        <v>1243</v>
      </c>
      <c r="F374" s="97" t="s">
        <v>419</v>
      </c>
      <c r="G374" s="97" t="s">
        <v>656</v>
      </c>
      <c r="H374" s="97">
        <v>1</v>
      </c>
      <c r="I374" s="96">
        <f t="shared" si="5"/>
        <v>0</v>
      </c>
      <c r="J374" s="59">
        <v>1</v>
      </c>
      <c r="K374" s="93" t="s">
        <v>630</v>
      </c>
    </row>
    <row r="375" spans="1:11" hidden="1" x14ac:dyDescent="0.3">
      <c r="A375" s="97" t="s">
        <v>672</v>
      </c>
      <c r="B375" s="62" t="s">
        <v>1322</v>
      </c>
      <c r="C375" s="97" t="s">
        <v>1323</v>
      </c>
      <c r="D375" s="97">
        <v>36.799999999999997</v>
      </c>
      <c r="E375" s="97" t="s">
        <v>1243</v>
      </c>
      <c r="F375" s="97" t="s">
        <v>419</v>
      </c>
      <c r="G375" s="97" t="s">
        <v>656</v>
      </c>
      <c r="H375" s="97">
        <v>1</v>
      </c>
      <c r="I375" s="96">
        <f t="shared" si="5"/>
        <v>0</v>
      </c>
      <c r="J375" s="59">
        <v>1</v>
      </c>
      <c r="K375" s="93" t="s">
        <v>630</v>
      </c>
    </row>
    <row r="376" spans="1:11" hidden="1" x14ac:dyDescent="0.3">
      <c r="A376" s="97" t="s">
        <v>672</v>
      </c>
      <c r="B376" s="62" t="s">
        <v>1324</v>
      </c>
      <c r="C376" s="97" t="s">
        <v>1325</v>
      </c>
      <c r="D376" s="97">
        <v>33</v>
      </c>
      <c r="E376" s="97" t="s">
        <v>1243</v>
      </c>
      <c r="F376" s="97" t="s">
        <v>419</v>
      </c>
      <c r="G376" s="97" t="s">
        <v>656</v>
      </c>
      <c r="H376" s="97">
        <v>1</v>
      </c>
      <c r="I376" s="96">
        <f t="shared" si="5"/>
        <v>0</v>
      </c>
      <c r="J376" s="59">
        <v>1</v>
      </c>
      <c r="K376" s="93" t="s">
        <v>630</v>
      </c>
    </row>
    <row r="377" spans="1:11" hidden="1" x14ac:dyDescent="0.3">
      <c r="A377" s="97" t="s">
        <v>672</v>
      </c>
      <c r="B377" s="62" t="s">
        <v>1326</v>
      </c>
      <c r="C377" s="97" t="s">
        <v>1327</v>
      </c>
      <c r="D377" s="97">
        <v>32.5</v>
      </c>
      <c r="E377" s="97" t="s">
        <v>1243</v>
      </c>
      <c r="F377" s="97" t="s">
        <v>419</v>
      </c>
      <c r="G377" s="97" t="s">
        <v>656</v>
      </c>
      <c r="H377" s="97">
        <v>1</v>
      </c>
      <c r="I377" s="96">
        <f t="shared" si="5"/>
        <v>0</v>
      </c>
      <c r="J377" s="59">
        <v>1</v>
      </c>
      <c r="K377" s="93" t="s">
        <v>630</v>
      </c>
    </row>
    <row r="378" spans="1:11" hidden="1" x14ac:dyDescent="0.3">
      <c r="A378" s="97" t="s">
        <v>672</v>
      </c>
      <c r="B378" s="62" t="s">
        <v>1328</v>
      </c>
      <c r="C378" s="97" t="s">
        <v>1329</v>
      </c>
      <c r="D378" s="97">
        <v>32</v>
      </c>
      <c r="E378" s="97" t="s">
        <v>1243</v>
      </c>
      <c r="F378" s="97" t="s">
        <v>419</v>
      </c>
      <c r="G378" s="97" t="s">
        <v>656</v>
      </c>
      <c r="H378" s="97">
        <v>1</v>
      </c>
      <c r="I378" s="96">
        <f t="shared" si="5"/>
        <v>0</v>
      </c>
      <c r="J378" s="59">
        <v>1</v>
      </c>
      <c r="K378" s="93" t="s">
        <v>630</v>
      </c>
    </row>
    <row r="379" spans="1:11" hidden="1" x14ac:dyDescent="0.3">
      <c r="A379" s="97" t="s">
        <v>672</v>
      </c>
      <c r="B379" s="62" t="s">
        <v>1330</v>
      </c>
      <c r="C379" s="97" t="s">
        <v>1331</v>
      </c>
      <c r="D379" s="97">
        <v>32</v>
      </c>
      <c r="E379" s="97" t="s">
        <v>1243</v>
      </c>
      <c r="F379" s="97" t="s">
        <v>419</v>
      </c>
      <c r="G379" s="97" t="s">
        <v>656</v>
      </c>
      <c r="H379" s="97">
        <v>1</v>
      </c>
      <c r="I379" s="96">
        <f t="shared" si="5"/>
        <v>0</v>
      </c>
      <c r="J379" s="59">
        <v>1</v>
      </c>
      <c r="K379" s="93" t="s">
        <v>630</v>
      </c>
    </row>
    <row r="380" spans="1:11" hidden="1" x14ac:dyDescent="0.3">
      <c r="A380" s="97" t="s">
        <v>672</v>
      </c>
      <c r="B380" s="62" t="s">
        <v>1332</v>
      </c>
      <c r="C380" s="97" t="s">
        <v>1333</v>
      </c>
      <c r="D380" s="97">
        <v>28.9</v>
      </c>
      <c r="E380" s="97" t="s">
        <v>1243</v>
      </c>
      <c r="F380" s="97" t="s">
        <v>419</v>
      </c>
      <c r="G380" s="97" t="s">
        <v>656</v>
      </c>
      <c r="H380" s="97">
        <v>1</v>
      </c>
      <c r="I380" s="96">
        <f t="shared" si="5"/>
        <v>0</v>
      </c>
      <c r="J380" s="59">
        <v>1</v>
      </c>
      <c r="K380" s="93" t="s">
        <v>630</v>
      </c>
    </row>
    <row r="381" spans="1:11" hidden="1" x14ac:dyDescent="0.3">
      <c r="A381" s="97" t="s">
        <v>672</v>
      </c>
      <c r="B381" s="62" t="s">
        <v>591</v>
      </c>
      <c r="C381" s="97" t="s">
        <v>1334</v>
      </c>
      <c r="D381" s="97">
        <v>26</v>
      </c>
      <c r="E381" s="97" t="s">
        <v>1243</v>
      </c>
      <c r="F381" s="97" t="s">
        <v>419</v>
      </c>
      <c r="G381" s="97" t="s">
        <v>656</v>
      </c>
      <c r="H381" s="97">
        <v>1</v>
      </c>
      <c r="I381" s="96">
        <f t="shared" si="5"/>
        <v>0</v>
      </c>
      <c r="J381" s="59">
        <v>1</v>
      </c>
      <c r="K381" s="93" t="s">
        <v>630</v>
      </c>
    </row>
    <row r="382" spans="1:11" hidden="1" x14ac:dyDescent="0.3">
      <c r="A382" s="97" t="s">
        <v>672</v>
      </c>
      <c r="B382" s="62" t="s">
        <v>1335</v>
      </c>
      <c r="C382" s="97" t="s">
        <v>1336</v>
      </c>
      <c r="D382" s="97">
        <v>25.2</v>
      </c>
      <c r="E382" s="97" t="s">
        <v>1243</v>
      </c>
      <c r="F382" s="97" t="s">
        <v>419</v>
      </c>
      <c r="G382" s="97" t="s">
        <v>656</v>
      </c>
      <c r="H382" s="97">
        <v>1</v>
      </c>
      <c r="I382" s="96">
        <f t="shared" si="5"/>
        <v>0</v>
      </c>
      <c r="J382" s="59">
        <v>1</v>
      </c>
      <c r="K382" s="93" t="s">
        <v>630</v>
      </c>
    </row>
    <row r="383" spans="1:11" hidden="1" x14ac:dyDescent="0.3">
      <c r="A383" s="97" t="s">
        <v>672</v>
      </c>
      <c r="B383" s="62" t="s">
        <v>1337</v>
      </c>
      <c r="C383" s="97" t="s">
        <v>1338</v>
      </c>
      <c r="D383" s="97">
        <v>24</v>
      </c>
      <c r="E383" s="97" t="s">
        <v>1243</v>
      </c>
      <c r="F383" s="97" t="s">
        <v>419</v>
      </c>
      <c r="G383" s="97" t="s">
        <v>656</v>
      </c>
      <c r="H383" s="97">
        <v>1</v>
      </c>
      <c r="I383" s="96">
        <f t="shared" si="5"/>
        <v>0</v>
      </c>
      <c r="J383" s="59">
        <v>1</v>
      </c>
      <c r="K383" s="93" t="s">
        <v>630</v>
      </c>
    </row>
    <row r="384" spans="1:11" hidden="1" x14ac:dyDescent="0.3">
      <c r="A384" s="97" t="s">
        <v>672</v>
      </c>
      <c r="B384" s="62" t="s">
        <v>1339</v>
      </c>
      <c r="C384" s="97" t="s">
        <v>1340</v>
      </c>
      <c r="D384" s="97">
        <v>17</v>
      </c>
      <c r="E384" s="97" t="s">
        <v>1243</v>
      </c>
      <c r="F384" s="97" t="s">
        <v>419</v>
      </c>
      <c r="G384" s="97" t="s">
        <v>656</v>
      </c>
      <c r="H384" s="97">
        <v>1</v>
      </c>
      <c r="I384" s="96">
        <f t="shared" si="5"/>
        <v>0</v>
      </c>
      <c r="J384" s="59">
        <v>1</v>
      </c>
      <c r="K384" s="93" t="s">
        <v>630</v>
      </c>
    </row>
    <row r="385" spans="1:11" hidden="1" x14ac:dyDescent="0.3">
      <c r="A385" s="97" t="s">
        <v>672</v>
      </c>
      <c r="B385" s="62" t="s">
        <v>1341</v>
      </c>
      <c r="C385" s="97" t="s">
        <v>1342</v>
      </c>
      <c r="D385" s="97">
        <v>17</v>
      </c>
      <c r="E385" s="97" t="s">
        <v>1243</v>
      </c>
      <c r="F385" s="97" t="s">
        <v>419</v>
      </c>
      <c r="G385" s="97" t="s">
        <v>656</v>
      </c>
      <c r="H385" s="97">
        <v>1</v>
      </c>
      <c r="I385" s="96">
        <f t="shared" si="5"/>
        <v>0</v>
      </c>
      <c r="J385" s="59">
        <v>1</v>
      </c>
      <c r="K385" s="93" t="s">
        <v>630</v>
      </c>
    </row>
    <row r="386" spans="1:11" hidden="1" x14ac:dyDescent="0.3">
      <c r="A386" s="97" t="s">
        <v>672</v>
      </c>
      <c r="B386" s="62" t="s">
        <v>1343</v>
      </c>
      <c r="C386" s="97" t="s">
        <v>1344</v>
      </c>
      <c r="D386" s="97">
        <v>14.36</v>
      </c>
      <c r="E386" s="97" t="s">
        <v>1243</v>
      </c>
      <c r="F386" s="97" t="s">
        <v>419</v>
      </c>
      <c r="G386" s="97" t="s">
        <v>656</v>
      </c>
      <c r="H386" s="97">
        <v>1</v>
      </c>
      <c r="I386" s="96">
        <f t="shared" ref="I386:I449" si="6">NOT(H386)*1</f>
        <v>0</v>
      </c>
      <c r="J386" s="59">
        <v>1</v>
      </c>
      <c r="K386" s="93" t="s">
        <v>630</v>
      </c>
    </row>
    <row r="387" spans="1:11" hidden="1" x14ac:dyDescent="0.3">
      <c r="A387" s="97" t="s">
        <v>672</v>
      </c>
      <c r="B387" s="62" t="s">
        <v>1345</v>
      </c>
      <c r="C387" s="97" t="s">
        <v>1346</v>
      </c>
      <c r="D387" s="97">
        <v>14.3</v>
      </c>
      <c r="E387" s="97" t="s">
        <v>1243</v>
      </c>
      <c r="F387" s="97" t="s">
        <v>419</v>
      </c>
      <c r="G387" s="97" t="s">
        <v>656</v>
      </c>
      <c r="H387" s="97">
        <v>1</v>
      </c>
      <c r="I387" s="96">
        <f t="shared" si="6"/>
        <v>0</v>
      </c>
      <c r="J387" s="59">
        <v>1</v>
      </c>
      <c r="K387" s="93" t="s">
        <v>630</v>
      </c>
    </row>
    <row r="388" spans="1:11" hidden="1" x14ac:dyDescent="0.3">
      <c r="A388" s="97" t="s">
        <v>672</v>
      </c>
      <c r="B388" s="62" t="s">
        <v>1347</v>
      </c>
      <c r="C388" s="97" t="s">
        <v>1348</v>
      </c>
      <c r="D388" s="97">
        <v>14</v>
      </c>
      <c r="E388" s="97" t="s">
        <v>1243</v>
      </c>
      <c r="F388" s="97" t="s">
        <v>419</v>
      </c>
      <c r="G388" s="97" t="s">
        <v>656</v>
      </c>
      <c r="H388" s="97">
        <v>1</v>
      </c>
      <c r="I388" s="96">
        <f t="shared" si="6"/>
        <v>0</v>
      </c>
      <c r="J388" s="59">
        <v>1</v>
      </c>
      <c r="K388" s="93" t="s">
        <v>630</v>
      </c>
    </row>
    <row r="389" spans="1:11" hidden="1" x14ac:dyDescent="0.3">
      <c r="A389" s="97" t="s">
        <v>672</v>
      </c>
      <c r="B389" s="62" t="s">
        <v>1349</v>
      </c>
      <c r="C389" s="97" t="s">
        <v>1350</v>
      </c>
      <c r="D389" s="97">
        <v>9.9499999999999993</v>
      </c>
      <c r="E389" s="97" t="s">
        <v>1243</v>
      </c>
      <c r="F389" s="97" t="s">
        <v>419</v>
      </c>
      <c r="G389" s="97" t="s">
        <v>656</v>
      </c>
      <c r="H389" s="97">
        <v>1</v>
      </c>
      <c r="I389" s="96">
        <f t="shared" si="6"/>
        <v>0</v>
      </c>
      <c r="J389" s="59">
        <v>1</v>
      </c>
      <c r="K389" s="93" t="s">
        <v>630</v>
      </c>
    </row>
    <row r="390" spans="1:11" hidden="1" x14ac:dyDescent="0.3">
      <c r="A390" s="97" t="s">
        <v>672</v>
      </c>
      <c r="B390" s="62" t="s">
        <v>1351</v>
      </c>
      <c r="C390" s="97" t="s">
        <v>1352</v>
      </c>
      <c r="D390" s="97">
        <v>9.9</v>
      </c>
      <c r="E390" s="97" t="s">
        <v>1243</v>
      </c>
      <c r="F390" s="97" t="s">
        <v>419</v>
      </c>
      <c r="G390" s="97" t="s">
        <v>656</v>
      </c>
      <c r="H390" s="97">
        <v>1</v>
      </c>
      <c r="I390" s="96">
        <f t="shared" si="6"/>
        <v>0</v>
      </c>
      <c r="J390" s="59">
        <v>1</v>
      </c>
      <c r="K390" s="93" t="s">
        <v>630</v>
      </c>
    </row>
    <row r="391" spans="1:11" hidden="1" x14ac:dyDescent="0.3">
      <c r="A391" s="97" t="s">
        <v>672</v>
      </c>
      <c r="B391" s="62" t="s">
        <v>1353</v>
      </c>
      <c r="C391" s="97" t="s">
        <v>1354</v>
      </c>
      <c r="D391" s="97">
        <v>8</v>
      </c>
      <c r="E391" s="97" t="s">
        <v>1243</v>
      </c>
      <c r="F391" s="97" t="s">
        <v>419</v>
      </c>
      <c r="G391" s="97" t="s">
        <v>656</v>
      </c>
      <c r="H391" s="97">
        <v>1</v>
      </c>
      <c r="I391" s="96">
        <f t="shared" si="6"/>
        <v>0</v>
      </c>
      <c r="J391" s="59">
        <v>1</v>
      </c>
      <c r="K391" s="93" t="s">
        <v>630</v>
      </c>
    </row>
    <row r="392" spans="1:11" hidden="1" x14ac:dyDescent="0.3">
      <c r="A392" s="97" t="s">
        <v>672</v>
      </c>
      <c r="B392" s="62" t="s">
        <v>1355</v>
      </c>
      <c r="C392" s="97" t="s">
        <v>1356</v>
      </c>
      <c r="D392" s="97">
        <v>7.94</v>
      </c>
      <c r="E392" s="97" t="s">
        <v>1243</v>
      </c>
      <c r="F392" s="97" t="s">
        <v>419</v>
      </c>
      <c r="G392" s="97" t="s">
        <v>656</v>
      </c>
      <c r="H392" s="97">
        <v>1</v>
      </c>
      <c r="I392" s="96">
        <f t="shared" si="6"/>
        <v>0</v>
      </c>
      <c r="J392" s="59">
        <v>1</v>
      </c>
      <c r="K392" s="93" t="s">
        <v>630</v>
      </c>
    </row>
    <row r="393" spans="1:11" hidden="1" x14ac:dyDescent="0.3">
      <c r="A393" s="97" t="s">
        <v>672</v>
      </c>
      <c r="B393" s="62" t="s">
        <v>1357</v>
      </c>
      <c r="C393" s="97" t="s">
        <v>1358</v>
      </c>
      <c r="D393" s="97">
        <v>7.1</v>
      </c>
      <c r="E393" s="97" t="s">
        <v>1243</v>
      </c>
      <c r="F393" s="97" t="s">
        <v>419</v>
      </c>
      <c r="G393" s="97" t="s">
        <v>656</v>
      </c>
      <c r="H393" s="97">
        <v>1</v>
      </c>
      <c r="I393" s="96">
        <f t="shared" si="6"/>
        <v>0</v>
      </c>
      <c r="J393" s="59">
        <v>1</v>
      </c>
      <c r="K393" s="93" t="s">
        <v>630</v>
      </c>
    </row>
    <row r="394" spans="1:11" hidden="1" x14ac:dyDescent="0.3">
      <c r="A394" s="97" t="s">
        <v>672</v>
      </c>
      <c r="B394" s="62" t="s">
        <v>1359</v>
      </c>
      <c r="C394" s="97" t="s">
        <v>1360</v>
      </c>
      <c r="D394" s="97">
        <v>5.9</v>
      </c>
      <c r="E394" s="97" t="s">
        <v>1243</v>
      </c>
      <c r="F394" s="97" t="s">
        <v>419</v>
      </c>
      <c r="G394" s="97" t="s">
        <v>656</v>
      </c>
      <c r="H394" s="97">
        <v>1</v>
      </c>
      <c r="I394" s="96">
        <f t="shared" si="6"/>
        <v>0</v>
      </c>
      <c r="J394" s="59">
        <v>1</v>
      </c>
      <c r="K394" s="93" t="s">
        <v>630</v>
      </c>
    </row>
    <row r="395" spans="1:11" hidden="1" x14ac:dyDescent="0.3">
      <c r="A395" s="97" t="s">
        <v>672</v>
      </c>
      <c r="B395" s="62" t="s">
        <v>1361</v>
      </c>
      <c r="C395" s="97" t="s">
        <v>1362</v>
      </c>
      <c r="D395" s="97">
        <v>5.5</v>
      </c>
      <c r="E395" s="97" t="s">
        <v>1243</v>
      </c>
      <c r="F395" s="97" t="s">
        <v>419</v>
      </c>
      <c r="G395" s="97" t="s">
        <v>656</v>
      </c>
      <c r="H395" s="97">
        <v>1</v>
      </c>
      <c r="I395" s="96">
        <f t="shared" si="6"/>
        <v>0</v>
      </c>
      <c r="J395" s="59">
        <v>1</v>
      </c>
      <c r="K395" s="93" t="s">
        <v>630</v>
      </c>
    </row>
    <row r="396" spans="1:11" hidden="1" x14ac:dyDescent="0.3">
      <c r="A396" s="97" t="s">
        <v>672</v>
      </c>
      <c r="B396" s="62" t="s">
        <v>1363</v>
      </c>
      <c r="C396" s="97" t="s">
        <v>1364</v>
      </c>
      <c r="D396" s="97">
        <v>5.0999999999999996</v>
      </c>
      <c r="E396" s="97" t="s">
        <v>1243</v>
      </c>
      <c r="F396" s="97" t="s">
        <v>419</v>
      </c>
      <c r="G396" s="97" t="s">
        <v>656</v>
      </c>
      <c r="H396" s="97">
        <v>1</v>
      </c>
      <c r="I396" s="96">
        <f t="shared" si="6"/>
        <v>0</v>
      </c>
      <c r="J396" s="59">
        <v>1</v>
      </c>
      <c r="K396" s="93" t="s">
        <v>630</v>
      </c>
    </row>
    <row r="397" spans="1:11" hidden="1" x14ac:dyDescent="0.3">
      <c r="A397" s="97" t="s">
        <v>672</v>
      </c>
      <c r="B397" s="62" t="s">
        <v>1365</v>
      </c>
      <c r="C397" s="97" t="s">
        <v>1366</v>
      </c>
      <c r="D397" s="97">
        <v>5</v>
      </c>
      <c r="E397" s="97" t="s">
        <v>1243</v>
      </c>
      <c r="F397" s="97" t="s">
        <v>419</v>
      </c>
      <c r="G397" s="97" t="s">
        <v>656</v>
      </c>
      <c r="H397" s="97">
        <v>1</v>
      </c>
      <c r="I397" s="96">
        <f t="shared" si="6"/>
        <v>0</v>
      </c>
      <c r="J397" s="59">
        <v>1</v>
      </c>
      <c r="K397" s="93" t="s">
        <v>630</v>
      </c>
    </row>
    <row r="398" spans="1:11" hidden="1" x14ac:dyDescent="0.3">
      <c r="A398" s="97" t="s">
        <v>672</v>
      </c>
      <c r="B398" s="62" t="s">
        <v>1367</v>
      </c>
      <c r="C398" s="97" t="s">
        <v>1368</v>
      </c>
      <c r="D398" s="97">
        <v>5</v>
      </c>
      <c r="E398" s="97" t="s">
        <v>1243</v>
      </c>
      <c r="F398" s="97" t="s">
        <v>419</v>
      </c>
      <c r="G398" s="97" t="s">
        <v>656</v>
      </c>
      <c r="H398" s="97">
        <v>1</v>
      </c>
      <c r="I398" s="96">
        <f t="shared" si="6"/>
        <v>0</v>
      </c>
      <c r="J398" s="59">
        <v>1</v>
      </c>
      <c r="K398" s="93" t="s">
        <v>630</v>
      </c>
    </row>
    <row r="399" spans="1:11" hidden="1" x14ac:dyDescent="0.3">
      <c r="A399" s="97" t="s">
        <v>672</v>
      </c>
      <c r="B399" s="62" t="s">
        <v>1369</v>
      </c>
      <c r="C399" s="97" t="s">
        <v>1370</v>
      </c>
      <c r="D399" s="97">
        <v>5</v>
      </c>
      <c r="E399" s="97" t="s">
        <v>1243</v>
      </c>
      <c r="F399" s="97" t="s">
        <v>419</v>
      </c>
      <c r="G399" s="97" t="s">
        <v>656</v>
      </c>
      <c r="H399" s="97">
        <v>1</v>
      </c>
      <c r="I399" s="96">
        <f t="shared" si="6"/>
        <v>0</v>
      </c>
      <c r="J399" s="59">
        <v>1</v>
      </c>
      <c r="K399" s="93" t="s">
        <v>630</v>
      </c>
    </row>
    <row r="400" spans="1:11" hidden="1" x14ac:dyDescent="0.3">
      <c r="A400" s="97" t="s">
        <v>672</v>
      </c>
      <c r="B400" s="62" t="s">
        <v>1371</v>
      </c>
      <c r="C400" s="97" t="s">
        <v>1372</v>
      </c>
      <c r="D400" s="97">
        <v>4.0999999999999996</v>
      </c>
      <c r="E400" s="97" t="s">
        <v>1243</v>
      </c>
      <c r="F400" s="97" t="s">
        <v>419</v>
      </c>
      <c r="G400" s="97" t="s">
        <v>656</v>
      </c>
      <c r="H400" s="97">
        <v>1</v>
      </c>
      <c r="I400" s="96">
        <f t="shared" si="6"/>
        <v>0</v>
      </c>
      <c r="J400" s="59">
        <v>1</v>
      </c>
      <c r="K400" s="93" t="s">
        <v>630</v>
      </c>
    </row>
    <row r="401" spans="1:11" hidden="1" x14ac:dyDescent="0.3">
      <c r="A401" s="97" t="s">
        <v>672</v>
      </c>
      <c r="B401" s="62" t="s">
        <v>1373</v>
      </c>
      <c r="C401" s="97" t="s">
        <v>1374</v>
      </c>
      <c r="D401" s="97">
        <v>3.8</v>
      </c>
      <c r="E401" s="97" t="s">
        <v>1243</v>
      </c>
      <c r="F401" s="97" t="s">
        <v>419</v>
      </c>
      <c r="G401" s="97" t="s">
        <v>656</v>
      </c>
      <c r="H401" s="97">
        <v>1</v>
      </c>
      <c r="I401" s="96">
        <f t="shared" si="6"/>
        <v>0</v>
      </c>
      <c r="J401" s="59">
        <v>1</v>
      </c>
      <c r="K401" s="93" t="s">
        <v>630</v>
      </c>
    </row>
    <row r="402" spans="1:11" hidden="1" x14ac:dyDescent="0.3">
      <c r="A402" s="97" t="s">
        <v>672</v>
      </c>
      <c r="B402" s="62" t="s">
        <v>1375</v>
      </c>
      <c r="C402" s="97" t="s">
        <v>1376</v>
      </c>
      <c r="D402" s="97">
        <v>3.75</v>
      </c>
      <c r="E402" s="97" t="s">
        <v>1243</v>
      </c>
      <c r="F402" s="97" t="s">
        <v>419</v>
      </c>
      <c r="G402" s="97" t="s">
        <v>656</v>
      </c>
      <c r="H402" s="97">
        <v>1</v>
      </c>
      <c r="I402" s="96">
        <f t="shared" si="6"/>
        <v>0</v>
      </c>
      <c r="J402" s="59">
        <v>1</v>
      </c>
      <c r="K402" s="93" t="s">
        <v>630</v>
      </c>
    </row>
    <row r="403" spans="1:11" hidden="1" x14ac:dyDescent="0.3">
      <c r="A403" s="97" t="s">
        <v>672</v>
      </c>
      <c r="B403" s="62" t="s">
        <v>1377</v>
      </c>
      <c r="C403" s="97" t="s">
        <v>1378</v>
      </c>
      <c r="D403" s="97">
        <v>3.3</v>
      </c>
      <c r="E403" s="97" t="s">
        <v>1243</v>
      </c>
      <c r="F403" s="97" t="s">
        <v>419</v>
      </c>
      <c r="G403" s="97" t="s">
        <v>656</v>
      </c>
      <c r="H403" s="97">
        <v>1</v>
      </c>
      <c r="I403" s="96">
        <f t="shared" si="6"/>
        <v>0</v>
      </c>
      <c r="J403" s="59">
        <v>1</v>
      </c>
      <c r="K403" s="93" t="s">
        <v>630</v>
      </c>
    </row>
    <row r="404" spans="1:11" hidden="1" x14ac:dyDescent="0.3">
      <c r="A404" s="97" t="s">
        <v>672</v>
      </c>
      <c r="B404" s="62" t="s">
        <v>1379</v>
      </c>
      <c r="C404" s="97" t="s">
        <v>1380</v>
      </c>
      <c r="D404" s="97">
        <v>3.13</v>
      </c>
      <c r="E404" s="97" t="s">
        <v>1243</v>
      </c>
      <c r="F404" s="97" t="s">
        <v>419</v>
      </c>
      <c r="G404" s="97" t="s">
        <v>656</v>
      </c>
      <c r="H404" s="97">
        <v>1</v>
      </c>
      <c r="I404" s="96">
        <f t="shared" si="6"/>
        <v>0</v>
      </c>
      <c r="J404" s="59">
        <v>1</v>
      </c>
      <c r="K404" s="93" t="s">
        <v>630</v>
      </c>
    </row>
    <row r="405" spans="1:11" hidden="1" x14ac:dyDescent="0.3">
      <c r="A405" s="97" t="s">
        <v>672</v>
      </c>
      <c r="B405" s="62" t="s">
        <v>1381</v>
      </c>
      <c r="C405" s="97" t="s">
        <v>1382</v>
      </c>
      <c r="D405" s="97">
        <v>3.01</v>
      </c>
      <c r="E405" s="97" t="s">
        <v>1243</v>
      </c>
      <c r="F405" s="97" t="s">
        <v>419</v>
      </c>
      <c r="G405" s="97" t="s">
        <v>656</v>
      </c>
      <c r="H405" s="97">
        <v>1</v>
      </c>
      <c r="I405" s="96">
        <f t="shared" si="6"/>
        <v>0</v>
      </c>
      <c r="J405" s="59">
        <v>1</v>
      </c>
      <c r="K405" s="93" t="s">
        <v>630</v>
      </c>
    </row>
    <row r="406" spans="1:11" hidden="1" x14ac:dyDescent="0.3">
      <c r="A406" s="97" t="s">
        <v>672</v>
      </c>
      <c r="B406" s="62" t="s">
        <v>1383</v>
      </c>
      <c r="C406" s="97" t="s">
        <v>1383</v>
      </c>
      <c r="D406" s="97">
        <v>3</v>
      </c>
      <c r="E406" s="97" t="s">
        <v>1243</v>
      </c>
      <c r="F406" s="97" t="s">
        <v>419</v>
      </c>
      <c r="G406" s="97" t="s">
        <v>656</v>
      </c>
      <c r="H406" s="97">
        <v>1</v>
      </c>
      <c r="I406" s="96">
        <f t="shared" si="6"/>
        <v>0</v>
      </c>
      <c r="J406" s="59">
        <v>1</v>
      </c>
      <c r="K406" s="93" t="s">
        <v>630</v>
      </c>
    </row>
    <row r="407" spans="1:11" hidden="1" x14ac:dyDescent="0.3">
      <c r="A407" s="97" t="s">
        <v>672</v>
      </c>
      <c r="B407" s="62" t="s">
        <v>1384</v>
      </c>
      <c r="C407" s="97" t="s">
        <v>1385</v>
      </c>
      <c r="D407" s="97">
        <v>2.85</v>
      </c>
      <c r="E407" s="97" t="s">
        <v>1243</v>
      </c>
      <c r="F407" s="97" t="s">
        <v>419</v>
      </c>
      <c r="G407" s="97" t="s">
        <v>656</v>
      </c>
      <c r="H407" s="97">
        <v>1</v>
      </c>
      <c r="I407" s="96">
        <f t="shared" si="6"/>
        <v>0</v>
      </c>
      <c r="J407" s="59">
        <v>1</v>
      </c>
      <c r="K407" s="93" t="s">
        <v>630</v>
      </c>
    </row>
    <row r="408" spans="1:11" hidden="1" x14ac:dyDescent="0.3">
      <c r="A408" s="97" t="s">
        <v>672</v>
      </c>
      <c r="B408" s="62" t="s">
        <v>1386</v>
      </c>
      <c r="C408" s="97" t="s">
        <v>1387</v>
      </c>
      <c r="D408" s="97">
        <v>2.85</v>
      </c>
      <c r="E408" s="97" t="s">
        <v>1243</v>
      </c>
      <c r="F408" s="97" t="s">
        <v>419</v>
      </c>
      <c r="G408" s="97" t="s">
        <v>656</v>
      </c>
      <c r="H408" s="97">
        <v>1</v>
      </c>
      <c r="I408" s="96">
        <f t="shared" si="6"/>
        <v>0</v>
      </c>
      <c r="J408" s="59">
        <v>1</v>
      </c>
      <c r="K408" s="93" t="s">
        <v>630</v>
      </c>
    </row>
    <row r="409" spans="1:11" hidden="1" x14ac:dyDescent="0.3">
      <c r="A409" s="97" t="s">
        <v>672</v>
      </c>
      <c r="B409" s="62" t="s">
        <v>1388</v>
      </c>
      <c r="C409" s="97" t="s">
        <v>1389</v>
      </c>
      <c r="D409" s="97">
        <v>2.5</v>
      </c>
      <c r="E409" s="97" t="s">
        <v>1243</v>
      </c>
      <c r="F409" s="97" t="s">
        <v>419</v>
      </c>
      <c r="G409" s="97" t="s">
        <v>656</v>
      </c>
      <c r="H409" s="97">
        <v>1</v>
      </c>
      <c r="I409" s="96">
        <f t="shared" si="6"/>
        <v>0</v>
      </c>
      <c r="J409" s="59">
        <v>1</v>
      </c>
      <c r="K409" s="93" t="s">
        <v>630</v>
      </c>
    </row>
    <row r="410" spans="1:11" hidden="1" x14ac:dyDescent="0.3">
      <c r="A410" s="97" t="s">
        <v>672</v>
      </c>
      <c r="B410" s="62" t="s">
        <v>1390</v>
      </c>
      <c r="C410" s="97" t="s">
        <v>1391</v>
      </c>
      <c r="D410" s="97">
        <v>2.5</v>
      </c>
      <c r="E410" s="97" t="s">
        <v>1243</v>
      </c>
      <c r="F410" s="97" t="s">
        <v>419</v>
      </c>
      <c r="G410" s="97" t="s">
        <v>656</v>
      </c>
      <c r="H410" s="97">
        <v>1</v>
      </c>
      <c r="I410" s="96">
        <f t="shared" si="6"/>
        <v>0</v>
      </c>
      <c r="J410" s="59">
        <v>1</v>
      </c>
      <c r="K410" s="93" t="s">
        <v>630</v>
      </c>
    </row>
    <row r="411" spans="1:11" hidden="1" x14ac:dyDescent="0.3">
      <c r="A411" s="97" t="s">
        <v>672</v>
      </c>
      <c r="B411" s="62" t="s">
        <v>1392</v>
      </c>
      <c r="C411" s="97" t="s">
        <v>1393</v>
      </c>
      <c r="D411" s="97">
        <v>2.19</v>
      </c>
      <c r="E411" s="97" t="s">
        <v>1243</v>
      </c>
      <c r="F411" s="97" t="s">
        <v>419</v>
      </c>
      <c r="G411" s="97" t="s">
        <v>656</v>
      </c>
      <c r="H411" s="97">
        <v>1</v>
      </c>
      <c r="I411" s="96">
        <f t="shared" si="6"/>
        <v>0</v>
      </c>
      <c r="J411" s="59">
        <v>1</v>
      </c>
      <c r="K411" s="93" t="s">
        <v>630</v>
      </c>
    </row>
    <row r="412" spans="1:11" hidden="1" x14ac:dyDescent="0.3">
      <c r="A412" s="97" t="s">
        <v>672</v>
      </c>
      <c r="B412" s="62" t="s">
        <v>1394</v>
      </c>
      <c r="C412" s="97" t="s">
        <v>1394</v>
      </c>
      <c r="D412" s="97">
        <v>2</v>
      </c>
      <c r="E412" s="97" t="s">
        <v>1243</v>
      </c>
      <c r="F412" s="97" t="s">
        <v>419</v>
      </c>
      <c r="G412" s="97" t="s">
        <v>656</v>
      </c>
      <c r="H412" s="97">
        <v>1</v>
      </c>
      <c r="I412" s="96">
        <f t="shared" si="6"/>
        <v>0</v>
      </c>
      <c r="J412" s="59">
        <v>1</v>
      </c>
      <c r="K412" s="93" t="s">
        <v>630</v>
      </c>
    </row>
    <row r="413" spans="1:11" hidden="1" x14ac:dyDescent="0.3">
      <c r="A413" s="97" t="s">
        <v>672</v>
      </c>
      <c r="B413" s="62" t="s">
        <v>1395</v>
      </c>
      <c r="C413" s="97" t="s">
        <v>1396</v>
      </c>
      <c r="D413" s="97">
        <v>2</v>
      </c>
      <c r="E413" s="97" t="s">
        <v>1243</v>
      </c>
      <c r="F413" s="97" t="s">
        <v>419</v>
      </c>
      <c r="G413" s="97" t="s">
        <v>656</v>
      </c>
      <c r="H413" s="97">
        <v>1</v>
      </c>
      <c r="I413" s="96">
        <f t="shared" si="6"/>
        <v>0</v>
      </c>
      <c r="J413" s="59">
        <v>1</v>
      </c>
      <c r="K413" s="93" t="s">
        <v>630</v>
      </c>
    </row>
    <row r="414" spans="1:11" hidden="1" x14ac:dyDescent="0.3">
      <c r="A414" s="97" t="s">
        <v>672</v>
      </c>
      <c r="B414" s="62" t="s">
        <v>1397</v>
      </c>
      <c r="C414" s="97" t="s">
        <v>1398</v>
      </c>
      <c r="D414" s="97">
        <v>1.92</v>
      </c>
      <c r="E414" s="97" t="s">
        <v>1243</v>
      </c>
      <c r="F414" s="97" t="s">
        <v>419</v>
      </c>
      <c r="G414" s="97" t="s">
        <v>656</v>
      </c>
      <c r="H414" s="97">
        <v>1</v>
      </c>
      <c r="I414" s="96">
        <f t="shared" si="6"/>
        <v>0</v>
      </c>
      <c r="J414" s="59">
        <v>1</v>
      </c>
      <c r="K414" s="93" t="s">
        <v>630</v>
      </c>
    </row>
    <row r="415" spans="1:11" hidden="1" x14ac:dyDescent="0.3">
      <c r="A415" s="97" t="s">
        <v>672</v>
      </c>
      <c r="B415" s="62" t="s">
        <v>1399</v>
      </c>
      <c r="C415" s="97" t="s">
        <v>1400</v>
      </c>
      <c r="D415" s="97">
        <v>1.91</v>
      </c>
      <c r="E415" s="97" t="s">
        <v>1243</v>
      </c>
      <c r="F415" s="97" t="s">
        <v>419</v>
      </c>
      <c r="G415" s="97" t="s">
        <v>656</v>
      </c>
      <c r="H415" s="97">
        <v>1</v>
      </c>
      <c r="I415" s="96">
        <f t="shared" si="6"/>
        <v>0</v>
      </c>
      <c r="J415" s="59">
        <v>1</v>
      </c>
      <c r="K415" s="93" t="s">
        <v>630</v>
      </c>
    </row>
    <row r="416" spans="1:11" hidden="1" x14ac:dyDescent="0.3">
      <c r="A416" s="97" t="s">
        <v>672</v>
      </c>
      <c r="B416" s="62" t="s">
        <v>1401</v>
      </c>
      <c r="C416" s="97" t="s">
        <v>1402</v>
      </c>
      <c r="D416" s="97">
        <v>1.84</v>
      </c>
      <c r="E416" s="97" t="s">
        <v>1243</v>
      </c>
      <c r="F416" s="97" t="s">
        <v>419</v>
      </c>
      <c r="G416" s="97" t="s">
        <v>656</v>
      </c>
      <c r="H416" s="97">
        <v>1</v>
      </c>
      <c r="I416" s="96">
        <f t="shared" si="6"/>
        <v>0</v>
      </c>
      <c r="J416" s="59">
        <v>1</v>
      </c>
      <c r="K416" s="93" t="s">
        <v>630</v>
      </c>
    </row>
    <row r="417" spans="1:11" hidden="1" x14ac:dyDescent="0.3">
      <c r="A417" s="97" t="s">
        <v>672</v>
      </c>
      <c r="B417" s="62" t="s">
        <v>1403</v>
      </c>
      <c r="C417" s="97" t="s">
        <v>1404</v>
      </c>
      <c r="D417" s="97">
        <v>1.82</v>
      </c>
      <c r="E417" s="97" t="s">
        <v>1243</v>
      </c>
      <c r="F417" s="97" t="s">
        <v>419</v>
      </c>
      <c r="G417" s="97" t="s">
        <v>656</v>
      </c>
      <c r="H417" s="97">
        <v>1</v>
      </c>
      <c r="I417" s="96">
        <f t="shared" si="6"/>
        <v>0</v>
      </c>
      <c r="J417" s="59">
        <v>1</v>
      </c>
      <c r="K417" s="93" t="s">
        <v>630</v>
      </c>
    </row>
    <row r="418" spans="1:11" hidden="1" x14ac:dyDescent="0.3">
      <c r="A418" s="97" t="s">
        <v>672</v>
      </c>
      <c r="B418" s="62" t="s">
        <v>1405</v>
      </c>
      <c r="C418" s="97" t="s">
        <v>1406</v>
      </c>
      <c r="D418" s="97">
        <v>1.7</v>
      </c>
      <c r="E418" s="97" t="s">
        <v>1243</v>
      </c>
      <c r="F418" s="97" t="s">
        <v>419</v>
      </c>
      <c r="G418" s="97" t="s">
        <v>656</v>
      </c>
      <c r="H418" s="97">
        <v>1</v>
      </c>
      <c r="I418" s="96">
        <f t="shared" si="6"/>
        <v>0</v>
      </c>
      <c r="J418" s="59">
        <v>1</v>
      </c>
      <c r="K418" s="93" t="s">
        <v>630</v>
      </c>
    </row>
    <row r="419" spans="1:11" hidden="1" x14ac:dyDescent="0.3">
      <c r="A419" s="97" t="s">
        <v>672</v>
      </c>
      <c r="B419" s="62" t="s">
        <v>1407</v>
      </c>
      <c r="C419" s="97" t="s">
        <v>1408</v>
      </c>
      <c r="D419" s="97">
        <v>1.7</v>
      </c>
      <c r="E419" s="97" t="s">
        <v>1243</v>
      </c>
      <c r="F419" s="97" t="s">
        <v>419</v>
      </c>
      <c r="G419" s="97" t="s">
        <v>656</v>
      </c>
      <c r="H419" s="97">
        <v>1</v>
      </c>
      <c r="I419" s="96">
        <f t="shared" si="6"/>
        <v>0</v>
      </c>
      <c r="J419" s="59">
        <v>1</v>
      </c>
      <c r="K419" s="93" t="s">
        <v>630</v>
      </c>
    </row>
    <row r="420" spans="1:11" hidden="1" x14ac:dyDescent="0.3">
      <c r="A420" s="97" t="s">
        <v>672</v>
      </c>
      <c r="B420" s="62" t="s">
        <v>1409</v>
      </c>
      <c r="C420" s="97" t="s">
        <v>1410</v>
      </c>
      <c r="D420" s="97">
        <v>1.7</v>
      </c>
      <c r="E420" s="97" t="s">
        <v>1243</v>
      </c>
      <c r="F420" s="97" t="s">
        <v>419</v>
      </c>
      <c r="G420" s="97" t="s">
        <v>656</v>
      </c>
      <c r="H420" s="97">
        <v>1</v>
      </c>
      <c r="I420" s="96">
        <f t="shared" si="6"/>
        <v>0</v>
      </c>
      <c r="J420" s="59">
        <v>1</v>
      </c>
      <c r="K420" s="93" t="s">
        <v>630</v>
      </c>
    </row>
    <row r="421" spans="1:11" hidden="1" x14ac:dyDescent="0.3">
      <c r="A421" s="97" t="s">
        <v>672</v>
      </c>
      <c r="B421" s="62" t="s">
        <v>1411</v>
      </c>
      <c r="C421" s="97" t="s">
        <v>1412</v>
      </c>
      <c r="D421" s="97">
        <v>1.63</v>
      </c>
      <c r="E421" s="97" t="s">
        <v>1243</v>
      </c>
      <c r="F421" s="97" t="s">
        <v>419</v>
      </c>
      <c r="G421" s="97" t="s">
        <v>656</v>
      </c>
      <c r="H421" s="97">
        <v>1</v>
      </c>
      <c r="I421" s="96">
        <f t="shared" si="6"/>
        <v>0</v>
      </c>
      <c r="J421" s="59">
        <v>1</v>
      </c>
      <c r="K421" s="93" t="s">
        <v>630</v>
      </c>
    </row>
    <row r="422" spans="1:11" hidden="1" x14ac:dyDescent="0.3">
      <c r="A422" s="97" t="s">
        <v>672</v>
      </c>
      <c r="B422" s="62" t="s">
        <v>1413</v>
      </c>
      <c r="C422" s="97" t="s">
        <v>1413</v>
      </c>
      <c r="D422" s="97">
        <v>1.6</v>
      </c>
      <c r="E422" s="97" t="s">
        <v>1243</v>
      </c>
      <c r="F422" s="97" t="s">
        <v>419</v>
      </c>
      <c r="G422" s="97" t="s">
        <v>656</v>
      </c>
      <c r="H422" s="97">
        <v>1</v>
      </c>
      <c r="I422" s="96">
        <f t="shared" si="6"/>
        <v>0</v>
      </c>
      <c r="J422" s="59">
        <v>1</v>
      </c>
      <c r="K422" s="93" t="s">
        <v>630</v>
      </c>
    </row>
    <row r="423" spans="1:11" hidden="1" x14ac:dyDescent="0.3">
      <c r="A423" s="97" t="s">
        <v>672</v>
      </c>
      <c r="B423" s="62" t="s">
        <v>1414</v>
      </c>
      <c r="C423" s="97" t="s">
        <v>1415</v>
      </c>
      <c r="D423" s="97">
        <v>1.5</v>
      </c>
      <c r="E423" s="97" t="s">
        <v>1243</v>
      </c>
      <c r="F423" s="97" t="s">
        <v>419</v>
      </c>
      <c r="G423" s="97" t="s">
        <v>656</v>
      </c>
      <c r="H423" s="97">
        <v>1</v>
      </c>
      <c r="I423" s="96">
        <f t="shared" si="6"/>
        <v>0</v>
      </c>
      <c r="J423" s="59">
        <v>1</v>
      </c>
      <c r="K423" s="93" t="s">
        <v>630</v>
      </c>
    </row>
    <row r="424" spans="1:11" hidden="1" x14ac:dyDescent="0.3">
      <c r="A424" s="97" t="s">
        <v>672</v>
      </c>
      <c r="B424" s="62" t="s">
        <v>1416</v>
      </c>
      <c r="C424" s="97" t="s">
        <v>1416</v>
      </c>
      <c r="D424" s="97">
        <v>1.35</v>
      </c>
      <c r="E424" s="97" t="s">
        <v>1243</v>
      </c>
      <c r="F424" s="97" t="s">
        <v>419</v>
      </c>
      <c r="G424" s="97" t="s">
        <v>656</v>
      </c>
      <c r="H424" s="97">
        <v>1</v>
      </c>
      <c r="I424" s="96">
        <f t="shared" si="6"/>
        <v>0</v>
      </c>
      <c r="J424" s="59">
        <v>1</v>
      </c>
      <c r="K424" s="93" t="s">
        <v>630</v>
      </c>
    </row>
    <row r="425" spans="1:11" hidden="1" x14ac:dyDescent="0.3">
      <c r="A425" s="97" t="s">
        <v>672</v>
      </c>
      <c r="B425" s="62" t="s">
        <v>1417</v>
      </c>
      <c r="C425" s="97" t="s">
        <v>1417</v>
      </c>
      <c r="D425" s="97">
        <v>1.3</v>
      </c>
      <c r="E425" s="97" t="s">
        <v>1243</v>
      </c>
      <c r="F425" s="97" t="s">
        <v>419</v>
      </c>
      <c r="G425" s="97" t="s">
        <v>656</v>
      </c>
      <c r="H425" s="97">
        <v>1</v>
      </c>
      <c r="I425" s="96">
        <f t="shared" si="6"/>
        <v>0</v>
      </c>
      <c r="J425" s="59">
        <v>1</v>
      </c>
      <c r="K425" s="93" t="s">
        <v>630</v>
      </c>
    </row>
    <row r="426" spans="1:11" hidden="1" x14ac:dyDescent="0.3">
      <c r="A426" s="97" t="s">
        <v>672</v>
      </c>
      <c r="B426" s="62" t="s">
        <v>1418</v>
      </c>
      <c r="C426" s="97">
        <v>0</v>
      </c>
      <c r="D426" s="97">
        <v>1.25</v>
      </c>
      <c r="E426" s="97" t="s">
        <v>1243</v>
      </c>
      <c r="F426" s="97" t="s">
        <v>419</v>
      </c>
      <c r="G426" s="97" t="s">
        <v>656</v>
      </c>
      <c r="H426" s="97">
        <v>1</v>
      </c>
      <c r="I426" s="96">
        <f t="shared" si="6"/>
        <v>0</v>
      </c>
      <c r="J426" s="59">
        <v>1</v>
      </c>
      <c r="K426" s="93" t="s">
        <v>630</v>
      </c>
    </row>
    <row r="427" spans="1:11" hidden="1" x14ac:dyDescent="0.3">
      <c r="A427" s="97" t="s">
        <v>672</v>
      </c>
      <c r="B427" s="62" t="s">
        <v>1419</v>
      </c>
      <c r="C427" s="97" t="s">
        <v>1420</v>
      </c>
      <c r="D427" s="97">
        <v>1.25</v>
      </c>
      <c r="E427" s="97" t="s">
        <v>1243</v>
      </c>
      <c r="F427" s="97" t="s">
        <v>419</v>
      </c>
      <c r="G427" s="97" t="s">
        <v>656</v>
      </c>
      <c r="H427" s="97">
        <v>1</v>
      </c>
      <c r="I427" s="96">
        <f t="shared" si="6"/>
        <v>0</v>
      </c>
      <c r="J427" s="59">
        <v>1</v>
      </c>
      <c r="K427" s="93" t="s">
        <v>630</v>
      </c>
    </row>
    <row r="428" spans="1:11" hidden="1" x14ac:dyDescent="0.3">
      <c r="A428" s="97" t="s">
        <v>672</v>
      </c>
      <c r="B428" s="62" t="s">
        <v>1421</v>
      </c>
      <c r="C428" s="97" t="s">
        <v>1422</v>
      </c>
      <c r="D428" s="97">
        <v>1.25</v>
      </c>
      <c r="E428" s="97" t="s">
        <v>1243</v>
      </c>
      <c r="F428" s="97" t="s">
        <v>419</v>
      </c>
      <c r="G428" s="97" t="s">
        <v>656</v>
      </c>
      <c r="H428" s="97">
        <v>1</v>
      </c>
      <c r="I428" s="96">
        <f t="shared" si="6"/>
        <v>0</v>
      </c>
      <c r="J428" s="59">
        <v>1</v>
      </c>
      <c r="K428" s="93" t="s">
        <v>630</v>
      </c>
    </row>
    <row r="429" spans="1:11" hidden="1" x14ac:dyDescent="0.3">
      <c r="A429" s="97" t="s">
        <v>672</v>
      </c>
      <c r="B429" s="62" t="s">
        <v>1423</v>
      </c>
      <c r="C429" s="97" t="s">
        <v>1424</v>
      </c>
      <c r="D429" s="97">
        <v>1.1000000000000001</v>
      </c>
      <c r="E429" s="97" t="s">
        <v>1243</v>
      </c>
      <c r="F429" s="97" t="s">
        <v>419</v>
      </c>
      <c r="G429" s="97" t="s">
        <v>656</v>
      </c>
      <c r="H429" s="97">
        <v>1</v>
      </c>
      <c r="I429" s="96">
        <f t="shared" si="6"/>
        <v>0</v>
      </c>
      <c r="J429" s="59">
        <v>1</v>
      </c>
      <c r="K429" s="93" t="s">
        <v>630</v>
      </c>
    </row>
    <row r="430" spans="1:11" hidden="1" x14ac:dyDescent="0.3">
      <c r="A430" s="97" t="s">
        <v>672</v>
      </c>
      <c r="B430" s="62" t="s">
        <v>1425</v>
      </c>
      <c r="C430" s="97" t="s">
        <v>1426</v>
      </c>
      <c r="D430" s="97">
        <v>1.05</v>
      </c>
      <c r="E430" s="97" t="s">
        <v>1243</v>
      </c>
      <c r="F430" s="97" t="s">
        <v>419</v>
      </c>
      <c r="G430" s="97" t="s">
        <v>656</v>
      </c>
      <c r="H430" s="97">
        <v>1</v>
      </c>
      <c r="I430" s="96">
        <f t="shared" si="6"/>
        <v>0</v>
      </c>
      <c r="J430" s="59">
        <v>1</v>
      </c>
      <c r="K430" s="93" t="s">
        <v>630</v>
      </c>
    </row>
    <row r="431" spans="1:11" hidden="1" x14ac:dyDescent="0.3">
      <c r="A431" s="97" t="s">
        <v>672</v>
      </c>
      <c r="B431" s="62" t="s">
        <v>1427</v>
      </c>
      <c r="C431" s="97" t="s">
        <v>1428</v>
      </c>
      <c r="D431" s="97">
        <v>1</v>
      </c>
      <c r="E431" s="97" t="s">
        <v>1243</v>
      </c>
      <c r="F431" s="97" t="s">
        <v>419</v>
      </c>
      <c r="G431" s="97" t="s">
        <v>656</v>
      </c>
      <c r="H431" s="97">
        <v>1</v>
      </c>
      <c r="I431" s="96">
        <f t="shared" si="6"/>
        <v>0</v>
      </c>
      <c r="J431" s="59">
        <v>1</v>
      </c>
      <c r="K431" s="93" t="s">
        <v>630</v>
      </c>
    </row>
    <row r="432" spans="1:11" hidden="1" x14ac:dyDescent="0.3">
      <c r="A432" s="97" t="s">
        <v>672</v>
      </c>
      <c r="B432" s="62" t="s">
        <v>1429</v>
      </c>
      <c r="C432" s="97" t="s">
        <v>1430</v>
      </c>
      <c r="D432" s="97">
        <v>1</v>
      </c>
      <c r="E432" s="97" t="s">
        <v>1243</v>
      </c>
      <c r="F432" s="97" t="s">
        <v>419</v>
      </c>
      <c r="G432" s="97" t="s">
        <v>656</v>
      </c>
      <c r="H432" s="97">
        <v>1</v>
      </c>
      <c r="I432" s="96">
        <f t="shared" si="6"/>
        <v>0</v>
      </c>
      <c r="J432" s="59">
        <v>1</v>
      </c>
      <c r="K432" s="93" t="s">
        <v>630</v>
      </c>
    </row>
    <row r="433" spans="1:11" hidden="1" x14ac:dyDescent="0.3">
      <c r="A433" s="97" t="s">
        <v>672</v>
      </c>
      <c r="B433" s="62" t="s">
        <v>1431</v>
      </c>
      <c r="C433" s="97" t="s">
        <v>1432</v>
      </c>
      <c r="D433" s="97">
        <v>1</v>
      </c>
      <c r="E433" s="97" t="s">
        <v>1243</v>
      </c>
      <c r="F433" s="97" t="s">
        <v>419</v>
      </c>
      <c r="G433" s="97" t="s">
        <v>656</v>
      </c>
      <c r="H433" s="97">
        <v>1</v>
      </c>
      <c r="I433" s="96">
        <f t="shared" si="6"/>
        <v>0</v>
      </c>
      <c r="J433" s="59">
        <v>1</v>
      </c>
      <c r="K433" s="93" t="s">
        <v>630</v>
      </c>
    </row>
    <row r="434" spans="1:11" hidden="1" x14ac:dyDescent="0.3">
      <c r="A434" s="97" t="s">
        <v>672</v>
      </c>
      <c r="B434" s="62" t="s">
        <v>559</v>
      </c>
      <c r="C434" s="97" t="s">
        <v>1433</v>
      </c>
      <c r="D434" s="97">
        <v>1</v>
      </c>
      <c r="E434" s="97" t="s">
        <v>1243</v>
      </c>
      <c r="F434" s="97" t="s">
        <v>419</v>
      </c>
      <c r="G434" s="97" t="s">
        <v>656</v>
      </c>
      <c r="H434" s="97">
        <v>1</v>
      </c>
      <c r="I434" s="96">
        <f t="shared" si="6"/>
        <v>0</v>
      </c>
      <c r="J434" s="59">
        <v>1</v>
      </c>
      <c r="K434" s="93" t="s">
        <v>630</v>
      </c>
    </row>
    <row r="435" spans="1:11" hidden="1" x14ac:dyDescent="0.3">
      <c r="A435" s="97" t="s">
        <v>672</v>
      </c>
      <c r="B435" s="62" t="s">
        <v>1434</v>
      </c>
      <c r="C435" s="97" t="s">
        <v>1435</v>
      </c>
      <c r="D435" s="97">
        <v>1</v>
      </c>
      <c r="E435" s="97" t="s">
        <v>1243</v>
      </c>
      <c r="F435" s="97" t="s">
        <v>419</v>
      </c>
      <c r="G435" s="97" t="s">
        <v>656</v>
      </c>
      <c r="H435" s="97">
        <v>1</v>
      </c>
      <c r="I435" s="96">
        <f t="shared" si="6"/>
        <v>0</v>
      </c>
      <c r="J435" s="59">
        <v>1</v>
      </c>
      <c r="K435" s="93" t="s">
        <v>630</v>
      </c>
    </row>
    <row r="436" spans="1:11" hidden="1" x14ac:dyDescent="0.3">
      <c r="A436" s="97" t="s">
        <v>672</v>
      </c>
      <c r="B436" s="62" t="s">
        <v>1436</v>
      </c>
      <c r="C436" s="97" t="s">
        <v>1437</v>
      </c>
      <c r="D436" s="97">
        <v>0.98</v>
      </c>
      <c r="E436" s="97" t="s">
        <v>1243</v>
      </c>
      <c r="F436" s="97" t="s">
        <v>419</v>
      </c>
      <c r="G436" s="97" t="s">
        <v>656</v>
      </c>
      <c r="H436" s="97">
        <v>1</v>
      </c>
      <c r="I436" s="96">
        <f t="shared" si="6"/>
        <v>0</v>
      </c>
      <c r="J436" s="59">
        <v>1</v>
      </c>
      <c r="K436" s="93" t="s">
        <v>630</v>
      </c>
    </row>
    <row r="437" spans="1:11" hidden="1" x14ac:dyDescent="0.3">
      <c r="A437" s="97" t="s">
        <v>672</v>
      </c>
      <c r="B437" s="62" t="s">
        <v>1438</v>
      </c>
      <c r="C437" s="97">
        <v>0</v>
      </c>
      <c r="D437" s="97">
        <v>0.63</v>
      </c>
      <c r="E437" s="97" t="s">
        <v>1243</v>
      </c>
      <c r="F437" s="97" t="s">
        <v>419</v>
      </c>
      <c r="G437" s="97" t="s">
        <v>656</v>
      </c>
      <c r="H437" s="97">
        <v>1</v>
      </c>
      <c r="I437" s="96">
        <f t="shared" si="6"/>
        <v>0</v>
      </c>
      <c r="J437" s="59">
        <v>1</v>
      </c>
      <c r="K437" s="93" t="s">
        <v>630</v>
      </c>
    </row>
    <row r="438" spans="1:11" hidden="1" x14ac:dyDescent="0.3">
      <c r="A438" s="97" t="s">
        <v>672</v>
      </c>
      <c r="B438" s="62" t="s">
        <v>1439</v>
      </c>
      <c r="C438" s="97" t="s">
        <v>1439</v>
      </c>
      <c r="D438" s="97">
        <v>0.6</v>
      </c>
      <c r="E438" s="97" t="s">
        <v>1243</v>
      </c>
      <c r="F438" s="97" t="s">
        <v>419</v>
      </c>
      <c r="G438" s="97" t="s">
        <v>656</v>
      </c>
      <c r="H438" s="97">
        <v>1</v>
      </c>
      <c r="I438" s="96">
        <f t="shared" si="6"/>
        <v>0</v>
      </c>
      <c r="J438" s="59">
        <v>1</v>
      </c>
      <c r="K438" s="93" t="s">
        <v>630</v>
      </c>
    </row>
    <row r="439" spans="1:11" hidden="1" x14ac:dyDescent="0.3">
      <c r="A439" s="97" t="s">
        <v>672</v>
      </c>
      <c r="B439" s="62" t="s">
        <v>1440</v>
      </c>
      <c r="C439" s="97" t="s">
        <v>1441</v>
      </c>
      <c r="D439" s="97">
        <v>0.52</v>
      </c>
      <c r="E439" s="97" t="s">
        <v>1243</v>
      </c>
      <c r="F439" s="97" t="s">
        <v>419</v>
      </c>
      <c r="G439" s="97" t="s">
        <v>656</v>
      </c>
      <c r="H439" s="97">
        <v>1</v>
      </c>
      <c r="I439" s="96">
        <f t="shared" si="6"/>
        <v>0</v>
      </c>
      <c r="J439" s="59">
        <v>1</v>
      </c>
      <c r="K439" s="93" t="s">
        <v>630</v>
      </c>
    </row>
    <row r="440" spans="1:11" hidden="1" x14ac:dyDescent="0.3">
      <c r="A440" s="97" t="s">
        <v>672</v>
      </c>
      <c r="B440" s="62" t="s">
        <v>1442</v>
      </c>
      <c r="C440" s="97" t="s">
        <v>1442</v>
      </c>
      <c r="D440" s="97">
        <v>0.5</v>
      </c>
      <c r="E440" s="97" t="s">
        <v>1243</v>
      </c>
      <c r="F440" s="97" t="s">
        <v>419</v>
      </c>
      <c r="G440" s="97" t="s">
        <v>656</v>
      </c>
      <c r="H440" s="97">
        <v>1</v>
      </c>
      <c r="I440" s="96">
        <f t="shared" si="6"/>
        <v>0</v>
      </c>
      <c r="J440" s="59">
        <v>1</v>
      </c>
      <c r="K440" s="93" t="s">
        <v>630</v>
      </c>
    </row>
    <row r="441" spans="1:11" hidden="1" x14ac:dyDescent="0.3">
      <c r="A441" s="97" t="s">
        <v>672</v>
      </c>
      <c r="B441" s="62" t="s">
        <v>1443</v>
      </c>
      <c r="C441" s="97" t="s">
        <v>1444</v>
      </c>
      <c r="D441" s="97">
        <v>0.5</v>
      </c>
      <c r="E441" s="97" t="s">
        <v>1243</v>
      </c>
      <c r="F441" s="97" t="s">
        <v>419</v>
      </c>
      <c r="G441" s="97" t="s">
        <v>656</v>
      </c>
      <c r="H441" s="97">
        <v>1</v>
      </c>
      <c r="I441" s="96">
        <f t="shared" si="6"/>
        <v>0</v>
      </c>
      <c r="J441" s="59">
        <v>1</v>
      </c>
      <c r="K441" s="93" t="s">
        <v>630</v>
      </c>
    </row>
    <row r="442" spans="1:11" hidden="1" x14ac:dyDescent="0.3">
      <c r="A442" s="97" t="s">
        <v>672</v>
      </c>
      <c r="B442" s="62" t="s">
        <v>1445</v>
      </c>
      <c r="C442" s="97" t="s">
        <v>1446</v>
      </c>
      <c r="D442" s="97">
        <v>0.4</v>
      </c>
      <c r="E442" s="97" t="s">
        <v>1243</v>
      </c>
      <c r="F442" s="97" t="s">
        <v>419</v>
      </c>
      <c r="G442" s="97" t="s">
        <v>656</v>
      </c>
      <c r="H442" s="97">
        <v>1</v>
      </c>
      <c r="I442" s="96">
        <f t="shared" si="6"/>
        <v>0</v>
      </c>
      <c r="J442" s="59">
        <v>1</v>
      </c>
      <c r="K442" s="93" t="s">
        <v>630</v>
      </c>
    </row>
    <row r="443" spans="1:11" hidden="1" x14ac:dyDescent="0.3">
      <c r="A443" s="97" t="s">
        <v>672</v>
      </c>
      <c r="B443" s="62" t="s">
        <v>1447</v>
      </c>
      <c r="C443" s="97">
        <v>0</v>
      </c>
      <c r="D443" s="97">
        <v>0.3</v>
      </c>
      <c r="E443" s="97" t="s">
        <v>1243</v>
      </c>
      <c r="F443" s="97" t="s">
        <v>419</v>
      </c>
      <c r="G443" s="97" t="s">
        <v>656</v>
      </c>
      <c r="H443" s="97">
        <v>1</v>
      </c>
      <c r="I443" s="96">
        <f t="shared" si="6"/>
        <v>0</v>
      </c>
      <c r="J443" s="59">
        <v>1</v>
      </c>
      <c r="K443" s="93" t="s">
        <v>630</v>
      </c>
    </row>
    <row r="444" spans="1:11" hidden="1" x14ac:dyDescent="0.3">
      <c r="A444" s="97" t="s">
        <v>672</v>
      </c>
      <c r="B444" s="62" t="s">
        <v>1448</v>
      </c>
      <c r="C444" s="97" t="s">
        <v>1449</v>
      </c>
      <c r="D444" s="97">
        <v>0</v>
      </c>
      <c r="E444" s="97" t="s">
        <v>1243</v>
      </c>
      <c r="F444" s="97" t="s">
        <v>419</v>
      </c>
      <c r="G444" s="97" t="s">
        <v>656</v>
      </c>
      <c r="H444" s="97">
        <v>1</v>
      </c>
      <c r="I444" s="96">
        <f t="shared" si="6"/>
        <v>0</v>
      </c>
      <c r="J444" s="59">
        <v>1</v>
      </c>
      <c r="K444" s="93" t="s">
        <v>630</v>
      </c>
    </row>
    <row r="445" spans="1:11" hidden="1" x14ac:dyDescent="0.3">
      <c r="A445" s="97" t="s">
        <v>672</v>
      </c>
      <c r="B445" s="62" t="s">
        <v>1450</v>
      </c>
      <c r="C445" s="97" t="s">
        <v>1451</v>
      </c>
      <c r="D445" s="97">
        <v>0</v>
      </c>
      <c r="E445" s="97" t="s">
        <v>1243</v>
      </c>
      <c r="F445" s="97" t="s">
        <v>419</v>
      </c>
      <c r="G445" s="97" t="s">
        <v>656</v>
      </c>
      <c r="H445" s="97">
        <v>1</v>
      </c>
      <c r="I445" s="96">
        <f t="shared" si="6"/>
        <v>0</v>
      </c>
      <c r="J445" s="59">
        <v>0</v>
      </c>
      <c r="K445" s="93" t="s">
        <v>630</v>
      </c>
    </row>
    <row r="446" spans="1:11" hidden="1" x14ac:dyDescent="0.3">
      <c r="A446" s="97" t="s">
        <v>654</v>
      </c>
      <c r="B446" s="62" t="s">
        <v>1452</v>
      </c>
      <c r="C446" s="97">
        <v>0</v>
      </c>
      <c r="D446" s="97" t="e">
        <v>#N/A</v>
      </c>
      <c r="E446" s="97" t="s">
        <v>1243</v>
      </c>
      <c r="F446" s="97" t="s">
        <v>425</v>
      </c>
      <c r="G446" s="97" t="s">
        <v>656</v>
      </c>
      <c r="H446" s="97">
        <v>0</v>
      </c>
      <c r="I446" s="96">
        <f t="shared" si="6"/>
        <v>1</v>
      </c>
      <c r="J446" s="59">
        <v>0</v>
      </c>
      <c r="K446" s="93" t="s">
        <v>630</v>
      </c>
    </row>
    <row r="447" spans="1:11" hidden="1" x14ac:dyDescent="0.3">
      <c r="A447" s="97" t="s">
        <v>654</v>
      </c>
      <c r="B447" s="62" t="s">
        <v>1453</v>
      </c>
      <c r="C447" s="97">
        <v>0</v>
      </c>
      <c r="D447" s="97" t="e">
        <v>#N/A</v>
      </c>
      <c r="E447" s="97" t="s">
        <v>1243</v>
      </c>
      <c r="F447" s="97" t="s">
        <v>425</v>
      </c>
      <c r="G447" s="97" t="s">
        <v>656</v>
      </c>
      <c r="H447" s="97">
        <v>0</v>
      </c>
      <c r="I447" s="96">
        <f t="shared" si="6"/>
        <v>1</v>
      </c>
      <c r="J447" s="59">
        <v>0</v>
      </c>
      <c r="K447" s="93" t="s">
        <v>630</v>
      </c>
    </row>
    <row r="448" spans="1:11" hidden="1" x14ac:dyDescent="0.3">
      <c r="A448" s="97" t="s">
        <v>654</v>
      </c>
      <c r="B448" s="62" t="s">
        <v>1454</v>
      </c>
      <c r="C448" s="97">
        <v>0</v>
      </c>
      <c r="D448" s="97" t="e">
        <v>#N/A</v>
      </c>
      <c r="E448" s="97" t="s">
        <v>1243</v>
      </c>
      <c r="F448" s="97" t="s">
        <v>425</v>
      </c>
      <c r="G448" s="97" t="s">
        <v>656</v>
      </c>
      <c r="H448" s="97">
        <v>0</v>
      </c>
      <c r="I448" s="96">
        <f t="shared" si="6"/>
        <v>1</v>
      </c>
      <c r="J448" s="59">
        <v>0</v>
      </c>
      <c r="K448" s="93" t="s">
        <v>630</v>
      </c>
    </row>
    <row r="449" spans="1:11" hidden="1" x14ac:dyDescent="0.3">
      <c r="A449" s="97" t="s">
        <v>654</v>
      </c>
      <c r="B449" s="62" t="s">
        <v>1455</v>
      </c>
      <c r="C449" s="97" t="s">
        <v>1456</v>
      </c>
      <c r="D449" s="97">
        <v>210</v>
      </c>
      <c r="E449" s="97" t="s">
        <v>1243</v>
      </c>
      <c r="F449" s="97" t="s">
        <v>419</v>
      </c>
      <c r="G449" s="97" t="s">
        <v>656</v>
      </c>
      <c r="H449" s="97">
        <v>1</v>
      </c>
      <c r="I449" s="96">
        <f t="shared" si="6"/>
        <v>0</v>
      </c>
      <c r="J449" s="59">
        <v>1</v>
      </c>
      <c r="K449" s="93" t="s">
        <v>630</v>
      </c>
    </row>
    <row r="450" spans="1:11" hidden="1" x14ac:dyDescent="0.3">
      <c r="A450" s="97" t="s">
        <v>654</v>
      </c>
      <c r="B450" s="62" t="s">
        <v>1457</v>
      </c>
      <c r="C450" s="97" t="s">
        <v>1458</v>
      </c>
      <c r="D450" s="97">
        <v>57</v>
      </c>
      <c r="E450" s="97" t="s">
        <v>1243</v>
      </c>
      <c r="F450" s="97" t="s">
        <v>419</v>
      </c>
      <c r="G450" s="97" t="s">
        <v>656</v>
      </c>
      <c r="H450" s="97">
        <v>1</v>
      </c>
      <c r="I450" s="96">
        <f t="shared" ref="I450:I513" si="7">NOT(H450)*1</f>
        <v>0</v>
      </c>
      <c r="J450" s="59">
        <v>1</v>
      </c>
      <c r="K450" s="93" t="s">
        <v>630</v>
      </c>
    </row>
    <row r="451" spans="1:11" hidden="1" x14ac:dyDescent="0.3">
      <c r="A451" s="97" t="s">
        <v>654</v>
      </c>
      <c r="B451" s="62" t="s">
        <v>1459</v>
      </c>
      <c r="C451" s="97" t="s">
        <v>1460</v>
      </c>
      <c r="D451" s="97">
        <v>55</v>
      </c>
      <c r="E451" s="97" t="s">
        <v>1243</v>
      </c>
      <c r="F451" s="97" t="s">
        <v>419</v>
      </c>
      <c r="G451" s="97" t="s">
        <v>656</v>
      </c>
      <c r="H451" s="97">
        <v>1</v>
      </c>
      <c r="I451" s="96">
        <f t="shared" si="7"/>
        <v>0</v>
      </c>
      <c r="J451" s="59">
        <v>1</v>
      </c>
      <c r="K451" s="93" t="s">
        <v>630</v>
      </c>
    </row>
    <row r="452" spans="1:11" hidden="1" x14ac:dyDescent="0.3">
      <c r="A452" s="97" t="s">
        <v>654</v>
      </c>
      <c r="B452" s="62" t="s">
        <v>1461</v>
      </c>
      <c r="C452" s="97" t="s">
        <v>1462</v>
      </c>
      <c r="D452" s="97">
        <v>51.2</v>
      </c>
      <c r="E452" s="97" t="s">
        <v>1243</v>
      </c>
      <c r="F452" s="97" t="s">
        <v>419</v>
      </c>
      <c r="G452" s="97" t="s">
        <v>656</v>
      </c>
      <c r="H452" s="97">
        <v>1</v>
      </c>
      <c r="I452" s="96">
        <f t="shared" si="7"/>
        <v>0</v>
      </c>
      <c r="J452" s="59">
        <v>1</v>
      </c>
      <c r="K452" s="93" t="s">
        <v>630</v>
      </c>
    </row>
    <row r="453" spans="1:11" hidden="1" x14ac:dyDescent="0.3">
      <c r="A453" s="97" t="s">
        <v>654</v>
      </c>
      <c r="B453" s="62" t="s">
        <v>1463</v>
      </c>
      <c r="C453" s="97" t="s">
        <v>1464</v>
      </c>
      <c r="D453" s="97">
        <v>25.9</v>
      </c>
      <c r="E453" s="97" t="s">
        <v>1243</v>
      </c>
      <c r="F453" s="97" t="s">
        <v>419</v>
      </c>
      <c r="G453" s="97" t="s">
        <v>656</v>
      </c>
      <c r="H453" s="97">
        <v>1</v>
      </c>
      <c r="I453" s="96">
        <f t="shared" si="7"/>
        <v>0</v>
      </c>
      <c r="J453" s="59">
        <v>1</v>
      </c>
      <c r="K453" s="93" t="s">
        <v>630</v>
      </c>
    </row>
    <row r="454" spans="1:11" hidden="1" x14ac:dyDescent="0.3">
      <c r="A454" s="97" t="s">
        <v>654</v>
      </c>
      <c r="B454" s="62" t="s">
        <v>1465</v>
      </c>
      <c r="C454" s="97" t="s">
        <v>1466</v>
      </c>
      <c r="D454" s="97">
        <v>18.399999999999999</v>
      </c>
      <c r="E454" s="97" t="s">
        <v>1243</v>
      </c>
      <c r="F454" s="97" t="s">
        <v>419</v>
      </c>
      <c r="G454" s="97" t="s">
        <v>656</v>
      </c>
      <c r="H454" s="97">
        <v>1</v>
      </c>
      <c r="I454" s="96">
        <f t="shared" si="7"/>
        <v>0</v>
      </c>
      <c r="J454" s="59">
        <v>1</v>
      </c>
      <c r="K454" s="93" t="s">
        <v>630</v>
      </c>
    </row>
    <row r="455" spans="1:11" hidden="1" x14ac:dyDescent="0.3">
      <c r="A455" s="97" t="s">
        <v>654</v>
      </c>
      <c r="B455" s="62" t="s">
        <v>1467</v>
      </c>
      <c r="C455" s="97" t="s">
        <v>1468</v>
      </c>
      <c r="D455" s="97">
        <v>13.5</v>
      </c>
      <c r="E455" s="97" t="s">
        <v>1243</v>
      </c>
      <c r="F455" s="97" t="s">
        <v>419</v>
      </c>
      <c r="G455" s="97" t="s">
        <v>656</v>
      </c>
      <c r="H455" s="97">
        <v>1</v>
      </c>
      <c r="I455" s="96">
        <f t="shared" si="7"/>
        <v>0</v>
      </c>
      <c r="J455" s="59">
        <v>1</v>
      </c>
      <c r="K455" s="93" t="s">
        <v>630</v>
      </c>
    </row>
    <row r="456" spans="1:11" hidden="1" x14ac:dyDescent="0.3">
      <c r="A456" s="97" t="s">
        <v>654</v>
      </c>
      <c r="B456" s="62" t="s">
        <v>1469</v>
      </c>
      <c r="C456" s="97" t="s">
        <v>1470</v>
      </c>
      <c r="D456" s="97">
        <v>13</v>
      </c>
      <c r="E456" s="97" t="s">
        <v>1243</v>
      </c>
      <c r="F456" s="97" t="s">
        <v>419</v>
      </c>
      <c r="G456" s="97" t="s">
        <v>656</v>
      </c>
      <c r="H456" s="97">
        <v>1</v>
      </c>
      <c r="I456" s="96">
        <f t="shared" si="7"/>
        <v>0</v>
      </c>
      <c r="J456" s="59">
        <v>1</v>
      </c>
      <c r="K456" s="93" t="s">
        <v>630</v>
      </c>
    </row>
    <row r="457" spans="1:11" hidden="1" x14ac:dyDescent="0.3">
      <c r="A457" s="97" t="s">
        <v>654</v>
      </c>
      <c r="B457" s="62" t="s">
        <v>1471</v>
      </c>
      <c r="C457" s="97" t="s">
        <v>1472</v>
      </c>
      <c r="D457" s="97">
        <v>12.8</v>
      </c>
      <c r="E457" s="97" t="s">
        <v>1243</v>
      </c>
      <c r="F457" s="97" t="s">
        <v>419</v>
      </c>
      <c r="G457" s="97" t="s">
        <v>656</v>
      </c>
      <c r="H457" s="97">
        <v>1</v>
      </c>
      <c r="I457" s="96">
        <f t="shared" si="7"/>
        <v>0</v>
      </c>
      <c r="J457" s="59">
        <v>1</v>
      </c>
      <c r="K457" s="93" t="s">
        <v>630</v>
      </c>
    </row>
    <row r="458" spans="1:11" hidden="1" x14ac:dyDescent="0.3">
      <c r="A458" s="97" t="s">
        <v>654</v>
      </c>
      <c r="B458" s="62" t="s">
        <v>1473</v>
      </c>
      <c r="C458" s="97" t="s">
        <v>1474</v>
      </c>
      <c r="D458" s="97">
        <v>12.5</v>
      </c>
      <c r="E458" s="97" t="s">
        <v>1243</v>
      </c>
      <c r="F458" s="97" t="s">
        <v>419</v>
      </c>
      <c r="G458" s="97" t="s">
        <v>656</v>
      </c>
      <c r="H458" s="97">
        <v>1</v>
      </c>
      <c r="I458" s="96">
        <f t="shared" si="7"/>
        <v>0</v>
      </c>
      <c r="J458" s="59">
        <v>1</v>
      </c>
      <c r="K458" s="93" t="s">
        <v>630</v>
      </c>
    </row>
    <row r="459" spans="1:11" hidden="1" x14ac:dyDescent="0.3">
      <c r="A459" s="97" t="s">
        <v>654</v>
      </c>
      <c r="B459" s="62" t="s">
        <v>1475</v>
      </c>
      <c r="C459" s="97" t="s">
        <v>1476</v>
      </c>
      <c r="D459" s="97">
        <v>11.4</v>
      </c>
      <c r="E459" s="97" t="s">
        <v>1243</v>
      </c>
      <c r="F459" s="97" t="s">
        <v>419</v>
      </c>
      <c r="G459" s="97" t="s">
        <v>656</v>
      </c>
      <c r="H459" s="97">
        <v>1</v>
      </c>
      <c r="I459" s="96">
        <f t="shared" si="7"/>
        <v>0</v>
      </c>
      <c r="J459" s="59">
        <v>1</v>
      </c>
      <c r="K459" s="93" t="s">
        <v>630</v>
      </c>
    </row>
    <row r="460" spans="1:11" hidden="1" x14ac:dyDescent="0.3">
      <c r="A460" s="97" t="s">
        <v>654</v>
      </c>
      <c r="B460" s="62" t="s">
        <v>1477</v>
      </c>
      <c r="C460" s="97" t="s">
        <v>1478</v>
      </c>
      <c r="D460" s="97">
        <v>11</v>
      </c>
      <c r="E460" s="97" t="s">
        <v>1243</v>
      </c>
      <c r="F460" s="97" t="s">
        <v>419</v>
      </c>
      <c r="G460" s="97" t="s">
        <v>656</v>
      </c>
      <c r="H460" s="97">
        <v>1</v>
      </c>
      <c r="I460" s="96">
        <f t="shared" si="7"/>
        <v>0</v>
      </c>
      <c r="J460" s="59">
        <v>1</v>
      </c>
      <c r="K460" s="93" t="s">
        <v>630</v>
      </c>
    </row>
    <row r="461" spans="1:11" hidden="1" x14ac:dyDescent="0.3">
      <c r="A461" s="97" t="s">
        <v>654</v>
      </c>
      <c r="B461" s="62" t="s">
        <v>1479</v>
      </c>
      <c r="C461" s="97" t="s">
        <v>1480</v>
      </c>
      <c r="D461" s="97">
        <v>10.1</v>
      </c>
      <c r="E461" s="97" t="s">
        <v>1243</v>
      </c>
      <c r="F461" s="97" t="s">
        <v>419</v>
      </c>
      <c r="G461" s="97" t="s">
        <v>656</v>
      </c>
      <c r="H461" s="97">
        <v>1</v>
      </c>
      <c r="I461" s="96">
        <f t="shared" si="7"/>
        <v>0</v>
      </c>
      <c r="J461" s="59">
        <v>1</v>
      </c>
      <c r="K461" s="93" t="s">
        <v>630</v>
      </c>
    </row>
    <row r="462" spans="1:11" hidden="1" x14ac:dyDescent="0.3">
      <c r="A462" s="97" t="s">
        <v>654</v>
      </c>
      <c r="B462" s="62" t="s">
        <v>1481</v>
      </c>
      <c r="C462" s="97" t="s">
        <v>1482</v>
      </c>
      <c r="D462" s="97">
        <v>10</v>
      </c>
      <c r="E462" s="97" t="s">
        <v>1243</v>
      </c>
      <c r="F462" s="97" t="s">
        <v>419</v>
      </c>
      <c r="G462" s="97" t="s">
        <v>656</v>
      </c>
      <c r="H462" s="97">
        <v>1</v>
      </c>
      <c r="I462" s="96">
        <f t="shared" si="7"/>
        <v>0</v>
      </c>
      <c r="J462" s="59">
        <v>1</v>
      </c>
      <c r="K462" s="93" t="s">
        <v>630</v>
      </c>
    </row>
    <row r="463" spans="1:11" hidden="1" x14ac:dyDescent="0.3">
      <c r="A463" s="97" t="s">
        <v>654</v>
      </c>
      <c r="B463" s="62" t="s">
        <v>1483</v>
      </c>
      <c r="C463" s="97" t="s">
        <v>1484</v>
      </c>
      <c r="D463" s="97">
        <v>9.99</v>
      </c>
      <c r="E463" s="97" t="s">
        <v>1243</v>
      </c>
      <c r="F463" s="97" t="s">
        <v>419</v>
      </c>
      <c r="G463" s="97" t="s">
        <v>656</v>
      </c>
      <c r="H463" s="97">
        <v>1</v>
      </c>
      <c r="I463" s="96">
        <f t="shared" si="7"/>
        <v>0</v>
      </c>
      <c r="J463" s="59">
        <v>1</v>
      </c>
      <c r="K463" s="93" t="s">
        <v>630</v>
      </c>
    </row>
    <row r="464" spans="1:11" hidden="1" x14ac:dyDescent="0.3">
      <c r="A464" s="97" t="s">
        <v>654</v>
      </c>
      <c r="B464" s="62" t="s">
        <v>1485</v>
      </c>
      <c r="C464" s="97" t="s">
        <v>1486</v>
      </c>
      <c r="D464" s="97">
        <v>9.1999999999999993</v>
      </c>
      <c r="E464" s="97" t="s">
        <v>1243</v>
      </c>
      <c r="F464" s="97" t="s">
        <v>419</v>
      </c>
      <c r="G464" s="97" t="s">
        <v>656</v>
      </c>
      <c r="H464" s="97">
        <v>1</v>
      </c>
      <c r="I464" s="96">
        <f t="shared" si="7"/>
        <v>0</v>
      </c>
      <c r="J464" s="59">
        <v>1</v>
      </c>
      <c r="K464" s="93" t="s">
        <v>630</v>
      </c>
    </row>
    <row r="465" spans="1:11" hidden="1" x14ac:dyDescent="0.3">
      <c r="A465" s="97" t="s">
        <v>654</v>
      </c>
      <c r="B465" s="62" t="s">
        <v>1487</v>
      </c>
      <c r="C465" s="97" t="s">
        <v>1488</v>
      </c>
      <c r="D465" s="97">
        <v>9.1</v>
      </c>
      <c r="E465" s="97" t="s">
        <v>1243</v>
      </c>
      <c r="F465" s="97" t="s">
        <v>419</v>
      </c>
      <c r="G465" s="97" t="s">
        <v>656</v>
      </c>
      <c r="H465" s="97">
        <v>1</v>
      </c>
      <c r="I465" s="96">
        <f t="shared" si="7"/>
        <v>0</v>
      </c>
      <c r="J465" s="59">
        <v>1</v>
      </c>
      <c r="K465" s="93" t="s">
        <v>630</v>
      </c>
    </row>
    <row r="466" spans="1:11" hidden="1" x14ac:dyDescent="0.3">
      <c r="A466" s="97" t="s">
        <v>654</v>
      </c>
      <c r="B466" s="62" t="s">
        <v>1489</v>
      </c>
      <c r="C466" s="97" t="s">
        <v>1490</v>
      </c>
      <c r="D466" s="97">
        <v>8.5</v>
      </c>
      <c r="E466" s="97" t="s">
        <v>1243</v>
      </c>
      <c r="F466" s="97" t="s">
        <v>419</v>
      </c>
      <c r="G466" s="97" t="s">
        <v>656</v>
      </c>
      <c r="H466" s="97">
        <v>1</v>
      </c>
      <c r="I466" s="96">
        <f t="shared" si="7"/>
        <v>0</v>
      </c>
      <c r="J466" s="59">
        <v>1</v>
      </c>
      <c r="K466" s="93" t="s">
        <v>630</v>
      </c>
    </row>
    <row r="467" spans="1:11" hidden="1" x14ac:dyDescent="0.3">
      <c r="A467" s="97" t="s">
        <v>654</v>
      </c>
      <c r="B467" s="62" t="s">
        <v>1491</v>
      </c>
      <c r="C467" s="97" t="s">
        <v>1492</v>
      </c>
      <c r="D467" s="97">
        <v>8</v>
      </c>
      <c r="E467" s="97" t="s">
        <v>1243</v>
      </c>
      <c r="F467" s="97" t="s">
        <v>419</v>
      </c>
      <c r="G467" s="97" t="s">
        <v>656</v>
      </c>
      <c r="H467" s="97">
        <v>1</v>
      </c>
      <c r="I467" s="96">
        <f t="shared" si="7"/>
        <v>0</v>
      </c>
      <c r="J467" s="59">
        <v>1</v>
      </c>
      <c r="K467" s="93" t="s">
        <v>630</v>
      </c>
    </row>
    <row r="468" spans="1:11" hidden="1" x14ac:dyDescent="0.3">
      <c r="A468" s="97" t="s">
        <v>654</v>
      </c>
      <c r="B468" s="62" t="s">
        <v>1493</v>
      </c>
      <c r="C468" s="97" t="s">
        <v>1494</v>
      </c>
      <c r="D468" s="97">
        <v>8</v>
      </c>
      <c r="E468" s="97" t="s">
        <v>1243</v>
      </c>
      <c r="F468" s="97" t="s">
        <v>419</v>
      </c>
      <c r="G468" s="97" t="s">
        <v>656</v>
      </c>
      <c r="H468" s="97">
        <v>1</v>
      </c>
      <c r="I468" s="96">
        <f t="shared" si="7"/>
        <v>0</v>
      </c>
      <c r="J468" s="59">
        <v>1</v>
      </c>
      <c r="K468" s="93" t="s">
        <v>630</v>
      </c>
    </row>
    <row r="469" spans="1:11" hidden="1" x14ac:dyDescent="0.3">
      <c r="A469" s="97" t="s">
        <v>654</v>
      </c>
      <c r="B469" s="62" t="s">
        <v>1495</v>
      </c>
      <c r="C469" s="97" t="s">
        <v>1496</v>
      </c>
      <c r="D469" s="97">
        <v>7.7</v>
      </c>
      <c r="E469" s="97" t="s">
        <v>1243</v>
      </c>
      <c r="F469" s="97" t="s">
        <v>419</v>
      </c>
      <c r="G469" s="97" t="s">
        <v>656</v>
      </c>
      <c r="H469" s="97">
        <v>1</v>
      </c>
      <c r="I469" s="96">
        <f t="shared" si="7"/>
        <v>0</v>
      </c>
      <c r="J469" s="59">
        <v>1</v>
      </c>
      <c r="K469" s="93" t="s">
        <v>630</v>
      </c>
    </row>
    <row r="470" spans="1:11" hidden="1" x14ac:dyDescent="0.3">
      <c r="A470" s="97" t="s">
        <v>654</v>
      </c>
      <c r="B470" s="62" t="s">
        <v>1497</v>
      </c>
      <c r="C470" s="97" t="s">
        <v>1498</v>
      </c>
      <c r="D470" s="97">
        <v>7.3</v>
      </c>
      <c r="E470" s="97" t="s">
        <v>1243</v>
      </c>
      <c r="F470" s="97" t="s">
        <v>419</v>
      </c>
      <c r="G470" s="97" t="s">
        <v>656</v>
      </c>
      <c r="H470" s="97">
        <v>1</v>
      </c>
      <c r="I470" s="96">
        <f t="shared" si="7"/>
        <v>0</v>
      </c>
      <c r="J470" s="59">
        <v>1</v>
      </c>
      <c r="K470" s="93" t="s">
        <v>630</v>
      </c>
    </row>
    <row r="471" spans="1:11" hidden="1" x14ac:dyDescent="0.3">
      <c r="A471" s="97" t="s">
        <v>654</v>
      </c>
      <c r="B471" s="62" t="s">
        <v>1499</v>
      </c>
      <c r="C471" s="97" t="s">
        <v>1500</v>
      </c>
      <c r="D471" s="97">
        <v>6.9</v>
      </c>
      <c r="E471" s="97" t="s">
        <v>1243</v>
      </c>
      <c r="F471" s="97" t="s">
        <v>419</v>
      </c>
      <c r="G471" s="97" t="s">
        <v>656</v>
      </c>
      <c r="H471" s="97">
        <v>1</v>
      </c>
      <c r="I471" s="96">
        <f t="shared" si="7"/>
        <v>0</v>
      </c>
      <c r="J471" s="59">
        <v>1</v>
      </c>
      <c r="K471" s="93" t="s">
        <v>630</v>
      </c>
    </row>
    <row r="472" spans="1:11" hidden="1" x14ac:dyDescent="0.3">
      <c r="A472" s="97" t="s">
        <v>654</v>
      </c>
      <c r="B472" s="62" t="s">
        <v>1501</v>
      </c>
      <c r="C472" s="97" t="s">
        <v>1502</v>
      </c>
      <c r="D472" s="97">
        <v>6.89</v>
      </c>
      <c r="E472" s="97" t="s">
        <v>1243</v>
      </c>
      <c r="F472" s="97" t="s">
        <v>419</v>
      </c>
      <c r="G472" s="97" t="s">
        <v>656</v>
      </c>
      <c r="H472" s="97">
        <v>0</v>
      </c>
      <c r="I472" s="96">
        <f t="shared" si="7"/>
        <v>1</v>
      </c>
      <c r="J472" s="59">
        <v>1</v>
      </c>
      <c r="K472" s="93" t="s">
        <v>630</v>
      </c>
    </row>
    <row r="473" spans="1:11" hidden="1" x14ac:dyDescent="0.3">
      <c r="A473" s="97" t="s">
        <v>654</v>
      </c>
      <c r="B473" s="62" t="s">
        <v>1503</v>
      </c>
      <c r="C473" s="97" t="s">
        <v>1504</v>
      </c>
      <c r="D473" s="97">
        <v>6.55</v>
      </c>
      <c r="E473" s="97" t="s">
        <v>1243</v>
      </c>
      <c r="F473" s="97" t="s">
        <v>419</v>
      </c>
      <c r="G473" s="97" t="s">
        <v>656</v>
      </c>
      <c r="H473" s="97">
        <v>1</v>
      </c>
      <c r="I473" s="96">
        <f t="shared" si="7"/>
        <v>0</v>
      </c>
      <c r="J473" s="59">
        <v>1</v>
      </c>
      <c r="K473" s="93" t="s">
        <v>630</v>
      </c>
    </row>
    <row r="474" spans="1:11" hidden="1" x14ac:dyDescent="0.3">
      <c r="A474" s="97" t="s">
        <v>654</v>
      </c>
      <c r="B474" s="62" t="s">
        <v>1505</v>
      </c>
      <c r="C474" s="97" t="s">
        <v>1506</v>
      </c>
      <c r="D474" s="97">
        <v>6.37</v>
      </c>
      <c r="E474" s="97" t="s">
        <v>1243</v>
      </c>
      <c r="F474" s="97" t="s">
        <v>419</v>
      </c>
      <c r="G474" s="97" t="s">
        <v>656</v>
      </c>
      <c r="H474" s="97">
        <v>1</v>
      </c>
      <c r="I474" s="96">
        <f t="shared" si="7"/>
        <v>0</v>
      </c>
      <c r="J474" s="59">
        <v>1</v>
      </c>
      <c r="K474" s="93" t="s">
        <v>630</v>
      </c>
    </row>
    <row r="475" spans="1:11" hidden="1" x14ac:dyDescent="0.3">
      <c r="A475" s="97" t="s">
        <v>654</v>
      </c>
      <c r="B475" s="62" t="s">
        <v>1507</v>
      </c>
      <c r="C475" s="97" t="s">
        <v>1508</v>
      </c>
      <c r="D475" s="97">
        <v>6</v>
      </c>
      <c r="E475" s="97" t="s">
        <v>1243</v>
      </c>
      <c r="F475" s="97" t="s">
        <v>419</v>
      </c>
      <c r="G475" s="97" t="s">
        <v>656</v>
      </c>
      <c r="H475" s="97">
        <v>1</v>
      </c>
      <c r="I475" s="96">
        <f t="shared" si="7"/>
        <v>0</v>
      </c>
      <c r="J475" s="59">
        <v>1</v>
      </c>
      <c r="K475" s="93" t="s">
        <v>630</v>
      </c>
    </row>
    <row r="476" spans="1:11" hidden="1" x14ac:dyDescent="0.3">
      <c r="A476" s="97" t="s">
        <v>654</v>
      </c>
      <c r="B476" s="62" t="s">
        <v>1509</v>
      </c>
      <c r="C476" s="97" t="s">
        <v>1510</v>
      </c>
      <c r="D476" s="97">
        <v>5.8</v>
      </c>
      <c r="E476" s="97" t="s">
        <v>1243</v>
      </c>
      <c r="F476" s="97" t="s">
        <v>419</v>
      </c>
      <c r="G476" s="97" t="s">
        <v>656</v>
      </c>
      <c r="H476" s="97">
        <v>1</v>
      </c>
      <c r="I476" s="96">
        <f t="shared" si="7"/>
        <v>0</v>
      </c>
      <c r="J476" s="59">
        <v>1</v>
      </c>
      <c r="K476" s="93" t="s">
        <v>630</v>
      </c>
    </row>
    <row r="477" spans="1:11" hidden="1" x14ac:dyDescent="0.3">
      <c r="A477" s="97" t="s">
        <v>654</v>
      </c>
      <c r="B477" s="62" t="s">
        <v>1511</v>
      </c>
      <c r="C477" s="97" t="s">
        <v>1512</v>
      </c>
      <c r="D477" s="97">
        <v>5.5</v>
      </c>
      <c r="E477" s="97" t="s">
        <v>1243</v>
      </c>
      <c r="F477" s="97" t="s">
        <v>419</v>
      </c>
      <c r="G477" s="97" t="s">
        <v>656</v>
      </c>
      <c r="H477" s="97">
        <v>1</v>
      </c>
      <c r="I477" s="96">
        <f t="shared" si="7"/>
        <v>0</v>
      </c>
      <c r="J477" s="59">
        <v>1</v>
      </c>
      <c r="K477" s="93" t="s">
        <v>630</v>
      </c>
    </row>
    <row r="478" spans="1:11" hidden="1" x14ac:dyDescent="0.3">
      <c r="A478" s="97" t="s">
        <v>654</v>
      </c>
      <c r="B478" s="62" t="s">
        <v>1513</v>
      </c>
      <c r="C478" s="97" t="s">
        <v>1514</v>
      </c>
      <c r="D478" s="97">
        <v>5.3</v>
      </c>
      <c r="E478" s="97" t="s">
        <v>1243</v>
      </c>
      <c r="F478" s="97" t="s">
        <v>419</v>
      </c>
      <c r="G478" s="97" t="s">
        <v>656</v>
      </c>
      <c r="H478" s="97">
        <v>1</v>
      </c>
      <c r="I478" s="96">
        <f t="shared" si="7"/>
        <v>0</v>
      </c>
      <c r="J478" s="59">
        <v>1</v>
      </c>
      <c r="K478" s="93" t="s">
        <v>630</v>
      </c>
    </row>
    <row r="479" spans="1:11" hidden="1" x14ac:dyDescent="0.3">
      <c r="A479" s="97" t="s">
        <v>654</v>
      </c>
      <c r="B479" s="62" t="s">
        <v>1515</v>
      </c>
      <c r="C479" s="97" t="s">
        <v>1516</v>
      </c>
      <c r="D479" s="97">
        <v>5.3</v>
      </c>
      <c r="E479" s="97" t="s">
        <v>1243</v>
      </c>
      <c r="F479" s="97" t="s">
        <v>419</v>
      </c>
      <c r="G479" s="97" t="s">
        <v>656</v>
      </c>
      <c r="H479" s="97">
        <v>1</v>
      </c>
      <c r="I479" s="96">
        <f t="shared" si="7"/>
        <v>0</v>
      </c>
      <c r="J479" s="59">
        <v>1</v>
      </c>
      <c r="K479" s="93" t="s">
        <v>630</v>
      </c>
    </row>
    <row r="480" spans="1:11" hidden="1" x14ac:dyDescent="0.3">
      <c r="A480" s="97" t="s">
        <v>654</v>
      </c>
      <c r="B480" s="62" t="s">
        <v>1517</v>
      </c>
      <c r="C480" s="97" t="s">
        <v>1518</v>
      </c>
      <c r="D480" s="97">
        <v>4.7</v>
      </c>
      <c r="E480" s="97" t="s">
        <v>1243</v>
      </c>
      <c r="F480" s="97" t="s">
        <v>419</v>
      </c>
      <c r="G480" s="97" t="s">
        <v>656</v>
      </c>
      <c r="H480" s="97">
        <v>1</v>
      </c>
      <c r="I480" s="96">
        <f t="shared" si="7"/>
        <v>0</v>
      </c>
      <c r="J480" s="59">
        <v>1</v>
      </c>
      <c r="K480" s="93" t="s">
        <v>630</v>
      </c>
    </row>
    <row r="481" spans="1:11" hidden="1" x14ac:dyDescent="0.3">
      <c r="A481" s="97" t="s">
        <v>654</v>
      </c>
      <c r="B481" s="62" t="s">
        <v>1519</v>
      </c>
      <c r="C481" s="97" t="s">
        <v>1520</v>
      </c>
      <c r="D481" s="97">
        <v>4.55</v>
      </c>
      <c r="E481" s="97" t="s">
        <v>1243</v>
      </c>
      <c r="F481" s="97" t="s">
        <v>419</v>
      </c>
      <c r="G481" s="97" t="s">
        <v>656</v>
      </c>
      <c r="H481" s="97">
        <v>1</v>
      </c>
      <c r="I481" s="96">
        <f t="shared" si="7"/>
        <v>0</v>
      </c>
      <c r="J481" s="59">
        <v>1</v>
      </c>
      <c r="K481" s="93" t="s">
        <v>630</v>
      </c>
    </row>
    <row r="482" spans="1:11" hidden="1" x14ac:dyDescent="0.3">
      <c r="A482" s="97" t="s">
        <v>654</v>
      </c>
      <c r="B482" s="62" t="s">
        <v>1521</v>
      </c>
      <c r="C482" s="97" t="s">
        <v>1522</v>
      </c>
      <c r="D482" s="97">
        <v>4.55</v>
      </c>
      <c r="E482" s="97" t="s">
        <v>1243</v>
      </c>
      <c r="F482" s="97" t="s">
        <v>419</v>
      </c>
      <c r="G482" s="97" t="s">
        <v>656</v>
      </c>
      <c r="H482" s="97">
        <v>1</v>
      </c>
      <c r="I482" s="96">
        <f t="shared" si="7"/>
        <v>0</v>
      </c>
      <c r="J482" s="59">
        <v>1</v>
      </c>
      <c r="K482" s="93" t="s">
        <v>630</v>
      </c>
    </row>
    <row r="483" spans="1:11" hidden="1" x14ac:dyDescent="0.3">
      <c r="A483" s="97" t="s">
        <v>654</v>
      </c>
      <c r="B483" s="62" t="s">
        <v>1523</v>
      </c>
      <c r="C483" s="97" t="s">
        <v>1524</v>
      </c>
      <c r="D483" s="97">
        <v>4</v>
      </c>
      <c r="E483" s="97" t="s">
        <v>1243</v>
      </c>
      <c r="F483" s="97" t="s">
        <v>419</v>
      </c>
      <c r="G483" s="97" t="s">
        <v>656</v>
      </c>
      <c r="H483" s="97">
        <v>1</v>
      </c>
      <c r="I483" s="96">
        <f t="shared" si="7"/>
        <v>0</v>
      </c>
      <c r="J483" s="59">
        <v>1</v>
      </c>
      <c r="K483" s="93" t="s">
        <v>630</v>
      </c>
    </row>
    <row r="484" spans="1:11" hidden="1" x14ac:dyDescent="0.3">
      <c r="A484" s="97" t="s">
        <v>654</v>
      </c>
      <c r="B484" s="62" t="s">
        <v>1525</v>
      </c>
      <c r="C484" s="97" t="s">
        <v>1526</v>
      </c>
      <c r="D484" s="97">
        <v>3.6</v>
      </c>
      <c r="E484" s="97" t="s">
        <v>1243</v>
      </c>
      <c r="F484" s="97" t="s">
        <v>419</v>
      </c>
      <c r="G484" s="97" t="s">
        <v>656</v>
      </c>
      <c r="H484" s="97">
        <v>0</v>
      </c>
      <c r="I484" s="96">
        <f t="shared" si="7"/>
        <v>1</v>
      </c>
      <c r="J484" s="59">
        <v>1</v>
      </c>
      <c r="K484" s="93" t="s">
        <v>630</v>
      </c>
    </row>
    <row r="485" spans="1:11" hidden="1" x14ac:dyDescent="0.3">
      <c r="A485" s="97" t="s">
        <v>654</v>
      </c>
      <c r="B485" s="62" t="s">
        <v>1527</v>
      </c>
      <c r="C485" s="97" t="s">
        <v>1528</v>
      </c>
      <c r="D485" s="97">
        <v>3.2</v>
      </c>
      <c r="E485" s="97" t="s">
        <v>1243</v>
      </c>
      <c r="F485" s="97" t="s">
        <v>419</v>
      </c>
      <c r="G485" s="97" t="s">
        <v>656</v>
      </c>
      <c r="H485" s="97">
        <v>1</v>
      </c>
      <c r="I485" s="96">
        <f t="shared" si="7"/>
        <v>0</v>
      </c>
      <c r="J485" s="59">
        <v>1</v>
      </c>
      <c r="K485" s="93" t="s">
        <v>630</v>
      </c>
    </row>
    <row r="486" spans="1:11" hidden="1" x14ac:dyDescent="0.3">
      <c r="A486" s="97" t="s">
        <v>654</v>
      </c>
      <c r="B486" s="62" t="s">
        <v>1529</v>
      </c>
      <c r="C486" s="97" t="s">
        <v>1530</v>
      </c>
      <c r="D486" s="97">
        <v>3</v>
      </c>
      <c r="E486" s="97" t="s">
        <v>1243</v>
      </c>
      <c r="F486" s="97" t="s">
        <v>419</v>
      </c>
      <c r="G486" s="97" t="s">
        <v>656</v>
      </c>
      <c r="H486" s="97">
        <v>1</v>
      </c>
      <c r="I486" s="96">
        <f t="shared" si="7"/>
        <v>0</v>
      </c>
      <c r="J486" s="59">
        <v>1</v>
      </c>
      <c r="K486" s="93" t="s">
        <v>630</v>
      </c>
    </row>
    <row r="487" spans="1:11" hidden="1" x14ac:dyDescent="0.3">
      <c r="A487" s="97" t="s">
        <v>654</v>
      </c>
      <c r="B487" s="62" t="s">
        <v>1531</v>
      </c>
      <c r="C487" s="97" t="s">
        <v>1532</v>
      </c>
      <c r="D487" s="97">
        <v>3</v>
      </c>
      <c r="E487" s="97" t="s">
        <v>1243</v>
      </c>
      <c r="F487" s="97" t="s">
        <v>419</v>
      </c>
      <c r="G487" s="97" t="s">
        <v>656</v>
      </c>
      <c r="H487" s="97">
        <v>1</v>
      </c>
      <c r="I487" s="96">
        <f t="shared" si="7"/>
        <v>0</v>
      </c>
      <c r="J487" s="59">
        <v>1</v>
      </c>
      <c r="K487" s="93" t="s">
        <v>630</v>
      </c>
    </row>
    <row r="488" spans="1:11" hidden="1" x14ac:dyDescent="0.3">
      <c r="A488" s="97" t="s">
        <v>654</v>
      </c>
      <c r="B488" s="62" t="s">
        <v>1533</v>
      </c>
      <c r="C488" s="97" t="s">
        <v>1534</v>
      </c>
      <c r="D488" s="97">
        <v>3</v>
      </c>
      <c r="E488" s="97" t="s">
        <v>1243</v>
      </c>
      <c r="F488" s="97" t="s">
        <v>419</v>
      </c>
      <c r="G488" s="97" t="s">
        <v>656</v>
      </c>
      <c r="H488" s="97">
        <v>1</v>
      </c>
      <c r="I488" s="96">
        <f t="shared" si="7"/>
        <v>0</v>
      </c>
      <c r="J488" s="59">
        <v>1</v>
      </c>
      <c r="K488" s="93" t="s">
        <v>630</v>
      </c>
    </row>
    <row r="489" spans="1:11" hidden="1" x14ac:dyDescent="0.3">
      <c r="A489" s="97" t="s">
        <v>654</v>
      </c>
      <c r="B489" s="62" t="s">
        <v>1535</v>
      </c>
      <c r="C489" s="97" t="s">
        <v>1536</v>
      </c>
      <c r="D489" s="97">
        <v>2.83</v>
      </c>
      <c r="E489" s="97" t="s">
        <v>1243</v>
      </c>
      <c r="F489" s="97" t="s">
        <v>419</v>
      </c>
      <c r="G489" s="97" t="s">
        <v>656</v>
      </c>
      <c r="H489" s="97">
        <v>1</v>
      </c>
      <c r="I489" s="96">
        <f t="shared" si="7"/>
        <v>0</v>
      </c>
      <c r="J489" s="59">
        <v>1</v>
      </c>
      <c r="K489" s="93" t="s">
        <v>630</v>
      </c>
    </row>
    <row r="490" spans="1:11" hidden="1" x14ac:dyDescent="0.3">
      <c r="A490" s="97" t="s">
        <v>654</v>
      </c>
      <c r="B490" s="62" t="s">
        <v>1537</v>
      </c>
      <c r="C490" s="97" t="s">
        <v>1538</v>
      </c>
      <c r="D490" s="97">
        <v>2.8</v>
      </c>
      <c r="E490" s="97" t="s">
        <v>1243</v>
      </c>
      <c r="F490" s="97" t="s">
        <v>419</v>
      </c>
      <c r="G490" s="97" t="s">
        <v>656</v>
      </c>
      <c r="H490" s="97">
        <v>1</v>
      </c>
      <c r="I490" s="96">
        <f t="shared" si="7"/>
        <v>0</v>
      </c>
      <c r="J490" s="59">
        <v>1</v>
      </c>
      <c r="K490" s="93" t="s">
        <v>630</v>
      </c>
    </row>
    <row r="491" spans="1:11" hidden="1" x14ac:dyDescent="0.3">
      <c r="A491" s="97" t="s">
        <v>654</v>
      </c>
      <c r="B491" s="62" t="s">
        <v>1539</v>
      </c>
      <c r="C491" s="97" t="s">
        <v>1540</v>
      </c>
      <c r="D491" s="97">
        <v>2.8</v>
      </c>
      <c r="E491" s="97" t="s">
        <v>1243</v>
      </c>
      <c r="F491" s="97" t="s">
        <v>419</v>
      </c>
      <c r="G491" s="97" t="s">
        <v>656</v>
      </c>
      <c r="H491" s="97">
        <v>1</v>
      </c>
      <c r="I491" s="96">
        <f t="shared" si="7"/>
        <v>0</v>
      </c>
      <c r="J491" s="59">
        <v>1</v>
      </c>
      <c r="K491" s="93" t="s">
        <v>630</v>
      </c>
    </row>
    <row r="492" spans="1:11" hidden="1" x14ac:dyDescent="0.3">
      <c r="A492" s="97" t="s">
        <v>654</v>
      </c>
      <c r="B492" s="62" t="s">
        <v>1541</v>
      </c>
      <c r="C492" s="97" t="s">
        <v>1542</v>
      </c>
      <c r="D492" s="97">
        <v>2.8</v>
      </c>
      <c r="E492" s="97" t="s">
        <v>1243</v>
      </c>
      <c r="F492" s="97" t="s">
        <v>419</v>
      </c>
      <c r="G492" s="97" t="s">
        <v>656</v>
      </c>
      <c r="H492" s="97">
        <v>1</v>
      </c>
      <c r="I492" s="96">
        <f t="shared" si="7"/>
        <v>0</v>
      </c>
      <c r="J492" s="59">
        <v>1</v>
      </c>
      <c r="K492" s="93" t="s">
        <v>630</v>
      </c>
    </row>
    <row r="493" spans="1:11" hidden="1" x14ac:dyDescent="0.3">
      <c r="A493" s="97" t="s">
        <v>654</v>
      </c>
      <c r="B493" s="62" t="s">
        <v>1543</v>
      </c>
      <c r="C493" s="97" t="s">
        <v>1544</v>
      </c>
      <c r="D493" s="97">
        <v>2.8</v>
      </c>
      <c r="E493" s="97" t="s">
        <v>1243</v>
      </c>
      <c r="F493" s="97" t="s">
        <v>419</v>
      </c>
      <c r="G493" s="97" t="s">
        <v>656</v>
      </c>
      <c r="H493" s="97">
        <v>1</v>
      </c>
      <c r="I493" s="96">
        <f t="shared" si="7"/>
        <v>0</v>
      </c>
      <c r="J493" s="59">
        <v>1</v>
      </c>
      <c r="K493" s="93" t="s">
        <v>630</v>
      </c>
    </row>
    <row r="494" spans="1:11" hidden="1" x14ac:dyDescent="0.3">
      <c r="A494" s="97" t="s">
        <v>654</v>
      </c>
      <c r="B494" s="62" t="s">
        <v>1545</v>
      </c>
      <c r="C494" s="97" t="s">
        <v>1546</v>
      </c>
      <c r="D494" s="97">
        <v>2.8</v>
      </c>
      <c r="E494" s="97" t="s">
        <v>1243</v>
      </c>
      <c r="F494" s="97" t="s">
        <v>419</v>
      </c>
      <c r="G494" s="97" t="s">
        <v>656</v>
      </c>
      <c r="H494" s="97">
        <v>1</v>
      </c>
      <c r="I494" s="96">
        <f t="shared" si="7"/>
        <v>0</v>
      </c>
      <c r="J494" s="59">
        <v>1</v>
      </c>
      <c r="K494" s="93" t="s">
        <v>630</v>
      </c>
    </row>
    <row r="495" spans="1:11" hidden="1" x14ac:dyDescent="0.3">
      <c r="A495" s="97" t="s">
        <v>654</v>
      </c>
      <c r="B495" s="62" t="s">
        <v>1547</v>
      </c>
      <c r="C495" s="97" t="s">
        <v>1548</v>
      </c>
      <c r="D495" s="97">
        <v>2.8</v>
      </c>
      <c r="E495" s="97" t="s">
        <v>1243</v>
      </c>
      <c r="F495" s="97" t="s">
        <v>419</v>
      </c>
      <c r="G495" s="97" t="s">
        <v>656</v>
      </c>
      <c r="H495" s="97">
        <v>0</v>
      </c>
      <c r="I495" s="96">
        <f t="shared" si="7"/>
        <v>1</v>
      </c>
      <c r="J495" s="59">
        <v>1</v>
      </c>
      <c r="K495" s="93" t="s">
        <v>630</v>
      </c>
    </row>
    <row r="496" spans="1:11" hidden="1" x14ac:dyDescent="0.3">
      <c r="A496" s="97" t="s">
        <v>654</v>
      </c>
      <c r="B496" s="62" t="s">
        <v>1549</v>
      </c>
      <c r="C496" s="97" t="s">
        <v>1550</v>
      </c>
      <c r="D496" s="97">
        <v>2.79</v>
      </c>
      <c r="E496" s="97" t="s">
        <v>1243</v>
      </c>
      <c r="F496" s="97" t="s">
        <v>419</v>
      </c>
      <c r="G496" s="97" t="s">
        <v>656</v>
      </c>
      <c r="H496" s="97">
        <v>1</v>
      </c>
      <c r="I496" s="96">
        <f t="shared" si="7"/>
        <v>0</v>
      </c>
      <c r="J496" s="59">
        <v>1</v>
      </c>
      <c r="K496" s="93" t="s">
        <v>630</v>
      </c>
    </row>
    <row r="497" spans="1:11" hidden="1" x14ac:dyDescent="0.3">
      <c r="A497" s="97" t="s">
        <v>654</v>
      </c>
      <c r="B497" s="62" t="s">
        <v>1551</v>
      </c>
      <c r="C497" s="97" t="s">
        <v>1552</v>
      </c>
      <c r="D497" s="97">
        <v>2.75</v>
      </c>
      <c r="E497" s="97" t="s">
        <v>1243</v>
      </c>
      <c r="F497" s="97" t="s">
        <v>419</v>
      </c>
      <c r="G497" s="97" t="s">
        <v>656</v>
      </c>
      <c r="H497" s="97">
        <v>1</v>
      </c>
      <c r="I497" s="96">
        <f t="shared" si="7"/>
        <v>0</v>
      </c>
      <c r="J497" s="59">
        <v>1</v>
      </c>
      <c r="K497" s="93" t="s">
        <v>630</v>
      </c>
    </row>
    <row r="498" spans="1:11" hidden="1" x14ac:dyDescent="0.3">
      <c r="A498" s="97" t="s">
        <v>654</v>
      </c>
      <c r="B498" s="62" t="s">
        <v>1553</v>
      </c>
      <c r="C498" s="97" t="s">
        <v>1554</v>
      </c>
      <c r="D498" s="97">
        <v>2.7</v>
      </c>
      <c r="E498" s="97" t="s">
        <v>1243</v>
      </c>
      <c r="F498" s="97" t="s">
        <v>419</v>
      </c>
      <c r="G498" s="97" t="s">
        <v>656</v>
      </c>
      <c r="H498" s="97">
        <v>1</v>
      </c>
      <c r="I498" s="96">
        <f t="shared" si="7"/>
        <v>0</v>
      </c>
      <c r="J498" s="59">
        <v>1</v>
      </c>
      <c r="K498" s="93" t="s">
        <v>630</v>
      </c>
    </row>
    <row r="499" spans="1:11" hidden="1" x14ac:dyDescent="0.3">
      <c r="A499" s="97" t="s">
        <v>654</v>
      </c>
      <c r="B499" s="62" t="s">
        <v>1555</v>
      </c>
      <c r="C499" s="97" t="s">
        <v>1556</v>
      </c>
      <c r="D499" s="97">
        <v>2.7</v>
      </c>
      <c r="E499" s="97" t="s">
        <v>1243</v>
      </c>
      <c r="F499" s="97" t="s">
        <v>419</v>
      </c>
      <c r="G499" s="97" t="s">
        <v>656</v>
      </c>
      <c r="H499" s="97">
        <v>1</v>
      </c>
      <c r="I499" s="96">
        <f t="shared" si="7"/>
        <v>0</v>
      </c>
      <c r="J499" s="59">
        <v>1</v>
      </c>
      <c r="K499" s="93" t="s">
        <v>630</v>
      </c>
    </row>
    <row r="500" spans="1:11" hidden="1" x14ac:dyDescent="0.3">
      <c r="A500" s="97" t="s">
        <v>654</v>
      </c>
      <c r="B500" s="62" t="s">
        <v>1557</v>
      </c>
      <c r="C500" s="97" t="s">
        <v>1558</v>
      </c>
      <c r="D500" s="97">
        <v>2.65</v>
      </c>
      <c r="E500" s="97" t="s">
        <v>1243</v>
      </c>
      <c r="F500" s="97" t="s">
        <v>419</v>
      </c>
      <c r="G500" s="97" t="s">
        <v>656</v>
      </c>
      <c r="H500" s="97">
        <v>1</v>
      </c>
      <c r="I500" s="96">
        <f t="shared" si="7"/>
        <v>0</v>
      </c>
      <c r="J500" s="59">
        <v>1</v>
      </c>
      <c r="K500" s="93" t="s">
        <v>630</v>
      </c>
    </row>
    <row r="501" spans="1:11" hidden="1" x14ac:dyDescent="0.3">
      <c r="A501" s="97" t="s">
        <v>654</v>
      </c>
      <c r="B501" s="62" t="s">
        <v>1559</v>
      </c>
      <c r="C501" s="97" t="s">
        <v>1560</v>
      </c>
      <c r="D501" s="97">
        <v>2.65</v>
      </c>
      <c r="E501" s="97" t="s">
        <v>1243</v>
      </c>
      <c r="F501" s="97" t="s">
        <v>419</v>
      </c>
      <c r="G501" s="97" t="s">
        <v>656</v>
      </c>
      <c r="H501" s="97">
        <v>1</v>
      </c>
      <c r="I501" s="96">
        <f t="shared" si="7"/>
        <v>0</v>
      </c>
      <c r="J501" s="59">
        <v>1</v>
      </c>
      <c r="K501" s="93" t="s">
        <v>630</v>
      </c>
    </row>
    <row r="502" spans="1:11" hidden="1" x14ac:dyDescent="0.3">
      <c r="A502" s="97" t="s">
        <v>654</v>
      </c>
      <c r="B502" s="62" t="s">
        <v>1561</v>
      </c>
      <c r="C502" s="97" t="s">
        <v>1562</v>
      </c>
      <c r="D502" s="97">
        <v>2.6</v>
      </c>
      <c r="E502" s="97" t="s">
        <v>1243</v>
      </c>
      <c r="F502" s="97" t="s">
        <v>419</v>
      </c>
      <c r="G502" s="97" t="s">
        <v>656</v>
      </c>
      <c r="H502" s="97">
        <v>1</v>
      </c>
      <c r="I502" s="96">
        <f t="shared" si="7"/>
        <v>0</v>
      </c>
      <c r="J502" s="59">
        <v>1</v>
      </c>
      <c r="K502" s="93" t="s">
        <v>630</v>
      </c>
    </row>
    <row r="503" spans="1:11" hidden="1" x14ac:dyDescent="0.3">
      <c r="A503" s="97" t="s">
        <v>654</v>
      </c>
      <c r="B503" s="62" t="s">
        <v>1563</v>
      </c>
      <c r="C503" s="97" t="s">
        <v>1564</v>
      </c>
      <c r="D503" s="97">
        <v>2.4300000000000002</v>
      </c>
      <c r="E503" s="97" t="s">
        <v>1243</v>
      </c>
      <c r="F503" s="97" t="s">
        <v>419</v>
      </c>
      <c r="G503" s="97" t="s">
        <v>656</v>
      </c>
      <c r="H503" s="97">
        <v>1</v>
      </c>
      <c r="I503" s="96">
        <f t="shared" si="7"/>
        <v>0</v>
      </c>
      <c r="J503" s="59">
        <v>1</v>
      </c>
      <c r="K503" s="93" t="s">
        <v>630</v>
      </c>
    </row>
    <row r="504" spans="1:11" hidden="1" x14ac:dyDescent="0.3">
      <c r="A504" s="97" t="s">
        <v>654</v>
      </c>
      <c r="B504" s="62" t="s">
        <v>1565</v>
      </c>
      <c r="C504" s="97" t="s">
        <v>1566</v>
      </c>
      <c r="D504" s="97">
        <v>2.37</v>
      </c>
      <c r="E504" s="97" t="s">
        <v>1243</v>
      </c>
      <c r="F504" s="97" t="s">
        <v>419</v>
      </c>
      <c r="G504" s="97" t="s">
        <v>656</v>
      </c>
      <c r="H504" s="97">
        <v>1</v>
      </c>
      <c r="I504" s="96">
        <f t="shared" si="7"/>
        <v>0</v>
      </c>
      <c r="J504" s="59">
        <v>1</v>
      </c>
      <c r="K504" s="93" t="s">
        <v>630</v>
      </c>
    </row>
    <row r="505" spans="1:11" hidden="1" x14ac:dyDescent="0.3">
      <c r="A505" s="97" t="s">
        <v>654</v>
      </c>
      <c r="B505" s="62" t="s">
        <v>1567</v>
      </c>
      <c r="C505" s="97" t="s">
        <v>1568</v>
      </c>
      <c r="D505" s="97">
        <v>2.2000000000000002</v>
      </c>
      <c r="E505" s="97" t="s">
        <v>1243</v>
      </c>
      <c r="F505" s="97" t="s">
        <v>419</v>
      </c>
      <c r="G505" s="97" t="s">
        <v>656</v>
      </c>
      <c r="H505" s="97">
        <v>1</v>
      </c>
      <c r="I505" s="96">
        <f t="shared" si="7"/>
        <v>0</v>
      </c>
      <c r="J505" s="59">
        <v>1</v>
      </c>
      <c r="K505" s="93" t="s">
        <v>630</v>
      </c>
    </row>
    <row r="506" spans="1:11" hidden="1" x14ac:dyDescent="0.3">
      <c r="A506" s="97" t="s">
        <v>654</v>
      </c>
      <c r="B506" s="62" t="s">
        <v>1569</v>
      </c>
      <c r="C506" s="97" t="s">
        <v>1570</v>
      </c>
      <c r="D506" s="97">
        <v>2.2000000000000002</v>
      </c>
      <c r="E506" s="97" t="s">
        <v>1243</v>
      </c>
      <c r="F506" s="97" t="s">
        <v>419</v>
      </c>
      <c r="G506" s="97" t="s">
        <v>656</v>
      </c>
      <c r="H506" s="97">
        <v>1</v>
      </c>
      <c r="I506" s="96">
        <f t="shared" si="7"/>
        <v>0</v>
      </c>
      <c r="J506" s="59">
        <v>1</v>
      </c>
      <c r="K506" s="93" t="s">
        <v>630</v>
      </c>
    </row>
    <row r="507" spans="1:11" hidden="1" x14ac:dyDescent="0.3">
      <c r="A507" s="97" t="s">
        <v>654</v>
      </c>
      <c r="B507" s="62" t="s">
        <v>1571</v>
      </c>
      <c r="C507" s="97" t="s">
        <v>1572</v>
      </c>
      <c r="D507" s="97">
        <v>2.2000000000000002</v>
      </c>
      <c r="E507" s="97" t="s">
        <v>1243</v>
      </c>
      <c r="F507" s="97" t="s">
        <v>419</v>
      </c>
      <c r="G507" s="97" t="s">
        <v>656</v>
      </c>
      <c r="H507" s="97">
        <v>1</v>
      </c>
      <c r="I507" s="96">
        <f t="shared" si="7"/>
        <v>0</v>
      </c>
      <c r="J507" s="59">
        <v>1</v>
      </c>
      <c r="K507" s="93" t="s">
        <v>630</v>
      </c>
    </row>
    <row r="508" spans="1:11" hidden="1" x14ac:dyDescent="0.3">
      <c r="A508" s="97" t="s">
        <v>654</v>
      </c>
      <c r="B508" s="62" t="s">
        <v>1573</v>
      </c>
      <c r="C508" s="97" t="s">
        <v>1574</v>
      </c>
      <c r="D508" s="97">
        <v>2.2000000000000002</v>
      </c>
      <c r="E508" s="97" t="s">
        <v>1243</v>
      </c>
      <c r="F508" s="97" t="s">
        <v>419</v>
      </c>
      <c r="G508" s="97" t="s">
        <v>656</v>
      </c>
      <c r="H508" s="97">
        <v>1</v>
      </c>
      <c r="I508" s="96">
        <f t="shared" si="7"/>
        <v>0</v>
      </c>
      <c r="J508" s="59">
        <v>1</v>
      </c>
      <c r="K508" s="93" t="s">
        <v>630</v>
      </c>
    </row>
    <row r="509" spans="1:11" hidden="1" x14ac:dyDescent="0.3">
      <c r="A509" s="97" t="s">
        <v>654</v>
      </c>
      <c r="B509" s="62" t="s">
        <v>1575</v>
      </c>
      <c r="C509" s="97" t="s">
        <v>1576</v>
      </c>
      <c r="D509" s="97">
        <v>2.12</v>
      </c>
      <c r="E509" s="97" t="s">
        <v>1243</v>
      </c>
      <c r="F509" s="97" t="s">
        <v>419</v>
      </c>
      <c r="G509" s="97" t="s">
        <v>656</v>
      </c>
      <c r="H509" s="97">
        <v>1</v>
      </c>
      <c r="I509" s="96">
        <f t="shared" si="7"/>
        <v>0</v>
      </c>
      <c r="J509" s="59">
        <v>1</v>
      </c>
      <c r="K509" s="93" t="s">
        <v>630</v>
      </c>
    </row>
    <row r="510" spans="1:11" hidden="1" x14ac:dyDescent="0.3">
      <c r="A510" s="97" t="s">
        <v>654</v>
      </c>
      <c r="B510" s="62" t="s">
        <v>1577</v>
      </c>
      <c r="C510" s="97" t="s">
        <v>1578</v>
      </c>
      <c r="D510" s="97">
        <v>2</v>
      </c>
      <c r="E510" s="97" t="s">
        <v>1243</v>
      </c>
      <c r="F510" s="97" t="s">
        <v>419</v>
      </c>
      <c r="G510" s="97" t="s">
        <v>656</v>
      </c>
      <c r="H510" s="97">
        <v>1</v>
      </c>
      <c r="I510" s="96">
        <f t="shared" si="7"/>
        <v>0</v>
      </c>
      <c r="J510" s="59">
        <v>1</v>
      </c>
      <c r="K510" s="93" t="s">
        <v>630</v>
      </c>
    </row>
    <row r="511" spans="1:11" hidden="1" x14ac:dyDescent="0.3">
      <c r="A511" s="97" t="s">
        <v>654</v>
      </c>
      <c r="B511" s="62" t="s">
        <v>1579</v>
      </c>
      <c r="C511" s="97" t="s">
        <v>1580</v>
      </c>
      <c r="D511" s="97">
        <v>2</v>
      </c>
      <c r="E511" s="97" t="s">
        <v>1243</v>
      </c>
      <c r="F511" s="97" t="s">
        <v>419</v>
      </c>
      <c r="G511" s="97" t="s">
        <v>656</v>
      </c>
      <c r="H511" s="97">
        <v>1</v>
      </c>
      <c r="I511" s="96">
        <f t="shared" si="7"/>
        <v>0</v>
      </c>
      <c r="J511" s="59">
        <v>1</v>
      </c>
      <c r="K511" s="93" t="s">
        <v>630</v>
      </c>
    </row>
    <row r="512" spans="1:11" hidden="1" x14ac:dyDescent="0.3">
      <c r="A512" s="97" t="s">
        <v>654</v>
      </c>
      <c r="B512" s="62" t="s">
        <v>1581</v>
      </c>
      <c r="C512" s="97" t="s">
        <v>1582</v>
      </c>
      <c r="D512" s="97">
        <v>2</v>
      </c>
      <c r="E512" s="97" t="s">
        <v>1243</v>
      </c>
      <c r="F512" s="97" t="s">
        <v>419</v>
      </c>
      <c r="G512" s="97" t="s">
        <v>656</v>
      </c>
      <c r="H512" s="97">
        <v>0</v>
      </c>
      <c r="I512" s="96">
        <f t="shared" si="7"/>
        <v>1</v>
      </c>
      <c r="J512" s="59">
        <v>1</v>
      </c>
      <c r="K512" s="93" t="s">
        <v>630</v>
      </c>
    </row>
    <row r="513" spans="1:11" hidden="1" x14ac:dyDescent="0.3">
      <c r="A513" s="97" t="s">
        <v>654</v>
      </c>
      <c r="B513" s="62" t="s">
        <v>1583</v>
      </c>
      <c r="C513" s="97" t="s">
        <v>1584</v>
      </c>
      <c r="D513" s="97">
        <v>2</v>
      </c>
      <c r="E513" s="97" t="s">
        <v>1243</v>
      </c>
      <c r="F513" s="97" t="s">
        <v>419</v>
      </c>
      <c r="G513" s="97" t="s">
        <v>656</v>
      </c>
      <c r="H513" s="97">
        <v>0</v>
      </c>
      <c r="I513" s="96">
        <f t="shared" si="7"/>
        <v>1</v>
      </c>
      <c r="J513" s="59">
        <v>1</v>
      </c>
      <c r="K513" s="93" t="s">
        <v>630</v>
      </c>
    </row>
    <row r="514" spans="1:11" hidden="1" x14ac:dyDescent="0.3">
      <c r="A514" s="97" t="s">
        <v>654</v>
      </c>
      <c r="B514" s="62" t="s">
        <v>1585</v>
      </c>
      <c r="C514" s="97" t="s">
        <v>1586</v>
      </c>
      <c r="D514" s="97">
        <v>1.96</v>
      </c>
      <c r="E514" s="97" t="s">
        <v>1243</v>
      </c>
      <c r="F514" s="97" t="s">
        <v>419</v>
      </c>
      <c r="G514" s="97" t="s">
        <v>656</v>
      </c>
      <c r="H514" s="97">
        <v>1</v>
      </c>
      <c r="I514" s="96">
        <f t="shared" ref="I514:I577" si="8">NOT(H514)*1</f>
        <v>0</v>
      </c>
      <c r="J514" s="59">
        <v>1</v>
      </c>
      <c r="K514" s="93" t="s">
        <v>630</v>
      </c>
    </row>
    <row r="515" spans="1:11" hidden="1" x14ac:dyDescent="0.3">
      <c r="A515" s="97" t="s">
        <v>654</v>
      </c>
      <c r="B515" s="62" t="s">
        <v>1587</v>
      </c>
      <c r="C515" s="97" t="s">
        <v>1588</v>
      </c>
      <c r="D515" s="97">
        <v>1.96</v>
      </c>
      <c r="E515" s="97" t="s">
        <v>1243</v>
      </c>
      <c r="F515" s="97" t="s">
        <v>419</v>
      </c>
      <c r="G515" s="97" t="s">
        <v>656</v>
      </c>
      <c r="H515" s="97">
        <v>1</v>
      </c>
      <c r="I515" s="96">
        <f t="shared" si="8"/>
        <v>0</v>
      </c>
      <c r="J515" s="59">
        <v>1</v>
      </c>
      <c r="K515" s="93" t="s">
        <v>630</v>
      </c>
    </row>
    <row r="516" spans="1:11" hidden="1" x14ac:dyDescent="0.3">
      <c r="A516" s="97" t="s">
        <v>654</v>
      </c>
      <c r="B516" s="62" t="s">
        <v>1589</v>
      </c>
      <c r="C516" s="97" t="s">
        <v>1590</v>
      </c>
      <c r="D516" s="97">
        <v>1.96</v>
      </c>
      <c r="E516" s="97" t="s">
        <v>1243</v>
      </c>
      <c r="F516" s="97" t="s">
        <v>419</v>
      </c>
      <c r="G516" s="97" t="s">
        <v>656</v>
      </c>
      <c r="H516" s="97">
        <v>1</v>
      </c>
      <c r="I516" s="96">
        <f t="shared" si="8"/>
        <v>0</v>
      </c>
      <c r="J516" s="59">
        <v>1</v>
      </c>
      <c r="K516" s="93" t="s">
        <v>630</v>
      </c>
    </row>
    <row r="517" spans="1:11" hidden="1" x14ac:dyDescent="0.3">
      <c r="A517" s="97" t="s">
        <v>654</v>
      </c>
      <c r="B517" s="62" t="s">
        <v>1591</v>
      </c>
      <c r="C517" s="97" t="s">
        <v>1592</v>
      </c>
      <c r="D517" s="97">
        <v>1.69</v>
      </c>
      <c r="E517" s="97" t="s">
        <v>1243</v>
      </c>
      <c r="F517" s="97" t="s">
        <v>419</v>
      </c>
      <c r="G517" s="97" t="s">
        <v>656</v>
      </c>
      <c r="H517" s="97">
        <v>1</v>
      </c>
      <c r="I517" s="96">
        <f t="shared" si="8"/>
        <v>0</v>
      </c>
      <c r="J517" s="59">
        <v>1</v>
      </c>
      <c r="K517" s="93" t="s">
        <v>630</v>
      </c>
    </row>
    <row r="518" spans="1:11" hidden="1" x14ac:dyDescent="0.3">
      <c r="A518" s="97" t="s">
        <v>654</v>
      </c>
      <c r="B518" s="62" t="s">
        <v>1593</v>
      </c>
      <c r="C518" s="97" t="s">
        <v>1594</v>
      </c>
      <c r="D518" s="97">
        <v>1.5</v>
      </c>
      <c r="E518" s="97" t="s">
        <v>1243</v>
      </c>
      <c r="F518" s="97" t="s">
        <v>419</v>
      </c>
      <c r="G518" s="97" t="s">
        <v>656</v>
      </c>
      <c r="H518" s="97">
        <v>1</v>
      </c>
      <c r="I518" s="96">
        <f t="shared" si="8"/>
        <v>0</v>
      </c>
      <c r="J518" s="59">
        <v>1</v>
      </c>
      <c r="K518" s="93" t="s">
        <v>630</v>
      </c>
    </row>
    <row r="519" spans="1:11" hidden="1" x14ac:dyDescent="0.3">
      <c r="A519" s="97" t="s">
        <v>654</v>
      </c>
      <c r="B519" s="62" t="s">
        <v>1595</v>
      </c>
      <c r="C519" s="97" t="s">
        <v>1596</v>
      </c>
      <c r="D519" s="97">
        <v>1.5</v>
      </c>
      <c r="E519" s="97" t="s">
        <v>1243</v>
      </c>
      <c r="F519" s="97" t="s">
        <v>419</v>
      </c>
      <c r="G519" s="97" t="s">
        <v>656</v>
      </c>
      <c r="H519" s="97">
        <v>1</v>
      </c>
      <c r="I519" s="96">
        <f t="shared" si="8"/>
        <v>0</v>
      </c>
      <c r="J519" s="59">
        <v>1</v>
      </c>
      <c r="K519" s="93" t="s">
        <v>630</v>
      </c>
    </row>
    <row r="520" spans="1:11" hidden="1" x14ac:dyDescent="0.3">
      <c r="A520" s="97" t="s">
        <v>654</v>
      </c>
      <c r="B520" s="62" t="s">
        <v>1597</v>
      </c>
      <c r="C520" s="97" t="s">
        <v>1598</v>
      </c>
      <c r="D520" s="97">
        <v>1.5</v>
      </c>
      <c r="E520" s="97" t="s">
        <v>1243</v>
      </c>
      <c r="F520" s="97" t="s">
        <v>419</v>
      </c>
      <c r="G520" s="97" t="s">
        <v>656</v>
      </c>
      <c r="H520" s="97">
        <v>1</v>
      </c>
      <c r="I520" s="96">
        <f t="shared" si="8"/>
        <v>0</v>
      </c>
      <c r="J520" s="59">
        <v>1</v>
      </c>
      <c r="K520" s="93" t="s">
        <v>630</v>
      </c>
    </row>
    <row r="521" spans="1:11" hidden="1" x14ac:dyDescent="0.3">
      <c r="A521" s="97" t="s">
        <v>654</v>
      </c>
      <c r="B521" s="62" t="s">
        <v>1599</v>
      </c>
      <c r="C521" s="97" t="s">
        <v>1600</v>
      </c>
      <c r="D521" s="97">
        <v>1.4</v>
      </c>
      <c r="E521" s="97" t="s">
        <v>1243</v>
      </c>
      <c r="F521" s="97" t="s">
        <v>419</v>
      </c>
      <c r="G521" s="97" t="s">
        <v>656</v>
      </c>
      <c r="H521" s="97">
        <v>0</v>
      </c>
      <c r="I521" s="96">
        <f t="shared" si="8"/>
        <v>1</v>
      </c>
      <c r="J521" s="59">
        <v>1</v>
      </c>
      <c r="K521" s="93" t="s">
        <v>630</v>
      </c>
    </row>
    <row r="522" spans="1:11" hidden="1" x14ac:dyDescent="0.3">
      <c r="A522" s="97" t="s">
        <v>654</v>
      </c>
      <c r="B522" s="62" t="s">
        <v>1601</v>
      </c>
      <c r="C522" s="97" t="s">
        <v>1602</v>
      </c>
      <c r="D522" s="97">
        <v>1.35</v>
      </c>
      <c r="E522" s="97" t="s">
        <v>1243</v>
      </c>
      <c r="F522" s="97" t="s">
        <v>419</v>
      </c>
      <c r="G522" s="97" t="s">
        <v>656</v>
      </c>
      <c r="H522" s="97">
        <v>1</v>
      </c>
      <c r="I522" s="96">
        <f t="shared" si="8"/>
        <v>0</v>
      </c>
      <c r="J522" s="59">
        <v>1</v>
      </c>
      <c r="K522" s="93" t="s">
        <v>630</v>
      </c>
    </row>
    <row r="523" spans="1:11" hidden="1" x14ac:dyDescent="0.3">
      <c r="A523" s="97" t="s">
        <v>654</v>
      </c>
      <c r="B523" s="62" t="s">
        <v>1603</v>
      </c>
      <c r="C523" s="97" t="s">
        <v>1604</v>
      </c>
      <c r="D523" s="97">
        <v>1.27</v>
      </c>
      <c r="E523" s="97" t="s">
        <v>1243</v>
      </c>
      <c r="F523" s="97" t="s">
        <v>419</v>
      </c>
      <c r="G523" s="97" t="s">
        <v>656</v>
      </c>
      <c r="H523" s="97">
        <v>1</v>
      </c>
      <c r="I523" s="96">
        <f t="shared" si="8"/>
        <v>0</v>
      </c>
      <c r="J523" s="59">
        <v>1</v>
      </c>
      <c r="K523" s="93" t="s">
        <v>630</v>
      </c>
    </row>
    <row r="524" spans="1:11" hidden="1" x14ac:dyDescent="0.3">
      <c r="A524" s="97" t="s">
        <v>654</v>
      </c>
      <c r="B524" s="62" t="s">
        <v>1605</v>
      </c>
      <c r="C524" s="97" t="s">
        <v>1606</v>
      </c>
      <c r="D524" s="97">
        <v>1.2</v>
      </c>
      <c r="E524" s="97" t="s">
        <v>1243</v>
      </c>
      <c r="F524" s="97" t="s">
        <v>419</v>
      </c>
      <c r="G524" s="97" t="s">
        <v>656</v>
      </c>
      <c r="H524" s="97">
        <v>1</v>
      </c>
      <c r="I524" s="96">
        <f t="shared" si="8"/>
        <v>0</v>
      </c>
      <c r="J524" s="59">
        <v>1</v>
      </c>
      <c r="K524" s="93" t="s">
        <v>630</v>
      </c>
    </row>
    <row r="525" spans="1:11" hidden="1" x14ac:dyDescent="0.3">
      <c r="A525" s="97" t="s">
        <v>654</v>
      </c>
      <c r="B525" s="62" t="s">
        <v>1607</v>
      </c>
      <c r="C525" s="97" t="s">
        <v>1608</v>
      </c>
      <c r="D525" s="97">
        <v>1.2</v>
      </c>
      <c r="E525" s="97" t="s">
        <v>1243</v>
      </c>
      <c r="F525" s="97" t="s">
        <v>419</v>
      </c>
      <c r="G525" s="97" t="s">
        <v>656</v>
      </c>
      <c r="H525" s="97">
        <v>1</v>
      </c>
      <c r="I525" s="96">
        <f t="shared" si="8"/>
        <v>0</v>
      </c>
      <c r="J525" s="59">
        <v>1</v>
      </c>
      <c r="K525" s="93" t="s">
        <v>630</v>
      </c>
    </row>
    <row r="526" spans="1:11" hidden="1" x14ac:dyDescent="0.3">
      <c r="A526" s="97" t="s">
        <v>654</v>
      </c>
      <c r="B526" s="62" t="s">
        <v>1609</v>
      </c>
      <c r="C526" s="97" t="s">
        <v>1610</v>
      </c>
      <c r="D526" s="97">
        <v>1.2</v>
      </c>
      <c r="E526" s="97" t="s">
        <v>1243</v>
      </c>
      <c r="F526" s="97" t="s">
        <v>419</v>
      </c>
      <c r="G526" s="97" t="s">
        <v>656</v>
      </c>
      <c r="H526" s="97">
        <v>1</v>
      </c>
      <c r="I526" s="96">
        <f t="shared" si="8"/>
        <v>0</v>
      </c>
      <c r="J526" s="59">
        <v>1</v>
      </c>
      <c r="K526" s="93" t="s">
        <v>630</v>
      </c>
    </row>
    <row r="527" spans="1:11" hidden="1" x14ac:dyDescent="0.3">
      <c r="A527" s="97" t="s">
        <v>654</v>
      </c>
      <c r="B527" s="62" t="s">
        <v>1611</v>
      </c>
      <c r="C527" s="97" t="s">
        <v>1612</v>
      </c>
      <c r="D527" s="97">
        <v>1.2</v>
      </c>
      <c r="E527" s="97" t="s">
        <v>1243</v>
      </c>
      <c r="F527" s="97" t="s">
        <v>419</v>
      </c>
      <c r="G527" s="97" t="s">
        <v>656</v>
      </c>
      <c r="H527" s="97">
        <v>1</v>
      </c>
      <c r="I527" s="96">
        <f t="shared" si="8"/>
        <v>0</v>
      </c>
      <c r="J527" s="59">
        <v>1</v>
      </c>
      <c r="K527" s="93" t="s">
        <v>630</v>
      </c>
    </row>
    <row r="528" spans="1:11" hidden="1" x14ac:dyDescent="0.3">
      <c r="A528" s="97" t="s">
        <v>654</v>
      </c>
      <c r="B528" s="62" t="s">
        <v>1613</v>
      </c>
      <c r="C528" s="97" t="s">
        <v>1614</v>
      </c>
      <c r="D528" s="97">
        <v>1.2</v>
      </c>
      <c r="E528" s="97" t="s">
        <v>1243</v>
      </c>
      <c r="F528" s="97" t="s">
        <v>419</v>
      </c>
      <c r="G528" s="97" t="s">
        <v>656</v>
      </c>
      <c r="H528" s="97">
        <v>1</v>
      </c>
      <c r="I528" s="96">
        <f t="shared" si="8"/>
        <v>0</v>
      </c>
      <c r="J528" s="59">
        <v>1</v>
      </c>
      <c r="K528" s="93" t="s">
        <v>630</v>
      </c>
    </row>
    <row r="529" spans="1:11" hidden="1" x14ac:dyDescent="0.3">
      <c r="A529" s="97" t="s">
        <v>654</v>
      </c>
      <c r="B529" s="62" t="s">
        <v>1615</v>
      </c>
      <c r="C529" s="97" t="s">
        <v>1616</v>
      </c>
      <c r="D529" s="97">
        <v>1.2</v>
      </c>
      <c r="E529" s="97" t="s">
        <v>1243</v>
      </c>
      <c r="F529" s="97" t="s">
        <v>419</v>
      </c>
      <c r="G529" s="97" t="s">
        <v>656</v>
      </c>
      <c r="H529" s="97">
        <v>1</v>
      </c>
      <c r="I529" s="96">
        <f t="shared" si="8"/>
        <v>0</v>
      </c>
      <c r="J529" s="59">
        <v>1</v>
      </c>
      <c r="K529" s="93" t="s">
        <v>630</v>
      </c>
    </row>
    <row r="530" spans="1:11" hidden="1" x14ac:dyDescent="0.3">
      <c r="A530" s="97" t="s">
        <v>654</v>
      </c>
      <c r="B530" s="62" t="s">
        <v>1617</v>
      </c>
      <c r="C530" s="97" t="s">
        <v>1618</v>
      </c>
      <c r="D530" s="97">
        <v>1.2</v>
      </c>
      <c r="E530" s="97" t="s">
        <v>1243</v>
      </c>
      <c r="F530" s="97" t="s">
        <v>419</v>
      </c>
      <c r="G530" s="97" t="s">
        <v>656</v>
      </c>
      <c r="H530" s="97">
        <v>1</v>
      </c>
      <c r="I530" s="96">
        <f t="shared" si="8"/>
        <v>0</v>
      </c>
      <c r="J530" s="59">
        <v>1</v>
      </c>
      <c r="K530" s="93" t="s">
        <v>630</v>
      </c>
    </row>
    <row r="531" spans="1:11" hidden="1" x14ac:dyDescent="0.3">
      <c r="A531" s="97" t="s">
        <v>654</v>
      </c>
      <c r="B531" s="62" t="s">
        <v>1619</v>
      </c>
      <c r="C531" s="97" t="s">
        <v>1620</v>
      </c>
      <c r="D531" s="97">
        <v>1.2</v>
      </c>
      <c r="E531" s="97" t="s">
        <v>1243</v>
      </c>
      <c r="F531" s="97" t="s">
        <v>419</v>
      </c>
      <c r="G531" s="97" t="s">
        <v>656</v>
      </c>
      <c r="H531" s="97">
        <v>1</v>
      </c>
      <c r="I531" s="96">
        <f t="shared" si="8"/>
        <v>0</v>
      </c>
      <c r="J531" s="59">
        <v>1</v>
      </c>
      <c r="K531" s="93" t="s">
        <v>630</v>
      </c>
    </row>
    <row r="532" spans="1:11" hidden="1" x14ac:dyDescent="0.3">
      <c r="A532" s="97" t="s">
        <v>654</v>
      </c>
      <c r="B532" s="62" t="s">
        <v>1621</v>
      </c>
      <c r="C532" s="97" t="s">
        <v>1622</v>
      </c>
      <c r="D532" s="97">
        <v>1.2</v>
      </c>
      <c r="E532" s="97" t="s">
        <v>1243</v>
      </c>
      <c r="F532" s="97" t="s">
        <v>419</v>
      </c>
      <c r="G532" s="97" t="s">
        <v>656</v>
      </c>
      <c r="H532" s="97">
        <v>1</v>
      </c>
      <c r="I532" s="96">
        <f t="shared" si="8"/>
        <v>0</v>
      </c>
      <c r="J532" s="59">
        <v>1</v>
      </c>
      <c r="K532" s="93" t="s">
        <v>630</v>
      </c>
    </row>
    <row r="533" spans="1:11" hidden="1" x14ac:dyDescent="0.3">
      <c r="A533" s="97" t="s">
        <v>654</v>
      </c>
      <c r="B533" s="62" t="s">
        <v>1623</v>
      </c>
      <c r="C533" s="97" t="s">
        <v>1624</v>
      </c>
      <c r="D533" s="97">
        <v>1.2</v>
      </c>
      <c r="E533" s="97" t="s">
        <v>1243</v>
      </c>
      <c r="F533" s="97" t="s">
        <v>419</v>
      </c>
      <c r="G533" s="97" t="s">
        <v>656</v>
      </c>
      <c r="H533" s="97">
        <v>1</v>
      </c>
      <c r="I533" s="96">
        <f t="shared" si="8"/>
        <v>0</v>
      </c>
      <c r="J533" s="59">
        <v>1</v>
      </c>
      <c r="K533" s="93" t="s">
        <v>630</v>
      </c>
    </row>
    <row r="534" spans="1:11" hidden="1" x14ac:dyDescent="0.3">
      <c r="A534" s="97" t="s">
        <v>654</v>
      </c>
      <c r="B534" s="62" t="s">
        <v>1625</v>
      </c>
      <c r="C534" s="97" t="s">
        <v>1626</v>
      </c>
      <c r="D534" s="97">
        <v>1.2</v>
      </c>
      <c r="E534" s="97" t="s">
        <v>1243</v>
      </c>
      <c r="F534" s="97" t="s">
        <v>419</v>
      </c>
      <c r="G534" s="97" t="s">
        <v>656</v>
      </c>
      <c r="H534" s="97">
        <v>1</v>
      </c>
      <c r="I534" s="96">
        <f t="shared" si="8"/>
        <v>0</v>
      </c>
      <c r="J534" s="59">
        <v>1</v>
      </c>
      <c r="K534" s="93" t="s">
        <v>630</v>
      </c>
    </row>
    <row r="535" spans="1:11" hidden="1" x14ac:dyDescent="0.3">
      <c r="A535" s="97" t="s">
        <v>654</v>
      </c>
      <c r="B535" s="62" t="s">
        <v>1627</v>
      </c>
      <c r="C535" s="97" t="s">
        <v>1628</v>
      </c>
      <c r="D535" s="97">
        <v>1.1000000000000001</v>
      </c>
      <c r="E535" s="97" t="s">
        <v>1243</v>
      </c>
      <c r="F535" s="97" t="s">
        <v>419</v>
      </c>
      <c r="G535" s="97" t="s">
        <v>656</v>
      </c>
      <c r="H535" s="97">
        <v>1</v>
      </c>
      <c r="I535" s="96">
        <f t="shared" si="8"/>
        <v>0</v>
      </c>
      <c r="J535" s="59">
        <v>1</v>
      </c>
      <c r="K535" s="93" t="s">
        <v>630</v>
      </c>
    </row>
    <row r="536" spans="1:11" hidden="1" x14ac:dyDescent="0.3">
      <c r="A536" s="97" t="s">
        <v>654</v>
      </c>
      <c r="B536" s="62" t="s">
        <v>1629</v>
      </c>
      <c r="C536" s="97" t="s">
        <v>1630</v>
      </c>
      <c r="D536" s="97">
        <v>1.03</v>
      </c>
      <c r="E536" s="97" t="s">
        <v>1243</v>
      </c>
      <c r="F536" s="97" t="s">
        <v>419</v>
      </c>
      <c r="G536" s="97" t="s">
        <v>656</v>
      </c>
      <c r="H536" s="97">
        <v>1</v>
      </c>
      <c r="I536" s="96">
        <f t="shared" si="8"/>
        <v>0</v>
      </c>
      <c r="J536" s="59">
        <v>1</v>
      </c>
      <c r="K536" s="93" t="s">
        <v>630</v>
      </c>
    </row>
    <row r="537" spans="1:11" hidden="1" x14ac:dyDescent="0.3">
      <c r="A537" s="97" t="s">
        <v>654</v>
      </c>
      <c r="B537" s="62" t="s">
        <v>1631</v>
      </c>
      <c r="C537" s="97" t="s">
        <v>1632</v>
      </c>
      <c r="D537" s="97">
        <v>1.03</v>
      </c>
      <c r="E537" s="97" t="s">
        <v>1243</v>
      </c>
      <c r="F537" s="97" t="s">
        <v>419</v>
      </c>
      <c r="G537" s="97" t="s">
        <v>656</v>
      </c>
      <c r="H537" s="97">
        <v>1</v>
      </c>
      <c r="I537" s="96">
        <f t="shared" si="8"/>
        <v>0</v>
      </c>
      <c r="J537" s="59">
        <v>1</v>
      </c>
      <c r="K537" s="93" t="s">
        <v>630</v>
      </c>
    </row>
    <row r="538" spans="1:11" hidden="1" x14ac:dyDescent="0.3">
      <c r="A538" s="97" t="s">
        <v>654</v>
      </c>
      <c r="B538" s="62" t="s">
        <v>1633</v>
      </c>
      <c r="C538" s="97" t="s">
        <v>1634</v>
      </c>
      <c r="D538" s="97">
        <v>1</v>
      </c>
      <c r="E538" s="97" t="s">
        <v>1243</v>
      </c>
      <c r="F538" s="97" t="s">
        <v>419</v>
      </c>
      <c r="G538" s="97" t="s">
        <v>656</v>
      </c>
      <c r="H538" s="97">
        <v>1</v>
      </c>
      <c r="I538" s="96">
        <f t="shared" si="8"/>
        <v>0</v>
      </c>
      <c r="J538" s="59">
        <v>1</v>
      </c>
      <c r="K538" s="93" t="s">
        <v>630</v>
      </c>
    </row>
    <row r="539" spans="1:11" hidden="1" x14ac:dyDescent="0.3">
      <c r="A539" s="97" t="s">
        <v>654</v>
      </c>
      <c r="B539" s="62" t="s">
        <v>1635</v>
      </c>
      <c r="C539" s="97" t="s">
        <v>1636</v>
      </c>
      <c r="D539" s="97">
        <v>1</v>
      </c>
      <c r="E539" s="97" t="s">
        <v>1243</v>
      </c>
      <c r="F539" s="97" t="s">
        <v>419</v>
      </c>
      <c r="G539" s="97" t="s">
        <v>656</v>
      </c>
      <c r="H539" s="97">
        <v>1</v>
      </c>
      <c r="I539" s="96">
        <f t="shared" si="8"/>
        <v>0</v>
      </c>
      <c r="J539" s="59">
        <v>1</v>
      </c>
      <c r="K539" s="93" t="s">
        <v>630</v>
      </c>
    </row>
    <row r="540" spans="1:11" hidden="1" x14ac:dyDescent="0.3">
      <c r="A540" s="97" t="s">
        <v>654</v>
      </c>
      <c r="B540" s="62" t="s">
        <v>1637</v>
      </c>
      <c r="C540" s="97">
        <v>0</v>
      </c>
      <c r="D540" s="97">
        <v>1</v>
      </c>
      <c r="E540" s="97" t="s">
        <v>1243</v>
      </c>
      <c r="F540" s="97" t="s">
        <v>419</v>
      </c>
      <c r="G540" s="97" t="s">
        <v>656</v>
      </c>
      <c r="H540" s="97">
        <v>0</v>
      </c>
      <c r="I540" s="96">
        <f t="shared" si="8"/>
        <v>1</v>
      </c>
      <c r="J540" s="59">
        <v>1</v>
      </c>
      <c r="K540" s="93" t="s">
        <v>630</v>
      </c>
    </row>
    <row r="541" spans="1:11" hidden="1" x14ac:dyDescent="0.3">
      <c r="A541" s="97" t="s">
        <v>654</v>
      </c>
      <c r="B541" s="62" t="s">
        <v>1638</v>
      </c>
      <c r="C541" s="97" t="s">
        <v>1639</v>
      </c>
      <c r="D541" s="97">
        <v>0.93</v>
      </c>
      <c r="E541" s="97" t="s">
        <v>1243</v>
      </c>
      <c r="F541" s="97" t="s">
        <v>419</v>
      </c>
      <c r="G541" s="97" t="s">
        <v>656</v>
      </c>
      <c r="H541" s="97">
        <v>1</v>
      </c>
      <c r="I541" s="96">
        <f t="shared" si="8"/>
        <v>0</v>
      </c>
      <c r="J541" s="59">
        <v>1</v>
      </c>
      <c r="K541" s="93" t="s">
        <v>630</v>
      </c>
    </row>
    <row r="542" spans="1:11" hidden="1" x14ac:dyDescent="0.3">
      <c r="A542" s="97" t="s">
        <v>654</v>
      </c>
      <c r="B542" s="62" t="s">
        <v>1640</v>
      </c>
      <c r="C542" s="97" t="s">
        <v>1641</v>
      </c>
      <c r="D542" s="97">
        <v>0.9</v>
      </c>
      <c r="E542" s="97" t="s">
        <v>1243</v>
      </c>
      <c r="F542" s="97" t="s">
        <v>419</v>
      </c>
      <c r="G542" s="97" t="s">
        <v>656</v>
      </c>
      <c r="H542" s="97">
        <v>1</v>
      </c>
      <c r="I542" s="96">
        <f t="shared" si="8"/>
        <v>0</v>
      </c>
      <c r="J542" s="59">
        <v>1</v>
      </c>
      <c r="K542" s="93" t="s">
        <v>630</v>
      </c>
    </row>
    <row r="543" spans="1:11" hidden="1" x14ac:dyDescent="0.3">
      <c r="A543" s="97" t="s">
        <v>654</v>
      </c>
      <c r="B543" s="62" t="s">
        <v>1642</v>
      </c>
      <c r="C543" s="97" t="s">
        <v>1643</v>
      </c>
      <c r="D543" s="97">
        <v>0.6</v>
      </c>
      <c r="E543" s="97" t="s">
        <v>1243</v>
      </c>
      <c r="F543" s="97" t="s">
        <v>419</v>
      </c>
      <c r="G543" s="97" t="s">
        <v>656</v>
      </c>
      <c r="H543" s="97">
        <v>0</v>
      </c>
      <c r="I543" s="96">
        <f t="shared" si="8"/>
        <v>1</v>
      </c>
      <c r="J543" s="59">
        <v>1</v>
      </c>
      <c r="K543" s="93" t="s">
        <v>630</v>
      </c>
    </row>
    <row r="544" spans="1:11" hidden="1" x14ac:dyDescent="0.3">
      <c r="A544" s="97" t="s">
        <v>654</v>
      </c>
      <c r="B544" s="62" t="s">
        <v>1644</v>
      </c>
      <c r="C544" s="97" t="s">
        <v>1645</v>
      </c>
      <c r="D544" s="97">
        <v>0.56000000000000005</v>
      </c>
      <c r="E544" s="97" t="s">
        <v>1243</v>
      </c>
      <c r="F544" s="97" t="s">
        <v>419</v>
      </c>
      <c r="G544" s="97" t="s">
        <v>656</v>
      </c>
      <c r="H544" s="97">
        <v>1</v>
      </c>
      <c r="I544" s="96">
        <f t="shared" si="8"/>
        <v>0</v>
      </c>
      <c r="J544" s="59">
        <v>1</v>
      </c>
      <c r="K544" s="93" t="s">
        <v>630</v>
      </c>
    </row>
    <row r="545" spans="1:11" hidden="1" x14ac:dyDescent="0.3">
      <c r="A545" s="97" t="s">
        <v>654</v>
      </c>
      <c r="B545" s="62" t="s">
        <v>1646</v>
      </c>
      <c r="C545" s="97" t="s">
        <v>1647</v>
      </c>
      <c r="D545" s="97">
        <v>0.53</v>
      </c>
      <c r="E545" s="97" t="s">
        <v>1243</v>
      </c>
      <c r="F545" s="97" t="s">
        <v>419</v>
      </c>
      <c r="G545" s="97" t="s">
        <v>656</v>
      </c>
      <c r="H545" s="97">
        <v>1</v>
      </c>
      <c r="I545" s="96">
        <f t="shared" si="8"/>
        <v>0</v>
      </c>
      <c r="J545" s="59">
        <v>1</v>
      </c>
      <c r="K545" s="93" t="s">
        <v>630</v>
      </c>
    </row>
    <row r="546" spans="1:11" hidden="1" x14ac:dyDescent="0.3">
      <c r="A546" s="97" t="s">
        <v>654</v>
      </c>
      <c r="B546" s="62" t="s">
        <v>1648</v>
      </c>
      <c r="C546" s="97" t="s">
        <v>1649</v>
      </c>
      <c r="D546" s="97">
        <v>0.5</v>
      </c>
      <c r="E546" s="97" t="s">
        <v>1243</v>
      </c>
      <c r="F546" s="97" t="s">
        <v>419</v>
      </c>
      <c r="G546" s="97" t="s">
        <v>656</v>
      </c>
      <c r="H546" s="97">
        <v>1</v>
      </c>
      <c r="I546" s="96">
        <f t="shared" si="8"/>
        <v>0</v>
      </c>
      <c r="J546" s="59">
        <v>1</v>
      </c>
      <c r="K546" s="93" t="s">
        <v>630</v>
      </c>
    </row>
    <row r="547" spans="1:11" hidden="1" x14ac:dyDescent="0.3">
      <c r="A547" s="97" t="s">
        <v>654</v>
      </c>
      <c r="B547" s="62" t="s">
        <v>1650</v>
      </c>
      <c r="C547" s="97" t="s">
        <v>1651</v>
      </c>
      <c r="D547" s="97">
        <v>0.5</v>
      </c>
      <c r="E547" s="97" t="s">
        <v>1243</v>
      </c>
      <c r="F547" s="97" t="s">
        <v>419</v>
      </c>
      <c r="G547" s="97" t="s">
        <v>656</v>
      </c>
      <c r="H547" s="97">
        <v>1</v>
      </c>
      <c r="I547" s="96">
        <f t="shared" si="8"/>
        <v>0</v>
      </c>
      <c r="J547" s="59">
        <v>1</v>
      </c>
      <c r="K547" s="93" t="s">
        <v>630</v>
      </c>
    </row>
    <row r="548" spans="1:11" hidden="1" x14ac:dyDescent="0.3">
      <c r="A548" s="97" t="s">
        <v>654</v>
      </c>
      <c r="B548" s="62" t="s">
        <v>1652</v>
      </c>
      <c r="C548" s="97" t="s">
        <v>1653</v>
      </c>
      <c r="D548" s="97">
        <v>0.5</v>
      </c>
      <c r="E548" s="97" t="s">
        <v>1243</v>
      </c>
      <c r="F548" s="97" t="s">
        <v>419</v>
      </c>
      <c r="G548" s="97" t="s">
        <v>656</v>
      </c>
      <c r="H548" s="97">
        <v>1</v>
      </c>
      <c r="I548" s="96">
        <f t="shared" si="8"/>
        <v>0</v>
      </c>
      <c r="J548" s="59">
        <v>1</v>
      </c>
      <c r="K548" s="93" t="s">
        <v>630</v>
      </c>
    </row>
    <row r="549" spans="1:11" hidden="1" x14ac:dyDescent="0.3">
      <c r="A549" s="97" t="s">
        <v>654</v>
      </c>
      <c r="B549" s="62" t="s">
        <v>1654</v>
      </c>
      <c r="C549" s="97" t="s">
        <v>1655</v>
      </c>
      <c r="D549" s="97">
        <v>0.45</v>
      </c>
      <c r="E549" s="97" t="s">
        <v>1243</v>
      </c>
      <c r="F549" s="97" t="s">
        <v>419</v>
      </c>
      <c r="G549" s="97" t="s">
        <v>656</v>
      </c>
      <c r="H549" s="97">
        <v>1</v>
      </c>
      <c r="I549" s="96">
        <f t="shared" si="8"/>
        <v>0</v>
      </c>
      <c r="J549" s="59">
        <v>1</v>
      </c>
      <c r="K549" s="93" t="s">
        <v>630</v>
      </c>
    </row>
    <row r="550" spans="1:11" hidden="1" x14ac:dyDescent="0.3">
      <c r="A550" s="97" t="s">
        <v>654</v>
      </c>
      <c r="B550" s="62" t="s">
        <v>1656</v>
      </c>
      <c r="C550" s="97" t="s">
        <v>1657</v>
      </c>
      <c r="D550" s="97">
        <v>0.35</v>
      </c>
      <c r="E550" s="97" t="s">
        <v>1243</v>
      </c>
      <c r="F550" s="97" t="s">
        <v>419</v>
      </c>
      <c r="G550" s="97" t="s">
        <v>656</v>
      </c>
      <c r="H550" s="97">
        <v>1</v>
      </c>
      <c r="I550" s="96">
        <f t="shared" si="8"/>
        <v>0</v>
      </c>
      <c r="J550" s="59">
        <v>1</v>
      </c>
      <c r="K550" s="93" t="s">
        <v>630</v>
      </c>
    </row>
    <row r="551" spans="1:11" hidden="1" x14ac:dyDescent="0.3">
      <c r="A551" s="97" t="s">
        <v>654</v>
      </c>
      <c r="B551" s="62" t="s">
        <v>1658</v>
      </c>
      <c r="C551" s="97" t="s">
        <v>1659</v>
      </c>
      <c r="D551" s="97">
        <v>0.26</v>
      </c>
      <c r="E551" s="97" t="s">
        <v>1243</v>
      </c>
      <c r="F551" s="97" t="s">
        <v>419</v>
      </c>
      <c r="G551" s="97" t="s">
        <v>656</v>
      </c>
      <c r="H551" s="97">
        <v>1</v>
      </c>
      <c r="I551" s="96">
        <f t="shared" si="8"/>
        <v>0</v>
      </c>
      <c r="J551" s="59">
        <v>1</v>
      </c>
      <c r="K551" s="93" t="s">
        <v>630</v>
      </c>
    </row>
    <row r="552" spans="1:11" hidden="1" x14ac:dyDescent="0.3">
      <c r="A552" s="97" t="s">
        <v>654</v>
      </c>
      <c r="B552" s="62" t="s">
        <v>1660</v>
      </c>
      <c r="C552" s="97" t="s">
        <v>1661</v>
      </c>
      <c r="D552" s="97">
        <v>0.22</v>
      </c>
      <c r="E552" s="97" t="s">
        <v>1243</v>
      </c>
      <c r="F552" s="97" t="s">
        <v>419</v>
      </c>
      <c r="G552" s="97" t="s">
        <v>656</v>
      </c>
      <c r="H552" s="97">
        <v>1</v>
      </c>
      <c r="I552" s="96">
        <f t="shared" si="8"/>
        <v>0</v>
      </c>
      <c r="J552" s="59">
        <v>1</v>
      </c>
      <c r="K552" s="93" t="s">
        <v>630</v>
      </c>
    </row>
    <row r="553" spans="1:11" hidden="1" x14ac:dyDescent="0.3">
      <c r="A553" s="97" t="s">
        <v>654</v>
      </c>
      <c r="B553" s="62" t="s">
        <v>1662</v>
      </c>
      <c r="C553" s="97" t="s">
        <v>1663</v>
      </c>
      <c r="D553" s="97">
        <v>0.2</v>
      </c>
      <c r="E553" s="97" t="s">
        <v>1243</v>
      </c>
      <c r="F553" s="97" t="s">
        <v>419</v>
      </c>
      <c r="G553" s="97" t="s">
        <v>656</v>
      </c>
      <c r="H553" s="97">
        <v>1</v>
      </c>
      <c r="I553" s="96">
        <f t="shared" si="8"/>
        <v>0</v>
      </c>
      <c r="J553" s="59">
        <v>1</v>
      </c>
      <c r="K553" s="93" t="s">
        <v>630</v>
      </c>
    </row>
    <row r="554" spans="1:11" hidden="1" x14ac:dyDescent="0.3">
      <c r="A554" s="97" t="s">
        <v>654</v>
      </c>
      <c r="B554" s="62" t="s">
        <v>1664</v>
      </c>
      <c r="C554" s="97" t="s">
        <v>1665</v>
      </c>
      <c r="D554" s="97">
        <v>0.14000000000000001</v>
      </c>
      <c r="E554" s="97" t="s">
        <v>1243</v>
      </c>
      <c r="F554" s="97" t="s">
        <v>419</v>
      </c>
      <c r="G554" s="97" t="s">
        <v>656</v>
      </c>
      <c r="H554" s="97">
        <v>1</v>
      </c>
      <c r="I554" s="96">
        <f t="shared" si="8"/>
        <v>0</v>
      </c>
      <c r="J554" s="59">
        <v>1</v>
      </c>
      <c r="K554" s="93" t="s">
        <v>630</v>
      </c>
    </row>
    <row r="555" spans="1:11" x14ac:dyDescent="0.3">
      <c r="A555" s="97" t="s">
        <v>837</v>
      </c>
      <c r="B555" s="62" t="s">
        <v>1666</v>
      </c>
      <c r="C555" s="97"/>
      <c r="D555" s="97" t="e">
        <v>#N/A</v>
      </c>
      <c r="E555" s="97" t="s">
        <v>1243</v>
      </c>
      <c r="F555" s="97" t="s">
        <v>421</v>
      </c>
      <c r="G555" s="97" t="s">
        <v>656</v>
      </c>
      <c r="H555" s="97">
        <v>0</v>
      </c>
      <c r="I555" s="96">
        <f t="shared" si="8"/>
        <v>1</v>
      </c>
      <c r="J555" s="59">
        <v>1</v>
      </c>
      <c r="K555" s="93" t="s">
        <v>630</v>
      </c>
    </row>
    <row r="556" spans="1:11" x14ac:dyDescent="0.3">
      <c r="A556" s="97" t="s">
        <v>837</v>
      </c>
      <c r="B556" s="62" t="s">
        <v>1667</v>
      </c>
      <c r="C556" s="97"/>
      <c r="D556" s="97" t="e">
        <v>#N/A</v>
      </c>
      <c r="E556" s="97" t="s">
        <v>1243</v>
      </c>
      <c r="F556" s="97" t="s">
        <v>421</v>
      </c>
      <c r="G556" s="97" t="s">
        <v>656</v>
      </c>
      <c r="H556" s="97">
        <v>0</v>
      </c>
      <c r="I556" s="96">
        <f t="shared" si="8"/>
        <v>1</v>
      </c>
      <c r="J556" s="59">
        <v>1</v>
      </c>
      <c r="K556" s="93" t="s">
        <v>630</v>
      </c>
    </row>
    <row r="557" spans="1:11" x14ac:dyDescent="0.3">
      <c r="A557" s="97" t="s">
        <v>837</v>
      </c>
      <c r="B557" s="62" t="s">
        <v>1668</v>
      </c>
      <c r="C557" s="97"/>
      <c r="D557" s="97" t="e">
        <v>#N/A</v>
      </c>
      <c r="E557" s="97" t="s">
        <v>1243</v>
      </c>
      <c r="F557" s="97" t="s">
        <v>421</v>
      </c>
      <c r="G557" s="97" t="s">
        <v>656</v>
      </c>
      <c r="H557" s="97">
        <v>0</v>
      </c>
      <c r="I557" s="96">
        <f t="shared" si="8"/>
        <v>1</v>
      </c>
      <c r="J557" s="59">
        <v>1</v>
      </c>
      <c r="K557" s="93" t="s">
        <v>630</v>
      </c>
    </row>
    <row r="558" spans="1:11" hidden="1" x14ac:dyDescent="0.3">
      <c r="A558" s="97" t="s">
        <v>654</v>
      </c>
      <c r="B558" s="62" t="s">
        <v>1669</v>
      </c>
      <c r="C558" s="97" t="s">
        <v>1670</v>
      </c>
      <c r="D558" s="97" t="e">
        <v>#N/A</v>
      </c>
      <c r="E558" s="97" t="s">
        <v>1671</v>
      </c>
      <c r="F558" s="97" t="s">
        <v>419</v>
      </c>
      <c r="G558" s="97" t="s">
        <v>656</v>
      </c>
      <c r="H558" s="97">
        <v>1</v>
      </c>
      <c r="I558" s="96">
        <f t="shared" si="8"/>
        <v>0</v>
      </c>
      <c r="J558" s="59">
        <v>1</v>
      </c>
      <c r="K558" s="93" t="s">
        <v>636</v>
      </c>
    </row>
    <row r="559" spans="1:11" hidden="1" x14ac:dyDescent="0.3">
      <c r="A559" s="97" t="s">
        <v>654</v>
      </c>
      <c r="B559" s="62" t="s">
        <v>1672</v>
      </c>
      <c r="C559" s="97">
        <v>0</v>
      </c>
      <c r="D559" s="97">
        <v>40</v>
      </c>
      <c r="E559" s="97" t="s">
        <v>669</v>
      </c>
      <c r="F559" s="97" t="s">
        <v>419</v>
      </c>
      <c r="G559" s="97" t="s">
        <v>656</v>
      </c>
      <c r="H559" s="97">
        <v>0</v>
      </c>
      <c r="I559" s="96">
        <f t="shared" si="8"/>
        <v>1</v>
      </c>
      <c r="J559" s="59">
        <v>1</v>
      </c>
      <c r="K559" s="93" t="s">
        <v>632</v>
      </c>
    </row>
    <row r="560" spans="1:11" hidden="1" x14ac:dyDescent="0.3">
      <c r="A560" s="97" t="s">
        <v>654</v>
      </c>
      <c r="B560" s="62" t="s">
        <v>1673</v>
      </c>
      <c r="C560" s="97" t="s">
        <v>1674</v>
      </c>
      <c r="D560" s="97">
        <v>20</v>
      </c>
      <c r="E560" s="97" t="s">
        <v>669</v>
      </c>
      <c r="F560" s="97" t="s">
        <v>419</v>
      </c>
      <c r="G560" s="97" t="s">
        <v>656</v>
      </c>
      <c r="H560" s="97">
        <v>1</v>
      </c>
      <c r="I560" s="96">
        <f t="shared" si="8"/>
        <v>0</v>
      </c>
      <c r="J560" s="59">
        <v>1</v>
      </c>
      <c r="K560" s="93" t="s">
        <v>632</v>
      </c>
    </row>
    <row r="561" spans="1:11" hidden="1" x14ac:dyDescent="0.3">
      <c r="A561" s="97" t="s">
        <v>654</v>
      </c>
      <c r="B561" s="62" t="s">
        <v>582</v>
      </c>
      <c r="C561" s="97" t="s">
        <v>1675</v>
      </c>
      <c r="D561" s="97">
        <v>10</v>
      </c>
      <c r="E561" s="97" t="s">
        <v>669</v>
      </c>
      <c r="F561" s="97" t="s">
        <v>419</v>
      </c>
      <c r="G561" s="97" t="s">
        <v>656</v>
      </c>
      <c r="H561" s="97">
        <v>0</v>
      </c>
      <c r="I561" s="96">
        <f t="shared" si="8"/>
        <v>1</v>
      </c>
      <c r="J561" s="59">
        <v>1</v>
      </c>
      <c r="K561" s="93" t="s">
        <v>632</v>
      </c>
    </row>
    <row r="562" spans="1:11" hidden="1" x14ac:dyDescent="0.3">
      <c r="A562" s="97" t="s">
        <v>654</v>
      </c>
      <c r="B562" s="62" t="s">
        <v>1676</v>
      </c>
      <c r="C562" s="97" t="s">
        <v>1677</v>
      </c>
      <c r="D562" s="97">
        <v>10</v>
      </c>
      <c r="E562" s="97" t="s">
        <v>669</v>
      </c>
      <c r="F562" s="97" t="s">
        <v>419</v>
      </c>
      <c r="G562" s="97" t="s">
        <v>656</v>
      </c>
      <c r="H562" s="97">
        <v>0</v>
      </c>
      <c r="I562" s="96">
        <f t="shared" si="8"/>
        <v>1</v>
      </c>
      <c r="J562" s="59">
        <v>1</v>
      </c>
      <c r="K562" s="93" t="s">
        <v>632</v>
      </c>
    </row>
    <row r="563" spans="1:11" hidden="1" x14ac:dyDescent="0.3">
      <c r="A563" s="97" t="s">
        <v>654</v>
      </c>
      <c r="B563" s="62" t="s">
        <v>583</v>
      </c>
      <c r="C563" s="97" t="s">
        <v>1678</v>
      </c>
      <c r="D563" s="97">
        <v>10</v>
      </c>
      <c r="E563" s="97" t="s">
        <v>669</v>
      </c>
      <c r="F563" s="97" t="s">
        <v>419</v>
      </c>
      <c r="G563" s="97" t="s">
        <v>656</v>
      </c>
      <c r="H563" s="97">
        <v>0</v>
      </c>
      <c r="I563" s="96">
        <f t="shared" si="8"/>
        <v>1</v>
      </c>
      <c r="J563" s="59">
        <v>1</v>
      </c>
      <c r="K563" s="93" t="s">
        <v>632</v>
      </c>
    </row>
    <row r="564" spans="1:11" hidden="1" x14ac:dyDescent="0.3">
      <c r="A564" s="97" t="s">
        <v>654</v>
      </c>
      <c r="B564" s="62" t="s">
        <v>1679</v>
      </c>
      <c r="C564" s="97" t="s">
        <v>1680</v>
      </c>
      <c r="D564" s="97">
        <v>10</v>
      </c>
      <c r="E564" s="97" t="s">
        <v>669</v>
      </c>
      <c r="F564" s="97" t="s">
        <v>419</v>
      </c>
      <c r="G564" s="97" t="s">
        <v>656</v>
      </c>
      <c r="H564" s="97">
        <v>0</v>
      </c>
      <c r="I564" s="96">
        <f t="shared" si="8"/>
        <v>1</v>
      </c>
      <c r="J564" s="59">
        <v>1</v>
      </c>
      <c r="K564" s="93" t="s">
        <v>632</v>
      </c>
    </row>
    <row r="565" spans="1:11" hidden="1" x14ac:dyDescent="0.3">
      <c r="A565" s="97" t="s">
        <v>654</v>
      </c>
      <c r="B565" s="62" t="s">
        <v>1681</v>
      </c>
      <c r="C565" s="97" t="s">
        <v>1682</v>
      </c>
      <c r="D565" s="97">
        <v>10</v>
      </c>
      <c r="E565" s="97" t="s">
        <v>669</v>
      </c>
      <c r="F565" s="97" t="s">
        <v>419</v>
      </c>
      <c r="G565" s="97" t="s">
        <v>656</v>
      </c>
      <c r="H565" s="97">
        <v>0</v>
      </c>
      <c r="I565" s="96">
        <f t="shared" si="8"/>
        <v>1</v>
      </c>
      <c r="J565" s="59">
        <v>1</v>
      </c>
      <c r="K565" s="93" t="s">
        <v>632</v>
      </c>
    </row>
    <row r="566" spans="1:11" hidden="1" x14ac:dyDescent="0.3">
      <c r="A566" s="97" t="s">
        <v>654</v>
      </c>
      <c r="B566" s="62" t="s">
        <v>1683</v>
      </c>
      <c r="C566" s="97">
        <v>0</v>
      </c>
      <c r="D566" s="97">
        <v>7.99</v>
      </c>
      <c r="E566" s="97" t="s">
        <v>669</v>
      </c>
      <c r="F566" s="97" t="s">
        <v>419</v>
      </c>
      <c r="G566" s="97" t="s">
        <v>656</v>
      </c>
      <c r="H566" s="97">
        <v>1</v>
      </c>
      <c r="I566" s="96">
        <f t="shared" si="8"/>
        <v>0</v>
      </c>
      <c r="J566" s="59">
        <v>1</v>
      </c>
      <c r="K566" s="93" t="s">
        <v>632</v>
      </c>
    </row>
    <row r="567" spans="1:11" hidden="1" x14ac:dyDescent="0.3">
      <c r="A567" s="97" t="s">
        <v>654</v>
      </c>
      <c r="B567" s="62" t="s">
        <v>1684</v>
      </c>
      <c r="C567" s="97" t="s">
        <v>1685</v>
      </c>
      <c r="D567" s="97">
        <v>7.5</v>
      </c>
      <c r="E567" s="97" t="s">
        <v>669</v>
      </c>
      <c r="F567" s="97" t="s">
        <v>419</v>
      </c>
      <c r="G567" s="97" t="s">
        <v>656</v>
      </c>
      <c r="H567" s="97">
        <v>0</v>
      </c>
      <c r="I567" s="96">
        <f t="shared" si="8"/>
        <v>1</v>
      </c>
      <c r="J567" s="59">
        <v>1</v>
      </c>
      <c r="K567" s="93" t="s">
        <v>632</v>
      </c>
    </row>
    <row r="568" spans="1:11" hidden="1" x14ac:dyDescent="0.3">
      <c r="A568" s="97" t="s">
        <v>654</v>
      </c>
      <c r="B568" s="62" t="s">
        <v>1686</v>
      </c>
      <c r="C568" s="97">
        <v>0</v>
      </c>
      <c r="D568" s="97">
        <v>4.8</v>
      </c>
      <c r="E568" s="97" t="s">
        <v>669</v>
      </c>
      <c r="F568" s="97" t="s">
        <v>419</v>
      </c>
      <c r="G568" s="97" t="s">
        <v>656</v>
      </c>
      <c r="H568" s="97">
        <v>1</v>
      </c>
      <c r="I568" s="96">
        <f t="shared" si="8"/>
        <v>0</v>
      </c>
      <c r="J568" s="59">
        <v>1</v>
      </c>
      <c r="K568" s="93" t="s">
        <v>632</v>
      </c>
    </row>
    <row r="569" spans="1:11" hidden="1" x14ac:dyDescent="0.3">
      <c r="A569" s="97" t="s">
        <v>654</v>
      </c>
      <c r="B569" s="62" t="s">
        <v>1687</v>
      </c>
      <c r="C569" s="97">
        <v>0</v>
      </c>
      <c r="D569" s="97">
        <v>3</v>
      </c>
      <c r="E569" s="97" t="s">
        <v>669</v>
      </c>
      <c r="F569" s="97" t="s">
        <v>419</v>
      </c>
      <c r="G569" s="97" t="s">
        <v>656</v>
      </c>
      <c r="H569" s="97">
        <v>1</v>
      </c>
      <c r="I569" s="96">
        <f t="shared" si="8"/>
        <v>0</v>
      </c>
      <c r="J569" s="59">
        <v>1</v>
      </c>
      <c r="K569" s="93" t="s">
        <v>632</v>
      </c>
    </row>
    <row r="570" spans="1:11" hidden="1" x14ac:dyDescent="0.3">
      <c r="A570" s="97" t="s">
        <v>654</v>
      </c>
      <c r="B570" s="62" t="s">
        <v>1688</v>
      </c>
      <c r="C570" s="97" t="s">
        <v>1689</v>
      </c>
      <c r="D570" s="97">
        <v>2</v>
      </c>
      <c r="E570" s="97" t="s">
        <v>669</v>
      </c>
      <c r="F570" s="97" t="s">
        <v>419</v>
      </c>
      <c r="G570" s="97" t="s">
        <v>656</v>
      </c>
      <c r="H570" s="97">
        <v>1</v>
      </c>
      <c r="I570" s="96">
        <f t="shared" si="8"/>
        <v>0</v>
      </c>
      <c r="J570" s="59">
        <v>1</v>
      </c>
      <c r="K570" s="93" t="s">
        <v>632</v>
      </c>
    </row>
    <row r="571" spans="1:11" hidden="1" x14ac:dyDescent="0.3">
      <c r="A571" s="97" t="s">
        <v>654</v>
      </c>
      <c r="B571" s="62" t="s">
        <v>1690</v>
      </c>
      <c r="C571" s="97" t="s">
        <v>1691</v>
      </c>
      <c r="D571" s="97">
        <v>1.85</v>
      </c>
      <c r="E571" s="97" t="s">
        <v>669</v>
      </c>
      <c r="F571" s="97" t="s">
        <v>419</v>
      </c>
      <c r="G571" s="97" t="s">
        <v>656</v>
      </c>
      <c r="H571" s="97">
        <v>1</v>
      </c>
      <c r="I571" s="96">
        <f t="shared" si="8"/>
        <v>0</v>
      </c>
      <c r="J571" s="59">
        <v>1</v>
      </c>
      <c r="K571" s="93" t="s">
        <v>632</v>
      </c>
    </row>
    <row r="572" spans="1:11" hidden="1" x14ac:dyDescent="0.3">
      <c r="A572" s="97" t="s">
        <v>654</v>
      </c>
      <c r="B572" s="62" t="s">
        <v>1692</v>
      </c>
      <c r="C572" s="97">
        <v>0</v>
      </c>
      <c r="D572" s="97">
        <v>1</v>
      </c>
      <c r="E572" s="97" t="s">
        <v>669</v>
      </c>
      <c r="F572" s="97" t="s">
        <v>419</v>
      </c>
      <c r="G572" s="97" t="s">
        <v>656</v>
      </c>
      <c r="H572" s="97">
        <v>1</v>
      </c>
      <c r="I572" s="96">
        <f t="shared" si="8"/>
        <v>0</v>
      </c>
      <c r="J572" s="59">
        <v>1</v>
      </c>
      <c r="K572" s="93" t="s">
        <v>632</v>
      </c>
    </row>
    <row r="573" spans="1:11" hidden="1" x14ac:dyDescent="0.3">
      <c r="A573" s="97" t="s">
        <v>654</v>
      </c>
      <c r="B573" s="62" t="s">
        <v>1693</v>
      </c>
      <c r="C573" s="97" t="s">
        <v>1694</v>
      </c>
      <c r="D573" s="97">
        <v>0</v>
      </c>
      <c r="E573" s="97" t="s">
        <v>669</v>
      </c>
      <c r="F573" s="97" t="s">
        <v>419</v>
      </c>
      <c r="G573" s="97" t="s">
        <v>656</v>
      </c>
      <c r="H573" s="97">
        <v>1</v>
      </c>
      <c r="I573" s="96">
        <f t="shared" si="8"/>
        <v>0</v>
      </c>
      <c r="J573" s="59">
        <v>1</v>
      </c>
      <c r="K573" s="93" t="s">
        <v>632</v>
      </c>
    </row>
    <row r="574" spans="1:11" hidden="1" x14ac:dyDescent="0.3">
      <c r="A574" s="97" t="s">
        <v>654</v>
      </c>
      <c r="B574" s="62" t="s">
        <v>1695</v>
      </c>
      <c r="C574" s="97" t="s">
        <v>1694</v>
      </c>
      <c r="D574" s="97">
        <v>0</v>
      </c>
      <c r="E574" s="97" t="s">
        <v>669</v>
      </c>
      <c r="F574" s="97" t="s">
        <v>419</v>
      </c>
      <c r="G574" s="97" t="s">
        <v>656</v>
      </c>
      <c r="H574" s="97">
        <v>1</v>
      </c>
      <c r="I574" s="96">
        <f t="shared" si="8"/>
        <v>0</v>
      </c>
      <c r="J574" s="59">
        <v>1</v>
      </c>
      <c r="K574" s="93" t="s">
        <v>632</v>
      </c>
    </row>
    <row r="575" spans="1:11" hidden="1" x14ac:dyDescent="0.3">
      <c r="A575" s="97" t="s">
        <v>654</v>
      </c>
      <c r="B575" s="62" t="s">
        <v>1696</v>
      </c>
      <c r="C575" s="97" t="s">
        <v>1694</v>
      </c>
      <c r="D575" s="97">
        <v>0</v>
      </c>
      <c r="E575" s="97" t="s">
        <v>669</v>
      </c>
      <c r="F575" s="97" t="s">
        <v>419</v>
      </c>
      <c r="G575" s="97" t="s">
        <v>656</v>
      </c>
      <c r="H575" s="97">
        <v>1</v>
      </c>
      <c r="I575" s="96">
        <f t="shared" si="8"/>
        <v>0</v>
      </c>
      <c r="J575" s="59">
        <v>1</v>
      </c>
      <c r="K575" s="93" t="s">
        <v>632</v>
      </c>
    </row>
    <row r="576" spans="1:11" hidden="1" x14ac:dyDescent="0.3">
      <c r="A576" s="97" t="s">
        <v>654</v>
      </c>
      <c r="B576" s="62" t="s">
        <v>1697</v>
      </c>
      <c r="C576" s="97" t="s">
        <v>1694</v>
      </c>
      <c r="D576" s="97">
        <v>0</v>
      </c>
      <c r="E576" s="97" t="s">
        <v>669</v>
      </c>
      <c r="F576" s="97" t="s">
        <v>419</v>
      </c>
      <c r="G576" s="97" t="s">
        <v>656</v>
      </c>
      <c r="H576" s="97">
        <v>1</v>
      </c>
      <c r="I576" s="96">
        <f t="shared" si="8"/>
        <v>0</v>
      </c>
      <c r="J576" s="59">
        <v>1</v>
      </c>
      <c r="K576" s="93" t="s">
        <v>632</v>
      </c>
    </row>
    <row r="577" spans="1:11" hidden="1" x14ac:dyDescent="0.3">
      <c r="A577" s="97" t="s">
        <v>654</v>
      </c>
      <c r="B577" s="62" t="s">
        <v>1698</v>
      </c>
      <c r="C577" s="97" t="s">
        <v>1694</v>
      </c>
      <c r="D577" s="97">
        <v>0</v>
      </c>
      <c r="E577" s="97" t="s">
        <v>669</v>
      </c>
      <c r="F577" s="97" t="s">
        <v>419</v>
      </c>
      <c r="G577" s="97" t="s">
        <v>656</v>
      </c>
      <c r="H577" s="97">
        <v>1</v>
      </c>
      <c r="I577" s="96">
        <f t="shared" si="8"/>
        <v>0</v>
      </c>
      <c r="J577" s="59">
        <v>1</v>
      </c>
      <c r="K577" s="93" t="s">
        <v>632</v>
      </c>
    </row>
    <row r="578" spans="1:11" hidden="1" x14ac:dyDescent="0.3">
      <c r="A578" s="97" t="s">
        <v>654</v>
      </c>
      <c r="B578" s="62" t="s">
        <v>1699</v>
      </c>
      <c r="C578" s="97" t="s">
        <v>1694</v>
      </c>
      <c r="D578" s="97">
        <v>0</v>
      </c>
      <c r="E578" s="97" t="s">
        <v>669</v>
      </c>
      <c r="F578" s="97" t="s">
        <v>419</v>
      </c>
      <c r="G578" s="97" t="s">
        <v>656</v>
      </c>
      <c r="H578" s="97">
        <v>1</v>
      </c>
      <c r="I578" s="96">
        <f t="shared" ref="I578:I641" si="9">NOT(H578)*1</f>
        <v>0</v>
      </c>
      <c r="J578" s="59">
        <v>1</v>
      </c>
      <c r="K578" s="93" t="s">
        <v>632</v>
      </c>
    </row>
    <row r="579" spans="1:11" hidden="1" x14ac:dyDescent="0.3">
      <c r="A579" s="97" t="s">
        <v>654</v>
      </c>
      <c r="B579" s="62" t="s">
        <v>1700</v>
      </c>
      <c r="C579" s="97" t="s">
        <v>1694</v>
      </c>
      <c r="D579" s="97">
        <v>0</v>
      </c>
      <c r="E579" s="97" t="s">
        <v>669</v>
      </c>
      <c r="F579" s="97" t="s">
        <v>419</v>
      </c>
      <c r="G579" s="97" t="s">
        <v>656</v>
      </c>
      <c r="H579" s="97">
        <v>1</v>
      </c>
      <c r="I579" s="96">
        <f t="shared" si="9"/>
        <v>0</v>
      </c>
      <c r="J579" s="59">
        <v>1</v>
      </c>
      <c r="K579" s="93" t="s">
        <v>632</v>
      </c>
    </row>
    <row r="580" spans="1:11" hidden="1" x14ac:dyDescent="0.3">
      <c r="A580" s="97" t="s">
        <v>654</v>
      </c>
      <c r="B580" s="62" t="s">
        <v>1701</v>
      </c>
      <c r="C580" s="97" t="s">
        <v>1694</v>
      </c>
      <c r="D580" s="97">
        <v>0</v>
      </c>
      <c r="E580" s="97" t="s">
        <v>669</v>
      </c>
      <c r="F580" s="97" t="s">
        <v>419</v>
      </c>
      <c r="G580" s="97" t="s">
        <v>656</v>
      </c>
      <c r="H580" s="97">
        <v>1</v>
      </c>
      <c r="I580" s="96">
        <f t="shared" si="9"/>
        <v>0</v>
      </c>
      <c r="J580" s="59">
        <v>1</v>
      </c>
      <c r="K580" s="93" t="s">
        <v>632</v>
      </c>
    </row>
    <row r="581" spans="1:11" hidden="1" x14ac:dyDescent="0.3">
      <c r="A581" s="97" t="s">
        <v>654</v>
      </c>
      <c r="B581" s="62" t="s">
        <v>1702</v>
      </c>
      <c r="C581" s="97" t="s">
        <v>1694</v>
      </c>
      <c r="D581" s="97">
        <v>0</v>
      </c>
      <c r="E581" s="97" t="s">
        <v>669</v>
      </c>
      <c r="F581" s="97" t="s">
        <v>419</v>
      </c>
      <c r="G581" s="97" t="s">
        <v>656</v>
      </c>
      <c r="H581" s="97">
        <v>1</v>
      </c>
      <c r="I581" s="96">
        <f t="shared" si="9"/>
        <v>0</v>
      </c>
      <c r="J581" s="59">
        <v>1</v>
      </c>
      <c r="K581" s="93" t="s">
        <v>632</v>
      </c>
    </row>
    <row r="582" spans="1:11" hidden="1" x14ac:dyDescent="0.3">
      <c r="A582" s="97" t="s">
        <v>654</v>
      </c>
      <c r="B582" s="62" t="s">
        <v>1703</v>
      </c>
      <c r="C582" s="97" t="s">
        <v>1694</v>
      </c>
      <c r="D582" s="97">
        <v>0</v>
      </c>
      <c r="E582" s="97" t="s">
        <v>669</v>
      </c>
      <c r="F582" s="97" t="s">
        <v>419</v>
      </c>
      <c r="G582" s="97" t="s">
        <v>656</v>
      </c>
      <c r="H582" s="97">
        <v>1</v>
      </c>
      <c r="I582" s="96">
        <f t="shared" si="9"/>
        <v>0</v>
      </c>
      <c r="J582" s="59">
        <v>1</v>
      </c>
      <c r="K582" s="93" t="s">
        <v>632</v>
      </c>
    </row>
    <row r="583" spans="1:11" hidden="1" x14ac:dyDescent="0.3">
      <c r="A583" s="97" t="s">
        <v>654</v>
      </c>
      <c r="B583" s="62" t="s">
        <v>1704</v>
      </c>
      <c r="C583" s="97" t="s">
        <v>1705</v>
      </c>
      <c r="D583" s="97">
        <v>0</v>
      </c>
      <c r="E583" s="97" t="s">
        <v>669</v>
      </c>
      <c r="F583" s="97" t="s">
        <v>419</v>
      </c>
      <c r="G583" s="97" t="s">
        <v>656</v>
      </c>
      <c r="H583" s="97">
        <v>1</v>
      </c>
      <c r="I583" s="96">
        <f t="shared" si="9"/>
        <v>0</v>
      </c>
      <c r="J583" s="59">
        <v>1</v>
      </c>
      <c r="K583" s="93" t="s">
        <v>632</v>
      </c>
    </row>
    <row r="584" spans="1:11" hidden="1" x14ac:dyDescent="0.3">
      <c r="A584" s="97" t="s">
        <v>654</v>
      </c>
      <c r="B584" s="62" t="s">
        <v>1706</v>
      </c>
      <c r="C584" s="97" t="s">
        <v>1705</v>
      </c>
      <c r="D584" s="97">
        <v>0</v>
      </c>
      <c r="E584" s="97" t="s">
        <v>669</v>
      </c>
      <c r="F584" s="97" t="s">
        <v>419</v>
      </c>
      <c r="G584" s="97" t="s">
        <v>656</v>
      </c>
      <c r="H584" s="97">
        <v>1</v>
      </c>
      <c r="I584" s="96">
        <f t="shared" si="9"/>
        <v>0</v>
      </c>
      <c r="J584" s="59">
        <v>1</v>
      </c>
      <c r="K584" s="93" t="s">
        <v>632</v>
      </c>
    </row>
    <row r="585" spans="1:11" hidden="1" x14ac:dyDescent="0.3">
      <c r="A585" s="97" t="s">
        <v>654</v>
      </c>
      <c r="B585" s="62" t="s">
        <v>1707</v>
      </c>
      <c r="C585" s="97" t="s">
        <v>1705</v>
      </c>
      <c r="D585" s="97">
        <v>0</v>
      </c>
      <c r="E585" s="97" t="s">
        <v>669</v>
      </c>
      <c r="F585" s="97" t="s">
        <v>419</v>
      </c>
      <c r="G585" s="97" t="s">
        <v>656</v>
      </c>
      <c r="H585" s="97">
        <v>1</v>
      </c>
      <c r="I585" s="96">
        <f t="shared" si="9"/>
        <v>0</v>
      </c>
      <c r="J585" s="59">
        <v>1</v>
      </c>
      <c r="K585" s="93" t="s">
        <v>632</v>
      </c>
    </row>
    <row r="586" spans="1:11" hidden="1" x14ac:dyDescent="0.3">
      <c r="A586" s="97" t="s">
        <v>654</v>
      </c>
      <c r="B586" s="62" t="s">
        <v>1708</v>
      </c>
      <c r="C586" s="97" t="s">
        <v>1705</v>
      </c>
      <c r="D586" s="97">
        <v>0</v>
      </c>
      <c r="E586" s="97" t="s">
        <v>669</v>
      </c>
      <c r="F586" s="97" t="s">
        <v>419</v>
      </c>
      <c r="G586" s="97" t="s">
        <v>656</v>
      </c>
      <c r="H586" s="97">
        <v>1</v>
      </c>
      <c r="I586" s="96">
        <f t="shared" si="9"/>
        <v>0</v>
      </c>
      <c r="J586" s="59">
        <v>1</v>
      </c>
      <c r="K586" s="93" t="s">
        <v>632</v>
      </c>
    </row>
    <row r="587" spans="1:11" hidden="1" x14ac:dyDescent="0.3">
      <c r="A587" s="97" t="s">
        <v>654</v>
      </c>
      <c r="B587" s="62" t="s">
        <v>1709</v>
      </c>
      <c r="C587" s="97" t="s">
        <v>1705</v>
      </c>
      <c r="D587" s="97">
        <v>0</v>
      </c>
      <c r="E587" s="97" t="s">
        <v>669</v>
      </c>
      <c r="F587" s="97" t="s">
        <v>419</v>
      </c>
      <c r="G587" s="97" t="s">
        <v>656</v>
      </c>
      <c r="H587" s="97">
        <v>1</v>
      </c>
      <c r="I587" s="96">
        <f t="shared" si="9"/>
        <v>0</v>
      </c>
      <c r="J587" s="59">
        <v>1</v>
      </c>
      <c r="K587" s="93" t="s">
        <v>632</v>
      </c>
    </row>
    <row r="588" spans="1:11" hidden="1" x14ac:dyDescent="0.3">
      <c r="A588" s="97" t="s">
        <v>654</v>
      </c>
      <c r="B588" s="62" t="s">
        <v>1710</v>
      </c>
      <c r="C588" s="97" t="s">
        <v>1705</v>
      </c>
      <c r="D588" s="97">
        <v>0</v>
      </c>
      <c r="E588" s="97" t="s">
        <v>669</v>
      </c>
      <c r="F588" s="97" t="s">
        <v>419</v>
      </c>
      <c r="G588" s="97" t="s">
        <v>656</v>
      </c>
      <c r="H588" s="97">
        <v>1</v>
      </c>
      <c r="I588" s="96">
        <f t="shared" si="9"/>
        <v>0</v>
      </c>
      <c r="J588" s="59">
        <v>1</v>
      </c>
      <c r="K588" s="93" t="s">
        <v>632</v>
      </c>
    </row>
    <row r="589" spans="1:11" hidden="1" x14ac:dyDescent="0.3">
      <c r="A589" s="97" t="s">
        <v>654</v>
      </c>
      <c r="B589" s="62" t="s">
        <v>1711</v>
      </c>
      <c r="C589" s="97" t="s">
        <v>1705</v>
      </c>
      <c r="D589" s="97">
        <v>0</v>
      </c>
      <c r="E589" s="97" t="s">
        <v>669</v>
      </c>
      <c r="F589" s="97" t="s">
        <v>419</v>
      </c>
      <c r="G589" s="97" t="s">
        <v>656</v>
      </c>
      <c r="H589" s="97">
        <v>1</v>
      </c>
      <c r="I589" s="96">
        <f t="shared" si="9"/>
        <v>0</v>
      </c>
      <c r="J589" s="59">
        <v>1</v>
      </c>
      <c r="K589" s="93" t="s">
        <v>632</v>
      </c>
    </row>
    <row r="590" spans="1:11" hidden="1" x14ac:dyDescent="0.3">
      <c r="A590" s="97" t="s">
        <v>654</v>
      </c>
      <c r="B590" s="62" t="s">
        <v>1712</v>
      </c>
      <c r="C590" s="97" t="s">
        <v>1705</v>
      </c>
      <c r="D590" s="97">
        <v>0</v>
      </c>
      <c r="E590" s="97" t="s">
        <v>669</v>
      </c>
      <c r="F590" s="97" t="s">
        <v>419</v>
      </c>
      <c r="G590" s="97" t="s">
        <v>656</v>
      </c>
      <c r="H590" s="97">
        <v>1</v>
      </c>
      <c r="I590" s="96">
        <f t="shared" si="9"/>
        <v>0</v>
      </c>
      <c r="J590" s="59">
        <v>1</v>
      </c>
      <c r="K590" s="93" t="s">
        <v>632</v>
      </c>
    </row>
    <row r="591" spans="1:11" hidden="1" x14ac:dyDescent="0.3">
      <c r="A591" s="97" t="s">
        <v>654</v>
      </c>
      <c r="B591" s="62" t="s">
        <v>1713</v>
      </c>
      <c r="C591" s="97" t="s">
        <v>1705</v>
      </c>
      <c r="D591" s="97">
        <v>0</v>
      </c>
      <c r="E591" s="97" t="s">
        <v>669</v>
      </c>
      <c r="F591" s="97" t="s">
        <v>419</v>
      </c>
      <c r="G591" s="97" t="s">
        <v>656</v>
      </c>
      <c r="H591" s="97">
        <v>1</v>
      </c>
      <c r="I591" s="96">
        <f t="shared" si="9"/>
        <v>0</v>
      </c>
      <c r="J591" s="59">
        <v>1</v>
      </c>
      <c r="K591" s="93" t="s">
        <v>632</v>
      </c>
    </row>
    <row r="592" spans="1:11" hidden="1" x14ac:dyDescent="0.3">
      <c r="A592" s="97" t="s">
        <v>654</v>
      </c>
      <c r="B592" s="62" t="s">
        <v>1714</v>
      </c>
      <c r="C592" s="97" t="s">
        <v>1705</v>
      </c>
      <c r="D592" s="97">
        <v>0</v>
      </c>
      <c r="E592" s="97" t="s">
        <v>669</v>
      </c>
      <c r="F592" s="97" t="s">
        <v>419</v>
      </c>
      <c r="G592" s="97" t="s">
        <v>656</v>
      </c>
      <c r="H592" s="97">
        <v>1</v>
      </c>
      <c r="I592" s="96">
        <f t="shared" si="9"/>
        <v>0</v>
      </c>
      <c r="J592" s="59">
        <v>1</v>
      </c>
      <c r="K592" s="93" t="s">
        <v>632</v>
      </c>
    </row>
    <row r="593" spans="1:11" hidden="1" x14ac:dyDescent="0.3">
      <c r="A593" s="97" t="s">
        <v>654</v>
      </c>
      <c r="B593" s="62" t="s">
        <v>1715</v>
      </c>
      <c r="C593" s="97" t="s">
        <v>1716</v>
      </c>
      <c r="D593" s="97">
        <v>0</v>
      </c>
      <c r="E593" s="97" t="s">
        <v>669</v>
      </c>
      <c r="F593" s="97" t="s">
        <v>419</v>
      </c>
      <c r="G593" s="97" t="s">
        <v>656</v>
      </c>
      <c r="H593" s="97">
        <v>1</v>
      </c>
      <c r="I593" s="96">
        <f t="shared" si="9"/>
        <v>0</v>
      </c>
      <c r="J593" s="59">
        <v>1</v>
      </c>
      <c r="K593" s="93" t="s">
        <v>632</v>
      </c>
    </row>
    <row r="594" spans="1:11" hidden="1" x14ac:dyDescent="0.3">
      <c r="A594" s="97" t="s">
        <v>654</v>
      </c>
      <c r="B594" s="62" t="s">
        <v>1717</v>
      </c>
      <c r="C594" s="97" t="s">
        <v>1716</v>
      </c>
      <c r="D594" s="97">
        <v>0</v>
      </c>
      <c r="E594" s="97" t="s">
        <v>669</v>
      </c>
      <c r="F594" s="97" t="s">
        <v>419</v>
      </c>
      <c r="G594" s="97" t="s">
        <v>656</v>
      </c>
      <c r="H594" s="97">
        <v>1</v>
      </c>
      <c r="I594" s="96">
        <f t="shared" si="9"/>
        <v>0</v>
      </c>
      <c r="J594" s="59">
        <v>1</v>
      </c>
      <c r="K594" s="93" t="s">
        <v>632</v>
      </c>
    </row>
    <row r="595" spans="1:11" hidden="1" x14ac:dyDescent="0.3">
      <c r="A595" s="97" t="s">
        <v>654</v>
      </c>
      <c r="B595" s="62" t="s">
        <v>1718</v>
      </c>
      <c r="C595" s="97" t="s">
        <v>1716</v>
      </c>
      <c r="D595" s="97">
        <v>0</v>
      </c>
      <c r="E595" s="97" t="s">
        <v>669</v>
      </c>
      <c r="F595" s="97" t="s">
        <v>419</v>
      </c>
      <c r="G595" s="97" t="s">
        <v>656</v>
      </c>
      <c r="H595" s="97">
        <v>1</v>
      </c>
      <c r="I595" s="96">
        <f t="shared" si="9"/>
        <v>0</v>
      </c>
      <c r="J595" s="59">
        <v>1</v>
      </c>
      <c r="K595" s="93" t="s">
        <v>632</v>
      </c>
    </row>
    <row r="596" spans="1:11" hidden="1" x14ac:dyDescent="0.3">
      <c r="A596" s="97" t="s">
        <v>654</v>
      </c>
      <c r="B596" s="62" t="s">
        <v>1719</v>
      </c>
      <c r="C596" s="97" t="s">
        <v>1716</v>
      </c>
      <c r="D596" s="97">
        <v>0</v>
      </c>
      <c r="E596" s="97" t="s">
        <v>669</v>
      </c>
      <c r="F596" s="97" t="s">
        <v>419</v>
      </c>
      <c r="G596" s="97" t="s">
        <v>656</v>
      </c>
      <c r="H596" s="97">
        <v>1</v>
      </c>
      <c r="I596" s="96">
        <f t="shared" si="9"/>
        <v>0</v>
      </c>
      <c r="J596" s="59">
        <v>1</v>
      </c>
      <c r="K596" s="93" t="s">
        <v>632</v>
      </c>
    </row>
    <row r="597" spans="1:11" hidden="1" x14ac:dyDescent="0.3">
      <c r="A597" s="97" t="s">
        <v>654</v>
      </c>
      <c r="B597" s="62" t="s">
        <v>1720</v>
      </c>
      <c r="C597" s="97" t="s">
        <v>1716</v>
      </c>
      <c r="D597" s="97">
        <v>0</v>
      </c>
      <c r="E597" s="97" t="s">
        <v>669</v>
      </c>
      <c r="F597" s="97" t="s">
        <v>419</v>
      </c>
      <c r="G597" s="97" t="s">
        <v>656</v>
      </c>
      <c r="H597" s="97">
        <v>1</v>
      </c>
      <c r="I597" s="96">
        <f t="shared" si="9"/>
        <v>0</v>
      </c>
      <c r="J597" s="59">
        <v>1</v>
      </c>
      <c r="K597" s="93" t="s">
        <v>632</v>
      </c>
    </row>
    <row r="598" spans="1:11" hidden="1" x14ac:dyDescent="0.3">
      <c r="A598" s="97" t="s">
        <v>654</v>
      </c>
      <c r="B598" s="62" t="s">
        <v>1721</v>
      </c>
      <c r="C598" s="97" t="s">
        <v>1716</v>
      </c>
      <c r="D598" s="97">
        <v>0</v>
      </c>
      <c r="E598" s="97" t="s">
        <v>669</v>
      </c>
      <c r="F598" s="97" t="s">
        <v>419</v>
      </c>
      <c r="G598" s="97" t="s">
        <v>656</v>
      </c>
      <c r="H598" s="97">
        <v>1</v>
      </c>
      <c r="I598" s="96">
        <f t="shared" si="9"/>
        <v>0</v>
      </c>
      <c r="J598" s="59">
        <v>1</v>
      </c>
      <c r="K598" s="93" t="s">
        <v>632</v>
      </c>
    </row>
    <row r="599" spans="1:11" hidden="1" x14ac:dyDescent="0.3">
      <c r="A599" s="97" t="s">
        <v>654</v>
      </c>
      <c r="B599" s="62" t="s">
        <v>1722</v>
      </c>
      <c r="C599" s="97" t="s">
        <v>1716</v>
      </c>
      <c r="D599" s="97">
        <v>0</v>
      </c>
      <c r="E599" s="97" t="s">
        <v>669</v>
      </c>
      <c r="F599" s="97" t="s">
        <v>419</v>
      </c>
      <c r="G599" s="97" t="s">
        <v>656</v>
      </c>
      <c r="H599" s="97">
        <v>1</v>
      </c>
      <c r="I599" s="96">
        <f t="shared" si="9"/>
        <v>0</v>
      </c>
      <c r="J599" s="59">
        <v>1</v>
      </c>
      <c r="K599" s="93" t="s">
        <v>632</v>
      </c>
    </row>
    <row r="600" spans="1:11" hidden="1" x14ac:dyDescent="0.3">
      <c r="A600" s="97" t="s">
        <v>654</v>
      </c>
      <c r="B600" s="62" t="s">
        <v>1723</v>
      </c>
      <c r="C600" s="97" t="s">
        <v>1716</v>
      </c>
      <c r="D600" s="97">
        <v>0</v>
      </c>
      <c r="E600" s="97" t="s">
        <v>669</v>
      </c>
      <c r="F600" s="97" t="s">
        <v>419</v>
      </c>
      <c r="G600" s="97" t="s">
        <v>656</v>
      </c>
      <c r="H600" s="97">
        <v>1</v>
      </c>
      <c r="I600" s="96">
        <f t="shared" si="9"/>
        <v>0</v>
      </c>
      <c r="J600" s="59">
        <v>1</v>
      </c>
      <c r="K600" s="93" t="s">
        <v>632</v>
      </c>
    </row>
    <row r="601" spans="1:11" hidden="1" x14ac:dyDescent="0.3">
      <c r="A601" s="97" t="s">
        <v>654</v>
      </c>
      <c r="B601" s="62" t="s">
        <v>1724</v>
      </c>
      <c r="C601" s="97" t="s">
        <v>1716</v>
      </c>
      <c r="D601" s="97">
        <v>0</v>
      </c>
      <c r="E601" s="97" t="s">
        <v>669</v>
      </c>
      <c r="F601" s="97" t="s">
        <v>419</v>
      </c>
      <c r="G601" s="97" t="s">
        <v>656</v>
      </c>
      <c r="H601" s="97">
        <v>1</v>
      </c>
      <c r="I601" s="96">
        <f t="shared" si="9"/>
        <v>0</v>
      </c>
      <c r="J601" s="59">
        <v>1</v>
      </c>
      <c r="K601" s="93" t="s">
        <v>632</v>
      </c>
    </row>
    <row r="602" spans="1:11" hidden="1" x14ac:dyDescent="0.3">
      <c r="A602" s="97" t="s">
        <v>654</v>
      </c>
      <c r="B602" s="62" t="s">
        <v>1725</v>
      </c>
      <c r="C602" s="97" t="s">
        <v>1716</v>
      </c>
      <c r="D602" s="97">
        <v>0</v>
      </c>
      <c r="E602" s="97" t="s">
        <v>669</v>
      </c>
      <c r="F602" s="97" t="s">
        <v>419</v>
      </c>
      <c r="G602" s="97" t="s">
        <v>656</v>
      </c>
      <c r="H602" s="97">
        <v>1</v>
      </c>
      <c r="I602" s="96">
        <f t="shared" si="9"/>
        <v>0</v>
      </c>
      <c r="J602" s="59">
        <v>1</v>
      </c>
      <c r="K602" s="93" t="s">
        <v>632</v>
      </c>
    </row>
    <row r="603" spans="1:11" hidden="1" x14ac:dyDescent="0.3">
      <c r="A603" s="97" t="s">
        <v>654</v>
      </c>
      <c r="B603" s="62" t="s">
        <v>1726</v>
      </c>
      <c r="C603" s="97" t="s">
        <v>1727</v>
      </c>
      <c r="D603" s="97">
        <v>0</v>
      </c>
      <c r="E603" s="97" t="s">
        <v>669</v>
      </c>
      <c r="F603" s="97" t="s">
        <v>419</v>
      </c>
      <c r="G603" s="97" t="s">
        <v>656</v>
      </c>
      <c r="H603" s="97">
        <v>1</v>
      </c>
      <c r="I603" s="96">
        <f t="shared" si="9"/>
        <v>0</v>
      </c>
      <c r="J603" s="59">
        <v>1</v>
      </c>
      <c r="K603" s="93" t="s">
        <v>632</v>
      </c>
    </row>
    <row r="604" spans="1:11" hidden="1" x14ac:dyDescent="0.3">
      <c r="A604" s="97" t="s">
        <v>654</v>
      </c>
      <c r="B604" s="62" t="s">
        <v>1728</v>
      </c>
      <c r="C604" s="97" t="s">
        <v>1727</v>
      </c>
      <c r="D604" s="97">
        <v>0</v>
      </c>
      <c r="E604" s="97" t="s">
        <v>669</v>
      </c>
      <c r="F604" s="97" t="s">
        <v>419</v>
      </c>
      <c r="G604" s="97" t="s">
        <v>656</v>
      </c>
      <c r="H604" s="97">
        <v>1</v>
      </c>
      <c r="I604" s="96">
        <f t="shared" si="9"/>
        <v>0</v>
      </c>
      <c r="J604" s="59">
        <v>1</v>
      </c>
      <c r="K604" s="93" t="s">
        <v>632</v>
      </c>
    </row>
    <row r="605" spans="1:11" hidden="1" x14ac:dyDescent="0.3">
      <c r="A605" s="97" t="s">
        <v>654</v>
      </c>
      <c r="B605" s="62" t="s">
        <v>1729</v>
      </c>
      <c r="C605" s="97" t="s">
        <v>1727</v>
      </c>
      <c r="D605" s="97">
        <v>0</v>
      </c>
      <c r="E605" s="97" t="s">
        <v>669</v>
      </c>
      <c r="F605" s="97" t="s">
        <v>419</v>
      </c>
      <c r="G605" s="97" t="s">
        <v>656</v>
      </c>
      <c r="H605" s="97">
        <v>1</v>
      </c>
      <c r="I605" s="96">
        <f t="shared" si="9"/>
        <v>0</v>
      </c>
      <c r="J605" s="59">
        <v>1</v>
      </c>
      <c r="K605" s="93" t="s">
        <v>632</v>
      </c>
    </row>
    <row r="606" spans="1:11" hidden="1" x14ac:dyDescent="0.3">
      <c r="A606" s="97" t="s">
        <v>654</v>
      </c>
      <c r="B606" s="62" t="s">
        <v>1730</v>
      </c>
      <c r="C606" s="97" t="s">
        <v>1727</v>
      </c>
      <c r="D606" s="97">
        <v>0</v>
      </c>
      <c r="E606" s="97" t="s">
        <v>669</v>
      </c>
      <c r="F606" s="97" t="s">
        <v>419</v>
      </c>
      <c r="G606" s="97" t="s">
        <v>656</v>
      </c>
      <c r="H606" s="97">
        <v>1</v>
      </c>
      <c r="I606" s="96">
        <f t="shared" si="9"/>
        <v>0</v>
      </c>
      <c r="J606" s="59">
        <v>1</v>
      </c>
      <c r="K606" s="93" t="s">
        <v>632</v>
      </c>
    </row>
    <row r="607" spans="1:11" hidden="1" x14ac:dyDescent="0.3">
      <c r="A607" s="97" t="s">
        <v>654</v>
      </c>
      <c r="B607" s="62" t="s">
        <v>1731</v>
      </c>
      <c r="C607" s="97" t="s">
        <v>1727</v>
      </c>
      <c r="D607" s="97">
        <v>0</v>
      </c>
      <c r="E607" s="97" t="s">
        <v>669</v>
      </c>
      <c r="F607" s="97" t="s">
        <v>419</v>
      </c>
      <c r="G607" s="97" t="s">
        <v>656</v>
      </c>
      <c r="H607" s="97">
        <v>1</v>
      </c>
      <c r="I607" s="96">
        <f t="shared" si="9"/>
        <v>0</v>
      </c>
      <c r="J607" s="59">
        <v>1</v>
      </c>
      <c r="K607" s="93" t="s">
        <v>632</v>
      </c>
    </row>
    <row r="608" spans="1:11" hidden="1" x14ac:dyDescent="0.3">
      <c r="A608" s="97" t="s">
        <v>654</v>
      </c>
      <c r="B608" s="62" t="s">
        <v>1732</v>
      </c>
      <c r="C608" s="97" t="s">
        <v>1727</v>
      </c>
      <c r="D608" s="97">
        <v>0</v>
      </c>
      <c r="E608" s="97" t="s">
        <v>669</v>
      </c>
      <c r="F608" s="97" t="s">
        <v>419</v>
      </c>
      <c r="G608" s="97" t="s">
        <v>656</v>
      </c>
      <c r="H608" s="97">
        <v>1</v>
      </c>
      <c r="I608" s="96">
        <f t="shared" si="9"/>
        <v>0</v>
      </c>
      <c r="J608" s="59">
        <v>1</v>
      </c>
      <c r="K608" s="93" t="s">
        <v>632</v>
      </c>
    </row>
    <row r="609" spans="1:11" hidden="1" x14ac:dyDescent="0.3">
      <c r="A609" s="97" t="s">
        <v>654</v>
      </c>
      <c r="B609" s="62" t="s">
        <v>1733</v>
      </c>
      <c r="C609" s="97" t="s">
        <v>1727</v>
      </c>
      <c r="D609" s="97">
        <v>0</v>
      </c>
      <c r="E609" s="97" t="s">
        <v>669</v>
      </c>
      <c r="F609" s="97" t="s">
        <v>419</v>
      </c>
      <c r="G609" s="97" t="s">
        <v>656</v>
      </c>
      <c r="H609" s="97">
        <v>1</v>
      </c>
      <c r="I609" s="96">
        <f t="shared" si="9"/>
        <v>0</v>
      </c>
      <c r="J609" s="59">
        <v>1</v>
      </c>
      <c r="K609" s="93" t="s">
        <v>632</v>
      </c>
    </row>
    <row r="610" spans="1:11" hidden="1" x14ac:dyDescent="0.3">
      <c r="A610" s="97" t="s">
        <v>654</v>
      </c>
      <c r="B610" s="62" t="s">
        <v>1734</v>
      </c>
      <c r="C610" s="97" t="s">
        <v>1727</v>
      </c>
      <c r="D610" s="97">
        <v>0</v>
      </c>
      <c r="E610" s="97" t="s">
        <v>669</v>
      </c>
      <c r="F610" s="97" t="s">
        <v>419</v>
      </c>
      <c r="G610" s="97" t="s">
        <v>656</v>
      </c>
      <c r="H610" s="97">
        <v>1</v>
      </c>
      <c r="I610" s="96">
        <f t="shared" si="9"/>
        <v>0</v>
      </c>
      <c r="J610" s="59">
        <v>1</v>
      </c>
      <c r="K610" s="93" t="s">
        <v>632</v>
      </c>
    </row>
    <row r="611" spans="1:11" hidden="1" x14ac:dyDescent="0.3">
      <c r="A611" s="97" t="s">
        <v>654</v>
      </c>
      <c r="B611" s="62" t="s">
        <v>1735</v>
      </c>
      <c r="C611" s="97" t="s">
        <v>1727</v>
      </c>
      <c r="D611" s="97">
        <v>0</v>
      </c>
      <c r="E611" s="97" t="s">
        <v>669</v>
      </c>
      <c r="F611" s="97" t="s">
        <v>419</v>
      </c>
      <c r="G611" s="97" t="s">
        <v>656</v>
      </c>
      <c r="H611" s="97">
        <v>1</v>
      </c>
      <c r="I611" s="96">
        <f t="shared" si="9"/>
        <v>0</v>
      </c>
      <c r="J611" s="59">
        <v>1</v>
      </c>
      <c r="K611" s="93" t="s">
        <v>632</v>
      </c>
    </row>
    <row r="612" spans="1:11" hidden="1" x14ac:dyDescent="0.3">
      <c r="A612" s="97" t="s">
        <v>654</v>
      </c>
      <c r="B612" s="62" t="s">
        <v>1736</v>
      </c>
      <c r="C612" s="97" t="s">
        <v>1727</v>
      </c>
      <c r="D612" s="97">
        <v>0</v>
      </c>
      <c r="E612" s="97" t="s">
        <v>669</v>
      </c>
      <c r="F612" s="97" t="s">
        <v>419</v>
      </c>
      <c r="G612" s="97" t="s">
        <v>656</v>
      </c>
      <c r="H612" s="97">
        <v>1</v>
      </c>
      <c r="I612" s="96">
        <f t="shared" si="9"/>
        <v>0</v>
      </c>
      <c r="J612" s="59">
        <v>1</v>
      </c>
      <c r="K612" s="93" t="s">
        <v>632</v>
      </c>
    </row>
    <row r="613" spans="1:11" hidden="1" x14ac:dyDescent="0.3">
      <c r="A613" s="97" t="s">
        <v>654</v>
      </c>
      <c r="B613" s="62" t="s">
        <v>1737</v>
      </c>
      <c r="C613" s="97" t="s">
        <v>1738</v>
      </c>
      <c r="D613" s="97">
        <v>0</v>
      </c>
      <c r="E613" s="97" t="s">
        <v>669</v>
      </c>
      <c r="F613" s="97" t="s">
        <v>419</v>
      </c>
      <c r="G613" s="97" t="s">
        <v>656</v>
      </c>
      <c r="H613" s="97">
        <v>1</v>
      </c>
      <c r="I613" s="96">
        <f t="shared" si="9"/>
        <v>0</v>
      </c>
      <c r="J613" s="59">
        <v>1</v>
      </c>
      <c r="K613" s="93" t="s">
        <v>632</v>
      </c>
    </row>
    <row r="614" spans="1:11" hidden="1" x14ac:dyDescent="0.3">
      <c r="A614" s="97" t="s">
        <v>654</v>
      </c>
      <c r="B614" s="62" t="s">
        <v>1739</v>
      </c>
      <c r="C614" s="97" t="s">
        <v>1738</v>
      </c>
      <c r="D614" s="97">
        <v>0</v>
      </c>
      <c r="E614" s="97" t="s">
        <v>669</v>
      </c>
      <c r="F614" s="97" t="s">
        <v>419</v>
      </c>
      <c r="G614" s="97" t="s">
        <v>656</v>
      </c>
      <c r="H614" s="97">
        <v>1</v>
      </c>
      <c r="I614" s="96">
        <f t="shared" si="9"/>
        <v>0</v>
      </c>
      <c r="J614" s="59">
        <v>1</v>
      </c>
      <c r="K614" s="93" t="s">
        <v>632</v>
      </c>
    </row>
    <row r="615" spans="1:11" hidden="1" x14ac:dyDescent="0.3">
      <c r="A615" s="97" t="s">
        <v>654</v>
      </c>
      <c r="B615" s="62" t="s">
        <v>1740</v>
      </c>
      <c r="C615" s="97" t="s">
        <v>1738</v>
      </c>
      <c r="D615" s="97">
        <v>0</v>
      </c>
      <c r="E615" s="97" t="s">
        <v>669</v>
      </c>
      <c r="F615" s="97" t="s">
        <v>419</v>
      </c>
      <c r="G615" s="97" t="s">
        <v>656</v>
      </c>
      <c r="H615" s="97">
        <v>1</v>
      </c>
      <c r="I615" s="96">
        <f t="shared" si="9"/>
        <v>0</v>
      </c>
      <c r="J615" s="59">
        <v>1</v>
      </c>
      <c r="K615" s="93" t="s">
        <v>632</v>
      </c>
    </row>
    <row r="616" spans="1:11" hidden="1" x14ac:dyDescent="0.3">
      <c r="A616" s="97" t="s">
        <v>654</v>
      </c>
      <c r="B616" s="62" t="s">
        <v>1741</v>
      </c>
      <c r="C616" s="97" t="s">
        <v>1738</v>
      </c>
      <c r="D616" s="97">
        <v>0</v>
      </c>
      <c r="E616" s="97" t="s">
        <v>669</v>
      </c>
      <c r="F616" s="97" t="s">
        <v>419</v>
      </c>
      <c r="G616" s="97" t="s">
        <v>656</v>
      </c>
      <c r="H616" s="97">
        <v>1</v>
      </c>
      <c r="I616" s="96">
        <f t="shared" si="9"/>
        <v>0</v>
      </c>
      <c r="J616" s="59">
        <v>1</v>
      </c>
      <c r="K616" s="93" t="s">
        <v>632</v>
      </c>
    </row>
    <row r="617" spans="1:11" hidden="1" x14ac:dyDescent="0.3">
      <c r="A617" s="97" t="s">
        <v>654</v>
      </c>
      <c r="B617" s="62" t="s">
        <v>1742</v>
      </c>
      <c r="C617" s="97" t="s">
        <v>1738</v>
      </c>
      <c r="D617" s="97">
        <v>0</v>
      </c>
      <c r="E617" s="97" t="s">
        <v>669</v>
      </c>
      <c r="F617" s="97" t="s">
        <v>419</v>
      </c>
      <c r="G617" s="97" t="s">
        <v>656</v>
      </c>
      <c r="H617" s="97">
        <v>1</v>
      </c>
      <c r="I617" s="96">
        <f t="shared" si="9"/>
        <v>0</v>
      </c>
      <c r="J617" s="59">
        <v>1</v>
      </c>
      <c r="K617" s="93" t="s">
        <v>632</v>
      </c>
    </row>
    <row r="618" spans="1:11" hidden="1" x14ac:dyDescent="0.3">
      <c r="A618" s="97" t="s">
        <v>654</v>
      </c>
      <c r="B618" s="62" t="s">
        <v>1743</v>
      </c>
      <c r="C618" s="97" t="s">
        <v>1738</v>
      </c>
      <c r="D618" s="97">
        <v>0</v>
      </c>
      <c r="E618" s="97" t="s">
        <v>669</v>
      </c>
      <c r="F618" s="97" t="s">
        <v>419</v>
      </c>
      <c r="G618" s="97" t="s">
        <v>656</v>
      </c>
      <c r="H618" s="97">
        <v>1</v>
      </c>
      <c r="I618" s="96">
        <f t="shared" si="9"/>
        <v>0</v>
      </c>
      <c r="J618" s="59">
        <v>1</v>
      </c>
      <c r="K618" s="93" t="s">
        <v>632</v>
      </c>
    </row>
    <row r="619" spans="1:11" hidden="1" x14ac:dyDescent="0.3">
      <c r="A619" s="97" t="s">
        <v>654</v>
      </c>
      <c r="B619" s="62" t="s">
        <v>1744</v>
      </c>
      <c r="C619" s="97" t="s">
        <v>1738</v>
      </c>
      <c r="D619" s="97">
        <v>0</v>
      </c>
      <c r="E619" s="97" t="s">
        <v>669</v>
      </c>
      <c r="F619" s="97" t="s">
        <v>419</v>
      </c>
      <c r="G619" s="97" t="s">
        <v>656</v>
      </c>
      <c r="H619" s="97">
        <v>1</v>
      </c>
      <c r="I619" s="96">
        <f t="shared" si="9"/>
        <v>0</v>
      </c>
      <c r="J619" s="59">
        <v>1</v>
      </c>
      <c r="K619" s="93" t="s">
        <v>632</v>
      </c>
    </row>
    <row r="620" spans="1:11" hidden="1" x14ac:dyDescent="0.3">
      <c r="A620" s="97" t="s">
        <v>654</v>
      </c>
      <c r="B620" s="62" t="s">
        <v>1745</v>
      </c>
      <c r="C620" s="97" t="s">
        <v>1738</v>
      </c>
      <c r="D620" s="97">
        <v>0</v>
      </c>
      <c r="E620" s="97" t="s">
        <v>669</v>
      </c>
      <c r="F620" s="97" t="s">
        <v>419</v>
      </c>
      <c r="G620" s="97" t="s">
        <v>656</v>
      </c>
      <c r="H620" s="97">
        <v>1</v>
      </c>
      <c r="I620" s="96">
        <f t="shared" si="9"/>
        <v>0</v>
      </c>
      <c r="J620" s="59">
        <v>1</v>
      </c>
      <c r="K620" s="93" t="s">
        <v>632</v>
      </c>
    </row>
    <row r="621" spans="1:11" hidden="1" x14ac:dyDescent="0.3">
      <c r="A621" s="97" t="s">
        <v>654</v>
      </c>
      <c r="B621" s="62" t="s">
        <v>1746</v>
      </c>
      <c r="C621" s="97" t="s">
        <v>1738</v>
      </c>
      <c r="D621" s="97">
        <v>0</v>
      </c>
      <c r="E621" s="97" t="s">
        <v>669</v>
      </c>
      <c r="F621" s="97" t="s">
        <v>419</v>
      </c>
      <c r="G621" s="97" t="s">
        <v>656</v>
      </c>
      <c r="H621" s="97">
        <v>1</v>
      </c>
      <c r="I621" s="96">
        <f t="shared" si="9"/>
        <v>0</v>
      </c>
      <c r="J621" s="59">
        <v>1</v>
      </c>
      <c r="K621" s="93" t="s">
        <v>632</v>
      </c>
    </row>
    <row r="622" spans="1:11" hidden="1" x14ac:dyDescent="0.3">
      <c r="A622" s="97" t="s">
        <v>654</v>
      </c>
      <c r="B622" s="62" t="s">
        <v>1747</v>
      </c>
      <c r="C622" s="97" t="s">
        <v>1738</v>
      </c>
      <c r="D622" s="97">
        <v>0</v>
      </c>
      <c r="E622" s="97" t="s">
        <v>669</v>
      </c>
      <c r="F622" s="97" t="s">
        <v>419</v>
      </c>
      <c r="G622" s="97" t="s">
        <v>656</v>
      </c>
      <c r="H622" s="97">
        <v>1</v>
      </c>
      <c r="I622" s="96">
        <f t="shared" si="9"/>
        <v>0</v>
      </c>
      <c r="J622" s="59">
        <v>1</v>
      </c>
      <c r="K622" s="93" t="s">
        <v>632</v>
      </c>
    </row>
    <row r="623" spans="1:11" hidden="1" x14ac:dyDescent="0.3">
      <c r="A623" s="97" t="s">
        <v>654</v>
      </c>
      <c r="B623" s="62" t="s">
        <v>1748</v>
      </c>
      <c r="C623" s="97" t="s">
        <v>1749</v>
      </c>
      <c r="D623" s="97">
        <v>0</v>
      </c>
      <c r="E623" s="97" t="s">
        <v>669</v>
      </c>
      <c r="F623" s="97" t="s">
        <v>419</v>
      </c>
      <c r="G623" s="97" t="s">
        <v>656</v>
      </c>
      <c r="H623" s="97">
        <v>1</v>
      </c>
      <c r="I623" s="96">
        <f t="shared" si="9"/>
        <v>0</v>
      </c>
      <c r="J623" s="59">
        <v>1</v>
      </c>
      <c r="K623" s="93" t="s">
        <v>632</v>
      </c>
    </row>
    <row r="624" spans="1:11" hidden="1" x14ac:dyDescent="0.3">
      <c r="A624" s="97" t="s">
        <v>654</v>
      </c>
      <c r="B624" s="62" t="s">
        <v>1750</v>
      </c>
      <c r="C624" s="97" t="s">
        <v>1749</v>
      </c>
      <c r="D624" s="97">
        <v>0</v>
      </c>
      <c r="E624" s="97" t="s">
        <v>669</v>
      </c>
      <c r="F624" s="97" t="s">
        <v>419</v>
      </c>
      <c r="G624" s="97" t="s">
        <v>656</v>
      </c>
      <c r="H624" s="97">
        <v>1</v>
      </c>
      <c r="I624" s="96">
        <f t="shared" si="9"/>
        <v>0</v>
      </c>
      <c r="J624" s="59">
        <v>1</v>
      </c>
      <c r="K624" s="93" t="s">
        <v>632</v>
      </c>
    </row>
    <row r="625" spans="1:11" hidden="1" x14ac:dyDescent="0.3">
      <c r="A625" s="97" t="s">
        <v>654</v>
      </c>
      <c r="B625" s="62" t="s">
        <v>1751</v>
      </c>
      <c r="C625" s="97" t="s">
        <v>1749</v>
      </c>
      <c r="D625" s="97">
        <v>0</v>
      </c>
      <c r="E625" s="97" t="s">
        <v>669</v>
      </c>
      <c r="F625" s="97" t="s">
        <v>419</v>
      </c>
      <c r="G625" s="97" t="s">
        <v>656</v>
      </c>
      <c r="H625" s="97">
        <v>1</v>
      </c>
      <c r="I625" s="96">
        <f t="shared" si="9"/>
        <v>0</v>
      </c>
      <c r="J625" s="59">
        <v>1</v>
      </c>
      <c r="K625" s="93" t="s">
        <v>632</v>
      </c>
    </row>
    <row r="626" spans="1:11" hidden="1" x14ac:dyDescent="0.3">
      <c r="A626" s="97" t="s">
        <v>654</v>
      </c>
      <c r="B626" s="62" t="s">
        <v>1752</v>
      </c>
      <c r="C626" s="97" t="s">
        <v>1749</v>
      </c>
      <c r="D626" s="97">
        <v>0</v>
      </c>
      <c r="E626" s="97" t="s">
        <v>669</v>
      </c>
      <c r="F626" s="97" t="s">
        <v>419</v>
      </c>
      <c r="G626" s="97" t="s">
        <v>656</v>
      </c>
      <c r="H626" s="97">
        <v>1</v>
      </c>
      <c r="I626" s="96">
        <f t="shared" si="9"/>
        <v>0</v>
      </c>
      <c r="J626" s="59">
        <v>1</v>
      </c>
      <c r="K626" s="93" t="s">
        <v>632</v>
      </c>
    </row>
    <row r="627" spans="1:11" hidden="1" x14ac:dyDescent="0.3">
      <c r="A627" s="97" t="s">
        <v>654</v>
      </c>
      <c r="B627" s="62" t="s">
        <v>1753</v>
      </c>
      <c r="C627" s="97" t="s">
        <v>1749</v>
      </c>
      <c r="D627" s="97">
        <v>0</v>
      </c>
      <c r="E627" s="97" t="s">
        <v>669</v>
      </c>
      <c r="F627" s="97" t="s">
        <v>419</v>
      </c>
      <c r="G627" s="97" t="s">
        <v>656</v>
      </c>
      <c r="H627" s="97">
        <v>1</v>
      </c>
      <c r="I627" s="96">
        <f t="shared" si="9"/>
        <v>0</v>
      </c>
      <c r="J627" s="59">
        <v>1</v>
      </c>
      <c r="K627" s="93" t="s">
        <v>632</v>
      </c>
    </row>
    <row r="628" spans="1:11" hidden="1" x14ac:dyDescent="0.3">
      <c r="A628" s="97" t="s">
        <v>654</v>
      </c>
      <c r="B628" s="62" t="s">
        <v>1754</v>
      </c>
      <c r="C628" s="97" t="s">
        <v>1749</v>
      </c>
      <c r="D628" s="97">
        <v>0</v>
      </c>
      <c r="E628" s="97" t="s">
        <v>669</v>
      </c>
      <c r="F628" s="97" t="s">
        <v>419</v>
      </c>
      <c r="G628" s="97" t="s">
        <v>656</v>
      </c>
      <c r="H628" s="97">
        <v>1</v>
      </c>
      <c r="I628" s="96">
        <f t="shared" si="9"/>
        <v>0</v>
      </c>
      <c r="J628" s="59">
        <v>1</v>
      </c>
      <c r="K628" s="93" t="s">
        <v>632</v>
      </c>
    </row>
    <row r="629" spans="1:11" hidden="1" x14ac:dyDescent="0.3">
      <c r="A629" s="97" t="s">
        <v>654</v>
      </c>
      <c r="B629" s="62" t="s">
        <v>1755</v>
      </c>
      <c r="C629" s="97" t="s">
        <v>1749</v>
      </c>
      <c r="D629" s="97">
        <v>0</v>
      </c>
      <c r="E629" s="97" t="s">
        <v>669</v>
      </c>
      <c r="F629" s="97" t="s">
        <v>419</v>
      </c>
      <c r="G629" s="97" t="s">
        <v>656</v>
      </c>
      <c r="H629" s="97">
        <v>1</v>
      </c>
      <c r="I629" s="96">
        <f t="shared" si="9"/>
        <v>0</v>
      </c>
      <c r="J629" s="59">
        <v>1</v>
      </c>
      <c r="K629" s="93" t="s">
        <v>632</v>
      </c>
    </row>
    <row r="630" spans="1:11" hidden="1" x14ac:dyDescent="0.3">
      <c r="A630" s="97" t="s">
        <v>654</v>
      </c>
      <c r="B630" s="62" t="s">
        <v>1756</v>
      </c>
      <c r="C630" s="97" t="s">
        <v>1749</v>
      </c>
      <c r="D630" s="97">
        <v>0</v>
      </c>
      <c r="E630" s="97" t="s">
        <v>669</v>
      </c>
      <c r="F630" s="97" t="s">
        <v>419</v>
      </c>
      <c r="G630" s="97" t="s">
        <v>656</v>
      </c>
      <c r="H630" s="97">
        <v>1</v>
      </c>
      <c r="I630" s="96">
        <f t="shared" si="9"/>
        <v>0</v>
      </c>
      <c r="J630" s="59">
        <v>1</v>
      </c>
      <c r="K630" s="93" t="s">
        <v>632</v>
      </c>
    </row>
    <row r="631" spans="1:11" hidden="1" x14ac:dyDescent="0.3">
      <c r="A631" s="97" t="s">
        <v>654</v>
      </c>
      <c r="B631" s="62" t="s">
        <v>1757</v>
      </c>
      <c r="C631" s="97" t="s">
        <v>1749</v>
      </c>
      <c r="D631" s="97">
        <v>0</v>
      </c>
      <c r="E631" s="97" t="s">
        <v>669</v>
      </c>
      <c r="F631" s="97" t="s">
        <v>419</v>
      </c>
      <c r="G631" s="97" t="s">
        <v>656</v>
      </c>
      <c r="H631" s="97">
        <v>1</v>
      </c>
      <c r="I631" s="96">
        <f t="shared" si="9"/>
        <v>0</v>
      </c>
      <c r="J631" s="59">
        <v>1</v>
      </c>
      <c r="K631" s="93" t="s">
        <v>632</v>
      </c>
    </row>
    <row r="632" spans="1:11" hidden="1" x14ac:dyDescent="0.3">
      <c r="A632" s="97" t="s">
        <v>654</v>
      </c>
      <c r="B632" s="62" t="s">
        <v>1758</v>
      </c>
      <c r="C632" s="97" t="s">
        <v>1749</v>
      </c>
      <c r="D632" s="97">
        <v>0</v>
      </c>
      <c r="E632" s="97" t="s">
        <v>669</v>
      </c>
      <c r="F632" s="97" t="s">
        <v>419</v>
      </c>
      <c r="G632" s="97" t="s">
        <v>656</v>
      </c>
      <c r="H632" s="97">
        <v>1</v>
      </c>
      <c r="I632" s="96">
        <f t="shared" si="9"/>
        <v>0</v>
      </c>
      <c r="J632" s="59">
        <v>1</v>
      </c>
      <c r="K632" s="93" t="s">
        <v>632</v>
      </c>
    </row>
    <row r="633" spans="1:11" hidden="1" x14ac:dyDescent="0.3">
      <c r="A633" s="97" t="s">
        <v>654</v>
      </c>
      <c r="B633" s="62" t="s">
        <v>1759</v>
      </c>
      <c r="C633" s="97" t="s">
        <v>1760</v>
      </c>
      <c r="D633" s="97">
        <v>0</v>
      </c>
      <c r="E633" s="97" t="s">
        <v>669</v>
      </c>
      <c r="F633" s="97" t="s">
        <v>419</v>
      </c>
      <c r="G633" s="97" t="s">
        <v>656</v>
      </c>
      <c r="H633" s="97">
        <v>1</v>
      </c>
      <c r="I633" s="96">
        <f t="shared" si="9"/>
        <v>0</v>
      </c>
      <c r="J633" s="59">
        <v>1</v>
      </c>
      <c r="K633" s="93" t="s">
        <v>632</v>
      </c>
    </row>
    <row r="634" spans="1:11" hidden="1" x14ac:dyDescent="0.3">
      <c r="A634" s="97" t="s">
        <v>654</v>
      </c>
      <c r="B634" s="62" t="s">
        <v>1761</v>
      </c>
      <c r="C634" s="97" t="s">
        <v>1760</v>
      </c>
      <c r="D634" s="97">
        <v>0</v>
      </c>
      <c r="E634" s="97" t="s">
        <v>669</v>
      </c>
      <c r="F634" s="97" t="s">
        <v>419</v>
      </c>
      <c r="G634" s="97" t="s">
        <v>656</v>
      </c>
      <c r="H634" s="97">
        <v>1</v>
      </c>
      <c r="I634" s="96">
        <f t="shared" si="9"/>
        <v>0</v>
      </c>
      <c r="J634" s="59">
        <v>1</v>
      </c>
      <c r="K634" s="93" t="s">
        <v>632</v>
      </c>
    </row>
    <row r="635" spans="1:11" hidden="1" x14ac:dyDescent="0.3">
      <c r="A635" s="97" t="s">
        <v>654</v>
      </c>
      <c r="B635" s="62" t="s">
        <v>1762</v>
      </c>
      <c r="C635" s="97" t="s">
        <v>1760</v>
      </c>
      <c r="D635" s="97">
        <v>0</v>
      </c>
      <c r="E635" s="97" t="s">
        <v>669</v>
      </c>
      <c r="F635" s="97" t="s">
        <v>419</v>
      </c>
      <c r="G635" s="97" t="s">
        <v>656</v>
      </c>
      <c r="H635" s="97">
        <v>1</v>
      </c>
      <c r="I635" s="96">
        <f t="shared" si="9"/>
        <v>0</v>
      </c>
      <c r="J635" s="59">
        <v>1</v>
      </c>
      <c r="K635" s="93" t="s">
        <v>632</v>
      </c>
    </row>
    <row r="636" spans="1:11" hidden="1" x14ac:dyDescent="0.3">
      <c r="A636" s="97" t="s">
        <v>654</v>
      </c>
      <c r="B636" s="62" t="s">
        <v>1763</v>
      </c>
      <c r="C636" s="97" t="s">
        <v>1760</v>
      </c>
      <c r="D636" s="97">
        <v>0</v>
      </c>
      <c r="E636" s="97" t="s">
        <v>669</v>
      </c>
      <c r="F636" s="97" t="s">
        <v>419</v>
      </c>
      <c r="G636" s="97" t="s">
        <v>656</v>
      </c>
      <c r="H636" s="97">
        <v>1</v>
      </c>
      <c r="I636" s="96">
        <f t="shared" si="9"/>
        <v>0</v>
      </c>
      <c r="J636" s="59">
        <v>1</v>
      </c>
      <c r="K636" s="93" t="s">
        <v>632</v>
      </c>
    </row>
    <row r="637" spans="1:11" hidden="1" x14ac:dyDescent="0.3">
      <c r="A637" s="97" t="s">
        <v>654</v>
      </c>
      <c r="B637" s="62" t="s">
        <v>1764</v>
      </c>
      <c r="C637" s="97" t="s">
        <v>1760</v>
      </c>
      <c r="D637" s="97">
        <v>0</v>
      </c>
      <c r="E637" s="97" t="s">
        <v>669</v>
      </c>
      <c r="F637" s="97" t="s">
        <v>419</v>
      </c>
      <c r="G637" s="97" t="s">
        <v>656</v>
      </c>
      <c r="H637" s="97">
        <v>1</v>
      </c>
      <c r="I637" s="96">
        <f t="shared" si="9"/>
        <v>0</v>
      </c>
      <c r="J637" s="59">
        <v>1</v>
      </c>
      <c r="K637" s="93" t="s">
        <v>632</v>
      </c>
    </row>
    <row r="638" spans="1:11" hidden="1" x14ac:dyDescent="0.3">
      <c r="A638" s="97" t="s">
        <v>654</v>
      </c>
      <c r="B638" s="62" t="s">
        <v>1765</v>
      </c>
      <c r="C638" s="97" t="s">
        <v>1760</v>
      </c>
      <c r="D638" s="97">
        <v>0</v>
      </c>
      <c r="E638" s="97" t="s">
        <v>669</v>
      </c>
      <c r="F638" s="97" t="s">
        <v>419</v>
      </c>
      <c r="G638" s="97" t="s">
        <v>656</v>
      </c>
      <c r="H638" s="97">
        <v>1</v>
      </c>
      <c r="I638" s="96">
        <f t="shared" si="9"/>
        <v>0</v>
      </c>
      <c r="J638" s="59">
        <v>1</v>
      </c>
      <c r="K638" s="93" t="s">
        <v>632</v>
      </c>
    </row>
    <row r="639" spans="1:11" hidden="1" x14ac:dyDescent="0.3">
      <c r="A639" s="97" t="s">
        <v>654</v>
      </c>
      <c r="B639" s="62" t="s">
        <v>1766</v>
      </c>
      <c r="C639" s="97" t="s">
        <v>1760</v>
      </c>
      <c r="D639" s="97">
        <v>0</v>
      </c>
      <c r="E639" s="97" t="s">
        <v>669</v>
      </c>
      <c r="F639" s="97" t="s">
        <v>419</v>
      </c>
      <c r="G639" s="97" t="s">
        <v>656</v>
      </c>
      <c r="H639" s="97">
        <v>1</v>
      </c>
      <c r="I639" s="96">
        <f t="shared" si="9"/>
        <v>0</v>
      </c>
      <c r="J639" s="59">
        <v>1</v>
      </c>
      <c r="K639" s="93" t="s">
        <v>632</v>
      </c>
    </row>
    <row r="640" spans="1:11" hidden="1" x14ac:dyDescent="0.3">
      <c r="A640" s="97" t="s">
        <v>654</v>
      </c>
      <c r="B640" s="62" t="s">
        <v>1767</v>
      </c>
      <c r="C640" s="97" t="s">
        <v>1760</v>
      </c>
      <c r="D640" s="97">
        <v>0</v>
      </c>
      <c r="E640" s="97" t="s">
        <v>669</v>
      </c>
      <c r="F640" s="97" t="s">
        <v>419</v>
      </c>
      <c r="G640" s="97" t="s">
        <v>656</v>
      </c>
      <c r="H640" s="97">
        <v>1</v>
      </c>
      <c r="I640" s="96">
        <f t="shared" si="9"/>
        <v>0</v>
      </c>
      <c r="J640" s="59">
        <v>1</v>
      </c>
      <c r="K640" s="93" t="s">
        <v>632</v>
      </c>
    </row>
    <row r="641" spans="1:11" hidden="1" x14ac:dyDescent="0.3">
      <c r="A641" s="97" t="s">
        <v>654</v>
      </c>
      <c r="B641" s="62" t="s">
        <v>1768</v>
      </c>
      <c r="C641" s="97" t="s">
        <v>1760</v>
      </c>
      <c r="D641" s="97">
        <v>0</v>
      </c>
      <c r="E641" s="97" t="s">
        <v>669</v>
      </c>
      <c r="F641" s="97" t="s">
        <v>419</v>
      </c>
      <c r="G641" s="97" t="s">
        <v>656</v>
      </c>
      <c r="H641" s="97">
        <v>1</v>
      </c>
      <c r="I641" s="96">
        <f t="shared" si="9"/>
        <v>0</v>
      </c>
      <c r="J641" s="59">
        <v>1</v>
      </c>
      <c r="K641" s="93" t="s">
        <v>632</v>
      </c>
    </row>
    <row r="642" spans="1:11" hidden="1" x14ac:dyDescent="0.3">
      <c r="A642" s="97" t="s">
        <v>654</v>
      </c>
      <c r="B642" s="62" t="s">
        <v>1769</v>
      </c>
      <c r="C642" s="97" t="s">
        <v>1760</v>
      </c>
      <c r="D642" s="97">
        <v>0</v>
      </c>
      <c r="E642" s="97" t="s">
        <v>669</v>
      </c>
      <c r="F642" s="97" t="s">
        <v>419</v>
      </c>
      <c r="G642" s="97" t="s">
        <v>656</v>
      </c>
      <c r="H642" s="97">
        <v>1</v>
      </c>
      <c r="I642" s="96">
        <f t="shared" ref="I642:I705" si="10">NOT(H642)*1</f>
        <v>0</v>
      </c>
      <c r="J642" s="59">
        <v>1</v>
      </c>
      <c r="K642" s="93" t="s">
        <v>632</v>
      </c>
    </row>
    <row r="643" spans="1:11" hidden="1" x14ac:dyDescent="0.3">
      <c r="A643" s="97" t="s">
        <v>654</v>
      </c>
      <c r="B643" s="62" t="s">
        <v>1770</v>
      </c>
      <c r="C643" s="97" t="s">
        <v>1771</v>
      </c>
      <c r="D643" s="97">
        <v>0</v>
      </c>
      <c r="E643" s="97" t="s">
        <v>669</v>
      </c>
      <c r="F643" s="97" t="s">
        <v>419</v>
      </c>
      <c r="G643" s="97" t="s">
        <v>656</v>
      </c>
      <c r="H643" s="97">
        <v>1</v>
      </c>
      <c r="I643" s="96">
        <f t="shared" si="10"/>
        <v>0</v>
      </c>
      <c r="J643" s="59">
        <v>1</v>
      </c>
      <c r="K643" s="93" t="s">
        <v>632</v>
      </c>
    </row>
    <row r="644" spans="1:11" hidden="1" x14ac:dyDescent="0.3">
      <c r="A644" s="97" t="s">
        <v>654</v>
      </c>
      <c r="B644" s="62" t="s">
        <v>1772</v>
      </c>
      <c r="C644" s="97" t="s">
        <v>1771</v>
      </c>
      <c r="D644" s="97">
        <v>0</v>
      </c>
      <c r="E644" s="97" t="s">
        <v>669</v>
      </c>
      <c r="F644" s="97" t="s">
        <v>419</v>
      </c>
      <c r="G644" s="97" t="s">
        <v>656</v>
      </c>
      <c r="H644" s="97">
        <v>1</v>
      </c>
      <c r="I644" s="96">
        <f t="shared" si="10"/>
        <v>0</v>
      </c>
      <c r="J644" s="59">
        <v>1</v>
      </c>
      <c r="K644" s="93" t="s">
        <v>632</v>
      </c>
    </row>
    <row r="645" spans="1:11" hidden="1" x14ac:dyDescent="0.3">
      <c r="A645" s="97" t="s">
        <v>654</v>
      </c>
      <c r="B645" s="62" t="s">
        <v>1773</v>
      </c>
      <c r="C645" s="97" t="s">
        <v>1771</v>
      </c>
      <c r="D645" s="97">
        <v>0</v>
      </c>
      <c r="E645" s="97" t="s">
        <v>669</v>
      </c>
      <c r="F645" s="97" t="s">
        <v>419</v>
      </c>
      <c r="G645" s="97" t="s">
        <v>656</v>
      </c>
      <c r="H645" s="97">
        <v>1</v>
      </c>
      <c r="I645" s="96">
        <f t="shared" si="10"/>
        <v>0</v>
      </c>
      <c r="J645" s="59">
        <v>1</v>
      </c>
      <c r="K645" s="93" t="s">
        <v>632</v>
      </c>
    </row>
    <row r="646" spans="1:11" hidden="1" x14ac:dyDescent="0.3">
      <c r="A646" s="97" t="s">
        <v>654</v>
      </c>
      <c r="B646" s="62" t="s">
        <v>1774</v>
      </c>
      <c r="C646" s="97" t="s">
        <v>1771</v>
      </c>
      <c r="D646" s="97">
        <v>0</v>
      </c>
      <c r="E646" s="97" t="s">
        <v>669</v>
      </c>
      <c r="F646" s="97" t="s">
        <v>419</v>
      </c>
      <c r="G646" s="97" t="s">
        <v>656</v>
      </c>
      <c r="H646" s="97">
        <v>1</v>
      </c>
      <c r="I646" s="96">
        <f t="shared" si="10"/>
        <v>0</v>
      </c>
      <c r="J646" s="59">
        <v>1</v>
      </c>
      <c r="K646" s="93" t="s">
        <v>632</v>
      </c>
    </row>
    <row r="647" spans="1:11" hidden="1" x14ac:dyDescent="0.3">
      <c r="A647" s="97" t="s">
        <v>654</v>
      </c>
      <c r="B647" s="62" t="s">
        <v>1775</v>
      </c>
      <c r="C647" s="97" t="s">
        <v>1771</v>
      </c>
      <c r="D647" s="97">
        <v>0</v>
      </c>
      <c r="E647" s="97" t="s">
        <v>669</v>
      </c>
      <c r="F647" s="97" t="s">
        <v>419</v>
      </c>
      <c r="G647" s="97" t="s">
        <v>656</v>
      </c>
      <c r="H647" s="97">
        <v>1</v>
      </c>
      <c r="I647" s="96">
        <f t="shared" si="10"/>
        <v>0</v>
      </c>
      <c r="J647" s="59">
        <v>1</v>
      </c>
      <c r="K647" s="93" t="s">
        <v>632</v>
      </c>
    </row>
    <row r="648" spans="1:11" hidden="1" x14ac:dyDescent="0.3">
      <c r="A648" s="97" t="s">
        <v>654</v>
      </c>
      <c r="B648" s="62" t="s">
        <v>1776</v>
      </c>
      <c r="C648" s="97" t="s">
        <v>1771</v>
      </c>
      <c r="D648" s="97">
        <v>0</v>
      </c>
      <c r="E648" s="97" t="s">
        <v>669</v>
      </c>
      <c r="F648" s="97" t="s">
        <v>419</v>
      </c>
      <c r="G648" s="97" t="s">
        <v>656</v>
      </c>
      <c r="H648" s="97">
        <v>1</v>
      </c>
      <c r="I648" s="96">
        <f t="shared" si="10"/>
        <v>0</v>
      </c>
      <c r="J648" s="59">
        <v>1</v>
      </c>
      <c r="K648" s="93" t="s">
        <v>632</v>
      </c>
    </row>
    <row r="649" spans="1:11" hidden="1" x14ac:dyDescent="0.3">
      <c r="A649" s="97" t="s">
        <v>654</v>
      </c>
      <c r="B649" s="62" t="s">
        <v>1777</v>
      </c>
      <c r="C649" s="97" t="s">
        <v>1771</v>
      </c>
      <c r="D649" s="97">
        <v>0</v>
      </c>
      <c r="E649" s="97" t="s">
        <v>669</v>
      </c>
      <c r="F649" s="97" t="s">
        <v>419</v>
      </c>
      <c r="G649" s="97" t="s">
        <v>656</v>
      </c>
      <c r="H649" s="97">
        <v>1</v>
      </c>
      <c r="I649" s="96">
        <f t="shared" si="10"/>
        <v>0</v>
      </c>
      <c r="J649" s="59">
        <v>1</v>
      </c>
      <c r="K649" s="93" t="s">
        <v>632</v>
      </c>
    </row>
    <row r="650" spans="1:11" hidden="1" x14ac:dyDescent="0.3">
      <c r="A650" s="97" t="s">
        <v>654</v>
      </c>
      <c r="B650" s="62" t="s">
        <v>1778</v>
      </c>
      <c r="C650" s="97" t="s">
        <v>1771</v>
      </c>
      <c r="D650" s="97">
        <v>0</v>
      </c>
      <c r="E650" s="97" t="s">
        <v>669</v>
      </c>
      <c r="F650" s="97" t="s">
        <v>419</v>
      </c>
      <c r="G650" s="97" t="s">
        <v>656</v>
      </c>
      <c r="H650" s="97">
        <v>1</v>
      </c>
      <c r="I650" s="96">
        <f t="shared" si="10"/>
        <v>0</v>
      </c>
      <c r="J650" s="59">
        <v>1</v>
      </c>
      <c r="K650" s="93" t="s">
        <v>632</v>
      </c>
    </row>
    <row r="651" spans="1:11" hidden="1" x14ac:dyDescent="0.3">
      <c r="A651" s="97" t="s">
        <v>654</v>
      </c>
      <c r="B651" s="62" t="s">
        <v>1779</v>
      </c>
      <c r="C651" s="97" t="s">
        <v>1771</v>
      </c>
      <c r="D651" s="97">
        <v>0</v>
      </c>
      <c r="E651" s="97" t="s">
        <v>669</v>
      </c>
      <c r="F651" s="97" t="s">
        <v>419</v>
      </c>
      <c r="G651" s="97" t="s">
        <v>656</v>
      </c>
      <c r="H651" s="97">
        <v>1</v>
      </c>
      <c r="I651" s="96">
        <f t="shared" si="10"/>
        <v>0</v>
      </c>
      <c r="J651" s="59">
        <v>1</v>
      </c>
      <c r="K651" s="93" t="s">
        <v>632</v>
      </c>
    </row>
    <row r="652" spans="1:11" hidden="1" x14ac:dyDescent="0.3">
      <c r="A652" s="97" t="s">
        <v>654</v>
      </c>
      <c r="B652" s="62" t="s">
        <v>1780</v>
      </c>
      <c r="C652" s="97" t="s">
        <v>1771</v>
      </c>
      <c r="D652" s="97">
        <v>0</v>
      </c>
      <c r="E652" s="97" t="s">
        <v>669</v>
      </c>
      <c r="F652" s="97" t="s">
        <v>419</v>
      </c>
      <c r="G652" s="97" t="s">
        <v>656</v>
      </c>
      <c r="H652" s="97">
        <v>1</v>
      </c>
      <c r="I652" s="96">
        <f t="shared" si="10"/>
        <v>0</v>
      </c>
      <c r="J652" s="59">
        <v>1</v>
      </c>
      <c r="K652" s="93" t="s">
        <v>632</v>
      </c>
    </row>
    <row r="653" spans="1:11" hidden="1" x14ac:dyDescent="0.3">
      <c r="A653" s="97" t="s">
        <v>654</v>
      </c>
      <c r="B653" s="62" t="s">
        <v>1781</v>
      </c>
      <c r="C653" s="97">
        <v>0</v>
      </c>
      <c r="D653" s="97" t="e">
        <v>#N/A</v>
      </c>
      <c r="E653" s="97" t="s">
        <v>1782</v>
      </c>
      <c r="F653" s="97" t="s">
        <v>427</v>
      </c>
      <c r="G653" s="97" t="s">
        <v>834</v>
      </c>
      <c r="H653" s="97">
        <v>0</v>
      </c>
      <c r="I653" s="96">
        <f t="shared" si="10"/>
        <v>1</v>
      </c>
      <c r="J653" s="59">
        <v>0</v>
      </c>
      <c r="K653" s="93" t="s">
        <v>636</v>
      </c>
    </row>
    <row r="654" spans="1:11" hidden="1" x14ac:dyDescent="0.3">
      <c r="A654" s="97" t="s">
        <v>654</v>
      </c>
      <c r="B654" s="62" t="s">
        <v>1783</v>
      </c>
      <c r="C654" s="97">
        <v>0</v>
      </c>
      <c r="D654" s="97" t="e">
        <v>#N/A</v>
      </c>
      <c r="E654" s="97" t="s">
        <v>1782</v>
      </c>
      <c r="F654" s="97" t="s">
        <v>427</v>
      </c>
      <c r="G654" s="97" t="s">
        <v>834</v>
      </c>
      <c r="H654" s="97">
        <v>0</v>
      </c>
      <c r="I654" s="96">
        <f t="shared" si="10"/>
        <v>1</v>
      </c>
      <c r="J654" s="59">
        <v>0</v>
      </c>
      <c r="K654" s="93" t="s">
        <v>636</v>
      </c>
    </row>
    <row r="655" spans="1:11" hidden="1" x14ac:dyDescent="0.3">
      <c r="A655" s="97" t="s">
        <v>654</v>
      </c>
      <c r="B655" s="62" t="s">
        <v>1784</v>
      </c>
      <c r="C655" s="97">
        <v>0</v>
      </c>
      <c r="D655" s="97" t="e">
        <v>#N/A</v>
      </c>
      <c r="E655" s="97" t="s">
        <v>1782</v>
      </c>
      <c r="F655" s="97" t="s">
        <v>427</v>
      </c>
      <c r="G655" s="97" t="s">
        <v>834</v>
      </c>
      <c r="H655" s="97">
        <v>0</v>
      </c>
      <c r="I655" s="96">
        <f t="shared" si="10"/>
        <v>1</v>
      </c>
      <c r="J655" s="59">
        <v>0</v>
      </c>
      <c r="K655" s="93" t="s">
        <v>636</v>
      </c>
    </row>
    <row r="656" spans="1:11" hidden="1" x14ac:dyDescent="0.3">
      <c r="A656" s="97" t="s">
        <v>654</v>
      </c>
      <c r="B656" s="62" t="s">
        <v>597</v>
      </c>
      <c r="C656" s="97">
        <v>0</v>
      </c>
      <c r="D656" s="97" t="e">
        <v>#N/A</v>
      </c>
      <c r="E656" s="97" t="s">
        <v>1782</v>
      </c>
      <c r="F656" s="97" t="s">
        <v>427</v>
      </c>
      <c r="G656" s="97" t="s">
        <v>834</v>
      </c>
      <c r="H656" s="97">
        <v>0</v>
      </c>
      <c r="I656" s="96">
        <f t="shared" si="10"/>
        <v>1</v>
      </c>
      <c r="J656" s="59">
        <v>0</v>
      </c>
      <c r="K656" s="93" t="s">
        <v>636</v>
      </c>
    </row>
    <row r="657" spans="1:11" hidden="1" x14ac:dyDescent="0.3">
      <c r="A657" s="97" t="s">
        <v>654</v>
      </c>
      <c r="B657" s="62" t="s">
        <v>1785</v>
      </c>
      <c r="C657" s="97">
        <v>0</v>
      </c>
      <c r="D657" s="97" t="e">
        <v>#N/A</v>
      </c>
      <c r="E657" s="97" t="s">
        <v>1782</v>
      </c>
      <c r="F657" s="97" t="s">
        <v>427</v>
      </c>
      <c r="G657" s="97" t="s">
        <v>834</v>
      </c>
      <c r="H657" s="97">
        <v>0</v>
      </c>
      <c r="I657" s="96">
        <f t="shared" si="10"/>
        <v>1</v>
      </c>
      <c r="J657" s="59">
        <v>0</v>
      </c>
      <c r="K657" s="93" t="s">
        <v>636</v>
      </c>
    </row>
    <row r="658" spans="1:11" hidden="1" x14ac:dyDescent="0.3">
      <c r="A658" s="97" t="s">
        <v>654</v>
      </c>
      <c r="B658" s="62" t="s">
        <v>1786</v>
      </c>
      <c r="C658" s="97">
        <v>0</v>
      </c>
      <c r="D658" s="97" t="e">
        <v>#N/A</v>
      </c>
      <c r="E658" s="97" t="s">
        <v>1782</v>
      </c>
      <c r="F658" s="97" t="s">
        <v>427</v>
      </c>
      <c r="G658" s="97" t="s">
        <v>834</v>
      </c>
      <c r="H658" s="97">
        <v>0</v>
      </c>
      <c r="I658" s="96">
        <f t="shared" si="10"/>
        <v>1</v>
      </c>
      <c r="J658" s="59">
        <v>0</v>
      </c>
      <c r="K658" s="93" t="s">
        <v>636</v>
      </c>
    </row>
    <row r="659" spans="1:11" hidden="1" x14ac:dyDescent="0.3">
      <c r="A659" s="97" t="s">
        <v>672</v>
      </c>
      <c r="B659" s="62" t="s">
        <v>1787</v>
      </c>
      <c r="C659" s="97" t="s">
        <v>1788</v>
      </c>
      <c r="D659" s="97">
        <v>1150</v>
      </c>
      <c r="E659" s="97" t="s">
        <v>1789</v>
      </c>
      <c r="F659" s="97" t="s">
        <v>419</v>
      </c>
      <c r="G659" s="97" t="s">
        <v>656</v>
      </c>
      <c r="H659" s="97">
        <v>1</v>
      </c>
      <c r="I659" s="96">
        <f t="shared" si="10"/>
        <v>0</v>
      </c>
      <c r="J659" s="59">
        <v>1</v>
      </c>
      <c r="K659" s="93" t="s">
        <v>633</v>
      </c>
    </row>
    <row r="660" spans="1:11" hidden="1" x14ac:dyDescent="0.3">
      <c r="A660" s="97" t="s">
        <v>672</v>
      </c>
      <c r="B660" s="62" t="s">
        <v>1790</v>
      </c>
      <c r="C660" s="97" t="s">
        <v>1791</v>
      </c>
      <c r="D660" s="97">
        <v>1150</v>
      </c>
      <c r="E660" s="97" t="s">
        <v>1789</v>
      </c>
      <c r="F660" s="97" t="s">
        <v>419</v>
      </c>
      <c r="G660" s="97" t="s">
        <v>656</v>
      </c>
      <c r="H660" s="97">
        <v>1</v>
      </c>
      <c r="I660" s="96">
        <f t="shared" si="10"/>
        <v>0</v>
      </c>
      <c r="J660" s="59">
        <v>1</v>
      </c>
      <c r="K660" s="93" t="s">
        <v>633</v>
      </c>
    </row>
    <row r="661" spans="1:11" hidden="1" x14ac:dyDescent="0.3">
      <c r="A661" s="97" t="s">
        <v>672</v>
      </c>
      <c r="B661" s="62" t="s">
        <v>1792</v>
      </c>
      <c r="C661" s="97" t="s">
        <v>1793</v>
      </c>
      <c r="D661" s="97">
        <v>0</v>
      </c>
      <c r="E661" s="97" t="s">
        <v>1789</v>
      </c>
      <c r="F661" s="97" t="s">
        <v>419</v>
      </c>
      <c r="G661" s="97" t="s">
        <v>656</v>
      </c>
      <c r="H661" s="97">
        <v>1</v>
      </c>
      <c r="I661" s="96">
        <f t="shared" si="10"/>
        <v>0</v>
      </c>
      <c r="J661" s="59">
        <v>0</v>
      </c>
      <c r="K661" s="93" t="s">
        <v>633</v>
      </c>
    </row>
    <row r="662" spans="1:11" hidden="1" x14ac:dyDescent="0.3">
      <c r="A662" s="97" t="s">
        <v>654</v>
      </c>
      <c r="B662" s="62" t="s">
        <v>1794</v>
      </c>
      <c r="C662" s="97">
        <v>0</v>
      </c>
      <c r="D662" s="97" t="e">
        <v>#N/A</v>
      </c>
      <c r="E662" s="97" t="s">
        <v>1789</v>
      </c>
      <c r="F662" s="97" t="s">
        <v>425</v>
      </c>
      <c r="G662" s="97" t="s">
        <v>656</v>
      </c>
      <c r="H662" s="97">
        <v>0</v>
      </c>
      <c r="I662" s="96">
        <f t="shared" si="10"/>
        <v>1</v>
      </c>
      <c r="J662" s="59">
        <v>0</v>
      </c>
      <c r="K662" s="93" t="s">
        <v>633</v>
      </c>
    </row>
    <row r="663" spans="1:11" x14ac:dyDescent="0.3">
      <c r="A663" s="97" t="s">
        <v>837</v>
      </c>
      <c r="B663" s="62" t="s">
        <v>1795</v>
      </c>
      <c r="C663" s="97"/>
      <c r="D663" s="97" t="e">
        <v>#N/A</v>
      </c>
      <c r="E663" s="97" t="s">
        <v>1789</v>
      </c>
      <c r="F663" s="97" t="s">
        <v>421</v>
      </c>
      <c r="G663" s="97" t="s">
        <v>656</v>
      </c>
      <c r="H663" s="97">
        <v>0</v>
      </c>
      <c r="I663" s="96">
        <f t="shared" si="10"/>
        <v>1</v>
      </c>
      <c r="J663" s="59">
        <v>1</v>
      </c>
      <c r="K663" s="93" t="s">
        <v>633</v>
      </c>
    </row>
    <row r="664" spans="1:11" hidden="1" x14ac:dyDescent="0.3">
      <c r="A664" s="97" t="s">
        <v>672</v>
      </c>
      <c r="B664" s="62" t="s">
        <v>1796</v>
      </c>
      <c r="C664" s="97" t="s">
        <v>1797</v>
      </c>
      <c r="D664" s="97">
        <v>500</v>
      </c>
      <c r="E664" s="97" t="s">
        <v>1798</v>
      </c>
      <c r="F664" s="97" t="s">
        <v>419</v>
      </c>
      <c r="G664" s="97" t="s">
        <v>656</v>
      </c>
      <c r="H664" s="97">
        <v>1</v>
      </c>
      <c r="I664" s="96">
        <f t="shared" si="10"/>
        <v>0</v>
      </c>
      <c r="J664" s="59">
        <v>1</v>
      </c>
      <c r="K664" s="93" t="s">
        <v>631</v>
      </c>
    </row>
    <row r="665" spans="1:11" hidden="1" x14ac:dyDescent="0.3">
      <c r="A665" s="97" t="s">
        <v>672</v>
      </c>
      <c r="B665" s="62" t="s">
        <v>1799</v>
      </c>
      <c r="C665" s="97" t="s">
        <v>1800</v>
      </c>
      <c r="D665" s="97">
        <v>400.1</v>
      </c>
      <c r="E665" s="97" t="s">
        <v>1798</v>
      </c>
      <c r="F665" s="97" t="s">
        <v>419</v>
      </c>
      <c r="G665" s="97" t="s">
        <v>656</v>
      </c>
      <c r="H665" s="97">
        <v>1</v>
      </c>
      <c r="I665" s="96">
        <f t="shared" si="10"/>
        <v>0</v>
      </c>
      <c r="J665" s="59">
        <v>1</v>
      </c>
      <c r="K665" s="93" t="s">
        <v>631</v>
      </c>
    </row>
    <row r="666" spans="1:11" hidden="1" x14ac:dyDescent="0.3">
      <c r="A666" s="97" t="s">
        <v>672</v>
      </c>
      <c r="B666" s="62" t="s">
        <v>1801</v>
      </c>
      <c r="C666" s="97" t="s">
        <v>990</v>
      </c>
      <c r="D666" s="97">
        <v>262</v>
      </c>
      <c r="E666" s="97" t="s">
        <v>1798</v>
      </c>
      <c r="F666" s="97" t="s">
        <v>419</v>
      </c>
      <c r="G666" s="97" t="s">
        <v>656</v>
      </c>
      <c r="H666" s="97">
        <v>1</v>
      </c>
      <c r="I666" s="96">
        <f t="shared" si="10"/>
        <v>0</v>
      </c>
      <c r="J666" s="59">
        <v>0</v>
      </c>
      <c r="K666" s="93" t="s">
        <v>631</v>
      </c>
    </row>
    <row r="667" spans="1:11" hidden="1" x14ac:dyDescent="0.3">
      <c r="A667" s="97" t="s">
        <v>672</v>
      </c>
      <c r="B667" s="62" t="s">
        <v>1802</v>
      </c>
      <c r="C667" s="97" t="s">
        <v>1803</v>
      </c>
      <c r="D667" s="97">
        <v>248</v>
      </c>
      <c r="E667" s="97" t="s">
        <v>1798</v>
      </c>
      <c r="F667" s="97" t="s">
        <v>419</v>
      </c>
      <c r="G667" s="97" t="s">
        <v>656</v>
      </c>
      <c r="H667" s="97">
        <v>1</v>
      </c>
      <c r="I667" s="96">
        <f t="shared" si="10"/>
        <v>0</v>
      </c>
      <c r="J667" s="59">
        <v>1</v>
      </c>
      <c r="K667" s="93" t="s">
        <v>631</v>
      </c>
    </row>
    <row r="668" spans="1:11" hidden="1" x14ac:dyDescent="0.3">
      <c r="A668" s="97" t="s">
        <v>672</v>
      </c>
      <c r="B668" s="62" t="s">
        <v>1804</v>
      </c>
      <c r="C668" s="97" t="s">
        <v>1805</v>
      </c>
      <c r="D668" s="97">
        <v>204.29</v>
      </c>
      <c r="E668" s="97" t="s">
        <v>1798</v>
      </c>
      <c r="F668" s="97" t="s">
        <v>419</v>
      </c>
      <c r="G668" s="97" t="s">
        <v>656</v>
      </c>
      <c r="H668" s="97">
        <v>1</v>
      </c>
      <c r="I668" s="96">
        <f t="shared" si="10"/>
        <v>0</v>
      </c>
      <c r="J668" s="59">
        <v>1</v>
      </c>
      <c r="K668" s="93" t="s">
        <v>631</v>
      </c>
    </row>
    <row r="669" spans="1:11" hidden="1" x14ac:dyDescent="0.3">
      <c r="A669" s="97" t="s">
        <v>672</v>
      </c>
      <c r="B669" s="62" t="s">
        <v>1806</v>
      </c>
      <c r="C669" s="97" t="s">
        <v>1807</v>
      </c>
      <c r="D669" s="97">
        <v>204.2</v>
      </c>
      <c r="E669" s="97" t="s">
        <v>1798</v>
      </c>
      <c r="F669" s="97" t="s">
        <v>419</v>
      </c>
      <c r="G669" s="97" t="s">
        <v>656</v>
      </c>
      <c r="H669" s="97">
        <v>1</v>
      </c>
      <c r="I669" s="96">
        <f t="shared" si="10"/>
        <v>0</v>
      </c>
      <c r="J669" s="59">
        <v>1</v>
      </c>
      <c r="K669" s="93" t="s">
        <v>631</v>
      </c>
    </row>
    <row r="670" spans="1:11" hidden="1" x14ac:dyDescent="0.3">
      <c r="A670" s="97" t="s">
        <v>672</v>
      </c>
      <c r="B670" s="62" t="s">
        <v>1808</v>
      </c>
      <c r="C670" s="97" t="s">
        <v>1809</v>
      </c>
      <c r="D670" s="97">
        <v>202.7</v>
      </c>
      <c r="E670" s="97" t="s">
        <v>1798</v>
      </c>
      <c r="F670" s="97" t="s">
        <v>419</v>
      </c>
      <c r="G670" s="97" t="s">
        <v>656</v>
      </c>
      <c r="H670" s="97">
        <v>1</v>
      </c>
      <c r="I670" s="96">
        <f t="shared" si="10"/>
        <v>0</v>
      </c>
      <c r="J670" s="59">
        <v>1</v>
      </c>
      <c r="K670" s="93" t="s">
        <v>631</v>
      </c>
    </row>
    <row r="671" spans="1:11" hidden="1" x14ac:dyDescent="0.3">
      <c r="A671" s="97" t="s">
        <v>672</v>
      </c>
      <c r="B671" s="62" t="s">
        <v>1810</v>
      </c>
      <c r="C671" s="97" t="s">
        <v>1811</v>
      </c>
      <c r="D671" s="97">
        <v>194.59</v>
      </c>
      <c r="E671" s="97" t="s">
        <v>1798</v>
      </c>
      <c r="F671" s="97" t="s">
        <v>419</v>
      </c>
      <c r="G671" s="97" t="s">
        <v>656</v>
      </c>
      <c r="H671" s="97">
        <v>1</v>
      </c>
      <c r="I671" s="96">
        <f t="shared" si="10"/>
        <v>0</v>
      </c>
      <c r="J671" s="59">
        <v>1</v>
      </c>
      <c r="K671" s="93" t="s">
        <v>631</v>
      </c>
    </row>
    <row r="672" spans="1:11" hidden="1" x14ac:dyDescent="0.3">
      <c r="A672" s="97" t="s">
        <v>672</v>
      </c>
      <c r="B672" s="62" t="s">
        <v>1812</v>
      </c>
      <c r="C672" s="97" t="s">
        <v>1813</v>
      </c>
      <c r="D672" s="97">
        <v>190.4</v>
      </c>
      <c r="E672" s="97" t="s">
        <v>1798</v>
      </c>
      <c r="F672" s="97" t="s">
        <v>419</v>
      </c>
      <c r="G672" s="97" t="s">
        <v>656</v>
      </c>
      <c r="H672" s="97">
        <v>1</v>
      </c>
      <c r="I672" s="96">
        <f t="shared" si="10"/>
        <v>0</v>
      </c>
      <c r="J672" s="59">
        <v>1</v>
      </c>
      <c r="K672" s="93" t="s">
        <v>631</v>
      </c>
    </row>
    <row r="673" spans="1:11" hidden="1" x14ac:dyDescent="0.3">
      <c r="A673" s="97" t="s">
        <v>672</v>
      </c>
      <c r="B673" s="62" t="s">
        <v>1814</v>
      </c>
      <c r="C673" s="97" t="s">
        <v>1815</v>
      </c>
      <c r="D673" s="97">
        <v>112.7</v>
      </c>
      <c r="E673" s="97" t="s">
        <v>1798</v>
      </c>
      <c r="F673" s="97" t="s">
        <v>419</v>
      </c>
      <c r="G673" s="97" t="s">
        <v>656</v>
      </c>
      <c r="H673" s="97">
        <v>1</v>
      </c>
      <c r="I673" s="96">
        <f t="shared" si="10"/>
        <v>0</v>
      </c>
      <c r="J673" s="59">
        <v>1</v>
      </c>
      <c r="K673" s="93" t="s">
        <v>631</v>
      </c>
    </row>
    <row r="674" spans="1:11" hidden="1" x14ac:dyDescent="0.3">
      <c r="A674" s="97" t="s">
        <v>672</v>
      </c>
      <c r="B674" s="62" t="s">
        <v>1816</v>
      </c>
      <c r="C674" s="97" t="s">
        <v>1817</v>
      </c>
      <c r="D674" s="97">
        <v>112</v>
      </c>
      <c r="E674" s="97" t="s">
        <v>1798</v>
      </c>
      <c r="F674" s="97" t="s">
        <v>419</v>
      </c>
      <c r="G674" s="97" t="s">
        <v>656</v>
      </c>
      <c r="H674" s="97">
        <v>1</v>
      </c>
      <c r="I674" s="96">
        <f t="shared" si="10"/>
        <v>0</v>
      </c>
      <c r="J674" s="59">
        <v>1</v>
      </c>
      <c r="K674" s="93" t="s">
        <v>631</v>
      </c>
    </row>
    <row r="675" spans="1:11" hidden="1" x14ac:dyDescent="0.3">
      <c r="A675" s="97" t="s">
        <v>672</v>
      </c>
      <c r="B675" s="62" t="s">
        <v>1818</v>
      </c>
      <c r="C675" s="97" t="s">
        <v>1819</v>
      </c>
      <c r="D675" s="97">
        <v>111.3</v>
      </c>
      <c r="E675" s="97" t="s">
        <v>1798</v>
      </c>
      <c r="F675" s="97" t="s">
        <v>419</v>
      </c>
      <c r="G675" s="97" t="s">
        <v>656</v>
      </c>
      <c r="H675" s="97">
        <v>1</v>
      </c>
      <c r="I675" s="96">
        <f t="shared" si="10"/>
        <v>0</v>
      </c>
      <c r="J675" s="59">
        <v>1</v>
      </c>
      <c r="K675" s="93" t="s">
        <v>631</v>
      </c>
    </row>
    <row r="676" spans="1:11" hidden="1" x14ac:dyDescent="0.3">
      <c r="A676" s="97" t="s">
        <v>672</v>
      </c>
      <c r="B676" s="62" t="s">
        <v>1820</v>
      </c>
      <c r="C676" s="97" t="s">
        <v>1821</v>
      </c>
      <c r="D676" s="97">
        <v>103.81</v>
      </c>
      <c r="E676" s="97" t="s">
        <v>1798</v>
      </c>
      <c r="F676" s="97" t="s">
        <v>419</v>
      </c>
      <c r="G676" s="97" t="s">
        <v>656</v>
      </c>
      <c r="H676" s="97">
        <v>1</v>
      </c>
      <c r="I676" s="96">
        <f t="shared" si="10"/>
        <v>0</v>
      </c>
      <c r="J676" s="59">
        <v>1</v>
      </c>
      <c r="K676" s="93" t="s">
        <v>631</v>
      </c>
    </row>
    <row r="677" spans="1:11" hidden="1" x14ac:dyDescent="0.3">
      <c r="A677" s="97" t="s">
        <v>672</v>
      </c>
      <c r="B677" s="62" t="s">
        <v>1822</v>
      </c>
      <c r="C677" s="97" t="s">
        <v>1823</v>
      </c>
      <c r="D677" s="97">
        <v>103.76</v>
      </c>
      <c r="E677" s="97" t="s">
        <v>1798</v>
      </c>
      <c r="F677" s="97" t="s">
        <v>419</v>
      </c>
      <c r="G677" s="97" t="s">
        <v>656</v>
      </c>
      <c r="H677" s="97">
        <v>1</v>
      </c>
      <c r="I677" s="96">
        <f t="shared" si="10"/>
        <v>0</v>
      </c>
      <c r="J677" s="59">
        <v>1</v>
      </c>
      <c r="K677" s="93" t="s">
        <v>631</v>
      </c>
    </row>
    <row r="678" spans="1:11" hidden="1" x14ac:dyDescent="0.3">
      <c r="A678" s="97" t="s">
        <v>672</v>
      </c>
      <c r="B678" s="62" t="s">
        <v>1824</v>
      </c>
      <c r="C678" s="97" t="s">
        <v>1825</v>
      </c>
      <c r="D678" s="97">
        <v>102.47</v>
      </c>
      <c r="E678" s="97" t="s">
        <v>1798</v>
      </c>
      <c r="F678" s="97" t="s">
        <v>419</v>
      </c>
      <c r="G678" s="97" t="s">
        <v>656</v>
      </c>
      <c r="H678" s="97">
        <v>1</v>
      </c>
      <c r="I678" s="96">
        <f t="shared" si="10"/>
        <v>0</v>
      </c>
      <c r="J678" s="59">
        <v>1</v>
      </c>
      <c r="K678" s="93" t="s">
        <v>631</v>
      </c>
    </row>
    <row r="679" spans="1:11" hidden="1" x14ac:dyDescent="0.3">
      <c r="A679" s="97" t="s">
        <v>672</v>
      </c>
      <c r="B679" s="62" t="s">
        <v>1826</v>
      </c>
      <c r="C679" s="97" t="s">
        <v>1827</v>
      </c>
      <c r="D679" s="97">
        <v>101.8</v>
      </c>
      <c r="E679" s="97" t="s">
        <v>1798</v>
      </c>
      <c r="F679" s="97" t="s">
        <v>419</v>
      </c>
      <c r="G679" s="97" t="s">
        <v>656</v>
      </c>
      <c r="H679" s="97">
        <v>1</v>
      </c>
      <c r="I679" s="96">
        <f t="shared" si="10"/>
        <v>0</v>
      </c>
      <c r="J679" s="59">
        <v>1</v>
      </c>
      <c r="K679" s="93" t="s">
        <v>631</v>
      </c>
    </row>
    <row r="680" spans="1:11" hidden="1" x14ac:dyDescent="0.3">
      <c r="A680" s="97" t="s">
        <v>672</v>
      </c>
      <c r="B680" s="62" t="s">
        <v>1828</v>
      </c>
      <c r="C680" s="97" t="s">
        <v>1829</v>
      </c>
      <c r="D680" s="97">
        <v>100.99</v>
      </c>
      <c r="E680" s="97" t="s">
        <v>1798</v>
      </c>
      <c r="F680" s="97" t="s">
        <v>419</v>
      </c>
      <c r="G680" s="97" t="s">
        <v>656</v>
      </c>
      <c r="H680" s="97">
        <v>1</v>
      </c>
      <c r="I680" s="96">
        <f t="shared" si="10"/>
        <v>0</v>
      </c>
      <c r="J680" s="59">
        <v>1</v>
      </c>
      <c r="K680" s="93" t="s">
        <v>631</v>
      </c>
    </row>
    <row r="681" spans="1:11" hidden="1" x14ac:dyDescent="0.3">
      <c r="A681" s="97" t="s">
        <v>672</v>
      </c>
      <c r="B681" s="62" t="s">
        <v>1830</v>
      </c>
      <c r="C681" s="97" t="s">
        <v>1831</v>
      </c>
      <c r="D681" s="97">
        <v>98</v>
      </c>
      <c r="E681" s="97" t="s">
        <v>1798</v>
      </c>
      <c r="F681" s="97" t="s">
        <v>419</v>
      </c>
      <c r="G681" s="97" t="s">
        <v>656</v>
      </c>
      <c r="H681" s="97">
        <v>1</v>
      </c>
      <c r="I681" s="96">
        <f t="shared" si="10"/>
        <v>0</v>
      </c>
      <c r="J681" s="59">
        <v>0</v>
      </c>
      <c r="K681" s="93" t="s">
        <v>631</v>
      </c>
    </row>
    <row r="682" spans="1:11" hidden="1" x14ac:dyDescent="0.3">
      <c r="A682" s="97" t="s">
        <v>672</v>
      </c>
      <c r="B682" s="62" t="s">
        <v>1832</v>
      </c>
      <c r="C682" s="97" t="s">
        <v>1833</v>
      </c>
      <c r="D682" s="97">
        <v>97.06</v>
      </c>
      <c r="E682" s="97" t="s">
        <v>1798</v>
      </c>
      <c r="F682" s="97" t="s">
        <v>419</v>
      </c>
      <c r="G682" s="97" t="s">
        <v>656</v>
      </c>
      <c r="H682" s="97">
        <v>1</v>
      </c>
      <c r="I682" s="96">
        <f t="shared" si="10"/>
        <v>0</v>
      </c>
      <c r="J682" s="59">
        <v>1</v>
      </c>
      <c r="K682" s="93" t="s">
        <v>631</v>
      </c>
    </row>
    <row r="683" spans="1:11" hidden="1" x14ac:dyDescent="0.3">
      <c r="A683" s="97" t="s">
        <v>672</v>
      </c>
      <c r="B683" s="62" t="s">
        <v>1834</v>
      </c>
      <c r="C683" s="97" t="s">
        <v>1835</v>
      </c>
      <c r="D683" s="97">
        <v>96.91</v>
      </c>
      <c r="E683" s="97" t="s">
        <v>1798</v>
      </c>
      <c r="F683" s="97" t="s">
        <v>419</v>
      </c>
      <c r="G683" s="97" t="s">
        <v>656</v>
      </c>
      <c r="H683" s="97">
        <v>1</v>
      </c>
      <c r="I683" s="96">
        <f t="shared" si="10"/>
        <v>0</v>
      </c>
      <c r="J683" s="59">
        <v>1</v>
      </c>
      <c r="K683" s="93" t="s">
        <v>631</v>
      </c>
    </row>
    <row r="684" spans="1:11" hidden="1" x14ac:dyDescent="0.3">
      <c r="A684" s="97" t="s">
        <v>672</v>
      </c>
      <c r="B684" s="62" t="s">
        <v>1836</v>
      </c>
      <c r="C684" s="97" t="s">
        <v>1837</v>
      </c>
      <c r="D684" s="97">
        <v>96.85</v>
      </c>
      <c r="E684" s="97" t="s">
        <v>1798</v>
      </c>
      <c r="F684" s="97" t="s">
        <v>419</v>
      </c>
      <c r="G684" s="97" t="s">
        <v>656</v>
      </c>
      <c r="H684" s="97">
        <v>1</v>
      </c>
      <c r="I684" s="96">
        <f t="shared" si="10"/>
        <v>0</v>
      </c>
      <c r="J684" s="59">
        <v>1</v>
      </c>
      <c r="K684" s="93" t="s">
        <v>631</v>
      </c>
    </row>
    <row r="685" spans="1:11" hidden="1" x14ac:dyDescent="0.3">
      <c r="A685" s="97" t="s">
        <v>672</v>
      </c>
      <c r="B685" s="62" t="s">
        <v>1838</v>
      </c>
      <c r="C685" s="97" t="s">
        <v>1839</v>
      </c>
      <c r="D685" s="97">
        <v>96.65</v>
      </c>
      <c r="E685" s="97" t="s">
        <v>1798</v>
      </c>
      <c r="F685" s="97" t="s">
        <v>419</v>
      </c>
      <c r="G685" s="97" t="s">
        <v>656</v>
      </c>
      <c r="H685" s="97">
        <v>1</v>
      </c>
      <c r="I685" s="96">
        <f t="shared" si="10"/>
        <v>0</v>
      </c>
      <c r="J685" s="59">
        <v>1</v>
      </c>
      <c r="K685" s="93" t="s">
        <v>631</v>
      </c>
    </row>
    <row r="686" spans="1:11" hidden="1" x14ac:dyDescent="0.3">
      <c r="A686" s="97" t="s">
        <v>672</v>
      </c>
      <c r="B686" s="62" t="s">
        <v>1840</v>
      </c>
      <c r="C686" s="97" t="s">
        <v>1841</v>
      </c>
      <c r="D686" s="97">
        <v>96.65</v>
      </c>
      <c r="E686" s="97" t="s">
        <v>1798</v>
      </c>
      <c r="F686" s="97" t="s">
        <v>419</v>
      </c>
      <c r="G686" s="97" t="s">
        <v>656</v>
      </c>
      <c r="H686" s="97">
        <v>1</v>
      </c>
      <c r="I686" s="96">
        <f t="shared" si="10"/>
        <v>0</v>
      </c>
      <c r="J686" s="59">
        <v>1</v>
      </c>
      <c r="K686" s="93" t="s">
        <v>631</v>
      </c>
    </row>
    <row r="687" spans="1:11" hidden="1" x14ac:dyDescent="0.3">
      <c r="A687" s="97" t="s">
        <v>672</v>
      </c>
      <c r="B687" s="62" t="s">
        <v>1842</v>
      </c>
      <c r="C687" s="97" t="s">
        <v>1843</v>
      </c>
      <c r="D687" s="97">
        <v>96.49</v>
      </c>
      <c r="E687" s="97" t="s">
        <v>1798</v>
      </c>
      <c r="F687" s="97" t="s">
        <v>419</v>
      </c>
      <c r="G687" s="97" t="s">
        <v>656</v>
      </c>
      <c r="H687" s="97">
        <v>1</v>
      </c>
      <c r="I687" s="96">
        <f t="shared" si="10"/>
        <v>0</v>
      </c>
      <c r="J687" s="59">
        <v>1</v>
      </c>
      <c r="K687" s="93" t="s">
        <v>631</v>
      </c>
    </row>
    <row r="688" spans="1:11" hidden="1" x14ac:dyDescent="0.3">
      <c r="A688" s="97" t="s">
        <v>672</v>
      </c>
      <c r="B688" s="62" t="s">
        <v>1844</v>
      </c>
      <c r="C688" s="97" t="s">
        <v>1845</v>
      </c>
      <c r="D688" s="97">
        <v>96.43</v>
      </c>
      <c r="E688" s="97" t="s">
        <v>1798</v>
      </c>
      <c r="F688" s="97" t="s">
        <v>419</v>
      </c>
      <c r="G688" s="97" t="s">
        <v>656</v>
      </c>
      <c r="H688" s="97">
        <v>1</v>
      </c>
      <c r="I688" s="96">
        <f t="shared" si="10"/>
        <v>0</v>
      </c>
      <c r="J688" s="59">
        <v>1</v>
      </c>
      <c r="K688" s="93" t="s">
        <v>631</v>
      </c>
    </row>
    <row r="689" spans="1:11" hidden="1" x14ac:dyDescent="0.3">
      <c r="A689" s="97" t="s">
        <v>672</v>
      </c>
      <c r="B689" s="62" t="s">
        <v>1846</v>
      </c>
      <c r="C689" s="97" t="s">
        <v>1847</v>
      </c>
      <c r="D689" s="97">
        <v>96</v>
      </c>
      <c r="E689" s="97" t="s">
        <v>1798</v>
      </c>
      <c r="F689" s="97" t="s">
        <v>419</v>
      </c>
      <c r="G689" s="97" t="s">
        <v>656</v>
      </c>
      <c r="H689" s="97">
        <v>1</v>
      </c>
      <c r="I689" s="96">
        <f t="shared" si="10"/>
        <v>0</v>
      </c>
      <c r="J689" s="59">
        <v>1</v>
      </c>
      <c r="K689" s="93" t="s">
        <v>631</v>
      </c>
    </row>
    <row r="690" spans="1:11" hidden="1" x14ac:dyDescent="0.3">
      <c r="A690" s="97" t="s">
        <v>672</v>
      </c>
      <c r="B690" s="62" t="s">
        <v>1848</v>
      </c>
      <c r="C690" s="97" t="s">
        <v>1849</v>
      </c>
      <c r="D690" s="97">
        <v>95.34</v>
      </c>
      <c r="E690" s="97" t="s">
        <v>1798</v>
      </c>
      <c r="F690" s="97" t="s">
        <v>419</v>
      </c>
      <c r="G690" s="97" t="s">
        <v>656</v>
      </c>
      <c r="H690" s="97">
        <v>1</v>
      </c>
      <c r="I690" s="96">
        <f t="shared" si="10"/>
        <v>0</v>
      </c>
      <c r="J690" s="59">
        <v>1</v>
      </c>
      <c r="K690" s="93" t="s">
        <v>631</v>
      </c>
    </row>
    <row r="691" spans="1:11" hidden="1" x14ac:dyDescent="0.3">
      <c r="A691" s="97" t="s">
        <v>672</v>
      </c>
      <c r="B691" s="62" t="s">
        <v>1850</v>
      </c>
      <c r="C691" s="97" t="s">
        <v>1851</v>
      </c>
      <c r="D691" s="97">
        <v>81.44</v>
      </c>
      <c r="E691" s="97" t="s">
        <v>1798</v>
      </c>
      <c r="F691" s="97" t="s">
        <v>419</v>
      </c>
      <c r="G691" s="97" t="s">
        <v>656</v>
      </c>
      <c r="H691" s="97">
        <v>1</v>
      </c>
      <c r="I691" s="96">
        <f t="shared" si="10"/>
        <v>0</v>
      </c>
      <c r="J691" s="59">
        <v>1</v>
      </c>
      <c r="K691" s="93" t="s">
        <v>631</v>
      </c>
    </row>
    <row r="692" spans="1:11" hidden="1" x14ac:dyDescent="0.3">
      <c r="A692" s="97" t="s">
        <v>672</v>
      </c>
      <c r="B692" s="62" t="s">
        <v>1852</v>
      </c>
      <c r="C692" s="97" t="s">
        <v>1853</v>
      </c>
      <c r="D692" s="97">
        <v>81.41</v>
      </c>
      <c r="E692" s="97" t="s">
        <v>1798</v>
      </c>
      <c r="F692" s="97" t="s">
        <v>419</v>
      </c>
      <c r="G692" s="97" t="s">
        <v>656</v>
      </c>
      <c r="H692" s="97">
        <v>1</v>
      </c>
      <c r="I692" s="96">
        <f t="shared" si="10"/>
        <v>0</v>
      </c>
      <c r="J692" s="59">
        <v>1</v>
      </c>
      <c r="K692" s="93" t="s">
        <v>631</v>
      </c>
    </row>
    <row r="693" spans="1:11" hidden="1" x14ac:dyDescent="0.3">
      <c r="A693" s="97" t="s">
        <v>672</v>
      </c>
      <c r="B693" s="62" t="s">
        <v>1854</v>
      </c>
      <c r="C693" s="97" t="s">
        <v>1855</v>
      </c>
      <c r="D693" s="97">
        <v>80</v>
      </c>
      <c r="E693" s="97" t="s">
        <v>1798</v>
      </c>
      <c r="F693" s="97" t="s">
        <v>419</v>
      </c>
      <c r="G693" s="97" t="s">
        <v>656</v>
      </c>
      <c r="H693" s="97">
        <v>1</v>
      </c>
      <c r="I693" s="96">
        <f t="shared" si="10"/>
        <v>0</v>
      </c>
      <c r="J693" s="59">
        <v>1</v>
      </c>
      <c r="K693" s="93" t="s">
        <v>631</v>
      </c>
    </row>
    <row r="694" spans="1:11" hidden="1" x14ac:dyDescent="0.3">
      <c r="A694" s="97" t="s">
        <v>672</v>
      </c>
      <c r="B694" s="62" t="s">
        <v>1856</v>
      </c>
      <c r="C694" s="97" t="s">
        <v>1857</v>
      </c>
      <c r="D694" s="97">
        <v>80</v>
      </c>
      <c r="E694" s="97" t="s">
        <v>1798</v>
      </c>
      <c r="F694" s="97" t="s">
        <v>419</v>
      </c>
      <c r="G694" s="97" t="s">
        <v>656</v>
      </c>
      <c r="H694" s="97">
        <v>1</v>
      </c>
      <c r="I694" s="96">
        <f t="shared" si="10"/>
        <v>0</v>
      </c>
      <c r="J694" s="59">
        <v>1</v>
      </c>
      <c r="K694" s="93" t="s">
        <v>631</v>
      </c>
    </row>
    <row r="695" spans="1:11" hidden="1" x14ac:dyDescent="0.3">
      <c r="A695" s="97" t="s">
        <v>672</v>
      </c>
      <c r="B695" s="62" t="s">
        <v>1858</v>
      </c>
      <c r="C695" s="97" t="s">
        <v>1859</v>
      </c>
      <c r="D695" s="97">
        <v>78.11</v>
      </c>
      <c r="E695" s="97" t="s">
        <v>1798</v>
      </c>
      <c r="F695" s="97" t="s">
        <v>419</v>
      </c>
      <c r="G695" s="97" t="s">
        <v>656</v>
      </c>
      <c r="H695" s="97">
        <v>1</v>
      </c>
      <c r="I695" s="96">
        <f t="shared" si="10"/>
        <v>0</v>
      </c>
      <c r="J695" s="59">
        <v>1</v>
      </c>
      <c r="K695" s="93" t="s">
        <v>631</v>
      </c>
    </row>
    <row r="696" spans="1:11" hidden="1" x14ac:dyDescent="0.3">
      <c r="A696" s="97" t="s">
        <v>672</v>
      </c>
      <c r="B696" s="62" t="s">
        <v>1860</v>
      </c>
      <c r="C696" s="97" t="s">
        <v>1861</v>
      </c>
      <c r="D696" s="97">
        <v>78</v>
      </c>
      <c r="E696" s="97" t="s">
        <v>1798</v>
      </c>
      <c r="F696" s="97" t="s">
        <v>419</v>
      </c>
      <c r="G696" s="97" t="s">
        <v>656</v>
      </c>
      <c r="H696" s="97">
        <v>1</v>
      </c>
      <c r="I696" s="96">
        <f t="shared" si="10"/>
        <v>0</v>
      </c>
      <c r="J696" s="59">
        <v>1</v>
      </c>
      <c r="K696" s="93" t="s">
        <v>631</v>
      </c>
    </row>
    <row r="697" spans="1:11" hidden="1" x14ac:dyDescent="0.3">
      <c r="A697" s="97" t="s">
        <v>672</v>
      </c>
      <c r="B697" s="62" t="s">
        <v>1862</v>
      </c>
      <c r="C697" s="97" t="s">
        <v>1863</v>
      </c>
      <c r="D697" s="97">
        <v>49.4</v>
      </c>
      <c r="E697" s="97" t="s">
        <v>1798</v>
      </c>
      <c r="F697" s="97" t="s">
        <v>419</v>
      </c>
      <c r="G697" s="97" t="s">
        <v>656</v>
      </c>
      <c r="H697" s="97">
        <v>1</v>
      </c>
      <c r="I697" s="96">
        <f t="shared" si="10"/>
        <v>0</v>
      </c>
      <c r="J697" s="59">
        <v>1</v>
      </c>
      <c r="K697" s="93" t="s">
        <v>631</v>
      </c>
    </row>
    <row r="698" spans="1:11" hidden="1" x14ac:dyDescent="0.3">
      <c r="A698" s="97" t="s">
        <v>672</v>
      </c>
      <c r="B698" s="62" t="s">
        <v>1864</v>
      </c>
      <c r="C698" s="97" t="s">
        <v>1865</v>
      </c>
      <c r="D698" s="97">
        <v>49.4</v>
      </c>
      <c r="E698" s="97" t="s">
        <v>1798</v>
      </c>
      <c r="F698" s="97" t="s">
        <v>419</v>
      </c>
      <c r="G698" s="97" t="s">
        <v>656</v>
      </c>
      <c r="H698" s="97">
        <v>1</v>
      </c>
      <c r="I698" s="96">
        <f t="shared" si="10"/>
        <v>0</v>
      </c>
      <c r="J698" s="59">
        <v>1</v>
      </c>
      <c r="K698" s="93" t="s">
        <v>631</v>
      </c>
    </row>
    <row r="699" spans="1:11" hidden="1" x14ac:dyDescent="0.3">
      <c r="A699" s="97" t="s">
        <v>672</v>
      </c>
      <c r="B699" s="62" t="s">
        <v>1866</v>
      </c>
      <c r="C699" s="97" t="s">
        <v>1867</v>
      </c>
      <c r="D699" s="97">
        <v>49.4</v>
      </c>
      <c r="E699" s="97" t="s">
        <v>1798</v>
      </c>
      <c r="F699" s="97" t="s">
        <v>419</v>
      </c>
      <c r="G699" s="97" t="s">
        <v>656</v>
      </c>
      <c r="H699" s="97">
        <v>1</v>
      </c>
      <c r="I699" s="96">
        <f t="shared" si="10"/>
        <v>0</v>
      </c>
      <c r="J699" s="59">
        <v>1</v>
      </c>
      <c r="K699" s="93" t="s">
        <v>631</v>
      </c>
    </row>
    <row r="700" spans="1:11" hidden="1" x14ac:dyDescent="0.3">
      <c r="A700" s="97" t="s">
        <v>672</v>
      </c>
      <c r="B700" s="62" t="s">
        <v>1868</v>
      </c>
      <c r="C700" s="97" t="s">
        <v>1869</v>
      </c>
      <c r="D700" s="97">
        <v>49.4</v>
      </c>
      <c r="E700" s="97" t="s">
        <v>1798</v>
      </c>
      <c r="F700" s="97" t="s">
        <v>419</v>
      </c>
      <c r="G700" s="97" t="s">
        <v>656</v>
      </c>
      <c r="H700" s="97">
        <v>1</v>
      </c>
      <c r="I700" s="96">
        <f t="shared" si="10"/>
        <v>0</v>
      </c>
      <c r="J700" s="59">
        <v>1</v>
      </c>
      <c r="K700" s="93" t="s">
        <v>631</v>
      </c>
    </row>
    <row r="701" spans="1:11" hidden="1" x14ac:dyDescent="0.3">
      <c r="A701" s="97" t="s">
        <v>672</v>
      </c>
      <c r="B701" s="62" t="s">
        <v>1870</v>
      </c>
      <c r="C701" s="97" t="s">
        <v>1871</v>
      </c>
      <c r="D701" s="97">
        <v>49</v>
      </c>
      <c r="E701" s="97" t="s">
        <v>1798</v>
      </c>
      <c r="F701" s="97" t="s">
        <v>419</v>
      </c>
      <c r="G701" s="97" t="s">
        <v>656</v>
      </c>
      <c r="H701" s="97">
        <v>1</v>
      </c>
      <c r="I701" s="96">
        <f t="shared" si="10"/>
        <v>0</v>
      </c>
      <c r="J701" s="59">
        <v>1</v>
      </c>
      <c r="K701" s="93" t="s">
        <v>631</v>
      </c>
    </row>
    <row r="702" spans="1:11" hidden="1" x14ac:dyDescent="0.3">
      <c r="A702" s="97" t="s">
        <v>672</v>
      </c>
      <c r="B702" s="62" t="s">
        <v>1872</v>
      </c>
      <c r="C702" s="97" t="s">
        <v>1873</v>
      </c>
      <c r="D702" s="97">
        <v>49</v>
      </c>
      <c r="E702" s="97" t="s">
        <v>1798</v>
      </c>
      <c r="F702" s="97" t="s">
        <v>419</v>
      </c>
      <c r="G702" s="97" t="s">
        <v>656</v>
      </c>
      <c r="H702" s="97">
        <v>1</v>
      </c>
      <c r="I702" s="96">
        <f t="shared" si="10"/>
        <v>0</v>
      </c>
      <c r="J702" s="59">
        <v>1</v>
      </c>
      <c r="K702" s="93" t="s">
        <v>631</v>
      </c>
    </row>
    <row r="703" spans="1:11" hidden="1" x14ac:dyDescent="0.3">
      <c r="A703" s="97" t="s">
        <v>672</v>
      </c>
      <c r="B703" s="62" t="s">
        <v>1874</v>
      </c>
      <c r="C703" s="97" t="s">
        <v>1875</v>
      </c>
      <c r="D703" s="97">
        <v>49</v>
      </c>
      <c r="E703" s="97" t="s">
        <v>1798</v>
      </c>
      <c r="F703" s="97" t="s">
        <v>419</v>
      </c>
      <c r="G703" s="97" t="s">
        <v>656</v>
      </c>
      <c r="H703" s="97">
        <v>1</v>
      </c>
      <c r="I703" s="96">
        <f t="shared" si="10"/>
        <v>0</v>
      </c>
      <c r="J703" s="59">
        <v>1</v>
      </c>
      <c r="K703" s="93" t="s">
        <v>631</v>
      </c>
    </row>
    <row r="704" spans="1:11" hidden="1" x14ac:dyDescent="0.3">
      <c r="A704" s="97" t="s">
        <v>672</v>
      </c>
      <c r="B704" s="62" t="s">
        <v>1876</v>
      </c>
      <c r="C704" s="97" t="s">
        <v>1877</v>
      </c>
      <c r="D704" s="97">
        <v>48.35</v>
      </c>
      <c r="E704" s="97" t="s">
        <v>1798</v>
      </c>
      <c r="F704" s="97" t="s">
        <v>419</v>
      </c>
      <c r="G704" s="97" t="s">
        <v>656</v>
      </c>
      <c r="H704" s="97">
        <v>1</v>
      </c>
      <c r="I704" s="96">
        <f t="shared" si="10"/>
        <v>0</v>
      </c>
      <c r="J704" s="59">
        <v>1</v>
      </c>
      <c r="K704" s="93" t="s">
        <v>631</v>
      </c>
    </row>
    <row r="705" spans="1:11" hidden="1" x14ac:dyDescent="0.3">
      <c r="A705" s="97" t="s">
        <v>672</v>
      </c>
      <c r="B705" s="62" t="s">
        <v>1878</v>
      </c>
      <c r="C705" s="97" t="s">
        <v>1879</v>
      </c>
      <c r="D705" s="97">
        <v>48.08</v>
      </c>
      <c r="E705" s="97" t="s">
        <v>1798</v>
      </c>
      <c r="F705" s="97" t="s">
        <v>419</v>
      </c>
      <c r="G705" s="97" t="s">
        <v>656</v>
      </c>
      <c r="H705" s="97">
        <v>1</v>
      </c>
      <c r="I705" s="96">
        <f t="shared" si="10"/>
        <v>0</v>
      </c>
      <c r="J705" s="59">
        <v>1</v>
      </c>
      <c r="K705" s="93" t="s">
        <v>631</v>
      </c>
    </row>
    <row r="706" spans="1:11" hidden="1" x14ac:dyDescent="0.3">
      <c r="A706" s="97" t="s">
        <v>672</v>
      </c>
      <c r="B706" s="62" t="s">
        <v>1880</v>
      </c>
      <c r="C706" s="97" t="s">
        <v>1881</v>
      </c>
      <c r="D706" s="97">
        <v>47.98</v>
      </c>
      <c r="E706" s="97" t="s">
        <v>1798</v>
      </c>
      <c r="F706" s="97" t="s">
        <v>419</v>
      </c>
      <c r="G706" s="97" t="s">
        <v>656</v>
      </c>
      <c r="H706" s="97">
        <v>1</v>
      </c>
      <c r="I706" s="96">
        <f t="shared" ref="I706:I769" si="11">NOT(H706)*1</f>
        <v>0</v>
      </c>
      <c r="J706" s="59">
        <v>1</v>
      </c>
      <c r="K706" s="93" t="s">
        <v>631</v>
      </c>
    </row>
    <row r="707" spans="1:11" hidden="1" x14ac:dyDescent="0.3">
      <c r="A707" s="97" t="s">
        <v>672</v>
      </c>
      <c r="B707" s="62" t="s">
        <v>1882</v>
      </c>
      <c r="C707" s="97" t="s">
        <v>1883</v>
      </c>
      <c r="D707" s="97">
        <v>47.6</v>
      </c>
      <c r="E707" s="97" t="s">
        <v>1798</v>
      </c>
      <c r="F707" s="97" t="s">
        <v>419</v>
      </c>
      <c r="G707" s="97" t="s">
        <v>656</v>
      </c>
      <c r="H707" s="97">
        <v>1</v>
      </c>
      <c r="I707" s="96">
        <f t="shared" si="11"/>
        <v>0</v>
      </c>
      <c r="J707" s="59">
        <v>1</v>
      </c>
      <c r="K707" s="93" t="s">
        <v>631</v>
      </c>
    </row>
    <row r="708" spans="1:11" hidden="1" x14ac:dyDescent="0.3">
      <c r="A708" s="97" t="s">
        <v>672</v>
      </c>
      <c r="B708" s="62" t="s">
        <v>1884</v>
      </c>
      <c r="C708" s="97" t="s">
        <v>1885</v>
      </c>
      <c r="D708" s="97">
        <v>47.39</v>
      </c>
      <c r="E708" s="97" t="s">
        <v>1798</v>
      </c>
      <c r="F708" s="97" t="s">
        <v>419</v>
      </c>
      <c r="G708" s="97" t="s">
        <v>656</v>
      </c>
      <c r="H708" s="97">
        <v>1</v>
      </c>
      <c r="I708" s="96">
        <f t="shared" si="11"/>
        <v>0</v>
      </c>
      <c r="J708" s="59">
        <v>1</v>
      </c>
      <c r="K708" s="93" t="s">
        <v>631</v>
      </c>
    </row>
    <row r="709" spans="1:11" hidden="1" x14ac:dyDescent="0.3">
      <c r="A709" s="97" t="s">
        <v>672</v>
      </c>
      <c r="B709" s="62" t="s">
        <v>1886</v>
      </c>
      <c r="C709" s="97" t="s">
        <v>1887</v>
      </c>
      <c r="D709" s="97">
        <v>47.2</v>
      </c>
      <c r="E709" s="97" t="s">
        <v>1798</v>
      </c>
      <c r="F709" s="97" t="s">
        <v>419</v>
      </c>
      <c r="G709" s="97" t="s">
        <v>656</v>
      </c>
      <c r="H709" s="97">
        <v>1</v>
      </c>
      <c r="I709" s="96">
        <f t="shared" si="11"/>
        <v>0</v>
      </c>
      <c r="J709" s="59">
        <v>1</v>
      </c>
      <c r="K709" s="93" t="s">
        <v>631</v>
      </c>
    </row>
    <row r="710" spans="1:11" hidden="1" x14ac:dyDescent="0.3">
      <c r="A710" s="97" t="s">
        <v>672</v>
      </c>
      <c r="B710" s="62" t="s">
        <v>1888</v>
      </c>
      <c r="C710" s="97" t="s">
        <v>1889</v>
      </c>
      <c r="D710" s="97">
        <v>47.11</v>
      </c>
      <c r="E710" s="97" t="s">
        <v>1798</v>
      </c>
      <c r="F710" s="97" t="s">
        <v>419</v>
      </c>
      <c r="G710" s="97" t="s">
        <v>656</v>
      </c>
      <c r="H710" s="97">
        <v>1</v>
      </c>
      <c r="I710" s="96">
        <f t="shared" si="11"/>
        <v>0</v>
      </c>
      <c r="J710" s="59">
        <v>1</v>
      </c>
      <c r="K710" s="93" t="s">
        <v>631</v>
      </c>
    </row>
    <row r="711" spans="1:11" hidden="1" x14ac:dyDescent="0.3">
      <c r="A711" s="97" t="s">
        <v>672</v>
      </c>
      <c r="B711" s="62" t="s">
        <v>1890</v>
      </c>
      <c r="C711" s="97" t="s">
        <v>1891</v>
      </c>
      <c r="D711" s="97">
        <v>47</v>
      </c>
      <c r="E711" s="97" t="s">
        <v>1798</v>
      </c>
      <c r="F711" s="97" t="s">
        <v>419</v>
      </c>
      <c r="G711" s="97" t="s">
        <v>656</v>
      </c>
      <c r="H711" s="97">
        <v>1</v>
      </c>
      <c r="I711" s="96">
        <f t="shared" si="11"/>
        <v>0</v>
      </c>
      <c r="J711" s="59">
        <v>1</v>
      </c>
      <c r="K711" s="93" t="s">
        <v>631</v>
      </c>
    </row>
    <row r="712" spans="1:11" hidden="1" x14ac:dyDescent="0.3">
      <c r="A712" s="97" t="s">
        <v>672</v>
      </c>
      <c r="B712" s="62" t="s">
        <v>1892</v>
      </c>
      <c r="C712" s="97" t="s">
        <v>1893</v>
      </c>
      <c r="D712" s="97">
        <v>46.1</v>
      </c>
      <c r="E712" s="97" t="s">
        <v>1798</v>
      </c>
      <c r="F712" s="97" t="s">
        <v>419</v>
      </c>
      <c r="G712" s="97" t="s">
        <v>656</v>
      </c>
      <c r="H712" s="97">
        <v>1</v>
      </c>
      <c r="I712" s="96">
        <f t="shared" si="11"/>
        <v>0</v>
      </c>
      <c r="J712" s="59">
        <v>1</v>
      </c>
      <c r="K712" s="93" t="s">
        <v>631</v>
      </c>
    </row>
    <row r="713" spans="1:11" hidden="1" x14ac:dyDescent="0.3">
      <c r="A713" s="97" t="s">
        <v>672</v>
      </c>
      <c r="B713" s="62" t="s">
        <v>1894</v>
      </c>
      <c r="C713" s="97" t="s">
        <v>1895</v>
      </c>
      <c r="D713" s="97">
        <v>46.05</v>
      </c>
      <c r="E713" s="97" t="s">
        <v>1798</v>
      </c>
      <c r="F713" s="97" t="s">
        <v>419</v>
      </c>
      <c r="G713" s="97" t="s">
        <v>656</v>
      </c>
      <c r="H713" s="97">
        <v>1</v>
      </c>
      <c r="I713" s="96">
        <f t="shared" si="11"/>
        <v>0</v>
      </c>
      <c r="J713" s="59">
        <v>1</v>
      </c>
      <c r="K713" s="93" t="s">
        <v>631</v>
      </c>
    </row>
    <row r="714" spans="1:11" hidden="1" x14ac:dyDescent="0.3">
      <c r="A714" s="97" t="s">
        <v>672</v>
      </c>
      <c r="B714" s="62" t="s">
        <v>1896</v>
      </c>
      <c r="C714" s="97" t="s">
        <v>1897</v>
      </c>
      <c r="D714" s="97">
        <v>46</v>
      </c>
      <c r="E714" s="97" t="s">
        <v>1798</v>
      </c>
      <c r="F714" s="97" t="s">
        <v>419</v>
      </c>
      <c r="G714" s="97" t="s">
        <v>656</v>
      </c>
      <c r="H714" s="97">
        <v>1</v>
      </c>
      <c r="I714" s="96">
        <f t="shared" si="11"/>
        <v>0</v>
      </c>
      <c r="J714" s="59">
        <v>1</v>
      </c>
      <c r="K714" s="93" t="s">
        <v>631</v>
      </c>
    </row>
    <row r="715" spans="1:11" hidden="1" x14ac:dyDescent="0.3">
      <c r="A715" s="97" t="s">
        <v>672</v>
      </c>
      <c r="B715" s="62" t="s">
        <v>1898</v>
      </c>
      <c r="C715" s="97" t="s">
        <v>1899</v>
      </c>
      <c r="D715" s="97">
        <v>45.42</v>
      </c>
      <c r="E715" s="97" t="s">
        <v>1798</v>
      </c>
      <c r="F715" s="97" t="s">
        <v>419</v>
      </c>
      <c r="G715" s="97" t="s">
        <v>656</v>
      </c>
      <c r="H715" s="97">
        <v>1</v>
      </c>
      <c r="I715" s="96">
        <f t="shared" si="11"/>
        <v>0</v>
      </c>
      <c r="J715" s="59">
        <v>1</v>
      </c>
      <c r="K715" s="93" t="s">
        <v>631</v>
      </c>
    </row>
    <row r="716" spans="1:11" hidden="1" x14ac:dyDescent="0.3">
      <c r="A716" s="97" t="s">
        <v>672</v>
      </c>
      <c r="B716" s="62" t="s">
        <v>1900</v>
      </c>
      <c r="C716" s="97" t="s">
        <v>1901</v>
      </c>
      <c r="D716" s="97">
        <v>45</v>
      </c>
      <c r="E716" s="97" t="s">
        <v>1798</v>
      </c>
      <c r="F716" s="97" t="s">
        <v>419</v>
      </c>
      <c r="G716" s="97" t="s">
        <v>656</v>
      </c>
      <c r="H716" s="97">
        <v>1</v>
      </c>
      <c r="I716" s="96">
        <f t="shared" si="11"/>
        <v>0</v>
      </c>
      <c r="J716" s="59">
        <v>1</v>
      </c>
      <c r="K716" s="93" t="s">
        <v>631</v>
      </c>
    </row>
    <row r="717" spans="1:11" hidden="1" x14ac:dyDescent="0.3">
      <c r="A717" s="97" t="s">
        <v>672</v>
      </c>
      <c r="B717" s="62" t="s">
        <v>1902</v>
      </c>
      <c r="C717" s="97" t="s">
        <v>1903</v>
      </c>
      <c r="D717" s="97">
        <v>44.83</v>
      </c>
      <c r="E717" s="97" t="s">
        <v>1798</v>
      </c>
      <c r="F717" s="97" t="s">
        <v>419</v>
      </c>
      <c r="G717" s="97" t="s">
        <v>656</v>
      </c>
      <c r="H717" s="97">
        <v>1</v>
      </c>
      <c r="I717" s="96">
        <f t="shared" si="11"/>
        <v>0</v>
      </c>
      <c r="J717" s="59">
        <v>1</v>
      </c>
      <c r="K717" s="93" t="s">
        <v>631</v>
      </c>
    </row>
    <row r="718" spans="1:11" hidden="1" x14ac:dyDescent="0.3">
      <c r="A718" s="97" t="s">
        <v>672</v>
      </c>
      <c r="B718" s="62" t="s">
        <v>1904</v>
      </c>
      <c r="C718" s="97" t="s">
        <v>1905</v>
      </c>
      <c r="D718" s="97">
        <v>44</v>
      </c>
      <c r="E718" s="97" t="s">
        <v>1798</v>
      </c>
      <c r="F718" s="97" t="s">
        <v>419</v>
      </c>
      <c r="G718" s="97" t="s">
        <v>656</v>
      </c>
      <c r="H718" s="97">
        <v>1</v>
      </c>
      <c r="I718" s="96">
        <f t="shared" si="11"/>
        <v>0</v>
      </c>
      <c r="J718" s="59">
        <v>1</v>
      </c>
      <c r="K718" s="93" t="s">
        <v>631</v>
      </c>
    </row>
    <row r="719" spans="1:11" hidden="1" x14ac:dyDescent="0.3">
      <c r="A719" s="97" t="s">
        <v>672</v>
      </c>
      <c r="B719" s="62" t="s">
        <v>1906</v>
      </c>
      <c r="C719" s="97" t="s">
        <v>1907</v>
      </c>
      <c r="D719" s="97">
        <v>42.42</v>
      </c>
      <c r="E719" s="97" t="s">
        <v>1798</v>
      </c>
      <c r="F719" s="97" t="s">
        <v>419</v>
      </c>
      <c r="G719" s="97" t="s">
        <v>656</v>
      </c>
      <c r="H719" s="97">
        <v>1</v>
      </c>
      <c r="I719" s="96">
        <f t="shared" si="11"/>
        <v>0</v>
      </c>
      <c r="J719" s="59">
        <v>1</v>
      </c>
      <c r="K719" s="93" t="s">
        <v>631</v>
      </c>
    </row>
    <row r="720" spans="1:11" hidden="1" x14ac:dyDescent="0.3">
      <c r="A720" s="97" t="s">
        <v>672</v>
      </c>
      <c r="B720" s="62" t="s">
        <v>1908</v>
      </c>
      <c r="C720" s="97" t="s">
        <v>1909</v>
      </c>
      <c r="D720" s="97">
        <v>41.4</v>
      </c>
      <c r="E720" s="97" t="s">
        <v>1798</v>
      </c>
      <c r="F720" s="97" t="s">
        <v>419</v>
      </c>
      <c r="G720" s="97" t="s">
        <v>656</v>
      </c>
      <c r="H720" s="97">
        <v>1</v>
      </c>
      <c r="I720" s="96">
        <f t="shared" si="11"/>
        <v>0</v>
      </c>
      <c r="J720" s="59">
        <v>1</v>
      </c>
      <c r="K720" s="93" t="s">
        <v>631</v>
      </c>
    </row>
    <row r="721" spans="1:11" hidden="1" x14ac:dyDescent="0.3">
      <c r="A721" s="97" t="s">
        <v>672</v>
      </c>
      <c r="B721" s="62" t="s">
        <v>1910</v>
      </c>
      <c r="C721" s="97" t="s">
        <v>1911</v>
      </c>
      <c r="D721" s="97">
        <v>36</v>
      </c>
      <c r="E721" s="97" t="s">
        <v>1798</v>
      </c>
      <c r="F721" s="97" t="s">
        <v>419</v>
      </c>
      <c r="G721" s="97" t="s">
        <v>656</v>
      </c>
      <c r="H721" s="97">
        <v>1</v>
      </c>
      <c r="I721" s="96">
        <f t="shared" si="11"/>
        <v>0</v>
      </c>
      <c r="J721" s="59">
        <v>1</v>
      </c>
      <c r="K721" s="93" t="s">
        <v>631</v>
      </c>
    </row>
    <row r="722" spans="1:11" hidden="1" x14ac:dyDescent="0.3">
      <c r="A722" s="97" t="s">
        <v>672</v>
      </c>
      <c r="B722" s="62" t="s">
        <v>590</v>
      </c>
      <c r="C722" s="97" t="s">
        <v>1912</v>
      </c>
      <c r="D722" s="97">
        <v>36</v>
      </c>
      <c r="E722" s="97" t="s">
        <v>1798</v>
      </c>
      <c r="F722" s="97" t="s">
        <v>419</v>
      </c>
      <c r="G722" s="97" t="s">
        <v>656</v>
      </c>
      <c r="H722" s="97">
        <v>1</v>
      </c>
      <c r="I722" s="96">
        <f t="shared" si="11"/>
        <v>0</v>
      </c>
      <c r="J722" s="59">
        <v>1</v>
      </c>
      <c r="K722" s="93" t="s">
        <v>631</v>
      </c>
    </row>
    <row r="723" spans="1:11" hidden="1" x14ac:dyDescent="0.3">
      <c r="A723" s="97" t="s">
        <v>672</v>
      </c>
      <c r="B723" s="62" t="s">
        <v>1913</v>
      </c>
      <c r="C723" s="97" t="s">
        <v>1914</v>
      </c>
      <c r="D723" s="97">
        <v>7</v>
      </c>
      <c r="E723" s="97" t="s">
        <v>1798</v>
      </c>
      <c r="F723" s="97" t="s">
        <v>419</v>
      </c>
      <c r="G723" s="97" t="s">
        <v>656</v>
      </c>
      <c r="H723" s="97">
        <v>1</v>
      </c>
      <c r="I723" s="96">
        <f t="shared" si="11"/>
        <v>0</v>
      </c>
      <c r="J723" s="59">
        <v>1</v>
      </c>
      <c r="K723" s="93" t="s">
        <v>631</v>
      </c>
    </row>
    <row r="724" spans="1:11" hidden="1" x14ac:dyDescent="0.3">
      <c r="A724" s="97" t="s">
        <v>672</v>
      </c>
      <c r="B724" s="62" t="s">
        <v>1915</v>
      </c>
      <c r="C724" s="97" t="s">
        <v>1916</v>
      </c>
      <c r="D724" s="97">
        <v>5.75</v>
      </c>
      <c r="E724" s="97" t="s">
        <v>1798</v>
      </c>
      <c r="F724" s="97" t="s">
        <v>419</v>
      </c>
      <c r="G724" s="97" t="s">
        <v>656</v>
      </c>
      <c r="H724" s="97">
        <v>1</v>
      </c>
      <c r="I724" s="96">
        <f t="shared" si="11"/>
        <v>0</v>
      </c>
      <c r="J724" s="59">
        <v>1</v>
      </c>
      <c r="K724" s="93" t="s">
        <v>631</v>
      </c>
    </row>
    <row r="725" spans="1:11" hidden="1" x14ac:dyDescent="0.3">
      <c r="A725" s="97" t="s">
        <v>672</v>
      </c>
      <c r="B725" s="62" t="s">
        <v>1917</v>
      </c>
      <c r="C725" s="97" t="s">
        <v>1918</v>
      </c>
      <c r="D725" s="97">
        <v>5.75</v>
      </c>
      <c r="E725" s="97" t="s">
        <v>1798</v>
      </c>
      <c r="F725" s="97" t="s">
        <v>419</v>
      </c>
      <c r="G725" s="97" t="s">
        <v>656</v>
      </c>
      <c r="H725" s="97">
        <v>1</v>
      </c>
      <c r="I725" s="96">
        <f t="shared" si="11"/>
        <v>0</v>
      </c>
      <c r="J725" s="59">
        <v>1</v>
      </c>
      <c r="K725" s="93" t="s">
        <v>631</v>
      </c>
    </row>
    <row r="726" spans="1:11" hidden="1" x14ac:dyDescent="0.3">
      <c r="A726" s="97" t="s">
        <v>672</v>
      </c>
      <c r="B726" s="62" t="s">
        <v>1797</v>
      </c>
      <c r="C726" s="97">
        <v>0</v>
      </c>
      <c r="D726" s="97">
        <v>500</v>
      </c>
      <c r="E726" s="97" t="s">
        <v>1798</v>
      </c>
      <c r="F726" s="97" t="s">
        <v>419</v>
      </c>
      <c r="G726" s="97" t="s">
        <v>656</v>
      </c>
      <c r="H726" s="97">
        <v>1</v>
      </c>
      <c r="I726" s="96">
        <f t="shared" si="11"/>
        <v>0</v>
      </c>
      <c r="J726" s="59">
        <v>0</v>
      </c>
      <c r="K726" s="93" t="s">
        <v>631</v>
      </c>
    </row>
    <row r="727" spans="1:11" hidden="1" x14ac:dyDescent="0.3">
      <c r="A727" s="97" t="s">
        <v>672</v>
      </c>
      <c r="B727" s="62" t="s">
        <v>1831</v>
      </c>
      <c r="C727" s="97">
        <v>0</v>
      </c>
      <c r="D727" s="97">
        <v>98</v>
      </c>
      <c r="E727" s="97" t="s">
        <v>1798</v>
      </c>
      <c r="F727" s="97" t="s">
        <v>419</v>
      </c>
      <c r="G727" s="97" t="s">
        <v>656</v>
      </c>
      <c r="H727" s="97">
        <v>1</v>
      </c>
      <c r="I727" s="96">
        <f t="shared" si="11"/>
        <v>0</v>
      </c>
      <c r="J727" s="59">
        <v>0</v>
      </c>
      <c r="K727" s="93" t="s">
        <v>631</v>
      </c>
    </row>
    <row r="728" spans="1:11" hidden="1" x14ac:dyDescent="0.3">
      <c r="A728" s="97" t="s">
        <v>672</v>
      </c>
      <c r="B728" s="62" t="s">
        <v>1919</v>
      </c>
      <c r="C728" s="97">
        <v>0</v>
      </c>
      <c r="D728" s="97">
        <v>500</v>
      </c>
      <c r="E728" s="97" t="s">
        <v>1798</v>
      </c>
      <c r="F728" s="97" t="s">
        <v>419</v>
      </c>
      <c r="G728" s="97" t="s">
        <v>656</v>
      </c>
      <c r="H728" s="97">
        <v>1</v>
      </c>
      <c r="I728" s="96">
        <f t="shared" si="11"/>
        <v>0</v>
      </c>
      <c r="J728" s="59">
        <v>0</v>
      </c>
      <c r="K728" s="93" t="s">
        <v>631</v>
      </c>
    </row>
    <row r="729" spans="1:11" hidden="1" x14ac:dyDescent="0.3">
      <c r="A729" s="97" t="s">
        <v>654</v>
      </c>
      <c r="B729" s="62" t="s">
        <v>1920</v>
      </c>
      <c r="C729" s="97">
        <v>0</v>
      </c>
      <c r="D729" s="97" t="e">
        <v>#N/A</v>
      </c>
      <c r="E729" s="97" t="s">
        <v>1798</v>
      </c>
      <c r="F729" s="97" t="s">
        <v>425</v>
      </c>
      <c r="G729" s="97" t="s">
        <v>656</v>
      </c>
      <c r="H729" s="97">
        <v>0</v>
      </c>
      <c r="I729" s="96">
        <f t="shared" si="11"/>
        <v>1</v>
      </c>
      <c r="J729" s="59">
        <v>0</v>
      </c>
      <c r="K729" s="93" t="s">
        <v>631</v>
      </c>
    </row>
    <row r="730" spans="1:11" hidden="1" x14ac:dyDescent="0.3">
      <c r="A730" s="97" t="s">
        <v>654</v>
      </c>
      <c r="B730" s="62" t="s">
        <v>1921</v>
      </c>
      <c r="C730" s="97">
        <v>0</v>
      </c>
      <c r="D730" s="97">
        <v>105.5</v>
      </c>
      <c r="E730" s="97" t="s">
        <v>1798</v>
      </c>
      <c r="F730" s="97" t="s">
        <v>419</v>
      </c>
      <c r="G730" s="97" t="s">
        <v>656</v>
      </c>
      <c r="H730" s="97">
        <v>1</v>
      </c>
      <c r="I730" s="96">
        <f t="shared" si="11"/>
        <v>0</v>
      </c>
      <c r="J730" s="59">
        <v>1</v>
      </c>
      <c r="K730" s="93" t="s">
        <v>631</v>
      </c>
    </row>
    <row r="731" spans="1:11" hidden="1" x14ac:dyDescent="0.3">
      <c r="A731" s="97" t="s">
        <v>654</v>
      </c>
      <c r="B731" s="62" t="s">
        <v>1922</v>
      </c>
      <c r="C731" s="97" t="s">
        <v>1923</v>
      </c>
      <c r="D731" s="97">
        <v>44</v>
      </c>
      <c r="E731" s="97" t="s">
        <v>1798</v>
      </c>
      <c r="F731" s="97" t="s">
        <v>419</v>
      </c>
      <c r="G731" s="97" t="s">
        <v>656</v>
      </c>
      <c r="H731" s="97">
        <v>1</v>
      </c>
      <c r="I731" s="96">
        <f t="shared" si="11"/>
        <v>0</v>
      </c>
      <c r="J731" s="59">
        <v>1</v>
      </c>
      <c r="K731" s="93" t="s">
        <v>631</v>
      </c>
    </row>
    <row r="732" spans="1:11" hidden="1" x14ac:dyDescent="0.3">
      <c r="A732" s="97" t="s">
        <v>654</v>
      </c>
      <c r="B732" s="62" t="s">
        <v>1924</v>
      </c>
      <c r="C732" s="97" t="s">
        <v>1925</v>
      </c>
      <c r="D732" s="97">
        <v>12</v>
      </c>
      <c r="E732" s="97" t="s">
        <v>1798</v>
      </c>
      <c r="F732" s="97" t="s">
        <v>419</v>
      </c>
      <c r="G732" s="97" t="s">
        <v>656</v>
      </c>
      <c r="H732" s="97">
        <v>1</v>
      </c>
      <c r="I732" s="96">
        <f t="shared" si="11"/>
        <v>0</v>
      </c>
      <c r="J732" s="59">
        <v>1</v>
      </c>
      <c r="K732" s="93" t="s">
        <v>631</v>
      </c>
    </row>
    <row r="733" spans="1:11" x14ac:dyDescent="0.3">
      <c r="A733" s="97" t="s">
        <v>837</v>
      </c>
      <c r="B733" s="62" t="s">
        <v>1926</v>
      </c>
      <c r="C733" s="97"/>
      <c r="D733" s="97" t="e">
        <v>#N/A</v>
      </c>
      <c r="E733" s="97" t="s">
        <v>1798</v>
      </c>
      <c r="F733" s="97" t="s">
        <v>421</v>
      </c>
      <c r="G733" s="97" t="s">
        <v>656</v>
      </c>
      <c r="H733" s="97">
        <v>0</v>
      </c>
      <c r="I733" s="96">
        <f t="shared" si="11"/>
        <v>1</v>
      </c>
      <c r="J733" s="59">
        <v>1</v>
      </c>
      <c r="K733" s="93" t="s">
        <v>631</v>
      </c>
    </row>
    <row r="734" spans="1:11" hidden="1" x14ac:dyDescent="0.3">
      <c r="A734" s="97" t="s">
        <v>672</v>
      </c>
      <c r="B734" s="62" t="s">
        <v>1927</v>
      </c>
      <c r="C734" s="97" t="s">
        <v>1928</v>
      </c>
      <c r="D734" s="97">
        <v>119.91</v>
      </c>
      <c r="E734" s="97" t="s">
        <v>1929</v>
      </c>
      <c r="F734" s="97" t="s">
        <v>419</v>
      </c>
      <c r="G734" s="97" t="s">
        <v>656</v>
      </c>
      <c r="H734" s="97">
        <v>1</v>
      </c>
      <c r="I734" s="96">
        <f t="shared" si="11"/>
        <v>0</v>
      </c>
      <c r="J734" s="59">
        <v>1</v>
      </c>
      <c r="K734" s="93" t="s">
        <v>631</v>
      </c>
    </row>
    <row r="735" spans="1:11" hidden="1" x14ac:dyDescent="0.3">
      <c r="A735" s="97" t="s">
        <v>672</v>
      </c>
      <c r="B735" s="62" t="s">
        <v>1930</v>
      </c>
      <c r="C735" s="97" t="s">
        <v>1931</v>
      </c>
      <c r="D735" s="97">
        <v>98.46</v>
      </c>
      <c r="E735" s="97" t="s">
        <v>1929</v>
      </c>
      <c r="F735" s="97" t="s">
        <v>419</v>
      </c>
      <c r="G735" s="97" t="s">
        <v>656</v>
      </c>
      <c r="H735" s="97">
        <v>1</v>
      </c>
      <c r="I735" s="96">
        <f t="shared" si="11"/>
        <v>0</v>
      </c>
      <c r="J735" s="59">
        <v>1</v>
      </c>
      <c r="K735" s="93" t="s">
        <v>631</v>
      </c>
    </row>
    <row r="736" spans="1:11" hidden="1" x14ac:dyDescent="0.3">
      <c r="A736" s="97" t="s">
        <v>672</v>
      </c>
      <c r="B736" s="62" t="s">
        <v>1932</v>
      </c>
      <c r="C736" s="97" t="s">
        <v>1933</v>
      </c>
      <c r="D736" s="97">
        <v>96</v>
      </c>
      <c r="E736" s="97" t="s">
        <v>1929</v>
      </c>
      <c r="F736" s="97" t="s">
        <v>419</v>
      </c>
      <c r="G736" s="97" t="s">
        <v>656</v>
      </c>
      <c r="H736" s="97">
        <v>1</v>
      </c>
      <c r="I736" s="96">
        <f t="shared" si="11"/>
        <v>0</v>
      </c>
      <c r="J736" s="59">
        <v>1</v>
      </c>
      <c r="K736" s="93" t="s">
        <v>631</v>
      </c>
    </row>
    <row r="737" spans="1:11" hidden="1" x14ac:dyDescent="0.3">
      <c r="A737" s="97" t="s">
        <v>672</v>
      </c>
      <c r="B737" s="62" t="s">
        <v>1934</v>
      </c>
      <c r="C737" s="97" t="s">
        <v>1935</v>
      </c>
      <c r="D737" s="97">
        <v>95.2</v>
      </c>
      <c r="E737" s="97" t="s">
        <v>1929</v>
      </c>
      <c r="F737" s="97" t="s">
        <v>419</v>
      </c>
      <c r="G737" s="97" t="s">
        <v>656</v>
      </c>
      <c r="H737" s="97">
        <v>1</v>
      </c>
      <c r="I737" s="96">
        <f t="shared" si="11"/>
        <v>0</v>
      </c>
      <c r="J737" s="59">
        <v>1</v>
      </c>
      <c r="K737" s="93" t="s">
        <v>631</v>
      </c>
    </row>
    <row r="738" spans="1:11" hidden="1" x14ac:dyDescent="0.3">
      <c r="A738" s="97" t="s">
        <v>672</v>
      </c>
      <c r="B738" s="62" t="s">
        <v>1936</v>
      </c>
      <c r="C738" s="97" t="s">
        <v>1937</v>
      </c>
      <c r="D738" s="97">
        <v>65.81</v>
      </c>
      <c r="E738" s="97" t="s">
        <v>1929</v>
      </c>
      <c r="F738" s="97" t="s">
        <v>419</v>
      </c>
      <c r="G738" s="97" t="s">
        <v>656</v>
      </c>
      <c r="H738" s="97">
        <v>1</v>
      </c>
      <c r="I738" s="96">
        <f t="shared" si="11"/>
        <v>0</v>
      </c>
      <c r="J738" s="59">
        <v>1</v>
      </c>
      <c r="K738" s="93" t="s">
        <v>631</v>
      </c>
    </row>
    <row r="739" spans="1:11" hidden="1" x14ac:dyDescent="0.3">
      <c r="A739" s="97" t="s">
        <v>672</v>
      </c>
      <c r="B739" s="62" t="s">
        <v>1938</v>
      </c>
      <c r="C739" s="97" t="s">
        <v>1938</v>
      </c>
      <c r="D739" s="97">
        <v>65</v>
      </c>
      <c r="E739" s="97" t="s">
        <v>1929</v>
      </c>
      <c r="F739" s="97" t="s">
        <v>419</v>
      </c>
      <c r="G739" s="97" t="s">
        <v>656</v>
      </c>
      <c r="H739" s="97">
        <v>1</v>
      </c>
      <c r="I739" s="96">
        <f t="shared" si="11"/>
        <v>0</v>
      </c>
      <c r="J739" s="59">
        <v>1</v>
      </c>
      <c r="K739" s="93" t="s">
        <v>631</v>
      </c>
    </row>
    <row r="740" spans="1:11" hidden="1" x14ac:dyDescent="0.3">
      <c r="A740" s="97" t="s">
        <v>672</v>
      </c>
      <c r="B740" s="62" t="s">
        <v>1939</v>
      </c>
      <c r="C740" s="97" t="s">
        <v>1939</v>
      </c>
      <c r="D740" s="97">
        <v>65</v>
      </c>
      <c r="E740" s="97" t="s">
        <v>1929</v>
      </c>
      <c r="F740" s="97" t="s">
        <v>419</v>
      </c>
      <c r="G740" s="97" t="s">
        <v>656</v>
      </c>
      <c r="H740" s="97">
        <v>1</v>
      </c>
      <c r="I740" s="96">
        <f t="shared" si="11"/>
        <v>0</v>
      </c>
      <c r="J740" s="59">
        <v>1</v>
      </c>
      <c r="K740" s="93" t="s">
        <v>631</v>
      </c>
    </row>
    <row r="741" spans="1:11" hidden="1" x14ac:dyDescent="0.3">
      <c r="A741" s="97" t="s">
        <v>672</v>
      </c>
      <c r="B741" s="62" t="s">
        <v>1940</v>
      </c>
      <c r="C741" s="97" t="s">
        <v>1940</v>
      </c>
      <c r="D741" s="97">
        <v>65</v>
      </c>
      <c r="E741" s="97" t="s">
        <v>1929</v>
      </c>
      <c r="F741" s="97" t="s">
        <v>419</v>
      </c>
      <c r="G741" s="97" t="s">
        <v>656</v>
      </c>
      <c r="H741" s="97">
        <v>1</v>
      </c>
      <c r="I741" s="96">
        <f t="shared" si="11"/>
        <v>0</v>
      </c>
      <c r="J741" s="59">
        <v>1</v>
      </c>
      <c r="K741" s="93" t="s">
        <v>631</v>
      </c>
    </row>
    <row r="742" spans="1:11" hidden="1" x14ac:dyDescent="0.3">
      <c r="A742" s="97" t="s">
        <v>672</v>
      </c>
      <c r="B742" s="62" t="s">
        <v>1941</v>
      </c>
      <c r="C742" s="97" t="s">
        <v>1941</v>
      </c>
      <c r="D742" s="97">
        <v>65</v>
      </c>
      <c r="E742" s="97" t="s">
        <v>1929</v>
      </c>
      <c r="F742" s="97" t="s">
        <v>419</v>
      </c>
      <c r="G742" s="97" t="s">
        <v>656</v>
      </c>
      <c r="H742" s="97">
        <v>1</v>
      </c>
      <c r="I742" s="96">
        <f t="shared" si="11"/>
        <v>0</v>
      </c>
      <c r="J742" s="59">
        <v>1</v>
      </c>
      <c r="K742" s="93" t="s">
        <v>631</v>
      </c>
    </row>
    <row r="743" spans="1:11" hidden="1" x14ac:dyDescent="0.3">
      <c r="A743" s="97" t="s">
        <v>672</v>
      </c>
      <c r="B743" s="62" t="s">
        <v>1942</v>
      </c>
      <c r="C743" s="97" t="s">
        <v>1943</v>
      </c>
      <c r="D743" s="97">
        <v>55</v>
      </c>
      <c r="E743" s="97" t="s">
        <v>1929</v>
      </c>
      <c r="F743" s="97" t="s">
        <v>419</v>
      </c>
      <c r="G743" s="97" t="s">
        <v>656</v>
      </c>
      <c r="H743" s="97">
        <v>1</v>
      </c>
      <c r="I743" s="96">
        <f t="shared" si="11"/>
        <v>0</v>
      </c>
      <c r="J743" s="59">
        <v>1</v>
      </c>
      <c r="K743" s="93" t="s">
        <v>631</v>
      </c>
    </row>
    <row r="744" spans="1:11" hidden="1" x14ac:dyDescent="0.3">
      <c r="A744" s="97" t="s">
        <v>672</v>
      </c>
      <c r="B744" s="62" t="s">
        <v>1944</v>
      </c>
      <c r="C744" s="97" t="s">
        <v>1945</v>
      </c>
      <c r="D744" s="97">
        <v>55</v>
      </c>
      <c r="E744" s="97" t="s">
        <v>1929</v>
      </c>
      <c r="F744" s="97" t="s">
        <v>419</v>
      </c>
      <c r="G744" s="97" t="s">
        <v>656</v>
      </c>
      <c r="H744" s="97">
        <v>1</v>
      </c>
      <c r="I744" s="96">
        <f t="shared" si="11"/>
        <v>0</v>
      </c>
      <c r="J744" s="59">
        <v>1</v>
      </c>
      <c r="K744" s="93" t="s">
        <v>631</v>
      </c>
    </row>
    <row r="745" spans="1:11" hidden="1" x14ac:dyDescent="0.3">
      <c r="A745" s="97" t="s">
        <v>672</v>
      </c>
      <c r="B745" s="62" t="s">
        <v>1946</v>
      </c>
      <c r="C745" s="97" t="s">
        <v>1947</v>
      </c>
      <c r="D745" s="97">
        <v>55</v>
      </c>
      <c r="E745" s="97" t="s">
        <v>1929</v>
      </c>
      <c r="F745" s="97" t="s">
        <v>419</v>
      </c>
      <c r="G745" s="97" t="s">
        <v>656</v>
      </c>
      <c r="H745" s="97">
        <v>1</v>
      </c>
      <c r="I745" s="96">
        <f t="shared" si="11"/>
        <v>0</v>
      </c>
      <c r="J745" s="59">
        <v>1</v>
      </c>
      <c r="K745" s="93" t="s">
        <v>631</v>
      </c>
    </row>
    <row r="746" spans="1:11" hidden="1" x14ac:dyDescent="0.3">
      <c r="A746" s="97" t="s">
        <v>672</v>
      </c>
      <c r="B746" s="62" t="s">
        <v>1948</v>
      </c>
      <c r="C746" s="97" t="s">
        <v>1949</v>
      </c>
      <c r="D746" s="97">
        <v>54</v>
      </c>
      <c r="E746" s="97" t="s">
        <v>1929</v>
      </c>
      <c r="F746" s="97" t="s">
        <v>419</v>
      </c>
      <c r="G746" s="97" t="s">
        <v>656</v>
      </c>
      <c r="H746" s="97">
        <v>1</v>
      </c>
      <c r="I746" s="96">
        <f t="shared" si="11"/>
        <v>0</v>
      </c>
      <c r="J746" s="59">
        <v>1</v>
      </c>
      <c r="K746" s="93" t="s">
        <v>631</v>
      </c>
    </row>
    <row r="747" spans="1:11" hidden="1" x14ac:dyDescent="0.3">
      <c r="A747" s="97" t="s">
        <v>672</v>
      </c>
      <c r="B747" s="62" t="s">
        <v>565</v>
      </c>
      <c r="C747" s="97" t="s">
        <v>1950</v>
      </c>
      <c r="D747" s="97">
        <v>52.43</v>
      </c>
      <c r="E747" s="97" t="s">
        <v>1929</v>
      </c>
      <c r="F747" s="97" t="s">
        <v>419</v>
      </c>
      <c r="G747" s="97" t="s">
        <v>656</v>
      </c>
      <c r="H747" s="97">
        <v>1</v>
      </c>
      <c r="I747" s="96">
        <f t="shared" si="11"/>
        <v>0</v>
      </c>
      <c r="J747" s="59">
        <v>1</v>
      </c>
      <c r="K747" s="93" t="s">
        <v>631</v>
      </c>
    </row>
    <row r="748" spans="1:11" hidden="1" x14ac:dyDescent="0.3">
      <c r="A748" s="97" t="s">
        <v>672</v>
      </c>
      <c r="B748" s="62" t="s">
        <v>587</v>
      </c>
      <c r="C748" s="97" t="s">
        <v>1951</v>
      </c>
      <c r="D748" s="97">
        <v>52.23</v>
      </c>
      <c r="E748" s="97" t="s">
        <v>1929</v>
      </c>
      <c r="F748" s="97" t="s">
        <v>419</v>
      </c>
      <c r="G748" s="97" t="s">
        <v>656</v>
      </c>
      <c r="H748" s="97">
        <v>1</v>
      </c>
      <c r="I748" s="96">
        <f t="shared" si="11"/>
        <v>0</v>
      </c>
      <c r="J748" s="59">
        <v>1</v>
      </c>
      <c r="K748" s="93" t="s">
        <v>631</v>
      </c>
    </row>
    <row r="749" spans="1:11" hidden="1" x14ac:dyDescent="0.3">
      <c r="A749" s="97" t="s">
        <v>672</v>
      </c>
      <c r="B749" s="62" t="s">
        <v>1952</v>
      </c>
      <c r="C749" s="97" t="s">
        <v>1953</v>
      </c>
      <c r="D749" s="97">
        <v>52.01</v>
      </c>
      <c r="E749" s="97" t="s">
        <v>1929</v>
      </c>
      <c r="F749" s="97" t="s">
        <v>419</v>
      </c>
      <c r="G749" s="97" t="s">
        <v>656</v>
      </c>
      <c r="H749" s="97">
        <v>1</v>
      </c>
      <c r="I749" s="96">
        <f t="shared" si="11"/>
        <v>0</v>
      </c>
      <c r="J749" s="59">
        <v>1</v>
      </c>
      <c r="K749" s="93" t="s">
        <v>631</v>
      </c>
    </row>
    <row r="750" spans="1:11" hidden="1" x14ac:dyDescent="0.3">
      <c r="A750" s="97" t="s">
        <v>672</v>
      </c>
      <c r="B750" s="62" t="s">
        <v>1954</v>
      </c>
      <c r="C750" s="97" t="s">
        <v>1955</v>
      </c>
      <c r="D750" s="97">
        <v>51.25</v>
      </c>
      <c r="E750" s="97" t="s">
        <v>1929</v>
      </c>
      <c r="F750" s="97" t="s">
        <v>419</v>
      </c>
      <c r="G750" s="97" t="s">
        <v>656</v>
      </c>
      <c r="H750" s="97">
        <v>1</v>
      </c>
      <c r="I750" s="96">
        <f t="shared" si="11"/>
        <v>0</v>
      </c>
      <c r="J750" s="59">
        <v>1</v>
      </c>
      <c r="K750" s="93" t="s">
        <v>631</v>
      </c>
    </row>
    <row r="751" spans="1:11" hidden="1" x14ac:dyDescent="0.3">
      <c r="A751" s="97" t="s">
        <v>672</v>
      </c>
      <c r="B751" s="62" t="s">
        <v>1956</v>
      </c>
      <c r="C751" s="97" t="s">
        <v>1957</v>
      </c>
      <c r="D751" s="97">
        <v>50.61</v>
      </c>
      <c r="E751" s="97" t="s">
        <v>1929</v>
      </c>
      <c r="F751" s="97" t="s">
        <v>419</v>
      </c>
      <c r="G751" s="97" t="s">
        <v>656</v>
      </c>
      <c r="H751" s="97">
        <v>1</v>
      </c>
      <c r="I751" s="96">
        <f t="shared" si="11"/>
        <v>0</v>
      </c>
      <c r="J751" s="59">
        <v>1</v>
      </c>
      <c r="K751" s="93" t="s">
        <v>631</v>
      </c>
    </row>
    <row r="752" spans="1:11" hidden="1" x14ac:dyDescent="0.3">
      <c r="A752" s="97" t="s">
        <v>672</v>
      </c>
      <c r="B752" s="62" t="s">
        <v>1958</v>
      </c>
      <c r="C752" s="97" t="s">
        <v>1959</v>
      </c>
      <c r="D752" s="97">
        <v>49.98</v>
      </c>
      <c r="E752" s="97" t="s">
        <v>1929</v>
      </c>
      <c r="F752" s="97" t="s">
        <v>419</v>
      </c>
      <c r="G752" s="97" t="s">
        <v>656</v>
      </c>
      <c r="H752" s="97">
        <v>1</v>
      </c>
      <c r="I752" s="96">
        <f t="shared" si="11"/>
        <v>0</v>
      </c>
      <c r="J752" s="59">
        <v>1</v>
      </c>
      <c r="K752" s="93" t="s">
        <v>631</v>
      </c>
    </row>
    <row r="753" spans="1:11" hidden="1" x14ac:dyDescent="0.3">
      <c r="A753" s="97" t="s">
        <v>672</v>
      </c>
      <c r="B753" s="62" t="s">
        <v>1960</v>
      </c>
      <c r="C753" s="97" t="s">
        <v>1961</v>
      </c>
      <c r="D753" s="97">
        <v>49.97</v>
      </c>
      <c r="E753" s="97" t="s">
        <v>1929</v>
      </c>
      <c r="F753" s="97" t="s">
        <v>419</v>
      </c>
      <c r="G753" s="97" t="s">
        <v>656</v>
      </c>
      <c r="H753" s="97">
        <v>1</v>
      </c>
      <c r="I753" s="96">
        <f t="shared" si="11"/>
        <v>0</v>
      </c>
      <c r="J753" s="59">
        <v>1</v>
      </c>
      <c r="K753" s="93" t="s">
        <v>631</v>
      </c>
    </row>
    <row r="754" spans="1:11" hidden="1" x14ac:dyDescent="0.3">
      <c r="A754" s="97" t="s">
        <v>672</v>
      </c>
      <c r="B754" s="62" t="s">
        <v>1962</v>
      </c>
      <c r="C754" s="97" t="s">
        <v>1963</v>
      </c>
      <c r="D754" s="97">
        <v>49.9</v>
      </c>
      <c r="E754" s="97" t="s">
        <v>1929</v>
      </c>
      <c r="F754" s="97" t="s">
        <v>419</v>
      </c>
      <c r="G754" s="97" t="s">
        <v>656</v>
      </c>
      <c r="H754" s="97">
        <v>1</v>
      </c>
      <c r="I754" s="96">
        <f t="shared" si="11"/>
        <v>0</v>
      </c>
      <c r="J754" s="59">
        <v>1</v>
      </c>
      <c r="K754" s="93" t="s">
        <v>631</v>
      </c>
    </row>
    <row r="755" spans="1:11" hidden="1" x14ac:dyDescent="0.3">
      <c r="A755" s="97" t="s">
        <v>672</v>
      </c>
      <c r="B755" s="62" t="s">
        <v>1964</v>
      </c>
      <c r="C755" s="97" t="s">
        <v>1965</v>
      </c>
      <c r="D755" s="97">
        <v>49.7</v>
      </c>
      <c r="E755" s="97" t="s">
        <v>1929</v>
      </c>
      <c r="F755" s="97" t="s">
        <v>419</v>
      </c>
      <c r="G755" s="97" t="s">
        <v>656</v>
      </c>
      <c r="H755" s="97">
        <v>1</v>
      </c>
      <c r="I755" s="96">
        <f t="shared" si="11"/>
        <v>0</v>
      </c>
      <c r="J755" s="59">
        <v>1</v>
      </c>
      <c r="K755" s="93" t="s">
        <v>631</v>
      </c>
    </row>
    <row r="756" spans="1:11" hidden="1" x14ac:dyDescent="0.3">
      <c r="A756" s="97" t="s">
        <v>672</v>
      </c>
      <c r="B756" s="62" t="s">
        <v>1966</v>
      </c>
      <c r="C756" s="97" t="s">
        <v>1967</v>
      </c>
      <c r="D756" s="97">
        <v>49.42</v>
      </c>
      <c r="E756" s="97" t="s">
        <v>1929</v>
      </c>
      <c r="F756" s="97" t="s">
        <v>419</v>
      </c>
      <c r="G756" s="97" t="s">
        <v>656</v>
      </c>
      <c r="H756" s="97">
        <v>1</v>
      </c>
      <c r="I756" s="96">
        <f t="shared" si="11"/>
        <v>0</v>
      </c>
      <c r="J756" s="59">
        <v>1</v>
      </c>
      <c r="K756" s="93" t="s">
        <v>631</v>
      </c>
    </row>
    <row r="757" spans="1:11" hidden="1" x14ac:dyDescent="0.3">
      <c r="A757" s="97" t="s">
        <v>672</v>
      </c>
      <c r="B757" s="62" t="s">
        <v>1968</v>
      </c>
      <c r="C757" s="97" t="s">
        <v>1969</v>
      </c>
      <c r="D757" s="97">
        <v>49.21</v>
      </c>
      <c r="E757" s="97" t="s">
        <v>1929</v>
      </c>
      <c r="F757" s="97" t="s">
        <v>419</v>
      </c>
      <c r="G757" s="97" t="s">
        <v>656</v>
      </c>
      <c r="H757" s="97">
        <v>1</v>
      </c>
      <c r="I757" s="96">
        <f t="shared" si="11"/>
        <v>0</v>
      </c>
      <c r="J757" s="59">
        <v>1</v>
      </c>
      <c r="K757" s="93" t="s">
        <v>631</v>
      </c>
    </row>
    <row r="758" spans="1:11" hidden="1" x14ac:dyDescent="0.3">
      <c r="A758" s="97" t="s">
        <v>672</v>
      </c>
      <c r="B758" s="62" t="s">
        <v>1970</v>
      </c>
      <c r="C758" s="97" t="s">
        <v>1971</v>
      </c>
      <c r="D758" s="97">
        <v>48.71</v>
      </c>
      <c r="E758" s="97" t="s">
        <v>1929</v>
      </c>
      <c r="F758" s="97" t="s">
        <v>419</v>
      </c>
      <c r="G758" s="97" t="s">
        <v>656</v>
      </c>
      <c r="H758" s="97">
        <v>1</v>
      </c>
      <c r="I758" s="96">
        <f t="shared" si="11"/>
        <v>0</v>
      </c>
      <c r="J758" s="59">
        <v>1</v>
      </c>
      <c r="K758" s="93" t="s">
        <v>631</v>
      </c>
    </row>
    <row r="759" spans="1:11" hidden="1" x14ac:dyDescent="0.3">
      <c r="A759" s="97" t="s">
        <v>672</v>
      </c>
      <c r="B759" s="62" t="s">
        <v>1972</v>
      </c>
      <c r="C759" s="97" t="s">
        <v>1973</v>
      </c>
      <c r="D759" s="97">
        <v>48.67</v>
      </c>
      <c r="E759" s="97" t="s">
        <v>1929</v>
      </c>
      <c r="F759" s="97" t="s">
        <v>419</v>
      </c>
      <c r="G759" s="97" t="s">
        <v>656</v>
      </c>
      <c r="H759" s="97">
        <v>1</v>
      </c>
      <c r="I759" s="96">
        <f t="shared" si="11"/>
        <v>0</v>
      </c>
      <c r="J759" s="59">
        <v>1</v>
      </c>
      <c r="K759" s="93" t="s">
        <v>631</v>
      </c>
    </row>
    <row r="760" spans="1:11" hidden="1" x14ac:dyDescent="0.3">
      <c r="A760" s="97" t="s">
        <v>672</v>
      </c>
      <c r="B760" s="62" t="s">
        <v>1974</v>
      </c>
      <c r="C760" s="97" t="s">
        <v>1975</v>
      </c>
      <c r="D760" s="97">
        <v>48.5</v>
      </c>
      <c r="E760" s="97" t="s">
        <v>1929</v>
      </c>
      <c r="F760" s="97" t="s">
        <v>419</v>
      </c>
      <c r="G760" s="97" t="s">
        <v>656</v>
      </c>
      <c r="H760" s="97">
        <v>1</v>
      </c>
      <c r="I760" s="96">
        <f t="shared" si="11"/>
        <v>0</v>
      </c>
      <c r="J760" s="59">
        <v>1</v>
      </c>
      <c r="K760" s="93" t="s">
        <v>631</v>
      </c>
    </row>
    <row r="761" spans="1:11" hidden="1" x14ac:dyDescent="0.3">
      <c r="A761" s="97" t="s">
        <v>672</v>
      </c>
      <c r="B761" s="62" t="s">
        <v>1976</v>
      </c>
      <c r="C761" s="97" t="s">
        <v>1977</v>
      </c>
      <c r="D761" s="97">
        <v>48.1</v>
      </c>
      <c r="E761" s="97" t="s">
        <v>1929</v>
      </c>
      <c r="F761" s="97" t="s">
        <v>419</v>
      </c>
      <c r="G761" s="97" t="s">
        <v>656</v>
      </c>
      <c r="H761" s="97">
        <v>1</v>
      </c>
      <c r="I761" s="96">
        <f t="shared" si="11"/>
        <v>0</v>
      </c>
      <c r="J761" s="59">
        <v>1</v>
      </c>
      <c r="K761" s="93" t="s">
        <v>631</v>
      </c>
    </row>
    <row r="762" spans="1:11" hidden="1" x14ac:dyDescent="0.3">
      <c r="A762" s="97" t="s">
        <v>672</v>
      </c>
      <c r="B762" s="62" t="s">
        <v>1978</v>
      </c>
      <c r="C762" s="97" t="s">
        <v>1979</v>
      </c>
      <c r="D762" s="97">
        <v>48.04</v>
      </c>
      <c r="E762" s="97" t="s">
        <v>1929</v>
      </c>
      <c r="F762" s="97" t="s">
        <v>419</v>
      </c>
      <c r="G762" s="97" t="s">
        <v>656</v>
      </c>
      <c r="H762" s="97">
        <v>1</v>
      </c>
      <c r="I762" s="96">
        <f t="shared" si="11"/>
        <v>0</v>
      </c>
      <c r="J762" s="59">
        <v>1</v>
      </c>
      <c r="K762" s="93" t="s">
        <v>631</v>
      </c>
    </row>
    <row r="763" spans="1:11" hidden="1" x14ac:dyDescent="0.3">
      <c r="A763" s="97" t="s">
        <v>672</v>
      </c>
      <c r="B763" s="62" t="s">
        <v>1980</v>
      </c>
      <c r="C763" s="97" t="s">
        <v>1981</v>
      </c>
      <c r="D763" s="97">
        <v>47.6</v>
      </c>
      <c r="E763" s="97" t="s">
        <v>1929</v>
      </c>
      <c r="F763" s="97" t="s">
        <v>419</v>
      </c>
      <c r="G763" s="97" t="s">
        <v>656</v>
      </c>
      <c r="H763" s="97">
        <v>1</v>
      </c>
      <c r="I763" s="96">
        <f t="shared" si="11"/>
        <v>0</v>
      </c>
      <c r="J763" s="59">
        <v>1</v>
      </c>
      <c r="K763" s="93" t="s">
        <v>631</v>
      </c>
    </row>
    <row r="764" spans="1:11" hidden="1" x14ac:dyDescent="0.3">
      <c r="A764" s="97" t="s">
        <v>672</v>
      </c>
      <c r="B764" s="62" t="s">
        <v>1982</v>
      </c>
      <c r="C764" s="97" t="s">
        <v>1983</v>
      </c>
      <c r="D764" s="97">
        <v>47.6</v>
      </c>
      <c r="E764" s="97" t="s">
        <v>1929</v>
      </c>
      <c r="F764" s="97" t="s">
        <v>419</v>
      </c>
      <c r="G764" s="97" t="s">
        <v>656</v>
      </c>
      <c r="H764" s="97">
        <v>1</v>
      </c>
      <c r="I764" s="96">
        <f t="shared" si="11"/>
        <v>0</v>
      </c>
      <c r="J764" s="59">
        <v>1</v>
      </c>
      <c r="K764" s="93" t="s">
        <v>631</v>
      </c>
    </row>
    <row r="765" spans="1:11" hidden="1" x14ac:dyDescent="0.3">
      <c r="A765" s="97" t="s">
        <v>672</v>
      </c>
      <c r="B765" s="62" t="s">
        <v>1984</v>
      </c>
      <c r="C765" s="97" t="s">
        <v>1985</v>
      </c>
      <c r="D765" s="97">
        <v>47.6</v>
      </c>
      <c r="E765" s="97" t="s">
        <v>1929</v>
      </c>
      <c r="F765" s="97" t="s">
        <v>419</v>
      </c>
      <c r="G765" s="97" t="s">
        <v>656</v>
      </c>
      <c r="H765" s="97">
        <v>1</v>
      </c>
      <c r="I765" s="96">
        <f t="shared" si="11"/>
        <v>0</v>
      </c>
      <c r="J765" s="59">
        <v>1</v>
      </c>
      <c r="K765" s="93" t="s">
        <v>631</v>
      </c>
    </row>
    <row r="766" spans="1:11" hidden="1" x14ac:dyDescent="0.3">
      <c r="A766" s="97" t="s">
        <v>672</v>
      </c>
      <c r="B766" s="62" t="s">
        <v>1986</v>
      </c>
      <c r="C766" s="97" t="s">
        <v>1987</v>
      </c>
      <c r="D766" s="97">
        <v>47.5</v>
      </c>
      <c r="E766" s="97" t="s">
        <v>1929</v>
      </c>
      <c r="F766" s="97" t="s">
        <v>419</v>
      </c>
      <c r="G766" s="97" t="s">
        <v>656</v>
      </c>
      <c r="H766" s="97">
        <v>1</v>
      </c>
      <c r="I766" s="96">
        <f t="shared" si="11"/>
        <v>0</v>
      </c>
      <c r="J766" s="59">
        <v>1</v>
      </c>
      <c r="K766" s="93" t="s">
        <v>631</v>
      </c>
    </row>
    <row r="767" spans="1:11" hidden="1" x14ac:dyDescent="0.3">
      <c r="A767" s="97" t="s">
        <v>672</v>
      </c>
      <c r="B767" s="62" t="s">
        <v>1988</v>
      </c>
      <c r="C767" s="97" t="s">
        <v>1989</v>
      </c>
      <c r="D767" s="97">
        <v>47.49</v>
      </c>
      <c r="E767" s="97" t="s">
        <v>1929</v>
      </c>
      <c r="F767" s="97" t="s">
        <v>419</v>
      </c>
      <c r="G767" s="97" t="s">
        <v>656</v>
      </c>
      <c r="H767" s="97">
        <v>1</v>
      </c>
      <c r="I767" s="96">
        <f t="shared" si="11"/>
        <v>0</v>
      </c>
      <c r="J767" s="59">
        <v>1</v>
      </c>
      <c r="K767" s="93" t="s">
        <v>631</v>
      </c>
    </row>
    <row r="768" spans="1:11" hidden="1" x14ac:dyDescent="0.3">
      <c r="A768" s="97" t="s">
        <v>672</v>
      </c>
      <c r="B768" s="62" t="s">
        <v>1990</v>
      </c>
      <c r="C768" s="97" t="s">
        <v>1991</v>
      </c>
      <c r="D768" s="97">
        <v>47.4</v>
      </c>
      <c r="E768" s="97" t="s">
        <v>1929</v>
      </c>
      <c r="F768" s="97" t="s">
        <v>419</v>
      </c>
      <c r="G768" s="97" t="s">
        <v>656</v>
      </c>
      <c r="H768" s="97">
        <v>1</v>
      </c>
      <c r="I768" s="96">
        <f t="shared" si="11"/>
        <v>0</v>
      </c>
      <c r="J768" s="59">
        <v>1</v>
      </c>
      <c r="K768" s="93" t="s">
        <v>631</v>
      </c>
    </row>
    <row r="769" spans="1:11" hidden="1" x14ac:dyDescent="0.3">
      <c r="A769" s="97" t="s">
        <v>672</v>
      </c>
      <c r="B769" s="62" t="s">
        <v>1992</v>
      </c>
      <c r="C769" s="97" t="s">
        <v>1993</v>
      </c>
      <c r="D769" s="97">
        <v>46.9</v>
      </c>
      <c r="E769" s="97" t="s">
        <v>1929</v>
      </c>
      <c r="F769" s="97" t="s">
        <v>419</v>
      </c>
      <c r="G769" s="97" t="s">
        <v>656</v>
      </c>
      <c r="H769" s="97">
        <v>1</v>
      </c>
      <c r="I769" s="96">
        <f t="shared" si="11"/>
        <v>0</v>
      </c>
      <c r="J769" s="59">
        <v>1</v>
      </c>
      <c r="K769" s="93" t="s">
        <v>631</v>
      </c>
    </row>
    <row r="770" spans="1:11" hidden="1" x14ac:dyDescent="0.3">
      <c r="A770" s="97" t="s">
        <v>672</v>
      </c>
      <c r="B770" s="62" t="s">
        <v>1994</v>
      </c>
      <c r="C770" s="97" t="s">
        <v>1995</v>
      </c>
      <c r="D770" s="97">
        <v>46.2</v>
      </c>
      <c r="E770" s="97" t="s">
        <v>1929</v>
      </c>
      <c r="F770" s="97" t="s">
        <v>419</v>
      </c>
      <c r="G770" s="97" t="s">
        <v>656</v>
      </c>
      <c r="H770" s="97">
        <v>1</v>
      </c>
      <c r="I770" s="96">
        <f t="shared" ref="I770:I833" si="12">NOT(H770)*1</f>
        <v>0</v>
      </c>
      <c r="J770" s="59">
        <v>1</v>
      </c>
      <c r="K770" s="93" t="s">
        <v>631</v>
      </c>
    </row>
    <row r="771" spans="1:11" hidden="1" x14ac:dyDescent="0.3">
      <c r="A771" s="97" t="s">
        <v>672</v>
      </c>
      <c r="B771" s="62" t="s">
        <v>1996</v>
      </c>
      <c r="C771" s="97" t="s">
        <v>1997</v>
      </c>
      <c r="D771" s="97">
        <v>44.6</v>
      </c>
      <c r="E771" s="97" t="s">
        <v>1929</v>
      </c>
      <c r="F771" s="97" t="s">
        <v>419</v>
      </c>
      <c r="G771" s="97" t="s">
        <v>656</v>
      </c>
      <c r="H771" s="97">
        <v>1</v>
      </c>
      <c r="I771" s="96">
        <f t="shared" si="12"/>
        <v>0</v>
      </c>
      <c r="J771" s="59">
        <v>1</v>
      </c>
      <c r="K771" s="93" t="s">
        <v>631</v>
      </c>
    </row>
    <row r="772" spans="1:11" hidden="1" x14ac:dyDescent="0.3">
      <c r="A772" s="97" t="s">
        <v>672</v>
      </c>
      <c r="B772" s="62" t="s">
        <v>1998</v>
      </c>
      <c r="C772" s="97" t="s">
        <v>1999</v>
      </c>
      <c r="D772" s="97">
        <v>44.53</v>
      </c>
      <c r="E772" s="97" t="s">
        <v>1929</v>
      </c>
      <c r="F772" s="97" t="s">
        <v>419</v>
      </c>
      <c r="G772" s="97" t="s">
        <v>656</v>
      </c>
      <c r="H772" s="97">
        <v>1</v>
      </c>
      <c r="I772" s="96">
        <f t="shared" si="12"/>
        <v>0</v>
      </c>
      <c r="J772" s="59">
        <v>1</v>
      </c>
      <c r="K772" s="93" t="s">
        <v>631</v>
      </c>
    </row>
    <row r="773" spans="1:11" hidden="1" x14ac:dyDescent="0.3">
      <c r="A773" s="97" t="s">
        <v>672</v>
      </c>
      <c r="B773" s="62" t="s">
        <v>2000</v>
      </c>
      <c r="C773" s="97" t="s">
        <v>2001</v>
      </c>
      <c r="D773" s="97">
        <v>44</v>
      </c>
      <c r="E773" s="97" t="s">
        <v>1929</v>
      </c>
      <c r="F773" s="97" t="s">
        <v>419</v>
      </c>
      <c r="G773" s="97" t="s">
        <v>656</v>
      </c>
      <c r="H773" s="97">
        <v>1</v>
      </c>
      <c r="I773" s="96">
        <f t="shared" si="12"/>
        <v>0</v>
      </c>
      <c r="J773" s="59">
        <v>1</v>
      </c>
      <c r="K773" s="93" t="s">
        <v>631</v>
      </c>
    </row>
    <row r="774" spans="1:11" hidden="1" x14ac:dyDescent="0.3">
      <c r="A774" s="97" t="s">
        <v>672</v>
      </c>
      <c r="B774" s="62" t="s">
        <v>2002</v>
      </c>
      <c r="C774" s="97" t="s">
        <v>2003</v>
      </c>
      <c r="D774" s="97">
        <v>43.69</v>
      </c>
      <c r="E774" s="97" t="s">
        <v>1929</v>
      </c>
      <c r="F774" s="97" t="s">
        <v>419</v>
      </c>
      <c r="G774" s="97" t="s">
        <v>656</v>
      </c>
      <c r="H774" s="97">
        <v>1</v>
      </c>
      <c r="I774" s="96">
        <f t="shared" si="12"/>
        <v>0</v>
      </c>
      <c r="J774" s="59">
        <v>1</v>
      </c>
      <c r="K774" s="93" t="s">
        <v>631</v>
      </c>
    </row>
    <row r="775" spans="1:11" hidden="1" x14ac:dyDescent="0.3">
      <c r="A775" s="97" t="s">
        <v>672</v>
      </c>
      <c r="B775" s="62" t="s">
        <v>2004</v>
      </c>
      <c r="C775" s="97" t="s">
        <v>2005</v>
      </c>
      <c r="D775" s="97">
        <v>43</v>
      </c>
      <c r="E775" s="97" t="s">
        <v>1929</v>
      </c>
      <c r="F775" s="97" t="s">
        <v>419</v>
      </c>
      <c r="G775" s="97" t="s">
        <v>656</v>
      </c>
      <c r="H775" s="97">
        <v>1</v>
      </c>
      <c r="I775" s="96">
        <f t="shared" si="12"/>
        <v>0</v>
      </c>
      <c r="J775" s="59">
        <v>1</v>
      </c>
      <c r="K775" s="93" t="s">
        <v>631</v>
      </c>
    </row>
    <row r="776" spans="1:11" hidden="1" x14ac:dyDescent="0.3">
      <c r="A776" s="97" t="s">
        <v>672</v>
      </c>
      <c r="B776" s="62" t="s">
        <v>2006</v>
      </c>
      <c r="C776" s="97" t="s">
        <v>2007</v>
      </c>
      <c r="D776" s="97">
        <v>42.81</v>
      </c>
      <c r="E776" s="97" t="s">
        <v>1929</v>
      </c>
      <c r="F776" s="97" t="s">
        <v>419</v>
      </c>
      <c r="G776" s="97" t="s">
        <v>656</v>
      </c>
      <c r="H776" s="97">
        <v>1</v>
      </c>
      <c r="I776" s="96">
        <f t="shared" si="12"/>
        <v>0</v>
      </c>
      <c r="J776" s="59">
        <v>1</v>
      </c>
      <c r="K776" s="93" t="s">
        <v>631</v>
      </c>
    </row>
    <row r="777" spans="1:11" hidden="1" x14ac:dyDescent="0.3">
      <c r="A777" s="97" t="s">
        <v>672</v>
      </c>
      <c r="B777" s="62" t="s">
        <v>2008</v>
      </c>
      <c r="C777" s="97" t="s">
        <v>2009</v>
      </c>
      <c r="D777" s="97">
        <v>35.5</v>
      </c>
      <c r="E777" s="97" t="s">
        <v>1929</v>
      </c>
      <c r="F777" s="97" t="s">
        <v>419</v>
      </c>
      <c r="G777" s="97" t="s">
        <v>656</v>
      </c>
      <c r="H777" s="97">
        <v>1</v>
      </c>
      <c r="I777" s="96">
        <f t="shared" si="12"/>
        <v>0</v>
      </c>
      <c r="J777" s="59">
        <v>1</v>
      </c>
      <c r="K777" s="93" t="s">
        <v>631</v>
      </c>
    </row>
    <row r="778" spans="1:11" hidden="1" x14ac:dyDescent="0.3">
      <c r="A778" s="97" t="s">
        <v>672</v>
      </c>
      <c r="B778" s="62" t="s">
        <v>2010</v>
      </c>
      <c r="C778" s="97" t="s">
        <v>2011</v>
      </c>
      <c r="D778" s="97">
        <v>25</v>
      </c>
      <c r="E778" s="97" t="s">
        <v>1929</v>
      </c>
      <c r="F778" s="97" t="s">
        <v>419</v>
      </c>
      <c r="G778" s="97" t="s">
        <v>656</v>
      </c>
      <c r="H778" s="97">
        <v>1</v>
      </c>
      <c r="I778" s="96">
        <f t="shared" si="12"/>
        <v>0</v>
      </c>
      <c r="J778" s="59">
        <v>1</v>
      </c>
      <c r="K778" s="93" t="s">
        <v>631</v>
      </c>
    </row>
    <row r="779" spans="1:11" hidden="1" x14ac:dyDescent="0.3">
      <c r="A779" s="97" t="s">
        <v>672</v>
      </c>
      <c r="B779" s="62" t="s">
        <v>2012</v>
      </c>
      <c r="C779" s="97" t="s">
        <v>2013</v>
      </c>
      <c r="D779" s="97">
        <v>25</v>
      </c>
      <c r="E779" s="97" t="s">
        <v>1929</v>
      </c>
      <c r="F779" s="97" t="s">
        <v>419</v>
      </c>
      <c r="G779" s="97" t="s">
        <v>656</v>
      </c>
      <c r="H779" s="97">
        <v>1</v>
      </c>
      <c r="I779" s="96">
        <f t="shared" si="12"/>
        <v>0</v>
      </c>
      <c r="J779" s="59">
        <v>1</v>
      </c>
      <c r="K779" s="93" t="s">
        <v>631</v>
      </c>
    </row>
    <row r="780" spans="1:11" hidden="1" x14ac:dyDescent="0.3">
      <c r="A780" s="97" t="s">
        <v>672</v>
      </c>
      <c r="B780" s="62" t="s">
        <v>2014</v>
      </c>
      <c r="C780" s="97" t="s">
        <v>2015</v>
      </c>
      <c r="D780" s="97">
        <v>25</v>
      </c>
      <c r="E780" s="97" t="s">
        <v>1929</v>
      </c>
      <c r="F780" s="97" t="s">
        <v>419</v>
      </c>
      <c r="G780" s="97" t="s">
        <v>656</v>
      </c>
      <c r="H780" s="97">
        <v>1</v>
      </c>
      <c r="I780" s="96">
        <f t="shared" si="12"/>
        <v>0</v>
      </c>
      <c r="J780" s="59">
        <v>1</v>
      </c>
      <c r="K780" s="93" t="s">
        <v>631</v>
      </c>
    </row>
    <row r="781" spans="1:11" hidden="1" x14ac:dyDescent="0.3">
      <c r="A781" s="97" t="s">
        <v>672</v>
      </c>
      <c r="B781" s="62" t="s">
        <v>2016</v>
      </c>
      <c r="C781" s="97" t="s">
        <v>2017</v>
      </c>
      <c r="D781" s="97">
        <v>24.75</v>
      </c>
      <c r="E781" s="97" t="s">
        <v>1929</v>
      </c>
      <c r="F781" s="97" t="s">
        <v>419</v>
      </c>
      <c r="G781" s="97" t="s">
        <v>656</v>
      </c>
      <c r="H781" s="97">
        <v>1</v>
      </c>
      <c r="I781" s="96">
        <f t="shared" si="12"/>
        <v>0</v>
      </c>
      <c r="J781" s="59">
        <v>1</v>
      </c>
      <c r="K781" s="93" t="s">
        <v>631</v>
      </c>
    </row>
    <row r="782" spans="1:11" hidden="1" x14ac:dyDescent="0.3">
      <c r="A782" s="97" t="s">
        <v>672</v>
      </c>
      <c r="B782" s="62" t="s">
        <v>2018</v>
      </c>
      <c r="C782" s="97" t="s">
        <v>2019</v>
      </c>
      <c r="D782" s="97">
        <v>24.75</v>
      </c>
      <c r="E782" s="97" t="s">
        <v>1929</v>
      </c>
      <c r="F782" s="97" t="s">
        <v>419</v>
      </c>
      <c r="G782" s="97" t="s">
        <v>656</v>
      </c>
      <c r="H782" s="97">
        <v>1</v>
      </c>
      <c r="I782" s="96">
        <f t="shared" si="12"/>
        <v>0</v>
      </c>
      <c r="J782" s="59">
        <v>1</v>
      </c>
      <c r="K782" s="93" t="s">
        <v>631</v>
      </c>
    </row>
    <row r="783" spans="1:11" hidden="1" x14ac:dyDescent="0.3">
      <c r="A783" s="97" t="s">
        <v>672</v>
      </c>
      <c r="B783" s="62" t="s">
        <v>2020</v>
      </c>
      <c r="C783" s="97" t="s">
        <v>2021</v>
      </c>
      <c r="D783" s="97">
        <v>22.69</v>
      </c>
      <c r="E783" s="97" t="s">
        <v>1929</v>
      </c>
      <c r="F783" s="97" t="s">
        <v>419</v>
      </c>
      <c r="G783" s="97" t="s">
        <v>656</v>
      </c>
      <c r="H783" s="97">
        <v>1</v>
      </c>
      <c r="I783" s="96">
        <f t="shared" si="12"/>
        <v>0</v>
      </c>
      <c r="J783" s="59">
        <v>1</v>
      </c>
      <c r="K783" s="93" t="s">
        <v>631</v>
      </c>
    </row>
    <row r="784" spans="1:11" hidden="1" x14ac:dyDescent="0.3">
      <c r="A784" s="97" t="s">
        <v>672</v>
      </c>
      <c r="B784" s="62" t="s">
        <v>2022</v>
      </c>
      <c r="C784" s="97" t="s">
        <v>2023</v>
      </c>
      <c r="D784" s="97">
        <v>22.3</v>
      </c>
      <c r="E784" s="97" t="s">
        <v>1929</v>
      </c>
      <c r="F784" s="97" t="s">
        <v>419</v>
      </c>
      <c r="G784" s="97" t="s">
        <v>656</v>
      </c>
      <c r="H784" s="97">
        <v>1</v>
      </c>
      <c r="I784" s="96">
        <f t="shared" si="12"/>
        <v>0</v>
      </c>
      <c r="J784" s="59">
        <v>1</v>
      </c>
      <c r="K784" s="93" t="s">
        <v>631</v>
      </c>
    </row>
    <row r="785" spans="1:11" hidden="1" x14ac:dyDescent="0.3">
      <c r="A785" s="97" t="s">
        <v>672</v>
      </c>
      <c r="B785" s="62" t="s">
        <v>2024</v>
      </c>
      <c r="C785" s="97" t="s">
        <v>2025</v>
      </c>
      <c r="D785" s="97">
        <v>22.07</v>
      </c>
      <c r="E785" s="97" t="s">
        <v>1929</v>
      </c>
      <c r="F785" s="97" t="s">
        <v>419</v>
      </c>
      <c r="G785" s="97" t="s">
        <v>656</v>
      </c>
      <c r="H785" s="97">
        <v>1</v>
      </c>
      <c r="I785" s="96">
        <f t="shared" si="12"/>
        <v>0</v>
      </c>
      <c r="J785" s="59">
        <v>1</v>
      </c>
      <c r="K785" s="93" t="s">
        <v>631</v>
      </c>
    </row>
    <row r="786" spans="1:11" hidden="1" x14ac:dyDescent="0.3">
      <c r="A786" s="97" t="s">
        <v>672</v>
      </c>
      <c r="B786" s="62" t="s">
        <v>2026</v>
      </c>
      <c r="C786" s="97" t="s">
        <v>2027</v>
      </c>
      <c r="D786" s="97">
        <v>0</v>
      </c>
      <c r="E786" s="97" t="s">
        <v>1929</v>
      </c>
      <c r="F786" s="97" t="s">
        <v>419</v>
      </c>
      <c r="G786" s="97" t="s">
        <v>656</v>
      </c>
      <c r="H786" s="97">
        <v>1</v>
      </c>
      <c r="I786" s="96">
        <f t="shared" si="12"/>
        <v>0</v>
      </c>
      <c r="J786" s="59">
        <v>1</v>
      </c>
      <c r="K786" s="93" t="s">
        <v>631</v>
      </c>
    </row>
    <row r="787" spans="1:11" hidden="1" x14ac:dyDescent="0.3">
      <c r="A787" s="97" t="s">
        <v>672</v>
      </c>
      <c r="B787" s="62" t="s">
        <v>2028</v>
      </c>
      <c r="C787" s="97" t="s">
        <v>2029</v>
      </c>
      <c r="D787" s="97">
        <v>0</v>
      </c>
      <c r="E787" s="97" t="s">
        <v>1929</v>
      </c>
      <c r="F787" s="97" t="s">
        <v>419</v>
      </c>
      <c r="G787" s="97" t="s">
        <v>656</v>
      </c>
      <c r="H787" s="97">
        <v>1</v>
      </c>
      <c r="I787" s="96">
        <f t="shared" si="12"/>
        <v>0</v>
      </c>
      <c r="J787" s="59">
        <v>1</v>
      </c>
      <c r="K787" s="93" t="s">
        <v>631</v>
      </c>
    </row>
    <row r="788" spans="1:11" hidden="1" x14ac:dyDescent="0.3">
      <c r="A788" s="97" t="s">
        <v>672</v>
      </c>
      <c r="B788" s="62" t="s">
        <v>2030</v>
      </c>
      <c r="C788" s="97" t="s">
        <v>2031</v>
      </c>
      <c r="D788" s="97">
        <v>0</v>
      </c>
      <c r="E788" s="97" t="s">
        <v>1929</v>
      </c>
      <c r="F788" s="97" t="s">
        <v>419</v>
      </c>
      <c r="G788" s="97" t="s">
        <v>656</v>
      </c>
      <c r="H788" s="97">
        <v>1</v>
      </c>
      <c r="I788" s="96">
        <f t="shared" si="12"/>
        <v>0</v>
      </c>
      <c r="J788" s="59">
        <v>1</v>
      </c>
      <c r="K788" s="93" t="s">
        <v>631</v>
      </c>
    </row>
    <row r="789" spans="1:11" hidden="1" x14ac:dyDescent="0.3">
      <c r="A789" s="97" t="s">
        <v>654</v>
      </c>
      <c r="B789" s="62" t="s">
        <v>2032</v>
      </c>
      <c r="C789" s="97" t="s">
        <v>2033</v>
      </c>
      <c r="D789" s="97">
        <v>100</v>
      </c>
      <c r="E789" s="97" t="s">
        <v>1929</v>
      </c>
      <c r="F789" s="97" t="s">
        <v>419</v>
      </c>
      <c r="G789" s="97" t="s">
        <v>656</v>
      </c>
      <c r="H789" s="97">
        <v>1</v>
      </c>
      <c r="I789" s="96">
        <f t="shared" si="12"/>
        <v>0</v>
      </c>
      <c r="J789" s="59">
        <v>1</v>
      </c>
      <c r="K789" s="93" t="s">
        <v>631</v>
      </c>
    </row>
    <row r="790" spans="1:11" hidden="1" x14ac:dyDescent="0.3">
      <c r="A790" s="97" t="s">
        <v>654</v>
      </c>
      <c r="B790" s="62" t="s">
        <v>578</v>
      </c>
      <c r="C790" s="97">
        <v>0</v>
      </c>
      <c r="D790" s="97">
        <v>14.5</v>
      </c>
      <c r="E790" s="97" t="s">
        <v>1929</v>
      </c>
      <c r="F790" s="97" t="s">
        <v>419</v>
      </c>
      <c r="G790" s="97" t="s">
        <v>656</v>
      </c>
      <c r="H790" s="97">
        <v>1</v>
      </c>
      <c r="I790" s="96">
        <f t="shared" si="12"/>
        <v>0</v>
      </c>
      <c r="J790" s="59">
        <v>1</v>
      </c>
      <c r="K790" s="93" t="s">
        <v>631</v>
      </c>
    </row>
    <row r="791" spans="1:11" hidden="1" x14ac:dyDescent="0.3">
      <c r="A791" s="97" t="s">
        <v>654</v>
      </c>
      <c r="B791" s="62" t="s">
        <v>2034</v>
      </c>
      <c r="C791" s="97" t="s">
        <v>2035</v>
      </c>
      <c r="D791" s="97">
        <v>4.5</v>
      </c>
      <c r="E791" s="97" t="s">
        <v>1929</v>
      </c>
      <c r="F791" s="97" t="s">
        <v>419</v>
      </c>
      <c r="G791" s="97" t="s">
        <v>656</v>
      </c>
      <c r="H791" s="97">
        <v>1</v>
      </c>
      <c r="I791" s="96">
        <f t="shared" si="12"/>
        <v>0</v>
      </c>
      <c r="J791" s="59">
        <v>1</v>
      </c>
      <c r="K791" s="93" t="s">
        <v>631</v>
      </c>
    </row>
    <row r="792" spans="1:11" hidden="1" x14ac:dyDescent="0.3">
      <c r="A792" s="97" t="s">
        <v>672</v>
      </c>
      <c r="B792" s="62" t="s">
        <v>2036</v>
      </c>
      <c r="C792" s="97" t="s">
        <v>2037</v>
      </c>
      <c r="D792" s="97">
        <v>407</v>
      </c>
      <c r="E792" s="97" t="s">
        <v>2038</v>
      </c>
      <c r="F792" s="97" t="s">
        <v>419</v>
      </c>
      <c r="G792" s="97" t="s">
        <v>656</v>
      </c>
      <c r="H792" s="97">
        <v>1</v>
      </c>
      <c r="I792" s="96">
        <f t="shared" si="12"/>
        <v>0</v>
      </c>
      <c r="J792" s="59">
        <v>1</v>
      </c>
      <c r="K792" s="93" t="s">
        <v>635</v>
      </c>
    </row>
    <row r="793" spans="1:11" hidden="1" x14ac:dyDescent="0.3">
      <c r="A793" s="97" t="s">
        <v>672</v>
      </c>
      <c r="B793" s="62" t="s">
        <v>2039</v>
      </c>
      <c r="C793" s="97" t="s">
        <v>2040</v>
      </c>
      <c r="D793" s="97">
        <v>407</v>
      </c>
      <c r="E793" s="97" t="s">
        <v>2038</v>
      </c>
      <c r="F793" s="97" t="s">
        <v>419</v>
      </c>
      <c r="G793" s="97" t="s">
        <v>656</v>
      </c>
      <c r="H793" s="97">
        <v>1</v>
      </c>
      <c r="I793" s="96">
        <f t="shared" si="12"/>
        <v>0</v>
      </c>
      <c r="J793" s="59">
        <v>1</v>
      </c>
      <c r="K793" s="93" t="s">
        <v>635</v>
      </c>
    </row>
    <row r="794" spans="1:11" hidden="1" x14ac:dyDescent="0.3">
      <c r="A794" s="97" t="s">
        <v>672</v>
      </c>
      <c r="B794" s="62" t="s">
        <v>2041</v>
      </c>
      <c r="C794" s="97" t="s">
        <v>2042</v>
      </c>
      <c r="D794" s="97">
        <v>404</v>
      </c>
      <c r="E794" s="97" t="s">
        <v>2038</v>
      </c>
      <c r="F794" s="97" t="s">
        <v>419</v>
      </c>
      <c r="G794" s="97" t="s">
        <v>656</v>
      </c>
      <c r="H794" s="97">
        <v>1</v>
      </c>
      <c r="I794" s="96">
        <f t="shared" si="12"/>
        <v>0</v>
      </c>
      <c r="J794" s="59">
        <v>1</v>
      </c>
      <c r="K794" s="93" t="s">
        <v>635</v>
      </c>
    </row>
    <row r="795" spans="1:11" hidden="1" x14ac:dyDescent="0.3">
      <c r="A795" s="97" t="s">
        <v>672</v>
      </c>
      <c r="B795" s="62" t="s">
        <v>2043</v>
      </c>
      <c r="C795" s="97" t="s">
        <v>2044</v>
      </c>
      <c r="D795" s="97">
        <v>200</v>
      </c>
      <c r="E795" s="97" t="s">
        <v>2038</v>
      </c>
      <c r="F795" s="97" t="s">
        <v>419</v>
      </c>
      <c r="G795" s="97" t="s">
        <v>656</v>
      </c>
      <c r="H795" s="97">
        <v>1</v>
      </c>
      <c r="I795" s="96">
        <f t="shared" si="12"/>
        <v>0</v>
      </c>
      <c r="J795" s="59">
        <v>1</v>
      </c>
      <c r="K795" s="93" t="s">
        <v>635</v>
      </c>
    </row>
    <row r="796" spans="1:11" hidden="1" x14ac:dyDescent="0.3">
      <c r="A796" s="97" t="s">
        <v>672</v>
      </c>
      <c r="B796" s="62" t="s">
        <v>2045</v>
      </c>
      <c r="C796" s="97" t="s">
        <v>2046</v>
      </c>
      <c r="D796" s="97">
        <v>53</v>
      </c>
      <c r="E796" s="97" t="s">
        <v>2038</v>
      </c>
      <c r="F796" s="97" t="s">
        <v>419</v>
      </c>
      <c r="G796" s="97" t="s">
        <v>656</v>
      </c>
      <c r="H796" s="97">
        <v>1</v>
      </c>
      <c r="I796" s="96">
        <f t="shared" si="12"/>
        <v>0</v>
      </c>
      <c r="J796" s="59">
        <v>1</v>
      </c>
      <c r="K796" s="93" t="s">
        <v>635</v>
      </c>
    </row>
    <row r="797" spans="1:11" hidden="1" x14ac:dyDescent="0.3">
      <c r="A797" s="97" t="s">
        <v>672</v>
      </c>
      <c r="B797" s="62" t="s">
        <v>2047</v>
      </c>
      <c r="C797" s="97" t="s">
        <v>2048</v>
      </c>
      <c r="D797" s="97">
        <v>20</v>
      </c>
      <c r="E797" s="97" t="s">
        <v>2038</v>
      </c>
      <c r="F797" s="97" t="s">
        <v>419</v>
      </c>
      <c r="G797" s="97" t="s">
        <v>656</v>
      </c>
      <c r="H797" s="97">
        <v>1</v>
      </c>
      <c r="I797" s="96">
        <f t="shared" si="12"/>
        <v>0</v>
      </c>
      <c r="J797" s="59">
        <v>1</v>
      </c>
      <c r="K797" s="93" t="s">
        <v>635</v>
      </c>
    </row>
    <row r="798" spans="1:11" hidden="1" x14ac:dyDescent="0.3">
      <c r="A798" s="97" t="s">
        <v>672</v>
      </c>
      <c r="B798" s="62" t="s">
        <v>2049</v>
      </c>
      <c r="C798" s="97" t="s">
        <v>2050</v>
      </c>
      <c r="D798" s="97">
        <v>20</v>
      </c>
      <c r="E798" s="97" t="s">
        <v>2038</v>
      </c>
      <c r="F798" s="97" t="s">
        <v>419</v>
      </c>
      <c r="G798" s="97" t="s">
        <v>656</v>
      </c>
      <c r="H798" s="97">
        <v>1</v>
      </c>
      <c r="I798" s="96">
        <f t="shared" si="12"/>
        <v>0</v>
      </c>
      <c r="J798" s="59">
        <v>1</v>
      </c>
      <c r="K798" s="93" t="s">
        <v>635</v>
      </c>
    </row>
    <row r="799" spans="1:11" hidden="1" x14ac:dyDescent="0.3">
      <c r="A799" s="97" t="s">
        <v>654</v>
      </c>
      <c r="B799" s="62" t="s">
        <v>2051</v>
      </c>
      <c r="C799" s="97">
        <v>0</v>
      </c>
      <c r="D799" s="97" t="e">
        <v>#N/A</v>
      </c>
      <c r="E799" s="97" t="s">
        <v>2038</v>
      </c>
      <c r="F799" s="97" t="s">
        <v>425</v>
      </c>
      <c r="G799" s="97" t="s">
        <v>656</v>
      </c>
      <c r="H799" s="97">
        <v>0</v>
      </c>
      <c r="I799" s="96">
        <f t="shared" si="12"/>
        <v>1</v>
      </c>
      <c r="J799" s="59">
        <v>0</v>
      </c>
      <c r="K799" s="93" t="s">
        <v>635</v>
      </c>
    </row>
    <row r="800" spans="1:11" hidden="1" x14ac:dyDescent="0.3">
      <c r="A800" s="97" t="s">
        <v>654</v>
      </c>
      <c r="B800" s="62" t="s">
        <v>2052</v>
      </c>
      <c r="C800" s="97" t="s">
        <v>2053</v>
      </c>
      <c r="D800" s="97">
        <v>456</v>
      </c>
      <c r="E800" s="97" t="s">
        <v>2038</v>
      </c>
      <c r="F800" s="97" t="s">
        <v>419</v>
      </c>
      <c r="G800" s="97" t="s">
        <v>656</v>
      </c>
      <c r="H800" s="97">
        <v>1</v>
      </c>
      <c r="I800" s="96">
        <f t="shared" si="12"/>
        <v>0</v>
      </c>
      <c r="J800" s="59">
        <v>1</v>
      </c>
      <c r="K800" s="93" t="s">
        <v>635</v>
      </c>
    </row>
    <row r="801" spans="1:11" hidden="1" x14ac:dyDescent="0.3">
      <c r="A801" s="97" t="s">
        <v>654</v>
      </c>
      <c r="B801" s="62" t="s">
        <v>2054</v>
      </c>
      <c r="C801" s="97" t="s">
        <v>2054</v>
      </c>
      <c r="D801" s="97">
        <v>840</v>
      </c>
      <c r="E801" s="97" t="s">
        <v>2038</v>
      </c>
      <c r="F801" s="97" t="s">
        <v>419</v>
      </c>
      <c r="G801" s="97" t="s">
        <v>656</v>
      </c>
      <c r="H801" s="97">
        <v>1</v>
      </c>
      <c r="I801" s="96">
        <f t="shared" si="12"/>
        <v>0</v>
      </c>
      <c r="J801" s="59">
        <v>1</v>
      </c>
      <c r="K801" s="93" t="s">
        <v>635</v>
      </c>
    </row>
    <row r="802" spans="1:11" hidden="1" x14ac:dyDescent="0.3">
      <c r="A802" s="97" t="s">
        <v>654</v>
      </c>
      <c r="B802" s="62" t="s">
        <v>2055</v>
      </c>
      <c r="C802" s="97" t="s">
        <v>2055</v>
      </c>
      <c r="D802" s="97">
        <v>270</v>
      </c>
      <c r="E802" s="97" t="s">
        <v>2038</v>
      </c>
      <c r="F802" s="97" t="s">
        <v>419</v>
      </c>
      <c r="G802" s="97" t="s">
        <v>656</v>
      </c>
      <c r="H802" s="97">
        <v>1</v>
      </c>
      <c r="I802" s="96">
        <f t="shared" si="12"/>
        <v>0</v>
      </c>
      <c r="J802" s="59">
        <v>1</v>
      </c>
      <c r="K802" s="93" t="s">
        <v>635</v>
      </c>
    </row>
    <row r="803" spans="1:11" hidden="1" x14ac:dyDescent="0.3">
      <c r="A803" s="97" t="s">
        <v>654</v>
      </c>
      <c r="B803" s="62" t="s">
        <v>2056</v>
      </c>
      <c r="C803" s="97" t="s">
        <v>2056</v>
      </c>
      <c r="D803" s="97">
        <v>159</v>
      </c>
      <c r="E803" s="97" t="s">
        <v>2038</v>
      </c>
      <c r="F803" s="97" t="s">
        <v>419</v>
      </c>
      <c r="G803" s="97" t="s">
        <v>656</v>
      </c>
      <c r="H803" s="97">
        <v>1</v>
      </c>
      <c r="I803" s="96">
        <f t="shared" si="12"/>
        <v>0</v>
      </c>
      <c r="J803" s="59">
        <v>1</v>
      </c>
      <c r="K803" s="93" t="s">
        <v>635</v>
      </c>
    </row>
    <row r="804" spans="1:11" hidden="1" x14ac:dyDescent="0.3">
      <c r="A804" s="97" t="s">
        <v>654</v>
      </c>
      <c r="B804" s="62" t="s">
        <v>2057</v>
      </c>
      <c r="C804" s="97" t="s">
        <v>2057</v>
      </c>
      <c r="D804" s="97">
        <v>151.19999999999999</v>
      </c>
      <c r="E804" s="97" t="s">
        <v>2038</v>
      </c>
      <c r="F804" s="97" t="s">
        <v>419</v>
      </c>
      <c r="G804" s="97" t="s">
        <v>656</v>
      </c>
      <c r="H804" s="97">
        <v>1</v>
      </c>
      <c r="I804" s="96">
        <f t="shared" si="12"/>
        <v>0</v>
      </c>
      <c r="J804" s="59">
        <v>1</v>
      </c>
      <c r="K804" s="93" t="s">
        <v>635</v>
      </c>
    </row>
    <row r="805" spans="1:11" hidden="1" x14ac:dyDescent="0.3">
      <c r="A805" s="97" t="s">
        <v>654</v>
      </c>
      <c r="B805" s="62" t="s">
        <v>2058</v>
      </c>
      <c r="C805" s="97" t="s">
        <v>2058</v>
      </c>
      <c r="D805" s="97">
        <v>70.8</v>
      </c>
      <c r="E805" s="97" t="s">
        <v>2038</v>
      </c>
      <c r="F805" s="97" t="s">
        <v>419</v>
      </c>
      <c r="G805" s="97" t="s">
        <v>656</v>
      </c>
      <c r="H805" s="97">
        <v>1</v>
      </c>
      <c r="I805" s="96">
        <f t="shared" si="12"/>
        <v>0</v>
      </c>
      <c r="J805" s="59">
        <v>1</v>
      </c>
      <c r="K805" s="93" t="s">
        <v>635</v>
      </c>
    </row>
    <row r="806" spans="1:11" x14ac:dyDescent="0.3">
      <c r="A806" s="97" t="s">
        <v>837</v>
      </c>
      <c r="B806" s="62" t="s">
        <v>2059</v>
      </c>
      <c r="C806" s="97"/>
      <c r="D806" s="97" t="e">
        <v>#N/A</v>
      </c>
      <c r="E806" s="97" t="s">
        <v>2038</v>
      </c>
      <c r="F806" s="97" t="s">
        <v>421</v>
      </c>
      <c r="G806" s="97" t="s">
        <v>656</v>
      </c>
      <c r="H806" s="97">
        <v>0</v>
      </c>
      <c r="I806" s="96">
        <f t="shared" si="12"/>
        <v>1</v>
      </c>
      <c r="J806" s="59">
        <v>1</v>
      </c>
      <c r="K806" s="93" t="s">
        <v>635</v>
      </c>
    </row>
    <row r="807" spans="1:11" hidden="1" x14ac:dyDescent="0.3">
      <c r="A807" s="97" t="s">
        <v>672</v>
      </c>
      <c r="B807" s="62" t="s">
        <v>2060</v>
      </c>
      <c r="C807" s="97" t="s">
        <v>2061</v>
      </c>
      <c r="D807" s="97">
        <v>97.62</v>
      </c>
      <c r="E807" s="97" t="s">
        <v>2062</v>
      </c>
      <c r="F807" s="97" t="s">
        <v>419</v>
      </c>
      <c r="G807" s="97" t="s">
        <v>656</v>
      </c>
      <c r="H807" s="97">
        <v>1</v>
      </c>
      <c r="I807" s="96">
        <f t="shared" si="12"/>
        <v>0</v>
      </c>
      <c r="J807" s="59">
        <v>1</v>
      </c>
      <c r="K807" s="93" t="s">
        <v>631</v>
      </c>
    </row>
    <row r="808" spans="1:11" hidden="1" x14ac:dyDescent="0.3">
      <c r="A808" s="97" t="s">
        <v>672</v>
      </c>
      <c r="B808" s="62" t="s">
        <v>2063</v>
      </c>
      <c r="C808" s="97" t="s">
        <v>2064</v>
      </c>
      <c r="D808" s="97">
        <v>65.08</v>
      </c>
      <c r="E808" s="97" t="s">
        <v>2062</v>
      </c>
      <c r="F808" s="97" t="s">
        <v>419</v>
      </c>
      <c r="G808" s="97" t="s">
        <v>656</v>
      </c>
      <c r="H808" s="97">
        <v>1</v>
      </c>
      <c r="I808" s="96">
        <f t="shared" si="12"/>
        <v>0</v>
      </c>
      <c r="J808" s="59">
        <v>1</v>
      </c>
      <c r="K808" s="93" t="s">
        <v>631</v>
      </c>
    </row>
    <row r="809" spans="1:11" hidden="1" x14ac:dyDescent="0.3">
      <c r="A809" s="97" t="s">
        <v>672</v>
      </c>
      <c r="B809" s="62" t="s">
        <v>2065</v>
      </c>
      <c r="C809" s="97" t="s">
        <v>2066</v>
      </c>
      <c r="D809" s="97">
        <v>48.6</v>
      </c>
      <c r="E809" s="97" t="s">
        <v>2062</v>
      </c>
      <c r="F809" s="97" t="s">
        <v>419</v>
      </c>
      <c r="G809" s="97" t="s">
        <v>656</v>
      </c>
      <c r="H809" s="97">
        <v>1</v>
      </c>
      <c r="I809" s="96">
        <f t="shared" si="12"/>
        <v>0</v>
      </c>
      <c r="J809" s="59">
        <v>1</v>
      </c>
      <c r="K809" s="93" t="s">
        <v>631</v>
      </c>
    </row>
    <row r="810" spans="1:11" hidden="1" x14ac:dyDescent="0.3">
      <c r="A810" s="97" t="s">
        <v>672</v>
      </c>
      <c r="B810" s="62" t="s">
        <v>2067</v>
      </c>
      <c r="C810" s="97" t="s">
        <v>2068</v>
      </c>
      <c r="D810" s="97">
        <v>44</v>
      </c>
      <c r="E810" s="97" t="s">
        <v>2062</v>
      </c>
      <c r="F810" s="97" t="s">
        <v>419</v>
      </c>
      <c r="G810" s="97" t="s">
        <v>656</v>
      </c>
      <c r="H810" s="97">
        <v>1</v>
      </c>
      <c r="I810" s="96">
        <f t="shared" si="12"/>
        <v>0</v>
      </c>
      <c r="J810" s="59">
        <v>1</v>
      </c>
      <c r="K810" s="93" t="s">
        <v>631</v>
      </c>
    </row>
    <row r="811" spans="1:11" hidden="1" x14ac:dyDescent="0.3">
      <c r="A811" s="97" t="s">
        <v>672</v>
      </c>
      <c r="B811" s="62" t="s">
        <v>2069</v>
      </c>
      <c r="C811" s="97" t="s">
        <v>2070</v>
      </c>
      <c r="D811" s="97">
        <v>7.5</v>
      </c>
      <c r="E811" s="97" t="s">
        <v>2062</v>
      </c>
      <c r="F811" s="97" t="s">
        <v>419</v>
      </c>
      <c r="G811" s="97" t="s">
        <v>656</v>
      </c>
      <c r="H811" s="97">
        <v>1</v>
      </c>
      <c r="I811" s="96">
        <f t="shared" si="12"/>
        <v>0</v>
      </c>
      <c r="J811" s="59">
        <v>1</v>
      </c>
      <c r="K811" s="93" t="s">
        <v>631</v>
      </c>
    </row>
    <row r="812" spans="1:11" hidden="1" x14ac:dyDescent="0.3">
      <c r="A812" s="97" t="s">
        <v>654</v>
      </c>
      <c r="B812" s="62" t="s">
        <v>2071</v>
      </c>
      <c r="C812" s="97">
        <v>0</v>
      </c>
      <c r="D812" s="97" t="e">
        <v>#N/A</v>
      </c>
      <c r="E812" s="97" t="s">
        <v>2062</v>
      </c>
      <c r="F812" s="97" t="s">
        <v>425</v>
      </c>
      <c r="G812" s="97" t="s">
        <v>656</v>
      </c>
      <c r="H812" s="97">
        <v>0</v>
      </c>
      <c r="I812" s="96">
        <f t="shared" si="12"/>
        <v>1</v>
      </c>
      <c r="J812" s="59">
        <v>0</v>
      </c>
      <c r="K812" s="93" t="s">
        <v>631</v>
      </c>
    </row>
    <row r="813" spans="1:11" x14ac:dyDescent="0.3">
      <c r="A813" s="97" t="s">
        <v>837</v>
      </c>
      <c r="B813" s="62" t="s">
        <v>2072</v>
      </c>
      <c r="C813" s="97"/>
      <c r="D813" s="97" t="e">
        <v>#N/A</v>
      </c>
      <c r="E813" s="97" t="s">
        <v>2062</v>
      </c>
      <c r="F813" s="97" t="s">
        <v>421</v>
      </c>
      <c r="G813" s="97" t="s">
        <v>656</v>
      </c>
      <c r="H813" s="97">
        <v>0</v>
      </c>
      <c r="I813" s="96">
        <f t="shared" si="12"/>
        <v>1</v>
      </c>
      <c r="J813" s="59">
        <v>1</v>
      </c>
      <c r="K813" s="93" t="s">
        <v>631</v>
      </c>
    </row>
    <row r="814" spans="1:11" hidden="1" x14ac:dyDescent="0.3">
      <c r="A814" s="97" t="s">
        <v>654</v>
      </c>
      <c r="B814" s="62" t="s">
        <v>2073</v>
      </c>
      <c r="C814" s="97" t="s">
        <v>2073</v>
      </c>
      <c r="D814" s="97">
        <v>1.1000000000000001</v>
      </c>
      <c r="E814" s="97" t="s">
        <v>2074</v>
      </c>
      <c r="F814" s="97" t="s">
        <v>419</v>
      </c>
      <c r="G814" s="97" t="s">
        <v>656</v>
      </c>
      <c r="H814" s="97">
        <v>0</v>
      </c>
      <c r="I814" s="96">
        <f t="shared" si="12"/>
        <v>1</v>
      </c>
      <c r="J814" s="59">
        <v>1</v>
      </c>
      <c r="K814" s="93" t="s">
        <v>630</v>
      </c>
    </row>
    <row r="815" spans="1:11" hidden="1" x14ac:dyDescent="0.3">
      <c r="A815" s="97" t="s">
        <v>654</v>
      </c>
      <c r="B815" s="62" t="s">
        <v>2075</v>
      </c>
      <c r="C815" s="97">
        <v>0</v>
      </c>
      <c r="D815" s="97" t="e">
        <v>#N/A</v>
      </c>
      <c r="E815" s="97" t="s">
        <v>2076</v>
      </c>
      <c r="F815" s="97" t="s">
        <v>423</v>
      </c>
      <c r="G815" s="97" t="s">
        <v>834</v>
      </c>
      <c r="H815" s="97">
        <v>0</v>
      </c>
      <c r="I815" s="96">
        <f t="shared" si="12"/>
        <v>1</v>
      </c>
      <c r="J815" s="59">
        <v>0</v>
      </c>
      <c r="K815" s="93" t="s">
        <v>634</v>
      </c>
    </row>
    <row r="816" spans="1:11" hidden="1" x14ac:dyDescent="0.3">
      <c r="A816" s="97" t="s">
        <v>654</v>
      </c>
      <c r="B816" s="62" t="s">
        <v>2077</v>
      </c>
      <c r="C816" s="97">
        <v>0</v>
      </c>
      <c r="D816" s="97" t="e">
        <v>#N/A</v>
      </c>
      <c r="E816" s="97" t="s">
        <v>2076</v>
      </c>
      <c r="F816" s="97" t="s">
        <v>423</v>
      </c>
      <c r="G816" s="97" t="s">
        <v>834</v>
      </c>
      <c r="H816" s="97">
        <v>0</v>
      </c>
      <c r="I816" s="96">
        <f t="shared" si="12"/>
        <v>1</v>
      </c>
      <c r="J816" s="59">
        <v>0</v>
      </c>
      <c r="K816" s="93" t="s">
        <v>634</v>
      </c>
    </row>
    <row r="817" spans="1:11" hidden="1" x14ac:dyDescent="0.3">
      <c r="A817" s="97" t="s">
        <v>654</v>
      </c>
      <c r="B817" s="62" t="s">
        <v>2078</v>
      </c>
      <c r="C817" s="97">
        <v>0</v>
      </c>
      <c r="D817" s="97" t="e">
        <v>#N/A</v>
      </c>
      <c r="E817" s="97" t="s">
        <v>2076</v>
      </c>
      <c r="F817" s="97" t="s">
        <v>423</v>
      </c>
      <c r="G817" s="97" t="s">
        <v>834</v>
      </c>
      <c r="H817" s="97">
        <v>0</v>
      </c>
      <c r="I817" s="96">
        <f t="shared" si="12"/>
        <v>1</v>
      </c>
      <c r="J817" s="59">
        <v>0</v>
      </c>
      <c r="K817" s="93" t="s">
        <v>634</v>
      </c>
    </row>
    <row r="818" spans="1:11" hidden="1" x14ac:dyDescent="0.3">
      <c r="A818" s="97" t="s">
        <v>654</v>
      </c>
      <c r="B818" s="62" t="s">
        <v>2079</v>
      </c>
      <c r="C818" s="97">
        <v>0</v>
      </c>
      <c r="D818" s="97" t="e">
        <v>#N/A</v>
      </c>
      <c r="E818" s="97" t="s">
        <v>2076</v>
      </c>
      <c r="F818" s="97" t="s">
        <v>423</v>
      </c>
      <c r="G818" s="97" t="s">
        <v>834</v>
      </c>
      <c r="H818" s="97">
        <v>0</v>
      </c>
      <c r="I818" s="96">
        <f t="shared" si="12"/>
        <v>1</v>
      </c>
      <c r="J818" s="59">
        <v>0</v>
      </c>
      <c r="K818" s="93" t="s">
        <v>634</v>
      </c>
    </row>
    <row r="819" spans="1:11" hidden="1" x14ac:dyDescent="0.3">
      <c r="A819" s="97" t="s">
        <v>654</v>
      </c>
      <c r="B819" s="62" t="s">
        <v>2080</v>
      </c>
      <c r="C819" s="97">
        <v>0</v>
      </c>
      <c r="D819" s="97" t="e">
        <v>#N/A</v>
      </c>
      <c r="E819" s="97" t="s">
        <v>2076</v>
      </c>
      <c r="F819" s="97" t="s">
        <v>423</v>
      </c>
      <c r="G819" s="97" t="s">
        <v>834</v>
      </c>
      <c r="H819" s="97">
        <v>0</v>
      </c>
      <c r="I819" s="96">
        <f t="shared" si="12"/>
        <v>1</v>
      </c>
      <c r="J819" s="59">
        <v>0</v>
      </c>
      <c r="K819" s="93" t="s">
        <v>634</v>
      </c>
    </row>
    <row r="820" spans="1:11" hidden="1" x14ac:dyDescent="0.3">
      <c r="A820" s="97" t="s">
        <v>654</v>
      </c>
      <c r="B820" s="62" t="s">
        <v>2081</v>
      </c>
      <c r="C820" s="97">
        <v>0</v>
      </c>
      <c r="D820" s="97" t="e">
        <v>#N/A</v>
      </c>
      <c r="E820" s="97" t="s">
        <v>2076</v>
      </c>
      <c r="F820" s="97" t="s">
        <v>423</v>
      </c>
      <c r="G820" s="97" t="s">
        <v>834</v>
      </c>
      <c r="H820" s="97">
        <v>0</v>
      </c>
      <c r="I820" s="96">
        <f t="shared" si="12"/>
        <v>1</v>
      </c>
      <c r="J820" s="59">
        <v>0</v>
      </c>
      <c r="K820" s="93" t="s">
        <v>634</v>
      </c>
    </row>
    <row r="821" spans="1:11" hidden="1" x14ac:dyDescent="0.3">
      <c r="A821" s="97" t="s">
        <v>654</v>
      </c>
      <c r="B821" s="62" t="s">
        <v>2082</v>
      </c>
      <c r="C821" s="97">
        <v>0</v>
      </c>
      <c r="D821" s="97" t="e">
        <v>#N/A</v>
      </c>
      <c r="E821" s="97" t="s">
        <v>2076</v>
      </c>
      <c r="F821" s="97" t="s">
        <v>423</v>
      </c>
      <c r="G821" s="97" t="s">
        <v>834</v>
      </c>
      <c r="H821" s="97">
        <v>0</v>
      </c>
      <c r="I821" s="96">
        <f t="shared" si="12"/>
        <v>1</v>
      </c>
      <c r="J821" s="59">
        <v>0</v>
      </c>
      <c r="K821" s="93" t="s">
        <v>634</v>
      </c>
    </row>
    <row r="822" spans="1:11" hidden="1" x14ac:dyDescent="0.3">
      <c r="A822" s="97" t="s">
        <v>654</v>
      </c>
      <c r="B822" s="62" t="s">
        <v>2083</v>
      </c>
      <c r="C822" s="97">
        <v>0</v>
      </c>
      <c r="D822" s="97" t="e">
        <v>#N/A</v>
      </c>
      <c r="E822" s="97" t="s">
        <v>2076</v>
      </c>
      <c r="F822" s="97" t="s">
        <v>423</v>
      </c>
      <c r="G822" s="97" t="s">
        <v>834</v>
      </c>
      <c r="H822" s="97">
        <v>0</v>
      </c>
      <c r="I822" s="96">
        <f t="shared" si="12"/>
        <v>1</v>
      </c>
      <c r="J822" s="59">
        <v>0</v>
      </c>
      <c r="K822" s="93" t="s">
        <v>634</v>
      </c>
    </row>
    <row r="823" spans="1:11" hidden="1" x14ac:dyDescent="0.3">
      <c r="A823" s="97" t="s">
        <v>654</v>
      </c>
      <c r="B823" s="62" t="s">
        <v>2084</v>
      </c>
      <c r="C823" s="97">
        <v>0</v>
      </c>
      <c r="D823" s="97" t="e">
        <v>#N/A</v>
      </c>
      <c r="E823" s="97" t="s">
        <v>2076</v>
      </c>
      <c r="F823" s="97" t="s">
        <v>423</v>
      </c>
      <c r="G823" s="97" t="s">
        <v>834</v>
      </c>
      <c r="H823" s="97">
        <v>0</v>
      </c>
      <c r="I823" s="96">
        <f t="shared" si="12"/>
        <v>1</v>
      </c>
      <c r="J823" s="59">
        <v>0</v>
      </c>
      <c r="K823" s="93" t="s">
        <v>634</v>
      </c>
    </row>
    <row r="824" spans="1:11" hidden="1" x14ac:dyDescent="0.3">
      <c r="A824" s="97" t="s">
        <v>654</v>
      </c>
      <c r="B824" s="62" t="s">
        <v>2085</v>
      </c>
      <c r="C824" s="97">
        <v>0</v>
      </c>
      <c r="D824" s="97" t="e">
        <v>#N/A</v>
      </c>
      <c r="E824" s="97" t="s">
        <v>2076</v>
      </c>
      <c r="F824" s="97" t="s">
        <v>423</v>
      </c>
      <c r="G824" s="97" t="s">
        <v>834</v>
      </c>
      <c r="H824" s="97">
        <v>0</v>
      </c>
      <c r="I824" s="96">
        <f t="shared" si="12"/>
        <v>1</v>
      </c>
      <c r="J824" s="59">
        <v>0</v>
      </c>
      <c r="K824" s="93" t="s">
        <v>634</v>
      </c>
    </row>
    <row r="825" spans="1:11" hidden="1" x14ac:dyDescent="0.3">
      <c r="A825" s="97" t="s">
        <v>654</v>
      </c>
      <c r="B825" s="62" t="s">
        <v>2086</v>
      </c>
      <c r="C825" s="97">
        <v>0</v>
      </c>
      <c r="D825" s="97" t="e">
        <v>#N/A</v>
      </c>
      <c r="E825" s="97" t="s">
        <v>2076</v>
      </c>
      <c r="F825" s="97" t="s">
        <v>423</v>
      </c>
      <c r="G825" s="97" t="s">
        <v>834</v>
      </c>
      <c r="H825" s="97">
        <v>0</v>
      </c>
      <c r="I825" s="96">
        <f t="shared" si="12"/>
        <v>1</v>
      </c>
      <c r="J825" s="59">
        <v>0</v>
      </c>
      <c r="K825" s="93" t="s">
        <v>634</v>
      </c>
    </row>
    <row r="826" spans="1:11" hidden="1" x14ac:dyDescent="0.3">
      <c r="A826" s="97" t="s">
        <v>654</v>
      </c>
      <c r="B826" s="62" t="s">
        <v>2087</v>
      </c>
      <c r="C826" s="97">
        <v>0</v>
      </c>
      <c r="D826" s="97" t="e">
        <v>#N/A</v>
      </c>
      <c r="E826" s="97" t="s">
        <v>2076</v>
      </c>
      <c r="F826" s="97" t="s">
        <v>423</v>
      </c>
      <c r="G826" s="97" t="s">
        <v>834</v>
      </c>
      <c r="H826" s="97">
        <v>0</v>
      </c>
      <c r="I826" s="96">
        <f t="shared" si="12"/>
        <v>1</v>
      </c>
      <c r="J826" s="59">
        <v>0</v>
      </c>
      <c r="K826" s="93" t="s">
        <v>634</v>
      </c>
    </row>
    <row r="827" spans="1:11" hidden="1" x14ac:dyDescent="0.3">
      <c r="A827" s="97" t="s">
        <v>654</v>
      </c>
      <c r="B827" s="62" t="s">
        <v>2088</v>
      </c>
      <c r="C827" s="97">
        <v>0</v>
      </c>
      <c r="D827" s="97" t="e">
        <v>#N/A</v>
      </c>
      <c r="E827" s="97" t="s">
        <v>2076</v>
      </c>
      <c r="F827" s="97" t="s">
        <v>423</v>
      </c>
      <c r="G827" s="97" t="s">
        <v>834</v>
      </c>
      <c r="H827" s="97">
        <v>0</v>
      </c>
      <c r="I827" s="96">
        <f t="shared" si="12"/>
        <v>1</v>
      </c>
      <c r="J827" s="59">
        <v>0</v>
      </c>
      <c r="K827" s="93" t="s">
        <v>634</v>
      </c>
    </row>
    <row r="828" spans="1:11" hidden="1" x14ac:dyDescent="0.3">
      <c r="A828" s="97" t="s">
        <v>654</v>
      </c>
      <c r="B828" s="62" t="s">
        <v>2089</v>
      </c>
      <c r="C828" s="97">
        <v>0</v>
      </c>
      <c r="D828" s="97" t="e">
        <v>#N/A</v>
      </c>
      <c r="E828" s="97" t="s">
        <v>2076</v>
      </c>
      <c r="F828" s="97" t="s">
        <v>423</v>
      </c>
      <c r="G828" s="97" t="s">
        <v>834</v>
      </c>
      <c r="H828" s="97">
        <v>0</v>
      </c>
      <c r="I828" s="96">
        <f t="shared" si="12"/>
        <v>1</v>
      </c>
      <c r="J828" s="59">
        <v>0</v>
      </c>
      <c r="K828" s="93" t="s">
        <v>634</v>
      </c>
    </row>
    <row r="829" spans="1:11" hidden="1" x14ac:dyDescent="0.3">
      <c r="A829" s="97" t="s">
        <v>654</v>
      </c>
      <c r="B829" s="62" t="s">
        <v>2090</v>
      </c>
      <c r="C829" s="97">
        <v>0</v>
      </c>
      <c r="D829" s="97" t="e">
        <v>#N/A</v>
      </c>
      <c r="E829" s="97" t="s">
        <v>2076</v>
      </c>
      <c r="F829" s="97" t="s">
        <v>423</v>
      </c>
      <c r="G829" s="97" t="s">
        <v>834</v>
      </c>
      <c r="H829" s="97">
        <v>0</v>
      </c>
      <c r="I829" s="96">
        <f t="shared" si="12"/>
        <v>1</v>
      </c>
      <c r="J829" s="59">
        <v>0</v>
      </c>
      <c r="K829" s="93" t="s">
        <v>634</v>
      </c>
    </row>
    <row r="830" spans="1:11" hidden="1" x14ac:dyDescent="0.3">
      <c r="A830" s="97" t="s">
        <v>654</v>
      </c>
      <c r="B830" s="62" t="s">
        <v>2091</v>
      </c>
      <c r="C830" s="97">
        <v>0</v>
      </c>
      <c r="D830" s="97" t="e">
        <v>#N/A</v>
      </c>
      <c r="E830" s="97" t="s">
        <v>2076</v>
      </c>
      <c r="F830" s="97" t="s">
        <v>423</v>
      </c>
      <c r="G830" s="97" t="s">
        <v>834</v>
      </c>
      <c r="H830" s="97">
        <v>0</v>
      </c>
      <c r="I830" s="96">
        <f t="shared" si="12"/>
        <v>1</v>
      </c>
      <c r="J830" s="59">
        <v>0</v>
      </c>
      <c r="K830" s="93" t="s">
        <v>634</v>
      </c>
    </row>
    <row r="831" spans="1:11" hidden="1" x14ac:dyDescent="0.3">
      <c r="A831" s="97" t="s">
        <v>654</v>
      </c>
      <c r="B831" s="62" t="s">
        <v>596</v>
      </c>
      <c r="C831" s="97">
        <v>0</v>
      </c>
      <c r="D831" s="97" t="e">
        <v>#N/A</v>
      </c>
      <c r="E831" s="97" t="s">
        <v>2076</v>
      </c>
      <c r="F831" s="97" t="s">
        <v>423</v>
      </c>
      <c r="G831" s="97" t="s">
        <v>834</v>
      </c>
      <c r="H831" s="97">
        <v>0</v>
      </c>
      <c r="I831" s="96">
        <f t="shared" si="12"/>
        <v>1</v>
      </c>
      <c r="J831" s="59">
        <v>0</v>
      </c>
      <c r="K831" s="93" t="s">
        <v>634</v>
      </c>
    </row>
    <row r="832" spans="1:11" hidden="1" x14ac:dyDescent="0.3">
      <c r="A832" s="97" t="s">
        <v>654</v>
      </c>
      <c r="B832" s="62" t="s">
        <v>2092</v>
      </c>
      <c r="C832" s="97">
        <v>0</v>
      </c>
      <c r="D832" s="97" t="e">
        <v>#N/A</v>
      </c>
      <c r="E832" s="97" t="s">
        <v>2076</v>
      </c>
      <c r="F832" s="97" t="s">
        <v>423</v>
      </c>
      <c r="G832" s="97" t="s">
        <v>834</v>
      </c>
      <c r="H832" s="97">
        <v>0</v>
      </c>
      <c r="I832" s="96">
        <f t="shared" si="12"/>
        <v>1</v>
      </c>
      <c r="J832" s="59">
        <v>0</v>
      </c>
      <c r="K832" s="93" t="s">
        <v>634</v>
      </c>
    </row>
    <row r="833" spans="1:11" hidden="1" x14ac:dyDescent="0.3">
      <c r="A833" s="97" t="s">
        <v>654</v>
      </c>
      <c r="B833" s="62" t="s">
        <v>2093</v>
      </c>
      <c r="C833" s="97">
        <v>0</v>
      </c>
      <c r="D833" s="97" t="e">
        <v>#N/A</v>
      </c>
      <c r="E833" s="97" t="s">
        <v>2076</v>
      </c>
      <c r="F833" s="97" t="s">
        <v>423</v>
      </c>
      <c r="G833" s="97" t="s">
        <v>834</v>
      </c>
      <c r="H833" s="97">
        <v>0</v>
      </c>
      <c r="I833" s="96">
        <f t="shared" si="12"/>
        <v>1</v>
      </c>
      <c r="J833" s="59">
        <v>0</v>
      </c>
      <c r="K833" s="93" t="s">
        <v>634</v>
      </c>
    </row>
    <row r="834" spans="1:11" hidden="1" x14ac:dyDescent="0.3">
      <c r="A834" s="97" t="s">
        <v>654</v>
      </c>
      <c r="B834" s="62" t="s">
        <v>2094</v>
      </c>
      <c r="C834" s="97">
        <v>0</v>
      </c>
      <c r="D834" s="97" t="e">
        <v>#N/A</v>
      </c>
      <c r="E834" s="97" t="s">
        <v>2076</v>
      </c>
      <c r="F834" s="97" t="s">
        <v>423</v>
      </c>
      <c r="G834" s="97" t="s">
        <v>834</v>
      </c>
      <c r="H834" s="97">
        <v>0</v>
      </c>
      <c r="I834" s="96">
        <f t="shared" ref="I834:I897" si="13">NOT(H834)*1</f>
        <v>1</v>
      </c>
      <c r="J834" s="59">
        <v>0</v>
      </c>
      <c r="K834" s="93" t="s">
        <v>634</v>
      </c>
    </row>
    <row r="835" spans="1:11" hidden="1" x14ac:dyDescent="0.3">
      <c r="A835" s="97" t="s">
        <v>654</v>
      </c>
      <c r="B835" s="62" t="s">
        <v>2095</v>
      </c>
      <c r="C835" s="97">
        <v>0</v>
      </c>
      <c r="D835" s="97" t="e">
        <v>#N/A</v>
      </c>
      <c r="E835" s="97" t="s">
        <v>2076</v>
      </c>
      <c r="F835" s="97" t="s">
        <v>423</v>
      </c>
      <c r="G835" s="97" t="s">
        <v>834</v>
      </c>
      <c r="H835" s="97">
        <v>0</v>
      </c>
      <c r="I835" s="96">
        <f t="shared" si="13"/>
        <v>1</v>
      </c>
      <c r="J835" s="59">
        <v>0</v>
      </c>
      <c r="K835" s="93" t="s">
        <v>634</v>
      </c>
    </row>
    <row r="836" spans="1:11" hidden="1" x14ac:dyDescent="0.3">
      <c r="A836" s="97" t="s">
        <v>654</v>
      </c>
      <c r="B836" s="62" t="s">
        <v>2096</v>
      </c>
      <c r="C836" s="97">
        <v>0</v>
      </c>
      <c r="D836" s="97" t="e">
        <v>#N/A</v>
      </c>
      <c r="E836" s="97" t="s">
        <v>2076</v>
      </c>
      <c r="F836" s="97" t="s">
        <v>423</v>
      </c>
      <c r="G836" s="97" t="s">
        <v>834</v>
      </c>
      <c r="H836" s="97">
        <v>0</v>
      </c>
      <c r="I836" s="96">
        <f t="shared" si="13"/>
        <v>1</v>
      </c>
      <c r="J836" s="59">
        <v>0</v>
      </c>
      <c r="K836" s="93" t="s">
        <v>634</v>
      </c>
    </row>
    <row r="837" spans="1:11" hidden="1" x14ac:dyDescent="0.3">
      <c r="A837" s="97" t="s">
        <v>654</v>
      </c>
      <c r="B837" s="62" t="s">
        <v>2097</v>
      </c>
      <c r="C837" s="97">
        <v>0</v>
      </c>
      <c r="D837" s="97" t="e">
        <v>#N/A</v>
      </c>
      <c r="E837" s="97" t="s">
        <v>2076</v>
      </c>
      <c r="F837" s="97" t="s">
        <v>423</v>
      </c>
      <c r="G837" s="97" t="s">
        <v>834</v>
      </c>
      <c r="H837" s="97">
        <v>0</v>
      </c>
      <c r="I837" s="96">
        <f t="shared" si="13"/>
        <v>1</v>
      </c>
      <c r="J837" s="59">
        <v>0</v>
      </c>
      <c r="K837" s="93" t="s">
        <v>634</v>
      </c>
    </row>
    <row r="838" spans="1:11" hidden="1" x14ac:dyDescent="0.3">
      <c r="A838" s="97" t="s">
        <v>654</v>
      </c>
      <c r="B838" s="62" t="s">
        <v>2098</v>
      </c>
      <c r="C838" s="97">
        <v>0</v>
      </c>
      <c r="D838" s="97" t="e">
        <v>#N/A</v>
      </c>
      <c r="E838" s="97" t="s">
        <v>2076</v>
      </c>
      <c r="F838" s="97" t="s">
        <v>423</v>
      </c>
      <c r="G838" s="97" t="s">
        <v>834</v>
      </c>
      <c r="H838" s="97">
        <v>0</v>
      </c>
      <c r="I838" s="96">
        <f t="shared" si="13"/>
        <v>1</v>
      </c>
      <c r="J838" s="59">
        <v>0</v>
      </c>
      <c r="K838" s="93" t="s">
        <v>634</v>
      </c>
    </row>
    <row r="839" spans="1:11" hidden="1" x14ac:dyDescent="0.3">
      <c r="A839" s="97" t="s">
        <v>654</v>
      </c>
      <c r="B839" s="62" t="s">
        <v>2099</v>
      </c>
      <c r="C839" s="97">
        <v>0</v>
      </c>
      <c r="D839" s="97" t="e">
        <v>#N/A</v>
      </c>
      <c r="E839" s="97" t="s">
        <v>2076</v>
      </c>
      <c r="F839" s="97" t="s">
        <v>423</v>
      </c>
      <c r="G839" s="97" t="s">
        <v>834</v>
      </c>
      <c r="H839" s="97">
        <v>0</v>
      </c>
      <c r="I839" s="96">
        <f t="shared" si="13"/>
        <v>1</v>
      </c>
      <c r="J839" s="59">
        <v>0</v>
      </c>
      <c r="K839" s="93" t="s">
        <v>634</v>
      </c>
    </row>
    <row r="840" spans="1:11" hidden="1" x14ac:dyDescent="0.3">
      <c r="A840" s="97" t="s">
        <v>654</v>
      </c>
      <c r="B840" s="62" t="s">
        <v>2100</v>
      </c>
      <c r="C840" s="97">
        <v>0</v>
      </c>
      <c r="D840" s="97" t="e">
        <v>#N/A</v>
      </c>
      <c r="E840" s="97" t="s">
        <v>2076</v>
      </c>
      <c r="F840" s="97" t="s">
        <v>423</v>
      </c>
      <c r="G840" s="97" t="s">
        <v>834</v>
      </c>
      <c r="H840" s="97">
        <v>0</v>
      </c>
      <c r="I840" s="96">
        <f t="shared" si="13"/>
        <v>1</v>
      </c>
      <c r="J840" s="59">
        <v>0</v>
      </c>
      <c r="K840" s="93" t="s">
        <v>634</v>
      </c>
    </row>
    <row r="841" spans="1:11" hidden="1" x14ac:dyDescent="0.3">
      <c r="A841" s="97" t="s">
        <v>654</v>
      </c>
      <c r="B841" s="62" t="s">
        <v>2101</v>
      </c>
      <c r="C841" s="97">
        <v>0</v>
      </c>
      <c r="D841" s="97" t="e">
        <v>#N/A</v>
      </c>
      <c r="E841" s="97" t="s">
        <v>2076</v>
      </c>
      <c r="F841" s="97" t="s">
        <v>425</v>
      </c>
      <c r="G841" s="97" t="s">
        <v>656</v>
      </c>
      <c r="H841" s="97">
        <v>0</v>
      </c>
      <c r="I841" s="96">
        <f t="shared" si="13"/>
        <v>1</v>
      </c>
      <c r="J841" s="59">
        <v>0</v>
      </c>
      <c r="K841" s="93" t="s">
        <v>634</v>
      </c>
    </row>
    <row r="842" spans="1:11" hidden="1" x14ac:dyDescent="0.3">
      <c r="A842" s="97" t="s">
        <v>654</v>
      </c>
      <c r="B842" s="62" t="s">
        <v>2102</v>
      </c>
      <c r="C842" s="97">
        <v>0</v>
      </c>
      <c r="D842" s="97" t="e">
        <v>#N/A</v>
      </c>
      <c r="E842" s="97" t="s">
        <v>2076</v>
      </c>
      <c r="F842" s="97" t="s">
        <v>425</v>
      </c>
      <c r="G842" s="97" t="s">
        <v>656</v>
      </c>
      <c r="H842" s="97">
        <v>0</v>
      </c>
      <c r="I842" s="96">
        <f t="shared" si="13"/>
        <v>1</v>
      </c>
      <c r="J842" s="59">
        <v>0</v>
      </c>
      <c r="K842" s="93" t="s">
        <v>634</v>
      </c>
    </row>
    <row r="843" spans="1:11" hidden="1" x14ac:dyDescent="0.3">
      <c r="A843" s="97" t="s">
        <v>654</v>
      </c>
      <c r="B843" s="62" t="s">
        <v>2103</v>
      </c>
      <c r="C843" s="97">
        <v>0</v>
      </c>
      <c r="D843" s="97" t="e">
        <v>#N/A</v>
      </c>
      <c r="E843" s="97" t="s">
        <v>2076</v>
      </c>
      <c r="F843" s="97" t="s">
        <v>425</v>
      </c>
      <c r="G843" s="97" t="s">
        <v>656</v>
      </c>
      <c r="H843" s="97">
        <v>0</v>
      </c>
      <c r="I843" s="96">
        <f t="shared" si="13"/>
        <v>1</v>
      </c>
      <c r="J843" s="59">
        <v>0</v>
      </c>
      <c r="K843" s="93" t="s">
        <v>634</v>
      </c>
    </row>
    <row r="844" spans="1:11" hidden="1" x14ac:dyDescent="0.3">
      <c r="A844" s="97" t="s">
        <v>654</v>
      </c>
      <c r="B844" s="62" t="s">
        <v>2104</v>
      </c>
      <c r="C844" s="97">
        <v>0</v>
      </c>
      <c r="D844" s="97" t="e">
        <v>#N/A</v>
      </c>
      <c r="E844" s="97" t="s">
        <v>2076</v>
      </c>
      <c r="F844" s="97" t="s">
        <v>425</v>
      </c>
      <c r="G844" s="97" t="s">
        <v>656</v>
      </c>
      <c r="H844" s="97">
        <v>0</v>
      </c>
      <c r="I844" s="96">
        <f t="shared" si="13"/>
        <v>1</v>
      </c>
      <c r="J844" s="59">
        <v>0</v>
      </c>
      <c r="K844" s="93" t="s">
        <v>634</v>
      </c>
    </row>
    <row r="845" spans="1:11" hidden="1" x14ac:dyDescent="0.3">
      <c r="A845" s="97" t="s">
        <v>654</v>
      </c>
      <c r="B845" s="62" t="s">
        <v>2105</v>
      </c>
      <c r="C845" s="97" t="s">
        <v>2106</v>
      </c>
      <c r="D845" s="97">
        <v>250</v>
      </c>
      <c r="E845" s="97" t="s">
        <v>2076</v>
      </c>
      <c r="F845" s="97" t="s">
        <v>419</v>
      </c>
      <c r="G845" s="97" t="s">
        <v>656</v>
      </c>
      <c r="H845" s="97">
        <v>0</v>
      </c>
      <c r="I845" s="96">
        <f t="shared" si="13"/>
        <v>1</v>
      </c>
      <c r="J845" s="59">
        <v>1</v>
      </c>
      <c r="K845" s="93" t="s">
        <v>634</v>
      </c>
    </row>
    <row r="846" spans="1:11" hidden="1" x14ac:dyDescent="0.3">
      <c r="A846" s="97" t="s">
        <v>654</v>
      </c>
      <c r="B846" s="62" t="s">
        <v>2107</v>
      </c>
      <c r="C846" s="97" t="s">
        <v>2108</v>
      </c>
      <c r="D846" s="97">
        <v>200</v>
      </c>
      <c r="E846" s="97" t="s">
        <v>2076</v>
      </c>
      <c r="F846" s="97" t="s">
        <v>419</v>
      </c>
      <c r="G846" s="97" t="s">
        <v>656</v>
      </c>
      <c r="H846" s="97">
        <v>1</v>
      </c>
      <c r="I846" s="96">
        <f t="shared" si="13"/>
        <v>0</v>
      </c>
      <c r="J846" s="59">
        <v>1</v>
      </c>
      <c r="K846" s="93" t="s">
        <v>634</v>
      </c>
    </row>
    <row r="847" spans="1:11" hidden="1" x14ac:dyDescent="0.3">
      <c r="A847" s="97" t="s">
        <v>654</v>
      </c>
      <c r="B847" s="62" t="s">
        <v>2109</v>
      </c>
      <c r="C847" s="97" t="s">
        <v>2110</v>
      </c>
      <c r="D847" s="97">
        <v>160</v>
      </c>
      <c r="E847" s="97" t="s">
        <v>2076</v>
      </c>
      <c r="F847" s="97" t="s">
        <v>419</v>
      </c>
      <c r="G847" s="97" t="s">
        <v>656</v>
      </c>
      <c r="H847" s="97">
        <v>1</v>
      </c>
      <c r="I847" s="96">
        <f t="shared" si="13"/>
        <v>0</v>
      </c>
      <c r="J847" s="59">
        <v>1</v>
      </c>
      <c r="K847" s="93" t="s">
        <v>634</v>
      </c>
    </row>
    <row r="848" spans="1:11" hidden="1" x14ac:dyDescent="0.3">
      <c r="A848" s="97" t="s">
        <v>654</v>
      </c>
      <c r="B848" s="62" t="s">
        <v>2111</v>
      </c>
      <c r="C848" s="97" t="s">
        <v>2111</v>
      </c>
      <c r="D848" s="97">
        <v>150</v>
      </c>
      <c r="E848" s="97" t="s">
        <v>2076</v>
      </c>
      <c r="F848" s="97" t="s">
        <v>419</v>
      </c>
      <c r="G848" s="97" t="s">
        <v>656</v>
      </c>
      <c r="H848" s="97">
        <v>0</v>
      </c>
      <c r="I848" s="96">
        <f t="shared" si="13"/>
        <v>1</v>
      </c>
      <c r="J848" s="59">
        <v>0</v>
      </c>
      <c r="K848" s="93" t="s">
        <v>634</v>
      </c>
    </row>
    <row r="849" spans="1:11" hidden="1" x14ac:dyDescent="0.3">
      <c r="A849" s="97" t="s">
        <v>654</v>
      </c>
      <c r="B849" s="62" t="s">
        <v>2112</v>
      </c>
      <c r="C849" s="97">
        <v>0</v>
      </c>
      <c r="D849" s="97">
        <v>150</v>
      </c>
      <c r="E849" s="97" t="s">
        <v>2076</v>
      </c>
      <c r="F849" s="97" t="s">
        <v>419</v>
      </c>
      <c r="G849" s="97" t="s">
        <v>656</v>
      </c>
      <c r="H849" s="97">
        <v>1</v>
      </c>
      <c r="I849" s="96">
        <f t="shared" si="13"/>
        <v>0</v>
      </c>
      <c r="J849" s="59">
        <v>1</v>
      </c>
      <c r="K849" s="93" t="s">
        <v>634</v>
      </c>
    </row>
    <row r="850" spans="1:11" hidden="1" x14ac:dyDescent="0.3">
      <c r="A850" s="97" t="s">
        <v>654</v>
      </c>
      <c r="B850" s="62" t="s">
        <v>2113</v>
      </c>
      <c r="C850" s="97" t="s">
        <v>2114</v>
      </c>
      <c r="D850" s="97">
        <v>140</v>
      </c>
      <c r="E850" s="97" t="s">
        <v>2076</v>
      </c>
      <c r="F850" s="97" t="s">
        <v>419</v>
      </c>
      <c r="G850" s="97" t="s">
        <v>656</v>
      </c>
      <c r="H850" s="97">
        <v>0</v>
      </c>
      <c r="I850" s="96">
        <f t="shared" si="13"/>
        <v>1</v>
      </c>
      <c r="J850" s="59">
        <v>1</v>
      </c>
      <c r="K850" s="93" t="s">
        <v>634</v>
      </c>
    </row>
    <row r="851" spans="1:11" hidden="1" x14ac:dyDescent="0.3">
      <c r="A851" s="97" t="s">
        <v>654</v>
      </c>
      <c r="B851" s="62" t="s">
        <v>2115</v>
      </c>
      <c r="C851" s="97">
        <v>0</v>
      </c>
      <c r="D851" s="97">
        <v>140</v>
      </c>
      <c r="E851" s="97" t="s">
        <v>2076</v>
      </c>
      <c r="F851" s="97" t="s">
        <v>419</v>
      </c>
      <c r="G851" s="97" t="s">
        <v>656</v>
      </c>
      <c r="H851" s="97">
        <v>1</v>
      </c>
      <c r="I851" s="96">
        <f t="shared" si="13"/>
        <v>0</v>
      </c>
      <c r="J851" s="59">
        <v>1</v>
      </c>
      <c r="K851" s="93" t="s">
        <v>634</v>
      </c>
    </row>
    <row r="852" spans="1:11" hidden="1" x14ac:dyDescent="0.3">
      <c r="A852" s="97" t="s">
        <v>654</v>
      </c>
      <c r="B852" s="62" t="s">
        <v>2116</v>
      </c>
      <c r="C852" s="97">
        <v>0</v>
      </c>
      <c r="D852" s="97">
        <v>140</v>
      </c>
      <c r="E852" s="97" t="s">
        <v>2076</v>
      </c>
      <c r="F852" s="97" t="s">
        <v>419</v>
      </c>
      <c r="G852" s="97" t="s">
        <v>656</v>
      </c>
      <c r="H852" s="97">
        <v>1</v>
      </c>
      <c r="I852" s="96">
        <f t="shared" si="13"/>
        <v>0</v>
      </c>
      <c r="J852" s="59">
        <v>1</v>
      </c>
      <c r="K852" s="93" t="s">
        <v>634</v>
      </c>
    </row>
    <row r="853" spans="1:11" hidden="1" x14ac:dyDescent="0.3">
      <c r="A853" s="97" t="s">
        <v>654</v>
      </c>
      <c r="B853" s="62" t="s">
        <v>2117</v>
      </c>
      <c r="C853" s="97">
        <v>0</v>
      </c>
      <c r="D853" s="97">
        <v>140</v>
      </c>
      <c r="E853" s="97" t="s">
        <v>2076</v>
      </c>
      <c r="F853" s="97" t="s">
        <v>419</v>
      </c>
      <c r="G853" s="97" t="s">
        <v>656</v>
      </c>
      <c r="H853" s="97">
        <v>1</v>
      </c>
      <c r="I853" s="96">
        <f t="shared" si="13"/>
        <v>0</v>
      </c>
      <c r="J853" s="59">
        <v>1</v>
      </c>
      <c r="K853" s="93" t="s">
        <v>634</v>
      </c>
    </row>
    <row r="854" spans="1:11" hidden="1" x14ac:dyDescent="0.3">
      <c r="A854" s="97" t="s">
        <v>654</v>
      </c>
      <c r="B854" s="62" t="s">
        <v>2118</v>
      </c>
      <c r="C854" s="97">
        <v>0</v>
      </c>
      <c r="D854" s="97">
        <v>140</v>
      </c>
      <c r="E854" s="97" t="s">
        <v>2076</v>
      </c>
      <c r="F854" s="97" t="s">
        <v>419</v>
      </c>
      <c r="G854" s="97" t="s">
        <v>656</v>
      </c>
      <c r="H854" s="97">
        <v>1</v>
      </c>
      <c r="I854" s="96">
        <f t="shared" si="13"/>
        <v>0</v>
      </c>
      <c r="J854" s="59">
        <v>1</v>
      </c>
      <c r="K854" s="93" t="s">
        <v>634</v>
      </c>
    </row>
    <row r="855" spans="1:11" hidden="1" x14ac:dyDescent="0.3">
      <c r="A855" s="97" t="s">
        <v>654</v>
      </c>
      <c r="B855" s="62" t="s">
        <v>2119</v>
      </c>
      <c r="C855" s="97">
        <v>0</v>
      </c>
      <c r="D855" s="97">
        <v>140</v>
      </c>
      <c r="E855" s="97" t="s">
        <v>2076</v>
      </c>
      <c r="F855" s="97" t="s">
        <v>419</v>
      </c>
      <c r="G855" s="97" t="s">
        <v>656</v>
      </c>
      <c r="H855" s="97">
        <v>1</v>
      </c>
      <c r="I855" s="96">
        <f t="shared" si="13"/>
        <v>0</v>
      </c>
      <c r="J855" s="59">
        <v>1</v>
      </c>
      <c r="K855" s="93" t="s">
        <v>634</v>
      </c>
    </row>
    <row r="856" spans="1:11" hidden="1" x14ac:dyDescent="0.3">
      <c r="A856" s="97" t="s">
        <v>654</v>
      </c>
      <c r="B856" s="62" t="s">
        <v>2120</v>
      </c>
      <c r="C856" s="97">
        <v>0</v>
      </c>
      <c r="D856" s="97">
        <v>140</v>
      </c>
      <c r="E856" s="97" t="s">
        <v>2076</v>
      </c>
      <c r="F856" s="97" t="s">
        <v>419</v>
      </c>
      <c r="G856" s="97" t="s">
        <v>656</v>
      </c>
      <c r="H856" s="97">
        <v>1</v>
      </c>
      <c r="I856" s="96">
        <f t="shared" si="13"/>
        <v>0</v>
      </c>
      <c r="J856" s="59">
        <v>1</v>
      </c>
      <c r="K856" s="93" t="s">
        <v>634</v>
      </c>
    </row>
    <row r="857" spans="1:11" hidden="1" x14ac:dyDescent="0.3">
      <c r="A857" s="97" t="s">
        <v>654</v>
      </c>
      <c r="B857" s="62" t="s">
        <v>2121</v>
      </c>
      <c r="C857" s="97">
        <v>0</v>
      </c>
      <c r="D857" s="97">
        <v>140</v>
      </c>
      <c r="E857" s="97" t="s">
        <v>2076</v>
      </c>
      <c r="F857" s="97" t="s">
        <v>419</v>
      </c>
      <c r="G857" s="97" t="s">
        <v>656</v>
      </c>
      <c r="H857" s="97">
        <v>1</v>
      </c>
      <c r="I857" s="96">
        <f t="shared" si="13"/>
        <v>0</v>
      </c>
      <c r="J857" s="59">
        <v>1</v>
      </c>
      <c r="K857" s="93" t="s">
        <v>634</v>
      </c>
    </row>
    <row r="858" spans="1:11" hidden="1" x14ac:dyDescent="0.3">
      <c r="A858" s="97" t="s">
        <v>654</v>
      </c>
      <c r="B858" s="62" t="s">
        <v>2122</v>
      </c>
      <c r="C858" s="97">
        <v>0</v>
      </c>
      <c r="D858" s="97">
        <v>140</v>
      </c>
      <c r="E858" s="97" t="s">
        <v>2076</v>
      </c>
      <c r="F858" s="97" t="s">
        <v>419</v>
      </c>
      <c r="G858" s="97" t="s">
        <v>656</v>
      </c>
      <c r="H858" s="97">
        <v>1</v>
      </c>
      <c r="I858" s="96">
        <f t="shared" si="13"/>
        <v>0</v>
      </c>
      <c r="J858" s="59">
        <v>1</v>
      </c>
      <c r="K858" s="93" t="s">
        <v>634</v>
      </c>
    </row>
    <row r="859" spans="1:11" hidden="1" x14ac:dyDescent="0.3">
      <c r="A859" s="97" t="s">
        <v>654</v>
      </c>
      <c r="B859" s="62" t="s">
        <v>2123</v>
      </c>
      <c r="C859" s="97" t="s">
        <v>2124</v>
      </c>
      <c r="D859" s="97">
        <v>140</v>
      </c>
      <c r="E859" s="97" t="s">
        <v>2076</v>
      </c>
      <c r="F859" s="97" t="s">
        <v>419</v>
      </c>
      <c r="G859" s="97" t="s">
        <v>656</v>
      </c>
      <c r="H859" s="97">
        <v>1</v>
      </c>
      <c r="I859" s="96">
        <f t="shared" si="13"/>
        <v>0</v>
      </c>
      <c r="J859" s="59">
        <v>1</v>
      </c>
      <c r="K859" s="93" t="s">
        <v>634</v>
      </c>
    </row>
    <row r="860" spans="1:11" hidden="1" x14ac:dyDescent="0.3">
      <c r="A860" s="97" t="s">
        <v>654</v>
      </c>
      <c r="B860" s="62" t="s">
        <v>2125</v>
      </c>
      <c r="C860" s="97" t="s">
        <v>2126</v>
      </c>
      <c r="D860" s="97">
        <v>130</v>
      </c>
      <c r="E860" s="97" t="s">
        <v>2076</v>
      </c>
      <c r="F860" s="97" t="s">
        <v>419</v>
      </c>
      <c r="G860" s="97" t="s">
        <v>656</v>
      </c>
      <c r="H860" s="97">
        <v>1</v>
      </c>
      <c r="I860" s="96">
        <f t="shared" si="13"/>
        <v>0</v>
      </c>
      <c r="J860" s="59">
        <v>1</v>
      </c>
      <c r="K860" s="93" t="s">
        <v>634</v>
      </c>
    </row>
    <row r="861" spans="1:11" hidden="1" x14ac:dyDescent="0.3">
      <c r="A861" s="97" t="s">
        <v>654</v>
      </c>
      <c r="B861" s="62" t="s">
        <v>568</v>
      </c>
      <c r="C861" s="97" t="s">
        <v>568</v>
      </c>
      <c r="D861" s="97">
        <v>128</v>
      </c>
      <c r="E861" s="97" t="s">
        <v>2076</v>
      </c>
      <c r="F861" s="97" t="s">
        <v>419</v>
      </c>
      <c r="G861" s="97" t="s">
        <v>656</v>
      </c>
      <c r="H861" s="97">
        <v>0</v>
      </c>
      <c r="I861" s="96">
        <f t="shared" si="13"/>
        <v>1</v>
      </c>
      <c r="J861" s="59">
        <v>0</v>
      </c>
      <c r="K861" s="93" t="s">
        <v>634</v>
      </c>
    </row>
    <row r="862" spans="1:11" hidden="1" x14ac:dyDescent="0.3">
      <c r="A862" s="97" t="s">
        <v>654</v>
      </c>
      <c r="B862" s="62" t="s">
        <v>2127</v>
      </c>
      <c r="C862" s="97" t="s">
        <v>2128</v>
      </c>
      <c r="D862" s="97">
        <v>125</v>
      </c>
      <c r="E862" s="97" t="s">
        <v>2076</v>
      </c>
      <c r="F862" s="97" t="s">
        <v>419</v>
      </c>
      <c r="G862" s="97" t="s">
        <v>656</v>
      </c>
      <c r="H862" s="97">
        <v>1</v>
      </c>
      <c r="I862" s="96">
        <f t="shared" si="13"/>
        <v>0</v>
      </c>
      <c r="J862" s="59">
        <v>1</v>
      </c>
      <c r="K862" s="93" t="s">
        <v>634</v>
      </c>
    </row>
    <row r="863" spans="1:11" hidden="1" x14ac:dyDescent="0.3">
      <c r="A863" s="97" t="s">
        <v>654</v>
      </c>
      <c r="B863" s="62" t="s">
        <v>2129</v>
      </c>
      <c r="C863" s="97" t="s">
        <v>2129</v>
      </c>
      <c r="D863" s="97">
        <v>125</v>
      </c>
      <c r="E863" s="97" t="s">
        <v>2076</v>
      </c>
      <c r="F863" s="97" t="s">
        <v>419</v>
      </c>
      <c r="G863" s="97" t="s">
        <v>656</v>
      </c>
      <c r="H863" s="97">
        <v>0</v>
      </c>
      <c r="I863" s="96">
        <f t="shared" si="13"/>
        <v>1</v>
      </c>
      <c r="J863" s="59">
        <v>0</v>
      </c>
      <c r="K863" s="93" t="s">
        <v>634</v>
      </c>
    </row>
    <row r="864" spans="1:11" hidden="1" x14ac:dyDescent="0.3">
      <c r="A864" s="97" t="s">
        <v>654</v>
      </c>
      <c r="B864" s="62" t="s">
        <v>2130</v>
      </c>
      <c r="C864" s="97">
        <v>0</v>
      </c>
      <c r="D864" s="97">
        <v>105</v>
      </c>
      <c r="E864" s="97" t="s">
        <v>2076</v>
      </c>
      <c r="F864" s="97" t="s">
        <v>419</v>
      </c>
      <c r="G864" s="97" t="s">
        <v>656</v>
      </c>
      <c r="H864" s="97">
        <v>1</v>
      </c>
      <c r="I864" s="96">
        <f t="shared" si="13"/>
        <v>0</v>
      </c>
      <c r="J864" s="59">
        <v>1</v>
      </c>
      <c r="K864" s="93" t="s">
        <v>634</v>
      </c>
    </row>
    <row r="865" spans="1:11" hidden="1" x14ac:dyDescent="0.3">
      <c r="A865" s="97" t="s">
        <v>654</v>
      </c>
      <c r="B865" s="62" t="s">
        <v>2131</v>
      </c>
      <c r="C865" s="97" t="s">
        <v>2132</v>
      </c>
      <c r="D865" s="97">
        <v>100.81</v>
      </c>
      <c r="E865" s="97" t="s">
        <v>2076</v>
      </c>
      <c r="F865" s="97" t="s">
        <v>419</v>
      </c>
      <c r="G865" s="97" t="s">
        <v>656</v>
      </c>
      <c r="H865" s="97">
        <v>0</v>
      </c>
      <c r="I865" s="96">
        <f t="shared" si="13"/>
        <v>1</v>
      </c>
      <c r="J865" s="59">
        <v>1</v>
      </c>
      <c r="K865" s="93" t="s">
        <v>634</v>
      </c>
    </row>
    <row r="866" spans="1:11" hidden="1" x14ac:dyDescent="0.3">
      <c r="A866" s="97" t="s">
        <v>654</v>
      </c>
      <c r="B866" s="62" t="s">
        <v>2133</v>
      </c>
      <c r="C866" s="97" t="s">
        <v>2134</v>
      </c>
      <c r="D866" s="97">
        <v>100</v>
      </c>
      <c r="E866" s="97" t="s">
        <v>2076</v>
      </c>
      <c r="F866" s="97" t="s">
        <v>419</v>
      </c>
      <c r="G866" s="97" t="s">
        <v>656</v>
      </c>
      <c r="H866" s="97">
        <v>1</v>
      </c>
      <c r="I866" s="96">
        <f t="shared" si="13"/>
        <v>0</v>
      </c>
      <c r="J866" s="59">
        <v>1</v>
      </c>
      <c r="K866" s="93" t="s">
        <v>634</v>
      </c>
    </row>
    <row r="867" spans="1:11" hidden="1" x14ac:dyDescent="0.3">
      <c r="A867" s="97" t="s">
        <v>654</v>
      </c>
      <c r="B867" s="62" t="s">
        <v>2135</v>
      </c>
      <c r="C867" s="97">
        <v>0</v>
      </c>
      <c r="D867" s="97">
        <v>100</v>
      </c>
      <c r="E867" s="97" t="s">
        <v>2076</v>
      </c>
      <c r="F867" s="97" t="s">
        <v>419</v>
      </c>
      <c r="G867" s="97" t="s">
        <v>656</v>
      </c>
      <c r="H867" s="97">
        <v>1</v>
      </c>
      <c r="I867" s="96">
        <f t="shared" si="13"/>
        <v>0</v>
      </c>
      <c r="J867" s="59">
        <v>1</v>
      </c>
      <c r="K867" s="93" t="s">
        <v>634</v>
      </c>
    </row>
    <row r="868" spans="1:11" hidden="1" x14ac:dyDescent="0.3">
      <c r="A868" s="97" t="s">
        <v>654</v>
      </c>
      <c r="B868" s="62" t="s">
        <v>2136</v>
      </c>
      <c r="C868" s="97" t="s">
        <v>2137</v>
      </c>
      <c r="D868" s="97">
        <v>100</v>
      </c>
      <c r="E868" s="97" t="s">
        <v>2076</v>
      </c>
      <c r="F868" s="97" t="s">
        <v>419</v>
      </c>
      <c r="G868" s="97" t="s">
        <v>656</v>
      </c>
      <c r="H868" s="97">
        <v>0</v>
      </c>
      <c r="I868" s="96">
        <f t="shared" si="13"/>
        <v>1</v>
      </c>
      <c r="J868" s="59">
        <v>1</v>
      </c>
      <c r="K868" s="93" t="s">
        <v>634</v>
      </c>
    </row>
    <row r="869" spans="1:11" hidden="1" x14ac:dyDescent="0.3">
      <c r="A869" s="97" t="s">
        <v>654</v>
      </c>
      <c r="B869" s="62" t="s">
        <v>570</v>
      </c>
      <c r="C869" s="97" t="s">
        <v>570</v>
      </c>
      <c r="D869" s="97">
        <v>63</v>
      </c>
      <c r="E869" s="97" t="s">
        <v>2076</v>
      </c>
      <c r="F869" s="97" t="s">
        <v>419</v>
      </c>
      <c r="G869" s="97" t="s">
        <v>656</v>
      </c>
      <c r="H869" s="97">
        <v>0</v>
      </c>
      <c r="I869" s="96">
        <f t="shared" si="13"/>
        <v>1</v>
      </c>
      <c r="J869" s="59">
        <v>0</v>
      </c>
      <c r="K869" s="93" t="s">
        <v>634</v>
      </c>
    </row>
    <row r="870" spans="1:11" hidden="1" x14ac:dyDescent="0.3">
      <c r="A870" s="97" t="s">
        <v>654</v>
      </c>
      <c r="B870" s="62" t="s">
        <v>561</v>
      </c>
      <c r="C870" s="97" t="s">
        <v>2138</v>
      </c>
      <c r="D870" s="97">
        <v>60</v>
      </c>
      <c r="E870" s="97" t="s">
        <v>2076</v>
      </c>
      <c r="F870" s="97" t="s">
        <v>419</v>
      </c>
      <c r="G870" s="97" t="s">
        <v>656</v>
      </c>
      <c r="H870" s="97">
        <v>1</v>
      </c>
      <c r="I870" s="96">
        <f t="shared" si="13"/>
        <v>0</v>
      </c>
      <c r="J870" s="59">
        <v>1</v>
      </c>
      <c r="K870" s="93" t="s">
        <v>634</v>
      </c>
    </row>
    <row r="871" spans="1:11" hidden="1" x14ac:dyDescent="0.3">
      <c r="A871" s="97" t="s">
        <v>654</v>
      </c>
      <c r="B871" s="62" t="s">
        <v>2139</v>
      </c>
      <c r="C871" s="97" t="s">
        <v>2140</v>
      </c>
      <c r="D871" s="97">
        <v>45</v>
      </c>
      <c r="E871" s="97" t="s">
        <v>2076</v>
      </c>
      <c r="F871" s="97" t="s">
        <v>419</v>
      </c>
      <c r="G871" s="97" t="s">
        <v>656</v>
      </c>
      <c r="H871" s="97">
        <v>1</v>
      </c>
      <c r="I871" s="96">
        <f t="shared" si="13"/>
        <v>0</v>
      </c>
      <c r="J871" s="59">
        <v>1</v>
      </c>
      <c r="K871" s="93" t="s">
        <v>634</v>
      </c>
    </row>
    <row r="872" spans="1:11" hidden="1" x14ac:dyDescent="0.3">
      <c r="A872" s="97" t="s">
        <v>654</v>
      </c>
      <c r="B872" s="62" t="s">
        <v>2141</v>
      </c>
      <c r="C872" s="97">
        <v>0</v>
      </c>
      <c r="D872" s="97">
        <v>40</v>
      </c>
      <c r="E872" s="97" t="s">
        <v>2076</v>
      </c>
      <c r="F872" s="97" t="s">
        <v>419</v>
      </c>
      <c r="G872" s="97" t="s">
        <v>656</v>
      </c>
      <c r="H872" s="97">
        <v>1</v>
      </c>
      <c r="I872" s="96">
        <f t="shared" si="13"/>
        <v>0</v>
      </c>
      <c r="J872" s="59">
        <v>1</v>
      </c>
      <c r="K872" s="93" t="s">
        <v>634</v>
      </c>
    </row>
    <row r="873" spans="1:11" hidden="1" x14ac:dyDescent="0.3">
      <c r="A873" s="97" t="s">
        <v>654</v>
      </c>
      <c r="B873" s="62" t="s">
        <v>2142</v>
      </c>
      <c r="C873" s="97" t="s">
        <v>2143</v>
      </c>
      <c r="D873" s="97">
        <v>35</v>
      </c>
      <c r="E873" s="97" t="s">
        <v>2076</v>
      </c>
      <c r="F873" s="97" t="s">
        <v>419</v>
      </c>
      <c r="G873" s="97" t="s">
        <v>656</v>
      </c>
      <c r="H873" s="97">
        <v>1</v>
      </c>
      <c r="I873" s="96">
        <f t="shared" si="13"/>
        <v>0</v>
      </c>
      <c r="J873" s="59">
        <v>1</v>
      </c>
      <c r="K873" s="93" t="s">
        <v>634</v>
      </c>
    </row>
    <row r="874" spans="1:11" hidden="1" x14ac:dyDescent="0.3">
      <c r="A874" s="97" t="s">
        <v>654</v>
      </c>
      <c r="B874" s="62" t="s">
        <v>2144</v>
      </c>
      <c r="C874" s="97" t="s">
        <v>2145</v>
      </c>
      <c r="D874" s="97">
        <v>30</v>
      </c>
      <c r="E874" s="97" t="s">
        <v>2076</v>
      </c>
      <c r="F874" s="97" t="s">
        <v>419</v>
      </c>
      <c r="G874" s="97" t="s">
        <v>656</v>
      </c>
      <c r="H874" s="97">
        <v>1</v>
      </c>
      <c r="I874" s="96">
        <f t="shared" si="13"/>
        <v>0</v>
      </c>
      <c r="J874" s="59">
        <v>1</v>
      </c>
      <c r="K874" s="93" t="s">
        <v>634</v>
      </c>
    </row>
    <row r="875" spans="1:11" hidden="1" x14ac:dyDescent="0.3">
      <c r="A875" s="97" t="s">
        <v>654</v>
      </c>
      <c r="B875" s="62" t="s">
        <v>2146</v>
      </c>
      <c r="C875" s="97">
        <v>0</v>
      </c>
      <c r="D875" s="97">
        <v>24.49</v>
      </c>
      <c r="E875" s="97" t="s">
        <v>2076</v>
      </c>
      <c r="F875" s="97" t="s">
        <v>419</v>
      </c>
      <c r="G875" s="97" t="s">
        <v>656</v>
      </c>
      <c r="H875" s="97">
        <v>1</v>
      </c>
      <c r="I875" s="96">
        <f t="shared" si="13"/>
        <v>0</v>
      </c>
      <c r="J875" s="59">
        <v>1</v>
      </c>
      <c r="K875" s="93" t="s">
        <v>634</v>
      </c>
    </row>
    <row r="876" spans="1:11" hidden="1" x14ac:dyDescent="0.3">
      <c r="A876" s="97" t="s">
        <v>654</v>
      </c>
      <c r="B876" s="62" t="s">
        <v>2147</v>
      </c>
      <c r="C876" s="97" t="s">
        <v>2147</v>
      </c>
      <c r="D876" s="97">
        <v>20</v>
      </c>
      <c r="E876" s="97" t="s">
        <v>2076</v>
      </c>
      <c r="F876" s="97" t="s">
        <v>419</v>
      </c>
      <c r="G876" s="97" t="s">
        <v>656</v>
      </c>
      <c r="H876" s="97">
        <v>0</v>
      </c>
      <c r="I876" s="96">
        <f t="shared" si="13"/>
        <v>1</v>
      </c>
      <c r="J876" s="59">
        <v>0</v>
      </c>
      <c r="K876" s="93" t="s">
        <v>634</v>
      </c>
    </row>
    <row r="877" spans="1:11" hidden="1" x14ac:dyDescent="0.3">
      <c r="A877" s="97" t="s">
        <v>654</v>
      </c>
      <c r="B877" s="62" t="s">
        <v>2148</v>
      </c>
      <c r="C877" s="97" t="s">
        <v>2148</v>
      </c>
      <c r="D877" s="97">
        <v>20</v>
      </c>
      <c r="E877" s="97" t="s">
        <v>2076</v>
      </c>
      <c r="F877" s="97" t="s">
        <v>419</v>
      </c>
      <c r="G877" s="97" t="s">
        <v>656</v>
      </c>
      <c r="H877" s="97">
        <v>0</v>
      </c>
      <c r="I877" s="96">
        <f t="shared" si="13"/>
        <v>1</v>
      </c>
      <c r="J877" s="59">
        <v>0</v>
      </c>
      <c r="K877" s="93" t="s">
        <v>634</v>
      </c>
    </row>
    <row r="878" spans="1:11" hidden="1" x14ac:dyDescent="0.3">
      <c r="A878" s="97" t="s">
        <v>654</v>
      </c>
      <c r="B878" s="62" t="s">
        <v>2149</v>
      </c>
      <c r="C878" s="97" t="s">
        <v>2149</v>
      </c>
      <c r="D878" s="97">
        <v>20</v>
      </c>
      <c r="E878" s="97" t="s">
        <v>2076</v>
      </c>
      <c r="F878" s="97" t="s">
        <v>419</v>
      </c>
      <c r="G878" s="97" t="s">
        <v>656</v>
      </c>
      <c r="H878" s="97">
        <v>0</v>
      </c>
      <c r="I878" s="96">
        <f t="shared" si="13"/>
        <v>1</v>
      </c>
      <c r="J878" s="59">
        <v>0</v>
      </c>
      <c r="K878" s="93" t="s">
        <v>634</v>
      </c>
    </row>
    <row r="879" spans="1:11" hidden="1" x14ac:dyDescent="0.3">
      <c r="A879" s="97" t="s">
        <v>654</v>
      </c>
      <c r="B879" s="62" t="s">
        <v>2150</v>
      </c>
      <c r="C879" s="97" t="s">
        <v>2150</v>
      </c>
      <c r="D879" s="97">
        <v>20</v>
      </c>
      <c r="E879" s="97" t="s">
        <v>2076</v>
      </c>
      <c r="F879" s="97" t="s">
        <v>419</v>
      </c>
      <c r="G879" s="97" t="s">
        <v>656</v>
      </c>
      <c r="H879" s="97">
        <v>1</v>
      </c>
      <c r="I879" s="96">
        <f t="shared" si="13"/>
        <v>0</v>
      </c>
      <c r="J879" s="59">
        <v>1</v>
      </c>
      <c r="K879" s="93" t="s">
        <v>634</v>
      </c>
    </row>
    <row r="880" spans="1:11" hidden="1" x14ac:dyDescent="0.3">
      <c r="A880" s="97" t="s">
        <v>654</v>
      </c>
      <c r="B880" s="62" t="s">
        <v>2151</v>
      </c>
      <c r="C880" s="97" t="s">
        <v>2151</v>
      </c>
      <c r="D880" s="97">
        <v>20</v>
      </c>
      <c r="E880" s="97" t="s">
        <v>2076</v>
      </c>
      <c r="F880" s="97" t="s">
        <v>419</v>
      </c>
      <c r="G880" s="97" t="s">
        <v>656</v>
      </c>
      <c r="H880" s="97">
        <v>0</v>
      </c>
      <c r="I880" s="96">
        <f t="shared" si="13"/>
        <v>1</v>
      </c>
      <c r="J880" s="59">
        <v>1</v>
      </c>
      <c r="K880" s="93" t="s">
        <v>634</v>
      </c>
    </row>
    <row r="881" spans="1:11" hidden="1" x14ac:dyDescent="0.3">
      <c r="A881" s="97" t="s">
        <v>654</v>
      </c>
      <c r="B881" s="62" t="s">
        <v>2152</v>
      </c>
      <c r="C881" s="97" t="s">
        <v>2153</v>
      </c>
      <c r="D881" s="97">
        <v>20</v>
      </c>
      <c r="E881" s="97" t="s">
        <v>2076</v>
      </c>
      <c r="F881" s="97" t="s">
        <v>419</v>
      </c>
      <c r="G881" s="97" t="s">
        <v>656</v>
      </c>
      <c r="H881" s="97">
        <v>0</v>
      </c>
      <c r="I881" s="96">
        <f t="shared" si="13"/>
        <v>1</v>
      </c>
      <c r="J881" s="59">
        <v>1</v>
      </c>
      <c r="K881" s="93" t="s">
        <v>634</v>
      </c>
    </row>
    <row r="882" spans="1:11" hidden="1" x14ac:dyDescent="0.3">
      <c r="A882" s="97" t="s">
        <v>654</v>
      </c>
      <c r="B882" s="62" t="s">
        <v>2154</v>
      </c>
      <c r="C882" s="97" t="s">
        <v>2155</v>
      </c>
      <c r="D882" s="97">
        <v>20</v>
      </c>
      <c r="E882" s="97" t="s">
        <v>2076</v>
      </c>
      <c r="F882" s="97" t="s">
        <v>419</v>
      </c>
      <c r="G882" s="97" t="s">
        <v>656</v>
      </c>
      <c r="H882" s="97">
        <v>0</v>
      </c>
      <c r="I882" s="96">
        <f t="shared" si="13"/>
        <v>1</v>
      </c>
      <c r="J882" s="59">
        <v>1</v>
      </c>
      <c r="K882" s="93" t="s">
        <v>634</v>
      </c>
    </row>
    <row r="883" spans="1:11" hidden="1" x14ac:dyDescent="0.3">
      <c r="A883" s="97" t="s">
        <v>654</v>
      </c>
      <c r="B883" s="62" t="s">
        <v>2156</v>
      </c>
      <c r="C883" s="97" t="s">
        <v>2157</v>
      </c>
      <c r="D883" s="97">
        <v>20</v>
      </c>
      <c r="E883" s="97" t="s">
        <v>2076</v>
      </c>
      <c r="F883" s="97" t="s">
        <v>419</v>
      </c>
      <c r="G883" s="97" t="s">
        <v>656</v>
      </c>
      <c r="H883" s="97">
        <v>0</v>
      </c>
      <c r="I883" s="96">
        <f t="shared" si="13"/>
        <v>1</v>
      </c>
      <c r="J883" s="59">
        <v>1</v>
      </c>
      <c r="K883" s="93" t="s">
        <v>634</v>
      </c>
    </row>
    <row r="884" spans="1:11" hidden="1" x14ac:dyDescent="0.3">
      <c r="A884" s="97" t="s">
        <v>654</v>
      </c>
      <c r="B884" s="62" t="s">
        <v>2158</v>
      </c>
      <c r="C884" s="97" t="s">
        <v>2159</v>
      </c>
      <c r="D884" s="97">
        <v>20</v>
      </c>
      <c r="E884" s="97" t="s">
        <v>2076</v>
      </c>
      <c r="F884" s="97" t="s">
        <v>419</v>
      </c>
      <c r="G884" s="97" t="s">
        <v>656</v>
      </c>
      <c r="H884" s="97">
        <v>1</v>
      </c>
      <c r="I884" s="96">
        <f t="shared" si="13"/>
        <v>0</v>
      </c>
      <c r="J884" s="59">
        <v>1</v>
      </c>
      <c r="K884" s="93" t="s">
        <v>634</v>
      </c>
    </row>
    <row r="885" spans="1:11" hidden="1" x14ac:dyDescent="0.3">
      <c r="A885" s="97" t="s">
        <v>654</v>
      </c>
      <c r="B885" s="62" t="s">
        <v>2160</v>
      </c>
      <c r="C885" s="97" t="s">
        <v>2161</v>
      </c>
      <c r="D885" s="97">
        <v>20</v>
      </c>
      <c r="E885" s="97" t="s">
        <v>2076</v>
      </c>
      <c r="F885" s="97" t="s">
        <v>419</v>
      </c>
      <c r="G885" s="97" t="s">
        <v>656</v>
      </c>
      <c r="H885" s="97">
        <v>1</v>
      </c>
      <c r="I885" s="96">
        <f t="shared" si="13"/>
        <v>0</v>
      </c>
      <c r="J885" s="59">
        <v>1</v>
      </c>
      <c r="K885" s="93" t="s">
        <v>634</v>
      </c>
    </row>
    <row r="886" spans="1:11" hidden="1" x14ac:dyDescent="0.3">
      <c r="A886" s="97" t="s">
        <v>654</v>
      </c>
      <c r="B886" s="62" t="s">
        <v>2162</v>
      </c>
      <c r="C886" s="97" t="s">
        <v>2163</v>
      </c>
      <c r="D886" s="97">
        <v>20</v>
      </c>
      <c r="E886" s="97" t="s">
        <v>2076</v>
      </c>
      <c r="F886" s="97" t="s">
        <v>419</v>
      </c>
      <c r="G886" s="97" t="s">
        <v>656</v>
      </c>
      <c r="H886" s="97">
        <v>1</v>
      </c>
      <c r="I886" s="96">
        <f t="shared" si="13"/>
        <v>0</v>
      </c>
      <c r="J886" s="59">
        <v>1</v>
      </c>
      <c r="K886" s="93" t="s">
        <v>634</v>
      </c>
    </row>
    <row r="887" spans="1:11" hidden="1" x14ac:dyDescent="0.3">
      <c r="A887" s="97" t="s">
        <v>654</v>
      </c>
      <c r="B887" s="62" t="s">
        <v>2164</v>
      </c>
      <c r="C887" s="97" t="s">
        <v>2165</v>
      </c>
      <c r="D887" s="97">
        <v>20</v>
      </c>
      <c r="E887" s="97" t="s">
        <v>2076</v>
      </c>
      <c r="F887" s="97" t="s">
        <v>419</v>
      </c>
      <c r="G887" s="97" t="s">
        <v>656</v>
      </c>
      <c r="H887" s="97">
        <v>0</v>
      </c>
      <c r="I887" s="96">
        <f t="shared" si="13"/>
        <v>1</v>
      </c>
      <c r="J887" s="59">
        <v>1</v>
      </c>
      <c r="K887" s="93" t="s">
        <v>634</v>
      </c>
    </row>
    <row r="888" spans="1:11" hidden="1" x14ac:dyDescent="0.3">
      <c r="A888" s="97" t="s">
        <v>654</v>
      </c>
      <c r="B888" s="62" t="s">
        <v>2166</v>
      </c>
      <c r="C888" s="97" t="s">
        <v>2167</v>
      </c>
      <c r="D888" s="97">
        <v>20</v>
      </c>
      <c r="E888" s="97" t="s">
        <v>2076</v>
      </c>
      <c r="F888" s="97" t="s">
        <v>419</v>
      </c>
      <c r="G888" s="97" t="s">
        <v>656</v>
      </c>
      <c r="H888" s="97">
        <v>0</v>
      </c>
      <c r="I888" s="96">
        <f t="shared" si="13"/>
        <v>1</v>
      </c>
      <c r="J888" s="59">
        <v>1</v>
      </c>
      <c r="K888" s="93" t="s">
        <v>634</v>
      </c>
    </row>
    <row r="889" spans="1:11" hidden="1" x14ac:dyDescent="0.3">
      <c r="A889" s="97" t="s">
        <v>654</v>
      </c>
      <c r="B889" s="62" t="s">
        <v>2168</v>
      </c>
      <c r="C889" s="97" t="s">
        <v>2169</v>
      </c>
      <c r="D889" s="97">
        <v>20</v>
      </c>
      <c r="E889" s="97" t="s">
        <v>2076</v>
      </c>
      <c r="F889" s="97" t="s">
        <v>419</v>
      </c>
      <c r="G889" s="97" t="s">
        <v>656</v>
      </c>
      <c r="H889" s="97">
        <v>0</v>
      </c>
      <c r="I889" s="96">
        <f t="shared" si="13"/>
        <v>1</v>
      </c>
      <c r="J889" s="59">
        <v>1</v>
      </c>
      <c r="K889" s="93" t="s">
        <v>634</v>
      </c>
    </row>
    <row r="890" spans="1:11" hidden="1" x14ac:dyDescent="0.3">
      <c r="A890" s="97" t="s">
        <v>654</v>
      </c>
      <c r="B890" s="62" t="s">
        <v>2170</v>
      </c>
      <c r="C890" s="97" t="s">
        <v>2171</v>
      </c>
      <c r="D890" s="97">
        <v>20</v>
      </c>
      <c r="E890" s="97" t="s">
        <v>2076</v>
      </c>
      <c r="F890" s="97" t="s">
        <v>419</v>
      </c>
      <c r="G890" s="97" t="s">
        <v>656</v>
      </c>
      <c r="H890" s="97">
        <v>0</v>
      </c>
      <c r="I890" s="96">
        <f t="shared" si="13"/>
        <v>1</v>
      </c>
      <c r="J890" s="59">
        <v>1</v>
      </c>
      <c r="K890" s="93" t="s">
        <v>634</v>
      </c>
    </row>
    <row r="891" spans="1:11" hidden="1" x14ac:dyDescent="0.3">
      <c r="A891" s="97" t="s">
        <v>654</v>
      </c>
      <c r="B891" s="62" t="s">
        <v>2172</v>
      </c>
      <c r="C891" s="97" t="s">
        <v>2173</v>
      </c>
      <c r="D891" s="97">
        <v>20</v>
      </c>
      <c r="E891" s="97" t="s">
        <v>2076</v>
      </c>
      <c r="F891" s="97" t="s">
        <v>419</v>
      </c>
      <c r="G891" s="97" t="s">
        <v>656</v>
      </c>
      <c r="H891" s="97">
        <v>0</v>
      </c>
      <c r="I891" s="96">
        <f t="shared" si="13"/>
        <v>1</v>
      </c>
      <c r="J891" s="59">
        <v>1</v>
      </c>
      <c r="K891" s="93" t="s">
        <v>634</v>
      </c>
    </row>
    <row r="892" spans="1:11" hidden="1" x14ac:dyDescent="0.3">
      <c r="A892" s="97" t="s">
        <v>654</v>
      </c>
      <c r="B892" s="62" t="s">
        <v>2174</v>
      </c>
      <c r="C892" s="97" t="s">
        <v>2175</v>
      </c>
      <c r="D892" s="97">
        <v>20</v>
      </c>
      <c r="E892" s="97" t="s">
        <v>2076</v>
      </c>
      <c r="F892" s="97" t="s">
        <v>419</v>
      </c>
      <c r="G892" s="97" t="s">
        <v>656</v>
      </c>
      <c r="H892" s="97">
        <v>0</v>
      </c>
      <c r="I892" s="96">
        <f t="shared" si="13"/>
        <v>1</v>
      </c>
      <c r="J892" s="59">
        <v>1</v>
      </c>
      <c r="K892" s="93" t="s">
        <v>634</v>
      </c>
    </row>
    <row r="893" spans="1:11" hidden="1" x14ac:dyDescent="0.3">
      <c r="A893" s="97" t="s">
        <v>654</v>
      </c>
      <c r="B893" s="62" t="s">
        <v>2176</v>
      </c>
      <c r="C893" s="97" t="s">
        <v>2177</v>
      </c>
      <c r="D893" s="97">
        <v>20</v>
      </c>
      <c r="E893" s="97" t="s">
        <v>2076</v>
      </c>
      <c r="F893" s="97" t="s">
        <v>419</v>
      </c>
      <c r="G893" s="97" t="s">
        <v>656</v>
      </c>
      <c r="H893" s="97">
        <v>1</v>
      </c>
      <c r="I893" s="96">
        <f t="shared" si="13"/>
        <v>0</v>
      </c>
      <c r="J893" s="59">
        <v>1</v>
      </c>
      <c r="K893" s="93" t="s">
        <v>634</v>
      </c>
    </row>
    <row r="894" spans="1:11" hidden="1" x14ac:dyDescent="0.3">
      <c r="A894" s="97" t="s">
        <v>654</v>
      </c>
      <c r="B894" s="62" t="s">
        <v>2178</v>
      </c>
      <c r="C894" s="97">
        <v>0</v>
      </c>
      <c r="D894" s="97">
        <v>18.5</v>
      </c>
      <c r="E894" s="97" t="s">
        <v>2076</v>
      </c>
      <c r="F894" s="97" t="s">
        <v>419</v>
      </c>
      <c r="G894" s="97" t="s">
        <v>656</v>
      </c>
      <c r="H894" s="97">
        <v>0</v>
      </c>
      <c r="I894" s="96">
        <f t="shared" si="13"/>
        <v>1</v>
      </c>
      <c r="J894" s="59">
        <v>1</v>
      </c>
      <c r="K894" s="93" t="s">
        <v>634</v>
      </c>
    </row>
    <row r="895" spans="1:11" hidden="1" x14ac:dyDescent="0.3">
      <c r="A895" s="97" t="s">
        <v>654</v>
      </c>
      <c r="B895" s="62" t="s">
        <v>2179</v>
      </c>
      <c r="C895" s="97" t="s">
        <v>2180</v>
      </c>
      <c r="D895" s="97">
        <v>14.5</v>
      </c>
      <c r="E895" s="97" t="s">
        <v>2076</v>
      </c>
      <c r="F895" s="97" t="s">
        <v>419</v>
      </c>
      <c r="G895" s="97" t="s">
        <v>656</v>
      </c>
      <c r="H895" s="97">
        <v>1</v>
      </c>
      <c r="I895" s="96">
        <f t="shared" si="13"/>
        <v>0</v>
      </c>
      <c r="J895" s="59">
        <v>1</v>
      </c>
      <c r="K895" s="93" t="s">
        <v>634</v>
      </c>
    </row>
    <row r="896" spans="1:11" hidden="1" x14ac:dyDescent="0.3">
      <c r="A896" s="97" t="s">
        <v>654</v>
      </c>
      <c r="B896" s="62" t="s">
        <v>2181</v>
      </c>
      <c r="C896" s="97" t="s">
        <v>2182</v>
      </c>
      <c r="D896" s="97">
        <v>14.4</v>
      </c>
      <c r="E896" s="97" t="s">
        <v>2076</v>
      </c>
      <c r="F896" s="97" t="s">
        <v>419</v>
      </c>
      <c r="G896" s="97" t="s">
        <v>656</v>
      </c>
      <c r="H896" s="97">
        <v>1</v>
      </c>
      <c r="I896" s="96">
        <f t="shared" si="13"/>
        <v>0</v>
      </c>
      <c r="J896" s="59">
        <v>1</v>
      </c>
      <c r="K896" s="93" t="s">
        <v>634</v>
      </c>
    </row>
    <row r="897" spans="1:11" hidden="1" x14ac:dyDescent="0.3">
      <c r="A897" s="97" t="s">
        <v>654</v>
      </c>
      <c r="B897" s="62" t="s">
        <v>2183</v>
      </c>
      <c r="C897" s="97">
        <v>0</v>
      </c>
      <c r="D897" s="97">
        <v>14</v>
      </c>
      <c r="E897" s="97" t="s">
        <v>2076</v>
      </c>
      <c r="F897" s="97" t="s">
        <v>419</v>
      </c>
      <c r="G897" s="97" t="s">
        <v>656</v>
      </c>
      <c r="H897" s="97">
        <v>1</v>
      </c>
      <c r="I897" s="96">
        <f t="shared" si="13"/>
        <v>0</v>
      </c>
      <c r="J897" s="59">
        <v>1</v>
      </c>
      <c r="K897" s="93" t="s">
        <v>634</v>
      </c>
    </row>
    <row r="898" spans="1:11" hidden="1" x14ac:dyDescent="0.3">
      <c r="A898" s="97" t="s">
        <v>654</v>
      </c>
      <c r="B898" s="62" t="s">
        <v>2184</v>
      </c>
      <c r="C898" s="97">
        <v>0</v>
      </c>
      <c r="D898" s="97">
        <v>14</v>
      </c>
      <c r="E898" s="97" t="s">
        <v>2076</v>
      </c>
      <c r="F898" s="97" t="s">
        <v>419</v>
      </c>
      <c r="G898" s="97" t="s">
        <v>656</v>
      </c>
      <c r="H898" s="97">
        <v>1</v>
      </c>
      <c r="I898" s="96">
        <f t="shared" ref="I898:I961" si="14">NOT(H898)*1</f>
        <v>0</v>
      </c>
      <c r="J898" s="59">
        <v>1</v>
      </c>
      <c r="K898" s="93" t="s">
        <v>634</v>
      </c>
    </row>
    <row r="899" spans="1:11" hidden="1" x14ac:dyDescent="0.3">
      <c r="A899" s="97" t="s">
        <v>654</v>
      </c>
      <c r="B899" s="62" t="s">
        <v>2185</v>
      </c>
      <c r="C899" s="97" t="s">
        <v>2186</v>
      </c>
      <c r="D899" s="97">
        <v>13.8</v>
      </c>
      <c r="E899" s="97" t="s">
        <v>2076</v>
      </c>
      <c r="F899" s="97" t="s">
        <v>419</v>
      </c>
      <c r="G899" s="97" t="s">
        <v>656</v>
      </c>
      <c r="H899" s="97">
        <v>0</v>
      </c>
      <c r="I899" s="96">
        <f t="shared" si="14"/>
        <v>1</v>
      </c>
      <c r="J899" s="59">
        <v>1</v>
      </c>
      <c r="K899" s="93" t="s">
        <v>634</v>
      </c>
    </row>
    <row r="900" spans="1:11" hidden="1" x14ac:dyDescent="0.3">
      <c r="A900" s="97" t="s">
        <v>654</v>
      </c>
      <c r="B900" s="62" t="s">
        <v>2187</v>
      </c>
      <c r="C900" s="97">
        <v>0</v>
      </c>
      <c r="D900" s="97">
        <v>13.5</v>
      </c>
      <c r="E900" s="97" t="s">
        <v>2076</v>
      </c>
      <c r="F900" s="97" t="s">
        <v>419</v>
      </c>
      <c r="G900" s="97" t="s">
        <v>656</v>
      </c>
      <c r="H900" s="97">
        <v>1</v>
      </c>
      <c r="I900" s="96">
        <f t="shared" si="14"/>
        <v>0</v>
      </c>
      <c r="J900" s="59">
        <v>1</v>
      </c>
      <c r="K900" s="93" t="s">
        <v>634</v>
      </c>
    </row>
    <row r="901" spans="1:11" hidden="1" x14ac:dyDescent="0.3">
      <c r="A901" s="97" t="s">
        <v>654</v>
      </c>
      <c r="B901" s="62" t="s">
        <v>2188</v>
      </c>
      <c r="C901" s="97">
        <v>0</v>
      </c>
      <c r="D901" s="97">
        <v>12</v>
      </c>
      <c r="E901" s="97" t="s">
        <v>2076</v>
      </c>
      <c r="F901" s="97" t="s">
        <v>419</v>
      </c>
      <c r="G901" s="97" t="s">
        <v>656</v>
      </c>
      <c r="H901" s="97">
        <v>1</v>
      </c>
      <c r="I901" s="96">
        <f t="shared" si="14"/>
        <v>0</v>
      </c>
      <c r="J901" s="59">
        <v>1</v>
      </c>
      <c r="K901" s="93" t="s">
        <v>634</v>
      </c>
    </row>
    <row r="902" spans="1:11" hidden="1" x14ac:dyDescent="0.3">
      <c r="A902" s="97" t="s">
        <v>654</v>
      </c>
      <c r="B902" s="62" t="s">
        <v>2189</v>
      </c>
      <c r="C902" s="97" t="s">
        <v>2190</v>
      </c>
      <c r="D902" s="97">
        <v>10</v>
      </c>
      <c r="E902" s="97" t="s">
        <v>2076</v>
      </c>
      <c r="F902" s="97" t="s">
        <v>419</v>
      </c>
      <c r="G902" s="97" t="s">
        <v>656</v>
      </c>
      <c r="H902" s="97">
        <v>1</v>
      </c>
      <c r="I902" s="96">
        <f t="shared" si="14"/>
        <v>0</v>
      </c>
      <c r="J902" s="59">
        <v>1</v>
      </c>
      <c r="K902" s="93" t="s">
        <v>634</v>
      </c>
    </row>
    <row r="903" spans="1:11" hidden="1" x14ac:dyDescent="0.3">
      <c r="A903" s="97" t="s">
        <v>654</v>
      </c>
      <c r="B903" s="62" t="s">
        <v>2191</v>
      </c>
      <c r="C903" s="97" t="s">
        <v>2192</v>
      </c>
      <c r="D903" s="97">
        <v>9</v>
      </c>
      <c r="E903" s="97" t="s">
        <v>2076</v>
      </c>
      <c r="F903" s="97" t="s">
        <v>419</v>
      </c>
      <c r="G903" s="97" t="s">
        <v>656</v>
      </c>
      <c r="H903" s="97">
        <v>0</v>
      </c>
      <c r="I903" s="96">
        <f t="shared" si="14"/>
        <v>1</v>
      </c>
      <c r="J903" s="59">
        <v>1</v>
      </c>
      <c r="K903" s="93" t="s">
        <v>634</v>
      </c>
    </row>
    <row r="904" spans="1:11" hidden="1" x14ac:dyDescent="0.3">
      <c r="A904" s="97" t="s">
        <v>654</v>
      </c>
      <c r="B904" s="62" t="s">
        <v>2193</v>
      </c>
      <c r="C904" s="97" t="s">
        <v>2194</v>
      </c>
      <c r="D904" s="97">
        <v>8.5</v>
      </c>
      <c r="E904" s="97" t="s">
        <v>2076</v>
      </c>
      <c r="F904" s="97" t="s">
        <v>419</v>
      </c>
      <c r="G904" s="97" t="s">
        <v>656</v>
      </c>
      <c r="H904" s="97">
        <v>0</v>
      </c>
      <c r="I904" s="96">
        <f t="shared" si="14"/>
        <v>1</v>
      </c>
      <c r="J904" s="59">
        <v>1</v>
      </c>
      <c r="K904" s="93" t="s">
        <v>634</v>
      </c>
    </row>
    <row r="905" spans="1:11" hidden="1" x14ac:dyDescent="0.3">
      <c r="A905" s="97" t="s">
        <v>654</v>
      </c>
      <c r="B905" s="62" t="s">
        <v>2195</v>
      </c>
      <c r="C905" s="97">
        <v>0</v>
      </c>
      <c r="D905" s="97">
        <v>6.5</v>
      </c>
      <c r="E905" s="97" t="s">
        <v>2076</v>
      </c>
      <c r="F905" s="97" t="s">
        <v>419</v>
      </c>
      <c r="G905" s="97" t="s">
        <v>656</v>
      </c>
      <c r="H905" s="97">
        <v>1</v>
      </c>
      <c r="I905" s="96">
        <f t="shared" si="14"/>
        <v>0</v>
      </c>
      <c r="J905" s="59">
        <v>1</v>
      </c>
      <c r="K905" s="93" t="s">
        <v>634</v>
      </c>
    </row>
    <row r="906" spans="1:11" hidden="1" x14ac:dyDescent="0.3">
      <c r="A906" s="97" t="s">
        <v>654</v>
      </c>
      <c r="B906" s="62" t="s">
        <v>2196</v>
      </c>
      <c r="C906" s="97">
        <v>0</v>
      </c>
      <c r="D906" s="97">
        <v>5.5</v>
      </c>
      <c r="E906" s="97" t="s">
        <v>2076</v>
      </c>
      <c r="F906" s="97" t="s">
        <v>419</v>
      </c>
      <c r="G906" s="97" t="s">
        <v>656</v>
      </c>
      <c r="H906" s="97">
        <v>1</v>
      </c>
      <c r="I906" s="96">
        <f t="shared" si="14"/>
        <v>0</v>
      </c>
      <c r="J906" s="59">
        <v>1</v>
      </c>
      <c r="K906" s="93" t="s">
        <v>634</v>
      </c>
    </row>
    <row r="907" spans="1:11" hidden="1" x14ac:dyDescent="0.3">
      <c r="A907" s="97" t="s">
        <v>654</v>
      </c>
      <c r="B907" s="62" t="s">
        <v>2197</v>
      </c>
      <c r="C907" s="97" t="s">
        <v>2198</v>
      </c>
      <c r="D907" s="97">
        <v>5.25</v>
      </c>
      <c r="E907" s="97" t="s">
        <v>2076</v>
      </c>
      <c r="F907" s="97" t="s">
        <v>419</v>
      </c>
      <c r="G907" s="97" t="s">
        <v>656</v>
      </c>
      <c r="H907" s="97">
        <v>0</v>
      </c>
      <c r="I907" s="96">
        <f t="shared" si="14"/>
        <v>1</v>
      </c>
      <c r="J907" s="59">
        <v>1</v>
      </c>
      <c r="K907" s="93" t="s">
        <v>634</v>
      </c>
    </row>
    <row r="908" spans="1:11" hidden="1" x14ac:dyDescent="0.3">
      <c r="A908" s="97" t="s">
        <v>654</v>
      </c>
      <c r="B908" s="62" t="s">
        <v>2199</v>
      </c>
      <c r="C908" s="97">
        <v>0</v>
      </c>
      <c r="D908" s="97">
        <v>5</v>
      </c>
      <c r="E908" s="97" t="s">
        <v>2076</v>
      </c>
      <c r="F908" s="97" t="s">
        <v>419</v>
      </c>
      <c r="G908" s="97" t="s">
        <v>656</v>
      </c>
      <c r="H908" s="97">
        <v>1</v>
      </c>
      <c r="I908" s="96">
        <f t="shared" si="14"/>
        <v>0</v>
      </c>
      <c r="J908" s="59">
        <v>1</v>
      </c>
      <c r="K908" s="93" t="s">
        <v>634</v>
      </c>
    </row>
    <row r="909" spans="1:11" hidden="1" x14ac:dyDescent="0.3">
      <c r="A909" s="97" t="s">
        <v>654</v>
      </c>
      <c r="B909" s="62" t="s">
        <v>2200</v>
      </c>
      <c r="C909" s="97" t="s">
        <v>2201</v>
      </c>
      <c r="D909" s="97">
        <v>4.8</v>
      </c>
      <c r="E909" s="97" t="s">
        <v>2076</v>
      </c>
      <c r="F909" s="97" t="s">
        <v>419</v>
      </c>
      <c r="G909" s="97" t="s">
        <v>656</v>
      </c>
      <c r="H909" s="97">
        <v>1</v>
      </c>
      <c r="I909" s="96">
        <f t="shared" si="14"/>
        <v>0</v>
      </c>
      <c r="J909" s="59">
        <v>1</v>
      </c>
      <c r="K909" s="93" t="s">
        <v>634</v>
      </c>
    </row>
    <row r="910" spans="1:11" hidden="1" x14ac:dyDescent="0.3">
      <c r="A910" s="97" t="s">
        <v>654</v>
      </c>
      <c r="B910" s="62" t="s">
        <v>2202</v>
      </c>
      <c r="C910" s="97" t="s">
        <v>2203</v>
      </c>
      <c r="D910" s="97">
        <v>4.32</v>
      </c>
      <c r="E910" s="97" t="s">
        <v>2076</v>
      </c>
      <c r="F910" s="97" t="s">
        <v>419</v>
      </c>
      <c r="G910" s="97" t="s">
        <v>656</v>
      </c>
      <c r="H910" s="97">
        <v>0</v>
      </c>
      <c r="I910" s="96">
        <f t="shared" si="14"/>
        <v>1</v>
      </c>
      <c r="J910" s="59">
        <v>1</v>
      </c>
      <c r="K910" s="93" t="s">
        <v>634</v>
      </c>
    </row>
    <row r="911" spans="1:11" hidden="1" x14ac:dyDescent="0.3">
      <c r="A911" s="97" t="s">
        <v>654</v>
      </c>
      <c r="B911" s="62" t="s">
        <v>2204</v>
      </c>
      <c r="C911" s="97">
        <v>0</v>
      </c>
      <c r="D911" s="97">
        <v>4</v>
      </c>
      <c r="E911" s="97" t="s">
        <v>2076</v>
      </c>
      <c r="F911" s="97" t="s">
        <v>419</v>
      </c>
      <c r="G911" s="97" t="s">
        <v>656</v>
      </c>
      <c r="H911" s="97">
        <v>1</v>
      </c>
      <c r="I911" s="96">
        <f t="shared" si="14"/>
        <v>0</v>
      </c>
      <c r="J911" s="59">
        <v>1</v>
      </c>
      <c r="K911" s="93" t="s">
        <v>634</v>
      </c>
    </row>
    <row r="912" spans="1:11" hidden="1" x14ac:dyDescent="0.3">
      <c r="A912" s="97" t="s">
        <v>654</v>
      </c>
      <c r="B912" s="62" t="s">
        <v>2205</v>
      </c>
      <c r="C912" s="97" t="s">
        <v>2206</v>
      </c>
      <c r="D912" s="97">
        <v>3.75</v>
      </c>
      <c r="E912" s="97" t="s">
        <v>2076</v>
      </c>
      <c r="F912" s="97" t="s">
        <v>419</v>
      </c>
      <c r="G912" s="97" t="s">
        <v>656</v>
      </c>
      <c r="H912" s="97">
        <v>1</v>
      </c>
      <c r="I912" s="96">
        <f t="shared" si="14"/>
        <v>0</v>
      </c>
      <c r="J912" s="59">
        <v>1</v>
      </c>
      <c r="K912" s="93" t="s">
        <v>634</v>
      </c>
    </row>
    <row r="913" spans="1:11" hidden="1" x14ac:dyDescent="0.3">
      <c r="A913" s="97" t="s">
        <v>654</v>
      </c>
      <c r="B913" s="62" t="s">
        <v>2207</v>
      </c>
      <c r="C913" s="97" t="s">
        <v>2208</v>
      </c>
      <c r="D913" s="97">
        <v>3</v>
      </c>
      <c r="E913" s="97" t="s">
        <v>2076</v>
      </c>
      <c r="F913" s="97" t="s">
        <v>419</v>
      </c>
      <c r="G913" s="97" t="s">
        <v>656</v>
      </c>
      <c r="H913" s="97">
        <v>0</v>
      </c>
      <c r="I913" s="96">
        <f t="shared" si="14"/>
        <v>1</v>
      </c>
      <c r="J913" s="59">
        <v>1</v>
      </c>
      <c r="K913" s="93" t="s">
        <v>634</v>
      </c>
    </row>
    <row r="914" spans="1:11" hidden="1" x14ac:dyDescent="0.3">
      <c r="A914" s="97" t="s">
        <v>654</v>
      </c>
      <c r="B914" s="62" t="s">
        <v>2209</v>
      </c>
      <c r="C914" s="97" t="s">
        <v>2210</v>
      </c>
      <c r="D914" s="97">
        <v>3</v>
      </c>
      <c r="E914" s="97" t="s">
        <v>2076</v>
      </c>
      <c r="F914" s="97" t="s">
        <v>419</v>
      </c>
      <c r="G914" s="97" t="s">
        <v>656</v>
      </c>
      <c r="H914" s="97">
        <v>0</v>
      </c>
      <c r="I914" s="96">
        <f t="shared" si="14"/>
        <v>1</v>
      </c>
      <c r="J914" s="59">
        <v>1</v>
      </c>
      <c r="K914" s="93" t="s">
        <v>634</v>
      </c>
    </row>
    <row r="915" spans="1:11" hidden="1" x14ac:dyDescent="0.3">
      <c r="A915" s="97" t="s">
        <v>654</v>
      </c>
      <c r="B915" s="62" t="s">
        <v>2211</v>
      </c>
      <c r="C915" s="97" t="s">
        <v>2212</v>
      </c>
      <c r="D915" s="97">
        <v>3</v>
      </c>
      <c r="E915" s="97" t="s">
        <v>2076</v>
      </c>
      <c r="F915" s="97" t="s">
        <v>419</v>
      </c>
      <c r="G915" s="97" t="s">
        <v>656</v>
      </c>
      <c r="H915" s="97">
        <v>0</v>
      </c>
      <c r="I915" s="96">
        <f t="shared" si="14"/>
        <v>1</v>
      </c>
      <c r="J915" s="59">
        <v>1</v>
      </c>
      <c r="K915" s="93" t="s">
        <v>634</v>
      </c>
    </row>
    <row r="916" spans="1:11" hidden="1" x14ac:dyDescent="0.3">
      <c r="A916" s="97" t="s">
        <v>654</v>
      </c>
      <c r="B916" s="62" t="s">
        <v>2213</v>
      </c>
      <c r="C916" s="97" t="s">
        <v>2214</v>
      </c>
      <c r="D916" s="97">
        <v>3</v>
      </c>
      <c r="E916" s="97" t="s">
        <v>2076</v>
      </c>
      <c r="F916" s="97" t="s">
        <v>419</v>
      </c>
      <c r="G916" s="97" t="s">
        <v>656</v>
      </c>
      <c r="H916" s="97">
        <v>0</v>
      </c>
      <c r="I916" s="96">
        <f t="shared" si="14"/>
        <v>1</v>
      </c>
      <c r="J916" s="59">
        <v>1</v>
      </c>
      <c r="K916" s="93" t="s">
        <v>634</v>
      </c>
    </row>
    <row r="917" spans="1:11" hidden="1" x14ac:dyDescent="0.3">
      <c r="A917" s="97" t="s">
        <v>654</v>
      </c>
      <c r="B917" s="62" t="s">
        <v>2215</v>
      </c>
      <c r="C917" s="97" t="s">
        <v>2216</v>
      </c>
      <c r="D917" s="97">
        <v>3</v>
      </c>
      <c r="E917" s="97" t="s">
        <v>2076</v>
      </c>
      <c r="F917" s="97" t="s">
        <v>419</v>
      </c>
      <c r="G917" s="97" t="s">
        <v>656</v>
      </c>
      <c r="H917" s="97">
        <v>1</v>
      </c>
      <c r="I917" s="96">
        <f t="shared" si="14"/>
        <v>0</v>
      </c>
      <c r="J917" s="59">
        <v>1</v>
      </c>
      <c r="K917" s="93" t="s">
        <v>634</v>
      </c>
    </row>
    <row r="918" spans="1:11" hidden="1" x14ac:dyDescent="0.3">
      <c r="A918" s="97" t="s">
        <v>654</v>
      </c>
      <c r="B918" s="62" t="s">
        <v>2217</v>
      </c>
      <c r="C918" s="97" t="s">
        <v>2218</v>
      </c>
      <c r="D918" s="97">
        <v>3</v>
      </c>
      <c r="E918" s="97" t="s">
        <v>2076</v>
      </c>
      <c r="F918" s="97" t="s">
        <v>419</v>
      </c>
      <c r="G918" s="97" t="s">
        <v>656</v>
      </c>
      <c r="H918" s="97">
        <v>0</v>
      </c>
      <c r="I918" s="96">
        <f t="shared" si="14"/>
        <v>1</v>
      </c>
      <c r="J918" s="59">
        <v>1</v>
      </c>
      <c r="K918" s="93" t="s">
        <v>634</v>
      </c>
    </row>
    <row r="919" spans="1:11" hidden="1" x14ac:dyDescent="0.3">
      <c r="A919" s="97" t="s">
        <v>654</v>
      </c>
      <c r="B919" s="62" t="s">
        <v>2219</v>
      </c>
      <c r="C919" s="97" t="s">
        <v>2220</v>
      </c>
      <c r="D919" s="97">
        <v>3</v>
      </c>
      <c r="E919" s="97" t="s">
        <v>2076</v>
      </c>
      <c r="F919" s="97" t="s">
        <v>419</v>
      </c>
      <c r="G919" s="97" t="s">
        <v>656</v>
      </c>
      <c r="H919" s="97">
        <v>0</v>
      </c>
      <c r="I919" s="96">
        <f t="shared" si="14"/>
        <v>1</v>
      </c>
      <c r="J919" s="59">
        <v>1</v>
      </c>
      <c r="K919" s="93" t="s">
        <v>634</v>
      </c>
    </row>
    <row r="920" spans="1:11" hidden="1" x14ac:dyDescent="0.3">
      <c r="A920" s="97" t="s">
        <v>654</v>
      </c>
      <c r="B920" s="62" t="s">
        <v>2221</v>
      </c>
      <c r="C920" s="97" t="s">
        <v>2221</v>
      </c>
      <c r="D920" s="97">
        <v>3</v>
      </c>
      <c r="E920" s="97" t="s">
        <v>2076</v>
      </c>
      <c r="F920" s="97" t="s">
        <v>419</v>
      </c>
      <c r="G920" s="97" t="s">
        <v>656</v>
      </c>
      <c r="H920" s="97">
        <v>0</v>
      </c>
      <c r="I920" s="96">
        <f t="shared" si="14"/>
        <v>1</v>
      </c>
      <c r="J920" s="59">
        <v>1</v>
      </c>
      <c r="K920" s="93" t="s">
        <v>634</v>
      </c>
    </row>
    <row r="921" spans="1:11" hidden="1" x14ac:dyDescent="0.3">
      <c r="A921" s="97" t="s">
        <v>654</v>
      </c>
      <c r="B921" s="62" t="s">
        <v>2222</v>
      </c>
      <c r="C921" s="97" t="s">
        <v>2222</v>
      </c>
      <c r="D921" s="97">
        <v>3</v>
      </c>
      <c r="E921" s="97" t="s">
        <v>2076</v>
      </c>
      <c r="F921" s="97" t="s">
        <v>419</v>
      </c>
      <c r="G921" s="97" t="s">
        <v>656</v>
      </c>
      <c r="H921" s="97">
        <v>0</v>
      </c>
      <c r="I921" s="96">
        <f t="shared" si="14"/>
        <v>1</v>
      </c>
      <c r="J921" s="59">
        <v>1</v>
      </c>
      <c r="K921" s="93" t="s">
        <v>634</v>
      </c>
    </row>
    <row r="922" spans="1:11" hidden="1" x14ac:dyDescent="0.3">
      <c r="A922" s="97" t="s">
        <v>654</v>
      </c>
      <c r="B922" s="62" t="s">
        <v>2223</v>
      </c>
      <c r="C922" s="97" t="s">
        <v>2223</v>
      </c>
      <c r="D922" s="97">
        <v>3</v>
      </c>
      <c r="E922" s="97" t="s">
        <v>2076</v>
      </c>
      <c r="F922" s="97" t="s">
        <v>419</v>
      </c>
      <c r="G922" s="97" t="s">
        <v>656</v>
      </c>
      <c r="H922" s="97">
        <v>0</v>
      </c>
      <c r="I922" s="96">
        <f t="shared" si="14"/>
        <v>1</v>
      </c>
      <c r="J922" s="59">
        <v>1</v>
      </c>
      <c r="K922" s="93" t="s">
        <v>634</v>
      </c>
    </row>
    <row r="923" spans="1:11" hidden="1" x14ac:dyDescent="0.3">
      <c r="A923" s="97" t="s">
        <v>654</v>
      </c>
      <c r="B923" s="62" t="s">
        <v>2224</v>
      </c>
      <c r="C923" s="97" t="s">
        <v>2224</v>
      </c>
      <c r="D923" s="97">
        <v>3</v>
      </c>
      <c r="E923" s="97" t="s">
        <v>2076</v>
      </c>
      <c r="F923" s="97" t="s">
        <v>419</v>
      </c>
      <c r="G923" s="97" t="s">
        <v>656</v>
      </c>
      <c r="H923" s="97">
        <v>0</v>
      </c>
      <c r="I923" s="96">
        <f t="shared" si="14"/>
        <v>1</v>
      </c>
      <c r="J923" s="59">
        <v>1</v>
      </c>
      <c r="K923" s="93" t="s">
        <v>634</v>
      </c>
    </row>
    <row r="924" spans="1:11" hidden="1" x14ac:dyDescent="0.3">
      <c r="A924" s="97" t="s">
        <v>654</v>
      </c>
      <c r="B924" s="62" t="s">
        <v>2225</v>
      </c>
      <c r="C924" s="97">
        <v>0</v>
      </c>
      <c r="D924" s="97">
        <v>2.5</v>
      </c>
      <c r="E924" s="97" t="s">
        <v>2076</v>
      </c>
      <c r="F924" s="97" t="s">
        <v>419</v>
      </c>
      <c r="G924" s="97" t="s">
        <v>656</v>
      </c>
      <c r="H924" s="97">
        <v>1</v>
      </c>
      <c r="I924" s="96">
        <f t="shared" si="14"/>
        <v>0</v>
      </c>
      <c r="J924" s="59">
        <v>1</v>
      </c>
      <c r="K924" s="93" t="s">
        <v>634</v>
      </c>
    </row>
    <row r="925" spans="1:11" hidden="1" x14ac:dyDescent="0.3">
      <c r="A925" s="97" t="s">
        <v>654</v>
      </c>
      <c r="B925" s="62" t="s">
        <v>2226</v>
      </c>
      <c r="C925" s="97" t="s">
        <v>2227</v>
      </c>
      <c r="D925" s="97">
        <v>2.5</v>
      </c>
      <c r="E925" s="97" t="s">
        <v>2076</v>
      </c>
      <c r="F925" s="97" t="s">
        <v>419</v>
      </c>
      <c r="G925" s="97" t="s">
        <v>656</v>
      </c>
      <c r="H925" s="97">
        <v>1</v>
      </c>
      <c r="I925" s="96">
        <f t="shared" si="14"/>
        <v>0</v>
      </c>
      <c r="J925" s="59">
        <v>1</v>
      </c>
      <c r="K925" s="93" t="s">
        <v>634</v>
      </c>
    </row>
    <row r="926" spans="1:11" hidden="1" x14ac:dyDescent="0.3">
      <c r="A926" s="97" t="s">
        <v>654</v>
      </c>
      <c r="B926" s="62" t="s">
        <v>2228</v>
      </c>
      <c r="C926" s="97" t="s">
        <v>2228</v>
      </c>
      <c r="D926" s="97">
        <v>2.4</v>
      </c>
      <c r="E926" s="97" t="s">
        <v>2076</v>
      </c>
      <c r="F926" s="97" t="s">
        <v>419</v>
      </c>
      <c r="G926" s="97" t="s">
        <v>656</v>
      </c>
      <c r="H926" s="97">
        <v>0</v>
      </c>
      <c r="I926" s="96">
        <f t="shared" si="14"/>
        <v>1</v>
      </c>
      <c r="J926" s="59">
        <v>0</v>
      </c>
      <c r="K926" s="93" t="s">
        <v>634</v>
      </c>
    </row>
    <row r="927" spans="1:11" hidden="1" x14ac:dyDescent="0.3">
      <c r="A927" s="97" t="s">
        <v>654</v>
      </c>
      <c r="B927" s="62" t="s">
        <v>2229</v>
      </c>
      <c r="C927" s="97" t="s">
        <v>2230</v>
      </c>
      <c r="D927" s="97">
        <v>2</v>
      </c>
      <c r="E927" s="97" t="s">
        <v>2076</v>
      </c>
      <c r="F927" s="97" t="s">
        <v>419</v>
      </c>
      <c r="G927" s="97" t="s">
        <v>656</v>
      </c>
      <c r="H927" s="97">
        <v>1</v>
      </c>
      <c r="I927" s="96">
        <f t="shared" si="14"/>
        <v>0</v>
      </c>
      <c r="J927" s="59">
        <v>1</v>
      </c>
      <c r="K927" s="93" t="s">
        <v>634</v>
      </c>
    </row>
    <row r="928" spans="1:11" hidden="1" x14ac:dyDescent="0.3">
      <c r="A928" s="97" t="s">
        <v>654</v>
      </c>
      <c r="B928" s="62" t="s">
        <v>2231</v>
      </c>
      <c r="C928" s="97" t="s">
        <v>2232</v>
      </c>
      <c r="D928" s="97">
        <v>2</v>
      </c>
      <c r="E928" s="97" t="s">
        <v>2076</v>
      </c>
      <c r="F928" s="97" t="s">
        <v>419</v>
      </c>
      <c r="G928" s="97" t="s">
        <v>656</v>
      </c>
      <c r="H928" s="97">
        <v>0</v>
      </c>
      <c r="I928" s="96">
        <f t="shared" si="14"/>
        <v>1</v>
      </c>
      <c r="J928" s="59">
        <v>1</v>
      </c>
      <c r="K928" s="93" t="s">
        <v>634</v>
      </c>
    </row>
    <row r="929" spans="1:11" hidden="1" x14ac:dyDescent="0.3">
      <c r="A929" s="97" t="s">
        <v>654</v>
      </c>
      <c r="B929" s="62" t="s">
        <v>2233</v>
      </c>
      <c r="C929" s="97" t="s">
        <v>2234</v>
      </c>
      <c r="D929" s="97">
        <v>2</v>
      </c>
      <c r="E929" s="97" t="s">
        <v>2076</v>
      </c>
      <c r="F929" s="97" t="s">
        <v>419</v>
      </c>
      <c r="G929" s="97" t="s">
        <v>656</v>
      </c>
      <c r="H929" s="97">
        <v>0</v>
      </c>
      <c r="I929" s="96">
        <f t="shared" si="14"/>
        <v>1</v>
      </c>
      <c r="J929" s="59">
        <v>1</v>
      </c>
      <c r="K929" s="93" t="s">
        <v>634</v>
      </c>
    </row>
    <row r="930" spans="1:11" hidden="1" x14ac:dyDescent="0.3">
      <c r="A930" s="97" t="s">
        <v>654</v>
      </c>
      <c r="B930" s="62" t="s">
        <v>2235</v>
      </c>
      <c r="C930" s="97" t="s">
        <v>2236</v>
      </c>
      <c r="D930" s="97">
        <v>1.6</v>
      </c>
      <c r="E930" s="97" t="s">
        <v>2076</v>
      </c>
      <c r="F930" s="97" t="s">
        <v>419</v>
      </c>
      <c r="G930" s="97" t="s">
        <v>656</v>
      </c>
      <c r="H930" s="97">
        <v>1</v>
      </c>
      <c r="I930" s="96">
        <f t="shared" si="14"/>
        <v>0</v>
      </c>
      <c r="J930" s="59">
        <v>1</v>
      </c>
      <c r="K930" s="93" t="s">
        <v>634</v>
      </c>
    </row>
    <row r="931" spans="1:11" hidden="1" x14ac:dyDescent="0.3">
      <c r="A931" s="97" t="s">
        <v>654</v>
      </c>
      <c r="B931" s="62" t="s">
        <v>2237</v>
      </c>
      <c r="C931" s="97" t="s">
        <v>2238</v>
      </c>
      <c r="D931" s="97">
        <v>1.5</v>
      </c>
      <c r="E931" s="97" t="s">
        <v>2076</v>
      </c>
      <c r="F931" s="97" t="s">
        <v>419</v>
      </c>
      <c r="G931" s="97" t="s">
        <v>656</v>
      </c>
      <c r="H931" s="97">
        <v>0</v>
      </c>
      <c r="I931" s="96">
        <f t="shared" si="14"/>
        <v>1</v>
      </c>
      <c r="J931" s="59">
        <v>1</v>
      </c>
      <c r="K931" s="93" t="s">
        <v>634</v>
      </c>
    </row>
    <row r="932" spans="1:11" hidden="1" x14ac:dyDescent="0.3">
      <c r="A932" s="97" t="s">
        <v>654</v>
      </c>
      <c r="B932" s="62" t="s">
        <v>2239</v>
      </c>
      <c r="C932" s="97">
        <v>0</v>
      </c>
      <c r="D932" s="97">
        <v>1.5</v>
      </c>
      <c r="E932" s="97" t="s">
        <v>2076</v>
      </c>
      <c r="F932" s="97" t="s">
        <v>419</v>
      </c>
      <c r="G932" s="97" t="s">
        <v>656</v>
      </c>
      <c r="H932" s="97">
        <v>0</v>
      </c>
      <c r="I932" s="96">
        <f t="shared" si="14"/>
        <v>1</v>
      </c>
      <c r="J932" s="59">
        <v>1</v>
      </c>
      <c r="K932" s="93" t="s">
        <v>634</v>
      </c>
    </row>
    <row r="933" spans="1:11" hidden="1" x14ac:dyDescent="0.3">
      <c r="A933" s="97" t="s">
        <v>654</v>
      </c>
      <c r="B933" s="62" t="s">
        <v>2240</v>
      </c>
      <c r="C933" s="97">
        <v>0</v>
      </c>
      <c r="D933" s="97">
        <v>1.5</v>
      </c>
      <c r="E933" s="97" t="s">
        <v>2076</v>
      </c>
      <c r="F933" s="97" t="s">
        <v>419</v>
      </c>
      <c r="G933" s="97" t="s">
        <v>656</v>
      </c>
      <c r="H933" s="97">
        <v>0</v>
      </c>
      <c r="I933" s="96">
        <f t="shared" si="14"/>
        <v>1</v>
      </c>
      <c r="J933" s="59">
        <v>1</v>
      </c>
      <c r="K933" s="93" t="s">
        <v>634</v>
      </c>
    </row>
    <row r="934" spans="1:11" hidden="1" x14ac:dyDescent="0.3">
      <c r="A934" s="97" t="s">
        <v>654</v>
      </c>
      <c r="B934" s="62" t="s">
        <v>2241</v>
      </c>
      <c r="C934" s="97" t="s">
        <v>2242</v>
      </c>
      <c r="D934" s="97">
        <v>1.5</v>
      </c>
      <c r="E934" s="97" t="s">
        <v>2076</v>
      </c>
      <c r="F934" s="97" t="s">
        <v>419</v>
      </c>
      <c r="G934" s="97" t="s">
        <v>656</v>
      </c>
      <c r="H934" s="97">
        <v>1</v>
      </c>
      <c r="I934" s="96">
        <f t="shared" si="14"/>
        <v>0</v>
      </c>
      <c r="J934" s="59">
        <v>1</v>
      </c>
      <c r="K934" s="93" t="s">
        <v>634</v>
      </c>
    </row>
    <row r="935" spans="1:11" hidden="1" x14ac:dyDescent="0.3">
      <c r="A935" s="97" t="s">
        <v>654</v>
      </c>
      <c r="B935" s="62" t="s">
        <v>2243</v>
      </c>
      <c r="C935" s="97" t="s">
        <v>2244</v>
      </c>
      <c r="D935" s="97">
        <v>1.5</v>
      </c>
      <c r="E935" s="97" t="s">
        <v>2076</v>
      </c>
      <c r="F935" s="97" t="s">
        <v>419</v>
      </c>
      <c r="G935" s="97" t="s">
        <v>656</v>
      </c>
      <c r="H935" s="97">
        <v>1</v>
      </c>
      <c r="I935" s="96">
        <f t="shared" si="14"/>
        <v>0</v>
      </c>
      <c r="J935" s="59">
        <v>1</v>
      </c>
      <c r="K935" s="93" t="s">
        <v>634</v>
      </c>
    </row>
    <row r="936" spans="1:11" hidden="1" x14ac:dyDescent="0.3">
      <c r="A936" s="97" t="s">
        <v>654</v>
      </c>
      <c r="B936" s="62" t="s">
        <v>2245</v>
      </c>
      <c r="C936" s="97" t="s">
        <v>2246</v>
      </c>
      <c r="D936" s="97">
        <v>1.5</v>
      </c>
      <c r="E936" s="97" t="s">
        <v>2076</v>
      </c>
      <c r="F936" s="97" t="s">
        <v>419</v>
      </c>
      <c r="G936" s="97" t="s">
        <v>656</v>
      </c>
      <c r="H936" s="97">
        <v>1</v>
      </c>
      <c r="I936" s="96">
        <f t="shared" si="14"/>
        <v>0</v>
      </c>
      <c r="J936" s="59">
        <v>1</v>
      </c>
      <c r="K936" s="93" t="s">
        <v>634</v>
      </c>
    </row>
    <row r="937" spans="1:11" hidden="1" x14ac:dyDescent="0.3">
      <c r="A937" s="97" t="s">
        <v>654</v>
      </c>
      <c r="B937" s="62" t="s">
        <v>2247</v>
      </c>
      <c r="C937" s="97" t="s">
        <v>2248</v>
      </c>
      <c r="D937" s="97">
        <v>1.5</v>
      </c>
      <c r="E937" s="97" t="s">
        <v>2076</v>
      </c>
      <c r="F937" s="97" t="s">
        <v>419</v>
      </c>
      <c r="G937" s="97" t="s">
        <v>656</v>
      </c>
      <c r="H937" s="97">
        <v>0</v>
      </c>
      <c r="I937" s="96">
        <f t="shared" si="14"/>
        <v>1</v>
      </c>
      <c r="J937" s="59">
        <v>1</v>
      </c>
      <c r="K937" s="93" t="s">
        <v>634</v>
      </c>
    </row>
    <row r="938" spans="1:11" hidden="1" x14ac:dyDescent="0.3">
      <c r="A938" s="97" t="s">
        <v>654</v>
      </c>
      <c r="B938" s="62" t="s">
        <v>2249</v>
      </c>
      <c r="C938" s="97" t="s">
        <v>2250</v>
      </c>
      <c r="D938" s="97">
        <v>1.49</v>
      </c>
      <c r="E938" s="97" t="s">
        <v>2076</v>
      </c>
      <c r="F938" s="97" t="s">
        <v>419</v>
      </c>
      <c r="G938" s="97" t="s">
        <v>656</v>
      </c>
      <c r="H938" s="97">
        <v>1</v>
      </c>
      <c r="I938" s="96">
        <f t="shared" si="14"/>
        <v>0</v>
      </c>
      <c r="J938" s="59">
        <v>1</v>
      </c>
      <c r="K938" s="93" t="s">
        <v>634</v>
      </c>
    </row>
    <row r="939" spans="1:11" hidden="1" x14ac:dyDescent="0.3">
      <c r="A939" s="97" t="s">
        <v>654</v>
      </c>
      <c r="B939" s="62" t="s">
        <v>2251</v>
      </c>
      <c r="C939" s="97" t="s">
        <v>2252</v>
      </c>
      <c r="D939" s="97">
        <v>1.49</v>
      </c>
      <c r="E939" s="97" t="s">
        <v>2076</v>
      </c>
      <c r="F939" s="97" t="s">
        <v>419</v>
      </c>
      <c r="G939" s="97" t="s">
        <v>656</v>
      </c>
      <c r="H939" s="97">
        <v>1</v>
      </c>
      <c r="I939" s="96">
        <f t="shared" si="14"/>
        <v>0</v>
      </c>
      <c r="J939" s="59">
        <v>1</v>
      </c>
      <c r="K939" s="93" t="s">
        <v>634</v>
      </c>
    </row>
    <row r="940" spans="1:11" hidden="1" x14ac:dyDescent="0.3">
      <c r="A940" s="97" t="s">
        <v>654</v>
      </c>
      <c r="B940" s="62" t="s">
        <v>2253</v>
      </c>
      <c r="C940" s="97" t="s">
        <v>2254</v>
      </c>
      <c r="D940" s="97">
        <v>1.4</v>
      </c>
      <c r="E940" s="97" t="s">
        <v>2076</v>
      </c>
      <c r="F940" s="97" t="s">
        <v>419</v>
      </c>
      <c r="G940" s="97" t="s">
        <v>656</v>
      </c>
      <c r="H940" s="97">
        <v>1</v>
      </c>
      <c r="I940" s="96">
        <f t="shared" si="14"/>
        <v>0</v>
      </c>
      <c r="J940" s="59">
        <v>1</v>
      </c>
      <c r="K940" s="93" t="s">
        <v>634</v>
      </c>
    </row>
    <row r="941" spans="1:11" hidden="1" x14ac:dyDescent="0.3">
      <c r="A941" s="97" t="s">
        <v>654</v>
      </c>
      <c r="B941" s="62" t="s">
        <v>2255</v>
      </c>
      <c r="C941" s="97" t="s">
        <v>2256</v>
      </c>
      <c r="D941" s="97">
        <v>1</v>
      </c>
      <c r="E941" s="97" t="s">
        <v>2076</v>
      </c>
      <c r="F941" s="97" t="s">
        <v>419</v>
      </c>
      <c r="G941" s="97" t="s">
        <v>656</v>
      </c>
      <c r="H941" s="97">
        <v>1</v>
      </c>
      <c r="I941" s="96">
        <f t="shared" si="14"/>
        <v>0</v>
      </c>
      <c r="J941" s="59">
        <v>1</v>
      </c>
      <c r="K941" s="93" t="s">
        <v>634</v>
      </c>
    </row>
    <row r="942" spans="1:11" hidden="1" x14ac:dyDescent="0.3">
      <c r="A942" s="97" t="s">
        <v>654</v>
      </c>
      <c r="B942" s="62" t="s">
        <v>2257</v>
      </c>
      <c r="C942" s="97" t="s">
        <v>2258</v>
      </c>
      <c r="D942" s="97">
        <v>1</v>
      </c>
      <c r="E942" s="97" t="s">
        <v>2076</v>
      </c>
      <c r="F942" s="97" t="s">
        <v>419</v>
      </c>
      <c r="G942" s="97" t="s">
        <v>656</v>
      </c>
      <c r="H942" s="97">
        <v>0</v>
      </c>
      <c r="I942" s="96">
        <f t="shared" si="14"/>
        <v>1</v>
      </c>
      <c r="J942" s="59">
        <v>1</v>
      </c>
      <c r="K942" s="93" t="s">
        <v>634</v>
      </c>
    </row>
    <row r="943" spans="1:11" hidden="1" x14ac:dyDescent="0.3">
      <c r="A943" s="97" t="s">
        <v>654</v>
      </c>
      <c r="B943" s="62" t="s">
        <v>2259</v>
      </c>
      <c r="C943" s="97" t="s">
        <v>2260</v>
      </c>
      <c r="D943" s="97">
        <v>1</v>
      </c>
      <c r="E943" s="97" t="s">
        <v>2076</v>
      </c>
      <c r="F943" s="97" t="s">
        <v>419</v>
      </c>
      <c r="G943" s="97" t="s">
        <v>656</v>
      </c>
      <c r="H943" s="97">
        <v>0</v>
      </c>
      <c r="I943" s="96">
        <f t="shared" si="14"/>
        <v>1</v>
      </c>
      <c r="J943" s="59">
        <v>1</v>
      </c>
      <c r="K943" s="93" t="s">
        <v>634</v>
      </c>
    </row>
    <row r="944" spans="1:11" hidden="1" x14ac:dyDescent="0.3">
      <c r="A944" s="97" t="s">
        <v>654</v>
      </c>
      <c r="B944" s="62" t="s">
        <v>2261</v>
      </c>
      <c r="C944" s="97" t="s">
        <v>2262</v>
      </c>
      <c r="D944" s="97">
        <v>1</v>
      </c>
      <c r="E944" s="97" t="s">
        <v>2076</v>
      </c>
      <c r="F944" s="97" t="s">
        <v>419</v>
      </c>
      <c r="G944" s="97" t="s">
        <v>656</v>
      </c>
      <c r="H944" s="97">
        <v>0</v>
      </c>
      <c r="I944" s="96">
        <f t="shared" si="14"/>
        <v>1</v>
      </c>
      <c r="J944" s="59">
        <v>1</v>
      </c>
      <c r="K944" s="93" t="s">
        <v>634</v>
      </c>
    </row>
    <row r="945" spans="1:11" hidden="1" x14ac:dyDescent="0.3">
      <c r="A945" s="97" t="s">
        <v>654</v>
      </c>
      <c r="B945" s="62" t="s">
        <v>2263</v>
      </c>
      <c r="C945" s="97" t="s">
        <v>2264</v>
      </c>
      <c r="D945" s="97">
        <v>0.91</v>
      </c>
      <c r="E945" s="97" t="s">
        <v>2076</v>
      </c>
      <c r="F945" s="97" t="s">
        <v>419</v>
      </c>
      <c r="G945" s="97" t="s">
        <v>656</v>
      </c>
      <c r="H945" s="97">
        <v>0</v>
      </c>
      <c r="I945" s="96">
        <f t="shared" si="14"/>
        <v>1</v>
      </c>
      <c r="J945" s="59">
        <v>1</v>
      </c>
      <c r="K945" s="93" t="s">
        <v>634</v>
      </c>
    </row>
    <row r="946" spans="1:11" hidden="1" x14ac:dyDescent="0.3">
      <c r="A946" s="97" t="s">
        <v>654</v>
      </c>
      <c r="B946" s="62" t="s">
        <v>2265</v>
      </c>
      <c r="C946" s="97" t="s">
        <v>2266</v>
      </c>
      <c r="D946" s="97">
        <v>200</v>
      </c>
      <c r="E946" s="97" t="s">
        <v>2076</v>
      </c>
      <c r="F946" s="97" t="s">
        <v>419</v>
      </c>
      <c r="G946" s="97" t="s">
        <v>656</v>
      </c>
      <c r="H946" s="97">
        <v>1</v>
      </c>
      <c r="I946" s="96">
        <f t="shared" si="14"/>
        <v>0</v>
      </c>
      <c r="J946" s="59">
        <v>1</v>
      </c>
      <c r="K946" s="93" t="s">
        <v>634</v>
      </c>
    </row>
    <row r="947" spans="1:11" hidden="1" x14ac:dyDescent="0.3">
      <c r="A947" s="97" t="s">
        <v>654</v>
      </c>
      <c r="B947" s="62" t="s">
        <v>2267</v>
      </c>
      <c r="C947" s="97" t="s">
        <v>2268</v>
      </c>
      <c r="D947" s="97">
        <v>150</v>
      </c>
      <c r="E947" s="97" t="s">
        <v>2076</v>
      </c>
      <c r="F947" s="97" t="s">
        <v>419</v>
      </c>
      <c r="G947" s="97" t="s">
        <v>656</v>
      </c>
      <c r="H947" s="97">
        <v>0</v>
      </c>
      <c r="I947" s="96">
        <f t="shared" si="14"/>
        <v>1</v>
      </c>
      <c r="J947" s="59">
        <v>1</v>
      </c>
      <c r="K947" s="93" t="s">
        <v>634</v>
      </c>
    </row>
    <row r="948" spans="1:11" hidden="1" x14ac:dyDescent="0.3">
      <c r="A948" s="97" t="s">
        <v>654</v>
      </c>
      <c r="B948" s="62" t="s">
        <v>2269</v>
      </c>
      <c r="C948" s="97" t="s">
        <v>2270</v>
      </c>
      <c r="D948" s="97">
        <v>100</v>
      </c>
      <c r="E948" s="97" t="s">
        <v>2076</v>
      </c>
      <c r="F948" s="97" t="s">
        <v>419</v>
      </c>
      <c r="G948" s="97" t="s">
        <v>656</v>
      </c>
      <c r="H948" s="97">
        <v>1</v>
      </c>
      <c r="I948" s="96">
        <f t="shared" si="14"/>
        <v>0</v>
      </c>
      <c r="J948" s="59">
        <v>1</v>
      </c>
      <c r="K948" s="93" t="s">
        <v>634</v>
      </c>
    </row>
    <row r="949" spans="1:11" hidden="1" x14ac:dyDescent="0.3">
      <c r="A949" s="97" t="s">
        <v>654</v>
      </c>
      <c r="B949" s="62" t="s">
        <v>2271</v>
      </c>
      <c r="C949" s="97" t="s">
        <v>2272</v>
      </c>
      <c r="D949" s="97">
        <v>100</v>
      </c>
      <c r="E949" s="97" t="s">
        <v>2076</v>
      </c>
      <c r="F949" s="97" t="s">
        <v>419</v>
      </c>
      <c r="G949" s="97" t="s">
        <v>656</v>
      </c>
      <c r="H949" s="97">
        <v>1</v>
      </c>
      <c r="I949" s="96">
        <f t="shared" si="14"/>
        <v>0</v>
      </c>
      <c r="J949" s="59">
        <v>1</v>
      </c>
      <c r="K949" s="93" t="s">
        <v>634</v>
      </c>
    </row>
    <row r="950" spans="1:11" hidden="1" x14ac:dyDescent="0.3">
      <c r="A950" s="97" t="s">
        <v>654</v>
      </c>
      <c r="B950" s="62" t="s">
        <v>2273</v>
      </c>
      <c r="C950" s="97" t="s">
        <v>2274</v>
      </c>
      <c r="D950" s="97">
        <v>100</v>
      </c>
      <c r="E950" s="97" t="s">
        <v>2076</v>
      </c>
      <c r="F950" s="97" t="s">
        <v>419</v>
      </c>
      <c r="G950" s="97" t="s">
        <v>656</v>
      </c>
      <c r="H950" s="97">
        <v>1</v>
      </c>
      <c r="I950" s="96">
        <f t="shared" si="14"/>
        <v>0</v>
      </c>
      <c r="J950" s="59">
        <v>1</v>
      </c>
      <c r="K950" s="93" t="s">
        <v>634</v>
      </c>
    </row>
    <row r="951" spans="1:11" hidden="1" x14ac:dyDescent="0.3">
      <c r="A951" s="97" t="s">
        <v>654</v>
      </c>
      <c r="B951" s="62" t="s">
        <v>2275</v>
      </c>
      <c r="C951" s="97" t="s">
        <v>2276</v>
      </c>
      <c r="D951" s="97">
        <v>20</v>
      </c>
      <c r="E951" s="97" t="s">
        <v>2076</v>
      </c>
      <c r="F951" s="97" t="s">
        <v>419</v>
      </c>
      <c r="G951" s="97" t="s">
        <v>656</v>
      </c>
      <c r="H951" s="97">
        <v>0</v>
      </c>
      <c r="I951" s="96">
        <f t="shared" si="14"/>
        <v>1</v>
      </c>
      <c r="J951" s="59">
        <v>1</v>
      </c>
      <c r="K951" s="93" t="s">
        <v>634</v>
      </c>
    </row>
    <row r="952" spans="1:11" hidden="1" x14ac:dyDescent="0.3">
      <c r="A952" s="97" t="s">
        <v>654</v>
      </c>
      <c r="B952" s="62" t="s">
        <v>2277</v>
      </c>
      <c r="C952" s="97" t="s">
        <v>2278</v>
      </c>
      <c r="D952" s="97">
        <v>20</v>
      </c>
      <c r="E952" s="97" t="s">
        <v>2076</v>
      </c>
      <c r="F952" s="97" t="s">
        <v>419</v>
      </c>
      <c r="G952" s="97" t="s">
        <v>656</v>
      </c>
      <c r="H952" s="97">
        <v>1</v>
      </c>
      <c r="I952" s="96">
        <f t="shared" si="14"/>
        <v>0</v>
      </c>
      <c r="J952" s="59">
        <v>1</v>
      </c>
      <c r="K952" s="93" t="s">
        <v>634</v>
      </c>
    </row>
    <row r="953" spans="1:11" hidden="1" x14ac:dyDescent="0.3">
      <c r="A953" s="97" t="s">
        <v>654</v>
      </c>
      <c r="B953" s="62" t="s">
        <v>2279</v>
      </c>
      <c r="C953" s="97" t="s">
        <v>2280</v>
      </c>
      <c r="D953" s="97">
        <v>3</v>
      </c>
      <c r="E953" s="97" t="s">
        <v>2076</v>
      </c>
      <c r="F953" s="97" t="s">
        <v>419</v>
      </c>
      <c r="G953" s="97" t="s">
        <v>656</v>
      </c>
      <c r="H953" s="97">
        <v>1</v>
      </c>
      <c r="I953" s="96">
        <f t="shared" si="14"/>
        <v>0</v>
      </c>
      <c r="J953" s="59">
        <v>1</v>
      </c>
      <c r="K953" s="93" t="s">
        <v>634</v>
      </c>
    </row>
    <row r="954" spans="1:11" hidden="1" x14ac:dyDescent="0.3">
      <c r="A954" s="97" t="s">
        <v>654</v>
      </c>
      <c r="B954" s="62" t="s">
        <v>2281</v>
      </c>
      <c r="C954" s="97" t="s">
        <v>2282</v>
      </c>
      <c r="D954" s="97">
        <v>3</v>
      </c>
      <c r="E954" s="97" t="s">
        <v>2076</v>
      </c>
      <c r="F954" s="97" t="s">
        <v>419</v>
      </c>
      <c r="G954" s="97" t="s">
        <v>656</v>
      </c>
      <c r="H954" s="97">
        <v>1</v>
      </c>
      <c r="I954" s="96">
        <f t="shared" si="14"/>
        <v>0</v>
      </c>
      <c r="J954" s="59">
        <v>1</v>
      </c>
      <c r="K954" s="93" t="s">
        <v>634</v>
      </c>
    </row>
    <row r="955" spans="1:11" x14ac:dyDescent="0.3">
      <c r="A955" s="97" t="s">
        <v>837</v>
      </c>
      <c r="B955" s="62" t="s">
        <v>2283</v>
      </c>
      <c r="C955" s="97"/>
      <c r="D955" s="97" t="e">
        <v>#N/A</v>
      </c>
      <c r="E955" s="97" t="s">
        <v>2076</v>
      </c>
      <c r="F955" s="97" t="s">
        <v>421</v>
      </c>
      <c r="G955" s="97" t="s">
        <v>656</v>
      </c>
      <c r="H955" s="97">
        <v>0</v>
      </c>
      <c r="I955" s="96">
        <f t="shared" si="14"/>
        <v>1</v>
      </c>
      <c r="J955" s="59">
        <v>1</v>
      </c>
      <c r="K955" s="93" t="s">
        <v>634</v>
      </c>
    </row>
    <row r="956" spans="1:11" x14ac:dyDescent="0.3">
      <c r="A956" s="97" t="s">
        <v>837</v>
      </c>
      <c r="B956" s="62" t="s">
        <v>595</v>
      </c>
      <c r="C956" s="97"/>
      <c r="D956" s="97" t="e">
        <v>#N/A</v>
      </c>
      <c r="E956" s="97" t="s">
        <v>2076</v>
      </c>
      <c r="F956" s="97" t="s">
        <v>421</v>
      </c>
      <c r="G956" s="97" t="s">
        <v>656</v>
      </c>
      <c r="H956" s="97">
        <v>0</v>
      </c>
      <c r="I956" s="96">
        <f t="shared" si="14"/>
        <v>1</v>
      </c>
      <c r="J956" s="59">
        <v>1</v>
      </c>
      <c r="K956" s="93" t="s">
        <v>634</v>
      </c>
    </row>
    <row r="957" spans="1:11" x14ac:dyDescent="0.3">
      <c r="A957" s="97" t="s">
        <v>837</v>
      </c>
      <c r="B957" s="62" t="s">
        <v>2284</v>
      </c>
      <c r="C957" s="97"/>
      <c r="D957" s="97" t="e">
        <v>#N/A</v>
      </c>
      <c r="E957" s="97" t="s">
        <v>2076</v>
      </c>
      <c r="F957" s="97" t="s">
        <v>421</v>
      </c>
      <c r="G957" s="97" t="s">
        <v>656</v>
      </c>
      <c r="H957" s="97">
        <v>0</v>
      </c>
      <c r="I957" s="96">
        <f t="shared" si="14"/>
        <v>1</v>
      </c>
      <c r="J957" s="59">
        <v>1</v>
      </c>
      <c r="K957" s="93" t="s">
        <v>634</v>
      </c>
    </row>
    <row r="958" spans="1:11" x14ac:dyDescent="0.3">
      <c r="A958" s="97" t="s">
        <v>837</v>
      </c>
      <c r="B958" s="62" t="s">
        <v>2285</v>
      </c>
      <c r="C958" s="97"/>
      <c r="D958" s="97" t="e">
        <v>#N/A</v>
      </c>
      <c r="E958" s="97" t="s">
        <v>2076</v>
      </c>
      <c r="F958" s="97" t="s">
        <v>421</v>
      </c>
      <c r="G958" s="97" t="s">
        <v>656</v>
      </c>
      <c r="H958" s="97">
        <v>0</v>
      </c>
      <c r="I958" s="96">
        <f t="shared" si="14"/>
        <v>1</v>
      </c>
      <c r="J958" s="59">
        <v>1</v>
      </c>
      <c r="K958" s="93" t="s">
        <v>634</v>
      </c>
    </row>
    <row r="959" spans="1:11" hidden="1" x14ac:dyDescent="0.3">
      <c r="A959" s="97" t="s">
        <v>672</v>
      </c>
      <c r="B959" s="62" t="s">
        <v>2286</v>
      </c>
      <c r="C959" s="97" t="s">
        <v>2287</v>
      </c>
      <c r="D959" s="97" t="e">
        <v>#N/A</v>
      </c>
      <c r="E959" s="97" t="s">
        <v>2288</v>
      </c>
      <c r="F959" s="97" t="s">
        <v>429</v>
      </c>
      <c r="G959" s="97" t="s">
        <v>656</v>
      </c>
      <c r="H959" s="97">
        <v>1</v>
      </c>
      <c r="I959" s="96">
        <f t="shared" si="14"/>
        <v>0</v>
      </c>
      <c r="J959" s="59">
        <v>1</v>
      </c>
      <c r="K959" s="93" t="s">
        <v>636</v>
      </c>
    </row>
    <row r="960" spans="1:11" hidden="1" x14ac:dyDescent="0.3">
      <c r="A960" s="97" t="s">
        <v>672</v>
      </c>
      <c r="B960" s="62" t="s">
        <v>2289</v>
      </c>
      <c r="C960" s="97" t="s">
        <v>2290</v>
      </c>
      <c r="D960" s="97" t="e">
        <v>#N/A</v>
      </c>
      <c r="E960" s="97" t="s">
        <v>2288</v>
      </c>
      <c r="F960" s="97" t="s">
        <v>429</v>
      </c>
      <c r="G960" s="97" t="s">
        <v>656</v>
      </c>
      <c r="H960" s="97">
        <v>1</v>
      </c>
      <c r="I960" s="96">
        <f t="shared" si="14"/>
        <v>0</v>
      </c>
      <c r="J960" s="59">
        <v>1</v>
      </c>
      <c r="K960" s="93" t="s">
        <v>636</v>
      </c>
    </row>
    <row r="961" spans="1:11" hidden="1" x14ac:dyDescent="0.3">
      <c r="A961" s="97" t="s">
        <v>672</v>
      </c>
      <c r="B961" s="62" t="s">
        <v>2291</v>
      </c>
      <c r="C961" s="97" t="s">
        <v>2290</v>
      </c>
      <c r="D961" s="97" t="e">
        <v>#N/A</v>
      </c>
      <c r="E961" s="97" t="s">
        <v>2288</v>
      </c>
      <c r="F961" s="97" t="s">
        <v>429</v>
      </c>
      <c r="G961" s="97" t="s">
        <v>656</v>
      </c>
      <c r="H961" s="97">
        <v>1</v>
      </c>
      <c r="I961" s="96">
        <f t="shared" si="14"/>
        <v>0</v>
      </c>
      <c r="J961" s="59">
        <v>1</v>
      </c>
      <c r="K961" s="93" t="s">
        <v>636</v>
      </c>
    </row>
    <row r="962" spans="1:11" hidden="1" x14ac:dyDescent="0.3">
      <c r="A962" s="97" t="s">
        <v>672</v>
      </c>
      <c r="B962" s="62" t="s">
        <v>2292</v>
      </c>
      <c r="C962" s="97" t="s">
        <v>2290</v>
      </c>
      <c r="D962" s="97" t="e">
        <v>#N/A</v>
      </c>
      <c r="E962" s="97" t="s">
        <v>2288</v>
      </c>
      <c r="F962" s="97" t="s">
        <v>429</v>
      </c>
      <c r="G962" s="97" t="s">
        <v>656</v>
      </c>
      <c r="H962" s="97">
        <v>1</v>
      </c>
      <c r="I962" s="96">
        <f t="shared" ref="I962:I1025" si="15">NOT(H962)*1</f>
        <v>0</v>
      </c>
      <c r="J962" s="59">
        <v>1</v>
      </c>
      <c r="K962" s="93" t="s">
        <v>636</v>
      </c>
    </row>
    <row r="963" spans="1:11" hidden="1" x14ac:dyDescent="0.3">
      <c r="A963" s="97" t="s">
        <v>672</v>
      </c>
      <c r="B963" s="62" t="s">
        <v>2293</v>
      </c>
      <c r="C963" s="97" t="s">
        <v>2294</v>
      </c>
      <c r="D963" s="97" t="e">
        <v>#N/A</v>
      </c>
      <c r="E963" s="97" t="s">
        <v>2288</v>
      </c>
      <c r="F963" s="97" t="s">
        <v>429</v>
      </c>
      <c r="G963" s="97" t="s">
        <v>656</v>
      </c>
      <c r="H963" s="97">
        <v>1</v>
      </c>
      <c r="I963" s="96">
        <f t="shared" si="15"/>
        <v>0</v>
      </c>
      <c r="J963" s="59">
        <v>1</v>
      </c>
      <c r="K963" s="93" t="s">
        <v>636</v>
      </c>
    </row>
    <row r="964" spans="1:11" hidden="1" x14ac:dyDescent="0.3">
      <c r="A964" s="97" t="s">
        <v>672</v>
      </c>
      <c r="B964" s="62" t="s">
        <v>2295</v>
      </c>
      <c r="C964" s="97" t="s">
        <v>2296</v>
      </c>
      <c r="D964" s="97" t="e">
        <v>#N/A</v>
      </c>
      <c r="E964" s="97" t="s">
        <v>2288</v>
      </c>
      <c r="F964" s="97" t="s">
        <v>429</v>
      </c>
      <c r="G964" s="97" t="s">
        <v>656</v>
      </c>
      <c r="H964" s="97">
        <v>1</v>
      </c>
      <c r="I964" s="96">
        <f t="shared" si="15"/>
        <v>0</v>
      </c>
      <c r="J964" s="59">
        <v>1</v>
      </c>
      <c r="K964" s="93" t="s">
        <v>636</v>
      </c>
    </row>
    <row r="965" spans="1:11" hidden="1" x14ac:dyDescent="0.3">
      <c r="A965" s="97" t="s">
        <v>654</v>
      </c>
      <c r="B965" s="62" t="s">
        <v>2297</v>
      </c>
      <c r="C965" s="97">
        <v>0</v>
      </c>
      <c r="D965" s="97" t="e">
        <v>#N/A</v>
      </c>
      <c r="E965" s="97" t="s">
        <v>2288</v>
      </c>
      <c r="F965" s="97" t="s">
        <v>429</v>
      </c>
      <c r="G965" s="97" t="s">
        <v>656</v>
      </c>
      <c r="H965" s="97">
        <v>0</v>
      </c>
      <c r="I965" s="96">
        <f t="shared" si="15"/>
        <v>1</v>
      </c>
      <c r="J965" s="59">
        <v>1</v>
      </c>
      <c r="K965" s="93" t="s">
        <v>636</v>
      </c>
    </row>
    <row r="966" spans="1:11" hidden="1" x14ac:dyDescent="0.3">
      <c r="A966" s="97" t="s">
        <v>654</v>
      </c>
      <c r="B966" s="62" t="s">
        <v>2298</v>
      </c>
      <c r="C966" s="97">
        <v>0</v>
      </c>
      <c r="D966" s="97" t="e">
        <v>#N/A</v>
      </c>
      <c r="E966" s="97" t="s">
        <v>2288</v>
      </c>
      <c r="F966" s="97" t="s">
        <v>429</v>
      </c>
      <c r="G966" s="97" t="s">
        <v>656</v>
      </c>
      <c r="H966" s="97">
        <v>0</v>
      </c>
      <c r="I966" s="96">
        <f t="shared" si="15"/>
        <v>1</v>
      </c>
      <c r="J966" s="59">
        <v>1</v>
      </c>
      <c r="K966" s="93" t="s">
        <v>636</v>
      </c>
    </row>
    <row r="967" spans="1:11" hidden="1" x14ac:dyDescent="0.3">
      <c r="A967" s="97" t="s">
        <v>654</v>
      </c>
      <c r="B967" s="62" t="s">
        <v>2299</v>
      </c>
      <c r="C967" s="97">
        <v>0</v>
      </c>
      <c r="D967" s="97" t="e">
        <v>#N/A</v>
      </c>
      <c r="E967" s="97" t="s">
        <v>2288</v>
      </c>
      <c r="F967" s="97" t="s">
        <v>429</v>
      </c>
      <c r="G967" s="97" t="s">
        <v>656</v>
      </c>
      <c r="H967" s="97">
        <v>0</v>
      </c>
      <c r="I967" s="96">
        <f t="shared" si="15"/>
        <v>1</v>
      </c>
      <c r="J967" s="59">
        <v>1</v>
      </c>
      <c r="K967" s="93" t="s">
        <v>636</v>
      </c>
    </row>
    <row r="968" spans="1:11" hidden="1" x14ac:dyDescent="0.3">
      <c r="A968" s="97" t="s">
        <v>654</v>
      </c>
      <c r="B968" s="62" t="s">
        <v>2300</v>
      </c>
      <c r="C968" s="97">
        <v>0</v>
      </c>
      <c r="D968" s="97" t="e">
        <v>#N/A</v>
      </c>
      <c r="E968" s="97" t="s">
        <v>2288</v>
      </c>
      <c r="F968" s="97" t="s">
        <v>429</v>
      </c>
      <c r="G968" s="97" t="s">
        <v>656</v>
      </c>
      <c r="H968" s="97">
        <v>0</v>
      </c>
      <c r="I968" s="96">
        <f t="shared" si="15"/>
        <v>1</v>
      </c>
      <c r="J968" s="59">
        <v>1</v>
      </c>
      <c r="K968" s="93" t="s">
        <v>636</v>
      </c>
    </row>
    <row r="969" spans="1:11" hidden="1" x14ac:dyDescent="0.3">
      <c r="A969" s="97" t="s">
        <v>654</v>
      </c>
      <c r="B969" s="62" t="s">
        <v>2301</v>
      </c>
      <c r="C969" s="97">
        <v>0</v>
      </c>
      <c r="D969" s="97" t="e">
        <v>#N/A</v>
      </c>
      <c r="E969" s="97" t="s">
        <v>2288</v>
      </c>
      <c r="F969" s="97" t="s">
        <v>429</v>
      </c>
      <c r="G969" s="97" t="s">
        <v>656</v>
      </c>
      <c r="H969" s="97">
        <v>0</v>
      </c>
      <c r="I969" s="96">
        <f t="shared" si="15"/>
        <v>1</v>
      </c>
      <c r="J969" s="59">
        <v>1</v>
      </c>
      <c r="K969" s="93" t="s">
        <v>636</v>
      </c>
    </row>
    <row r="970" spans="1:11" hidden="1" x14ac:dyDescent="0.3">
      <c r="A970" s="97" t="s">
        <v>654</v>
      </c>
      <c r="B970" s="62" t="s">
        <v>2302</v>
      </c>
      <c r="C970" s="97">
        <v>0</v>
      </c>
      <c r="D970" s="97" t="e">
        <v>#N/A</v>
      </c>
      <c r="E970" s="97" t="s">
        <v>2288</v>
      </c>
      <c r="F970" s="97" t="s">
        <v>429</v>
      </c>
      <c r="G970" s="97" t="s">
        <v>656</v>
      </c>
      <c r="H970" s="97">
        <v>0</v>
      </c>
      <c r="I970" s="96">
        <f t="shared" si="15"/>
        <v>1</v>
      </c>
      <c r="J970" s="59">
        <v>1</v>
      </c>
      <c r="K970" s="93" t="s">
        <v>636</v>
      </c>
    </row>
    <row r="971" spans="1:11" hidden="1" x14ac:dyDescent="0.3">
      <c r="A971" s="97" t="s">
        <v>654</v>
      </c>
      <c r="B971" s="62" t="s">
        <v>2303</v>
      </c>
      <c r="C971" s="97">
        <v>0</v>
      </c>
      <c r="D971" s="97" t="e">
        <v>#N/A</v>
      </c>
      <c r="E971" s="97" t="s">
        <v>2288</v>
      </c>
      <c r="F971" s="97" t="s">
        <v>429</v>
      </c>
      <c r="G971" s="97" t="s">
        <v>656</v>
      </c>
      <c r="H971" s="97">
        <v>0</v>
      </c>
      <c r="I971" s="96">
        <f t="shared" si="15"/>
        <v>1</v>
      </c>
      <c r="J971" s="59">
        <v>1</v>
      </c>
      <c r="K971" s="93" t="s">
        <v>636</v>
      </c>
    </row>
    <row r="972" spans="1:11" hidden="1" x14ac:dyDescent="0.3">
      <c r="A972" s="97" t="s">
        <v>654</v>
      </c>
      <c r="B972" s="62" t="s">
        <v>2304</v>
      </c>
      <c r="C972" s="97">
        <v>0</v>
      </c>
      <c r="D972" s="97" t="e">
        <v>#N/A</v>
      </c>
      <c r="E972" s="97" t="s">
        <v>2288</v>
      </c>
      <c r="F972" s="97" t="s">
        <v>429</v>
      </c>
      <c r="G972" s="97" t="s">
        <v>656</v>
      </c>
      <c r="H972" s="97">
        <v>0</v>
      </c>
      <c r="I972" s="96">
        <f t="shared" si="15"/>
        <v>1</v>
      </c>
      <c r="J972" s="59">
        <v>1</v>
      </c>
      <c r="K972" s="93" t="s">
        <v>636</v>
      </c>
    </row>
    <row r="973" spans="1:11" hidden="1" x14ac:dyDescent="0.3">
      <c r="A973" s="97" t="s">
        <v>654</v>
      </c>
      <c r="B973" s="62" t="s">
        <v>2305</v>
      </c>
      <c r="C973" s="97">
        <v>0</v>
      </c>
      <c r="D973" s="97" t="e">
        <v>#N/A</v>
      </c>
      <c r="E973" s="97" t="s">
        <v>2288</v>
      </c>
      <c r="F973" s="97" t="s">
        <v>429</v>
      </c>
      <c r="G973" s="97" t="s">
        <v>656</v>
      </c>
      <c r="H973" s="97">
        <v>0</v>
      </c>
      <c r="I973" s="96">
        <f t="shared" si="15"/>
        <v>1</v>
      </c>
      <c r="J973" s="59">
        <v>1</v>
      </c>
      <c r="K973" s="93" t="s">
        <v>636</v>
      </c>
    </row>
    <row r="974" spans="1:11" hidden="1" x14ac:dyDescent="0.3">
      <c r="A974" s="97" t="s">
        <v>654</v>
      </c>
      <c r="B974" s="62" t="s">
        <v>2306</v>
      </c>
      <c r="C974" s="97">
        <v>0</v>
      </c>
      <c r="D974" s="97" t="e">
        <v>#N/A</v>
      </c>
      <c r="E974" s="97" t="s">
        <v>2288</v>
      </c>
      <c r="F974" s="97" t="s">
        <v>429</v>
      </c>
      <c r="G974" s="97" t="s">
        <v>656</v>
      </c>
      <c r="H974" s="97">
        <v>0</v>
      </c>
      <c r="I974" s="96">
        <f t="shared" si="15"/>
        <v>1</v>
      </c>
      <c r="J974" s="59">
        <v>1</v>
      </c>
      <c r="K974" s="93" t="s">
        <v>636</v>
      </c>
    </row>
    <row r="975" spans="1:11" hidden="1" x14ac:dyDescent="0.3">
      <c r="A975" s="97" t="s">
        <v>654</v>
      </c>
      <c r="B975" s="62" t="s">
        <v>2307</v>
      </c>
      <c r="C975" s="97">
        <v>0</v>
      </c>
      <c r="D975" s="97" t="e">
        <v>#N/A</v>
      </c>
      <c r="E975" s="97" t="s">
        <v>2288</v>
      </c>
      <c r="F975" s="97" t="s">
        <v>429</v>
      </c>
      <c r="G975" s="97" t="s">
        <v>656</v>
      </c>
      <c r="H975" s="97">
        <v>0</v>
      </c>
      <c r="I975" s="96">
        <f t="shared" si="15"/>
        <v>1</v>
      </c>
      <c r="J975" s="59">
        <v>1</v>
      </c>
      <c r="K975" s="93" t="s">
        <v>636</v>
      </c>
    </row>
    <row r="976" spans="1:11" hidden="1" x14ac:dyDescent="0.3">
      <c r="A976" s="97" t="s">
        <v>654</v>
      </c>
      <c r="B976" s="62" t="s">
        <v>2308</v>
      </c>
      <c r="C976" s="97">
        <v>0</v>
      </c>
      <c r="D976" s="97" t="e">
        <v>#N/A</v>
      </c>
      <c r="E976" s="97" t="s">
        <v>2288</v>
      </c>
      <c r="F976" s="97" t="s">
        <v>429</v>
      </c>
      <c r="G976" s="97" t="s">
        <v>656</v>
      </c>
      <c r="H976" s="97">
        <v>0</v>
      </c>
      <c r="I976" s="96">
        <f t="shared" si="15"/>
        <v>1</v>
      </c>
      <c r="J976" s="59">
        <v>1</v>
      </c>
      <c r="K976" s="93" t="s">
        <v>636</v>
      </c>
    </row>
    <row r="977" spans="1:11" hidden="1" x14ac:dyDescent="0.3">
      <c r="A977" s="97" t="s">
        <v>654</v>
      </c>
      <c r="B977" s="62" t="s">
        <v>2309</v>
      </c>
      <c r="C977" s="97">
        <v>0</v>
      </c>
      <c r="D977" s="97" t="e">
        <v>#N/A</v>
      </c>
      <c r="E977" s="97" t="s">
        <v>2288</v>
      </c>
      <c r="F977" s="97" t="s">
        <v>429</v>
      </c>
      <c r="G977" s="97" t="s">
        <v>656</v>
      </c>
      <c r="H977" s="97">
        <v>0</v>
      </c>
      <c r="I977" s="96">
        <f t="shared" si="15"/>
        <v>1</v>
      </c>
      <c r="J977" s="59">
        <v>1</v>
      </c>
      <c r="K977" s="93" t="s">
        <v>636</v>
      </c>
    </row>
    <row r="978" spans="1:11" hidden="1" x14ac:dyDescent="0.3">
      <c r="A978" s="97" t="s">
        <v>654</v>
      </c>
      <c r="B978" s="62" t="s">
        <v>2310</v>
      </c>
      <c r="C978" s="97">
        <v>0</v>
      </c>
      <c r="D978" s="97" t="e">
        <v>#N/A</v>
      </c>
      <c r="E978" s="97" t="s">
        <v>2288</v>
      </c>
      <c r="F978" s="97" t="s">
        <v>429</v>
      </c>
      <c r="G978" s="97" t="s">
        <v>656</v>
      </c>
      <c r="H978" s="97">
        <v>0</v>
      </c>
      <c r="I978" s="96">
        <f t="shared" si="15"/>
        <v>1</v>
      </c>
      <c r="J978" s="59">
        <v>1</v>
      </c>
      <c r="K978" s="93" t="s">
        <v>636</v>
      </c>
    </row>
    <row r="979" spans="1:11" hidden="1" x14ac:dyDescent="0.3">
      <c r="A979" s="97" t="s">
        <v>654</v>
      </c>
      <c r="B979" s="62" t="s">
        <v>2311</v>
      </c>
      <c r="C979" s="97">
        <v>0</v>
      </c>
      <c r="D979" s="97" t="e">
        <v>#N/A</v>
      </c>
      <c r="E979" s="97" t="s">
        <v>2288</v>
      </c>
      <c r="F979" s="97" t="s">
        <v>429</v>
      </c>
      <c r="G979" s="97" t="s">
        <v>656</v>
      </c>
      <c r="H979" s="97">
        <v>0</v>
      </c>
      <c r="I979" s="96">
        <f t="shared" si="15"/>
        <v>1</v>
      </c>
      <c r="J979" s="59">
        <v>1</v>
      </c>
      <c r="K979" s="93" t="s">
        <v>636</v>
      </c>
    </row>
    <row r="980" spans="1:11" hidden="1" x14ac:dyDescent="0.3">
      <c r="A980" s="97" t="s">
        <v>654</v>
      </c>
      <c r="B980" s="62" t="s">
        <v>2312</v>
      </c>
      <c r="C980" s="97" t="s">
        <v>2312</v>
      </c>
      <c r="D980" s="97" t="e">
        <v>#N/A</v>
      </c>
      <c r="E980" s="97" t="s">
        <v>2288</v>
      </c>
      <c r="F980" s="97" t="s">
        <v>429</v>
      </c>
      <c r="G980" s="97" t="s">
        <v>656</v>
      </c>
      <c r="H980" s="97">
        <v>0</v>
      </c>
      <c r="I980" s="96">
        <f t="shared" si="15"/>
        <v>1</v>
      </c>
      <c r="J980" s="59">
        <v>1</v>
      </c>
      <c r="K980" s="93" t="s">
        <v>636</v>
      </c>
    </row>
    <row r="981" spans="1:11" hidden="1" x14ac:dyDescent="0.3">
      <c r="A981" s="97" t="s">
        <v>654</v>
      </c>
      <c r="B981" s="62" t="s">
        <v>2313</v>
      </c>
      <c r="C981" s="97" t="s">
        <v>2313</v>
      </c>
      <c r="D981" s="97" t="e">
        <v>#N/A</v>
      </c>
      <c r="E981" s="97" t="s">
        <v>2288</v>
      </c>
      <c r="F981" s="97" t="s">
        <v>429</v>
      </c>
      <c r="G981" s="97" t="s">
        <v>656</v>
      </c>
      <c r="H981" s="97">
        <v>0</v>
      </c>
      <c r="I981" s="96">
        <f t="shared" si="15"/>
        <v>1</v>
      </c>
      <c r="J981" s="59">
        <v>1</v>
      </c>
      <c r="K981" s="93" t="s">
        <v>636</v>
      </c>
    </row>
    <row r="982" spans="1:11" hidden="1" x14ac:dyDescent="0.3">
      <c r="A982" s="97" t="s">
        <v>654</v>
      </c>
      <c r="B982" s="62" t="s">
        <v>2314</v>
      </c>
      <c r="C982" s="97" t="s">
        <v>2314</v>
      </c>
      <c r="D982" s="97" t="e">
        <v>#N/A</v>
      </c>
      <c r="E982" s="97" t="s">
        <v>2288</v>
      </c>
      <c r="F982" s="97" t="s">
        <v>429</v>
      </c>
      <c r="G982" s="97" t="s">
        <v>656</v>
      </c>
      <c r="H982" s="97">
        <v>0</v>
      </c>
      <c r="I982" s="96">
        <f t="shared" si="15"/>
        <v>1</v>
      </c>
      <c r="J982" s="59">
        <v>1</v>
      </c>
      <c r="K982" s="93" t="s">
        <v>636</v>
      </c>
    </row>
    <row r="983" spans="1:11" hidden="1" x14ac:dyDescent="0.3">
      <c r="A983" s="97" t="s">
        <v>654</v>
      </c>
      <c r="B983" s="62" t="s">
        <v>2315</v>
      </c>
      <c r="C983" s="97" t="s">
        <v>2316</v>
      </c>
      <c r="D983" s="97" t="e">
        <v>#N/A</v>
      </c>
      <c r="E983" s="97" t="s">
        <v>2288</v>
      </c>
      <c r="F983" s="97" t="s">
        <v>429</v>
      </c>
      <c r="G983" s="97" t="s">
        <v>656</v>
      </c>
      <c r="H983" s="97">
        <v>0</v>
      </c>
      <c r="I983" s="96">
        <f t="shared" si="15"/>
        <v>1</v>
      </c>
      <c r="J983" s="59">
        <v>1</v>
      </c>
      <c r="K983" s="93" t="s">
        <v>636</v>
      </c>
    </row>
    <row r="984" spans="1:11" hidden="1" x14ac:dyDescent="0.3">
      <c r="A984" s="97" t="s">
        <v>654</v>
      </c>
      <c r="B984" s="62" t="s">
        <v>2317</v>
      </c>
      <c r="C984" s="97" t="s">
        <v>2317</v>
      </c>
      <c r="D984" s="97" t="e">
        <v>#N/A</v>
      </c>
      <c r="E984" s="97" t="s">
        <v>2288</v>
      </c>
      <c r="F984" s="97" t="s">
        <v>429</v>
      </c>
      <c r="G984" s="97" t="s">
        <v>656</v>
      </c>
      <c r="H984" s="97">
        <v>0</v>
      </c>
      <c r="I984" s="96">
        <f t="shared" si="15"/>
        <v>1</v>
      </c>
      <c r="J984" s="59">
        <v>1</v>
      </c>
      <c r="K984" s="93" t="s">
        <v>636</v>
      </c>
    </row>
    <row r="985" spans="1:11" hidden="1" x14ac:dyDescent="0.3">
      <c r="A985" s="97" t="s">
        <v>654</v>
      </c>
      <c r="B985" s="62" t="s">
        <v>2318</v>
      </c>
      <c r="C985" s="97" t="s">
        <v>2318</v>
      </c>
      <c r="D985" s="97" t="e">
        <v>#N/A</v>
      </c>
      <c r="E985" s="97" t="s">
        <v>2288</v>
      </c>
      <c r="F985" s="97" t="s">
        <v>429</v>
      </c>
      <c r="G985" s="97" t="s">
        <v>656</v>
      </c>
      <c r="H985" s="97">
        <v>0</v>
      </c>
      <c r="I985" s="96">
        <f t="shared" si="15"/>
        <v>1</v>
      </c>
      <c r="J985" s="59">
        <v>1</v>
      </c>
      <c r="K985" s="93" t="s">
        <v>636</v>
      </c>
    </row>
    <row r="986" spans="1:11" hidden="1" x14ac:dyDescent="0.3">
      <c r="A986" s="97" t="s">
        <v>654</v>
      </c>
      <c r="B986" s="62" t="s">
        <v>2319</v>
      </c>
      <c r="C986" s="97" t="s">
        <v>2320</v>
      </c>
      <c r="D986" s="97" t="e">
        <v>#N/A</v>
      </c>
      <c r="E986" s="97" t="s">
        <v>2288</v>
      </c>
      <c r="F986" s="97" t="s">
        <v>429</v>
      </c>
      <c r="G986" s="97" t="s">
        <v>656</v>
      </c>
      <c r="H986" s="97">
        <v>0</v>
      </c>
      <c r="I986" s="96">
        <f t="shared" si="15"/>
        <v>1</v>
      </c>
      <c r="J986" s="59">
        <v>1</v>
      </c>
      <c r="K986" s="93" t="s">
        <v>636</v>
      </c>
    </row>
    <row r="987" spans="1:11" hidden="1" x14ac:dyDescent="0.3">
      <c r="A987" s="97" t="s">
        <v>654</v>
      </c>
      <c r="B987" s="62" t="s">
        <v>2321</v>
      </c>
      <c r="C987" s="97" t="s">
        <v>2322</v>
      </c>
      <c r="D987" s="97" t="e">
        <v>#N/A</v>
      </c>
      <c r="E987" s="97" t="s">
        <v>2288</v>
      </c>
      <c r="F987" s="97" t="s">
        <v>429</v>
      </c>
      <c r="G987" s="97" t="s">
        <v>656</v>
      </c>
      <c r="H987" s="97">
        <v>0</v>
      </c>
      <c r="I987" s="96">
        <f t="shared" si="15"/>
        <v>1</v>
      </c>
      <c r="J987" s="59">
        <v>1</v>
      </c>
      <c r="K987" s="93" t="s">
        <v>636</v>
      </c>
    </row>
    <row r="988" spans="1:11" hidden="1" x14ac:dyDescent="0.3">
      <c r="A988" s="97" t="s">
        <v>654</v>
      </c>
      <c r="B988" s="62" t="s">
        <v>2323</v>
      </c>
      <c r="C988" s="97" t="s">
        <v>2324</v>
      </c>
      <c r="D988" s="97" t="e">
        <v>#N/A</v>
      </c>
      <c r="E988" s="97" t="s">
        <v>2288</v>
      </c>
      <c r="F988" s="97" t="s">
        <v>429</v>
      </c>
      <c r="G988" s="97" t="s">
        <v>656</v>
      </c>
      <c r="H988" s="97">
        <v>0</v>
      </c>
      <c r="I988" s="96">
        <f t="shared" si="15"/>
        <v>1</v>
      </c>
      <c r="J988" s="59">
        <v>1</v>
      </c>
      <c r="K988" s="93" t="s">
        <v>636</v>
      </c>
    </row>
    <row r="989" spans="1:11" hidden="1" x14ac:dyDescent="0.3">
      <c r="A989" s="97" t="s">
        <v>654</v>
      </c>
      <c r="B989" s="62" t="s">
        <v>2325</v>
      </c>
      <c r="C989" s="97" t="s">
        <v>2326</v>
      </c>
      <c r="D989" s="97" t="e">
        <v>#N/A</v>
      </c>
      <c r="E989" s="97" t="s">
        <v>2288</v>
      </c>
      <c r="F989" s="97" t="s">
        <v>429</v>
      </c>
      <c r="G989" s="97" t="s">
        <v>656</v>
      </c>
      <c r="H989" s="97">
        <v>0</v>
      </c>
      <c r="I989" s="96">
        <f t="shared" si="15"/>
        <v>1</v>
      </c>
      <c r="J989" s="59">
        <v>1</v>
      </c>
      <c r="K989" s="93" t="s">
        <v>636</v>
      </c>
    </row>
    <row r="990" spans="1:11" hidden="1" x14ac:dyDescent="0.3">
      <c r="A990" s="97" t="s">
        <v>654</v>
      </c>
      <c r="B990" s="62" t="s">
        <v>2327</v>
      </c>
      <c r="C990" s="97" t="s">
        <v>2328</v>
      </c>
      <c r="D990" s="97" t="e">
        <v>#N/A</v>
      </c>
      <c r="E990" s="97" t="s">
        <v>2288</v>
      </c>
      <c r="F990" s="97" t="s">
        <v>429</v>
      </c>
      <c r="G990" s="97" t="s">
        <v>656</v>
      </c>
      <c r="H990" s="97">
        <v>0</v>
      </c>
      <c r="I990" s="96">
        <f t="shared" si="15"/>
        <v>1</v>
      </c>
      <c r="J990" s="59">
        <v>1</v>
      </c>
      <c r="K990" s="93" t="s">
        <v>636</v>
      </c>
    </row>
    <row r="991" spans="1:11" hidden="1" x14ac:dyDescent="0.3">
      <c r="A991" s="97" t="s">
        <v>654</v>
      </c>
      <c r="B991" s="62" t="s">
        <v>2329</v>
      </c>
      <c r="C991" s="97" t="s">
        <v>2320</v>
      </c>
      <c r="D991" s="97" t="e">
        <v>#N/A</v>
      </c>
      <c r="E991" s="97" t="s">
        <v>2288</v>
      </c>
      <c r="F991" s="97" t="s">
        <v>429</v>
      </c>
      <c r="G991" s="97" t="s">
        <v>656</v>
      </c>
      <c r="H991" s="97">
        <v>0</v>
      </c>
      <c r="I991" s="96">
        <f t="shared" si="15"/>
        <v>1</v>
      </c>
      <c r="J991" s="59">
        <v>1</v>
      </c>
      <c r="K991" s="93" t="s">
        <v>636</v>
      </c>
    </row>
    <row r="992" spans="1:11" hidden="1" x14ac:dyDescent="0.3">
      <c r="A992" s="97" t="s">
        <v>654</v>
      </c>
      <c r="B992" s="62" t="s">
        <v>2330</v>
      </c>
      <c r="C992" s="97" t="s">
        <v>2331</v>
      </c>
      <c r="D992" s="97" t="e">
        <v>#N/A</v>
      </c>
      <c r="E992" s="97" t="s">
        <v>2288</v>
      </c>
      <c r="F992" s="97" t="s">
        <v>429</v>
      </c>
      <c r="G992" s="97" t="s">
        <v>656</v>
      </c>
      <c r="H992" s="97">
        <v>0</v>
      </c>
      <c r="I992" s="96">
        <f t="shared" si="15"/>
        <v>1</v>
      </c>
      <c r="J992" s="59">
        <v>1</v>
      </c>
      <c r="K992" s="93" t="s">
        <v>636</v>
      </c>
    </row>
    <row r="993" spans="1:11" hidden="1" x14ac:dyDescent="0.3">
      <c r="A993" s="97" t="s">
        <v>654</v>
      </c>
      <c r="B993" s="62" t="s">
        <v>2332</v>
      </c>
      <c r="C993" s="97" t="s">
        <v>2333</v>
      </c>
      <c r="D993" s="97" t="e">
        <v>#N/A</v>
      </c>
      <c r="E993" s="97" t="s">
        <v>2288</v>
      </c>
      <c r="F993" s="97" t="s">
        <v>429</v>
      </c>
      <c r="G993" s="97" t="s">
        <v>656</v>
      </c>
      <c r="H993" s="97">
        <v>0</v>
      </c>
      <c r="I993" s="96">
        <f t="shared" si="15"/>
        <v>1</v>
      </c>
      <c r="J993" s="59">
        <v>1</v>
      </c>
      <c r="K993" s="93" t="s">
        <v>636</v>
      </c>
    </row>
    <row r="994" spans="1:11" hidden="1" x14ac:dyDescent="0.3">
      <c r="A994" s="97" t="s">
        <v>654</v>
      </c>
      <c r="B994" s="62" t="s">
        <v>2334</v>
      </c>
      <c r="C994" s="97" t="s">
        <v>2335</v>
      </c>
      <c r="D994" s="97" t="e">
        <v>#N/A</v>
      </c>
      <c r="E994" s="97" t="s">
        <v>2288</v>
      </c>
      <c r="F994" s="97" t="s">
        <v>429</v>
      </c>
      <c r="G994" s="97" t="s">
        <v>656</v>
      </c>
      <c r="H994" s="97">
        <v>0</v>
      </c>
      <c r="I994" s="96">
        <f t="shared" si="15"/>
        <v>1</v>
      </c>
      <c r="J994" s="59">
        <v>1</v>
      </c>
      <c r="K994" s="93" t="s">
        <v>636</v>
      </c>
    </row>
    <row r="995" spans="1:11" hidden="1" x14ac:dyDescent="0.3">
      <c r="A995" s="97" t="s">
        <v>654</v>
      </c>
      <c r="B995" s="62" t="s">
        <v>2336</v>
      </c>
      <c r="C995" s="97" t="s">
        <v>2337</v>
      </c>
      <c r="D995" s="97" t="e">
        <v>#N/A</v>
      </c>
      <c r="E995" s="97" t="s">
        <v>2288</v>
      </c>
      <c r="F995" s="97" t="s">
        <v>429</v>
      </c>
      <c r="G995" s="97" t="s">
        <v>656</v>
      </c>
      <c r="H995" s="97">
        <v>0</v>
      </c>
      <c r="I995" s="96">
        <f t="shared" si="15"/>
        <v>1</v>
      </c>
      <c r="J995" s="59">
        <v>1</v>
      </c>
      <c r="K995" s="93" t="s">
        <v>636</v>
      </c>
    </row>
    <row r="996" spans="1:11" hidden="1" x14ac:dyDescent="0.3">
      <c r="A996" s="97" t="s">
        <v>654</v>
      </c>
      <c r="B996" s="62" t="s">
        <v>2338</v>
      </c>
      <c r="C996" s="97" t="s">
        <v>2339</v>
      </c>
      <c r="D996" s="97" t="e">
        <v>#N/A</v>
      </c>
      <c r="E996" s="97" t="s">
        <v>2288</v>
      </c>
      <c r="F996" s="97" t="s">
        <v>429</v>
      </c>
      <c r="G996" s="97" t="s">
        <v>656</v>
      </c>
      <c r="H996" s="97">
        <v>0</v>
      </c>
      <c r="I996" s="96">
        <f t="shared" si="15"/>
        <v>1</v>
      </c>
      <c r="J996" s="59">
        <v>1</v>
      </c>
      <c r="K996" s="93" t="s">
        <v>636</v>
      </c>
    </row>
    <row r="997" spans="1:11" hidden="1" x14ac:dyDescent="0.3">
      <c r="A997" s="97" t="s">
        <v>654</v>
      </c>
      <c r="B997" s="62" t="s">
        <v>2340</v>
      </c>
      <c r="C997" s="97" t="s">
        <v>2341</v>
      </c>
      <c r="D997" s="97" t="e">
        <v>#N/A</v>
      </c>
      <c r="E997" s="97" t="s">
        <v>2288</v>
      </c>
      <c r="F997" s="97" t="s">
        <v>429</v>
      </c>
      <c r="G997" s="97" t="s">
        <v>656</v>
      </c>
      <c r="H997" s="97">
        <v>0</v>
      </c>
      <c r="I997" s="96">
        <f t="shared" si="15"/>
        <v>1</v>
      </c>
      <c r="J997" s="59">
        <v>1</v>
      </c>
      <c r="K997" s="93" t="s">
        <v>636</v>
      </c>
    </row>
    <row r="998" spans="1:11" hidden="1" x14ac:dyDescent="0.3">
      <c r="A998" s="97" t="s">
        <v>654</v>
      </c>
      <c r="B998" s="62" t="s">
        <v>2342</v>
      </c>
      <c r="C998" s="97" t="s">
        <v>2343</v>
      </c>
      <c r="D998" s="97" t="e">
        <v>#N/A</v>
      </c>
      <c r="E998" s="97" t="s">
        <v>2288</v>
      </c>
      <c r="F998" s="97" t="s">
        <v>429</v>
      </c>
      <c r="G998" s="97" t="s">
        <v>656</v>
      </c>
      <c r="H998" s="97">
        <v>0</v>
      </c>
      <c r="I998" s="96">
        <f t="shared" si="15"/>
        <v>1</v>
      </c>
      <c r="J998" s="59">
        <v>1</v>
      </c>
      <c r="K998" s="93" t="s">
        <v>636</v>
      </c>
    </row>
    <row r="999" spans="1:11" hidden="1" x14ac:dyDescent="0.3">
      <c r="A999" s="97" t="s">
        <v>654</v>
      </c>
      <c r="B999" s="62" t="s">
        <v>2344</v>
      </c>
      <c r="C999" s="97" t="s">
        <v>2345</v>
      </c>
      <c r="D999" s="97" t="e">
        <v>#N/A</v>
      </c>
      <c r="E999" s="97" t="s">
        <v>2288</v>
      </c>
      <c r="F999" s="97" t="s">
        <v>429</v>
      </c>
      <c r="G999" s="97" t="s">
        <v>656</v>
      </c>
      <c r="H999" s="97">
        <v>0</v>
      </c>
      <c r="I999" s="96">
        <f t="shared" si="15"/>
        <v>1</v>
      </c>
      <c r="J999" s="59">
        <v>1</v>
      </c>
      <c r="K999" s="93" t="s">
        <v>636</v>
      </c>
    </row>
    <row r="1000" spans="1:11" hidden="1" x14ac:dyDescent="0.3">
      <c r="A1000" s="97" t="s">
        <v>654</v>
      </c>
      <c r="B1000" s="62" t="s">
        <v>2346</v>
      </c>
      <c r="C1000" s="97" t="s">
        <v>2347</v>
      </c>
      <c r="D1000" s="97" t="e">
        <v>#N/A</v>
      </c>
      <c r="E1000" s="97" t="s">
        <v>2288</v>
      </c>
      <c r="F1000" s="97" t="s">
        <v>429</v>
      </c>
      <c r="G1000" s="97" t="s">
        <v>656</v>
      </c>
      <c r="H1000" s="97">
        <v>0</v>
      </c>
      <c r="I1000" s="96">
        <f t="shared" si="15"/>
        <v>1</v>
      </c>
      <c r="J1000" s="59">
        <v>1</v>
      </c>
      <c r="K1000" s="93" t="s">
        <v>636</v>
      </c>
    </row>
    <row r="1001" spans="1:11" hidden="1" x14ac:dyDescent="0.3">
      <c r="A1001" s="97" t="s">
        <v>654</v>
      </c>
      <c r="B1001" s="62" t="s">
        <v>2348</v>
      </c>
      <c r="C1001" s="97" t="s">
        <v>2349</v>
      </c>
      <c r="D1001" s="97" t="e">
        <v>#N/A</v>
      </c>
      <c r="E1001" s="97" t="s">
        <v>2288</v>
      </c>
      <c r="F1001" s="97" t="s">
        <v>429</v>
      </c>
      <c r="G1001" s="97" t="s">
        <v>656</v>
      </c>
      <c r="H1001" s="97">
        <v>0</v>
      </c>
      <c r="I1001" s="96">
        <f t="shared" si="15"/>
        <v>1</v>
      </c>
      <c r="J1001" s="59">
        <v>1</v>
      </c>
      <c r="K1001" s="93" t="s">
        <v>636</v>
      </c>
    </row>
    <row r="1002" spans="1:11" hidden="1" x14ac:dyDescent="0.3">
      <c r="A1002" s="97" t="s">
        <v>672</v>
      </c>
      <c r="B1002" s="62" t="s">
        <v>584</v>
      </c>
      <c r="C1002" s="97" t="s">
        <v>2350</v>
      </c>
      <c r="D1002" s="97">
        <v>12</v>
      </c>
      <c r="E1002" s="97" t="s">
        <v>2351</v>
      </c>
      <c r="F1002" s="97" t="s">
        <v>419</v>
      </c>
      <c r="G1002" s="97" t="s">
        <v>656</v>
      </c>
      <c r="H1002" s="97">
        <v>1</v>
      </c>
      <c r="I1002" s="96">
        <f t="shared" si="15"/>
        <v>0</v>
      </c>
      <c r="J1002" s="59">
        <v>1</v>
      </c>
      <c r="K1002" s="93" t="s">
        <v>631</v>
      </c>
    </row>
    <row r="1003" spans="1:11" hidden="1" x14ac:dyDescent="0.3">
      <c r="A1003" s="97" t="s">
        <v>672</v>
      </c>
      <c r="B1003" s="62" t="s">
        <v>2352</v>
      </c>
      <c r="C1003" s="97" t="s">
        <v>2353</v>
      </c>
      <c r="D1003" s="97">
        <v>0</v>
      </c>
      <c r="E1003" s="97" t="s">
        <v>2351</v>
      </c>
      <c r="F1003" s="97" t="s">
        <v>419</v>
      </c>
      <c r="G1003" s="97" t="s">
        <v>656</v>
      </c>
      <c r="H1003" s="97">
        <v>1</v>
      </c>
      <c r="I1003" s="96">
        <f t="shared" si="15"/>
        <v>0</v>
      </c>
      <c r="J1003" s="59">
        <v>1</v>
      </c>
      <c r="K1003" s="93" t="s">
        <v>631</v>
      </c>
    </row>
    <row r="1004" spans="1:11" hidden="1" x14ac:dyDescent="0.3">
      <c r="A1004" s="97" t="s">
        <v>672</v>
      </c>
      <c r="B1004" s="62" t="s">
        <v>2354</v>
      </c>
      <c r="C1004" s="97" t="s">
        <v>2355</v>
      </c>
      <c r="D1004" s="97">
        <v>0</v>
      </c>
      <c r="E1004" s="97" t="s">
        <v>2351</v>
      </c>
      <c r="F1004" s="97" t="s">
        <v>419</v>
      </c>
      <c r="G1004" s="97" t="s">
        <v>656</v>
      </c>
      <c r="H1004" s="97">
        <v>1</v>
      </c>
      <c r="I1004" s="96">
        <f t="shared" si="15"/>
        <v>0</v>
      </c>
      <c r="J1004" s="59">
        <v>1</v>
      </c>
      <c r="K1004" s="93" t="s">
        <v>631</v>
      </c>
    </row>
    <row r="1005" spans="1:11" hidden="1" x14ac:dyDescent="0.3">
      <c r="A1005" s="97" t="s">
        <v>654</v>
      </c>
      <c r="B1005" s="62" t="s">
        <v>2356</v>
      </c>
      <c r="C1005" s="97" t="s">
        <v>2357</v>
      </c>
      <c r="D1005" s="97">
        <v>750</v>
      </c>
      <c r="E1005" s="97" t="s">
        <v>2351</v>
      </c>
      <c r="F1005" s="97" t="s">
        <v>419</v>
      </c>
      <c r="G1005" s="97" t="s">
        <v>656</v>
      </c>
      <c r="H1005" s="97">
        <v>1</v>
      </c>
      <c r="I1005" s="96">
        <f t="shared" si="15"/>
        <v>0</v>
      </c>
      <c r="J1005" s="59">
        <v>1</v>
      </c>
      <c r="K1005" s="93" t="s">
        <v>631</v>
      </c>
    </row>
    <row r="1006" spans="1:11" hidden="1" x14ac:dyDescent="0.3">
      <c r="A1006" s="97" t="s">
        <v>654</v>
      </c>
      <c r="B1006" s="62" t="s">
        <v>2358</v>
      </c>
      <c r="C1006" s="97" t="s">
        <v>2359</v>
      </c>
      <c r="D1006" s="97">
        <v>741.27</v>
      </c>
      <c r="E1006" s="97" t="s">
        <v>2351</v>
      </c>
      <c r="F1006" s="97" t="s">
        <v>419</v>
      </c>
      <c r="G1006" s="97" t="s">
        <v>656</v>
      </c>
      <c r="H1006" s="97">
        <v>1</v>
      </c>
      <c r="I1006" s="96">
        <f t="shared" si="15"/>
        <v>0</v>
      </c>
      <c r="J1006" s="59">
        <v>1</v>
      </c>
      <c r="K1006" s="93" t="s">
        <v>631</v>
      </c>
    </row>
    <row r="1007" spans="1:11" hidden="1" x14ac:dyDescent="0.3">
      <c r="A1007" s="97" t="s">
        <v>654</v>
      </c>
      <c r="B1007" s="62" t="s">
        <v>2360</v>
      </c>
      <c r="C1007" s="97" t="s">
        <v>2361</v>
      </c>
      <c r="D1007" s="97">
        <v>505.96</v>
      </c>
      <c r="E1007" s="97" t="s">
        <v>2351</v>
      </c>
      <c r="F1007" s="97" t="s">
        <v>419</v>
      </c>
      <c r="G1007" s="97" t="s">
        <v>656</v>
      </c>
      <c r="H1007" s="97">
        <v>1</v>
      </c>
      <c r="I1007" s="96">
        <f t="shared" si="15"/>
        <v>0</v>
      </c>
      <c r="J1007" s="59">
        <v>1</v>
      </c>
      <c r="K1007" s="93" t="s">
        <v>631</v>
      </c>
    </row>
    <row r="1008" spans="1:11" hidden="1" x14ac:dyDescent="0.3">
      <c r="A1008" s="97" t="s">
        <v>654</v>
      </c>
      <c r="B1008" s="62" t="s">
        <v>2362</v>
      </c>
      <c r="C1008" s="97" t="s">
        <v>2363</v>
      </c>
      <c r="D1008" s="97">
        <v>497.97</v>
      </c>
      <c r="E1008" s="97" t="s">
        <v>2351</v>
      </c>
      <c r="F1008" s="97" t="s">
        <v>419</v>
      </c>
      <c r="G1008" s="97" t="s">
        <v>656</v>
      </c>
      <c r="H1008" s="97">
        <v>1</v>
      </c>
      <c r="I1008" s="96">
        <f t="shared" si="15"/>
        <v>0</v>
      </c>
      <c r="J1008" s="59">
        <v>1</v>
      </c>
      <c r="K1008" s="93" t="s">
        <v>631</v>
      </c>
    </row>
    <row r="1009" spans="1:11" hidden="1" x14ac:dyDescent="0.3">
      <c r="A1009" s="97" t="s">
        <v>654</v>
      </c>
      <c r="B1009" s="62" t="s">
        <v>2364</v>
      </c>
      <c r="C1009" s="97" t="s">
        <v>2365</v>
      </c>
      <c r="D1009" s="97">
        <v>495.9</v>
      </c>
      <c r="E1009" s="97" t="s">
        <v>2351</v>
      </c>
      <c r="F1009" s="97" t="s">
        <v>419</v>
      </c>
      <c r="G1009" s="97" t="s">
        <v>656</v>
      </c>
      <c r="H1009" s="97">
        <v>1</v>
      </c>
      <c r="I1009" s="96">
        <f t="shared" si="15"/>
        <v>0</v>
      </c>
      <c r="J1009" s="59">
        <v>1</v>
      </c>
      <c r="K1009" s="93" t="s">
        <v>631</v>
      </c>
    </row>
    <row r="1010" spans="1:11" hidden="1" x14ac:dyDescent="0.3">
      <c r="A1010" s="97" t="s">
        <v>654</v>
      </c>
      <c r="B1010" s="62" t="s">
        <v>2366</v>
      </c>
      <c r="C1010" s="97" t="s">
        <v>2367</v>
      </c>
      <c r="D1010" s="97">
        <v>495</v>
      </c>
      <c r="E1010" s="97" t="s">
        <v>2351</v>
      </c>
      <c r="F1010" s="97" t="s">
        <v>419</v>
      </c>
      <c r="G1010" s="97" t="s">
        <v>656</v>
      </c>
      <c r="H1010" s="97">
        <v>1</v>
      </c>
      <c r="I1010" s="96">
        <f t="shared" si="15"/>
        <v>0</v>
      </c>
      <c r="J1010" s="59">
        <v>1</v>
      </c>
      <c r="K1010" s="93" t="s">
        <v>631</v>
      </c>
    </row>
    <row r="1011" spans="1:11" hidden="1" x14ac:dyDescent="0.3">
      <c r="A1011" s="97" t="s">
        <v>654</v>
      </c>
      <c r="B1011" s="62" t="s">
        <v>2368</v>
      </c>
      <c r="C1011" s="97" t="s">
        <v>2369</v>
      </c>
      <c r="D1011" s="97">
        <v>335.67</v>
      </c>
      <c r="E1011" s="97" t="s">
        <v>2351</v>
      </c>
      <c r="F1011" s="97" t="s">
        <v>419</v>
      </c>
      <c r="G1011" s="97" t="s">
        <v>656</v>
      </c>
      <c r="H1011" s="97">
        <v>1</v>
      </c>
      <c r="I1011" s="96">
        <f t="shared" si="15"/>
        <v>0</v>
      </c>
      <c r="J1011" s="59">
        <v>1</v>
      </c>
      <c r="K1011" s="93" t="s">
        <v>631</v>
      </c>
    </row>
    <row r="1012" spans="1:11" hidden="1" x14ac:dyDescent="0.3">
      <c r="A1012" s="97" t="s">
        <v>654</v>
      </c>
      <c r="B1012" s="62" t="s">
        <v>2370</v>
      </c>
      <c r="C1012" s="97" t="s">
        <v>2371</v>
      </c>
      <c r="D1012" s="97">
        <v>332.18</v>
      </c>
      <c r="E1012" s="97" t="s">
        <v>2351</v>
      </c>
      <c r="F1012" s="97" t="s">
        <v>419</v>
      </c>
      <c r="G1012" s="97" t="s">
        <v>656</v>
      </c>
      <c r="H1012" s="97">
        <v>1</v>
      </c>
      <c r="I1012" s="96">
        <f t="shared" si="15"/>
        <v>0</v>
      </c>
      <c r="J1012" s="59">
        <v>1</v>
      </c>
      <c r="K1012" s="93" t="s">
        <v>631</v>
      </c>
    </row>
    <row r="1013" spans="1:11" hidden="1" x14ac:dyDescent="0.3">
      <c r="A1013" s="97" t="s">
        <v>654</v>
      </c>
      <c r="B1013" s="62" t="s">
        <v>2372</v>
      </c>
      <c r="C1013" s="97">
        <v>0</v>
      </c>
      <c r="D1013" s="97">
        <v>330</v>
      </c>
      <c r="E1013" s="97" t="s">
        <v>2351</v>
      </c>
      <c r="F1013" s="97" t="s">
        <v>419</v>
      </c>
      <c r="G1013" s="97" t="s">
        <v>656</v>
      </c>
      <c r="H1013" s="97">
        <v>1</v>
      </c>
      <c r="I1013" s="96">
        <f t="shared" si="15"/>
        <v>0</v>
      </c>
      <c r="J1013" s="59">
        <v>1</v>
      </c>
      <c r="K1013" s="93" t="s">
        <v>631</v>
      </c>
    </row>
    <row r="1014" spans="1:11" hidden="1" x14ac:dyDescent="0.3">
      <c r="A1014" s="97" t="s">
        <v>654</v>
      </c>
      <c r="B1014" s="62" t="s">
        <v>577</v>
      </c>
      <c r="C1014" s="97">
        <v>0</v>
      </c>
      <c r="D1014" s="97">
        <v>300</v>
      </c>
      <c r="E1014" s="97" t="s">
        <v>2351</v>
      </c>
      <c r="F1014" s="97" t="s">
        <v>419</v>
      </c>
      <c r="G1014" s="97" t="s">
        <v>656</v>
      </c>
      <c r="H1014" s="97">
        <v>1</v>
      </c>
      <c r="I1014" s="96">
        <f t="shared" si="15"/>
        <v>0</v>
      </c>
      <c r="J1014" s="59">
        <v>1</v>
      </c>
      <c r="K1014" s="93" t="s">
        <v>631</v>
      </c>
    </row>
    <row r="1015" spans="1:11" hidden="1" x14ac:dyDescent="0.3">
      <c r="A1015" s="97" t="s">
        <v>654</v>
      </c>
      <c r="B1015" s="62" t="s">
        <v>2373</v>
      </c>
      <c r="C1015" s="97" t="s">
        <v>2374</v>
      </c>
      <c r="D1015" s="97">
        <v>225.8</v>
      </c>
      <c r="E1015" s="97" t="s">
        <v>2351</v>
      </c>
      <c r="F1015" s="97" t="s">
        <v>419</v>
      </c>
      <c r="G1015" s="97" t="s">
        <v>656</v>
      </c>
      <c r="H1015" s="97">
        <v>1</v>
      </c>
      <c r="I1015" s="96">
        <f t="shared" si="15"/>
        <v>0</v>
      </c>
      <c r="J1015" s="59">
        <v>1</v>
      </c>
      <c r="K1015" s="93" t="s">
        <v>631</v>
      </c>
    </row>
    <row r="1016" spans="1:11" hidden="1" x14ac:dyDescent="0.3">
      <c r="A1016" s="97" t="s">
        <v>654</v>
      </c>
      <c r="B1016" s="62" t="s">
        <v>2375</v>
      </c>
      <c r="C1016" s="97" t="s">
        <v>2376</v>
      </c>
      <c r="D1016" s="97">
        <v>225.75</v>
      </c>
      <c r="E1016" s="97" t="s">
        <v>2351</v>
      </c>
      <c r="F1016" s="97" t="s">
        <v>419</v>
      </c>
      <c r="G1016" s="97" t="s">
        <v>656</v>
      </c>
      <c r="H1016" s="97">
        <v>1</v>
      </c>
      <c r="I1016" s="96">
        <f t="shared" si="15"/>
        <v>0</v>
      </c>
      <c r="J1016" s="59">
        <v>1</v>
      </c>
      <c r="K1016" s="93" t="s">
        <v>631</v>
      </c>
    </row>
    <row r="1017" spans="1:11" hidden="1" x14ac:dyDescent="0.3">
      <c r="A1017" s="97" t="s">
        <v>654</v>
      </c>
      <c r="B1017" s="62" t="s">
        <v>2377</v>
      </c>
      <c r="C1017" s="97" t="s">
        <v>2378</v>
      </c>
      <c r="D1017" s="97">
        <v>178.87</v>
      </c>
      <c r="E1017" s="97" t="s">
        <v>2351</v>
      </c>
      <c r="F1017" s="97" t="s">
        <v>419</v>
      </c>
      <c r="G1017" s="97" t="s">
        <v>656</v>
      </c>
      <c r="H1017" s="97">
        <v>1</v>
      </c>
      <c r="I1017" s="96">
        <f t="shared" si="15"/>
        <v>0</v>
      </c>
      <c r="J1017" s="59">
        <v>1</v>
      </c>
      <c r="K1017" s="93" t="s">
        <v>631</v>
      </c>
    </row>
    <row r="1018" spans="1:11" hidden="1" x14ac:dyDescent="0.3">
      <c r="A1018" s="97" t="s">
        <v>654</v>
      </c>
      <c r="B1018" s="62" t="s">
        <v>2379</v>
      </c>
      <c r="C1018" s="97" t="s">
        <v>2380</v>
      </c>
      <c r="D1018" s="97">
        <v>175</v>
      </c>
      <c r="E1018" s="97" t="s">
        <v>2351</v>
      </c>
      <c r="F1018" s="97" t="s">
        <v>419</v>
      </c>
      <c r="G1018" s="97" t="s">
        <v>656</v>
      </c>
      <c r="H1018" s="97">
        <v>1</v>
      </c>
      <c r="I1018" s="96">
        <f t="shared" si="15"/>
        <v>0</v>
      </c>
      <c r="J1018" s="59">
        <v>1</v>
      </c>
      <c r="K1018" s="93" t="s">
        <v>631</v>
      </c>
    </row>
    <row r="1019" spans="1:11" hidden="1" x14ac:dyDescent="0.3">
      <c r="A1019" s="97" t="s">
        <v>654</v>
      </c>
      <c r="B1019" s="62" t="s">
        <v>2381</v>
      </c>
      <c r="C1019" s="97" t="s">
        <v>2382</v>
      </c>
      <c r="D1019" s="97">
        <v>175</v>
      </c>
      <c r="E1019" s="97" t="s">
        <v>2351</v>
      </c>
      <c r="F1019" s="97" t="s">
        <v>419</v>
      </c>
      <c r="G1019" s="97" t="s">
        <v>656</v>
      </c>
      <c r="H1019" s="97">
        <v>1</v>
      </c>
      <c r="I1019" s="96">
        <f t="shared" si="15"/>
        <v>0</v>
      </c>
      <c r="J1019" s="59">
        <v>1</v>
      </c>
      <c r="K1019" s="93" t="s">
        <v>631</v>
      </c>
    </row>
    <row r="1020" spans="1:11" hidden="1" x14ac:dyDescent="0.3">
      <c r="A1020" s="97" t="s">
        <v>654</v>
      </c>
      <c r="B1020" s="62" t="s">
        <v>2383</v>
      </c>
      <c r="C1020" s="97" t="s">
        <v>2384</v>
      </c>
      <c r="D1020" s="97">
        <v>174.56</v>
      </c>
      <c r="E1020" s="97" t="s">
        <v>2351</v>
      </c>
      <c r="F1020" s="97" t="s">
        <v>419</v>
      </c>
      <c r="G1020" s="97" t="s">
        <v>656</v>
      </c>
      <c r="H1020" s="97">
        <v>1</v>
      </c>
      <c r="I1020" s="96">
        <f t="shared" si="15"/>
        <v>0</v>
      </c>
      <c r="J1020" s="59">
        <v>1</v>
      </c>
      <c r="K1020" s="93" t="s">
        <v>631</v>
      </c>
    </row>
    <row r="1021" spans="1:11" hidden="1" x14ac:dyDescent="0.3">
      <c r="A1021" s="97" t="s">
        <v>654</v>
      </c>
      <c r="B1021" s="62" t="s">
        <v>2385</v>
      </c>
      <c r="C1021" s="97">
        <v>0</v>
      </c>
      <c r="D1021" s="97">
        <v>110</v>
      </c>
      <c r="E1021" s="97" t="s">
        <v>2351</v>
      </c>
      <c r="F1021" s="97" t="s">
        <v>419</v>
      </c>
      <c r="G1021" s="97" t="s">
        <v>656</v>
      </c>
      <c r="H1021" s="97">
        <v>1</v>
      </c>
      <c r="I1021" s="96">
        <f t="shared" si="15"/>
        <v>0</v>
      </c>
      <c r="J1021" s="59">
        <v>1</v>
      </c>
      <c r="K1021" s="93" t="s">
        <v>631</v>
      </c>
    </row>
    <row r="1022" spans="1:11" hidden="1" x14ac:dyDescent="0.3">
      <c r="A1022" s="97" t="s">
        <v>654</v>
      </c>
      <c r="B1022" s="62" t="s">
        <v>576</v>
      </c>
      <c r="C1022" s="97">
        <v>0</v>
      </c>
      <c r="D1022" s="97">
        <v>104</v>
      </c>
      <c r="E1022" s="97" t="s">
        <v>2351</v>
      </c>
      <c r="F1022" s="97" t="s">
        <v>419</v>
      </c>
      <c r="G1022" s="97" t="s">
        <v>656</v>
      </c>
      <c r="H1022" s="97">
        <v>1</v>
      </c>
      <c r="I1022" s="96">
        <f t="shared" si="15"/>
        <v>0</v>
      </c>
      <c r="J1022" s="59">
        <v>1</v>
      </c>
      <c r="K1022" s="93" t="s">
        <v>631</v>
      </c>
    </row>
    <row r="1023" spans="1:11" hidden="1" x14ac:dyDescent="0.3">
      <c r="A1023" s="97" t="s">
        <v>654</v>
      </c>
      <c r="B1023" s="62" t="s">
        <v>2386</v>
      </c>
      <c r="C1023" s="97">
        <v>0</v>
      </c>
      <c r="D1023" s="97" t="e">
        <v>#N/A</v>
      </c>
      <c r="E1023" s="97" t="s">
        <v>2387</v>
      </c>
      <c r="F1023" s="97" t="s">
        <v>425</v>
      </c>
      <c r="G1023" s="97" t="s">
        <v>656</v>
      </c>
      <c r="H1023" s="97">
        <v>0</v>
      </c>
      <c r="I1023" s="96">
        <f t="shared" si="15"/>
        <v>1</v>
      </c>
      <c r="J1023" s="59">
        <v>0</v>
      </c>
      <c r="K1023" s="93" t="s">
        <v>631</v>
      </c>
    </row>
    <row r="1024" spans="1:11" hidden="1" x14ac:dyDescent="0.3">
      <c r="A1024" s="97" t="s">
        <v>654</v>
      </c>
      <c r="B1024" s="62" t="s">
        <v>2388</v>
      </c>
      <c r="C1024" s="97" t="s">
        <v>2388</v>
      </c>
      <c r="D1024" s="97">
        <v>241.5</v>
      </c>
      <c r="E1024" s="97" t="s">
        <v>2387</v>
      </c>
      <c r="F1024" s="97" t="s">
        <v>419</v>
      </c>
      <c r="G1024" s="97" t="s">
        <v>656</v>
      </c>
      <c r="H1024" s="97">
        <v>1</v>
      </c>
      <c r="I1024" s="96">
        <f t="shared" si="15"/>
        <v>0</v>
      </c>
      <c r="J1024" s="59">
        <v>1</v>
      </c>
      <c r="K1024" s="93" t="s">
        <v>631</v>
      </c>
    </row>
    <row r="1025" spans="1:11" hidden="1" x14ac:dyDescent="0.3">
      <c r="A1025" s="97" t="s">
        <v>654</v>
      </c>
      <c r="B1025" s="62" t="s">
        <v>2389</v>
      </c>
      <c r="C1025" s="97" t="s">
        <v>2389</v>
      </c>
      <c r="D1025" s="97">
        <v>241.5</v>
      </c>
      <c r="E1025" s="97" t="s">
        <v>2387</v>
      </c>
      <c r="F1025" s="97" t="s">
        <v>419</v>
      </c>
      <c r="G1025" s="97" t="s">
        <v>656</v>
      </c>
      <c r="H1025" s="97">
        <v>1</v>
      </c>
      <c r="I1025" s="96">
        <f t="shared" si="15"/>
        <v>0</v>
      </c>
      <c r="J1025" s="59">
        <v>1</v>
      </c>
      <c r="K1025" s="93" t="s">
        <v>631</v>
      </c>
    </row>
    <row r="1026" spans="1:11" hidden="1" x14ac:dyDescent="0.3">
      <c r="A1026" s="97" t="s">
        <v>654</v>
      </c>
      <c r="B1026" s="62" t="s">
        <v>2390</v>
      </c>
      <c r="C1026" s="97" t="s">
        <v>2390</v>
      </c>
      <c r="D1026" s="97">
        <v>234.5</v>
      </c>
      <c r="E1026" s="97" t="s">
        <v>2387</v>
      </c>
      <c r="F1026" s="97" t="s">
        <v>419</v>
      </c>
      <c r="G1026" s="97" t="s">
        <v>656</v>
      </c>
      <c r="H1026" s="97">
        <v>1</v>
      </c>
      <c r="I1026" s="96">
        <f t="shared" ref="I1026:I1089" si="16">NOT(H1026)*1</f>
        <v>0</v>
      </c>
      <c r="J1026" s="59">
        <v>1</v>
      </c>
      <c r="K1026" s="93" t="s">
        <v>631</v>
      </c>
    </row>
    <row r="1027" spans="1:11" hidden="1" x14ac:dyDescent="0.3">
      <c r="A1027" s="97" t="s">
        <v>654</v>
      </c>
      <c r="B1027" s="62" t="s">
        <v>2391</v>
      </c>
      <c r="C1027" s="97" t="s">
        <v>2391</v>
      </c>
      <c r="D1027" s="97">
        <v>234.5</v>
      </c>
      <c r="E1027" s="97" t="s">
        <v>2387</v>
      </c>
      <c r="F1027" s="97" t="s">
        <v>419</v>
      </c>
      <c r="G1027" s="97" t="s">
        <v>656</v>
      </c>
      <c r="H1027" s="97">
        <v>1</v>
      </c>
      <c r="I1027" s="96">
        <f t="shared" si="16"/>
        <v>0</v>
      </c>
      <c r="J1027" s="59">
        <v>1</v>
      </c>
      <c r="K1027" s="93" t="s">
        <v>631</v>
      </c>
    </row>
    <row r="1028" spans="1:11" hidden="1" x14ac:dyDescent="0.3">
      <c r="A1028" s="97" t="s">
        <v>654</v>
      </c>
      <c r="B1028" s="62" t="s">
        <v>2392</v>
      </c>
      <c r="C1028" s="97" t="s">
        <v>2392</v>
      </c>
      <c r="D1028" s="97">
        <v>234.5</v>
      </c>
      <c r="E1028" s="97" t="s">
        <v>2387</v>
      </c>
      <c r="F1028" s="97" t="s">
        <v>419</v>
      </c>
      <c r="G1028" s="97" t="s">
        <v>656</v>
      </c>
      <c r="H1028" s="97">
        <v>1</v>
      </c>
      <c r="I1028" s="96">
        <f t="shared" si="16"/>
        <v>0</v>
      </c>
      <c r="J1028" s="59">
        <v>1</v>
      </c>
      <c r="K1028" s="93" t="s">
        <v>631</v>
      </c>
    </row>
    <row r="1029" spans="1:11" hidden="1" x14ac:dyDescent="0.3">
      <c r="A1029" s="97" t="s">
        <v>654</v>
      </c>
      <c r="B1029" s="62" t="s">
        <v>2393</v>
      </c>
      <c r="C1029" s="97" t="s">
        <v>2393</v>
      </c>
      <c r="D1029" s="97">
        <v>234.5</v>
      </c>
      <c r="E1029" s="97" t="s">
        <v>2387</v>
      </c>
      <c r="F1029" s="97" t="s">
        <v>419</v>
      </c>
      <c r="G1029" s="97" t="s">
        <v>656</v>
      </c>
      <c r="H1029" s="97">
        <v>1</v>
      </c>
      <c r="I1029" s="96">
        <f t="shared" si="16"/>
        <v>0</v>
      </c>
      <c r="J1029" s="59">
        <v>1</v>
      </c>
      <c r="K1029" s="93" t="s">
        <v>631</v>
      </c>
    </row>
    <row r="1030" spans="1:11" x14ac:dyDescent="0.3">
      <c r="A1030" s="97" t="s">
        <v>837</v>
      </c>
      <c r="B1030" s="62" t="s">
        <v>2394</v>
      </c>
      <c r="C1030" s="97"/>
      <c r="D1030" s="97" t="e">
        <v>#N/A</v>
      </c>
      <c r="E1030" s="97" t="s">
        <v>2387</v>
      </c>
      <c r="F1030" s="97" t="s">
        <v>421</v>
      </c>
      <c r="G1030" s="97" t="s">
        <v>656</v>
      </c>
      <c r="H1030" s="97">
        <v>0</v>
      </c>
      <c r="I1030" s="96">
        <f t="shared" si="16"/>
        <v>1</v>
      </c>
      <c r="J1030" s="59">
        <v>1</v>
      </c>
      <c r="K1030" s="93" t="s">
        <v>631</v>
      </c>
    </row>
    <row r="1031" spans="1:11" hidden="1" x14ac:dyDescent="0.3">
      <c r="A1031" s="97" t="s">
        <v>654</v>
      </c>
      <c r="B1031" s="62" t="s">
        <v>2395</v>
      </c>
      <c r="C1031" s="97">
        <v>0</v>
      </c>
      <c r="D1031" s="97" t="e">
        <v>#N/A</v>
      </c>
      <c r="E1031" s="97" t="s">
        <v>2396</v>
      </c>
      <c r="F1031" s="97" t="s">
        <v>425</v>
      </c>
      <c r="G1031" s="97" t="s">
        <v>656</v>
      </c>
      <c r="H1031" s="97">
        <v>0</v>
      </c>
      <c r="I1031" s="96">
        <f t="shared" si="16"/>
        <v>1</v>
      </c>
      <c r="J1031" s="59">
        <v>0</v>
      </c>
      <c r="K1031" s="93" t="s">
        <v>636</v>
      </c>
    </row>
    <row r="1032" spans="1:11" hidden="1" x14ac:dyDescent="0.3">
      <c r="A1032" s="97" t="s">
        <v>654</v>
      </c>
      <c r="B1032" s="62" t="s">
        <v>2397</v>
      </c>
      <c r="C1032" s="97">
        <v>0</v>
      </c>
      <c r="D1032" s="97">
        <v>0</v>
      </c>
      <c r="E1032" s="97" t="s">
        <v>2396</v>
      </c>
      <c r="F1032" s="97" t="s">
        <v>419</v>
      </c>
      <c r="G1032" s="97" t="s">
        <v>656</v>
      </c>
      <c r="H1032" s="97">
        <v>1</v>
      </c>
      <c r="I1032" s="96">
        <f t="shared" si="16"/>
        <v>0</v>
      </c>
      <c r="J1032" s="59">
        <v>1</v>
      </c>
      <c r="K1032" s="93" t="s">
        <v>636</v>
      </c>
    </row>
    <row r="1033" spans="1:11" x14ac:dyDescent="0.3">
      <c r="A1033" s="97" t="s">
        <v>837</v>
      </c>
      <c r="B1033" s="62" t="s">
        <v>2398</v>
      </c>
      <c r="C1033" s="97"/>
      <c r="D1033" s="97" t="e">
        <v>#N/A</v>
      </c>
      <c r="E1033" s="97" t="s">
        <v>2396</v>
      </c>
      <c r="F1033" s="97" t="s">
        <v>421</v>
      </c>
      <c r="G1033" s="97" t="s">
        <v>656</v>
      </c>
      <c r="H1033" s="97">
        <v>0</v>
      </c>
      <c r="I1033" s="96">
        <f t="shared" si="16"/>
        <v>1</v>
      </c>
      <c r="J1033" s="59">
        <v>1</v>
      </c>
      <c r="K1033" s="93" t="s">
        <v>636</v>
      </c>
    </row>
    <row r="1034" spans="1:11" hidden="1" x14ac:dyDescent="0.3">
      <c r="A1034" s="97" t="s">
        <v>654</v>
      </c>
      <c r="B1034" s="62" t="s">
        <v>2399</v>
      </c>
      <c r="C1034" s="97">
        <v>0</v>
      </c>
      <c r="D1034" s="97" t="e">
        <v>#N/A</v>
      </c>
      <c r="E1034" s="97" t="s">
        <v>2400</v>
      </c>
      <c r="F1034" s="97" t="s">
        <v>423</v>
      </c>
      <c r="G1034" s="97" t="s">
        <v>834</v>
      </c>
      <c r="H1034" s="97">
        <v>0</v>
      </c>
      <c r="I1034" s="96">
        <f t="shared" si="16"/>
        <v>1</v>
      </c>
      <c r="J1034" s="59">
        <v>0</v>
      </c>
      <c r="K1034" s="93" t="s">
        <v>624</v>
      </c>
    </row>
    <row r="1035" spans="1:11" hidden="1" x14ac:dyDescent="0.3">
      <c r="A1035" s="97" t="s">
        <v>654</v>
      </c>
      <c r="B1035" s="62" t="s">
        <v>2401</v>
      </c>
      <c r="C1035" s="97">
        <v>0</v>
      </c>
      <c r="D1035" s="97" t="e">
        <v>#N/A</v>
      </c>
      <c r="E1035" s="97" t="s">
        <v>2400</v>
      </c>
      <c r="F1035" s="97" t="s">
        <v>423</v>
      </c>
      <c r="G1035" s="97" t="s">
        <v>834</v>
      </c>
      <c r="H1035" s="97">
        <v>0</v>
      </c>
      <c r="I1035" s="96">
        <f t="shared" si="16"/>
        <v>1</v>
      </c>
      <c r="J1035" s="59">
        <v>0</v>
      </c>
      <c r="K1035" s="93" t="s">
        <v>624</v>
      </c>
    </row>
    <row r="1036" spans="1:11" hidden="1" x14ac:dyDescent="0.3">
      <c r="A1036" s="97" t="s">
        <v>654</v>
      </c>
      <c r="B1036" s="62" t="s">
        <v>2402</v>
      </c>
      <c r="C1036" s="97">
        <v>0</v>
      </c>
      <c r="D1036" s="97" t="e">
        <v>#N/A</v>
      </c>
      <c r="E1036" s="97" t="s">
        <v>2400</v>
      </c>
      <c r="F1036" s="97" t="s">
        <v>423</v>
      </c>
      <c r="G1036" s="97" t="s">
        <v>834</v>
      </c>
      <c r="H1036" s="97">
        <v>0</v>
      </c>
      <c r="I1036" s="96">
        <f t="shared" si="16"/>
        <v>1</v>
      </c>
      <c r="J1036" s="59">
        <v>0</v>
      </c>
      <c r="K1036" s="93" t="s">
        <v>624</v>
      </c>
    </row>
    <row r="1037" spans="1:11" hidden="1" x14ac:dyDescent="0.3">
      <c r="A1037" s="97" t="s">
        <v>654</v>
      </c>
      <c r="B1037" s="62" t="s">
        <v>2403</v>
      </c>
      <c r="C1037" s="97">
        <v>0</v>
      </c>
      <c r="D1037" s="97" t="e">
        <v>#N/A</v>
      </c>
      <c r="E1037" s="97" t="s">
        <v>2400</v>
      </c>
      <c r="F1037" s="97" t="s">
        <v>423</v>
      </c>
      <c r="G1037" s="97" t="s">
        <v>834</v>
      </c>
      <c r="H1037" s="97">
        <v>0</v>
      </c>
      <c r="I1037" s="96">
        <f t="shared" si="16"/>
        <v>1</v>
      </c>
      <c r="J1037" s="59">
        <v>0</v>
      </c>
      <c r="K1037" s="93" t="s">
        <v>624</v>
      </c>
    </row>
    <row r="1038" spans="1:11" hidden="1" x14ac:dyDescent="0.3">
      <c r="A1038" s="97" t="s">
        <v>654</v>
      </c>
      <c r="B1038" s="62" t="s">
        <v>2404</v>
      </c>
      <c r="C1038" s="97">
        <v>0</v>
      </c>
      <c r="D1038" s="97" t="e">
        <v>#N/A</v>
      </c>
      <c r="E1038" s="97" t="s">
        <v>2400</v>
      </c>
      <c r="F1038" s="97" t="s">
        <v>423</v>
      </c>
      <c r="G1038" s="97" t="s">
        <v>834</v>
      </c>
      <c r="H1038" s="97">
        <v>0</v>
      </c>
      <c r="I1038" s="96">
        <f t="shared" si="16"/>
        <v>1</v>
      </c>
      <c r="J1038" s="59">
        <v>0</v>
      </c>
      <c r="K1038" s="93" t="s">
        <v>624</v>
      </c>
    </row>
    <row r="1039" spans="1:11" hidden="1" x14ac:dyDescent="0.3">
      <c r="A1039" s="97" t="s">
        <v>654</v>
      </c>
      <c r="B1039" s="62" t="s">
        <v>2405</v>
      </c>
      <c r="C1039" s="97">
        <v>0</v>
      </c>
      <c r="D1039" s="97" t="e">
        <v>#N/A</v>
      </c>
      <c r="E1039" s="97" t="s">
        <v>2400</v>
      </c>
      <c r="F1039" s="97" t="s">
        <v>423</v>
      </c>
      <c r="G1039" s="97" t="s">
        <v>834</v>
      </c>
      <c r="H1039" s="97">
        <v>0</v>
      </c>
      <c r="I1039" s="96">
        <f t="shared" si="16"/>
        <v>1</v>
      </c>
      <c r="J1039" s="59">
        <v>0</v>
      </c>
      <c r="K1039" s="93" t="s">
        <v>624</v>
      </c>
    </row>
    <row r="1040" spans="1:11" hidden="1" x14ac:dyDescent="0.3">
      <c r="A1040" s="97" t="s">
        <v>654</v>
      </c>
      <c r="B1040" s="62" t="s">
        <v>2406</v>
      </c>
      <c r="C1040" s="97">
        <v>0</v>
      </c>
      <c r="D1040" s="97" t="e">
        <v>#N/A</v>
      </c>
      <c r="E1040" s="97" t="s">
        <v>2400</v>
      </c>
      <c r="F1040" s="97" t="s">
        <v>423</v>
      </c>
      <c r="G1040" s="97" t="s">
        <v>834</v>
      </c>
      <c r="H1040" s="97">
        <v>0</v>
      </c>
      <c r="I1040" s="96">
        <f t="shared" si="16"/>
        <v>1</v>
      </c>
      <c r="J1040" s="59">
        <v>0</v>
      </c>
      <c r="K1040" s="93" t="s">
        <v>624</v>
      </c>
    </row>
    <row r="1041" spans="1:11" hidden="1" x14ac:dyDescent="0.3">
      <c r="A1041" s="97" t="s">
        <v>654</v>
      </c>
      <c r="B1041" s="62" t="s">
        <v>2407</v>
      </c>
      <c r="C1041" s="97">
        <v>0</v>
      </c>
      <c r="D1041" s="97" t="e">
        <v>#N/A</v>
      </c>
      <c r="E1041" s="97" t="s">
        <v>2400</v>
      </c>
      <c r="F1041" s="97" t="s">
        <v>423</v>
      </c>
      <c r="G1041" s="97" t="s">
        <v>834</v>
      </c>
      <c r="H1041" s="97">
        <v>0</v>
      </c>
      <c r="I1041" s="96">
        <f t="shared" si="16"/>
        <v>1</v>
      </c>
      <c r="J1041" s="59">
        <v>0</v>
      </c>
      <c r="K1041" s="93" t="s">
        <v>624</v>
      </c>
    </row>
    <row r="1042" spans="1:11" hidden="1" x14ac:dyDescent="0.3">
      <c r="A1042" s="97" t="s">
        <v>654</v>
      </c>
      <c r="B1042" s="62" t="s">
        <v>2408</v>
      </c>
      <c r="C1042" s="97">
        <v>0</v>
      </c>
      <c r="D1042" s="97" t="e">
        <v>#N/A</v>
      </c>
      <c r="E1042" s="97" t="s">
        <v>2400</v>
      </c>
      <c r="F1042" s="97" t="s">
        <v>423</v>
      </c>
      <c r="G1042" s="97" t="s">
        <v>834</v>
      </c>
      <c r="H1042" s="97">
        <v>0</v>
      </c>
      <c r="I1042" s="96">
        <f t="shared" si="16"/>
        <v>1</v>
      </c>
      <c r="J1042" s="59">
        <v>0</v>
      </c>
      <c r="K1042" s="93" t="s">
        <v>624</v>
      </c>
    </row>
    <row r="1043" spans="1:11" hidden="1" x14ac:dyDescent="0.3">
      <c r="A1043" s="97" t="s">
        <v>654</v>
      </c>
      <c r="B1043" s="62" t="s">
        <v>2409</v>
      </c>
      <c r="C1043" s="97">
        <v>0</v>
      </c>
      <c r="D1043" s="97" t="e">
        <v>#N/A</v>
      </c>
      <c r="E1043" s="97" t="s">
        <v>2400</v>
      </c>
      <c r="F1043" s="97" t="s">
        <v>423</v>
      </c>
      <c r="G1043" s="97" t="s">
        <v>834</v>
      </c>
      <c r="H1043" s="97">
        <v>0</v>
      </c>
      <c r="I1043" s="96">
        <f t="shared" si="16"/>
        <v>1</v>
      </c>
      <c r="J1043" s="59">
        <v>0</v>
      </c>
      <c r="K1043" s="93" t="s">
        <v>625</v>
      </c>
    </row>
    <row r="1044" spans="1:11" hidden="1" x14ac:dyDescent="0.3">
      <c r="A1044" s="97" t="s">
        <v>654</v>
      </c>
      <c r="B1044" s="62" t="s">
        <v>2410</v>
      </c>
      <c r="C1044" s="97">
        <v>0</v>
      </c>
      <c r="D1044" s="97" t="e">
        <v>#N/A</v>
      </c>
      <c r="E1044" s="97" t="s">
        <v>2400</v>
      </c>
      <c r="F1044" s="97" t="s">
        <v>423</v>
      </c>
      <c r="G1044" s="97" t="s">
        <v>834</v>
      </c>
      <c r="H1044" s="97">
        <v>0</v>
      </c>
      <c r="I1044" s="96">
        <f t="shared" si="16"/>
        <v>1</v>
      </c>
      <c r="J1044" s="59">
        <v>0</v>
      </c>
      <c r="K1044" s="93" t="s">
        <v>624</v>
      </c>
    </row>
    <row r="1045" spans="1:11" hidden="1" x14ac:dyDescent="0.3">
      <c r="A1045" s="97" t="s">
        <v>654</v>
      </c>
      <c r="B1045" s="62" t="s">
        <v>2411</v>
      </c>
      <c r="C1045" s="97">
        <v>0</v>
      </c>
      <c r="D1045" s="97" t="e">
        <v>#N/A</v>
      </c>
      <c r="E1045" s="97" t="s">
        <v>2400</v>
      </c>
      <c r="F1045" s="97" t="s">
        <v>423</v>
      </c>
      <c r="G1045" s="97" t="s">
        <v>834</v>
      </c>
      <c r="H1045" s="97">
        <v>0</v>
      </c>
      <c r="I1045" s="96">
        <f t="shared" si="16"/>
        <v>1</v>
      </c>
      <c r="J1045" s="59">
        <v>0</v>
      </c>
      <c r="K1045" s="93" t="s">
        <v>624</v>
      </c>
    </row>
    <row r="1046" spans="1:11" hidden="1" x14ac:dyDescent="0.3">
      <c r="A1046" s="97" t="s">
        <v>654</v>
      </c>
      <c r="B1046" s="62" t="s">
        <v>2412</v>
      </c>
      <c r="C1046" s="97">
        <v>0</v>
      </c>
      <c r="D1046" s="97" t="e">
        <v>#N/A</v>
      </c>
      <c r="E1046" s="97" t="s">
        <v>2400</v>
      </c>
      <c r="F1046" s="97" t="s">
        <v>423</v>
      </c>
      <c r="G1046" s="97" t="s">
        <v>834</v>
      </c>
      <c r="H1046" s="97">
        <v>0</v>
      </c>
      <c r="I1046" s="96">
        <f t="shared" si="16"/>
        <v>1</v>
      </c>
      <c r="J1046" s="59">
        <v>0</v>
      </c>
      <c r="K1046" s="93" t="s">
        <v>624</v>
      </c>
    </row>
    <row r="1047" spans="1:11" hidden="1" x14ac:dyDescent="0.3">
      <c r="A1047" s="97" t="s">
        <v>654</v>
      </c>
      <c r="B1047" s="62" t="s">
        <v>2413</v>
      </c>
      <c r="C1047" s="97">
        <v>0</v>
      </c>
      <c r="D1047" s="97" t="e">
        <v>#N/A</v>
      </c>
      <c r="E1047" s="97" t="s">
        <v>2400</v>
      </c>
      <c r="F1047" s="97" t="s">
        <v>423</v>
      </c>
      <c r="G1047" s="97" t="s">
        <v>834</v>
      </c>
      <c r="H1047" s="97">
        <v>0</v>
      </c>
      <c r="I1047" s="96">
        <f t="shared" si="16"/>
        <v>1</v>
      </c>
      <c r="J1047" s="59">
        <v>0</v>
      </c>
      <c r="K1047" s="93" t="s">
        <v>624</v>
      </c>
    </row>
    <row r="1048" spans="1:11" hidden="1" x14ac:dyDescent="0.3">
      <c r="A1048" s="97" t="s">
        <v>654</v>
      </c>
      <c r="B1048" s="62" t="s">
        <v>2414</v>
      </c>
      <c r="C1048" s="97">
        <v>0</v>
      </c>
      <c r="D1048" s="97" t="e">
        <v>#N/A</v>
      </c>
      <c r="E1048" s="97" t="s">
        <v>2400</v>
      </c>
      <c r="F1048" s="97" t="s">
        <v>423</v>
      </c>
      <c r="G1048" s="97" t="s">
        <v>834</v>
      </c>
      <c r="H1048" s="97">
        <v>0</v>
      </c>
      <c r="I1048" s="96">
        <f t="shared" si="16"/>
        <v>1</v>
      </c>
      <c r="J1048" s="59">
        <v>0</v>
      </c>
      <c r="K1048" s="93" t="s">
        <v>624</v>
      </c>
    </row>
    <row r="1049" spans="1:11" hidden="1" x14ac:dyDescent="0.3">
      <c r="A1049" s="97" t="s">
        <v>654</v>
      </c>
      <c r="B1049" s="62" t="s">
        <v>2415</v>
      </c>
      <c r="C1049" s="97">
        <v>0</v>
      </c>
      <c r="D1049" s="97" t="e">
        <v>#N/A</v>
      </c>
      <c r="E1049" s="97" t="s">
        <v>2400</v>
      </c>
      <c r="F1049" s="97" t="s">
        <v>423</v>
      </c>
      <c r="G1049" s="97" t="s">
        <v>834</v>
      </c>
      <c r="H1049" s="97">
        <v>0</v>
      </c>
      <c r="I1049" s="96">
        <f t="shared" si="16"/>
        <v>1</v>
      </c>
      <c r="J1049" s="59">
        <v>0</v>
      </c>
      <c r="K1049" s="93" t="s">
        <v>624</v>
      </c>
    </row>
    <row r="1050" spans="1:11" hidden="1" x14ac:dyDescent="0.3">
      <c r="A1050" s="97" t="s">
        <v>654</v>
      </c>
      <c r="B1050" s="62" t="s">
        <v>2416</v>
      </c>
      <c r="C1050" s="97">
        <v>0</v>
      </c>
      <c r="D1050" s="97" t="e">
        <v>#N/A</v>
      </c>
      <c r="E1050" s="97" t="s">
        <v>2400</v>
      </c>
      <c r="F1050" s="97" t="s">
        <v>423</v>
      </c>
      <c r="G1050" s="97" t="s">
        <v>834</v>
      </c>
      <c r="H1050" s="97">
        <v>0</v>
      </c>
      <c r="I1050" s="96">
        <f t="shared" si="16"/>
        <v>1</v>
      </c>
      <c r="J1050" s="59">
        <v>0</v>
      </c>
      <c r="K1050" s="93" t="s">
        <v>624</v>
      </c>
    </row>
    <row r="1051" spans="1:11" hidden="1" x14ac:dyDescent="0.3">
      <c r="A1051" s="97" t="s">
        <v>654</v>
      </c>
      <c r="B1051" s="62" t="s">
        <v>2417</v>
      </c>
      <c r="C1051" s="97">
        <v>0</v>
      </c>
      <c r="D1051" s="97" t="e">
        <v>#N/A</v>
      </c>
      <c r="E1051" s="97" t="s">
        <v>2400</v>
      </c>
      <c r="F1051" s="97" t="s">
        <v>423</v>
      </c>
      <c r="G1051" s="97" t="s">
        <v>834</v>
      </c>
      <c r="H1051" s="97">
        <v>0</v>
      </c>
      <c r="I1051" s="96">
        <f t="shared" si="16"/>
        <v>1</v>
      </c>
      <c r="J1051" s="59">
        <v>0</v>
      </c>
      <c r="K1051" s="93" t="s">
        <v>624</v>
      </c>
    </row>
    <row r="1052" spans="1:11" hidden="1" x14ac:dyDescent="0.3">
      <c r="A1052" s="97" t="s">
        <v>654</v>
      </c>
      <c r="B1052" s="62" t="s">
        <v>2418</v>
      </c>
      <c r="C1052" s="97">
        <v>0</v>
      </c>
      <c r="D1052" s="97" t="e">
        <v>#N/A</v>
      </c>
      <c r="E1052" s="97" t="s">
        <v>2400</v>
      </c>
      <c r="F1052" s="97" t="s">
        <v>423</v>
      </c>
      <c r="G1052" s="97" t="s">
        <v>834</v>
      </c>
      <c r="H1052" s="97">
        <v>0</v>
      </c>
      <c r="I1052" s="96">
        <f t="shared" si="16"/>
        <v>1</v>
      </c>
      <c r="J1052" s="59">
        <v>0</v>
      </c>
      <c r="K1052" s="93" t="s">
        <v>624</v>
      </c>
    </row>
    <row r="1053" spans="1:11" hidden="1" x14ac:dyDescent="0.3">
      <c r="A1053" s="97" t="s">
        <v>654</v>
      </c>
      <c r="B1053" s="62" t="s">
        <v>2419</v>
      </c>
      <c r="C1053" s="97">
        <v>0</v>
      </c>
      <c r="D1053" s="97" t="e">
        <v>#N/A</v>
      </c>
      <c r="E1053" s="97" t="s">
        <v>2400</v>
      </c>
      <c r="F1053" s="97" t="s">
        <v>423</v>
      </c>
      <c r="G1053" s="97" t="s">
        <v>834</v>
      </c>
      <c r="H1053" s="97">
        <v>0</v>
      </c>
      <c r="I1053" s="96">
        <f t="shared" si="16"/>
        <v>1</v>
      </c>
      <c r="J1053" s="59">
        <v>0</v>
      </c>
      <c r="K1053" s="93" t="s">
        <v>624</v>
      </c>
    </row>
    <row r="1054" spans="1:11" hidden="1" x14ac:dyDescent="0.3">
      <c r="A1054" s="97" t="s">
        <v>654</v>
      </c>
      <c r="B1054" s="62" t="s">
        <v>2420</v>
      </c>
      <c r="C1054" s="97">
        <v>0</v>
      </c>
      <c r="D1054" s="97" t="e">
        <v>#N/A</v>
      </c>
      <c r="E1054" s="97" t="s">
        <v>2400</v>
      </c>
      <c r="F1054" s="97" t="s">
        <v>423</v>
      </c>
      <c r="G1054" s="97" t="s">
        <v>834</v>
      </c>
      <c r="H1054" s="97">
        <v>0</v>
      </c>
      <c r="I1054" s="96">
        <f t="shared" si="16"/>
        <v>1</v>
      </c>
      <c r="J1054" s="59">
        <v>0</v>
      </c>
      <c r="K1054" s="93" t="s">
        <v>625</v>
      </c>
    </row>
    <row r="1055" spans="1:11" hidden="1" x14ac:dyDescent="0.3">
      <c r="A1055" s="97" t="s">
        <v>654</v>
      </c>
      <c r="B1055" s="62" t="s">
        <v>2421</v>
      </c>
      <c r="C1055" s="97">
        <v>0</v>
      </c>
      <c r="D1055" s="97" t="e">
        <v>#N/A</v>
      </c>
      <c r="E1055" s="97" t="s">
        <v>2400</v>
      </c>
      <c r="F1055" s="97" t="s">
        <v>423</v>
      </c>
      <c r="G1055" s="97" t="s">
        <v>834</v>
      </c>
      <c r="H1055" s="97">
        <v>0</v>
      </c>
      <c r="I1055" s="96">
        <f t="shared" si="16"/>
        <v>1</v>
      </c>
      <c r="J1055" s="59">
        <v>0</v>
      </c>
      <c r="K1055" s="93" t="s">
        <v>625</v>
      </c>
    </row>
    <row r="1056" spans="1:11" hidden="1" x14ac:dyDescent="0.3">
      <c r="A1056" s="97" t="s">
        <v>654</v>
      </c>
      <c r="B1056" s="62" t="s">
        <v>2422</v>
      </c>
      <c r="C1056" s="97">
        <v>0</v>
      </c>
      <c r="D1056" s="97" t="e">
        <v>#N/A</v>
      </c>
      <c r="E1056" s="97" t="s">
        <v>2400</v>
      </c>
      <c r="F1056" s="97" t="s">
        <v>423</v>
      </c>
      <c r="G1056" s="97" t="s">
        <v>834</v>
      </c>
      <c r="H1056" s="97">
        <v>0</v>
      </c>
      <c r="I1056" s="96">
        <f t="shared" si="16"/>
        <v>1</v>
      </c>
      <c r="J1056" s="59">
        <v>0</v>
      </c>
      <c r="K1056" s="93" t="s">
        <v>625</v>
      </c>
    </row>
    <row r="1057" spans="1:11" hidden="1" x14ac:dyDescent="0.3">
      <c r="A1057" s="97" t="s">
        <v>654</v>
      </c>
      <c r="B1057" s="62" t="s">
        <v>2423</v>
      </c>
      <c r="C1057" s="97">
        <v>0</v>
      </c>
      <c r="D1057" s="97" t="e">
        <v>#N/A</v>
      </c>
      <c r="E1057" s="97" t="s">
        <v>2400</v>
      </c>
      <c r="F1057" s="97" t="s">
        <v>423</v>
      </c>
      <c r="G1057" s="97" t="s">
        <v>834</v>
      </c>
      <c r="H1057" s="97">
        <v>0</v>
      </c>
      <c r="I1057" s="96">
        <f t="shared" si="16"/>
        <v>1</v>
      </c>
      <c r="J1057" s="59">
        <v>0</v>
      </c>
      <c r="K1057" s="93" t="s">
        <v>625</v>
      </c>
    </row>
    <row r="1058" spans="1:11" hidden="1" x14ac:dyDescent="0.3">
      <c r="A1058" s="97" t="s">
        <v>654</v>
      </c>
      <c r="B1058" s="62" t="s">
        <v>2424</v>
      </c>
      <c r="C1058" s="97">
        <v>0</v>
      </c>
      <c r="D1058" s="97" t="e">
        <v>#N/A</v>
      </c>
      <c r="E1058" s="97" t="s">
        <v>2400</v>
      </c>
      <c r="F1058" s="97" t="s">
        <v>423</v>
      </c>
      <c r="G1058" s="97" t="s">
        <v>834</v>
      </c>
      <c r="H1058" s="97">
        <v>0</v>
      </c>
      <c r="I1058" s="96">
        <f t="shared" si="16"/>
        <v>1</v>
      </c>
      <c r="J1058" s="59">
        <v>0</v>
      </c>
      <c r="K1058" s="93" t="s">
        <v>625</v>
      </c>
    </row>
    <row r="1059" spans="1:11" hidden="1" x14ac:dyDescent="0.3">
      <c r="A1059" s="97" t="s">
        <v>654</v>
      </c>
      <c r="B1059" s="62" t="s">
        <v>2425</v>
      </c>
      <c r="C1059" s="97">
        <v>0</v>
      </c>
      <c r="D1059" s="97" t="e">
        <v>#N/A</v>
      </c>
      <c r="E1059" s="97" t="s">
        <v>2400</v>
      </c>
      <c r="F1059" s="97" t="s">
        <v>423</v>
      </c>
      <c r="G1059" s="97" t="s">
        <v>834</v>
      </c>
      <c r="H1059" s="97">
        <v>0</v>
      </c>
      <c r="I1059" s="96">
        <f t="shared" si="16"/>
        <v>1</v>
      </c>
      <c r="J1059" s="59">
        <v>0</v>
      </c>
      <c r="K1059" s="93" t="s">
        <v>624</v>
      </c>
    </row>
    <row r="1060" spans="1:11" hidden="1" x14ac:dyDescent="0.3">
      <c r="A1060" s="97" t="s">
        <v>654</v>
      </c>
      <c r="B1060" s="62" t="s">
        <v>2426</v>
      </c>
      <c r="C1060" s="97">
        <v>0</v>
      </c>
      <c r="D1060" s="97" t="e">
        <v>#N/A</v>
      </c>
      <c r="E1060" s="97" t="s">
        <v>2400</v>
      </c>
      <c r="F1060" s="97" t="s">
        <v>423</v>
      </c>
      <c r="G1060" s="97" t="s">
        <v>834</v>
      </c>
      <c r="H1060" s="97">
        <v>0</v>
      </c>
      <c r="I1060" s="96">
        <f t="shared" si="16"/>
        <v>1</v>
      </c>
      <c r="J1060" s="59">
        <v>0</v>
      </c>
      <c r="K1060" s="93" t="s">
        <v>624</v>
      </c>
    </row>
    <row r="1061" spans="1:11" hidden="1" x14ac:dyDescent="0.3">
      <c r="A1061" s="97" t="s">
        <v>654</v>
      </c>
      <c r="B1061" s="62" t="s">
        <v>2427</v>
      </c>
      <c r="C1061" s="97">
        <v>0</v>
      </c>
      <c r="D1061" s="97" t="e">
        <v>#N/A</v>
      </c>
      <c r="E1061" s="97" t="s">
        <v>2400</v>
      </c>
      <c r="F1061" s="97" t="s">
        <v>423</v>
      </c>
      <c r="G1061" s="97" t="s">
        <v>834</v>
      </c>
      <c r="H1061" s="97">
        <v>0</v>
      </c>
      <c r="I1061" s="96">
        <f t="shared" si="16"/>
        <v>1</v>
      </c>
      <c r="J1061" s="59">
        <v>0</v>
      </c>
      <c r="K1061" s="93" t="s">
        <v>624</v>
      </c>
    </row>
    <row r="1062" spans="1:11" hidden="1" x14ac:dyDescent="0.3">
      <c r="A1062" s="97" t="s">
        <v>654</v>
      </c>
      <c r="B1062" s="62" t="s">
        <v>2428</v>
      </c>
      <c r="C1062" s="97">
        <v>0</v>
      </c>
      <c r="D1062" s="97" t="e">
        <v>#N/A</v>
      </c>
      <c r="E1062" s="97" t="s">
        <v>2400</v>
      </c>
      <c r="F1062" s="97" t="s">
        <v>423</v>
      </c>
      <c r="G1062" s="97" t="s">
        <v>834</v>
      </c>
      <c r="H1062" s="97">
        <v>0</v>
      </c>
      <c r="I1062" s="96">
        <f t="shared" si="16"/>
        <v>1</v>
      </c>
      <c r="J1062" s="59">
        <v>0</v>
      </c>
      <c r="K1062" s="93" t="s">
        <v>624</v>
      </c>
    </row>
    <row r="1063" spans="1:11" hidden="1" x14ac:dyDescent="0.3">
      <c r="A1063" s="97" t="s">
        <v>654</v>
      </c>
      <c r="B1063" s="62" t="s">
        <v>2429</v>
      </c>
      <c r="C1063" s="97">
        <v>0</v>
      </c>
      <c r="D1063" s="97" t="e">
        <v>#N/A</v>
      </c>
      <c r="E1063" s="97" t="s">
        <v>2400</v>
      </c>
      <c r="F1063" s="97" t="s">
        <v>423</v>
      </c>
      <c r="G1063" s="97" t="s">
        <v>834</v>
      </c>
      <c r="H1063" s="97">
        <v>0</v>
      </c>
      <c r="I1063" s="96">
        <f t="shared" si="16"/>
        <v>1</v>
      </c>
      <c r="J1063" s="59">
        <v>0</v>
      </c>
      <c r="K1063" s="93" t="s">
        <v>625</v>
      </c>
    </row>
    <row r="1064" spans="1:11" hidden="1" x14ac:dyDescent="0.3">
      <c r="A1064" s="97" t="s">
        <v>654</v>
      </c>
      <c r="B1064" s="62" t="s">
        <v>2430</v>
      </c>
      <c r="C1064" s="97">
        <v>0</v>
      </c>
      <c r="D1064" s="97" t="e">
        <v>#N/A</v>
      </c>
      <c r="E1064" s="97" t="s">
        <v>2400</v>
      </c>
      <c r="F1064" s="97" t="s">
        <v>423</v>
      </c>
      <c r="G1064" s="97" t="s">
        <v>834</v>
      </c>
      <c r="H1064" s="97">
        <v>0</v>
      </c>
      <c r="I1064" s="96">
        <f t="shared" si="16"/>
        <v>1</v>
      </c>
      <c r="J1064" s="59">
        <v>0</v>
      </c>
      <c r="K1064" s="93" t="s">
        <v>624</v>
      </c>
    </row>
    <row r="1065" spans="1:11" hidden="1" x14ac:dyDescent="0.3">
      <c r="A1065" s="97" t="s">
        <v>654</v>
      </c>
      <c r="B1065" s="62" t="s">
        <v>592</v>
      </c>
      <c r="C1065" s="97">
        <v>0</v>
      </c>
      <c r="D1065" s="97" t="e">
        <v>#N/A</v>
      </c>
      <c r="E1065" s="97" t="s">
        <v>2400</v>
      </c>
      <c r="F1065" s="97" t="s">
        <v>423</v>
      </c>
      <c r="G1065" s="97" t="s">
        <v>834</v>
      </c>
      <c r="H1065" s="97">
        <v>0</v>
      </c>
      <c r="I1065" s="96">
        <f t="shared" si="16"/>
        <v>1</v>
      </c>
      <c r="J1065" s="59">
        <v>0</v>
      </c>
      <c r="K1065" s="93" t="s">
        <v>625</v>
      </c>
    </row>
    <row r="1066" spans="1:11" hidden="1" x14ac:dyDescent="0.3">
      <c r="A1066" s="97" t="s">
        <v>654</v>
      </c>
      <c r="B1066" s="62" t="s">
        <v>2431</v>
      </c>
      <c r="C1066" s="97">
        <v>0</v>
      </c>
      <c r="D1066" s="97" t="e">
        <v>#N/A</v>
      </c>
      <c r="E1066" s="97" t="s">
        <v>2400</v>
      </c>
      <c r="F1066" s="97" t="s">
        <v>423</v>
      </c>
      <c r="G1066" s="97" t="s">
        <v>834</v>
      </c>
      <c r="H1066" s="97">
        <v>0</v>
      </c>
      <c r="I1066" s="96">
        <f t="shared" si="16"/>
        <v>1</v>
      </c>
      <c r="J1066" s="59">
        <v>0</v>
      </c>
      <c r="K1066" s="93" t="s">
        <v>624</v>
      </c>
    </row>
    <row r="1067" spans="1:11" hidden="1" x14ac:dyDescent="0.3">
      <c r="A1067" s="97" t="s">
        <v>654</v>
      </c>
      <c r="B1067" s="62" t="s">
        <v>2432</v>
      </c>
      <c r="C1067" s="97">
        <v>0</v>
      </c>
      <c r="D1067" s="97" t="e">
        <v>#N/A</v>
      </c>
      <c r="E1067" s="97" t="s">
        <v>2400</v>
      </c>
      <c r="F1067" s="97" t="s">
        <v>425</v>
      </c>
      <c r="G1067" s="97" t="s">
        <v>656</v>
      </c>
      <c r="H1067" s="97">
        <v>0</v>
      </c>
      <c r="I1067" s="96">
        <f t="shared" si="16"/>
        <v>1</v>
      </c>
      <c r="J1067" s="59">
        <v>0</v>
      </c>
      <c r="K1067" s="93" t="s">
        <v>624</v>
      </c>
    </row>
    <row r="1068" spans="1:11" hidden="1" x14ac:dyDescent="0.3">
      <c r="A1068" s="97" t="s">
        <v>654</v>
      </c>
      <c r="B1068" s="62" t="s">
        <v>2433</v>
      </c>
      <c r="C1068" s="97">
        <v>0</v>
      </c>
      <c r="D1068" s="97">
        <v>128.69999999999999</v>
      </c>
      <c r="E1068" s="97" t="s">
        <v>2400</v>
      </c>
      <c r="F1068" s="97" t="s">
        <v>419</v>
      </c>
      <c r="G1068" s="97" t="s">
        <v>656</v>
      </c>
      <c r="H1068" s="97">
        <v>0</v>
      </c>
      <c r="I1068" s="96">
        <f t="shared" si="16"/>
        <v>1</v>
      </c>
      <c r="J1068" s="59">
        <v>1</v>
      </c>
      <c r="K1068" s="93" t="s">
        <v>624</v>
      </c>
    </row>
    <row r="1069" spans="1:11" hidden="1" x14ac:dyDescent="0.3">
      <c r="A1069" s="97" t="s">
        <v>654</v>
      </c>
      <c r="B1069" s="62" t="s">
        <v>2434</v>
      </c>
      <c r="C1069" s="97" t="s">
        <v>2435</v>
      </c>
      <c r="D1069" s="97">
        <v>127.8</v>
      </c>
      <c r="E1069" s="97" t="s">
        <v>2400</v>
      </c>
      <c r="F1069" s="97" t="s">
        <v>419</v>
      </c>
      <c r="G1069" s="97" t="s">
        <v>656</v>
      </c>
      <c r="H1069" s="97">
        <v>1</v>
      </c>
      <c r="I1069" s="96">
        <f t="shared" si="16"/>
        <v>0</v>
      </c>
      <c r="J1069" s="59">
        <v>1</v>
      </c>
      <c r="K1069" s="93" t="s">
        <v>624</v>
      </c>
    </row>
    <row r="1070" spans="1:11" hidden="1" x14ac:dyDescent="0.3">
      <c r="A1070" s="97" t="s">
        <v>654</v>
      </c>
      <c r="B1070" s="62" t="s">
        <v>2436</v>
      </c>
      <c r="C1070" s="97" t="s">
        <v>2437</v>
      </c>
      <c r="D1070" s="97">
        <v>127.6</v>
      </c>
      <c r="E1070" s="97" t="s">
        <v>2400</v>
      </c>
      <c r="F1070" s="97" t="s">
        <v>419</v>
      </c>
      <c r="G1070" s="97" t="s">
        <v>656</v>
      </c>
      <c r="H1070" s="97">
        <v>1</v>
      </c>
      <c r="I1070" s="96">
        <f t="shared" si="16"/>
        <v>0</v>
      </c>
      <c r="J1070" s="59">
        <v>1</v>
      </c>
      <c r="K1070" s="93" t="s">
        <v>624</v>
      </c>
    </row>
    <row r="1071" spans="1:11" hidden="1" x14ac:dyDescent="0.3">
      <c r="A1071" s="97" t="s">
        <v>654</v>
      </c>
      <c r="B1071" s="62" t="s">
        <v>2438</v>
      </c>
      <c r="C1071" s="97">
        <v>0</v>
      </c>
      <c r="D1071" s="97">
        <v>106.5</v>
      </c>
      <c r="E1071" s="97" t="s">
        <v>2400</v>
      </c>
      <c r="F1071" s="97" t="s">
        <v>419</v>
      </c>
      <c r="G1071" s="97" t="s">
        <v>656</v>
      </c>
      <c r="H1071" s="97">
        <v>1</v>
      </c>
      <c r="I1071" s="96">
        <f t="shared" si="16"/>
        <v>0</v>
      </c>
      <c r="J1071" s="59">
        <v>1</v>
      </c>
      <c r="K1071" s="93" t="s">
        <v>624</v>
      </c>
    </row>
    <row r="1072" spans="1:11" hidden="1" x14ac:dyDescent="0.3">
      <c r="A1072" s="97" t="s">
        <v>654</v>
      </c>
      <c r="B1072" s="62" t="s">
        <v>2439</v>
      </c>
      <c r="C1072" s="97" t="s">
        <v>2439</v>
      </c>
      <c r="D1072" s="97">
        <v>105</v>
      </c>
      <c r="E1072" s="97" t="s">
        <v>2400</v>
      </c>
      <c r="F1072" s="97" t="s">
        <v>419</v>
      </c>
      <c r="G1072" s="97" t="s">
        <v>656</v>
      </c>
      <c r="H1072" s="97">
        <v>0</v>
      </c>
      <c r="I1072" s="96">
        <f t="shared" si="16"/>
        <v>1</v>
      </c>
      <c r="J1072" s="59">
        <v>0</v>
      </c>
      <c r="K1072" s="93" t="s">
        <v>624</v>
      </c>
    </row>
    <row r="1073" spans="1:11" hidden="1" x14ac:dyDescent="0.3">
      <c r="A1073" s="97" t="s">
        <v>654</v>
      </c>
      <c r="B1073" s="62" t="s">
        <v>2440</v>
      </c>
      <c r="C1073" s="97" t="s">
        <v>2441</v>
      </c>
      <c r="D1073" s="97">
        <v>104</v>
      </c>
      <c r="E1073" s="97" t="s">
        <v>2400</v>
      </c>
      <c r="F1073" s="97" t="s">
        <v>419</v>
      </c>
      <c r="G1073" s="97" t="s">
        <v>656</v>
      </c>
      <c r="H1073" s="97">
        <v>1</v>
      </c>
      <c r="I1073" s="96">
        <f t="shared" si="16"/>
        <v>0</v>
      </c>
      <c r="J1073" s="59">
        <v>1</v>
      </c>
      <c r="K1073" s="93" t="s">
        <v>624</v>
      </c>
    </row>
    <row r="1074" spans="1:11" hidden="1" x14ac:dyDescent="0.3">
      <c r="A1074" s="97" t="s">
        <v>654</v>
      </c>
      <c r="B1074" s="62" t="s">
        <v>2442</v>
      </c>
      <c r="C1074" s="97" t="s">
        <v>2443</v>
      </c>
      <c r="D1074" s="97">
        <v>102.18</v>
      </c>
      <c r="E1074" s="97" t="s">
        <v>2400</v>
      </c>
      <c r="F1074" s="97" t="s">
        <v>419</v>
      </c>
      <c r="G1074" s="97" t="s">
        <v>656</v>
      </c>
      <c r="H1074" s="97">
        <v>1</v>
      </c>
      <c r="I1074" s="96">
        <f t="shared" si="16"/>
        <v>0</v>
      </c>
      <c r="J1074" s="59">
        <v>1</v>
      </c>
      <c r="K1074" s="93" t="s">
        <v>624</v>
      </c>
    </row>
    <row r="1075" spans="1:11" hidden="1" x14ac:dyDescent="0.3">
      <c r="A1075" s="97" t="s">
        <v>654</v>
      </c>
      <c r="B1075" s="62" t="s">
        <v>2444</v>
      </c>
      <c r="C1075" s="97">
        <v>0</v>
      </c>
      <c r="D1075" s="97">
        <v>100</v>
      </c>
      <c r="E1075" s="97" t="s">
        <v>2400</v>
      </c>
      <c r="F1075" s="97" t="s">
        <v>419</v>
      </c>
      <c r="G1075" s="97" t="s">
        <v>656</v>
      </c>
      <c r="H1075" s="97">
        <v>1</v>
      </c>
      <c r="I1075" s="96">
        <f t="shared" si="16"/>
        <v>0</v>
      </c>
      <c r="J1075" s="59">
        <v>1</v>
      </c>
      <c r="K1075" s="93" t="s">
        <v>624</v>
      </c>
    </row>
    <row r="1076" spans="1:11" hidden="1" x14ac:dyDescent="0.3">
      <c r="A1076" s="97" t="s">
        <v>654</v>
      </c>
      <c r="B1076" s="62" t="s">
        <v>2445</v>
      </c>
      <c r="C1076" s="97" t="s">
        <v>2446</v>
      </c>
      <c r="D1076" s="97">
        <v>61.5</v>
      </c>
      <c r="E1076" s="97" t="s">
        <v>2400</v>
      </c>
      <c r="F1076" s="97" t="s">
        <v>419</v>
      </c>
      <c r="G1076" s="97" t="s">
        <v>656</v>
      </c>
      <c r="H1076" s="97">
        <v>1</v>
      </c>
      <c r="I1076" s="96">
        <f t="shared" si="16"/>
        <v>0</v>
      </c>
      <c r="J1076" s="59">
        <v>1</v>
      </c>
      <c r="K1076" s="93" t="s">
        <v>624</v>
      </c>
    </row>
    <row r="1077" spans="1:11" hidden="1" x14ac:dyDescent="0.3">
      <c r="A1077" s="97" t="s">
        <v>654</v>
      </c>
      <c r="B1077" s="62" t="s">
        <v>2447</v>
      </c>
      <c r="C1077" s="97" t="s">
        <v>2448</v>
      </c>
      <c r="D1077" s="97">
        <v>46</v>
      </c>
      <c r="E1077" s="97" t="s">
        <v>2400</v>
      </c>
      <c r="F1077" s="97" t="s">
        <v>419</v>
      </c>
      <c r="G1077" s="97" t="s">
        <v>656</v>
      </c>
      <c r="H1077" s="97">
        <v>1</v>
      </c>
      <c r="I1077" s="96">
        <f t="shared" si="16"/>
        <v>0</v>
      </c>
      <c r="J1077" s="59">
        <v>1</v>
      </c>
      <c r="K1077" s="93" t="s">
        <v>624</v>
      </c>
    </row>
    <row r="1078" spans="1:11" hidden="1" x14ac:dyDescent="0.3">
      <c r="A1078" s="97" t="s">
        <v>654</v>
      </c>
      <c r="B1078" s="62" t="s">
        <v>2449</v>
      </c>
      <c r="C1078" s="97">
        <v>0</v>
      </c>
      <c r="D1078" s="97">
        <v>43.2</v>
      </c>
      <c r="E1078" s="97" t="s">
        <v>2400</v>
      </c>
      <c r="F1078" s="97" t="s">
        <v>419</v>
      </c>
      <c r="G1078" s="97" t="s">
        <v>656</v>
      </c>
      <c r="H1078" s="97">
        <v>1</v>
      </c>
      <c r="I1078" s="96">
        <f t="shared" si="16"/>
        <v>0</v>
      </c>
      <c r="J1078" s="59">
        <v>1</v>
      </c>
      <c r="K1078" s="93" t="s">
        <v>624</v>
      </c>
    </row>
    <row r="1079" spans="1:11" hidden="1" x14ac:dyDescent="0.3">
      <c r="A1079" s="97" t="s">
        <v>654</v>
      </c>
      <c r="B1079" s="62" t="s">
        <v>2450</v>
      </c>
      <c r="C1079" s="97" t="s">
        <v>2451</v>
      </c>
      <c r="D1079" s="97">
        <v>41</v>
      </c>
      <c r="E1079" s="97" t="s">
        <v>2400</v>
      </c>
      <c r="F1079" s="97" t="s">
        <v>419</v>
      </c>
      <c r="G1079" s="97" t="s">
        <v>656</v>
      </c>
      <c r="H1079" s="97">
        <v>1</v>
      </c>
      <c r="I1079" s="96">
        <f t="shared" si="16"/>
        <v>0</v>
      </c>
      <c r="J1079" s="59">
        <v>1</v>
      </c>
      <c r="K1079" s="93" t="s">
        <v>624</v>
      </c>
    </row>
    <row r="1080" spans="1:11" hidden="1" x14ac:dyDescent="0.3">
      <c r="A1080" s="97" t="s">
        <v>654</v>
      </c>
      <c r="B1080" s="62" t="s">
        <v>2452</v>
      </c>
      <c r="C1080" s="97" t="s">
        <v>2453</v>
      </c>
      <c r="D1080" s="97">
        <v>40</v>
      </c>
      <c r="E1080" s="97" t="s">
        <v>2400</v>
      </c>
      <c r="F1080" s="97" t="s">
        <v>419</v>
      </c>
      <c r="G1080" s="97" t="s">
        <v>656</v>
      </c>
      <c r="H1080" s="97">
        <v>1</v>
      </c>
      <c r="I1080" s="96">
        <f t="shared" si="16"/>
        <v>0</v>
      </c>
      <c r="J1080" s="59">
        <v>1</v>
      </c>
      <c r="K1080" s="93" t="s">
        <v>624</v>
      </c>
    </row>
    <row r="1081" spans="1:11" hidden="1" x14ac:dyDescent="0.3">
      <c r="A1081" s="97" t="s">
        <v>654</v>
      </c>
      <c r="B1081" s="62" t="s">
        <v>2454</v>
      </c>
      <c r="C1081" s="97">
        <v>0</v>
      </c>
      <c r="D1081" s="97">
        <v>38.159999999999997</v>
      </c>
      <c r="E1081" s="97" t="s">
        <v>2400</v>
      </c>
      <c r="F1081" s="97" t="s">
        <v>419</v>
      </c>
      <c r="G1081" s="97" t="s">
        <v>656</v>
      </c>
      <c r="H1081" s="97">
        <v>1</v>
      </c>
      <c r="I1081" s="96">
        <f t="shared" si="16"/>
        <v>0</v>
      </c>
      <c r="J1081" s="59">
        <v>1</v>
      </c>
      <c r="K1081" s="93" t="s">
        <v>624</v>
      </c>
    </row>
    <row r="1082" spans="1:11" hidden="1" x14ac:dyDescent="0.3">
      <c r="A1082" s="97" t="s">
        <v>654</v>
      </c>
      <c r="B1082" s="62" t="s">
        <v>2455</v>
      </c>
      <c r="C1082" s="97">
        <v>0</v>
      </c>
      <c r="D1082" s="97">
        <v>31</v>
      </c>
      <c r="E1082" s="97" t="s">
        <v>2400</v>
      </c>
      <c r="F1082" s="97" t="s">
        <v>419</v>
      </c>
      <c r="G1082" s="97" t="s">
        <v>656</v>
      </c>
      <c r="H1082" s="97">
        <v>1</v>
      </c>
      <c r="I1082" s="96">
        <f t="shared" si="16"/>
        <v>0</v>
      </c>
      <c r="J1082" s="59">
        <v>1</v>
      </c>
      <c r="K1082" s="93" t="s">
        <v>624</v>
      </c>
    </row>
    <row r="1083" spans="1:11" hidden="1" x14ac:dyDescent="0.3">
      <c r="A1083" s="97" t="s">
        <v>654</v>
      </c>
      <c r="B1083" s="62" t="s">
        <v>2456</v>
      </c>
      <c r="C1083" s="97">
        <v>0</v>
      </c>
      <c r="D1083" s="97">
        <v>27.87</v>
      </c>
      <c r="E1083" s="97" t="s">
        <v>2400</v>
      </c>
      <c r="F1083" s="97" t="s">
        <v>419</v>
      </c>
      <c r="G1083" s="97" t="s">
        <v>656</v>
      </c>
      <c r="H1083" s="97">
        <v>1</v>
      </c>
      <c r="I1083" s="96">
        <f t="shared" si="16"/>
        <v>0</v>
      </c>
      <c r="J1083" s="59">
        <v>1</v>
      </c>
      <c r="K1083" s="93" t="s">
        <v>624</v>
      </c>
    </row>
    <row r="1084" spans="1:11" hidden="1" x14ac:dyDescent="0.3">
      <c r="A1084" s="97" t="s">
        <v>654</v>
      </c>
      <c r="B1084" s="62" t="s">
        <v>2457</v>
      </c>
      <c r="C1084" s="97" t="s">
        <v>2458</v>
      </c>
      <c r="D1084" s="97">
        <v>27.39</v>
      </c>
      <c r="E1084" s="97" t="s">
        <v>2400</v>
      </c>
      <c r="F1084" s="97" t="s">
        <v>419</v>
      </c>
      <c r="G1084" s="97" t="s">
        <v>656</v>
      </c>
      <c r="H1084" s="97">
        <v>1</v>
      </c>
      <c r="I1084" s="96">
        <f t="shared" si="16"/>
        <v>0</v>
      </c>
      <c r="J1084" s="59">
        <v>1</v>
      </c>
      <c r="K1084" s="93" t="s">
        <v>624</v>
      </c>
    </row>
    <row r="1085" spans="1:11" hidden="1" x14ac:dyDescent="0.3">
      <c r="A1085" s="97" t="s">
        <v>654</v>
      </c>
      <c r="B1085" s="62" t="s">
        <v>2459</v>
      </c>
      <c r="C1085" s="97" t="s">
        <v>2460</v>
      </c>
      <c r="D1085" s="97">
        <v>22.5</v>
      </c>
      <c r="E1085" s="97" t="s">
        <v>2400</v>
      </c>
      <c r="F1085" s="97" t="s">
        <v>419</v>
      </c>
      <c r="G1085" s="97" t="s">
        <v>656</v>
      </c>
      <c r="H1085" s="97">
        <v>1</v>
      </c>
      <c r="I1085" s="96">
        <f t="shared" si="16"/>
        <v>0</v>
      </c>
      <c r="J1085" s="59">
        <v>1</v>
      </c>
      <c r="K1085" s="93" t="s">
        <v>624</v>
      </c>
    </row>
    <row r="1086" spans="1:11" hidden="1" x14ac:dyDescent="0.3">
      <c r="A1086" s="97" t="s">
        <v>654</v>
      </c>
      <c r="B1086" s="62" t="s">
        <v>2461</v>
      </c>
      <c r="C1086" s="97" t="s">
        <v>2462</v>
      </c>
      <c r="D1086" s="97">
        <v>22.2</v>
      </c>
      <c r="E1086" s="97" t="s">
        <v>2400</v>
      </c>
      <c r="F1086" s="97" t="s">
        <v>419</v>
      </c>
      <c r="G1086" s="97" t="s">
        <v>656</v>
      </c>
      <c r="H1086" s="97">
        <v>1</v>
      </c>
      <c r="I1086" s="96">
        <f t="shared" si="16"/>
        <v>0</v>
      </c>
      <c r="J1086" s="59">
        <v>1</v>
      </c>
      <c r="K1086" s="93" t="s">
        <v>624</v>
      </c>
    </row>
    <row r="1087" spans="1:11" hidden="1" x14ac:dyDescent="0.3">
      <c r="A1087" s="97" t="s">
        <v>654</v>
      </c>
      <c r="B1087" s="62" t="s">
        <v>2463</v>
      </c>
      <c r="C1087" s="97">
        <v>0</v>
      </c>
      <c r="D1087" s="97">
        <v>21.6</v>
      </c>
      <c r="E1087" s="97" t="s">
        <v>2400</v>
      </c>
      <c r="F1087" s="97" t="s">
        <v>419</v>
      </c>
      <c r="G1087" s="97" t="s">
        <v>656</v>
      </c>
      <c r="H1087" s="97">
        <v>0</v>
      </c>
      <c r="I1087" s="96">
        <f t="shared" si="16"/>
        <v>1</v>
      </c>
      <c r="J1087" s="59">
        <v>1</v>
      </c>
      <c r="K1087" s="93" t="s">
        <v>624</v>
      </c>
    </row>
    <row r="1088" spans="1:11" hidden="1" x14ac:dyDescent="0.3">
      <c r="A1088" s="97" t="s">
        <v>654</v>
      </c>
      <c r="B1088" s="62" t="s">
        <v>2464</v>
      </c>
      <c r="C1088" s="97" t="s">
        <v>2465</v>
      </c>
      <c r="D1088" s="97">
        <v>21.24</v>
      </c>
      <c r="E1088" s="97" t="s">
        <v>2400</v>
      </c>
      <c r="F1088" s="97" t="s">
        <v>419</v>
      </c>
      <c r="G1088" s="97" t="s">
        <v>656</v>
      </c>
      <c r="H1088" s="97">
        <v>1</v>
      </c>
      <c r="I1088" s="96">
        <f t="shared" si="16"/>
        <v>0</v>
      </c>
      <c r="J1088" s="59">
        <v>1</v>
      </c>
      <c r="K1088" s="93" t="s">
        <v>624</v>
      </c>
    </row>
    <row r="1089" spans="1:11" hidden="1" x14ac:dyDescent="0.3">
      <c r="A1089" s="97" t="s">
        <v>654</v>
      </c>
      <c r="B1089" s="62" t="s">
        <v>2466</v>
      </c>
      <c r="C1089" s="97" t="s">
        <v>2467</v>
      </c>
      <c r="D1089" s="97">
        <v>19.04</v>
      </c>
      <c r="E1089" s="97" t="s">
        <v>2400</v>
      </c>
      <c r="F1089" s="97" t="s">
        <v>419</v>
      </c>
      <c r="G1089" s="97" t="s">
        <v>656</v>
      </c>
      <c r="H1089" s="97">
        <v>1</v>
      </c>
      <c r="I1089" s="96">
        <f t="shared" si="16"/>
        <v>0</v>
      </c>
      <c r="J1089" s="59">
        <v>1</v>
      </c>
      <c r="K1089" s="93" t="s">
        <v>624</v>
      </c>
    </row>
    <row r="1090" spans="1:11" hidden="1" x14ac:dyDescent="0.3">
      <c r="A1090" s="97" t="s">
        <v>654</v>
      </c>
      <c r="B1090" s="62" t="s">
        <v>2468</v>
      </c>
      <c r="C1090" s="97" t="s">
        <v>2469</v>
      </c>
      <c r="D1090" s="97">
        <v>19</v>
      </c>
      <c r="E1090" s="97" t="s">
        <v>2400</v>
      </c>
      <c r="F1090" s="97" t="s">
        <v>419</v>
      </c>
      <c r="G1090" s="97" t="s">
        <v>656</v>
      </c>
      <c r="H1090" s="97">
        <v>1</v>
      </c>
      <c r="I1090" s="96">
        <f t="shared" ref="I1090:I1153" si="17">NOT(H1090)*1</f>
        <v>0</v>
      </c>
      <c r="J1090" s="59">
        <v>1</v>
      </c>
      <c r="K1090" s="93" t="s">
        <v>624</v>
      </c>
    </row>
    <row r="1091" spans="1:11" hidden="1" x14ac:dyDescent="0.3">
      <c r="A1091" s="97" t="s">
        <v>654</v>
      </c>
      <c r="B1091" s="62" t="s">
        <v>2470</v>
      </c>
      <c r="C1091" s="97">
        <v>0</v>
      </c>
      <c r="D1091" s="97">
        <v>16.5</v>
      </c>
      <c r="E1091" s="97" t="s">
        <v>2400</v>
      </c>
      <c r="F1091" s="97" t="s">
        <v>419</v>
      </c>
      <c r="G1091" s="97" t="s">
        <v>656</v>
      </c>
      <c r="H1091" s="97">
        <v>1</v>
      </c>
      <c r="I1091" s="96">
        <f t="shared" si="17"/>
        <v>0</v>
      </c>
      <c r="J1091" s="59">
        <v>1</v>
      </c>
      <c r="K1091" s="93" t="s">
        <v>624</v>
      </c>
    </row>
    <row r="1092" spans="1:11" hidden="1" x14ac:dyDescent="0.3">
      <c r="A1092" s="97" t="s">
        <v>654</v>
      </c>
      <c r="B1092" s="62" t="s">
        <v>2471</v>
      </c>
      <c r="C1092" s="97" t="s">
        <v>2472</v>
      </c>
      <c r="D1092" s="97">
        <v>16.05</v>
      </c>
      <c r="E1092" s="97" t="s">
        <v>2400</v>
      </c>
      <c r="F1092" s="97" t="s">
        <v>419</v>
      </c>
      <c r="G1092" s="97" t="s">
        <v>656</v>
      </c>
      <c r="H1092" s="97">
        <v>1</v>
      </c>
      <c r="I1092" s="96">
        <f t="shared" si="17"/>
        <v>0</v>
      </c>
      <c r="J1092" s="59">
        <v>1</v>
      </c>
      <c r="K1092" s="93" t="s">
        <v>624</v>
      </c>
    </row>
    <row r="1093" spans="1:11" hidden="1" x14ac:dyDescent="0.3">
      <c r="A1093" s="97" t="s">
        <v>654</v>
      </c>
      <c r="B1093" s="62" t="s">
        <v>2473</v>
      </c>
      <c r="C1093" s="97" t="s">
        <v>2474</v>
      </c>
      <c r="D1093" s="97">
        <v>14.89</v>
      </c>
      <c r="E1093" s="97" t="s">
        <v>2400</v>
      </c>
      <c r="F1093" s="97" t="s">
        <v>419</v>
      </c>
      <c r="G1093" s="97" t="s">
        <v>656</v>
      </c>
      <c r="H1093" s="97">
        <v>1</v>
      </c>
      <c r="I1093" s="96">
        <f t="shared" si="17"/>
        <v>0</v>
      </c>
      <c r="J1093" s="59">
        <v>1</v>
      </c>
      <c r="K1093" s="93" t="s">
        <v>624</v>
      </c>
    </row>
    <row r="1094" spans="1:11" hidden="1" x14ac:dyDescent="0.3">
      <c r="A1094" s="97" t="s">
        <v>654</v>
      </c>
      <c r="B1094" s="62" t="s">
        <v>2475</v>
      </c>
      <c r="C1094" s="97" t="s">
        <v>2476</v>
      </c>
      <c r="D1094" s="97">
        <v>12.6</v>
      </c>
      <c r="E1094" s="97" t="s">
        <v>2400</v>
      </c>
      <c r="F1094" s="97" t="s">
        <v>419</v>
      </c>
      <c r="G1094" s="97" t="s">
        <v>656</v>
      </c>
      <c r="H1094" s="97">
        <v>1</v>
      </c>
      <c r="I1094" s="96">
        <f t="shared" si="17"/>
        <v>0</v>
      </c>
      <c r="J1094" s="59">
        <v>1</v>
      </c>
      <c r="K1094" s="93" t="s">
        <v>624</v>
      </c>
    </row>
    <row r="1095" spans="1:11" hidden="1" x14ac:dyDescent="0.3">
      <c r="A1095" s="97" t="s">
        <v>654</v>
      </c>
      <c r="B1095" s="62" t="s">
        <v>2477</v>
      </c>
      <c r="C1095" s="97" t="s">
        <v>2478</v>
      </c>
      <c r="D1095" s="97">
        <v>11.7</v>
      </c>
      <c r="E1095" s="97" t="s">
        <v>2400</v>
      </c>
      <c r="F1095" s="97" t="s">
        <v>419</v>
      </c>
      <c r="G1095" s="97" t="s">
        <v>656</v>
      </c>
      <c r="H1095" s="97">
        <v>1</v>
      </c>
      <c r="I1095" s="96">
        <f t="shared" si="17"/>
        <v>0</v>
      </c>
      <c r="J1095" s="59">
        <v>1</v>
      </c>
      <c r="K1095" s="93" t="s">
        <v>624</v>
      </c>
    </row>
    <row r="1096" spans="1:11" hidden="1" x14ac:dyDescent="0.3">
      <c r="A1096" s="97" t="s">
        <v>654</v>
      </c>
      <c r="B1096" s="62" t="s">
        <v>2479</v>
      </c>
      <c r="C1096" s="97" t="s">
        <v>2480</v>
      </c>
      <c r="D1096" s="97">
        <v>10</v>
      </c>
      <c r="E1096" s="97" t="s">
        <v>2400</v>
      </c>
      <c r="F1096" s="97" t="s">
        <v>419</v>
      </c>
      <c r="G1096" s="97" t="s">
        <v>656</v>
      </c>
      <c r="H1096" s="97">
        <v>1</v>
      </c>
      <c r="I1096" s="96">
        <f t="shared" si="17"/>
        <v>0</v>
      </c>
      <c r="J1096" s="59">
        <v>1</v>
      </c>
      <c r="K1096" s="93" t="s">
        <v>624</v>
      </c>
    </row>
    <row r="1097" spans="1:11" hidden="1" x14ac:dyDescent="0.3">
      <c r="A1097" s="97" t="s">
        <v>654</v>
      </c>
      <c r="B1097" s="62" t="s">
        <v>2481</v>
      </c>
      <c r="C1097" s="97" t="s">
        <v>2482</v>
      </c>
      <c r="D1097" s="97">
        <v>10</v>
      </c>
      <c r="E1097" s="97" t="s">
        <v>2400</v>
      </c>
      <c r="F1097" s="97" t="s">
        <v>419</v>
      </c>
      <c r="G1097" s="97" t="s">
        <v>656</v>
      </c>
      <c r="H1097" s="97">
        <v>1</v>
      </c>
      <c r="I1097" s="96">
        <f t="shared" si="17"/>
        <v>0</v>
      </c>
      <c r="J1097" s="59">
        <v>1</v>
      </c>
      <c r="K1097" s="93" t="s">
        <v>624</v>
      </c>
    </row>
    <row r="1098" spans="1:11" hidden="1" x14ac:dyDescent="0.3">
      <c r="A1098" s="97" t="s">
        <v>654</v>
      </c>
      <c r="B1098" s="62" t="s">
        <v>2483</v>
      </c>
      <c r="C1098" s="97">
        <v>0</v>
      </c>
      <c r="D1098" s="97">
        <v>10</v>
      </c>
      <c r="E1098" s="97" t="s">
        <v>2400</v>
      </c>
      <c r="F1098" s="97" t="s">
        <v>419</v>
      </c>
      <c r="G1098" s="97" t="s">
        <v>656</v>
      </c>
      <c r="H1098" s="97">
        <v>1</v>
      </c>
      <c r="I1098" s="96">
        <f t="shared" si="17"/>
        <v>0</v>
      </c>
      <c r="J1098" s="59">
        <v>1</v>
      </c>
      <c r="K1098" s="93" t="s">
        <v>624</v>
      </c>
    </row>
    <row r="1099" spans="1:11" hidden="1" x14ac:dyDescent="0.3">
      <c r="A1099" s="97" t="s">
        <v>654</v>
      </c>
      <c r="B1099" s="62" t="s">
        <v>2484</v>
      </c>
      <c r="C1099" s="97">
        <v>0</v>
      </c>
      <c r="D1099" s="97">
        <v>9.6999999999999993</v>
      </c>
      <c r="E1099" s="97" t="s">
        <v>2400</v>
      </c>
      <c r="F1099" s="97" t="s">
        <v>419</v>
      </c>
      <c r="G1099" s="97" t="s">
        <v>656</v>
      </c>
      <c r="H1099" s="97">
        <v>1</v>
      </c>
      <c r="I1099" s="96">
        <f t="shared" si="17"/>
        <v>0</v>
      </c>
      <c r="J1099" s="59">
        <v>1</v>
      </c>
      <c r="K1099" s="93" t="s">
        <v>624</v>
      </c>
    </row>
    <row r="1100" spans="1:11" hidden="1" x14ac:dyDescent="0.3">
      <c r="A1100" s="97" t="s">
        <v>654</v>
      </c>
      <c r="B1100" s="62" t="s">
        <v>2485</v>
      </c>
      <c r="C1100" s="97" t="s">
        <v>2486</v>
      </c>
      <c r="D1100" s="97">
        <v>9.43</v>
      </c>
      <c r="E1100" s="97" t="s">
        <v>2400</v>
      </c>
      <c r="F1100" s="97" t="s">
        <v>419</v>
      </c>
      <c r="G1100" s="97" t="s">
        <v>656</v>
      </c>
      <c r="H1100" s="97">
        <v>1</v>
      </c>
      <c r="I1100" s="96">
        <f t="shared" si="17"/>
        <v>0</v>
      </c>
      <c r="J1100" s="59">
        <v>1</v>
      </c>
      <c r="K1100" s="93" t="s">
        <v>624</v>
      </c>
    </row>
    <row r="1101" spans="1:11" hidden="1" x14ac:dyDescent="0.3">
      <c r="A1101" s="97" t="s">
        <v>654</v>
      </c>
      <c r="B1101" s="62" t="s">
        <v>2487</v>
      </c>
      <c r="C1101" s="97" t="s">
        <v>2488</v>
      </c>
      <c r="D1101" s="97">
        <v>7.88</v>
      </c>
      <c r="E1101" s="97" t="s">
        <v>2400</v>
      </c>
      <c r="F1101" s="97" t="s">
        <v>419</v>
      </c>
      <c r="G1101" s="97" t="s">
        <v>656</v>
      </c>
      <c r="H1101" s="97">
        <v>0</v>
      </c>
      <c r="I1101" s="96">
        <f t="shared" si="17"/>
        <v>1</v>
      </c>
      <c r="J1101" s="59">
        <v>1</v>
      </c>
      <c r="K1101" s="93" t="s">
        <v>624</v>
      </c>
    </row>
    <row r="1102" spans="1:11" hidden="1" x14ac:dyDescent="0.3">
      <c r="A1102" s="97" t="s">
        <v>654</v>
      </c>
      <c r="B1102" s="62" t="s">
        <v>2489</v>
      </c>
      <c r="C1102" s="97" t="s">
        <v>2490</v>
      </c>
      <c r="D1102" s="97">
        <v>6.52</v>
      </c>
      <c r="E1102" s="97" t="s">
        <v>2400</v>
      </c>
      <c r="F1102" s="97" t="s">
        <v>419</v>
      </c>
      <c r="G1102" s="97" t="s">
        <v>656</v>
      </c>
      <c r="H1102" s="97">
        <v>1</v>
      </c>
      <c r="I1102" s="96">
        <f t="shared" si="17"/>
        <v>0</v>
      </c>
      <c r="J1102" s="59">
        <v>1</v>
      </c>
      <c r="K1102" s="93" t="s">
        <v>624</v>
      </c>
    </row>
    <row r="1103" spans="1:11" hidden="1" x14ac:dyDescent="0.3">
      <c r="A1103" s="97" t="s">
        <v>654</v>
      </c>
      <c r="B1103" s="62" t="s">
        <v>2491</v>
      </c>
      <c r="C1103" s="97" t="s">
        <v>2492</v>
      </c>
      <c r="D1103" s="97">
        <v>6.31</v>
      </c>
      <c r="E1103" s="97" t="s">
        <v>2400</v>
      </c>
      <c r="F1103" s="97" t="s">
        <v>419</v>
      </c>
      <c r="G1103" s="97" t="s">
        <v>656</v>
      </c>
      <c r="H1103" s="97">
        <v>1</v>
      </c>
      <c r="I1103" s="96">
        <f t="shared" si="17"/>
        <v>0</v>
      </c>
      <c r="J1103" s="59">
        <v>1</v>
      </c>
      <c r="K1103" s="93" t="s">
        <v>624</v>
      </c>
    </row>
    <row r="1104" spans="1:11" hidden="1" x14ac:dyDescent="0.3">
      <c r="A1104" s="97" t="s">
        <v>654</v>
      </c>
      <c r="B1104" s="62" t="s">
        <v>2493</v>
      </c>
      <c r="C1104" s="97" t="s">
        <v>2494</v>
      </c>
      <c r="D1104" s="97">
        <v>5.93</v>
      </c>
      <c r="E1104" s="97" t="s">
        <v>2400</v>
      </c>
      <c r="F1104" s="97" t="s">
        <v>419</v>
      </c>
      <c r="G1104" s="97" t="s">
        <v>656</v>
      </c>
      <c r="H1104" s="97">
        <v>0</v>
      </c>
      <c r="I1104" s="96">
        <f t="shared" si="17"/>
        <v>1</v>
      </c>
      <c r="J1104" s="59">
        <v>1</v>
      </c>
      <c r="K1104" s="93" t="s">
        <v>624</v>
      </c>
    </row>
    <row r="1105" spans="1:11" hidden="1" x14ac:dyDescent="0.3">
      <c r="A1105" s="97" t="s">
        <v>654</v>
      </c>
      <c r="B1105" s="62" t="s">
        <v>2495</v>
      </c>
      <c r="C1105" s="97" t="s">
        <v>2496</v>
      </c>
      <c r="D1105" s="97">
        <v>5.25</v>
      </c>
      <c r="E1105" s="97" t="s">
        <v>2400</v>
      </c>
      <c r="F1105" s="97" t="s">
        <v>419</v>
      </c>
      <c r="G1105" s="97" t="s">
        <v>656</v>
      </c>
      <c r="H1105" s="97">
        <v>0</v>
      </c>
      <c r="I1105" s="96">
        <f t="shared" si="17"/>
        <v>1</v>
      </c>
      <c r="J1105" s="59">
        <v>1</v>
      </c>
      <c r="K1105" s="93" t="s">
        <v>624</v>
      </c>
    </row>
    <row r="1106" spans="1:11" hidden="1" x14ac:dyDescent="0.3">
      <c r="A1106" s="97" t="s">
        <v>654</v>
      </c>
      <c r="B1106" s="62" t="s">
        <v>2497</v>
      </c>
      <c r="C1106" s="97" t="s">
        <v>2498</v>
      </c>
      <c r="D1106" s="97">
        <v>4.76</v>
      </c>
      <c r="E1106" s="97" t="s">
        <v>2400</v>
      </c>
      <c r="F1106" s="97" t="s">
        <v>419</v>
      </c>
      <c r="G1106" s="97" t="s">
        <v>656</v>
      </c>
      <c r="H1106" s="97">
        <v>0</v>
      </c>
      <c r="I1106" s="96">
        <f t="shared" si="17"/>
        <v>1</v>
      </c>
      <c r="J1106" s="59">
        <v>1</v>
      </c>
      <c r="K1106" s="93" t="s">
        <v>624</v>
      </c>
    </row>
    <row r="1107" spans="1:11" hidden="1" x14ac:dyDescent="0.3">
      <c r="A1107" s="97" t="s">
        <v>654</v>
      </c>
      <c r="B1107" s="62" t="s">
        <v>2499</v>
      </c>
      <c r="C1107" s="97" t="s">
        <v>2500</v>
      </c>
      <c r="D1107" s="97">
        <v>4.75</v>
      </c>
      <c r="E1107" s="97" t="s">
        <v>2400</v>
      </c>
      <c r="F1107" s="97" t="s">
        <v>419</v>
      </c>
      <c r="G1107" s="97" t="s">
        <v>656</v>
      </c>
      <c r="H1107" s="97">
        <v>0</v>
      </c>
      <c r="I1107" s="96">
        <f t="shared" si="17"/>
        <v>1</v>
      </c>
      <c r="J1107" s="59">
        <v>1</v>
      </c>
      <c r="K1107" s="93" t="s">
        <v>624</v>
      </c>
    </row>
    <row r="1108" spans="1:11" hidden="1" x14ac:dyDescent="0.3">
      <c r="A1108" s="97" t="s">
        <v>654</v>
      </c>
      <c r="B1108" s="62" t="s">
        <v>2501</v>
      </c>
      <c r="C1108" s="97" t="s">
        <v>2502</v>
      </c>
      <c r="D1108" s="97">
        <v>4.5</v>
      </c>
      <c r="E1108" s="97" t="s">
        <v>2400</v>
      </c>
      <c r="F1108" s="97" t="s">
        <v>419</v>
      </c>
      <c r="G1108" s="97" t="s">
        <v>656</v>
      </c>
      <c r="H1108" s="97">
        <v>1</v>
      </c>
      <c r="I1108" s="96">
        <f t="shared" si="17"/>
        <v>0</v>
      </c>
      <c r="J1108" s="59">
        <v>1</v>
      </c>
      <c r="K1108" s="93" t="s">
        <v>624</v>
      </c>
    </row>
    <row r="1109" spans="1:11" hidden="1" x14ac:dyDescent="0.3">
      <c r="A1109" s="97" t="s">
        <v>654</v>
      </c>
      <c r="B1109" s="62" t="s">
        <v>2503</v>
      </c>
      <c r="C1109" s="97" t="s">
        <v>2504</v>
      </c>
      <c r="D1109" s="97">
        <v>4.04</v>
      </c>
      <c r="E1109" s="97" t="s">
        <v>2400</v>
      </c>
      <c r="F1109" s="97" t="s">
        <v>419</v>
      </c>
      <c r="G1109" s="97" t="s">
        <v>656</v>
      </c>
      <c r="H1109" s="97">
        <v>0</v>
      </c>
      <c r="I1109" s="96">
        <f t="shared" si="17"/>
        <v>1</v>
      </c>
      <c r="J1109" s="59">
        <v>1</v>
      </c>
      <c r="K1109" s="93" t="s">
        <v>624</v>
      </c>
    </row>
    <row r="1110" spans="1:11" hidden="1" x14ac:dyDescent="0.3">
      <c r="A1110" s="97" t="s">
        <v>654</v>
      </c>
      <c r="B1110" s="62" t="s">
        <v>2505</v>
      </c>
      <c r="C1110" s="97" t="s">
        <v>2506</v>
      </c>
      <c r="D1110" s="97">
        <v>3.35</v>
      </c>
      <c r="E1110" s="97" t="s">
        <v>2400</v>
      </c>
      <c r="F1110" s="97" t="s">
        <v>419</v>
      </c>
      <c r="G1110" s="97" t="s">
        <v>656</v>
      </c>
      <c r="H1110" s="97">
        <v>1</v>
      </c>
      <c r="I1110" s="96">
        <f t="shared" si="17"/>
        <v>0</v>
      </c>
      <c r="J1110" s="59">
        <v>1</v>
      </c>
      <c r="K1110" s="93" t="s">
        <v>624</v>
      </c>
    </row>
    <row r="1111" spans="1:11" hidden="1" x14ac:dyDescent="0.3">
      <c r="A1111" s="97" t="s">
        <v>654</v>
      </c>
      <c r="B1111" s="62" t="s">
        <v>2507</v>
      </c>
      <c r="C1111" s="97" t="s">
        <v>2508</v>
      </c>
      <c r="D1111" s="97">
        <v>88.5</v>
      </c>
      <c r="E1111" s="97" t="s">
        <v>2400</v>
      </c>
      <c r="F1111" s="97" t="s">
        <v>419</v>
      </c>
      <c r="G1111" s="97" t="s">
        <v>656</v>
      </c>
      <c r="H1111" s="97">
        <v>0</v>
      </c>
      <c r="I1111" s="96">
        <f t="shared" si="17"/>
        <v>1</v>
      </c>
      <c r="J1111" s="59">
        <v>1</v>
      </c>
      <c r="K1111" s="93" t="s">
        <v>624</v>
      </c>
    </row>
    <row r="1112" spans="1:11" hidden="1" x14ac:dyDescent="0.3">
      <c r="A1112" s="97" t="s">
        <v>654</v>
      </c>
      <c r="B1112" s="62" t="s">
        <v>2509</v>
      </c>
      <c r="C1112" s="97" t="s">
        <v>2510</v>
      </c>
      <c r="D1112" s="97">
        <v>9</v>
      </c>
      <c r="E1112" s="97" t="s">
        <v>2400</v>
      </c>
      <c r="F1112" s="97" t="s">
        <v>419</v>
      </c>
      <c r="G1112" s="97" t="s">
        <v>656</v>
      </c>
      <c r="H1112" s="97">
        <v>1</v>
      </c>
      <c r="I1112" s="96">
        <f t="shared" si="17"/>
        <v>0</v>
      </c>
      <c r="J1112" s="59">
        <v>1</v>
      </c>
      <c r="K1112" s="93" t="s">
        <v>624</v>
      </c>
    </row>
    <row r="1113" spans="1:11" x14ac:dyDescent="0.3">
      <c r="A1113" s="97" t="s">
        <v>837</v>
      </c>
      <c r="B1113" s="62" t="s">
        <v>2511</v>
      </c>
      <c r="C1113" s="97"/>
      <c r="D1113" s="97" t="e">
        <v>#N/A</v>
      </c>
      <c r="E1113" s="97" t="s">
        <v>2400</v>
      </c>
      <c r="F1113" s="97" t="s">
        <v>421</v>
      </c>
      <c r="G1113" s="97" t="s">
        <v>656</v>
      </c>
      <c r="H1113" s="97">
        <v>0</v>
      </c>
      <c r="I1113" s="96">
        <f t="shared" si="17"/>
        <v>1</v>
      </c>
      <c r="J1113" s="59">
        <v>1</v>
      </c>
      <c r="K1113" s="93" t="s">
        <v>624</v>
      </c>
    </row>
    <row r="1114" spans="1:11" hidden="1" x14ac:dyDescent="0.3">
      <c r="A1114" s="97" t="s">
        <v>672</v>
      </c>
      <c r="B1114" s="62" t="s">
        <v>2512</v>
      </c>
      <c r="C1114" s="97" t="s">
        <v>2513</v>
      </c>
      <c r="D1114" s="97">
        <v>250</v>
      </c>
      <c r="E1114" s="97" t="s">
        <v>1183</v>
      </c>
      <c r="F1114" s="97" t="s">
        <v>419</v>
      </c>
      <c r="G1114" s="97" t="s">
        <v>656</v>
      </c>
      <c r="H1114" s="97">
        <v>1</v>
      </c>
      <c r="I1114" s="96">
        <f t="shared" si="17"/>
        <v>0</v>
      </c>
      <c r="J1114" s="59">
        <v>1</v>
      </c>
      <c r="K1114" s="93" t="s">
        <v>629</v>
      </c>
    </row>
    <row r="1115" spans="1:11" hidden="1" x14ac:dyDescent="0.3">
      <c r="A1115" s="97" t="s">
        <v>672</v>
      </c>
      <c r="B1115" s="62" t="s">
        <v>2514</v>
      </c>
      <c r="C1115" s="97" t="s">
        <v>2515</v>
      </c>
      <c r="D1115" s="97">
        <v>225</v>
      </c>
      <c r="E1115" s="97" t="s">
        <v>1183</v>
      </c>
      <c r="F1115" s="97" t="s">
        <v>419</v>
      </c>
      <c r="G1115" s="97" t="s">
        <v>656</v>
      </c>
      <c r="H1115" s="97">
        <v>1</v>
      </c>
      <c r="I1115" s="96">
        <f t="shared" si="17"/>
        <v>0</v>
      </c>
      <c r="J1115" s="59">
        <v>1</v>
      </c>
      <c r="K1115" s="93" t="s">
        <v>629</v>
      </c>
    </row>
    <row r="1116" spans="1:11" hidden="1" x14ac:dyDescent="0.3">
      <c r="A1116" s="97" t="s">
        <v>672</v>
      </c>
      <c r="B1116" s="62" t="s">
        <v>2516</v>
      </c>
      <c r="C1116" s="97" t="s">
        <v>2517</v>
      </c>
      <c r="D1116" s="97">
        <v>204</v>
      </c>
      <c r="E1116" s="97" t="s">
        <v>1183</v>
      </c>
      <c r="F1116" s="97" t="s">
        <v>419</v>
      </c>
      <c r="G1116" s="97" t="s">
        <v>656</v>
      </c>
      <c r="H1116" s="97">
        <v>1</v>
      </c>
      <c r="I1116" s="96">
        <f t="shared" si="17"/>
        <v>0</v>
      </c>
      <c r="J1116" s="59">
        <v>1</v>
      </c>
      <c r="K1116" s="93" t="s">
        <v>629</v>
      </c>
    </row>
    <row r="1117" spans="1:11" hidden="1" x14ac:dyDescent="0.3">
      <c r="A1117" s="97" t="s">
        <v>672</v>
      </c>
      <c r="B1117" s="62" t="s">
        <v>2518</v>
      </c>
      <c r="C1117" s="97" t="s">
        <v>2518</v>
      </c>
      <c r="D1117" s="97">
        <v>175</v>
      </c>
      <c r="E1117" s="97" t="s">
        <v>1183</v>
      </c>
      <c r="F1117" s="97" t="s">
        <v>419</v>
      </c>
      <c r="G1117" s="97" t="s">
        <v>656</v>
      </c>
      <c r="H1117" s="97">
        <v>1</v>
      </c>
      <c r="I1117" s="96">
        <f t="shared" si="17"/>
        <v>0</v>
      </c>
      <c r="J1117" s="59">
        <v>1</v>
      </c>
      <c r="K1117" s="93" t="s">
        <v>629</v>
      </c>
    </row>
    <row r="1118" spans="1:11" hidden="1" x14ac:dyDescent="0.3">
      <c r="A1118" s="97" t="s">
        <v>672</v>
      </c>
      <c r="B1118" s="62" t="s">
        <v>2519</v>
      </c>
      <c r="C1118" s="97" t="s">
        <v>2520</v>
      </c>
      <c r="D1118" s="97">
        <v>75</v>
      </c>
      <c r="E1118" s="97" t="s">
        <v>1183</v>
      </c>
      <c r="F1118" s="97" t="s">
        <v>419</v>
      </c>
      <c r="G1118" s="97" t="s">
        <v>656</v>
      </c>
      <c r="H1118" s="97">
        <v>1</v>
      </c>
      <c r="I1118" s="96">
        <f t="shared" si="17"/>
        <v>0</v>
      </c>
      <c r="J1118" s="59">
        <v>1</v>
      </c>
      <c r="K1118" s="93" t="s">
        <v>629</v>
      </c>
    </row>
    <row r="1119" spans="1:11" hidden="1" x14ac:dyDescent="0.3">
      <c r="A1119" s="97" t="s">
        <v>672</v>
      </c>
      <c r="B1119" s="62" t="s">
        <v>2521</v>
      </c>
      <c r="C1119" s="97" t="s">
        <v>2522</v>
      </c>
      <c r="D1119" s="97">
        <v>63</v>
      </c>
      <c r="E1119" s="97" t="s">
        <v>1183</v>
      </c>
      <c r="F1119" s="97" t="s">
        <v>419</v>
      </c>
      <c r="G1119" s="97" t="s">
        <v>656</v>
      </c>
      <c r="H1119" s="97">
        <v>1</v>
      </c>
      <c r="I1119" s="96">
        <f t="shared" si="17"/>
        <v>0</v>
      </c>
      <c r="J1119" s="59">
        <v>1</v>
      </c>
      <c r="K1119" s="93" t="s">
        <v>629</v>
      </c>
    </row>
    <row r="1120" spans="1:11" hidden="1" x14ac:dyDescent="0.3">
      <c r="A1120" s="97" t="s">
        <v>672</v>
      </c>
      <c r="B1120" s="62" t="s">
        <v>2523</v>
      </c>
      <c r="C1120" s="97" t="s">
        <v>2524</v>
      </c>
      <c r="D1120" s="97">
        <v>60</v>
      </c>
      <c r="E1120" s="97" t="s">
        <v>1183</v>
      </c>
      <c r="F1120" s="97" t="s">
        <v>419</v>
      </c>
      <c r="G1120" s="97" t="s">
        <v>656</v>
      </c>
      <c r="H1120" s="97">
        <v>1</v>
      </c>
      <c r="I1120" s="96">
        <f t="shared" si="17"/>
        <v>0</v>
      </c>
      <c r="J1120" s="59">
        <v>1</v>
      </c>
      <c r="K1120" s="93" t="s">
        <v>629</v>
      </c>
    </row>
    <row r="1121" spans="1:11" hidden="1" x14ac:dyDescent="0.3">
      <c r="A1121" s="97" t="s">
        <v>672</v>
      </c>
      <c r="B1121" s="62" t="s">
        <v>2525</v>
      </c>
      <c r="C1121" s="97" t="s">
        <v>2525</v>
      </c>
      <c r="D1121" s="97">
        <v>52</v>
      </c>
      <c r="E1121" s="97" t="s">
        <v>1183</v>
      </c>
      <c r="F1121" s="97" t="s">
        <v>419</v>
      </c>
      <c r="G1121" s="97" t="s">
        <v>656</v>
      </c>
      <c r="H1121" s="97">
        <v>1</v>
      </c>
      <c r="I1121" s="96">
        <f t="shared" si="17"/>
        <v>0</v>
      </c>
      <c r="J1121" s="59">
        <v>1</v>
      </c>
      <c r="K1121" s="93" t="s">
        <v>629</v>
      </c>
    </row>
    <row r="1122" spans="1:11" hidden="1" x14ac:dyDescent="0.3">
      <c r="A1122" s="97" t="s">
        <v>672</v>
      </c>
      <c r="B1122" s="62" t="s">
        <v>2526</v>
      </c>
      <c r="C1122" s="97" t="s">
        <v>2526</v>
      </c>
      <c r="D1122" s="97">
        <v>50</v>
      </c>
      <c r="E1122" s="97" t="s">
        <v>1183</v>
      </c>
      <c r="F1122" s="97" t="s">
        <v>419</v>
      </c>
      <c r="G1122" s="97" t="s">
        <v>656</v>
      </c>
      <c r="H1122" s="97">
        <v>1</v>
      </c>
      <c r="I1122" s="96">
        <f t="shared" si="17"/>
        <v>0</v>
      </c>
      <c r="J1122" s="59">
        <v>1</v>
      </c>
      <c r="K1122" s="93" t="s">
        <v>629</v>
      </c>
    </row>
    <row r="1123" spans="1:11" hidden="1" x14ac:dyDescent="0.3">
      <c r="A1123" s="97" t="s">
        <v>672</v>
      </c>
      <c r="B1123" s="62" t="s">
        <v>2527</v>
      </c>
      <c r="C1123" s="97" t="s">
        <v>2527</v>
      </c>
      <c r="D1123" s="97">
        <v>49.9</v>
      </c>
      <c r="E1123" s="97" t="s">
        <v>1183</v>
      </c>
      <c r="F1123" s="97" t="s">
        <v>419</v>
      </c>
      <c r="G1123" s="97" t="s">
        <v>656</v>
      </c>
      <c r="H1123" s="97">
        <v>1</v>
      </c>
      <c r="I1123" s="96">
        <f t="shared" si="17"/>
        <v>0</v>
      </c>
      <c r="J1123" s="59">
        <v>1</v>
      </c>
      <c r="K1123" s="93" t="s">
        <v>629</v>
      </c>
    </row>
    <row r="1124" spans="1:11" hidden="1" x14ac:dyDescent="0.3">
      <c r="A1124" s="97" t="s">
        <v>672</v>
      </c>
      <c r="B1124" s="62" t="s">
        <v>2528</v>
      </c>
      <c r="C1124" s="97" t="s">
        <v>2529</v>
      </c>
      <c r="D1124" s="97">
        <v>42.42</v>
      </c>
      <c r="E1124" s="97" t="s">
        <v>1183</v>
      </c>
      <c r="F1124" s="97" t="s">
        <v>419</v>
      </c>
      <c r="G1124" s="97" t="s">
        <v>656</v>
      </c>
      <c r="H1124" s="97">
        <v>1</v>
      </c>
      <c r="I1124" s="96">
        <f t="shared" si="17"/>
        <v>0</v>
      </c>
      <c r="J1124" s="59">
        <v>1</v>
      </c>
      <c r="K1124" s="93" t="s">
        <v>629</v>
      </c>
    </row>
    <row r="1125" spans="1:11" hidden="1" x14ac:dyDescent="0.3">
      <c r="A1125" s="97" t="s">
        <v>672</v>
      </c>
      <c r="B1125" s="62" t="s">
        <v>2530</v>
      </c>
      <c r="C1125" s="97" t="s">
        <v>2531</v>
      </c>
      <c r="D1125" s="97">
        <v>38.85</v>
      </c>
      <c r="E1125" s="97" t="s">
        <v>1183</v>
      </c>
      <c r="F1125" s="97" t="s">
        <v>419</v>
      </c>
      <c r="G1125" s="97" t="s">
        <v>656</v>
      </c>
      <c r="H1125" s="97">
        <v>1</v>
      </c>
      <c r="I1125" s="96">
        <f t="shared" si="17"/>
        <v>0</v>
      </c>
      <c r="J1125" s="59">
        <v>1</v>
      </c>
      <c r="K1125" s="93" t="s">
        <v>629</v>
      </c>
    </row>
    <row r="1126" spans="1:11" hidden="1" x14ac:dyDescent="0.3">
      <c r="A1126" s="97" t="s">
        <v>672</v>
      </c>
      <c r="B1126" s="62" t="s">
        <v>2532</v>
      </c>
      <c r="C1126" s="97" t="s">
        <v>2532</v>
      </c>
      <c r="D1126" s="97">
        <v>33.177999999999997</v>
      </c>
      <c r="E1126" s="97" t="s">
        <v>1183</v>
      </c>
      <c r="F1126" s="97" t="s">
        <v>419</v>
      </c>
      <c r="G1126" s="97" t="s">
        <v>656</v>
      </c>
      <c r="H1126" s="97">
        <v>1</v>
      </c>
      <c r="I1126" s="96">
        <f t="shared" si="17"/>
        <v>0</v>
      </c>
      <c r="J1126" s="59">
        <v>1</v>
      </c>
      <c r="K1126" s="93" t="s">
        <v>629</v>
      </c>
    </row>
    <row r="1127" spans="1:11" hidden="1" x14ac:dyDescent="0.3">
      <c r="A1127" s="97" t="s">
        <v>672</v>
      </c>
      <c r="B1127" s="62" t="s">
        <v>2533</v>
      </c>
      <c r="C1127" s="97" t="s">
        <v>2533</v>
      </c>
      <c r="D1127" s="97">
        <v>15</v>
      </c>
      <c r="E1127" s="97" t="s">
        <v>1183</v>
      </c>
      <c r="F1127" s="97" t="s">
        <v>419</v>
      </c>
      <c r="G1127" s="97" t="s">
        <v>656</v>
      </c>
      <c r="H1127" s="97">
        <v>1</v>
      </c>
      <c r="I1127" s="96">
        <f t="shared" si="17"/>
        <v>0</v>
      </c>
      <c r="J1127" s="59">
        <v>1</v>
      </c>
      <c r="K1127" s="93" t="s">
        <v>629</v>
      </c>
    </row>
    <row r="1128" spans="1:11" hidden="1" x14ac:dyDescent="0.3">
      <c r="A1128" s="97" t="s">
        <v>672</v>
      </c>
      <c r="B1128" s="62" t="s">
        <v>2534</v>
      </c>
      <c r="C1128" s="97" t="s">
        <v>2535</v>
      </c>
      <c r="D1128" s="97">
        <v>14</v>
      </c>
      <c r="E1128" s="97" t="s">
        <v>1183</v>
      </c>
      <c r="F1128" s="97" t="s">
        <v>419</v>
      </c>
      <c r="G1128" s="97" t="s">
        <v>656</v>
      </c>
      <c r="H1128" s="97">
        <v>1</v>
      </c>
      <c r="I1128" s="96">
        <f t="shared" si="17"/>
        <v>0</v>
      </c>
      <c r="J1128" s="59">
        <v>1</v>
      </c>
      <c r="K1128" s="93" t="s">
        <v>629</v>
      </c>
    </row>
    <row r="1129" spans="1:11" hidden="1" x14ac:dyDescent="0.3">
      <c r="A1129" s="97" t="s">
        <v>672</v>
      </c>
      <c r="B1129" s="62" t="s">
        <v>2536</v>
      </c>
      <c r="C1129" s="97" t="s">
        <v>2537</v>
      </c>
      <c r="D1129" s="97">
        <v>13.4</v>
      </c>
      <c r="E1129" s="97" t="s">
        <v>1183</v>
      </c>
      <c r="F1129" s="97" t="s">
        <v>419</v>
      </c>
      <c r="G1129" s="97" t="s">
        <v>656</v>
      </c>
      <c r="H1129" s="97">
        <v>1</v>
      </c>
      <c r="I1129" s="96">
        <f t="shared" si="17"/>
        <v>0</v>
      </c>
      <c r="J1129" s="59">
        <v>1</v>
      </c>
      <c r="K1129" s="93" t="s">
        <v>629</v>
      </c>
    </row>
    <row r="1130" spans="1:11" hidden="1" x14ac:dyDescent="0.3">
      <c r="A1130" s="97" t="s">
        <v>672</v>
      </c>
      <c r="B1130" s="62" t="s">
        <v>2538</v>
      </c>
      <c r="C1130" s="97" t="s">
        <v>2538</v>
      </c>
      <c r="D1130" s="97">
        <v>13</v>
      </c>
      <c r="E1130" s="97" t="s">
        <v>1183</v>
      </c>
      <c r="F1130" s="97" t="s">
        <v>419</v>
      </c>
      <c r="G1130" s="97" t="s">
        <v>656</v>
      </c>
      <c r="H1130" s="97">
        <v>1</v>
      </c>
      <c r="I1130" s="96">
        <f t="shared" si="17"/>
        <v>0</v>
      </c>
      <c r="J1130" s="59">
        <v>1</v>
      </c>
      <c r="K1130" s="93" t="s">
        <v>629</v>
      </c>
    </row>
    <row r="1131" spans="1:11" hidden="1" x14ac:dyDescent="0.3">
      <c r="A1131" s="97" t="s">
        <v>672</v>
      </c>
      <c r="B1131" s="62" t="s">
        <v>2539</v>
      </c>
      <c r="C1131" s="97" t="s">
        <v>2540</v>
      </c>
      <c r="D1131" s="97">
        <v>10</v>
      </c>
      <c r="E1131" s="97" t="s">
        <v>1183</v>
      </c>
      <c r="F1131" s="97" t="s">
        <v>419</v>
      </c>
      <c r="G1131" s="97" t="s">
        <v>656</v>
      </c>
      <c r="H1131" s="97">
        <v>1</v>
      </c>
      <c r="I1131" s="96">
        <f t="shared" si="17"/>
        <v>0</v>
      </c>
      <c r="J1131" s="59">
        <v>1</v>
      </c>
      <c r="K1131" s="93" t="s">
        <v>629</v>
      </c>
    </row>
    <row r="1132" spans="1:11" hidden="1" x14ac:dyDescent="0.3">
      <c r="A1132" s="97" t="s">
        <v>672</v>
      </c>
      <c r="B1132" s="62" t="s">
        <v>2541</v>
      </c>
      <c r="C1132" s="97" t="s">
        <v>2541</v>
      </c>
      <c r="D1132" s="97">
        <v>0.7</v>
      </c>
      <c r="E1132" s="97" t="s">
        <v>1183</v>
      </c>
      <c r="F1132" s="97" t="s">
        <v>419</v>
      </c>
      <c r="G1132" s="97" t="s">
        <v>656</v>
      </c>
      <c r="H1132" s="97">
        <v>1</v>
      </c>
      <c r="I1132" s="96">
        <f t="shared" si="17"/>
        <v>0</v>
      </c>
      <c r="J1132" s="59">
        <v>1</v>
      </c>
      <c r="K1132" s="93" t="s">
        <v>629</v>
      </c>
    </row>
    <row r="1133" spans="1:11" hidden="1" x14ac:dyDescent="0.3">
      <c r="A1133" s="97" t="s">
        <v>672</v>
      </c>
      <c r="B1133" s="62" t="s">
        <v>2542</v>
      </c>
      <c r="C1133" s="97" t="s">
        <v>2543</v>
      </c>
      <c r="D1133" s="97">
        <v>0.69</v>
      </c>
      <c r="E1133" s="97" t="s">
        <v>1183</v>
      </c>
      <c r="F1133" s="97" t="s">
        <v>419</v>
      </c>
      <c r="G1133" s="97" t="s">
        <v>656</v>
      </c>
      <c r="H1133" s="97">
        <v>1</v>
      </c>
      <c r="I1133" s="96">
        <f t="shared" si="17"/>
        <v>0</v>
      </c>
      <c r="J1133" s="59">
        <v>1</v>
      </c>
      <c r="K1133" s="93" t="s">
        <v>629</v>
      </c>
    </row>
    <row r="1134" spans="1:11" hidden="1" x14ac:dyDescent="0.3">
      <c r="A1134" s="97" t="s">
        <v>654</v>
      </c>
      <c r="B1134" s="62" t="s">
        <v>2544</v>
      </c>
      <c r="C1134" s="97" t="s">
        <v>2545</v>
      </c>
      <c r="D1134" s="97">
        <v>3.1</v>
      </c>
      <c r="E1134" s="97" t="s">
        <v>2546</v>
      </c>
      <c r="F1134" s="97" t="s">
        <v>419</v>
      </c>
      <c r="G1134" s="97" t="s">
        <v>656</v>
      </c>
      <c r="H1134" s="97">
        <v>0</v>
      </c>
      <c r="I1134" s="96">
        <f t="shared" si="17"/>
        <v>1</v>
      </c>
      <c r="J1134" s="59">
        <v>1</v>
      </c>
      <c r="K1134" s="93" t="s">
        <v>634</v>
      </c>
    </row>
    <row r="1135" spans="1:11" hidden="1" x14ac:dyDescent="0.3">
      <c r="A1135" s="97" t="s">
        <v>654</v>
      </c>
      <c r="B1135" s="62" t="s">
        <v>2547</v>
      </c>
      <c r="C1135" s="97" t="s">
        <v>2548</v>
      </c>
      <c r="D1135" s="97">
        <v>68</v>
      </c>
      <c r="E1135" s="97" t="s">
        <v>2549</v>
      </c>
      <c r="F1135" s="97" t="s">
        <v>419</v>
      </c>
      <c r="G1135" s="97" t="s">
        <v>656</v>
      </c>
      <c r="H1135" s="97">
        <v>0</v>
      </c>
      <c r="I1135" s="96">
        <f t="shared" si="17"/>
        <v>1</v>
      </c>
      <c r="J1135" s="59">
        <v>0</v>
      </c>
      <c r="K1135" s="93" t="s">
        <v>631</v>
      </c>
    </row>
    <row r="1136" spans="1:11" hidden="1" x14ac:dyDescent="0.3">
      <c r="A1136" s="97" t="s">
        <v>654</v>
      </c>
      <c r="B1136" s="62" t="s">
        <v>2550</v>
      </c>
      <c r="C1136" s="97" t="s">
        <v>2551</v>
      </c>
      <c r="D1136" s="97">
        <v>100.5</v>
      </c>
      <c r="E1136" s="97" t="s">
        <v>2552</v>
      </c>
      <c r="F1136" s="97" t="s">
        <v>419</v>
      </c>
      <c r="G1136" s="97" t="s">
        <v>656</v>
      </c>
      <c r="H1136" s="97">
        <v>0</v>
      </c>
      <c r="I1136" s="96">
        <f t="shared" si="17"/>
        <v>1</v>
      </c>
      <c r="J1136" s="59">
        <v>0</v>
      </c>
      <c r="K1136" s="93" t="s">
        <v>624</v>
      </c>
    </row>
    <row r="1137" spans="1:11" hidden="1" x14ac:dyDescent="0.3">
      <c r="A1137" s="97" t="s">
        <v>654</v>
      </c>
      <c r="B1137" s="62" t="s">
        <v>2553</v>
      </c>
      <c r="C1137" s="97" t="s">
        <v>2553</v>
      </c>
      <c r="D1137" s="97">
        <v>100.5</v>
      </c>
      <c r="E1137" s="97" t="s">
        <v>2552</v>
      </c>
      <c r="F1137" s="97" t="s">
        <v>419</v>
      </c>
      <c r="G1137" s="97" t="s">
        <v>656</v>
      </c>
      <c r="H1137" s="97">
        <v>0</v>
      </c>
      <c r="I1137" s="96">
        <f t="shared" si="17"/>
        <v>1</v>
      </c>
      <c r="J1137" s="59">
        <v>0</v>
      </c>
      <c r="K1137" s="93" t="s">
        <v>624</v>
      </c>
    </row>
    <row r="1138" spans="1:11" hidden="1" x14ac:dyDescent="0.3">
      <c r="A1138" s="97" t="s">
        <v>654</v>
      </c>
      <c r="B1138" s="62" t="s">
        <v>2554</v>
      </c>
      <c r="C1138" s="97" t="s">
        <v>2554</v>
      </c>
      <c r="D1138" s="97">
        <v>100.5</v>
      </c>
      <c r="E1138" s="97" t="s">
        <v>2552</v>
      </c>
      <c r="F1138" s="97" t="s">
        <v>419</v>
      </c>
      <c r="G1138" s="97" t="s">
        <v>656</v>
      </c>
      <c r="H1138" s="97">
        <v>0</v>
      </c>
      <c r="I1138" s="96">
        <f t="shared" si="17"/>
        <v>1</v>
      </c>
      <c r="J1138" s="59">
        <v>0</v>
      </c>
      <c r="K1138" s="93" t="s">
        <v>624</v>
      </c>
    </row>
    <row r="1139" spans="1:11" hidden="1" x14ac:dyDescent="0.3">
      <c r="A1139" s="97" t="s">
        <v>672</v>
      </c>
      <c r="B1139" s="62" t="s">
        <v>2555</v>
      </c>
      <c r="C1139" s="97" t="s">
        <v>2555</v>
      </c>
      <c r="D1139" s="97">
        <v>300</v>
      </c>
      <c r="E1139" s="97" t="s">
        <v>669</v>
      </c>
      <c r="F1139" s="97" t="s">
        <v>419</v>
      </c>
      <c r="G1139" s="97" t="s">
        <v>656</v>
      </c>
      <c r="H1139" s="97">
        <v>1</v>
      </c>
      <c r="I1139" s="96">
        <f t="shared" si="17"/>
        <v>0</v>
      </c>
      <c r="J1139" s="59">
        <v>0</v>
      </c>
      <c r="K1139" s="93" t="s">
        <v>632</v>
      </c>
    </row>
    <row r="1140" spans="1:11" hidden="1" x14ac:dyDescent="0.3">
      <c r="A1140" s="97" t="s">
        <v>672</v>
      </c>
      <c r="B1140" s="62" t="s">
        <v>2556</v>
      </c>
      <c r="C1140" s="97" t="s">
        <v>2556</v>
      </c>
      <c r="D1140" s="97">
        <v>182.5</v>
      </c>
      <c r="E1140" s="97" t="s">
        <v>669</v>
      </c>
      <c r="F1140" s="97" t="s">
        <v>419</v>
      </c>
      <c r="G1140" s="97" t="s">
        <v>656</v>
      </c>
      <c r="H1140" s="97">
        <v>1</v>
      </c>
      <c r="I1140" s="96">
        <f t="shared" si="17"/>
        <v>0</v>
      </c>
      <c r="J1140" s="59">
        <v>0</v>
      </c>
      <c r="K1140" s="93" t="s">
        <v>632</v>
      </c>
    </row>
    <row r="1141" spans="1:11" hidden="1" x14ac:dyDescent="0.3">
      <c r="A1141" s="97" t="s">
        <v>672</v>
      </c>
      <c r="B1141" s="62" t="s">
        <v>2557</v>
      </c>
      <c r="C1141" s="97" t="s">
        <v>2557</v>
      </c>
      <c r="D1141" s="97">
        <v>100</v>
      </c>
      <c r="E1141" s="97" t="s">
        <v>669</v>
      </c>
      <c r="F1141" s="97" t="s">
        <v>419</v>
      </c>
      <c r="G1141" s="97" t="s">
        <v>656</v>
      </c>
      <c r="H1141" s="97">
        <v>1</v>
      </c>
      <c r="I1141" s="96">
        <f t="shared" si="17"/>
        <v>0</v>
      </c>
      <c r="J1141" s="59">
        <v>0</v>
      </c>
      <c r="K1141" s="93" t="s">
        <v>632</v>
      </c>
    </row>
    <row r="1142" spans="1:11" hidden="1" x14ac:dyDescent="0.3">
      <c r="A1142" s="97" t="s">
        <v>672</v>
      </c>
      <c r="B1142" s="62" t="s">
        <v>2558</v>
      </c>
      <c r="C1142" s="97" t="s">
        <v>2558</v>
      </c>
      <c r="D1142" s="97">
        <v>100</v>
      </c>
      <c r="E1142" s="97" t="s">
        <v>669</v>
      </c>
      <c r="F1142" s="97" t="s">
        <v>419</v>
      </c>
      <c r="G1142" s="97" t="s">
        <v>656</v>
      </c>
      <c r="H1142" s="97">
        <v>1</v>
      </c>
      <c r="I1142" s="96">
        <f t="shared" si="17"/>
        <v>0</v>
      </c>
      <c r="J1142" s="59">
        <v>0</v>
      </c>
      <c r="K1142" s="93" t="s">
        <v>632</v>
      </c>
    </row>
    <row r="1143" spans="1:11" hidden="1" x14ac:dyDescent="0.3">
      <c r="A1143" s="97" t="s">
        <v>672</v>
      </c>
      <c r="B1143" s="62" t="s">
        <v>2559</v>
      </c>
      <c r="C1143" s="97" t="s">
        <v>2559</v>
      </c>
      <c r="D1143" s="97">
        <v>96</v>
      </c>
      <c r="E1143" s="97" t="s">
        <v>669</v>
      </c>
      <c r="F1143" s="97" t="s">
        <v>419</v>
      </c>
      <c r="G1143" s="97" t="s">
        <v>656</v>
      </c>
      <c r="H1143" s="97">
        <v>1</v>
      </c>
      <c r="I1143" s="96">
        <f t="shared" si="17"/>
        <v>0</v>
      </c>
      <c r="J1143" s="59">
        <v>1</v>
      </c>
      <c r="K1143" s="93" t="s">
        <v>632</v>
      </c>
    </row>
    <row r="1144" spans="1:11" hidden="1" x14ac:dyDescent="0.3">
      <c r="A1144" s="97" t="s">
        <v>672</v>
      </c>
      <c r="B1144" s="62" t="s">
        <v>2560</v>
      </c>
      <c r="C1144" s="97" t="s">
        <v>2560</v>
      </c>
      <c r="D1144" s="97">
        <v>78</v>
      </c>
      <c r="E1144" s="97" t="s">
        <v>669</v>
      </c>
      <c r="F1144" s="97" t="s">
        <v>419</v>
      </c>
      <c r="G1144" s="97" t="s">
        <v>656</v>
      </c>
      <c r="H1144" s="97">
        <v>1</v>
      </c>
      <c r="I1144" s="96">
        <f t="shared" si="17"/>
        <v>0</v>
      </c>
      <c r="J1144" s="59">
        <v>0</v>
      </c>
      <c r="K1144" s="93" t="s">
        <v>632</v>
      </c>
    </row>
    <row r="1145" spans="1:11" hidden="1" x14ac:dyDescent="0.3">
      <c r="A1145" s="97" t="s">
        <v>672</v>
      </c>
      <c r="B1145" s="62" t="s">
        <v>2561</v>
      </c>
      <c r="C1145" s="97" t="s">
        <v>2561</v>
      </c>
      <c r="D1145" s="97">
        <v>75</v>
      </c>
      <c r="E1145" s="97" t="s">
        <v>669</v>
      </c>
      <c r="F1145" s="97" t="s">
        <v>419</v>
      </c>
      <c r="G1145" s="97" t="s">
        <v>656</v>
      </c>
      <c r="H1145" s="97">
        <v>1</v>
      </c>
      <c r="I1145" s="96">
        <f t="shared" si="17"/>
        <v>0</v>
      </c>
      <c r="J1145" s="59">
        <v>0</v>
      </c>
      <c r="K1145" s="93" t="s">
        <v>632</v>
      </c>
    </row>
    <row r="1146" spans="1:11" hidden="1" x14ac:dyDescent="0.3">
      <c r="A1146" s="97" t="s">
        <v>672</v>
      </c>
      <c r="B1146" s="62" t="s">
        <v>2562</v>
      </c>
      <c r="C1146" s="97" t="s">
        <v>2562</v>
      </c>
      <c r="D1146" s="97">
        <v>50</v>
      </c>
      <c r="E1146" s="97" t="s">
        <v>669</v>
      </c>
      <c r="F1146" s="97" t="s">
        <v>419</v>
      </c>
      <c r="G1146" s="97" t="s">
        <v>656</v>
      </c>
      <c r="H1146" s="97">
        <v>1</v>
      </c>
      <c r="I1146" s="96">
        <f t="shared" si="17"/>
        <v>0</v>
      </c>
      <c r="J1146" s="59">
        <v>0</v>
      </c>
      <c r="K1146" s="93" t="s">
        <v>632</v>
      </c>
    </row>
    <row r="1147" spans="1:11" hidden="1" x14ac:dyDescent="0.3">
      <c r="A1147" s="97" t="s">
        <v>672</v>
      </c>
      <c r="B1147" s="62" t="s">
        <v>2563</v>
      </c>
      <c r="C1147" s="97" t="s">
        <v>2563</v>
      </c>
      <c r="D1147" s="97">
        <v>43.317999999999998</v>
      </c>
      <c r="E1147" s="97" t="s">
        <v>669</v>
      </c>
      <c r="F1147" s="97" t="s">
        <v>419</v>
      </c>
      <c r="G1147" s="97" t="s">
        <v>656</v>
      </c>
      <c r="H1147" s="97">
        <v>1</v>
      </c>
      <c r="I1147" s="96">
        <f t="shared" si="17"/>
        <v>0</v>
      </c>
      <c r="J1147" s="59">
        <v>1</v>
      </c>
      <c r="K1147" s="93" t="s">
        <v>632</v>
      </c>
    </row>
    <row r="1148" spans="1:11" hidden="1" x14ac:dyDescent="0.3">
      <c r="A1148" s="97" t="s">
        <v>672</v>
      </c>
      <c r="B1148" s="62" t="s">
        <v>2564</v>
      </c>
      <c r="C1148" s="97" t="s">
        <v>2564</v>
      </c>
      <c r="D1148" s="97">
        <v>40</v>
      </c>
      <c r="E1148" s="97" t="s">
        <v>669</v>
      </c>
      <c r="F1148" s="97" t="s">
        <v>419</v>
      </c>
      <c r="G1148" s="97" t="s">
        <v>656</v>
      </c>
      <c r="H1148" s="97">
        <v>1</v>
      </c>
      <c r="I1148" s="96">
        <f t="shared" si="17"/>
        <v>0</v>
      </c>
      <c r="J1148" s="59">
        <v>0</v>
      </c>
      <c r="K1148" s="93" t="s">
        <v>632</v>
      </c>
    </row>
    <row r="1149" spans="1:11" hidden="1" x14ac:dyDescent="0.3">
      <c r="A1149" s="97" t="s">
        <v>672</v>
      </c>
      <c r="B1149" s="62" t="s">
        <v>2565</v>
      </c>
      <c r="C1149" s="97" t="s">
        <v>2565</v>
      </c>
      <c r="D1149" s="97">
        <v>40</v>
      </c>
      <c r="E1149" s="97" t="s">
        <v>669</v>
      </c>
      <c r="F1149" s="97" t="s">
        <v>419</v>
      </c>
      <c r="G1149" s="97" t="s">
        <v>656</v>
      </c>
      <c r="H1149" s="97">
        <v>1</v>
      </c>
      <c r="I1149" s="96">
        <f t="shared" si="17"/>
        <v>0</v>
      </c>
      <c r="J1149" s="59">
        <v>0</v>
      </c>
      <c r="K1149" s="93" t="s">
        <v>632</v>
      </c>
    </row>
    <row r="1150" spans="1:11" hidden="1" x14ac:dyDescent="0.3">
      <c r="A1150" s="97" t="s">
        <v>672</v>
      </c>
      <c r="B1150" s="62" t="s">
        <v>2566</v>
      </c>
      <c r="C1150" s="97" t="s">
        <v>2566</v>
      </c>
      <c r="D1150" s="97">
        <v>37.5</v>
      </c>
      <c r="E1150" s="97" t="s">
        <v>669</v>
      </c>
      <c r="F1150" s="97" t="s">
        <v>419</v>
      </c>
      <c r="G1150" s="97" t="s">
        <v>656</v>
      </c>
      <c r="H1150" s="97">
        <v>1</v>
      </c>
      <c r="I1150" s="96">
        <f t="shared" si="17"/>
        <v>0</v>
      </c>
      <c r="J1150" s="59">
        <v>0</v>
      </c>
      <c r="K1150" s="93" t="s">
        <v>632</v>
      </c>
    </row>
    <row r="1151" spans="1:11" hidden="1" x14ac:dyDescent="0.3">
      <c r="A1151" s="97" t="s">
        <v>672</v>
      </c>
      <c r="B1151" s="62" t="s">
        <v>2567</v>
      </c>
      <c r="C1151" s="97" t="s">
        <v>2567</v>
      </c>
      <c r="D1151" s="97">
        <v>30</v>
      </c>
      <c r="E1151" s="97" t="s">
        <v>669</v>
      </c>
      <c r="F1151" s="97" t="s">
        <v>419</v>
      </c>
      <c r="G1151" s="97" t="s">
        <v>656</v>
      </c>
      <c r="H1151" s="97">
        <v>1</v>
      </c>
      <c r="I1151" s="96">
        <f t="shared" si="17"/>
        <v>0</v>
      </c>
      <c r="J1151" s="59">
        <v>1</v>
      </c>
      <c r="K1151" s="93" t="s">
        <v>632</v>
      </c>
    </row>
    <row r="1152" spans="1:11" hidden="1" x14ac:dyDescent="0.3">
      <c r="A1152" s="97" t="s">
        <v>672</v>
      </c>
      <c r="B1152" s="62" t="s">
        <v>2568</v>
      </c>
      <c r="C1152" s="97" t="s">
        <v>2568</v>
      </c>
      <c r="D1152" s="97">
        <v>30</v>
      </c>
      <c r="E1152" s="97" t="s">
        <v>669</v>
      </c>
      <c r="F1152" s="97" t="s">
        <v>419</v>
      </c>
      <c r="G1152" s="97" t="s">
        <v>656</v>
      </c>
      <c r="H1152" s="97">
        <v>1</v>
      </c>
      <c r="I1152" s="96">
        <f t="shared" si="17"/>
        <v>0</v>
      </c>
      <c r="J1152" s="59">
        <v>0</v>
      </c>
      <c r="K1152" s="93" t="s">
        <v>632</v>
      </c>
    </row>
    <row r="1153" spans="1:11" hidden="1" x14ac:dyDescent="0.3">
      <c r="A1153" s="97" t="s">
        <v>672</v>
      </c>
      <c r="B1153" s="62" t="s">
        <v>2569</v>
      </c>
      <c r="C1153" s="97" t="s">
        <v>2569</v>
      </c>
      <c r="D1153" s="97">
        <v>25</v>
      </c>
      <c r="E1153" s="97" t="s">
        <v>669</v>
      </c>
      <c r="F1153" s="97" t="s">
        <v>419</v>
      </c>
      <c r="G1153" s="97" t="s">
        <v>656</v>
      </c>
      <c r="H1153" s="97">
        <v>1</v>
      </c>
      <c r="I1153" s="96">
        <f t="shared" si="17"/>
        <v>0</v>
      </c>
      <c r="J1153" s="59">
        <v>1</v>
      </c>
      <c r="K1153" s="93" t="s">
        <v>632</v>
      </c>
    </row>
    <row r="1154" spans="1:11" hidden="1" x14ac:dyDescent="0.3">
      <c r="A1154" s="97" t="s">
        <v>672</v>
      </c>
      <c r="B1154" s="62" t="s">
        <v>2570</v>
      </c>
      <c r="C1154" s="97" t="s">
        <v>2570</v>
      </c>
      <c r="D1154" s="97">
        <v>25</v>
      </c>
      <c r="E1154" s="97" t="s">
        <v>669</v>
      </c>
      <c r="F1154" s="97" t="s">
        <v>419</v>
      </c>
      <c r="G1154" s="97" t="s">
        <v>656</v>
      </c>
      <c r="H1154" s="97">
        <v>1</v>
      </c>
      <c r="I1154" s="96">
        <f t="shared" ref="I1154:I1217" si="18">NOT(H1154)*1</f>
        <v>0</v>
      </c>
      <c r="J1154" s="59">
        <v>0</v>
      </c>
      <c r="K1154" s="93" t="s">
        <v>632</v>
      </c>
    </row>
    <row r="1155" spans="1:11" hidden="1" x14ac:dyDescent="0.3">
      <c r="A1155" s="97" t="s">
        <v>672</v>
      </c>
      <c r="B1155" s="62" t="s">
        <v>2571</v>
      </c>
      <c r="C1155" s="97" t="s">
        <v>2571</v>
      </c>
      <c r="D1155" s="97">
        <v>20</v>
      </c>
      <c r="E1155" s="97" t="s">
        <v>669</v>
      </c>
      <c r="F1155" s="97" t="s">
        <v>419</v>
      </c>
      <c r="G1155" s="97" t="s">
        <v>656</v>
      </c>
      <c r="H1155" s="97">
        <v>1</v>
      </c>
      <c r="I1155" s="96">
        <f t="shared" si="18"/>
        <v>0</v>
      </c>
      <c r="J1155" s="59">
        <v>0</v>
      </c>
      <c r="K1155" s="93" t="s">
        <v>632</v>
      </c>
    </row>
    <row r="1156" spans="1:11" hidden="1" x14ac:dyDescent="0.3">
      <c r="A1156" s="97" t="s">
        <v>672</v>
      </c>
      <c r="B1156" s="62" t="s">
        <v>2572</v>
      </c>
      <c r="C1156" s="97" t="s">
        <v>2572</v>
      </c>
      <c r="D1156" s="97">
        <v>20</v>
      </c>
      <c r="E1156" s="97" t="s">
        <v>669</v>
      </c>
      <c r="F1156" s="97" t="s">
        <v>419</v>
      </c>
      <c r="G1156" s="97" t="s">
        <v>656</v>
      </c>
      <c r="H1156" s="97">
        <v>1</v>
      </c>
      <c r="I1156" s="96">
        <f t="shared" si="18"/>
        <v>0</v>
      </c>
      <c r="J1156" s="59">
        <v>0</v>
      </c>
      <c r="K1156" s="93" t="s">
        <v>632</v>
      </c>
    </row>
    <row r="1157" spans="1:11" hidden="1" x14ac:dyDescent="0.3">
      <c r="A1157" s="97" t="s">
        <v>672</v>
      </c>
      <c r="B1157" s="62" t="s">
        <v>2573</v>
      </c>
      <c r="C1157" s="97" t="s">
        <v>2573</v>
      </c>
      <c r="D1157" s="97">
        <v>20</v>
      </c>
      <c r="E1157" s="97" t="s">
        <v>669</v>
      </c>
      <c r="F1157" s="97" t="s">
        <v>419</v>
      </c>
      <c r="G1157" s="97" t="s">
        <v>656</v>
      </c>
      <c r="H1157" s="97">
        <v>1</v>
      </c>
      <c r="I1157" s="96">
        <f t="shared" si="18"/>
        <v>0</v>
      </c>
      <c r="J1157" s="59">
        <v>0</v>
      </c>
      <c r="K1157" s="93" t="s">
        <v>632</v>
      </c>
    </row>
    <row r="1158" spans="1:11" hidden="1" x14ac:dyDescent="0.3">
      <c r="A1158" s="97" t="s">
        <v>672</v>
      </c>
      <c r="B1158" s="62" t="s">
        <v>2574</v>
      </c>
      <c r="C1158" s="97" t="s">
        <v>2574</v>
      </c>
      <c r="D1158" s="97">
        <v>20</v>
      </c>
      <c r="E1158" s="97" t="s">
        <v>669</v>
      </c>
      <c r="F1158" s="97" t="s">
        <v>419</v>
      </c>
      <c r="G1158" s="97" t="s">
        <v>656</v>
      </c>
      <c r="H1158" s="97">
        <v>1</v>
      </c>
      <c r="I1158" s="96">
        <f t="shared" si="18"/>
        <v>0</v>
      </c>
      <c r="J1158" s="59">
        <v>0</v>
      </c>
      <c r="K1158" s="93" t="s">
        <v>632</v>
      </c>
    </row>
    <row r="1159" spans="1:11" hidden="1" x14ac:dyDescent="0.3">
      <c r="A1159" s="97" t="s">
        <v>672</v>
      </c>
      <c r="B1159" s="62" t="s">
        <v>2575</v>
      </c>
      <c r="C1159" s="97" t="s">
        <v>2575</v>
      </c>
      <c r="D1159" s="97">
        <v>15</v>
      </c>
      <c r="E1159" s="97" t="s">
        <v>669</v>
      </c>
      <c r="F1159" s="97" t="s">
        <v>419</v>
      </c>
      <c r="G1159" s="97" t="s">
        <v>656</v>
      </c>
      <c r="H1159" s="97">
        <v>1</v>
      </c>
      <c r="I1159" s="96">
        <f t="shared" si="18"/>
        <v>0</v>
      </c>
      <c r="J1159" s="59">
        <v>1</v>
      </c>
      <c r="K1159" s="93" t="s">
        <v>632</v>
      </c>
    </row>
    <row r="1160" spans="1:11" hidden="1" x14ac:dyDescent="0.3">
      <c r="A1160" s="97" t="s">
        <v>672</v>
      </c>
      <c r="B1160" s="62" t="s">
        <v>2576</v>
      </c>
      <c r="C1160" s="97" t="s">
        <v>2576</v>
      </c>
      <c r="D1160" s="97">
        <v>14</v>
      </c>
      <c r="E1160" s="97" t="s">
        <v>669</v>
      </c>
      <c r="F1160" s="97" t="s">
        <v>419</v>
      </c>
      <c r="G1160" s="97" t="s">
        <v>656</v>
      </c>
      <c r="H1160" s="97">
        <v>1</v>
      </c>
      <c r="I1160" s="96">
        <f t="shared" si="18"/>
        <v>0</v>
      </c>
      <c r="J1160" s="59">
        <v>0</v>
      </c>
      <c r="K1160" s="93" t="s">
        <v>632</v>
      </c>
    </row>
    <row r="1161" spans="1:11" hidden="1" x14ac:dyDescent="0.3">
      <c r="A1161" s="97" t="s">
        <v>672</v>
      </c>
      <c r="B1161" s="62" t="s">
        <v>2577</v>
      </c>
      <c r="C1161" s="97" t="s">
        <v>2577</v>
      </c>
      <c r="D1161" s="97">
        <v>11</v>
      </c>
      <c r="E1161" s="97" t="s">
        <v>669</v>
      </c>
      <c r="F1161" s="97" t="s">
        <v>419</v>
      </c>
      <c r="G1161" s="97" t="s">
        <v>656</v>
      </c>
      <c r="H1161" s="97">
        <v>1</v>
      </c>
      <c r="I1161" s="96">
        <f t="shared" si="18"/>
        <v>0</v>
      </c>
      <c r="J1161" s="59">
        <v>0</v>
      </c>
      <c r="K1161" s="93" t="s">
        <v>632</v>
      </c>
    </row>
    <row r="1162" spans="1:11" hidden="1" x14ac:dyDescent="0.3">
      <c r="A1162" s="97" t="s">
        <v>672</v>
      </c>
      <c r="B1162" s="62" t="s">
        <v>2578</v>
      </c>
      <c r="C1162" s="97" t="s">
        <v>2578</v>
      </c>
      <c r="D1162" s="97">
        <v>10.8</v>
      </c>
      <c r="E1162" s="97" t="s">
        <v>669</v>
      </c>
      <c r="F1162" s="97" t="s">
        <v>419</v>
      </c>
      <c r="G1162" s="97" t="s">
        <v>656</v>
      </c>
      <c r="H1162" s="97">
        <v>1</v>
      </c>
      <c r="I1162" s="96">
        <f t="shared" si="18"/>
        <v>0</v>
      </c>
      <c r="J1162" s="59">
        <v>1</v>
      </c>
      <c r="K1162" s="93" t="s">
        <v>632</v>
      </c>
    </row>
    <row r="1163" spans="1:11" hidden="1" x14ac:dyDescent="0.3">
      <c r="A1163" s="97" t="s">
        <v>672</v>
      </c>
      <c r="B1163" s="62" t="s">
        <v>2579</v>
      </c>
      <c r="C1163" s="97" t="s">
        <v>2579</v>
      </c>
      <c r="D1163" s="97">
        <v>10</v>
      </c>
      <c r="E1163" s="97" t="s">
        <v>669</v>
      </c>
      <c r="F1163" s="97" t="s">
        <v>419</v>
      </c>
      <c r="G1163" s="97" t="s">
        <v>656</v>
      </c>
      <c r="H1163" s="97">
        <v>1</v>
      </c>
      <c r="I1163" s="96">
        <f t="shared" si="18"/>
        <v>0</v>
      </c>
      <c r="J1163" s="59">
        <v>0</v>
      </c>
      <c r="K1163" s="93" t="s">
        <v>632</v>
      </c>
    </row>
    <row r="1164" spans="1:11" hidden="1" x14ac:dyDescent="0.3">
      <c r="A1164" s="97" t="s">
        <v>672</v>
      </c>
      <c r="B1164" s="62" t="s">
        <v>2580</v>
      </c>
      <c r="C1164" s="97" t="s">
        <v>2580</v>
      </c>
      <c r="D1164" s="97">
        <v>10</v>
      </c>
      <c r="E1164" s="97" t="s">
        <v>669</v>
      </c>
      <c r="F1164" s="97" t="s">
        <v>419</v>
      </c>
      <c r="G1164" s="97" t="s">
        <v>656</v>
      </c>
      <c r="H1164" s="97">
        <v>1</v>
      </c>
      <c r="I1164" s="96">
        <f t="shared" si="18"/>
        <v>0</v>
      </c>
      <c r="J1164" s="59">
        <v>1</v>
      </c>
      <c r="K1164" s="93" t="s">
        <v>632</v>
      </c>
    </row>
    <row r="1165" spans="1:11" hidden="1" x14ac:dyDescent="0.3">
      <c r="A1165" s="97" t="s">
        <v>672</v>
      </c>
      <c r="B1165" s="62" t="s">
        <v>2581</v>
      </c>
      <c r="C1165" s="97" t="s">
        <v>2581</v>
      </c>
      <c r="D1165" s="97">
        <v>10</v>
      </c>
      <c r="E1165" s="97" t="s">
        <v>669</v>
      </c>
      <c r="F1165" s="97" t="s">
        <v>419</v>
      </c>
      <c r="G1165" s="97" t="s">
        <v>656</v>
      </c>
      <c r="H1165" s="97">
        <v>1</v>
      </c>
      <c r="I1165" s="96">
        <f t="shared" si="18"/>
        <v>0</v>
      </c>
      <c r="J1165" s="59">
        <v>0</v>
      </c>
      <c r="K1165" s="93" t="s">
        <v>632</v>
      </c>
    </row>
    <row r="1166" spans="1:11" hidden="1" x14ac:dyDescent="0.3">
      <c r="A1166" s="97" t="s">
        <v>672</v>
      </c>
      <c r="B1166" s="62" t="s">
        <v>2582</v>
      </c>
      <c r="C1166" s="97" t="s">
        <v>2582</v>
      </c>
      <c r="D1166" s="97">
        <v>10</v>
      </c>
      <c r="E1166" s="97" t="s">
        <v>669</v>
      </c>
      <c r="F1166" s="97" t="s">
        <v>419</v>
      </c>
      <c r="G1166" s="97" t="s">
        <v>656</v>
      </c>
      <c r="H1166" s="97">
        <v>1</v>
      </c>
      <c r="I1166" s="96">
        <f t="shared" si="18"/>
        <v>0</v>
      </c>
      <c r="J1166" s="59">
        <v>0</v>
      </c>
      <c r="K1166" s="93" t="s">
        <v>632</v>
      </c>
    </row>
    <row r="1167" spans="1:11" hidden="1" x14ac:dyDescent="0.3">
      <c r="A1167" s="97" t="s">
        <v>672</v>
      </c>
      <c r="B1167" s="62" t="s">
        <v>2583</v>
      </c>
      <c r="C1167" s="97" t="s">
        <v>2583</v>
      </c>
      <c r="D1167" s="97">
        <v>10</v>
      </c>
      <c r="E1167" s="97" t="s">
        <v>669</v>
      </c>
      <c r="F1167" s="97" t="s">
        <v>419</v>
      </c>
      <c r="G1167" s="97" t="s">
        <v>656</v>
      </c>
      <c r="H1167" s="97">
        <v>1</v>
      </c>
      <c r="I1167" s="96">
        <f t="shared" si="18"/>
        <v>0</v>
      </c>
      <c r="J1167" s="59">
        <v>0</v>
      </c>
      <c r="K1167" s="93" t="s">
        <v>632</v>
      </c>
    </row>
    <row r="1168" spans="1:11" hidden="1" x14ac:dyDescent="0.3">
      <c r="A1168" s="97" t="s">
        <v>672</v>
      </c>
      <c r="B1168" s="62" t="s">
        <v>2584</v>
      </c>
      <c r="C1168" s="97" t="s">
        <v>2584</v>
      </c>
      <c r="D1168" s="97">
        <v>10</v>
      </c>
      <c r="E1168" s="97" t="s">
        <v>669</v>
      </c>
      <c r="F1168" s="97" t="s">
        <v>419</v>
      </c>
      <c r="G1168" s="97" t="s">
        <v>656</v>
      </c>
      <c r="H1168" s="97">
        <v>1</v>
      </c>
      <c r="I1168" s="96">
        <f t="shared" si="18"/>
        <v>0</v>
      </c>
      <c r="J1168" s="59">
        <v>0</v>
      </c>
      <c r="K1168" s="93" t="s">
        <v>632</v>
      </c>
    </row>
    <row r="1169" spans="1:11" hidden="1" x14ac:dyDescent="0.3">
      <c r="A1169" s="97" t="s">
        <v>672</v>
      </c>
      <c r="B1169" s="62" t="s">
        <v>2585</v>
      </c>
      <c r="C1169" s="97" t="s">
        <v>2585</v>
      </c>
      <c r="D1169" s="97">
        <v>10</v>
      </c>
      <c r="E1169" s="97" t="s">
        <v>669</v>
      </c>
      <c r="F1169" s="97" t="s">
        <v>419</v>
      </c>
      <c r="G1169" s="97" t="s">
        <v>656</v>
      </c>
      <c r="H1169" s="97">
        <v>1</v>
      </c>
      <c r="I1169" s="96">
        <f t="shared" si="18"/>
        <v>0</v>
      </c>
      <c r="J1169" s="59">
        <v>0</v>
      </c>
      <c r="K1169" s="93" t="s">
        <v>632</v>
      </c>
    </row>
    <row r="1170" spans="1:11" hidden="1" x14ac:dyDescent="0.3">
      <c r="A1170" s="97" t="s">
        <v>672</v>
      </c>
      <c r="B1170" s="62" t="s">
        <v>2586</v>
      </c>
      <c r="C1170" s="97" t="s">
        <v>2586</v>
      </c>
      <c r="D1170" s="97">
        <v>10</v>
      </c>
      <c r="E1170" s="97" t="s">
        <v>669</v>
      </c>
      <c r="F1170" s="97" t="s">
        <v>419</v>
      </c>
      <c r="G1170" s="97" t="s">
        <v>656</v>
      </c>
      <c r="H1170" s="97">
        <v>1</v>
      </c>
      <c r="I1170" s="96">
        <f t="shared" si="18"/>
        <v>0</v>
      </c>
      <c r="J1170" s="59">
        <v>0</v>
      </c>
      <c r="K1170" s="93" t="s">
        <v>632</v>
      </c>
    </row>
    <row r="1171" spans="1:11" hidden="1" x14ac:dyDescent="0.3">
      <c r="A1171" s="97" t="s">
        <v>672</v>
      </c>
      <c r="B1171" s="62" t="s">
        <v>2587</v>
      </c>
      <c r="C1171" s="97" t="s">
        <v>2587</v>
      </c>
      <c r="D1171" s="97">
        <v>10</v>
      </c>
      <c r="E1171" s="97" t="s">
        <v>669</v>
      </c>
      <c r="F1171" s="97" t="s">
        <v>419</v>
      </c>
      <c r="G1171" s="97" t="s">
        <v>656</v>
      </c>
      <c r="H1171" s="97">
        <v>1</v>
      </c>
      <c r="I1171" s="96">
        <f t="shared" si="18"/>
        <v>0</v>
      </c>
      <c r="J1171" s="59">
        <v>0</v>
      </c>
      <c r="K1171" s="93" t="s">
        <v>632</v>
      </c>
    </row>
    <row r="1172" spans="1:11" hidden="1" x14ac:dyDescent="0.3">
      <c r="A1172" s="97" t="s">
        <v>672</v>
      </c>
      <c r="B1172" s="62" t="s">
        <v>2588</v>
      </c>
      <c r="C1172" s="97" t="s">
        <v>2588</v>
      </c>
      <c r="D1172" s="97">
        <v>9</v>
      </c>
      <c r="E1172" s="97" t="s">
        <v>669</v>
      </c>
      <c r="F1172" s="97" t="s">
        <v>419</v>
      </c>
      <c r="G1172" s="97" t="s">
        <v>656</v>
      </c>
      <c r="H1172" s="97">
        <v>1</v>
      </c>
      <c r="I1172" s="96">
        <f t="shared" si="18"/>
        <v>0</v>
      </c>
      <c r="J1172" s="59">
        <v>0</v>
      </c>
      <c r="K1172" s="93" t="s">
        <v>632</v>
      </c>
    </row>
    <row r="1173" spans="1:11" hidden="1" x14ac:dyDescent="0.3">
      <c r="A1173" s="97" t="s">
        <v>672</v>
      </c>
      <c r="B1173" s="62" t="s">
        <v>2589</v>
      </c>
      <c r="C1173" s="97" t="s">
        <v>2589</v>
      </c>
      <c r="D1173" s="97">
        <v>8.85</v>
      </c>
      <c r="E1173" s="97" t="s">
        <v>669</v>
      </c>
      <c r="F1173" s="97" t="s">
        <v>419</v>
      </c>
      <c r="G1173" s="97" t="s">
        <v>656</v>
      </c>
      <c r="H1173" s="97">
        <v>1</v>
      </c>
      <c r="I1173" s="96">
        <f t="shared" si="18"/>
        <v>0</v>
      </c>
      <c r="J1173" s="59">
        <v>0</v>
      </c>
      <c r="K1173" s="93" t="s">
        <v>632</v>
      </c>
    </row>
    <row r="1174" spans="1:11" hidden="1" x14ac:dyDescent="0.3">
      <c r="A1174" s="97" t="s">
        <v>672</v>
      </c>
      <c r="B1174" s="62" t="s">
        <v>2590</v>
      </c>
      <c r="C1174" s="97" t="s">
        <v>2590</v>
      </c>
      <c r="D1174" s="97">
        <v>8</v>
      </c>
      <c r="E1174" s="97" t="s">
        <v>669</v>
      </c>
      <c r="F1174" s="97" t="s">
        <v>419</v>
      </c>
      <c r="G1174" s="97" t="s">
        <v>656</v>
      </c>
      <c r="H1174" s="97">
        <v>1</v>
      </c>
      <c r="I1174" s="96">
        <f t="shared" si="18"/>
        <v>0</v>
      </c>
      <c r="J1174" s="59">
        <v>0</v>
      </c>
      <c r="K1174" s="93" t="s">
        <v>632</v>
      </c>
    </row>
    <row r="1175" spans="1:11" hidden="1" x14ac:dyDescent="0.3">
      <c r="A1175" s="97" t="s">
        <v>672</v>
      </c>
      <c r="B1175" s="62" t="s">
        <v>2591</v>
      </c>
      <c r="C1175" s="97" t="s">
        <v>2591</v>
      </c>
      <c r="D1175" s="97">
        <v>7</v>
      </c>
      <c r="E1175" s="97" t="s">
        <v>669</v>
      </c>
      <c r="F1175" s="97" t="s">
        <v>419</v>
      </c>
      <c r="G1175" s="97" t="s">
        <v>656</v>
      </c>
      <c r="H1175" s="97">
        <v>1</v>
      </c>
      <c r="I1175" s="96">
        <f t="shared" si="18"/>
        <v>0</v>
      </c>
      <c r="J1175" s="59">
        <v>0</v>
      </c>
      <c r="K1175" s="93" t="s">
        <v>632</v>
      </c>
    </row>
    <row r="1176" spans="1:11" hidden="1" x14ac:dyDescent="0.3">
      <c r="A1176" s="97" t="s">
        <v>672</v>
      </c>
      <c r="B1176" s="62" t="s">
        <v>2592</v>
      </c>
      <c r="C1176" s="97" t="s">
        <v>2592</v>
      </c>
      <c r="D1176" s="97">
        <v>6.5</v>
      </c>
      <c r="E1176" s="97" t="s">
        <v>669</v>
      </c>
      <c r="F1176" s="97" t="s">
        <v>419</v>
      </c>
      <c r="G1176" s="97" t="s">
        <v>656</v>
      </c>
      <c r="H1176" s="97">
        <v>1</v>
      </c>
      <c r="I1176" s="96">
        <f t="shared" si="18"/>
        <v>0</v>
      </c>
      <c r="J1176" s="59">
        <v>0</v>
      </c>
      <c r="K1176" s="93" t="s">
        <v>632</v>
      </c>
    </row>
    <row r="1177" spans="1:11" hidden="1" x14ac:dyDescent="0.3">
      <c r="A1177" s="97" t="s">
        <v>672</v>
      </c>
      <c r="B1177" s="62" t="s">
        <v>2593</v>
      </c>
      <c r="C1177" s="97" t="s">
        <v>2593</v>
      </c>
      <c r="D1177" s="97">
        <v>6.15</v>
      </c>
      <c r="E1177" s="97" t="s">
        <v>669</v>
      </c>
      <c r="F1177" s="97" t="s">
        <v>419</v>
      </c>
      <c r="G1177" s="97" t="s">
        <v>656</v>
      </c>
      <c r="H1177" s="97">
        <v>1</v>
      </c>
      <c r="I1177" s="96">
        <f t="shared" si="18"/>
        <v>0</v>
      </c>
      <c r="J1177" s="59">
        <v>0</v>
      </c>
      <c r="K1177" s="93" t="s">
        <v>632</v>
      </c>
    </row>
    <row r="1178" spans="1:11" hidden="1" x14ac:dyDescent="0.3">
      <c r="A1178" s="97" t="s">
        <v>672</v>
      </c>
      <c r="B1178" s="62" t="s">
        <v>2594</v>
      </c>
      <c r="C1178" s="97" t="s">
        <v>2594</v>
      </c>
      <c r="D1178" s="97">
        <v>6</v>
      </c>
      <c r="E1178" s="97" t="s">
        <v>669</v>
      </c>
      <c r="F1178" s="97" t="s">
        <v>419</v>
      </c>
      <c r="G1178" s="97" t="s">
        <v>656</v>
      </c>
      <c r="H1178" s="97">
        <v>1</v>
      </c>
      <c r="I1178" s="96">
        <f t="shared" si="18"/>
        <v>0</v>
      </c>
      <c r="J1178" s="59">
        <v>0</v>
      </c>
      <c r="K1178" s="93" t="s">
        <v>632</v>
      </c>
    </row>
    <row r="1179" spans="1:11" hidden="1" x14ac:dyDescent="0.3">
      <c r="A1179" s="97" t="s">
        <v>672</v>
      </c>
      <c r="B1179" s="62" t="s">
        <v>2595</v>
      </c>
      <c r="C1179" s="97" t="s">
        <v>2595</v>
      </c>
      <c r="D1179" s="97">
        <v>5</v>
      </c>
      <c r="E1179" s="97" t="s">
        <v>669</v>
      </c>
      <c r="F1179" s="97" t="s">
        <v>419</v>
      </c>
      <c r="G1179" s="97" t="s">
        <v>656</v>
      </c>
      <c r="H1179" s="97">
        <v>1</v>
      </c>
      <c r="I1179" s="96">
        <f t="shared" si="18"/>
        <v>0</v>
      </c>
      <c r="J1179" s="59">
        <v>0</v>
      </c>
      <c r="K1179" s="93" t="s">
        <v>632</v>
      </c>
    </row>
    <row r="1180" spans="1:11" hidden="1" x14ac:dyDescent="0.3">
      <c r="A1180" s="97" t="s">
        <v>672</v>
      </c>
      <c r="B1180" s="62" t="s">
        <v>2596</v>
      </c>
      <c r="C1180" s="97" t="s">
        <v>2596</v>
      </c>
      <c r="D1180" s="97">
        <v>5</v>
      </c>
      <c r="E1180" s="97" t="s">
        <v>669</v>
      </c>
      <c r="F1180" s="97" t="s">
        <v>419</v>
      </c>
      <c r="G1180" s="97" t="s">
        <v>656</v>
      </c>
      <c r="H1180" s="97">
        <v>1</v>
      </c>
      <c r="I1180" s="96">
        <f t="shared" si="18"/>
        <v>0</v>
      </c>
      <c r="J1180" s="59">
        <v>0</v>
      </c>
      <c r="K1180" s="93" t="s">
        <v>632</v>
      </c>
    </row>
    <row r="1181" spans="1:11" hidden="1" x14ac:dyDescent="0.3">
      <c r="A1181" s="97" t="s">
        <v>672</v>
      </c>
      <c r="B1181" s="62" t="s">
        <v>2597</v>
      </c>
      <c r="C1181" s="97" t="s">
        <v>2597</v>
      </c>
      <c r="D1181" s="97">
        <v>5</v>
      </c>
      <c r="E1181" s="97" t="s">
        <v>669</v>
      </c>
      <c r="F1181" s="97" t="s">
        <v>419</v>
      </c>
      <c r="G1181" s="97" t="s">
        <v>656</v>
      </c>
      <c r="H1181" s="97">
        <v>1</v>
      </c>
      <c r="I1181" s="96">
        <f t="shared" si="18"/>
        <v>0</v>
      </c>
      <c r="J1181" s="59">
        <v>0</v>
      </c>
      <c r="K1181" s="93" t="s">
        <v>632</v>
      </c>
    </row>
    <row r="1182" spans="1:11" hidden="1" x14ac:dyDescent="0.3">
      <c r="A1182" s="97" t="s">
        <v>672</v>
      </c>
      <c r="B1182" s="62" t="s">
        <v>2598</v>
      </c>
      <c r="C1182" s="97" t="s">
        <v>2598</v>
      </c>
      <c r="D1182" s="97">
        <v>5</v>
      </c>
      <c r="E1182" s="97" t="s">
        <v>669</v>
      </c>
      <c r="F1182" s="97" t="s">
        <v>419</v>
      </c>
      <c r="G1182" s="97" t="s">
        <v>656</v>
      </c>
      <c r="H1182" s="97">
        <v>1</v>
      </c>
      <c r="I1182" s="96">
        <f t="shared" si="18"/>
        <v>0</v>
      </c>
      <c r="J1182" s="59">
        <v>1</v>
      </c>
      <c r="K1182" s="93" t="s">
        <v>632</v>
      </c>
    </row>
    <row r="1183" spans="1:11" hidden="1" x14ac:dyDescent="0.3">
      <c r="A1183" s="97" t="s">
        <v>672</v>
      </c>
      <c r="B1183" s="62" t="s">
        <v>2599</v>
      </c>
      <c r="C1183" s="97" t="s">
        <v>2599</v>
      </c>
      <c r="D1183" s="97">
        <v>4</v>
      </c>
      <c r="E1183" s="97" t="s">
        <v>669</v>
      </c>
      <c r="F1183" s="97" t="s">
        <v>419</v>
      </c>
      <c r="G1183" s="97" t="s">
        <v>656</v>
      </c>
      <c r="H1183" s="97">
        <v>1</v>
      </c>
      <c r="I1183" s="96">
        <f t="shared" si="18"/>
        <v>0</v>
      </c>
      <c r="J1183" s="59">
        <v>0</v>
      </c>
      <c r="K1183" s="93" t="s">
        <v>632</v>
      </c>
    </row>
    <row r="1184" spans="1:11" hidden="1" x14ac:dyDescent="0.3">
      <c r="A1184" s="97" t="s">
        <v>672</v>
      </c>
      <c r="B1184" s="62" t="s">
        <v>2600</v>
      </c>
      <c r="C1184" s="97" t="s">
        <v>2600</v>
      </c>
      <c r="D1184" s="97">
        <v>4</v>
      </c>
      <c r="E1184" s="97" t="s">
        <v>669</v>
      </c>
      <c r="F1184" s="97" t="s">
        <v>419</v>
      </c>
      <c r="G1184" s="97" t="s">
        <v>656</v>
      </c>
      <c r="H1184" s="97">
        <v>1</v>
      </c>
      <c r="I1184" s="96">
        <f t="shared" si="18"/>
        <v>0</v>
      </c>
      <c r="J1184" s="59">
        <v>0</v>
      </c>
      <c r="K1184" s="93" t="s">
        <v>632</v>
      </c>
    </row>
    <row r="1185" spans="1:11" hidden="1" x14ac:dyDescent="0.3">
      <c r="A1185" s="97" t="s">
        <v>672</v>
      </c>
      <c r="B1185" s="62" t="s">
        <v>2601</v>
      </c>
      <c r="C1185" s="97" t="s">
        <v>2601</v>
      </c>
      <c r="D1185" s="97">
        <v>3</v>
      </c>
      <c r="E1185" s="97" t="s">
        <v>669</v>
      </c>
      <c r="F1185" s="97" t="s">
        <v>419</v>
      </c>
      <c r="G1185" s="97" t="s">
        <v>656</v>
      </c>
      <c r="H1185" s="97">
        <v>1</v>
      </c>
      <c r="I1185" s="96">
        <f t="shared" si="18"/>
        <v>0</v>
      </c>
      <c r="J1185" s="59">
        <v>0</v>
      </c>
      <c r="K1185" s="93" t="s">
        <v>632</v>
      </c>
    </row>
    <row r="1186" spans="1:11" hidden="1" x14ac:dyDescent="0.3">
      <c r="A1186" s="97" t="s">
        <v>672</v>
      </c>
      <c r="B1186" s="62" t="s">
        <v>2602</v>
      </c>
      <c r="C1186" s="97" t="s">
        <v>2602</v>
      </c>
      <c r="D1186" s="97">
        <v>2.8</v>
      </c>
      <c r="E1186" s="97" t="s">
        <v>669</v>
      </c>
      <c r="F1186" s="97" t="s">
        <v>419</v>
      </c>
      <c r="G1186" s="97" t="s">
        <v>656</v>
      </c>
      <c r="H1186" s="97">
        <v>1</v>
      </c>
      <c r="I1186" s="96">
        <f t="shared" si="18"/>
        <v>0</v>
      </c>
      <c r="J1186" s="59">
        <v>0</v>
      </c>
      <c r="K1186" s="93" t="s">
        <v>632</v>
      </c>
    </row>
    <row r="1187" spans="1:11" hidden="1" x14ac:dyDescent="0.3">
      <c r="A1187" s="97" t="s">
        <v>672</v>
      </c>
      <c r="B1187" s="62" t="s">
        <v>2603</v>
      </c>
      <c r="C1187" s="97" t="s">
        <v>2603</v>
      </c>
      <c r="D1187" s="97">
        <v>2.4</v>
      </c>
      <c r="E1187" s="97" t="s">
        <v>669</v>
      </c>
      <c r="F1187" s="97" t="s">
        <v>419</v>
      </c>
      <c r="G1187" s="97" t="s">
        <v>656</v>
      </c>
      <c r="H1187" s="97">
        <v>1</v>
      </c>
      <c r="I1187" s="96">
        <f t="shared" si="18"/>
        <v>0</v>
      </c>
      <c r="J1187" s="59">
        <v>0</v>
      </c>
      <c r="K1187" s="93" t="s">
        <v>632</v>
      </c>
    </row>
    <row r="1188" spans="1:11" hidden="1" x14ac:dyDescent="0.3">
      <c r="A1188" s="97" t="s">
        <v>672</v>
      </c>
      <c r="B1188" s="62" t="s">
        <v>2604</v>
      </c>
      <c r="C1188" s="97" t="s">
        <v>2604</v>
      </c>
      <c r="D1188" s="97">
        <v>2</v>
      </c>
      <c r="E1188" s="97" t="s">
        <v>669</v>
      </c>
      <c r="F1188" s="97" t="s">
        <v>419</v>
      </c>
      <c r="G1188" s="97" t="s">
        <v>656</v>
      </c>
      <c r="H1188" s="97">
        <v>1</v>
      </c>
      <c r="I1188" s="96">
        <f t="shared" si="18"/>
        <v>0</v>
      </c>
      <c r="J1188" s="59">
        <v>0</v>
      </c>
      <c r="K1188" s="93" t="s">
        <v>632</v>
      </c>
    </row>
    <row r="1189" spans="1:11" hidden="1" x14ac:dyDescent="0.3">
      <c r="A1189" s="97" t="s">
        <v>672</v>
      </c>
      <c r="B1189" s="62" t="s">
        <v>2605</v>
      </c>
      <c r="C1189" s="97" t="s">
        <v>2605</v>
      </c>
      <c r="D1189" s="97">
        <v>2</v>
      </c>
      <c r="E1189" s="97" t="s">
        <v>669</v>
      </c>
      <c r="F1189" s="97" t="s">
        <v>419</v>
      </c>
      <c r="G1189" s="97" t="s">
        <v>656</v>
      </c>
      <c r="H1189" s="97">
        <v>1</v>
      </c>
      <c r="I1189" s="96">
        <f t="shared" si="18"/>
        <v>0</v>
      </c>
      <c r="J1189" s="59">
        <v>0</v>
      </c>
      <c r="K1189" s="93" t="s">
        <v>632</v>
      </c>
    </row>
    <row r="1190" spans="1:11" hidden="1" x14ac:dyDescent="0.3">
      <c r="A1190" s="97" t="s">
        <v>672</v>
      </c>
      <c r="B1190" s="62" t="s">
        <v>2606</v>
      </c>
      <c r="C1190" s="97" t="s">
        <v>2606</v>
      </c>
      <c r="D1190" s="97">
        <v>2</v>
      </c>
      <c r="E1190" s="97" t="s">
        <v>669</v>
      </c>
      <c r="F1190" s="97" t="s">
        <v>419</v>
      </c>
      <c r="G1190" s="97" t="s">
        <v>656</v>
      </c>
      <c r="H1190" s="97">
        <v>1</v>
      </c>
      <c r="I1190" s="96">
        <f t="shared" si="18"/>
        <v>0</v>
      </c>
      <c r="J1190" s="59">
        <v>0</v>
      </c>
      <c r="K1190" s="93" t="s">
        <v>632</v>
      </c>
    </row>
    <row r="1191" spans="1:11" hidden="1" x14ac:dyDescent="0.3">
      <c r="A1191" s="97" t="s">
        <v>672</v>
      </c>
      <c r="B1191" s="62" t="s">
        <v>2607</v>
      </c>
      <c r="C1191" s="97" t="s">
        <v>2607</v>
      </c>
      <c r="D1191" s="97">
        <v>1.92</v>
      </c>
      <c r="E1191" s="97" t="s">
        <v>669</v>
      </c>
      <c r="F1191" s="97" t="s">
        <v>419</v>
      </c>
      <c r="G1191" s="97" t="s">
        <v>656</v>
      </c>
      <c r="H1191" s="97">
        <v>1</v>
      </c>
      <c r="I1191" s="96">
        <f t="shared" si="18"/>
        <v>0</v>
      </c>
      <c r="J1191" s="59">
        <v>0</v>
      </c>
      <c r="K1191" s="93" t="s">
        <v>632</v>
      </c>
    </row>
    <row r="1192" spans="1:11" hidden="1" x14ac:dyDescent="0.3">
      <c r="A1192" s="97" t="s">
        <v>672</v>
      </c>
      <c r="B1192" s="62" t="s">
        <v>2608</v>
      </c>
      <c r="C1192" s="97" t="s">
        <v>2608</v>
      </c>
      <c r="D1192" s="97">
        <v>1.92</v>
      </c>
      <c r="E1192" s="97" t="s">
        <v>669</v>
      </c>
      <c r="F1192" s="97" t="s">
        <v>419</v>
      </c>
      <c r="G1192" s="97" t="s">
        <v>656</v>
      </c>
      <c r="H1192" s="97">
        <v>1</v>
      </c>
      <c r="I1192" s="96">
        <f t="shared" si="18"/>
        <v>0</v>
      </c>
      <c r="J1192" s="59">
        <v>0</v>
      </c>
      <c r="K1192" s="93" t="s">
        <v>632</v>
      </c>
    </row>
    <row r="1193" spans="1:11" hidden="1" x14ac:dyDescent="0.3">
      <c r="A1193" s="97" t="s">
        <v>672</v>
      </c>
      <c r="B1193" s="62" t="s">
        <v>2609</v>
      </c>
      <c r="C1193" s="97" t="s">
        <v>2609</v>
      </c>
      <c r="D1193" s="97">
        <v>1.92</v>
      </c>
      <c r="E1193" s="97" t="s">
        <v>669</v>
      </c>
      <c r="F1193" s="97" t="s">
        <v>419</v>
      </c>
      <c r="G1193" s="97" t="s">
        <v>656</v>
      </c>
      <c r="H1193" s="97">
        <v>1</v>
      </c>
      <c r="I1193" s="96">
        <f t="shared" si="18"/>
        <v>0</v>
      </c>
      <c r="J1193" s="59">
        <v>0</v>
      </c>
      <c r="K1193" s="93" t="s">
        <v>632</v>
      </c>
    </row>
    <row r="1194" spans="1:11" hidden="1" x14ac:dyDescent="0.3">
      <c r="A1194" s="97" t="s">
        <v>672</v>
      </c>
      <c r="B1194" s="62" t="s">
        <v>2610</v>
      </c>
      <c r="C1194" s="97" t="s">
        <v>2610</v>
      </c>
      <c r="D1194" s="97">
        <v>1.92</v>
      </c>
      <c r="E1194" s="97" t="s">
        <v>669</v>
      </c>
      <c r="F1194" s="97" t="s">
        <v>419</v>
      </c>
      <c r="G1194" s="97" t="s">
        <v>656</v>
      </c>
      <c r="H1194" s="97">
        <v>1</v>
      </c>
      <c r="I1194" s="96">
        <f t="shared" si="18"/>
        <v>0</v>
      </c>
      <c r="J1194" s="59">
        <v>0</v>
      </c>
      <c r="K1194" s="93" t="s">
        <v>632</v>
      </c>
    </row>
    <row r="1195" spans="1:11" hidden="1" x14ac:dyDescent="0.3">
      <c r="A1195" s="97" t="s">
        <v>672</v>
      </c>
      <c r="B1195" s="62" t="s">
        <v>2611</v>
      </c>
      <c r="C1195" s="97" t="s">
        <v>2611</v>
      </c>
      <c r="D1195" s="97">
        <v>1.92</v>
      </c>
      <c r="E1195" s="97" t="s">
        <v>669</v>
      </c>
      <c r="F1195" s="97" t="s">
        <v>419</v>
      </c>
      <c r="G1195" s="97" t="s">
        <v>656</v>
      </c>
      <c r="H1195" s="97">
        <v>1</v>
      </c>
      <c r="I1195" s="96">
        <f t="shared" si="18"/>
        <v>0</v>
      </c>
      <c r="J1195" s="59">
        <v>0</v>
      </c>
      <c r="K1195" s="93" t="s">
        <v>632</v>
      </c>
    </row>
    <row r="1196" spans="1:11" hidden="1" x14ac:dyDescent="0.3">
      <c r="A1196" s="97" t="s">
        <v>672</v>
      </c>
      <c r="B1196" s="62" t="s">
        <v>2612</v>
      </c>
      <c r="C1196" s="97" t="s">
        <v>2612</v>
      </c>
      <c r="D1196" s="97">
        <v>1.75</v>
      </c>
      <c r="E1196" s="97" t="s">
        <v>669</v>
      </c>
      <c r="F1196" s="97" t="s">
        <v>419</v>
      </c>
      <c r="G1196" s="97" t="s">
        <v>656</v>
      </c>
      <c r="H1196" s="97">
        <v>1</v>
      </c>
      <c r="I1196" s="96">
        <f t="shared" si="18"/>
        <v>0</v>
      </c>
      <c r="J1196" s="59">
        <v>0</v>
      </c>
      <c r="K1196" s="93" t="s">
        <v>632</v>
      </c>
    </row>
    <row r="1197" spans="1:11" hidden="1" x14ac:dyDescent="0.3">
      <c r="A1197" s="97" t="s">
        <v>672</v>
      </c>
      <c r="B1197" s="62" t="s">
        <v>2613</v>
      </c>
      <c r="C1197" s="97" t="s">
        <v>2613</v>
      </c>
      <c r="D1197" s="97">
        <v>1.5</v>
      </c>
      <c r="E1197" s="97" t="s">
        <v>669</v>
      </c>
      <c r="F1197" s="97" t="s">
        <v>419</v>
      </c>
      <c r="G1197" s="97" t="s">
        <v>656</v>
      </c>
      <c r="H1197" s="97">
        <v>1</v>
      </c>
      <c r="I1197" s="96">
        <f t="shared" si="18"/>
        <v>0</v>
      </c>
      <c r="J1197" s="59">
        <v>0</v>
      </c>
      <c r="K1197" s="93" t="s">
        <v>632</v>
      </c>
    </row>
    <row r="1198" spans="1:11" hidden="1" x14ac:dyDescent="0.3">
      <c r="A1198" s="97" t="s">
        <v>672</v>
      </c>
      <c r="B1198" s="62" t="s">
        <v>2614</v>
      </c>
      <c r="C1198" s="97" t="s">
        <v>2614</v>
      </c>
      <c r="D1198" s="97">
        <v>1.4</v>
      </c>
      <c r="E1198" s="97" t="s">
        <v>669</v>
      </c>
      <c r="F1198" s="97" t="s">
        <v>419</v>
      </c>
      <c r="G1198" s="97" t="s">
        <v>656</v>
      </c>
      <c r="H1198" s="97">
        <v>1</v>
      </c>
      <c r="I1198" s="96">
        <f t="shared" si="18"/>
        <v>0</v>
      </c>
      <c r="J1198" s="59">
        <v>0</v>
      </c>
      <c r="K1198" s="93" t="s">
        <v>632</v>
      </c>
    </row>
    <row r="1199" spans="1:11" hidden="1" x14ac:dyDescent="0.3">
      <c r="A1199" s="97" t="s">
        <v>672</v>
      </c>
      <c r="B1199" s="62" t="s">
        <v>2615</v>
      </c>
      <c r="C1199" s="97" t="s">
        <v>2615</v>
      </c>
      <c r="D1199" s="97">
        <v>1.3</v>
      </c>
      <c r="E1199" s="97" t="s">
        <v>669</v>
      </c>
      <c r="F1199" s="97" t="s">
        <v>419</v>
      </c>
      <c r="G1199" s="97" t="s">
        <v>656</v>
      </c>
      <c r="H1199" s="97">
        <v>1</v>
      </c>
      <c r="I1199" s="96">
        <f t="shared" si="18"/>
        <v>0</v>
      </c>
      <c r="J1199" s="59">
        <v>0</v>
      </c>
      <c r="K1199" s="93" t="s">
        <v>632</v>
      </c>
    </row>
    <row r="1200" spans="1:11" hidden="1" x14ac:dyDescent="0.3">
      <c r="A1200" s="97" t="s">
        <v>672</v>
      </c>
      <c r="B1200" s="62" t="s">
        <v>2616</v>
      </c>
      <c r="C1200" s="97" t="s">
        <v>2616</v>
      </c>
      <c r="D1200" s="97">
        <v>1.28</v>
      </c>
      <c r="E1200" s="97" t="s">
        <v>669</v>
      </c>
      <c r="F1200" s="97" t="s">
        <v>419</v>
      </c>
      <c r="G1200" s="97" t="s">
        <v>656</v>
      </c>
      <c r="H1200" s="97">
        <v>1</v>
      </c>
      <c r="I1200" s="96">
        <f t="shared" si="18"/>
        <v>0</v>
      </c>
      <c r="J1200" s="59">
        <v>0</v>
      </c>
      <c r="K1200" s="93" t="s">
        <v>632</v>
      </c>
    </row>
    <row r="1201" spans="1:11" hidden="1" x14ac:dyDescent="0.3">
      <c r="A1201" s="97" t="s">
        <v>672</v>
      </c>
      <c r="B1201" s="62" t="s">
        <v>2617</v>
      </c>
      <c r="C1201" s="97" t="s">
        <v>2617</v>
      </c>
      <c r="D1201" s="97">
        <v>1.28</v>
      </c>
      <c r="E1201" s="97" t="s">
        <v>669</v>
      </c>
      <c r="F1201" s="97" t="s">
        <v>419</v>
      </c>
      <c r="G1201" s="97" t="s">
        <v>656</v>
      </c>
      <c r="H1201" s="97">
        <v>1</v>
      </c>
      <c r="I1201" s="96">
        <f t="shared" si="18"/>
        <v>0</v>
      </c>
      <c r="J1201" s="59">
        <v>0</v>
      </c>
      <c r="K1201" s="93" t="s">
        <v>632</v>
      </c>
    </row>
    <row r="1202" spans="1:11" hidden="1" x14ac:dyDescent="0.3">
      <c r="A1202" s="97" t="s">
        <v>672</v>
      </c>
      <c r="B1202" s="62" t="s">
        <v>2618</v>
      </c>
      <c r="C1202" s="97" t="s">
        <v>2618</v>
      </c>
      <c r="D1202" s="97">
        <v>1.28</v>
      </c>
      <c r="E1202" s="97" t="s">
        <v>669</v>
      </c>
      <c r="F1202" s="97" t="s">
        <v>419</v>
      </c>
      <c r="G1202" s="97" t="s">
        <v>656</v>
      </c>
      <c r="H1202" s="97">
        <v>1</v>
      </c>
      <c r="I1202" s="96">
        <f t="shared" si="18"/>
        <v>0</v>
      </c>
      <c r="J1202" s="59">
        <v>0</v>
      </c>
      <c r="K1202" s="93" t="s">
        <v>632</v>
      </c>
    </row>
    <row r="1203" spans="1:11" hidden="1" x14ac:dyDescent="0.3">
      <c r="A1203" s="97" t="s">
        <v>672</v>
      </c>
      <c r="B1203" s="62" t="s">
        <v>2619</v>
      </c>
      <c r="C1203" s="97" t="s">
        <v>2619</v>
      </c>
      <c r="D1203" s="97">
        <v>1.28</v>
      </c>
      <c r="E1203" s="97" t="s">
        <v>669</v>
      </c>
      <c r="F1203" s="97" t="s">
        <v>419</v>
      </c>
      <c r="G1203" s="97" t="s">
        <v>656</v>
      </c>
      <c r="H1203" s="97">
        <v>1</v>
      </c>
      <c r="I1203" s="96">
        <f t="shared" si="18"/>
        <v>0</v>
      </c>
      <c r="J1203" s="59">
        <v>0</v>
      </c>
      <c r="K1203" s="93" t="s">
        <v>632</v>
      </c>
    </row>
    <row r="1204" spans="1:11" hidden="1" x14ac:dyDescent="0.3">
      <c r="A1204" s="97" t="s">
        <v>672</v>
      </c>
      <c r="B1204" s="62" t="s">
        <v>2620</v>
      </c>
      <c r="C1204" s="97" t="s">
        <v>2620</v>
      </c>
      <c r="D1204" s="97">
        <v>1.28</v>
      </c>
      <c r="E1204" s="97" t="s">
        <v>669</v>
      </c>
      <c r="F1204" s="97" t="s">
        <v>419</v>
      </c>
      <c r="G1204" s="97" t="s">
        <v>656</v>
      </c>
      <c r="H1204" s="97">
        <v>1</v>
      </c>
      <c r="I1204" s="96">
        <f t="shared" si="18"/>
        <v>0</v>
      </c>
      <c r="J1204" s="59">
        <v>0</v>
      </c>
      <c r="K1204" s="93" t="s">
        <v>632</v>
      </c>
    </row>
    <row r="1205" spans="1:11" hidden="1" x14ac:dyDescent="0.3">
      <c r="A1205" s="97" t="s">
        <v>672</v>
      </c>
      <c r="B1205" s="62" t="s">
        <v>2621</v>
      </c>
      <c r="C1205" s="97" t="s">
        <v>2621</v>
      </c>
      <c r="D1205" s="97">
        <v>1.28</v>
      </c>
      <c r="E1205" s="97" t="s">
        <v>669</v>
      </c>
      <c r="F1205" s="97" t="s">
        <v>419</v>
      </c>
      <c r="G1205" s="97" t="s">
        <v>656</v>
      </c>
      <c r="H1205" s="97">
        <v>1</v>
      </c>
      <c r="I1205" s="96">
        <f t="shared" si="18"/>
        <v>0</v>
      </c>
      <c r="J1205" s="59">
        <v>0</v>
      </c>
      <c r="K1205" s="93" t="s">
        <v>632</v>
      </c>
    </row>
    <row r="1206" spans="1:11" hidden="1" x14ac:dyDescent="0.3">
      <c r="A1206" s="97" t="s">
        <v>672</v>
      </c>
      <c r="B1206" s="62" t="s">
        <v>2622</v>
      </c>
      <c r="C1206" s="97" t="s">
        <v>2622</v>
      </c>
      <c r="D1206" s="97">
        <v>1.28</v>
      </c>
      <c r="E1206" s="97" t="s">
        <v>669</v>
      </c>
      <c r="F1206" s="97" t="s">
        <v>419</v>
      </c>
      <c r="G1206" s="97" t="s">
        <v>656</v>
      </c>
      <c r="H1206" s="97">
        <v>1</v>
      </c>
      <c r="I1206" s="96">
        <f t="shared" si="18"/>
        <v>0</v>
      </c>
      <c r="J1206" s="59">
        <v>0</v>
      </c>
      <c r="K1206" s="93" t="s">
        <v>632</v>
      </c>
    </row>
    <row r="1207" spans="1:11" hidden="1" x14ac:dyDescent="0.3">
      <c r="A1207" s="97" t="s">
        <v>672</v>
      </c>
      <c r="B1207" s="62" t="s">
        <v>2623</v>
      </c>
      <c r="C1207" s="97" t="s">
        <v>2623</v>
      </c>
      <c r="D1207" s="97">
        <v>1.19</v>
      </c>
      <c r="E1207" s="97" t="s">
        <v>669</v>
      </c>
      <c r="F1207" s="97" t="s">
        <v>419</v>
      </c>
      <c r="G1207" s="97" t="s">
        <v>656</v>
      </c>
      <c r="H1207" s="97">
        <v>1</v>
      </c>
      <c r="I1207" s="96">
        <f t="shared" si="18"/>
        <v>0</v>
      </c>
      <c r="J1207" s="59">
        <v>0</v>
      </c>
      <c r="K1207" s="93" t="s">
        <v>632</v>
      </c>
    </row>
    <row r="1208" spans="1:11" hidden="1" x14ac:dyDescent="0.3">
      <c r="A1208" s="97" t="s">
        <v>672</v>
      </c>
      <c r="B1208" s="62" t="s">
        <v>2624</v>
      </c>
      <c r="C1208" s="97" t="s">
        <v>2624</v>
      </c>
      <c r="D1208" s="97">
        <v>1.1399999999999999</v>
      </c>
      <c r="E1208" s="97" t="s">
        <v>669</v>
      </c>
      <c r="F1208" s="97" t="s">
        <v>419</v>
      </c>
      <c r="G1208" s="97" t="s">
        <v>656</v>
      </c>
      <c r="H1208" s="97">
        <v>1</v>
      </c>
      <c r="I1208" s="96">
        <f t="shared" si="18"/>
        <v>0</v>
      </c>
      <c r="J1208" s="59">
        <v>0</v>
      </c>
      <c r="K1208" s="93" t="s">
        <v>632</v>
      </c>
    </row>
    <row r="1209" spans="1:11" hidden="1" x14ac:dyDescent="0.3">
      <c r="A1209" s="97" t="s">
        <v>672</v>
      </c>
      <c r="B1209" s="62" t="s">
        <v>2625</v>
      </c>
      <c r="C1209" s="97" t="s">
        <v>2625</v>
      </c>
      <c r="D1209" s="97">
        <v>1</v>
      </c>
      <c r="E1209" s="97" t="s">
        <v>669</v>
      </c>
      <c r="F1209" s="97" t="s">
        <v>419</v>
      </c>
      <c r="G1209" s="97" t="s">
        <v>656</v>
      </c>
      <c r="H1209" s="97">
        <v>1</v>
      </c>
      <c r="I1209" s="96">
        <f t="shared" si="18"/>
        <v>0</v>
      </c>
      <c r="J1209" s="59">
        <v>0</v>
      </c>
      <c r="K1209" s="93" t="s">
        <v>632</v>
      </c>
    </row>
    <row r="1210" spans="1:11" hidden="1" x14ac:dyDescent="0.3">
      <c r="A1210" s="97" t="s">
        <v>672</v>
      </c>
      <c r="B1210" s="62" t="s">
        <v>2626</v>
      </c>
      <c r="C1210" s="97" t="s">
        <v>2626</v>
      </c>
      <c r="D1210" s="97">
        <v>1</v>
      </c>
      <c r="E1210" s="97" t="s">
        <v>669</v>
      </c>
      <c r="F1210" s="97" t="s">
        <v>419</v>
      </c>
      <c r="G1210" s="97" t="s">
        <v>656</v>
      </c>
      <c r="H1210" s="97">
        <v>1</v>
      </c>
      <c r="I1210" s="96">
        <f t="shared" si="18"/>
        <v>0</v>
      </c>
      <c r="J1210" s="59">
        <v>0</v>
      </c>
      <c r="K1210" s="93" t="s">
        <v>632</v>
      </c>
    </row>
    <row r="1211" spans="1:11" hidden="1" x14ac:dyDescent="0.3">
      <c r="A1211" s="97" t="s">
        <v>672</v>
      </c>
      <c r="B1211" s="62" t="s">
        <v>2627</v>
      </c>
      <c r="C1211" s="97" t="s">
        <v>2627</v>
      </c>
      <c r="D1211" s="97">
        <v>0.82</v>
      </c>
      <c r="E1211" s="97" t="s">
        <v>669</v>
      </c>
      <c r="F1211" s="97" t="s">
        <v>419</v>
      </c>
      <c r="G1211" s="97" t="s">
        <v>656</v>
      </c>
      <c r="H1211" s="97">
        <v>1</v>
      </c>
      <c r="I1211" s="96">
        <f t="shared" si="18"/>
        <v>0</v>
      </c>
      <c r="J1211" s="59">
        <v>0</v>
      </c>
      <c r="K1211" s="93" t="s">
        <v>632</v>
      </c>
    </row>
    <row r="1212" spans="1:11" hidden="1" x14ac:dyDescent="0.3">
      <c r="A1212" s="97" t="s">
        <v>672</v>
      </c>
      <c r="B1212" s="62" t="s">
        <v>2628</v>
      </c>
      <c r="C1212" s="97" t="s">
        <v>2628</v>
      </c>
      <c r="D1212" s="97">
        <v>0.8</v>
      </c>
      <c r="E1212" s="97" t="s">
        <v>669</v>
      </c>
      <c r="F1212" s="97" t="s">
        <v>419</v>
      </c>
      <c r="G1212" s="97" t="s">
        <v>656</v>
      </c>
      <c r="H1212" s="97">
        <v>1</v>
      </c>
      <c r="I1212" s="96">
        <f t="shared" si="18"/>
        <v>0</v>
      </c>
      <c r="J1212" s="59">
        <v>0</v>
      </c>
      <c r="K1212" s="93" t="s">
        <v>632</v>
      </c>
    </row>
    <row r="1213" spans="1:11" hidden="1" x14ac:dyDescent="0.3">
      <c r="A1213" s="97" t="s">
        <v>672</v>
      </c>
      <c r="B1213" s="62" t="s">
        <v>2629</v>
      </c>
      <c r="C1213" s="97" t="s">
        <v>2629</v>
      </c>
      <c r="D1213" s="97">
        <v>0.8</v>
      </c>
      <c r="E1213" s="97" t="s">
        <v>669</v>
      </c>
      <c r="F1213" s="97" t="s">
        <v>419</v>
      </c>
      <c r="G1213" s="97" t="s">
        <v>656</v>
      </c>
      <c r="H1213" s="97">
        <v>1</v>
      </c>
      <c r="I1213" s="96">
        <f t="shared" si="18"/>
        <v>0</v>
      </c>
      <c r="J1213" s="59">
        <v>0</v>
      </c>
      <c r="K1213" s="93" t="s">
        <v>632</v>
      </c>
    </row>
    <row r="1214" spans="1:11" hidden="1" x14ac:dyDescent="0.3">
      <c r="A1214" s="97" t="s">
        <v>672</v>
      </c>
      <c r="B1214" s="62" t="s">
        <v>2630</v>
      </c>
      <c r="C1214" s="97" t="s">
        <v>2630</v>
      </c>
      <c r="D1214" s="97">
        <v>0.7</v>
      </c>
      <c r="E1214" s="97" t="s">
        <v>669</v>
      </c>
      <c r="F1214" s="97" t="s">
        <v>419</v>
      </c>
      <c r="G1214" s="97" t="s">
        <v>656</v>
      </c>
      <c r="H1214" s="97">
        <v>1</v>
      </c>
      <c r="I1214" s="96">
        <f t="shared" si="18"/>
        <v>0</v>
      </c>
      <c r="J1214" s="59">
        <v>0</v>
      </c>
      <c r="K1214" s="93" t="s">
        <v>632</v>
      </c>
    </row>
    <row r="1215" spans="1:11" hidden="1" x14ac:dyDescent="0.3">
      <c r="A1215" s="97" t="s">
        <v>672</v>
      </c>
      <c r="B1215" s="62" t="s">
        <v>2631</v>
      </c>
      <c r="C1215" s="97" t="s">
        <v>2631</v>
      </c>
      <c r="D1215" s="97">
        <v>0.65</v>
      </c>
      <c r="E1215" s="97" t="s">
        <v>669</v>
      </c>
      <c r="F1215" s="97" t="s">
        <v>419</v>
      </c>
      <c r="G1215" s="97" t="s">
        <v>656</v>
      </c>
      <c r="H1215" s="97">
        <v>1</v>
      </c>
      <c r="I1215" s="96">
        <f t="shared" si="18"/>
        <v>0</v>
      </c>
      <c r="J1215" s="59">
        <v>1</v>
      </c>
      <c r="K1215" s="93" t="s">
        <v>632</v>
      </c>
    </row>
    <row r="1216" spans="1:11" hidden="1" x14ac:dyDescent="0.3">
      <c r="A1216" s="97" t="s">
        <v>672</v>
      </c>
      <c r="B1216" s="62" t="s">
        <v>2632</v>
      </c>
      <c r="C1216" s="97" t="s">
        <v>2632</v>
      </c>
      <c r="D1216" s="97">
        <v>0.53</v>
      </c>
      <c r="E1216" s="97" t="s">
        <v>669</v>
      </c>
      <c r="F1216" s="97" t="s">
        <v>419</v>
      </c>
      <c r="G1216" s="97" t="s">
        <v>656</v>
      </c>
      <c r="H1216" s="97">
        <v>1</v>
      </c>
      <c r="I1216" s="96">
        <f t="shared" si="18"/>
        <v>0</v>
      </c>
      <c r="J1216" s="59">
        <v>0</v>
      </c>
      <c r="K1216" s="93" t="s">
        <v>632</v>
      </c>
    </row>
    <row r="1217" spans="1:11" hidden="1" x14ac:dyDescent="0.3">
      <c r="A1217" s="97" t="s">
        <v>672</v>
      </c>
      <c r="B1217" s="62" t="s">
        <v>2633</v>
      </c>
      <c r="C1217" s="97" t="s">
        <v>2633</v>
      </c>
      <c r="D1217" s="97">
        <v>0.5</v>
      </c>
      <c r="E1217" s="97" t="s">
        <v>669</v>
      </c>
      <c r="F1217" s="97" t="s">
        <v>419</v>
      </c>
      <c r="G1217" s="97" t="s">
        <v>656</v>
      </c>
      <c r="H1217" s="97">
        <v>1</v>
      </c>
      <c r="I1217" s="96">
        <f t="shared" si="18"/>
        <v>0</v>
      </c>
      <c r="J1217" s="59">
        <v>0</v>
      </c>
      <c r="K1217" s="93" t="s">
        <v>632</v>
      </c>
    </row>
    <row r="1218" spans="1:11" hidden="1" x14ac:dyDescent="0.3">
      <c r="A1218" s="97" t="s">
        <v>672</v>
      </c>
      <c r="B1218" s="62" t="s">
        <v>2634</v>
      </c>
      <c r="C1218" s="97" t="s">
        <v>2634</v>
      </c>
      <c r="D1218" s="97">
        <v>0.1</v>
      </c>
      <c r="E1218" s="97" t="s">
        <v>669</v>
      </c>
      <c r="F1218" s="97" t="s">
        <v>419</v>
      </c>
      <c r="G1218" s="97" t="s">
        <v>656</v>
      </c>
      <c r="H1218" s="97">
        <v>1</v>
      </c>
      <c r="I1218" s="96">
        <f t="shared" ref="I1218:I1281" si="19">NOT(H1218)*1</f>
        <v>0</v>
      </c>
      <c r="J1218" s="59">
        <v>0</v>
      </c>
      <c r="K1218" s="93" t="s">
        <v>632</v>
      </c>
    </row>
    <row r="1219" spans="1:11" hidden="1" x14ac:dyDescent="0.3">
      <c r="A1219" s="97" t="s">
        <v>672</v>
      </c>
      <c r="B1219" s="62" t="s">
        <v>2635</v>
      </c>
      <c r="C1219" s="97" t="s">
        <v>2635</v>
      </c>
      <c r="D1219" s="97">
        <v>0.06</v>
      </c>
      <c r="E1219" s="97" t="s">
        <v>669</v>
      </c>
      <c r="F1219" s="97" t="s">
        <v>419</v>
      </c>
      <c r="G1219" s="97" t="s">
        <v>656</v>
      </c>
      <c r="H1219" s="97">
        <v>1</v>
      </c>
      <c r="I1219" s="96">
        <f t="shared" si="19"/>
        <v>0</v>
      </c>
      <c r="J1219" s="59">
        <v>0</v>
      </c>
      <c r="K1219" s="93" t="s">
        <v>632</v>
      </c>
    </row>
    <row r="1220" spans="1:11" hidden="1" x14ac:dyDescent="0.3">
      <c r="A1220" s="97" t="s">
        <v>672</v>
      </c>
      <c r="B1220" s="62" t="s">
        <v>2636</v>
      </c>
      <c r="C1220" s="97" t="s">
        <v>2636</v>
      </c>
      <c r="D1220" s="97">
        <v>0.03</v>
      </c>
      <c r="E1220" s="97" t="s">
        <v>669</v>
      </c>
      <c r="F1220" s="97" t="s">
        <v>419</v>
      </c>
      <c r="G1220" s="97" t="s">
        <v>656</v>
      </c>
      <c r="H1220" s="97">
        <v>1</v>
      </c>
      <c r="I1220" s="96">
        <f t="shared" si="19"/>
        <v>0</v>
      </c>
      <c r="J1220" s="59">
        <v>0</v>
      </c>
      <c r="K1220" s="93" t="s">
        <v>632</v>
      </c>
    </row>
    <row r="1221" spans="1:11" hidden="1" x14ac:dyDescent="0.3">
      <c r="A1221" s="97" t="s">
        <v>672</v>
      </c>
      <c r="B1221" s="62" t="s">
        <v>2637</v>
      </c>
      <c r="C1221" s="97" t="s">
        <v>2637</v>
      </c>
      <c r="D1221" s="97">
        <v>0</v>
      </c>
      <c r="E1221" s="97" t="s">
        <v>2638</v>
      </c>
      <c r="F1221" s="97" t="s">
        <v>419</v>
      </c>
      <c r="G1221" s="97" t="s">
        <v>656</v>
      </c>
      <c r="H1221" s="97">
        <v>1</v>
      </c>
      <c r="I1221" s="96">
        <f t="shared" si="19"/>
        <v>0</v>
      </c>
      <c r="J1221" s="59">
        <v>1</v>
      </c>
      <c r="K1221" s="93" t="s">
        <v>631</v>
      </c>
    </row>
    <row r="1222" spans="1:11" hidden="1" x14ac:dyDescent="0.3">
      <c r="A1222" s="97" t="s">
        <v>672</v>
      </c>
      <c r="B1222" s="62" t="s">
        <v>2639</v>
      </c>
      <c r="C1222" s="97" t="s">
        <v>2640</v>
      </c>
      <c r="D1222" s="97">
        <v>0</v>
      </c>
      <c r="E1222" s="97" t="s">
        <v>2638</v>
      </c>
      <c r="F1222" s="97" t="s">
        <v>419</v>
      </c>
      <c r="G1222" s="97" t="s">
        <v>656</v>
      </c>
      <c r="H1222" s="97">
        <v>1</v>
      </c>
      <c r="I1222" s="96">
        <f t="shared" si="19"/>
        <v>0</v>
      </c>
      <c r="J1222" s="59">
        <v>1</v>
      </c>
      <c r="K1222" s="93" t="s">
        <v>631</v>
      </c>
    </row>
    <row r="1223" spans="1:11" hidden="1" x14ac:dyDescent="0.3">
      <c r="A1223" s="97" t="s">
        <v>672</v>
      </c>
      <c r="B1223" s="62" t="s">
        <v>2641</v>
      </c>
      <c r="C1223" s="97" t="s">
        <v>2641</v>
      </c>
      <c r="D1223" s="97">
        <v>0</v>
      </c>
      <c r="E1223" s="97" t="s">
        <v>2638</v>
      </c>
      <c r="F1223" s="97" t="s">
        <v>419</v>
      </c>
      <c r="G1223" s="97" t="s">
        <v>656</v>
      </c>
      <c r="H1223" s="97">
        <v>1</v>
      </c>
      <c r="I1223" s="96">
        <f t="shared" si="19"/>
        <v>0</v>
      </c>
      <c r="J1223" s="59">
        <v>1</v>
      </c>
      <c r="K1223" s="93" t="s">
        <v>631</v>
      </c>
    </row>
    <row r="1224" spans="1:11" hidden="1" x14ac:dyDescent="0.3">
      <c r="A1224" s="97" t="s">
        <v>672</v>
      </c>
      <c r="B1224" s="62" t="s">
        <v>2642</v>
      </c>
      <c r="C1224" s="97" t="s">
        <v>1020</v>
      </c>
      <c r="D1224" s="97">
        <v>0</v>
      </c>
      <c r="E1224" s="97" t="s">
        <v>2638</v>
      </c>
      <c r="F1224" s="97" t="s">
        <v>419</v>
      </c>
      <c r="G1224" s="97" t="s">
        <v>656</v>
      </c>
      <c r="H1224" s="97">
        <v>1</v>
      </c>
      <c r="I1224" s="96">
        <f t="shared" si="19"/>
        <v>0</v>
      </c>
      <c r="J1224" s="59">
        <v>1</v>
      </c>
      <c r="K1224" s="93" t="s">
        <v>631</v>
      </c>
    </row>
    <row r="1225" spans="1:11" hidden="1" x14ac:dyDescent="0.3">
      <c r="A1225" s="97" t="s">
        <v>837</v>
      </c>
      <c r="B1225" s="62" t="s">
        <v>452</v>
      </c>
      <c r="C1225" s="97"/>
      <c r="D1225" s="97" t="e">
        <v>#N/A</v>
      </c>
      <c r="E1225" s="97" t="s">
        <v>452</v>
      </c>
      <c r="F1225" s="97" t="s">
        <v>431</v>
      </c>
      <c r="G1225" s="97" t="s">
        <v>2643</v>
      </c>
      <c r="H1225" s="97">
        <v>1</v>
      </c>
      <c r="I1225" s="96">
        <f t="shared" si="19"/>
        <v>0</v>
      </c>
      <c r="J1225" s="59" t="s">
        <v>832</v>
      </c>
      <c r="K1225" s="93" t="s">
        <v>636</v>
      </c>
    </row>
    <row r="1226" spans="1:11" hidden="1" x14ac:dyDescent="0.3">
      <c r="A1226" s="97" t="s">
        <v>672</v>
      </c>
      <c r="B1226" s="62" t="s">
        <v>2644</v>
      </c>
      <c r="C1226" s="97" t="s">
        <v>2645</v>
      </c>
      <c r="D1226" s="97">
        <v>56.9</v>
      </c>
      <c r="E1226" s="97" t="s">
        <v>2074</v>
      </c>
      <c r="F1226" s="97" t="s">
        <v>419</v>
      </c>
      <c r="G1226" s="97" t="s">
        <v>656</v>
      </c>
      <c r="H1226" s="97">
        <v>1</v>
      </c>
      <c r="I1226" s="96">
        <f t="shared" si="19"/>
        <v>0</v>
      </c>
      <c r="J1226" s="59">
        <v>1</v>
      </c>
      <c r="K1226" s="93" t="s">
        <v>630</v>
      </c>
    </row>
    <row r="1227" spans="1:11" hidden="1" x14ac:dyDescent="0.3">
      <c r="A1227" s="97" t="s">
        <v>672</v>
      </c>
      <c r="B1227" s="62" t="s">
        <v>2646</v>
      </c>
      <c r="C1227" s="97" t="s">
        <v>2647</v>
      </c>
      <c r="D1227" s="97">
        <v>42.6</v>
      </c>
      <c r="E1227" s="97" t="s">
        <v>2074</v>
      </c>
      <c r="F1227" s="97" t="s">
        <v>419</v>
      </c>
      <c r="G1227" s="97" t="s">
        <v>656</v>
      </c>
      <c r="H1227" s="97">
        <v>1</v>
      </c>
      <c r="I1227" s="96">
        <f t="shared" si="19"/>
        <v>0</v>
      </c>
      <c r="J1227" s="59">
        <v>1</v>
      </c>
      <c r="K1227" s="93" t="s">
        <v>630</v>
      </c>
    </row>
    <row r="1228" spans="1:11" hidden="1" x14ac:dyDescent="0.3">
      <c r="A1228" s="97" t="s">
        <v>672</v>
      </c>
      <c r="B1228" s="62" t="s">
        <v>2648</v>
      </c>
      <c r="C1228" s="97" t="s">
        <v>2649</v>
      </c>
      <c r="D1228" s="97">
        <v>30.57</v>
      </c>
      <c r="E1228" s="97" t="s">
        <v>2074</v>
      </c>
      <c r="F1228" s="97" t="s">
        <v>419</v>
      </c>
      <c r="G1228" s="97" t="s">
        <v>656</v>
      </c>
      <c r="H1228" s="97">
        <v>1</v>
      </c>
      <c r="I1228" s="96">
        <f t="shared" si="19"/>
        <v>0</v>
      </c>
      <c r="J1228" s="59">
        <v>1</v>
      </c>
      <c r="K1228" s="93" t="s">
        <v>630</v>
      </c>
    </row>
    <row r="1229" spans="1:11" hidden="1" x14ac:dyDescent="0.3">
      <c r="A1229" s="97" t="s">
        <v>672</v>
      </c>
      <c r="B1229" s="62" t="s">
        <v>2650</v>
      </c>
      <c r="C1229" s="97" t="s">
        <v>2651</v>
      </c>
      <c r="D1229" s="97">
        <v>29.7</v>
      </c>
      <c r="E1229" s="97" t="s">
        <v>2074</v>
      </c>
      <c r="F1229" s="97" t="s">
        <v>419</v>
      </c>
      <c r="G1229" s="97" t="s">
        <v>656</v>
      </c>
      <c r="H1229" s="97">
        <v>1</v>
      </c>
      <c r="I1229" s="96">
        <f t="shared" si="19"/>
        <v>0</v>
      </c>
      <c r="J1229" s="59">
        <v>1</v>
      </c>
      <c r="K1229" s="93" t="s">
        <v>630</v>
      </c>
    </row>
    <row r="1230" spans="1:11" hidden="1" x14ac:dyDescent="0.3">
      <c r="A1230" s="97" t="s">
        <v>672</v>
      </c>
      <c r="B1230" s="62" t="s">
        <v>2652</v>
      </c>
      <c r="C1230" s="97" t="s">
        <v>2652</v>
      </c>
      <c r="D1230" s="97">
        <v>28.734000000000002</v>
      </c>
      <c r="E1230" s="97" t="s">
        <v>2074</v>
      </c>
      <c r="F1230" s="97" t="s">
        <v>419</v>
      </c>
      <c r="G1230" s="97" t="s">
        <v>656</v>
      </c>
      <c r="H1230" s="97">
        <v>1</v>
      </c>
      <c r="I1230" s="96">
        <f t="shared" si="19"/>
        <v>0</v>
      </c>
      <c r="J1230" s="59">
        <v>1</v>
      </c>
      <c r="K1230" s="93" t="s">
        <v>630</v>
      </c>
    </row>
    <row r="1231" spans="1:11" hidden="1" x14ac:dyDescent="0.3">
      <c r="A1231" s="97" t="s">
        <v>672</v>
      </c>
      <c r="B1231" s="62" t="s">
        <v>2653</v>
      </c>
      <c r="C1231" s="97" t="s">
        <v>2654</v>
      </c>
      <c r="D1231" s="97">
        <v>25.6</v>
      </c>
      <c r="E1231" s="97" t="s">
        <v>2074</v>
      </c>
      <c r="F1231" s="97" t="s">
        <v>419</v>
      </c>
      <c r="G1231" s="97" t="s">
        <v>656</v>
      </c>
      <c r="H1231" s="97">
        <v>1</v>
      </c>
      <c r="I1231" s="96">
        <f t="shared" si="19"/>
        <v>0</v>
      </c>
      <c r="J1231" s="59">
        <v>1</v>
      </c>
      <c r="K1231" s="93" t="s">
        <v>630</v>
      </c>
    </row>
    <row r="1232" spans="1:11" hidden="1" x14ac:dyDescent="0.3">
      <c r="A1232" s="97" t="s">
        <v>672</v>
      </c>
      <c r="B1232" s="62" t="s">
        <v>2655</v>
      </c>
      <c r="C1232" s="97" t="s">
        <v>2656</v>
      </c>
      <c r="D1232" s="97">
        <v>25.4</v>
      </c>
      <c r="E1232" s="97" t="s">
        <v>2074</v>
      </c>
      <c r="F1232" s="97" t="s">
        <v>419</v>
      </c>
      <c r="G1232" s="97" t="s">
        <v>656</v>
      </c>
      <c r="H1232" s="97">
        <v>1</v>
      </c>
      <c r="I1232" s="96">
        <f t="shared" si="19"/>
        <v>0</v>
      </c>
      <c r="J1232" s="59">
        <v>1</v>
      </c>
      <c r="K1232" s="93" t="s">
        <v>630</v>
      </c>
    </row>
    <row r="1233" spans="1:11" hidden="1" x14ac:dyDescent="0.3">
      <c r="A1233" s="97" t="s">
        <v>672</v>
      </c>
      <c r="B1233" s="62" t="s">
        <v>2657</v>
      </c>
      <c r="C1233" s="97" t="s">
        <v>2658</v>
      </c>
      <c r="D1233" s="97">
        <v>24.6</v>
      </c>
      <c r="E1233" s="97" t="s">
        <v>2074</v>
      </c>
      <c r="F1233" s="97" t="s">
        <v>419</v>
      </c>
      <c r="G1233" s="97" t="s">
        <v>656</v>
      </c>
      <c r="H1233" s="97">
        <v>1</v>
      </c>
      <c r="I1233" s="96">
        <f t="shared" si="19"/>
        <v>0</v>
      </c>
      <c r="J1233" s="59">
        <v>1</v>
      </c>
      <c r="K1233" s="93" t="s">
        <v>630</v>
      </c>
    </row>
    <row r="1234" spans="1:11" hidden="1" x14ac:dyDescent="0.3">
      <c r="A1234" s="97" t="s">
        <v>672</v>
      </c>
      <c r="B1234" s="62" t="s">
        <v>2659</v>
      </c>
      <c r="C1234" s="97" t="s">
        <v>2660</v>
      </c>
      <c r="D1234" s="97">
        <v>24</v>
      </c>
      <c r="E1234" s="97" t="s">
        <v>2074</v>
      </c>
      <c r="F1234" s="97" t="s">
        <v>419</v>
      </c>
      <c r="G1234" s="97" t="s">
        <v>656</v>
      </c>
      <c r="H1234" s="97">
        <v>1</v>
      </c>
      <c r="I1234" s="96">
        <f t="shared" si="19"/>
        <v>0</v>
      </c>
      <c r="J1234" s="59">
        <v>1</v>
      </c>
      <c r="K1234" s="93" t="s">
        <v>630</v>
      </c>
    </row>
    <row r="1235" spans="1:11" hidden="1" x14ac:dyDescent="0.3">
      <c r="A1235" s="97" t="s">
        <v>672</v>
      </c>
      <c r="B1235" s="62" t="s">
        <v>2661</v>
      </c>
      <c r="C1235" s="97" t="s">
        <v>2662</v>
      </c>
      <c r="D1235" s="97">
        <v>23.6</v>
      </c>
      <c r="E1235" s="97" t="s">
        <v>2074</v>
      </c>
      <c r="F1235" s="97" t="s">
        <v>419</v>
      </c>
      <c r="G1235" s="97" t="s">
        <v>656</v>
      </c>
      <c r="H1235" s="97">
        <v>1</v>
      </c>
      <c r="I1235" s="96">
        <f t="shared" si="19"/>
        <v>0</v>
      </c>
      <c r="J1235" s="59">
        <v>1</v>
      </c>
      <c r="K1235" s="93" t="s">
        <v>630</v>
      </c>
    </row>
    <row r="1236" spans="1:11" hidden="1" x14ac:dyDescent="0.3">
      <c r="A1236" s="97" t="s">
        <v>672</v>
      </c>
      <c r="B1236" s="62" t="s">
        <v>2663</v>
      </c>
      <c r="C1236" s="97" t="s">
        <v>2664</v>
      </c>
      <c r="D1236" s="97">
        <v>23</v>
      </c>
      <c r="E1236" s="97" t="s">
        <v>2074</v>
      </c>
      <c r="F1236" s="97" t="s">
        <v>419</v>
      </c>
      <c r="G1236" s="97" t="s">
        <v>656</v>
      </c>
      <c r="H1236" s="97">
        <v>1</v>
      </c>
      <c r="I1236" s="96">
        <f t="shared" si="19"/>
        <v>0</v>
      </c>
      <c r="J1236" s="59">
        <v>1</v>
      </c>
      <c r="K1236" s="93" t="s">
        <v>630</v>
      </c>
    </row>
    <row r="1237" spans="1:11" hidden="1" x14ac:dyDescent="0.3">
      <c r="A1237" s="97" t="s">
        <v>672</v>
      </c>
      <c r="B1237" s="62" t="s">
        <v>2665</v>
      </c>
      <c r="C1237" s="97" t="s">
        <v>2666</v>
      </c>
      <c r="D1237" s="97">
        <v>22</v>
      </c>
      <c r="E1237" s="97" t="s">
        <v>2074</v>
      </c>
      <c r="F1237" s="97" t="s">
        <v>419</v>
      </c>
      <c r="G1237" s="97" t="s">
        <v>656</v>
      </c>
      <c r="H1237" s="97">
        <v>1</v>
      </c>
      <c r="I1237" s="96">
        <f t="shared" si="19"/>
        <v>0</v>
      </c>
      <c r="J1237" s="59">
        <v>1</v>
      </c>
      <c r="K1237" s="93" t="s">
        <v>630</v>
      </c>
    </row>
    <row r="1238" spans="1:11" hidden="1" x14ac:dyDescent="0.3">
      <c r="A1238" s="97" t="s">
        <v>672</v>
      </c>
      <c r="B1238" s="62" t="s">
        <v>2667</v>
      </c>
      <c r="C1238" s="97" t="s">
        <v>2668</v>
      </c>
      <c r="D1238" s="97">
        <v>22</v>
      </c>
      <c r="E1238" s="97" t="s">
        <v>2074</v>
      </c>
      <c r="F1238" s="97" t="s">
        <v>419</v>
      </c>
      <c r="G1238" s="97" t="s">
        <v>656</v>
      </c>
      <c r="H1238" s="97">
        <v>1</v>
      </c>
      <c r="I1238" s="96">
        <f t="shared" si="19"/>
        <v>0</v>
      </c>
      <c r="J1238" s="59">
        <v>1</v>
      </c>
      <c r="K1238" s="93" t="s">
        <v>630</v>
      </c>
    </row>
    <row r="1239" spans="1:11" hidden="1" x14ac:dyDescent="0.3">
      <c r="A1239" s="97" t="s">
        <v>672</v>
      </c>
      <c r="B1239" s="62" t="s">
        <v>2669</v>
      </c>
      <c r="C1239" s="97" t="s">
        <v>2670</v>
      </c>
      <c r="D1239" s="97">
        <v>21</v>
      </c>
      <c r="E1239" s="97" t="s">
        <v>2074</v>
      </c>
      <c r="F1239" s="97" t="s">
        <v>419</v>
      </c>
      <c r="G1239" s="97" t="s">
        <v>656</v>
      </c>
      <c r="H1239" s="97">
        <v>1</v>
      </c>
      <c r="I1239" s="96">
        <f t="shared" si="19"/>
        <v>0</v>
      </c>
      <c r="J1239" s="59">
        <v>1</v>
      </c>
      <c r="K1239" s="93" t="s">
        <v>630</v>
      </c>
    </row>
    <row r="1240" spans="1:11" hidden="1" x14ac:dyDescent="0.3">
      <c r="A1240" s="97" t="s">
        <v>672</v>
      </c>
      <c r="B1240" s="62" t="s">
        <v>2671</v>
      </c>
      <c r="C1240" s="97" t="s">
        <v>2672</v>
      </c>
      <c r="D1240" s="97">
        <v>20</v>
      </c>
      <c r="E1240" s="97" t="s">
        <v>2074</v>
      </c>
      <c r="F1240" s="97" t="s">
        <v>419</v>
      </c>
      <c r="G1240" s="97" t="s">
        <v>656</v>
      </c>
      <c r="H1240" s="97">
        <v>1</v>
      </c>
      <c r="I1240" s="96">
        <f t="shared" si="19"/>
        <v>0</v>
      </c>
      <c r="J1240" s="59">
        <v>1</v>
      </c>
      <c r="K1240" s="93" t="s">
        <v>630</v>
      </c>
    </row>
    <row r="1241" spans="1:11" hidden="1" x14ac:dyDescent="0.3">
      <c r="A1241" s="97" t="s">
        <v>672</v>
      </c>
      <c r="B1241" s="62" t="s">
        <v>2673</v>
      </c>
      <c r="C1241" s="97" t="s">
        <v>2674</v>
      </c>
      <c r="D1241" s="97">
        <v>18.5</v>
      </c>
      <c r="E1241" s="97" t="s">
        <v>2074</v>
      </c>
      <c r="F1241" s="97" t="s">
        <v>419</v>
      </c>
      <c r="G1241" s="97" t="s">
        <v>656</v>
      </c>
      <c r="H1241" s="97">
        <v>1</v>
      </c>
      <c r="I1241" s="96">
        <f t="shared" si="19"/>
        <v>0</v>
      </c>
      <c r="J1241" s="59">
        <v>1</v>
      </c>
      <c r="K1241" s="93" t="s">
        <v>630</v>
      </c>
    </row>
    <row r="1242" spans="1:11" hidden="1" x14ac:dyDescent="0.3">
      <c r="A1242" s="97" t="s">
        <v>672</v>
      </c>
      <c r="B1242" s="62" t="s">
        <v>2675</v>
      </c>
      <c r="C1242" s="97" t="s">
        <v>2676</v>
      </c>
      <c r="D1242" s="97">
        <v>17.100000000000001</v>
      </c>
      <c r="E1242" s="97" t="s">
        <v>2074</v>
      </c>
      <c r="F1242" s="97" t="s">
        <v>419</v>
      </c>
      <c r="G1242" s="97" t="s">
        <v>656</v>
      </c>
      <c r="H1242" s="97">
        <v>1</v>
      </c>
      <c r="I1242" s="96">
        <f t="shared" si="19"/>
        <v>0</v>
      </c>
      <c r="J1242" s="59">
        <v>1</v>
      </c>
      <c r="K1242" s="93" t="s">
        <v>630</v>
      </c>
    </row>
    <row r="1243" spans="1:11" hidden="1" x14ac:dyDescent="0.3">
      <c r="A1243" s="97" t="s">
        <v>672</v>
      </c>
      <c r="B1243" s="62" t="s">
        <v>2677</v>
      </c>
      <c r="C1243" s="97" t="s">
        <v>2678</v>
      </c>
      <c r="D1243" s="97">
        <v>16.2</v>
      </c>
      <c r="E1243" s="97" t="s">
        <v>2074</v>
      </c>
      <c r="F1243" s="97" t="s">
        <v>419</v>
      </c>
      <c r="G1243" s="97" t="s">
        <v>656</v>
      </c>
      <c r="H1243" s="97">
        <v>1</v>
      </c>
      <c r="I1243" s="96">
        <f t="shared" si="19"/>
        <v>0</v>
      </c>
      <c r="J1243" s="59">
        <v>1</v>
      </c>
      <c r="K1243" s="93" t="s">
        <v>630</v>
      </c>
    </row>
    <row r="1244" spans="1:11" hidden="1" x14ac:dyDescent="0.3">
      <c r="A1244" s="97" t="s">
        <v>672</v>
      </c>
      <c r="B1244" s="62" t="s">
        <v>2679</v>
      </c>
      <c r="C1244" s="97" t="s">
        <v>2680</v>
      </c>
      <c r="D1244" s="97">
        <v>16</v>
      </c>
      <c r="E1244" s="97" t="s">
        <v>2074</v>
      </c>
      <c r="F1244" s="97" t="s">
        <v>419</v>
      </c>
      <c r="G1244" s="97" t="s">
        <v>656</v>
      </c>
      <c r="H1244" s="97">
        <v>1</v>
      </c>
      <c r="I1244" s="96">
        <f t="shared" si="19"/>
        <v>0</v>
      </c>
      <c r="J1244" s="59">
        <v>1</v>
      </c>
      <c r="K1244" s="93" t="s">
        <v>630</v>
      </c>
    </row>
    <row r="1245" spans="1:11" hidden="1" x14ac:dyDescent="0.3">
      <c r="A1245" s="97" t="s">
        <v>672</v>
      </c>
      <c r="B1245" s="62" t="s">
        <v>2681</v>
      </c>
      <c r="C1245" s="97" t="s">
        <v>2682</v>
      </c>
      <c r="D1245" s="97">
        <v>15.8</v>
      </c>
      <c r="E1245" s="97" t="s">
        <v>2074</v>
      </c>
      <c r="F1245" s="97" t="s">
        <v>419</v>
      </c>
      <c r="G1245" s="97" t="s">
        <v>656</v>
      </c>
      <c r="H1245" s="97">
        <v>1</v>
      </c>
      <c r="I1245" s="96">
        <f t="shared" si="19"/>
        <v>0</v>
      </c>
      <c r="J1245" s="59">
        <v>1</v>
      </c>
      <c r="K1245" s="93" t="s">
        <v>630</v>
      </c>
    </row>
    <row r="1246" spans="1:11" hidden="1" x14ac:dyDescent="0.3">
      <c r="A1246" s="97" t="s">
        <v>672</v>
      </c>
      <c r="B1246" s="62" t="s">
        <v>2683</v>
      </c>
      <c r="C1246" s="97" t="s">
        <v>2684</v>
      </c>
      <c r="D1246" s="97">
        <v>14.8</v>
      </c>
      <c r="E1246" s="97" t="s">
        <v>2074</v>
      </c>
      <c r="F1246" s="97" t="s">
        <v>419</v>
      </c>
      <c r="G1246" s="97" t="s">
        <v>656</v>
      </c>
      <c r="H1246" s="97">
        <v>1</v>
      </c>
      <c r="I1246" s="96">
        <f t="shared" si="19"/>
        <v>0</v>
      </c>
      <c r="J1246" s="59">
        <v>1</v>
      </c>
      <c r="K1246" s="93" t="s">
        <v>630</v>
      </c>
    </row>
    <row r="1247" spans="1:11" hidden="1" x14ac:dyDescent="0.3">
      <c r="A1247" s="97" t="s">
        <v>672</v>
      </c>
      <c r="B1247" s="62" t="s">
        <v>2685</v>
      </c>
      <c r="C1247" s="97" t="s">
        <v>2686</v>
      </c>
      <c r="D1247" s="97">
        <v>14.5</v>
      </c>
      <c r="E1247" s="97" t="s">
        <v>2074</v>
      </c>
      <c r="F1247" s="97" t="s">
        <v>419</v>
      </c>
      <c r="G1247" s="97" t="s">
        <v>656</v>
      </c>
      <c r="H1247" s="97">
        <v>1</v>
      </c>
      <c r="I1247" s="96">
        <f t="shared" si="19"/>
        <v>0</v>
      </c>
      <c r="J1247" s="59">
        <v>1</v>
      </c>
      <c r="K1247" s="93" t="s">
        <v>630</v>
      </c>
    </row>
    <row r="1248" spans="1:11" hidden="1" x14ac:dyDescent="0.3">
      <c r="A1248" s="97" t="s">
        <v>672</v>
      </c>
      <c r="B1248" s="62" t="s">
        <v>2687</v>
      </c>
      <c r="C1248" s="97" t="s">
        <v>2688</v>
      </c>
      <c r="D1248" s="97">
        <v>14.5</v>
      </c>
      <c r="E1248" s="97" t="s">
        <v>2074</v>
      </c>
      <c r="F1248" s="97" t="s">
        <v>419</v>
      </c>
      <c r="G1248" s="97" t="s">
        <v>656</v>
      </c>
      <c r="H1248" s="97">
        <v>1</v>
      </c>
      <c r="I1248" s="96">
        <f t="shared" si="19"/>
        <v>0</v>
      </c>
      <c r="J1248" s="59">
        <v>1</v>
      </c>
      <c r="K1248" s="93" t="s">
        <v>630</v>
      </c>
    </row>
    <row r="1249" spans="1:11" hidden="1" x14ac:dyDescent="0.3">
      <c r="A1249" s="97" t="s">
        <v>672</v>
      </c>
      <c r="B1249" s="62" t="s">
        <v>2689</v>
      </c>
      <c r="C1249" s="97" t="s">
        <v>2690</v>
      </c>
      <c r="D1249" s="97">
        <v>13.5</v>
      </c>
      <c r="E1249" s="97" t="s">
        <v>2074</v>
      </c>
      <c r="F1249" s="97" t="s">
        <v>419</v>
      </c>
      <c r="G1249" s="97" t="s">
        <v>656</v>
      </c>
      <c r="H1249" s="97">
        <v>1</v>
      </c>
      <c r="I1249" s="96">
        <f t="shared" si="19"/>
        <v>0</v>
      </c>
      <c r="J1249" s="59">
        <v>1</v>
      </c>
      <c r="K1249" s="93" t="s">
        <v>630</v>
      </c>
    </row>
    <row r="1250" spans="1:11" hidden="1" x14ac:dyDescent="0.3">
      <c r="A1250" s="97" t="s">
        <v>672</v>
      </c>
      <c r="B1250" s="62" t="s">
        <v>2691</v>
      </c>
      <c r="C1250" s="97" t="s">
        <v>2692</v>
      </c>
      <c r="D1250" s="97">
        <v>13.4</v>
      </c>
      <c r="E1250" s="97" t="s">
        <v>2074</v>
      </c>
      <c r="F1250" s="97" t="s">
        <v>419</v>
      </c>
      <c r="G1250" s="97" t="s">
        <v>656</v>
      </c>
      <c r="H1250" s="97">
        <v>1</v>
      </c>
      <c r="I1250" s="96">
        <f t="shared" si="19"/>
        <v>0</v>
      </c>
      <c r="J1250" s="59">
        <v>1</v>
      </c>
      <c r="K1250" s="93" t="s">
        <v>630</v>
      </c>
    </row>
    <row r="1251" spans="1:11" hidden="1" x14ac:dyDescent="0.3">
      <c r="A1251" s="97" t="s">
        <v>672</v>
      </c>
      <c r="B1251" s="62" t="s">
        <v>2693</v>
      </c>
      <c r="C1251" s="97" t="s">
        <v>2694</v>
      </c>
      <c r="D1251" s="97">
        <v>13</v>
      </c>
      <c r="E1251" s="97" t="s">
        <v>2074</v>
      </c>
      <c r="F1251" s="97" t="s">
        <v>419</v>
      </c>
      <c r="G1251" s="97" t="s">
        <v>656</v>
      </c>
      <c r="H1251" s="97">
        <v>1</v>
      </c>
      <c r="I1251" s="96">
        <f t="shared" si="19"/>
        <v>0</v>
      </c>
      <c r="J1251" s="59">
        <v>1</v>
      </c>
      <c r="K1251" s="93" t="s">
        <v>630</v>
      </c>
    </row>
    <row r="1252" spans="1:11" hidden="1" x14ac:dyDescent="0.3">
      <c r="A1252" s="97" t="s">
        <v>672</v>
      </c>
      <c r="B1252" s="62" t="s">
        <v>2695</v>
      </c>
      <c r="C1252" s="97" t="s">
        <v>2696</v>
      </c>
      <c r="D1252" s="97">
        <v>12.5</v>
      </c>
      <c r="E1252" s="97" t="s">
        <v>2074</v>
      </c>
      <c r="F1252" s="97" t="s">
        <v>419</v>
      </c>
      <c r="G1252" s="97" t="s">
        <v>656</v>
      </c>
      <c r="H1252" s="97">
        <v>1</v>
      </c>
      <c r="I1252" s="96">
        <f t="shared" si="19"/>
        <v>0</v>
      </c>
      <c r="J1252" s="59">
        <v>1</v>
      </c>
      <c r="K1252" s="93" t="s">
        <v>630</v>
      </c>
    </row>
    <row r="1253" spans="1:11" hidden="1" x14ac:dyDescent="0.3">
      <c r="A1253" s="97" t="s">
        <v>672</v>
      </c>
      <c r="B1253" s="62" t="s">
        <v>2697</v>
      </c>
      <c r="C1253" s="97" t="s">
        <v>2698</v>
      </c>
      <c r="D1253" s="97">
        <v>12.3</v>
      </c>
      <c r="E1253" s="97" t="s">
        <v>2074</v>
      </c>
      <c r="F1253" s="97" t="s">
        <v>419</v>
      </c>
      <c r="G1253" s="97" t="s">
        <v>656</v>
      </c>
      <c r="H1253" s="97">
        <v>1</v>
      </c>
      <c r="I1253" s="96">
        <f t="shared" si="19"/>
        <v>0</v>
      </c>
      <c r="J1253" s="59">
        <v>1</v>
      </c>
      <c r="K1253" s="93" t="s">
        <v>630</v>
      </c>
    </row>
    <row r="1254" spans="1:11" hidden="1" x14ac:dyDescent="0.3">
      <c r="A1254" s="97" t="s">
        <v>672</v>
      </c>
      <c r="B1254" s="62" t="s">
        <v>2699</v>
      </c>
      <c r="C1254" s="97" t="s">
        <v>2700</v>
      </c>
      <c r="D1254" s="97">
        <v>12</v>
      </c>
      <c r="E1254" s="97" t="s">
        <v>2074</v>
      </c>
      <c r="F1254" s="97" t="s">
        <v>419</v>
      </c>
      <c r="G1254" s="97" t="s">
        <v>656</v>
      </c>
      <c r="H1254" s="97">
        <v>1</v>
      </c>
      <c r="I1254" s="96">
        <f t="shared" si="19"/>
        <v>0</v>
      </c>
      <c r="J1254" s="59">
        <v>1</v>
      </c>
      <c r="K1254" s="93" t="s">
        <v>630</v>
      </c>
    </row>
    <row r="1255" spans="1:11" hidden="1" x14ac:dyDescent="0.3">
      <c r="A1255" s="97" t="s">
        <v>672</v>
      </c>
      <c r="B1255" s="62" t="s">
        <v>2701</v>
      </c>
      <c r="C1255" s="97" t="s">
        <v>2702</v>
      </c>
      <c r="D1255" s="97">
        <v>12</v>
      </c>
      <c r="E1255" s="97" t="s">
        <v>2074</v>
      </c>
      <c r="F1255" s="97" t="s">
        <v>419</v>
      </c>
      <c r="G1255" s="97" t="s">
        <v>656</v>
      </c>
      <c r="H1255" s="97">
        <v>1</v>
      </c>
      <c r="I1255" s="96">
        <f t="shared" si="19"/>
        <v>0</v>
      </c>
      <c r="J1255" s="59">
        <v>1</v>
      </c>
      <c r="K1255" s="93" t="s">
        <v>630</v>
      </c>
    </row>
    <row r="1256" spans="1:11" hidden="1" x14ac:dyDescent="0.3">
      <c r="A1256" s="97" t="s">
        <v>672</v>
      </c>
      <c r="B1256" s="62" t="s">
        <v>2703</v>
      </c>
      <c r="C1256" s="97" t="s">
        <v>2704</v>
      </c>
      <c r="D1256" s="97">
        <v>11.94</v>
      </c>
      <c r="E1256" s="97" t="s">
        <v>2074</v>
      </c>
      <c r="F1256" s="97" t="s">
        <v>419</v>
      </c>
      <c r="G1256" s="97" t="s">
        <v>656</v>
      </c>
      <c r="H1256" s="97">
        <v>1</v>
      </c>
      <c r="I1256" s="96">
        <f t="shared" si="19"/>
        <v>0</v>
      </c>
      <c r="J1256" s="59">
        <v>1</v>
      </c>
      <c r="K1256" s="93" t="s">
        <v>630</v>
      </c>
    </row>
    <row r="1257" spans="1:11" hidden="1" x14ac:dyDescent="0.3">
      <c r="A1257" s="97" t="s">
        <v>672</v>
      </c>
      <c r="B1257" s="62" t="s">
        <v>2705</v>
      </c>
      <c r="C1257" s="97" t="s">
        <v>2696</v>
      </c>
      <c r="D1257" s="97">
        <v>11.9</v>
      </c>
      <c r="E1257" s="97" t="s">
        <v>2074</v>
      </c>
      <c r="F1257" s="97" t="s">
        <v>419</v>
      </c>
      <c r="G1257" s="97" t="s">
        <v>656</v>
      </c>
      <c r="H1257" s="97">
        <v>1</v>
      </c>
      <c r="I1257" s="96">
        <f t="shared" si="19"/>
        <v>0</v>
      </c>
      <c r="J1257" s="59">
        <v>1</v>
      </c>
      <c r="K1257" s="93" t="s">
        <v>630</v>
      </c>
    </row>
    <row r="1258" spans="1:11" hidden="1" x14ac:dyDescent="0.3">
      <c r="A1258" s="97" t="s">
        <v>672</v>
      </c>
      <c r="B1258" s="62" t="s">
        <v>2706</v>
      </c>
      <c r="C1258" s="97" t="s">
        <v>2707</v>
      </c>
      <c r="D1258" s="97">
        <v>11.5</v>
      </c>
      <c r="E1258" s="97" t="s">
        <v>2074</v>
      </c>
      <c r="F1258" s="97" t="s">
        <v>419</v>
      </c>
      <c r="G1258" s="97" t="s">
        <v>656</v>
      </c>
      <c r="H1258" s="97">
        <v>1</v>
      </c>
      <c r="I1258" s="96">
        <f t="shared" si="19"/>
        <v>0</v>
      </c>
      <c r="J1258" s="59">
        <v>1</v>
      </c>
      <c r="K1258" s="93" t="s">
        <v>630</v>
      </c>
    </row>
    <row r="1259" spans="1:11" hidden="1" x14ac:dyDescent="0.3">
      <c r="A1259" s="97" t="s">
        <v>672</v>
      </c>
      <c r="B1259" s="62" t="s">
        <v>2708</v>
      </c>
      <c r="C1259" s="97" t="s">
        <v>2709</v>
      </c>
      <c r="D1259" s="97">
        <v>11.5</v>
      </c>
      <c r="E1259" s="97" t="s">
        <v>2074</v>
      </c>
      <c r="F1259" s="97" t="s">
        <v>419</v>
      </c>
      <c r="G1259" s="97" t="s">
        <v>656</v>
      </c>
      <c r="H1259" s="97">
        <v>1</v>
      </c>
      <c r="I1259" s="96">
        <f t="shared" si="19"/>
        <v>0</v>
      </c>
      <c r="J1259" s="59">
        <v>1</v>
      </c>
      <c r="K1259" s="93" t="s">
        <v>630</v>
      </c>
    </row>
    <row r="1260" spans="1:11" hidden="1" x14ac:dyDescent="0.3">
      <c r="A1260" s="97" t="s">
        <v>672</v>
      </c>
      <c r="B1260" s="62" t="s">
        <v>2710</v>
      </c>
      <c r="C1260" s="97" t="s">
        <v>2711</v>
      </c>
      <c r="D1260" s="97">
        <v>11</v>
      </c>
      <c r="E1260" s="97" t="s">
        <v>2074</v>
      </c>
      <c r="F1260" s="97" t="s">
        <v>419</v>
      </c>
      <c r="G1260" s="97" t="s">
        <v>656</v>
      </c>
      <c r="H1260" s="97">
        <v>1</v>
      </c>
      <c r="I1260" s="96">
        <f t="shared" si="19"/>
        <v>0</v>
      </c>
      <c r="J1260" s="59">
        <v>1</v>
      </c>
      <c r="K1260" s="93" t="s">
        <v>630</v>
      </c>
    </row>
    <row r="1261" spans="1:11" hidden="1" x14ac:dyDescent="0.3">
      <c r="A1261" s="97" t="s">
        <v>672</v>
      </c>
      <c r="B1261" s="62" t="s">
        <v>2712</v>
      </c>
      <c r="C1261" s="97" t="s">
        <v>2713</v>
      </c>
      <c r="D1261" s="97">
        <v>10.9</v>
      </c>
      <c r="E1261" s="97" t="s">
        <v>2074</v>
      </c>
      <c r="F1261" s="97" t="s">
        <v>419</v>
      </c>
      <c r="G1261" s="97" t="s">
        <v>656</v>
      </c>
      <c r="H1261" s="97">
        <v>1</v>
      </c>
      <c r="I1261" s="96">
        <f t="shared" si="19"/>
        <v>0</v>
      </c>
      <c r="J1261" s="59">
        <v>1</v>
      </c>
      <c r="K1261" s="93" t="s">
        <v>630</v>
      </c>
    </row>
    <row r="1262" spans="1:11" hidden="1" x14ac:dyDescent="0.3">
      <c r="A1262" s="97" t="s">
        <v>672</v>
      </c>
      <c r="B1262" s="62" t="s">
        <v>2714</v>
      </c>
      <c r="C1262" s="97" t="s">
        <v>2715</v>
      </c>
      <c r="D1262" s="97">
        <v>9.1999999999999993</v>
      </c>
      <c r="E1262" s="97" t="s">
        <v>2074</v>
      </c>
      <c r="F1262" s="97" t="s">
        <v>419</v>
      </c>
      <c r="G1262" s="97" t="s">
        <v>656</v>
      </c>
      <c r="H1262" s="97">
        <v>1</v>
      </c>
      <c r="I1262" s="96">
        <f t="shared" si="19"/>
        <v>0</v>
      </c>
      <c r="J1262" s="59">
        <v>1</v>
      </c>
      <c r="K1262" s="93" t="s">
        <v>630</v>
      </c>
    </row>
    <row r="1263" spans="1:11" hidden="1" x14ac:dyDescent="0.3">
      <c r="A1263" s="97" t="s">
        <v>672</v>
      </c>
      <c r="B1263" s="62" t="s">
        <v>2716</v>
      </c>
      <c r="C1263" s="97" t="s">
        <v>2717</v>
      </c>
      <c r="D1263" s="97">
        <v>9.1</v>
      </c>
      <c r="E1263" s="97" t="s">
        <v>2074</v>
      </c>
      <c r="F1263" s="97" t="s">
        <v>419</v>
      </c>
      <c r="G1263" s="97" t="s">
        <v>656</v>
      </c>
      <c r="H1263" s="97">
        <v>1</v>
      </c>
      <c r="I1263" s="96">
        <f t="shared" si="19"/>
        <v>0</v>
      </c>
      <c r="J1263" s="59">
        <v>1</v>
      </c>
      <c r="K1263" s="93" t="s">
        <v>630</v>
      </c>
    </row>
    <row r="1264" spans="1:11" hidden="1" x14ac:dyDescent="0.3">
      <c r="A1264" s="97" t="s">
        <v>672</v>
      </c>
      <c r="B1264" s="62" t="s">
        <v>2718</v>
      </c>
      <c r="C1264" s="97" t="s">
        <v>2719</v>
      </c>
      <c r="D1264" s="97">
        <v>8.5</v>
      </c>
      <c r="E1264" s="97" t="s">
        <v>2074</v>
      </c>
      <c r="F1264" s="97" t="s">
        <v>419</v>
      </c>
      <c r="G1264" s="97" t="s">
        <v>656</v>
      </c>
      <c r="H1264" s="97">
        <v>1</v>
      </c>
      <c r="I1264" s="96">
        <f t="shared" si="19"/>
        <v>0</v>
      </c>
      <c r="J1264" s="59">
        <v>1</v>
      </c>
      <c r="K1264" s="93" t="s">
        <v>630</v>
      </c>
    </row>
    <row r="1265" spans="1:11" hidden="1" x14ac:dyDescent="0.3">
      <c r="A1265" s="97" t="s">
        <v>672</v>
      </c>
      <c r="B1265" s="62" t="s">
        <v>2720</v>
      </c>
      <c r="C1265" s="97" t="s">
        <v>2721</v>
      </c>
      <c r="D1265" s="97">
        <v>8.4</v>
      </c>
      <c r="E1265" s="97" t="s">
        <v>2074</v>
      </c>
      <c r="F1265" s="97" t="s">
        <v>419</v>
      </c>
      <c r="G1265" s="97" t="s">
        <v>656</v>
      </c>
      <c r="H1265" s="97">
        <v>1</v>
      </c>
      <c r="I1265" s="96">
        <f t="shared" si="19"/>
        <v>0</v>
      </c>
      <c r="J1265" s="59">
        <v>1</v>
      </c>
      <c r="K1265" s="93" t="s">
        <v>630</v>
      </c>
    </row>
    <row r="1266" spans="1:11" hidden="1" x14ac:dyDescent="0.3">
      <c r="A1266" s="97" t="s">
        <v>672</v>
      </c>
      <c r="B1266" s="62" t="s">
        <v>2722</v>
      </c>
      <c r="C1266" s="97" t="s">
        <v>2723</v>
      </c>
      <c r="D1266" s="97">
        <v>8</v>
      </c>
      <c r="E1266" s="97" t="s">
        <v>2074</v>
      </c>
      <c r="F1266" s="97" t="s">
        <v>419</v>
      </c>
      <c r="G1266" s="97" t="s">
        <v>656</v>
      </c>
      <c r="H1266" s="97">
        <v>1</v>
      </c>
      <c r="I1266" s="96">
        <f t="shared" si="19"/>
        <v>0</v>
      </c>
      <c r="J1266" s="59">
        <v>1</v>
      </c>
      <c r="K1266" s="93" t="s">
        <v>630</v>
      </c>
    </row>
    <row r="1267" spans="1:11" hidden="1" x14ac:dyDescent="0.3">
      <c r="A1267" s="97" t="s">
        <v>672</v>
      </c>
      <c r="B1267" s="62" t="s">
        <v>2724</v>
      </c>
      <c r="C1267" s="97" t="s">
        <v>2725</v>
      </c>
      <c r="D1267" s="97">
        <v>7</v>
      </c>
      <c r="E1267" s="97" t="s">
        <v>2074</v>
      </c>
      <c r="F1267" s="97" t="s">
        <v>419</v>
      </c>
      <c r="G1267" s="97" t="s">
        <v>656</v>
      </c>
      <c r="H1267" s="97">
        <v>1</v>
      </c>
      <c r="I1267" s="96">
        <f t="shared" si="19"/>
        <v>0</v>
      </c>
      <c r="J1267" s="59">
        <v>1</v>
      </c>
      <c r="K1267" s="93" t="s">
        <v>630</v>
      </c>
    </row>
    <row r="1268" spans="1:11" hidden="1" x14ac:dyDescent="0.3">
      <c r="A1268" s="97" t="s">
        <v>672</v>
      </c>
      <c r="B1268" s="62" t="s">
        <v>2726</v>
      </c>
      <c r="C1268" s="97" t="s">
        <v>2727</v>
      </c>
      <c r="D1268" s="97">
        <v>7</v>
      </c>
      <c r="E1268" s="97" t="s">
        <v>2074</v>
      </c>
      <c r="F1268" s="97" t="s">
        <v>419</v>
      </c>
      <c r="G1268" s="97" t="s">
        <v>656</v>
      </c>
      <c r="H1268" s="97">
        <v>1</v>
      </c>
      <c r="I1268" s="96">
        <f t="shared" si="19"/>
        <v>0</v>
      </c>
      <c r="J1268" s="59">
        <v>1</v>
      </c>
      <c r="K1268" s="93" t="s">
        <v>630</v>
      </c>
    </row>
    <row r="1269" spans="1:11" hidden="1" x14ac:dyDescent="0.3">
      <c r="A1269" s="97" t="s">
        <v>672</v>
      </c>
      <c r="B1269" s="62" t="s">
        <v>2728</v>
      </c>
      <c r="C1269" s="97" t="s">
        <v>2729</v>
      </c>
      <c r="D1269" s="97">
        <v>7</v>
      </c>
      <c r="E1269" s="97" t="s">
        <v>2074</v>
      </c>
      <c r="F1269" s="97" t="s">
        <v>419</v>
      </c>
      <c r="G1269" s="97" t="s">
        <v>656</v>
      </c>
      <c r="H1269" s="97">
        <v>1</v>
      </c>
      <c r="I1269" s="96">
        <f t="shared" si="19"/>
        <v>0</v>
      </c>
      <c r="J1269" s="59">
        <v>1</v>
      </c>
      <c r="K1269" s="93" t="s">
        <v>630</v>
      </c>
    </row>
    <row r="1270" spans="1:11" hidden="1" x14ac:dyDescent="0.3">
      <c r="A1270" s="97" t="s">
        <v>672</v>
      </c>
      <c r="B1270" s="62" t="s">
        <v>2730</v>
      </c>
      <c r="C1270" s="97" t="s">
        <v>2731</v>
      </c>
      <c r="D1270" s="97">
        <v>7</v>
      </c>
      <c r="E1270" s="97" t="s">
        <v>2074</v>
      </c>
      <c r="F1270" s="97" t="s">
        <v>419</v>
      </c>
      <c r="G1270" s="97" t="s">
        <v>656</v>
      </c>
      <c r="H1270" s="97">
        <v>1</v>
      </c>
      <c r="I1270" s="96">
        <f t="shared" si="19"/>
        <v>0</v>
      </c>
      <c r="J1270" s="59">
        <v>1</v>
      </c>
      <c r="K1270" s="93" t="s">
        <v>630</v>
      </c>
    </row>
    <row r="1271" spans="1:11" hidden="1" x14ac:dyDescent="0.3">
      <c r="A1271" s="97" t="s">
        <v>672</v>
      </c>
      <c r="B1271" s="62" t="s">
        <v>2732</v>
      </c>
      <c r="C1271" s="97" t="s">
        <v>2733</v>
      </c>
      <c r="D1271" s="97">
        <v>6.95</v>
      </c>
      <c r="E1271" s="97" t="s">
        <v>2074</v>
      </c>
      <c r="F1271" s="97" t="s">
        <v>419</v>
      </c>
      <c r="G1271" s="97" t="s">
        <v>656</v>
      </c>
      <c r="H1271" s="97">
        <v>1</v>
      </c>
      <c r="I1271" s="96">
        <f t="shared" si="19"/>
        <v>0</v>
      </c>
      <c r="J1271" s="59">
        <v>1</v>
      </c>
      <c r="K1271" s="93" t="s">
        <v>630</v>
      </c>
    </row>
    <row r="1272" spans="1:11" hidden="1" x14ac:dyDescent="0.3">
      <c r="A1272" s="97" t="s">
        <v>672</v>
      </c>
      <c r="B1272" s="62" t="s">
        <v>2734</v>
      </c>
      <c r="C1272" s="97" t="s">
        <v>2735</v>
      </c>
      <c r="D1272" s="97">
        <v>6.5</v>
      </c>
      <c r="E1272" s="97" t="s">
        <v>2074</v>
      </c>
      <c r="F1272" s="97" t="s">
        <v>419</v>
      </c>
      <c r="G1272" s="97" t="s">
        <v>656</v>
      </c>
      <c r="H1272" s="97">
        <v>1</v>
      </c>
      <c r="I1272" s="96">
        <f t="shared" si="19"/>
        <v>0</v>
      </c>
      <c r="J1272" s="59">
        <v>1</v>
      </c>
      <c r="K1272" s="93" t="s">
        <v>630</v>
      </c>
    </row>
    <row r="1273" spans="1:11" hidden="1" x14ac:dyDescent="0.3">
      <c r="A1273" s="97" t="s">
        <v>672</v>
      </c>
      <c r="B1273" s="62" t="s">
        <v>2736</v>
      </c>
      <c r="C1273" s="97" t="s">
        <v>2737</v>
      </c>
      <c r="D1273" s="97">
        <v>6.4</v>
      </c>
      <c r="E1273" s="97" t="s">
        <v>2074</v>
      </c>
      <c r="F1273" s="97" t="s">
        <v>419</v>
      </c>
      <c r="G1273" s="97" t="s">
        <v>656</v>
      </c>
      <c r="H1273" s="97">
        <v>1</v>
      </c>
      <c r="I1273" s="96">
        <f t="shared" si="19"/>
        <v>0</v>
      </c>
      <c r="J1273" s="59">
        <v>1</v>
      </c>
      <c r="K1273" s="93" t="s">
        <v>630</v>
      </c>
    </row>
    <row r="1274" spans="1:11" hidden="1" x14ac:dyDescent="0.3">
      <c r="A1274" s="97" t="s">
        <v>672</v>
      </c>
      <c r="B1274" s="62" t="s">
        <v>2738</v>
      </c>
      <c r="C1274" s="97" t="s">
        <v>2739</v>
      </c>
      <c r="D1274" s="97">
        <v>6.4</v>
      </c>
      <c r="E1274" s="97" t="s">
        <v>2074</v>
      </c>
      <c r="F1274" s="97" t="s">
        <v>419</v>
      </c>
      <c r="G1274" s="97" t="s">
        <v>656</v>
      </c>
      <c r="H1274" s="97">
        <v>1</v>
      </c>
      <c r="I1274" s="96">
        <f t="shared" si="19"/>
        <v>0</v>
      </c>
      <c r="J1274" s="59">
        <v>1</v>
      </c>
      <c r="K1274" s="93" t="s">
        <v>630</v>
      </c>
    </row>
    <row r="1275" spans="1:11" hidden="1" x14ac:dyDescent="0.3">
      <c r="A1275" s="97" t="s">
        <v>672</v>
      </c>
      <c r="B1275" s="62" t="s">
        <v>2740</v>
      </c>
      <c r="C1275" s="97" t="s">
        <v>2741</v>
      </c>
      <c r="D1275" s="97">
        <v>6.2</v>
      </c>
      <c r="E1275" s="97" t="s">
        <v>2074</v>
      </c>
      <c r="F1275" s="97" t="s">
        <v>419</v>
      </c>
      <c r="G1275" s="97" t="s">
        <v>656</v>
      </c>
      <c r="H1275" s="97">
        <v>1</v>
      </c>
      <c r="I1275" s="96">
        <f t="shared" si="19"/>
        <v>0</v>
      </c>
      <c r="J1275" s="59">
        <v>1</v>
      </c>
      <c r="K1275" s="93" t="s">
        <v>630</v>
      </c>
    </row>
    <row r="1276" spans="1:11" hidden="1" x14ac:dyDescent="0.3">
      <c r="A1276" s="97" t="s">
        <v>672</v>
      </c>
      <c r="B1276" s="62" t="s">
        <v>2742</v>
      </c>
      <c r="C1276" s="97" t="s">
        <v>2743</v>
      </c>
      <c r="D1276" s="97">
        <v>5.8</v>
      </c>
      <c r="E1276" s="97" t="s">
        <v>2074</v>
      </c>
      <c r="F1276" s="97" t="s">
        <v>419</v>
      </c>
      <c r="G1276" s="97" t="s">
        <v>656</v>
      </c>
      <c r="H1276" s="97">
        <v>1</v>
      </c>
      <c r="I1276" s="96">
        <f t="shared" si="19"/>
        <v>0</v>
      </c>
      <c r="J1276" s="59">
        <v>1</v>
      </c>
      <c r="K1276" s="93" t="s">
        <v>630</v>
      </c>
    </row>
    <row r="1277" spans="1:11" hidden="1" x14ac:dyDescent="0.3">
      <c r="A1277" s="97" t="s">
        <v>672</v>
      </c>
      <c r="B1277" s="62" t="s">
        <v>2744</v>
      </c>
      <c r="C1277" s="97" t="s">
        <v>2745</v>
      </c>
      <c r="D1277" s="97">
        <v>5.25</v>
      </c>
      <c r="E1277" s="97" t="s">
        <v>2074</v>
      </c>
      <c r="F1277" s="97" t="s">
        <v>419</v>
      </c>
      <c r="G1277" s="97" t="s">
        <v>656</v>
      </c>
      <c r="H1277" s="97">
        <v>1</v>
      </c>
      <c r="I1277" s="96">
        <f t="shared" si="19"/>
        <v>0</v>
      </c>
      <c r="J1277" s="59">
        <v>1</v>
      </c>
      <c r="K1277" s="93" t="s">
        <v>630</v>
      </c>
    </row>
    <row r="1278" spans="1:11" hidden="1" x14ac:dyDescent="0.3">
      <c r="A1278" s="97" t="s">
        <v>672</v>
      </c>
      <c r="B1278" s="62" t="s">
        <v>2746</v>
      </c>
      <c r="C1278" s="97" t="s">
        <v>2746</v>
      </c>
      <c r="D1278" s="97">
        <v>5</v>
      </c>
      <c r="E1278" s="97" t="s">
        <v>2074</v>
      </c>
      <c r="F1278" s="97" t="s">
        <v>419</v>
      </c>
      <c r="G1278" s="97" t="s">
        <v>656</v>
      </c>
      <c r="H1278" s="97">
        <v>1</v>
      </c>
      <c r="I1278" s="96">
        <f t="shared" si="19"/>
        <v>0</v>
      </c>
      <c r="J1278" s="59">
        <v>1</v>
      </c>
      <c r="K1278" s="93" t="s">
        <v>630</v>
      </c>
    </row>
    <row r="1279" spans="1:11" hidden="1" x14ac:dyDescent="0.3">
      <c r="A1279" s="97" t="s">
        <v>672</v>
      </c>
      <c r="B1279" s="62" t="s">
        <v>572</v>
      </c>
      <c r="C1279" s="97" t="s">
        <v>2747</v>
      </c>
      <c r="D1279" s="97">
        <v>5</v>
      </c>
      <c r="E1279" s="97" t="s">
        <v>2074</v>
      </c>
      <c r="F1279" s="97" t="s">
        <v>419</v>
      </c>
      <c r="G1279" s="97" t="s">
        <v>656</v>
      </c>
      <c r="H1279" s="97">
        <v>1</v>
      </c>
      <c r="I1279" s="96">
        <f t="shared" si="19"/>
        <v>0</v>
      </c>
      <c r="J1279" s="59">
        <v>1</v>
      </c>
      <c r="K1279" s="93" t="s">
        <v>630</v>
      </c>
    </row>
    <row r="1280" spans="1:11" hidden="1" x14ac:dyDescent="0.3">
      <c r="A1280" s="97" t="s">
        <v>672</v>
      </c>
      <c r="B1280" s="62" t="s">
        <v>2748</v>
      </c>
      <c r="C1280" s="97" t="s">
        <v>2749</v>
      </c>
      <c r="D1280" s="97">
        <v>4.9749999999999996</v>
      </c>
      <c r="E1280" s="97" t="s">
        <v>2074</v>
      </c>
      <c r="F1280" s="97" t="s">
        <v>419</v>
      </c>
      <c r="G1280" s="97" t="s">
        <v>656</v>
      </c>
      <c r="H1280" s="97">
        <v>1</v>
      </c>
      <c r="I1280" s="96">
        <f t="shared" si="19"/>
        <v>0</v>
      </c>
      <c r="J1280" s="59">
        <v>1</v>
      </c>
      <c r="K1280" s="93" t="s">
        <v>630</v>
      </c>
    </row>
    <row r="1281" spans="1:11" hidden="1" x14ac:dyDescent="0.3">
      <c r="A1281" s="97" t="s">
        <v>672</v>
      </c>
      <c r="B1281" s="62" t="s">
        <v>2750</v>
      </c>
      <c r="C1281" s="97" t="s">
        <v>2751</v>
      </c>
      <c r="D1281" s="97">
        <v>4.9000000000000004</v>
      </c>
      <c r="E1281" s="97" t="s">
        <v>2074</v>
      </c>
      <c r="F1281" s="97" t="s">
        <v>419</v>
      </c>
      <c r="G1281" s="97" t="s">
        <v>656</v>
      </c>
      <c r="H1281" s="97">
        <v>1</v>
      </c>
      <c r="I1281" s="96">
        <f t="shared" si="19"/>
        <v>0</v>
      </c>
      <c r="J1281" s="59">
        <v>1</v>
      </c>
      <c r="K1281" s="93" t="s">
        <v>630</v>
      </c>
    </row>
    <row r="1282" spans="1:11" hidden="1" x14ac:dyDescent="0.3">
      <c r="A1282" s="97" t="s">
        <v>672</v>
      </c>
      <c r="B1282" s="62" t="s">
        <v>2752</v>
      </c>
      <c r="C1282" s="97" t="s">
        <v>2753</v>
      </c>
      <c r="D1282" s="97">
        <v>4.5</v>
      </c>
      <c r="E1282" s="97" t="s">
        <v>2074</v>
      </c>
      <c r="F1282" s="97" t="s">
        <v>419</v>
      </c>
      <c r="G1282" s="97" t="s">
        <v>656</v>
      </c>
      <c r="H1282" s="97">
        <v>1</v>
      </c>
      <c r="I1282" s="96">
        <f t="shared" ref="I1282:I1345" si="20">NOT(H1282)*1</f>
        <v>0</v>
      </c>
      <c r="J1282" s="59">
        <v>1</v>
      </c>
      <c r="K1282" s="93" t="s">
        <v>630</v>
      </c>
    </row>
    <row r="1283" spans="1:11" hidden="1" x14ac:dyDescent="0.3">
      <c r="A1283" s="97" t="s">
        <v>672</v>
      </c>
      <c r="B1283" s="62" t="s">
        <v>2754</v>
      </c>
      <c r="C1283" s="97" t="s">
        <v>2755</v>
      </c>
      <c r="D1283" s="97">
        <v>4.4000000000000004</v>
      </c>
      <c r="E1283" s="97" t="s">
        <v>2074</v>
      </c>
      <c r="F1283" s="97" t="s">
        <v>419</v>
      </c>
      <c r="G1283" s="97" t="s">
        <v>656</v>
      </c>
      <c r="H1283" s="97">
        <v>1</v>
      </c>
      <c r="I1283" s="96">
        <f t="shared" si="20"/>
        <v>0</v>
      </c>
      <c r="J1283" s="59">
        <v>1</v>
      </c>
      <c r="K1283" s="93" t="s">
        <v>630</v>
      </c>
    </row>
    <row r="1284" spans="1:11" hidden="1" x14ac:dyDescent="0.3">
      <c r="A1284" s="97" t="s">
        <v>672</v>
      </c>
      <c r="B1284" s="62" t="s">
        <v>2756</v>
      </c>
      <c r="C1284" s="97" t="s">
        <v>2757</v>
      </c>
      <c r="D1284" s="97">
        <v>4.2</v>
      </c>
      <c r="E1284" s="97" t="s">
        <v>2074</v>
      </c>
      <c r="F1284" s="97" t="s">
        <v>419</v>
      </c>
      <c r="G1284" s="97" t="s">
        <v>656</v>
      </c>
      <c r="H1284" s="97">
        <v>1</v>
      </c>
      <c r="I1284" s="96">
        <f t="shared" si="20"/>
        <v>0</v>
      </c>
      <c r="J1284" s="59">
        <v>1</v>
      </c>
      <c r="K1284" s="93" t="s">
        <v>630</v>
      </c>
    </row>
    <row r="1285" spans="1:11" hidden="1" x14ac:dyDescent="0.3">
      <c r="A1285" s="97" t="s">
        <v>672</v>
      </c>
      <c r="B1285" s="62" t="s">
        <v>2758</v>
      </c>
      <c r="C1285" s="97" t="s">
        <v>2759</v>
      </c>
      <c r="D1285" s="97">
        <v>3.93</v>
      </c>
      <c r="E1285" s="97" t="s">
        <v>2074</v>
      </c>
      <c r="F1285" s="97" t="s">
        <v>419</v>
      </c>
      <c r="G1285" s="97" t="s">
        <v>656</v>
      </c>
      <c r="H1285" s="97">
        <v>1</v>
      </c>
      <c r="I1285" s="96">
        <f t="shared" si="20"/>
        <v>0</v>
      </c>
      <c r="J1285" s="59">
        <v>1</v>
      </c>
      <c r="K1285" s="93" t="s">
        <v>630</v>
      </c>
    </row>
    <row r="1286" spans="1:11" hidden="1" x14ac:dyDescent="0.3">
      <c r="A1286" s="97" t="s">
        <v>672</v>
      </c>
      <c r="B1286" s="62" t="s">
        <v>2760</v>
      </c>
      <c r="C1286" s="97" t="s">
        <v>2761</v>
      </c>
      <c r="D1286" s="97">
        <v>3.75</v>
      </c>
      <c r="E1286" s="97" t="s">
        <v>2074</v>
      </c>
      <c r="F1286" s="97" t="s">
        <v>419</v>
      </c>
      <c r="G1286" s="97" t="s">
        <v>656</v>
      </c>
      <c r="H1286" s="97">
        <v>1</v>
      </c>
      <c r="I1286" s="96">
        <f t="shared" si="20"/>
        <v>0</v>
      </c>
      <c r="J1286" s="59">
        <v>1</v>
      </c>
      <c r="K1286" s="93" t="s">
        <v>630</v>
      </c>
    </row>
    <row r="1287" spans="1:11" hidden="1" x14ac:dyDescent="0.3">
      <c r="A1287" s="97" t="s">
        <v>672</v>
      </c>
      <c r="B1287" s="62" t="s">
        <v>2762</v>
      </c>
      <c r="C1287" s="97" t="s">
        <v>2763</v>
      </c>
      <c r="D1287" s="97">
        <v>3.6</v>
      </c>
      <c r="E1287" s="97" t="s">
        <v>2074</v>
      </c>
      <c r="F1287" s="97" t="s">
        <v>419</v>
      </c>
      <c r="G1287" s="97" t="s">
        <v>656</v>
      </c>
      <c r="H1287" s="97">
        <v>1</v>
      </c>
      <c r="I1287" s="96">
        <f t="shared" si="20"/>
        <v>0</v>
      </c>
      <c r="J1287" s="59">
        <v>1</v>
      </c>
      <c r="K1287" s="93" t="s">
        <v>630</v>
      </c>
    </row>
    <row r="1288" spans="1:11" hidden="1" x14ac:dyDescent="0.3">
      <c r="A1288" s="97" t="s">
        <v>672</v>
      </c>
      <c r="B1288" s="62" t="s">
        <v>2764</v>
      </c>
      <c r="C1288" s="97" t="s">
        <v>2765</v>
      </c>
      <c r="D1288" s="97">
        <v>3.5</v>
      </c>
      <c r="E1288" s="97" t="s">
        <v>2074</v>
      </c>
      <c r="F1288" s="97" t="s">
        <v>419</v>
      </c>
      <c r="G1288" s="97" t="s">
        <v>656</v>
      </c>
      <c r="H1288" s="97">
        <v>1</v>
      </c>
      <c r="I1288" s="96">
        <f t="shared" si="20"/>
        <v>0</v>
      </c>
      <c r="J1288" s="59">
        <v>1</v>
      </c>
      <c r="K1288" s="93" t="s">
        <v>630</v>
      </c>
    </row>
    <row r="1289" spans="1:11" hidden="1" x14ac:dyDescent="0.3">
      <c r="A1289" s="97" t="s">
        <v>672</v>
      </c>
      <c r="B1289" s="62" t="s">
        <v>2766</v>
      </c>
      <c r="C1289" s="97" t="s">
        <v>2767</v>
      </c>
      <c r="D1289" s="97">
        <v>3.5</v>
      </c>
      <c r="E1289" s="97" t="s">
        <v>2074</v>
      </c>
      <c r="F1289" s="97" t="s">
        <v>419</v>
      </c>
      <c r="G1289" s="97" t="s">
        <v>656</v>
      </c>
      <c r="H1289" s="97">
        <v>1</v>
      </c>
      <c r="I1289" s="96">
        <f t="shared" si="20"/>
        <v>0</v>
      </c>
      <c r="J1289" s="59">
        <v>1</v>
      </c>
      <c r="K1289" s="93" t="s">
        <v>630</v>
      </c>
    </row>
    <row r="1290" spans="1:11" hidden="1" x14ac:dyDescent="0.3">
      <c r="A1290" s="97" t="s">
        <v>672</v>
      </c>
      <c r="B1290" s="62" t="s">
        <v>2768</v>
      </c>
      <c r="C1290" s="97" t="s">
        <v>2769</v>
      </c>
      <c r="D1290" s="97">
        <v>3.2</v>
      </c>
      <c r="E1290" s="97" t="s">
        <v>2074</v>
      </c>
      <c r="F1290" s="97" t="s">
        <v>419</v>
      </c>
      <c r="G1290" s="97" t="s">
        <v>656</v>
      </c>
      <c r="H1290" s="97">
        <v>1</v>
      </c>
      <c r="I1290" s="96">
        <f t="shared" si="20"/>
        <v>0</v>
      </c>
      <c r="J1290" s="59">
        <v>1</v>
      </c>
      <c r="K1290" s="93" t="s">
        <v>630</v>
      </c>
    </row>
    <row r="1291" spans="1:11" hidden="1" x14ac:dyDescent="0.3">
      <c r="A1291" s="97" t="s">
        <v>672</v>
      </c>
      <c r="B1291" s="62" t="s">
        <v>2770</v>
      </c>
      <c r="C1291" s="97" t="s">
        <v>2771</v>
      </c>
      <c r="D1291" s="97">
        <v>3.2</v>
      </c>
      <c r="E1291" s="97" t="s">
        <v>2074</v>
      </c>
      <c r="F1291" s="97" t="s">
        <v>419</v>
      </c>
      <c r="G1291" s="97" t="s">
        <v>656</v>
      </c>
      <c r="H1291" s="97">
        <v>1</v>
      </c>
      <c r="I1291" s="96">
        <f t="shared" si="20"/>
        <v>0</v>
      </c>
      <c r="J1291" s="59">
        <v>1</v>
      </c>
      <c r="K1291" s="93" t="s">
        <v>630</v>
      </c>
    </row>
    <row r="1292" spans="1:11" hidden="1" x14ac:dyDescent="0.3">
      <c r="A1292" s="97" t="s">
        <v>672</v>
      </c>
      <c r="B1292" s="62" t="s">
        <v>2772</v>
      </c>
      <c r="C1292" s="97" t="s">
        <v>2773</v>
      </c>
      <c r="D1292" s="97">
        <v>3</v>
      </c>
      <c r="E1292" s="97" t="s">
        <v>2074</v>
      </c>
      <c r="F1292" s="97" t="s">
        <v>419</v>
      </c>
      <c r="G1292" s="97" t="s">
        <v>656</v>
      </c>
      <c r="H1292" s="97">
        <v>1</v>
      </c>
      <c r="I1292" s="96">
        <f t="shared" si="20"/>
        <v>0</v>
      </c>
      <c r="J1292" s="59">
        <v>1</v>
      </c>
      <c r="K1292" s="93" t="s">
        <v>630</v>
      </c>
    </row>
    <row r="1293" spans="1:11" hidden="1" x14ac:dyDescent="0.3">
      <c r="A1293" s="97" t="s">
        <v>672</v>
      </c>
      <c r="B1293" s="62" t="s">
        <v>2774</v>
      </c>
      <c r="C1293" s="97" t="s">
        <v>2775</v>
      </c>
      <c r="D1293" s="97">
        <v>3</v>
      </c>
      <c r="E1293" s="97" t="s">
        <v>2074</v>
      </c>
      <c r="F1293" s="97" t="s">
        <v>419</v>
      </c>
      <c r="G1293" s="97" t="s">
        <v>656</v>
      </c>
      <c r="H1293" s="97">
        <v>1</v>
      </c>
      <c r="I1293" s="96">
        <f t="shared" si="20"/>
        <v>0</v>
      </c>
      <c r="J1293" s="59">
        <v>1</v>
      </c>
      <c r="K1293" s="93" t="s">
        <v>630</v>
      </c>
    </row>
    <row r="1294" spans="1:11" hidden="1" x14ac:dyDescent="0.3">
      <c r="A1294" s="97" t="s">
        <v>672</v>
      </c>
      <c r="B1294" s="62" t="s">
        <v>2776</v>
      </c>
      <c r="C1294" s="97" t="s">
        <v>2777</v>
      </c>
      <c r="D1294" s="97">
        <v>3</v>
      </c>
      <c r="E1294" s="97" t="s">
        <v>2074</v>
      </c>
      <c r="F1294" s="97" t="s">
        <v>419</v>
      </c>
      <c r="G1294" s="97" t="s">
        <v>656</v>
      </c>
      <c r="H1294" s="97">
        <v>1</v>
      </c>
      <c r="I1294" s="96">
        <f t="shared" si="20"/>
        <v>0</v>
      </c>
      <c r="J1294" s="59">
        <v>1</v>
      </c>
      <c r="K1294" s="93" t="s">
        <v>630</v>
      </c>
    </row>
    <row r="1295" spans="1:11" hidden="1" x14ac:dyDescent="0.3">
      <c r="A1295" s="97" t="s">
        <v>672</v>
      </c>
      <c r="B1295" s="62" t="s">
        <v>2778</v>
      </c>
      <c r="C1295" s="97" t="s">
        <v>2779</v>
      </c>
      <c r="D1295" s="97">
        <v>2.8340000000000001</v>
      </c>
      <c r="E1295" s="97" t="s">
        <v>2074</v>
      </c>
      <c r="F1295" s="97" t="s">
        <v>419</v>
      </c>
      <c r="G1295" s="97" t="s">
        <v>656</v>
      </c>
      <c r="H1295" s="97">
        <v>1</v>
      </c>
      <c r="I1295" s="96">
        <f t="shared" si="20"/>
        <v>0</v>
      </c>
      <c r="J1295" s="59">
        <v>1</v>
      </c>
      <c r="K1295" s="93" t="s">
        <v>630</v>
      </c>
    </row>
    <row r="1296" spans="1:11" hidden="1" x14ac:dyDescent="0.3">
      <c r="A1296" s="97" t="s">
        <v>672</v>
      </c>
      <c r="B1296" s="62" t="s">
        <v>2780</v>
      </c>
      <c r="C1296" s="97" t="s">
        <v>2781</v>
      </c>
      <c r="D1296" s="97">
        <v>2.56</v>
      </c>
      <c r="E1296" s="97" t="s">
        <v>2074</v>
      </c>
      <c r="F1296" s="97" t="s">
        <v>419</v>
      </c>
      <c r="G1296" s="97" t="s">
        <v>656</v>
      </c>
      <c r="H1296" s="97">
        <v>1</v>
      </c>
      <c r="I1296" s="96">
        <f t="shared" si="20"/>
        <v>0</v>
      </c>
      <c r="J1296" s="59">
        <v>1</v>
      </c>
      <c r="K1296" s="93" t="s">
        <v>630</v>
      </c>
    </row>
    <row r="1297" spans="1:11" hidden="1" x14ac:dyDescent="0.3">
      <c r="A1297" s="97" t="s">
        <v>672</v>
      </c>
      <c r="B1297" s="62" t="s">
        <v>2782</v>
      </c>
      <c r="C1297" s="97" t="s">
        <v>2783</v>
      </c>
      <c r="D1297" s="97">
        <v>2.5</v>
      </c>
      <c r="E1297" s="97" t="s">
        <v>2074</v>
      </c>
      <c r="F1297" s="97" t="s">
        <v>419</v>
      </c>
      <c r="G1297" s="97" t="s">
        <v>656</v>
      </c>
      <c r="H1297" s="97">
        <v>1</v>
      </c>
      <c r="I1297" s="96">
        <f t="shared" si="20"/>
        <v>0</v>
      </c>
      <c r="J1297" s="59">
        <v>1</v>
      </c>
      <c r="K1297" s="93" t="s">
        <v>630</v>
      </c>
    </row>
    <row r="1298" spans="1:11" hidden="1" x14ac:dyDescent="0.3">
      <c r="A1298" s="97" t="s">
        <v>672</v>
      </c>
      <c r="B1298" s="62" t="s">
        <v>2784</v>
      </c>
      <c r="C1298" s="97" t="s">
        <v>2785</v>
      </c>
      <c r="D1298" s="97">
        <v>2.25</v>
      </c>
      <c r="E1298" s="97" t="s">
        <v>2074</v>
      </c>
      <c r="F1298" s="97" t="s">
        <v>419</v>
      </c>
      <c r="G1298" s="97" t="s">
        <v>656</v>
      </c>
      <c r="H1298" s="97">
        <v>1</v>
      </c>
      <c r="I1298" s="96">
        <f t="shared" si="20"/>
        <v>0</v>
      </c>
      <c r="J1298" s="59">
        <v>1</v>
      </c>
      <c r="K1298" s="93" t="s">
        <v>630</v>
      </c>
    </row>
    <row r="1299" spans="1:11" hidden="1" x14ac:dyDescent="0.3">
      <c r="A1299" s="97" t="s">
        <v>672</v>
      </c>
      <c r="B1299" s="62" t="s">
        <v>2786</v>
      </c>
      <c r="C1299" s="97" t="s">
        <v>2787</v>
      </c>
      <c r="D1299" s="97">
        <v>2.2211999999999996</v>
      </c>
      <c r="E1299" s="97" t="s">
        <v>2074</v>
      </c>
      <c r="F1299" s="97" t="s">
        <v>419</v>
      </c>
      <c r="G1299" s="97" t="s">
        <v>656</v>
      </c>
      <c r="H1299" s="97">
        <v>1</v>
      </c>
      <c r="I1299" s="96">
        <f t="shared" si="20"/>
        <v>0</v>
      </c>
      <c r="J1299" s="59">
        <v>1</v>
      </c>
      <c r="K1299" s="93" t="s">
        <v>630</v>
      </c>
    </row>
    <row r="1300" spans="1:11" hidden="1" x14ac:dyDescent="0.3">
      <c r="A1300" s="97" t="s">
        <v>672</v>
      </c>
      <c r="B1300" s="62" t="s">
        <v>2788</v>
      </c>
      <c r="C1300" s="97" t="s">
        <v>2789</v>
      </c>
      <c r="D1300" s="97">
        <v>2</v>
      </c>
      <c r="E1300" s="97" t="s">
        <v>2074</v>
      </c>
      <c r="F1300" s="97" t="s">
        <v>419</v>
      </c>
      <c r="G1300" s="97" t="s">
        <v>656</v>
      </c>
      <c r="H1300" s="97">
        <v>1</v>
      </c>
      <c r="I1300" s="96">
        <f t="shared" si="20"/>
        <v>0</v>
      </c>
      <c r="J1300" s="59">
        <v>1</v>
      </c>
      <c r="K1300" s="93" t="s">
        <v>630</v>
      </c>
    </row>
    <row r="1301" spans="1:11" hidden="1" x14ac:dyDescent="0.3">
      <c r="A1301" s="97" t="s">
        <v>672</v>
      </c>
      <c r="B1301" s="62" t="s">
        <v>2790</v>
      </c>
      <c r="C1301" s="97" t="s">
        <v>2791</v>
      </c>
      <c r="D1301" s="97">
        <v>2</v>
      </c>
      <c r="E1301" s="97" t="s">
        <v>2074</v>
      </c>
      <c r="F1301" s="97" t="s">
        <v>419</v>
      </c>
      <c r="G1301" s="97" t="s">
        <v>656</v>
      </c>
      <c r="H1301" s="97">
        <v>1</v>
      </c>
      <c r="I1301" s="96">
        <f t="shared" si="20"/>
        <v>0</v>
      </c>
      <c r="J1301" s="59">
        <v>1</v>
      </c>
      <c r="K1301" s="93" t="s">
        <v>630</v>
      </c>
    </row>
    <row r="1302" spans="1:11" hidden="1" x14ac:dyDescent="0.3">
      <c r="A1302" s="97" t="s">
        <v>672</v>
      </c>
      <c r="B1302" s="62" t="s">
        <v>2792</v>
      </c>
      <c r="C1302" s="97" t="s">
        <v>2793</v>
      </c>
      <c r="D1302" s="97">
        <v>2</v>
      </c>
      <c r="E1302" s="97" t="s">
        <v>2074</v>
      </c>
      <c r="F1302" s="97" t="s">
        <v>419</v>
      </c>
      <c r="G1302" s="97" t="s">
        <v>656</v>
      </c>
      <c r="H1302" s="97">
        <v>1</v>
      </c>
      <c r="I1302" s="96">
        <f t="shared" si="20"/>
        <v>0</v>
      </c>
      <c r="J1302" s="59">
        <v>1</v>
      </c>
      <c r="K1302" s="93" t="s">
        <v>630</v>
      </c>
    </row>
    <row r="1303" spans="1:11" hidden="1" x14ac:dyDescent="0.3">
      <c r="A1303" s="97" t="s">
        <v>672</v>
      </c>
      <c r="B1303" s="62" t="s">
        <v>2794</v>
      </c>
      <c r="C1303" s="97" t="s">
        <v>2795</v>
      </c>
      <c r="D1303" s="97">
        <v>2</v>
      </c>
      <c r="E1303" s="97" t="s">
        <v>2074</v>
      </c>
      <c r="F1303" s="97" t="s">
        <v>419</v>
      </c>
      <c r="G1303" s="97" t="s">
        <v>656</v>
      </c>
      <c r="H1303" s="97">
        <v>1</v>
      </c>
      <c r="I1303" s="96">
        <f t="shared" si="20"/>
        <v>0</v>
      </c>
      <c r="J1303" s="59">
        <v>1</v>
      </c>
      <c r="K1303" s="93" t="s">
        <v>630</v>
      </c>
    </row>
    <row r="1304" spans="1:11" hidden="1" x14ac:dyDescent="0.3">
      <c r="A1304" s="97" t="s">
        <v>672</v>
      </c>
      <c r="B1304" s="62" t="s">
        <v>2796</v>
      </c>
      <c r="C1304" s="97" t="s">
        <v>2797</v>
      </c>
      <c r="D1304" s="97">
        <v>2</v>
      </c>
      <c r="E1304" s="97" t="s">
        <v>2074</v>
      </c>
      <c r="F1304" s="97" t="s">
        <v>419</v>
      </c>
      <c r="G1304" s="97" t="s">
        <v>656</v>
      </c>
      <c r="H1304" s="97">
        <v>1</v>
      </c>
      <c r="I1304" s="96">
        <f t="shared" si="20"/>
        <v>0</v>
      </c>
      <c r="J1304" s="59">
        <v>1</v>
      </c>
      <c r="K1304" s="93" t="s">
        <v>630</v>
      </c>
    </row>
    <row r="1305" spans="1:11" hidden="1" x14ac:dyDescent="0.3">
      <c r="A1305" s="97" t="s">
        <v>672</v>
      </c>
      <c r="B1305" s="62" t="s">
        <v>2798</v>
      </c>
      <c r="C1305" s="97" t="s">
        <v>2799</v>
      </c>
      <c r="D1305" s="97">
        <v>2</v>
      </c>
      <c r="E1305" s="97" t="s">
        <v>2074</v>
      </c>
      <c r="F1305" s="97" t="s">
        <v>419</v>
      </c>
      <c r="G1305" s="97" t="s">
        <v>656</v>
      </c>
      <c r="H1305" s="97">
        <v>1</v>
      </c>
      <c r="I1305" s="96">
        <f t="shared" si="20"/>
        <v>0</v>
      </c>
      <c r="J1305" s="59">
        <v>1</v>
      </c>
      <c r="K1305" s="93" t="s">
        <v>630</v>
      </c>
    </row>
    <row r="1306" spans="1:11" hidden="1" x14ac:dyDescent="0.3">
      <c r="A1306" s="97" t="s">
        <v>672</v>
      </c>
      <c r="B1306" s="62" t="s">
        <v>2800</v>
      </c>
      <c r="C1306" s="97" t="s">
        <v>2801</v>
      </c>
      <c r="D1306" s="97">
        <v>1.65</v>
      </c>
      <c r="E1306" s="97" t="s">
        <v>2074</v>
      </c>
      <c r="F1306" s="97" t="s">
        <v>419</v>
      </c>
      <c r="G1306" s="97" t="s">
        <v>656</v>
      </c>
      <c r="H1306" s="97">
        <v>1</v>
      </c>
      <c r="I1306" s="96">
        <f t="shared" si="20"/>
        <v>0</v>
      </c>
      <c r="J1306" s="59">
        <v>1</v>
      </c>
      <c r="K1306" s="93" t="s">
        <v>630</v>
      </c>
    </row>
    <row r="1307" spans="1:11" hidden="1" x14ac:dyDescent="0.3">
      <c r="A1307" s="97" t="s">
        <v>672</v>
      </c>
      <c r="B1307" s="62" t="s">
        <v>2802</v>
      </c>
      <c r="C1307" s="97" t="s">
        <v>2802</v>
      </c>
      <c r="D1307" s="97">
        <v>1.5687324</v>
      </c>
      <c r="E1307" s="97" t="s">
        <v>2074</v>
      </c>
      <c r="F1307" s="97" t="s">
        <v>419</v>
      </c>
      <c r="G1307" s="97" t="s">
        <v>656</v>
      </c>
      <c r="H1307" s="97">
        <v>1</v>
      </c>
      <c r="I1307" s="96">
        <f t="shared" si="20"/>
        <v>0</v>
      </c>
      <c r="J1307" s="59">
        <v>1</v>
      </c>
      <c r="K1307" s="93" t="s">
        <v>630</v>
      </c>
    </row>
    <row r="1308" spans="1:11" hidden="1" x14ac:dyDescent="0.3">
      <c r="A1308" s="97" t="s">
        <v>672</v>
      </c>
      <c r="B1308" s="62" t="s">
        <v>2803</v>
      </c>
      <c r="C1308" s="97" t="s">
        <v>2804</v>
      </c>
      <c r="D1308" s="97">
        <v>1.5</v>
      </c>
      <c r="E1308" s="97" t="s">
        <v>2074</v>
      </c>
      <c r="F1308" s="97" t="s">
        <v>419</v>
      </c>
      <c r="G1308" s="97" t="s">
        <v>656</v>
      </c>
      <c r="H1308" s="97">
        <v>1</v>
      </c>
      <c r="I1308" s="96">
        <f t="shared" si="20"/>
        <v>0</v>
      </c>
      <c r="J1308" s="59">
        <v>1</v>
      </c>
      <c r="K1308" s="93" t="s">
        <v>630</v>
      </c>
    </row>
    <row r="1309" spans="1:11" hidden="1" x14ac:dyDescent="0.3">
      <c r="A1309" s="97" t="s">
        <v>672</v>
      </c>
      <c r="B1309" s="62" t="s">
        <v>2805</v>
      </c>
      <c r="C1309" s="97" t="s">
        <v>2805</v>
      </c>
      <c r="D1309" s="97">
        <v>1.5</v>
      </c>
      <c r="E1309" s="97" t="s">
        <v>2074</v>
      </c>
      <c r="F1309" s="97" t="s">
        <v>419</v>
      </c>
      <c r="G1309" s="97" t="s">
        <v>656</v>
      </c>
      <c r="H1309" s="97">
        <v>1</v>
      </c>
      <c r="I1309" s="96">
        <f t="shared" si="20"/>
        <v>0</v>
      </c>
      <c r="J1309" s="59">
        <v>1</v>
      </c>
      <c r="K1309" s="93" t="s">
        <v>630</v>
      </c>
    </row>
    <row r="1310" spans="1:11" hidden="1" x14ac:dyDescent="0.3">
      <c r="A1310" s="97" t="s">
        <v>672</v>
      </c>
      <c r="B1310" s="62" t="s">
        <v>2806</v>
      </c>
      <c r="C1310" s="97" t="s">
        <v>2807</v>
      </c>
      <c r="D1310" s="97">
        <v>1.4950000000000001</v>
      </c>
      <c r="E1310" s="97" t="s">
        <v>2074</v>
      </c>
      <c r="F1310" s="97" t="s">
        <v>419</v>
      </c>
      <c r="G1310" s="97" t="s">
        <v>656</v>
      </c>
      <c r="H1310" s="97">
        <v>1</v>
      </c>
      <c r="I1310" s="96">
        <f t="shared" si="20"/>
        <v>0</v>
      </c>
      <c r="J1310" s="59">
        <v>1</v>
      </c>
      <c r="K1310" s="93" t="s">
        <v>630</v>
      </c>
    </row>
    <row r="1311" spans="1:11" hidden="1" x14ac:dyDescent="0.3">
      <c r="A1311" s="97" t="s">
        <v>672</v>
      </c>
      <c r="B1311" s="62" t="s">
        <v>2808</v>
      </c>
      <c r="C1311" s="97" t="s">
        <v>2809</v>
      </c>
      <c r="D1311" s="97">
        <v>1.4</v>
      </c>
      <c r="E1311" s="97" t="s">
        <v>2074</v>
      </c>
      <c r="F1311" s="97" t="s">
        <v>419</v>
      </c>
      <c r="G1311" s="97" t="s">
        <v>656</v>
      </c>
      <c r="H1311" s="97">
        <v>1</v>
      </c>
      <c r="I1311" s="96">
        <f t="shared" si="20"/>
        <v>0</v>
      </c>
      <c r="J1311" s="59">
        <v>1</v>
      </c>
      <c r="K1311" s="93" t="s">
        <v>630</v>
      </c>
    </row>
    <row r="1312" spans="1:11" hidden="1" x14ac:dyDescent="0.3">
      <c r="A1312" s="97" t="s">
        <v>672</v>
      </c>
      <c r="B1312" s="62" t="s">
        <v>2810</v>
      </c>
      <c r="C1312" s="97" t="s">
        <v>2811</v>
      </c>
      <c r="D1312" s="97">
        <v>1.3</v>
      </c>
      <c r="E1312" s="97" t="s">
        <v>2074</v>
      </c>
      <c r="F1312" s="97" t="s">
        <v>419</v>
      </c>
      <c r="G1312" s="97" t="s">
        <v>656</v>
      </c>
      <c r="H1312" s="97">
        <v>1</v>
      </c>
      <c r="I1312" s="96">
        <f t="shared" si="20"/>
        <v>0</v>
      </c>
      <c r="J1312" s="59">
        <v>1</v>
      </c>
      <c r="K1312" s="93" t="s">
        <v>630</v>
      </c>
    </row>
    <row r="1313" spans="1:11" hidden="1" x14ac:dyDescent="0.3">
      <c r="A1313" s="97" t="s">
        <v>672</v>
      </c>
      <c r="B1313" s="62" t="s">
        <v>2812</v>
      </c>
      <c r="C1313" s="97" t="s">
        <v>2812</v>
      </c>
      <c r="D1313" s="97">
        <v>1.25</v>
      </c>
      <c r="E1313" s="97" t="s">
        <v>2074</v>
      </c>
      <c r="F1313" s="97" t="s">
        <v>419</v>
      </c>
      <c r="G1313" s="97" t="s">
        <v>656</v>
      </c>
      <c r="H1313" s="97">
        <v>1</v>
      </c>
      <c r="I1313" s="96">
        <f t="shared" si="20"/>
        <v>0</v>
      </c>
      <c r="J1313" s="59">
        <v>1</v>
      </c>
      <c r="K1313" s="93" t="s">
        <v>630</v>
      </c>
    </row>
    <row r="1314" spans="1:11" hidden="1" x14ac:dyDescent="0.3">
      <c r="A1314" s="97" t="s">
        <v>672</v>
      </c>
      <c r="B1314" s="62" t="s">
        <v>2813</v>
      </c>
      <c r="C1314" s="97" t="s">
        <v>2814</v>
      </c>
      <c r="D1314" s="97">
        <v>1.1000000000000001</v>
      </c>
      <c r="E1314" s="97" t="s">
        <v>2074</v>
      </c>
      <c r="F1314" s="97" t="s">
        <v>419</v>
      </c>
      <c r="G1314" s="97" t="s">
        <v>656</v>
      </c>
      <c r="H1314" s="97">
        <v>1</v>
      </c>
      <c r="I1314" s="96">
        <f t="shared" si="20"/>
        <v>0</v>
      </c>
      <c r="J1314" s="59">
        <v>1</v>
      </c>
      <c r="K1314" s="93" t="s">
        <v>630</v>
      </c>
    </row>
    <row r="1315" spans="1:11" hidden="1" x14ac:dyDescent="0.3">
      <c r="A1315" s="97" t="s">
        <v>672</v>
      </c>
      <c r="B1315" s="62" t="s">
        <v>2815</v>
      </c>
      <c r="C1315" s="97" t="s">
        <v>2815</v>
      </c>
      <c r="D1315" s="97">
        <v>1.04</v>
      </c>
      <c r="E1315" s="97" t="s">
        <v>2074</v>
      </c>
      <c r="F1315" s="97" t="s">
        <v>419</v>
      </c>
      <c r="G1315" s="97" t="s">
        <v>656</v>
      </c>
      <c r="H1315" s="97">
        <v>1</v>
      </c>
      <c r="I1315" s="96">
        <f t="shared" si="20"/>
        <v>0</v>
      </c>
      <c r="J1315" s="59">
        <v>1</v>
      </c>
      <c r="K1315" s="93" t="s">
        <v>630</v>
      </c>
    </row>
    <row r="1316" spans="1:11" hidden="1" x14ac:dyDescent="0.3">
      <c r="A1316" s="97" t="s">
        <v>672</v>
      </c>
      <c r="B1316" s="62" t="s">
        <v>2816</v>
      </c>
      <c r="C1316" s="97" t="s">
        <v>2817</v>
      </c>
      <c r="D1316" s="97">
        <v>1</v>
      </c>
      <c r="E1316" s="97" t="s">
        <v>2074</v>
      </c>
      <c r="F1316" s="97" t="s">
        <v>419</v>
      </c>
      <c r="G1316" s="97" t="s">
        <v>656</v>
      </c>
      <c r="H1316" s="97">
        <v>1</v>
      </c>
      <c r="I1316" s="96">
        <f t="shared" si="20"/>
        <v>0</v>
      </c>
      <c r="J1316" s="59">
        <v>1</v>
      </c>
      <c r="K1316" s="93" t="s">
        <v>630</v>
      </c>
    </row>
    <row r="1317" spans="1:11" hidden="1" x14ac:dyDescent="0.3">
      <c r="A1317" s="97" t="s">
        <v>672</v>
      </c>
      <c r="B1317" s="62" t="s">
        <v>2818</v>
      </c>
      <c r="C1317" s="97" t="s">
        <v>2819</v>
      </c>
      <c r="D1317" s="97">
        <v>1</v>
      </c>
      <c r="E1317" s="97" t="s">
        <v>2074</v>
      </c>
      <c r="F1317" s="97" t="s">
        <v>419</v>
      </c>
      <c r="G1317" s="97" t="s">
        <v>656</v>
      </c>
      <c r="H1317" s="97">
        <v>1</v>
      </c>
      <c r="I1317" s="96">
        <f t="shared" si="20"/>
        <v>0</v>
      </c>
      <c r="J1317" s="59">
        <v>1</v>
      </c>
      <c r="K1317" s="93" t="s">
        <v>630</v>
      </c>
    </row>
    <row r="1318" spans="1:11" hidden="1" x14ac:dyDescent="0.3">
      <c r="A1318" s="97" t="s">
        <v>672</v>
      </c>
      <c r="B1318" s="62" t="s">
        <v>2820</v>
      </c>
      <c r="C1318" s="97" t="s">
        <v>2820</v>
      </c>
      <c r="D1318" s="97">
        <v>1</v>
      </c>
      <c r="E1318" s="97" t="s">
        <v>2074</v>
      </c>
      <c r="F1318" s="97" t="s">
        <v>419</v>
      </c>
      <c r="G1318" s="97" t="s">
        <v>656</v>
      </c>
      <c r="H1318" s="97">
        <v>1</v>
      </c>
      <c r="I1318" s="96">
        <f t="shared" si="20"/>
        <v>0</v>
      </c>
      <c r="J1318" s="59">
        <v>1</v>
      </c>
      <c r="K1318" s="93" t="s">
        <v>630</v>
      </c>
    </row>
    <row r="1319" spans="1:11" hidden="1" x14ac:dyDescent="0.3">
      <c r="A1319" s="97" t="s">
        <v>672</v>
      </c>
      <c r="B1319" s="62" t="s">
        <v>2821</v>
      </c>
      <c r="C1319" s="97" t="s">
        <v>2822</v>
      </c>
      <c r="D1319" s="97">
        <v>0.999</v>
      </c>
      <c r="E1319" s="97" t="s">
        <v>2074</v>
      </c>
      <c r="F1319" s="97" t="s">
        <v>419</v>
      </c>
      <c r="G1319" s="97" t="s">
        <v>656</v>
      </c>
      <c r="H1319" s="97">
        <v>1</v>
      </c>
      <c r="I1319" s="96">
        <f t="shared" si="20"/>
        <v>0</v>
      </c>
      <c r="J1319" s="59">
        <v>1</v>
      </c>
      <c r="K1319" s="93" t="s">
        <v>630</v>
      </c>
    </row>
    <row r="1320" spans="1:11" hidden="1" x14ac:dyDescent="0.3">
      <c r="A1320" s="97" t="s">
        <v>672</v>
      </c>
      <c r="B1320" s="62" t="s">
        <v>2823</v>
      </c>
      <c r="C1320" s="97" t="s">
        <v>2823</v>
      </c>
      <c r="D1320" s="97">
        <v>0.995</v>
      </c>
      <c r="E1320" s="97" t="s">
        <v>2074</v>
      </c>
      <c r="F1320" s="97" t="s">
        <v>419</v>
      </c>
      <c r="G1320" s="97" t="s">
        <v>656</v>
      </c>
      <c r="H1320" s="97">
        <v>1</v>
      </c>
      <c r="I1320" s="96">
        <f t="shared" si="20"/>
        <v>0</v>
      </c>
      <c r="J1320" s="59">
        <v>1</v>
      </c>
      <c r="K1320" s="93" t="s">
        <v>630</v>
      </c>
    </row>
    <row r="1321" spans="1:11" hidden="1" x14ac:dyDescent="0.3">
      <c r="A1321" s="97" t="s">
        <v>672</v>
      </c>
      <c r="B1321" s="62" t="s">
        <v>2824</v>
      </c>
      <c r="C1321" s="97" t="s">
        <v>2825</v>
      </c>
      <c r="D1321" s="97">
        <v>0.995</v>
      </c>
      <c r="E1321" s="97" t="s">
        <v>2074</v>
      </c>
      <c r="F1321" s="97" t="s">
        <v>419</v>
      </c>
      <c r="G1321" s="97" t="s">
        <v>656</v>
      </c>
      <c r="H1321" s="97">
        <v>1</v>
      </c>
      <c r="I1321" s="96">
        <f t="shared" si="20"/>
        <v>0</v>
      </c>
      <c r="J1321" s="59">
        <v>1</v>
      </c>
      <c r="K1321" s="93" t="s">
        <v>630</v>
      </c>
    </row>
    <row r="1322" spans="1:11" hidden="1" x14ac:dyDescent="0.3">
      <c r="A1322" s="97" t="s">
        <v>672</v>
      </c>
      <c r="B1322" s="62" t="s">
        <v>2826</v>
      </c>
      <c r="C1322" s="97" t="s">
        <v>2827</v>
      </c>
      <c r="D1322" s="97">
        <v>0.995</v>
      </c>
      <c r="E1322" s="97" t="s">
        <v>2074</v>
      </c>
      <c r="F1322" s="97" t="s">
        <v>419</v>
      </c>
      <c r="G1322" s="97" t="s">
        <v>656</v>
      </c>
      <c r="H1322" s="97">
        <v>1</v>
      </c>
      <c r="I1322" s="96">
        <f t="shared" si="20"/>
        <v>0</v>
      </c>
      <c r="J1322" s="59">
        <v>1</v>
      </c>
      <c r="K1322" s="93" t="s">
        <v>630</v>
      </c>
    </row>
    <row r="1323" spans="1:11" hidden="1" x14ac:dyDescent="0.3">
      <c r="A1323" s="97" t="s">
        <v>672</v>
      </c>
      <c r="B1323" s="62" t="s">
        <v>2828</v>
      </c>
      <c r="C1323" s="97" t="s">
        <v>2828</v>
      </c>
      <c r="D1323" s="97">
        <v>0.98</v>
      </c>
      <c r="E1323" s="97" t="s">
        <v>2074</v>
      </c>
      <c r="F1323" s="97" t="s">
        <v>419</v>
      </c>
      <c r="G1323" s="97" t="s">
        <v>656</v>
      </c>
      <c r="H1323" s="97">
        <v>1</v>
      </c>
      <c r="I1323" s="96">
        <f t="shared" si="20"/>
        <v>0</v>
      </c>
      <c r="J1323" s="59">
        <v>1</v>
      </c>
      <c r="K1323" s="93" t="s">
        <v>630</v>
      </c>
    </row>
    <row r="1324" spans="1:11" hidden="1" x14ac:dyDescent="0.3">
      <c r="A1324" s="97" t="s">
        <v>672</v>
      </c>
      <c r="B1324" s="62" t="s">
        <v>2829</v>
      </c>
      <c r="C1324" s="97" t="s">
        <v>2830</v>
      </c>
      <c r="D1324" s="97">
        <v>0.92</v>
      </c>
      <c r="E1324" s="97" t="s">
        <v>2074</v>
      </c>
      <c r="F1324" s="97" t="s">
        <v>419</v>
      </c>
      <c r="G1324" s="97" t="s">
        <v>656</v>
      </c>
      <c r="H1324" s="97">
        <v>1</v>
      </c>
      <c r="I1324" s="96">
        <f t="shared" si="20"/>
        <v>0</v>
      </c>
      <c r="J1324" s="59">
        <v>1</v>
      </c>
      <c r="K1324" s="93" t="s">
        <v>630</v>
      </c>
    </row>
    <row r="1325" spans="1:11" hidden="1" x14ac:dyDescent="0.3">
      <c r="A1325" s="97" t="s">
        <v>672</v>
      </c>
      <c r="B1325" s="62" t="s">
        <v>2831</v>
      </c>
      <c r="C1325" s="97" t="s">
        <v>2832</v>
      </c>
      <c r="D1325" s="97">
        <v>0.9</v>
      </c>
      <c r="E1325" s="97" t="s">
        <v>2074</v>
      </c>
      <c r="F1325" s="97" t="s">
        <v>419</v>
      </c>
      <c r="G1325" s="97" t="s">
        <v>656</v>
      </c>
      <c r="H1325" s="97">
        <v>1</v>
      </c>
      <c r="I1325" s="96">
        <f t="shared" si="20"/>
        <v>0</v>
      </c>
      <c r="J1325" s="59">
        <v>1</v>
      </c>
      <c r="K1325" s="93" t="s">
        <v>630</v>
      </c>
    </row>
    <row r="1326" spans="1:11" hidden="1" x14ac:dyDescent="0.3">
      <c r="A1326" s="97" t="s">
        <v>672</v>
      </c>
      <c r="B1326" s="62" t="s">
        <v>2833</v>
      </c>
      <c r="C1326" s="97" t="s">
        <v>2834</v>
      </c>
      <c r="D1326" s="97">
        <v>0.9</v>
      </c>
      <c r="E1326" s="97" t="s">
        <v>2074</v>
      </c>
      <c r="F1326" s="97" t="s">
        <v>419</v>
      </c>
      <c r="G1326" s="97" t="s">
        <v>656</v>
      </c>
      <c r="H1326" s="97">
        <v>1</v>
      </c>
      <c r="I1326" s="96">
        <f t="shared" si="20"/>
        <v>0</v>
      </c>
      <c r="J1326" s="59">
        <v>1</v>
      </c>
      <c r="K1326" s="93" t="s">
        <v>630</v>
      </c>
    </row>
    <row r="1327" spans="1:11" hidden="1" x14ac:dyDescent="0.3">
      <c r="A1327" s="97" t="s">
        <v>672</v>
      </c>
      <c r="B1327" s="62" t="s">
        <v>2835</v>
      </c>
      <c r="C1327" s="97" t="s">
        <v>2835</v>
      </c>
      <c r="D1327" s="97">
        <v>0.86499999999999999</v>
      </c>
      <c r="E1327" s="97" t="s">
        <v>2074</v>
      </c>
      <c r="F1327" s="97" t="s">
        <v>419</v>
      </c>
      <c r="G1327" s="97" t="s">
        <v>656</v>
      </c>
      <c r="H1327" s="97">
        <v>1</v>
      </c>
      <c r="I1327" s="96">
        <f t="shared" si="20"/>
        <v>0</v>
      </c>
      <c r="J1327" s="59">
        <v>1</v>
      </c>
      <c r="K1327" s="93" t="s">
        <v>630</v>
      </c>
    </row>
    <row r="1328" spans="1:11" hidden="1" x14ac:dyDescent="0.3">
      <c r="A1328" s="97" t="s">
        <v>672</v>
      </c>
      <c r="B1328" s="62" t="s">
        <v>2836</v>
      </c>
      <c r="C1328" s="97" t="s">
        <v>2836</v>
      </c>
      <c r="D1328" s="97">
        <v>0.86</v>
      </c>
      <c r="E1328" s="97" t="s">
        <v>2074</v>
      </c>
      <c r="F1328" s="97" t="s">
        <v>419</v>
      </c>
      <c r="G1328" s="97" t="s">
        <v>656</v>
      </c>
      <c r="H1328" s="97">
        <v>1</v>
      </c>
      <c r="I1328" s="96">
        <f t="shared" si="20"/>
        <v>0</v>
      </c>
      <c r="J1328" s="59">
        <v>1</v>
      </c>
      <c r="K1328" s="93" t="s">
        <v>630</v>
      </c>
    </row>
    <row r="1329" spans="1:11" hidden="1" x14ac:dyDescent="0.3">
      <c r="A1329" s="97" t="s">
        <v>672</v>
      </c>
      <c r="B1329" s="62" t="s">
        <v>2837</v>
      </c>
      <c r="C1329" s="97" t="s">
        <v>2838</v>
      </c>
      <c r="D1329" s="97">
        <v>0.8</v>
      </c>
      <c r="E1329" s="97" t="s">
        <v>2074</v>
      </c>
      <c r="F1329" s="97" t="s">
        <v>419</v>
      </c>
      <c r="G1329" s="97" t="s">
        <v>656</v>
      </c>
      <c r="H1329" s="97">
        <v>1</v>
      </c>
      <c r="I1329" s="96">
        <f t="shared" si="20"/>
        <v>0</v>
      </c>
      <c r="J1329" s="59">
        <v>1</v>
      </c>
      <c r="K1329" s="93" t="s">
        <v>630</v>
      </c>
    </row>
    <row r="1330" spans="1:11" hidden="1" x14ac:dyDescent="0.3">
      <c r="A1330" s="97" t="s">
        <v>672</v>
      </c>
      <c r="B1330" s="62" t="s">
        <v>2839</v>
      </c>
      <c r="C1330" s="97" t="s">
        <v>2840</v>
      </c>
      <c r="D1330" s="97">
        <v>0.8</v>
      </c>
      <c r="E1330" s="97" t="s">
        <v>2074</v>
      </c>
      <c r="F1330" s="97" t="s">
        <v>419</v>
      </c>
      <c r="G1330" s="97" t="s">
        <v>656</v>
      </c>
      <c r="H1330" s="97">
        <v>1</v>
      </c>
      <c r="I1330" s="96">
        <f t="shared" si="20"/>
        <v>0</v>
      </c>
      <c r="J1330" s="59">
        <v>1</v>
      </c>
      <c r="K1330" s="93" t="s">
        <v>630</v>
      </c>
    </row>
    <row r="1331" spans="1:11" hidden="1" x14ac:dyDescent="0.3">
      <c r="A1331" s="97" t="s">
        <v>672</v>
      </c>
      <c r="B1331" s="62" t="s">
        <v>2841</v>
      </c>
      <c r="C1331" s="97" t="s">
        <v>2841</v>
      </c>
      <c r="D1331" s="97">
        <v>0.75</v>
      </c>
      <c r="E1331" s="97" t="s">
        <v>2074</v>
      </c>
      <c r="F1331" s="97" t="s">
        <v>419</v>
      </c>
      <c r="G1331" s="97" t="s">
        <v>656</v>
      </c>
      <c r="H1331" s="97">
        <v>1</v>
      </c>
      <c r="I1331" s="96">
        <f t="shared" si="20"/>
        <v>0</v>
      </c>
      <c r="J1331" s="59">
        <v>1</v>
      </c>
      <c r="K1331" s="93" t="s">
        <v>630</v>
      </c>
    </row>
    <row r="1332" spans="1:11" hidden="1" x14ac:dyDescent="0.3">
      <c r="A1332" s="97" t="s">
        <v>672</v>
      </c>
      <c r="B1332" s="62" t="s">
        <v>2842</v>
      </c>
      <c r="C1332" s="97" t="s">
        <v>2843</v>
      </c>
      <c r="D1332" s="97">
        <v>0.65</v>
      </c>
      <c r="E1332" s="97" t="s">
        <v>2074</v>
      </c>
      <c r="F1332" s="97" t="s">
        <v>419</v>
      </c>
      <c r="G1332" s="97" t="s">
        <v>656</v>
      </c>
      <c r="H1332" s="97">
        <v>1</v>
      </c>
      <c r="I1332" s="96">
        <f t="shared" si="20"/>
        <v>0</v>
      </c>
      <c r="J1332" s="59">
        <v>1</v>
      </c>
      <c r="K1332" s="93" t="s">
        <v>630</v>
      </c>
    </row>
    <row r="1333" spans="1:11" hidden="1" x14ac:dyDescent="0.3">
      <c r="A1333" s="97" t="s">
        <v>672</v>
      </c>
      <c r="B1333" s="62" t="s">
        <v>2844</v>
      </c>
      <c r="C1333" s="97" t="s">
        <v>2844</v>
      </c>
      <c r="D1333" s="97">
        <v>0.6</v>
      </c>
      <c r="E1333" s="97" t="s">
        <v>2074</v>
      </c>
      <c r="F1333" s="97" t="s">
        <v>419</v>
      </c>
      <c r="G1333" s="97" t="s">
        <v>656</v>
      </c>
      <c r="H1333" s="97">
        <v>1</v>
      </c>
      <c r="I1333" s="96">
        <f t="shared" si="20"/>
        <v>0</v>
      </c>
      <c r="J1333" s="59">
        <v>1</v>
      </c>
      <c r="K1333" s="93" t="s">
        <v>630</v>
      </c>
    </row>
    <row r="1334" spans="1:11" hidden="1" x14ac:dyDescent="0.3">
      <c r="A1334" s="97" t="s">
        <v>672</v>
      </c>
      <c r="B1334" s="62" t="s">
        <v>2845</v>
      </c>
      <c r="C1334" s="97" t="s">
        <v>2845</v>
      </c>
      <c r="D1334" s="97">
        <v>0.6</v>
      </c>
      <c r="E1334" s="97" t="s">
        <v>2074</v>
      </c>
      <c r="F1334" s="97" t="s">
        <v>419</v>
      </c>
      <c r="G1334" s="97" t="s">
        <v>656</v>
      </c>
      <c r="H1334" s="97">
        <v>1</v>
      </c>
      <c r="I1334" s="96">
        <f t="shared" si="20"/>
        <v>0</v>
      </c>
      <c r="J1334" s="59">
        <v>1</v>
      </c>
      <c r="K1334" s="93" t="s">
        <v>630</v>
      </c>
    </row>
    <row r="1335" spans="1:11" hidden="1" x14ac:dyDescent="0.3">
      <c r="A1335" s="97" t="s">
        <v>672</v>
      </c>
      <c r="B1335" s="62" t="s">
        <v>2846</v>
      </c>
      <c r="C1335" s="97" t="s">
        <v>2847</v>
      </c>
      <c r="D1335" s="97">
        <v>0.56299999999999994</v>
      </c>
      <c r="E1335" s="97" t="s">
        <v>2074</v>
      </c>
      <c r="F1335" s="97" t="s">
        <v>419</v>
      </c>
      <c r="G1335" s="97" t="s">
        <v>656</v>
      </c>
      <c r="H1335" s="97">
        <v>1</v>
      </c>
      <c r="I1335" s="96">
        <f t="shared" si="20"/>
        <v>0</v>
      </c>
      <c r="J1335" s="59">
        <v>1</v>
      </c>
      <c r="K1335" s="93" t="s">
        <v>630</v>
      </c>
    </row>
    <row r="1336" spans="1:11" hidden="1" x14ac:dyDescent="0.3">
      <c r="A1336" s="97" t="s">
        <v>672</v>
      </c>
      <c r="B1336" s="62" t="s">
        <v>2848</v>
      </c>
      <c r="C1336" s="97" t="s">
        <v>2848</v>
      </c>
      <c r="D1336" s="97">
        <v>0.52</v>
      </c>
      <c r="E1336" s="97" t="s">
        <v>2074</v>
      </c>
      <c r="F1336" s="97" t="s">
        <v>419</v>
      </c>
      <c r="G1336" s="97" t="s">
        <v>656</v>
      </c>
      <c r="H1336" s="97">
        <v>1</v>
      </c>
      <c r="I1336" s="96">
        <f t="shared" si="20"/>
        <v>0</v>
      </c>
      <c r="J1336" s="59">
        <v>1</v>
      </c>
      <c r="K1336" s="93" t="s">
        <v>630</v>
      </c>
    </row>
    <row r="1337" spans="1:11" hidden="1" x14ac:dyDescent="0.3">
      <c r="A1337" s="97" t="s">
        <v>672</v>
      </c>
      <c r="B1337" s="62" t="s">
        <v>2849</v>
      </c>
      <c r="C1337" s="97" t="s">
        <v>2849</v>
      </c>
      <c r="D1337" s="97">
        <v>0.52</v>
      </c>
      <c r="E1337" s="97" t="s">
        <v>2074</v>
      </c>
      <c r="F1337" s="97" t="s">
        <v>419</v>
      </c>
      <c r="G1337" s="97" t="s">
        <v>656</v>
      </c>
      <c r="H1337" s="97">
        <v>1</v>
      </c>
      <c r="I1337" s="96">
        <f t="shared" si="20"/>
        <v>0</v>
      </c>
      <c r="J1337" s="59">
        <v>1</v>
      </c>
      <c r="K1337" s="93" t="s">
        <v>630</v>
      </c>
    </row>
    <row r="1338" spans="1:11" hidden="1" x14ac:dyDescent="0.3">
      <c r="A1338" s="97" t="s">
        <v>672</v>
      </c>
      <c r="B1338" s="62" t="s">
        <v>2850</v>
      </c>
      <c r="C1338" s="97" t="s">
        <v>2851</v>
      </c>
      <c r="D1338" s="97">
        <v>0.5</v>
      </c>
      <c r="E1338" s="97" t="s">
        <v>2074</v>
      </c>
      <c r="F1338" s="97" t="s">
        <v>419</v>
      </c>
      <c r="G1338" s="97" t="s">
        <v>656</v>
      </c>
      <c r="H1338" s="97">
        <v>1</v>
      </c>
      <c r="I1338" s="96">
        <f t="shared" si="20"/>
        <v>0</v>
      </c>
      <c r="J1338" s="59">
        <v>1</v>
      </c>
      <c r="K1338" s="93" t="s">
        <v>630</v>
      </c>
    </row>
    <row r="1339" spans="1:11" hidden="1" x14ac:dyDescent="0.3">
      <c r="A1339" s="97" t="s">
        <v>672</v>
      </c>
      <c r="B1339" s="62" t="s">
        <v>2852</v>
      </c>
      <c r="C1339" s="97" t="s">
        <v>2853</v>
      </c>
      <c r="D1339" s="97">
        <v>0.5</v>
      </c>
      <c r="E1339" s="97" t="s">
        <v>2074</v>
      </c>
      <c r="F1339" s="97" t="s">
        <v>419</v>
      </c>
      <c r="G1339" s="97" t="s">
        <v>656</v>
      </c>
      <c r="H1339" s="97">
        <v>1</v>
      </c>
      <c r="I1339" s="96">
        <f t="shared" si="20"/>
        <v>0</v>
      </c>
      <c r="J1339" s="59">
        <v>1</v>
      </c>
      <c r="K1339" s="93" t="s">
        <v>630</v>
      </c>
    </row>
    <row r="1340" spans="1:11" hidden="1" x14ac:dyDescent="0.3">
      <c r="A1340" s="97" t="s">
        <v>672</v>
      </c>
      <c r="B1340" s="62" t="s">
        <v>2854</v>
      </c>
      <c r="C1340" s="97" t="s">
        <v>2854</v>
      </c>
      <c r="D1340" s="97">
        <v>0.48</v>
      </c>
      <c r="E1340" s="97" t="s">
        <v>2074</v>
      </c>
      <c r="F1340" s="97" t="s">
        <v>419</v>
      </c>
      <c r="G1340" s="97" t="s">
        <v>656</v>
      </c>
      <c r="H1340" s="97">
        <v>1</v>
      </c>
      <c r="I1340" s="96">
        <f t="shared" si="20"/>
        <v>0</v>
      </c>
      <c r="J1340" s="59">
        <v>1</v>
      </c>
      <c r="K1340" s="93" t="s">
        <v>630</v>
      </c>
    </row>
    <row r="1341" spans="1:11" hidden="1" x14ac:dyDescent="0.3">
      <c r="A1341" s="97" t="s">
        <v>672</v>
      </c>
      <c r="B1341" s="62" t="s">
        <v>2855</v>
      </c>
      <c r="C1341" s="97" t="s">
        <v>2855</v>
      </c>
      <c r="D1341" s="97">
        <v>0.45</v>
      </c>
      <c r="E1341" s="97" t="s">
        <v>2074</v>
      </c>
      <c r="F1341" s="97" t="s">
        <v>419</v>
      </c>
      <c r="G1341" s="97" t="s">
        <v>656</v>
      </c>
      <c r="H1341" s="97">
        <v>1</v>
      </c>
      <c r="I1341" s="96">
        <f t="shared" si="20"/>
        <v>0</v>
      </c>
      <c r="J1341" s="59">
        <v>1</v>
      </c>
      <c r="K1341" s="93" t="s">
        <v>630</v>
      </c>
    </row>
    <row r="1342" spans="1:11" hidden="1" x14ac:dyDescent="0.3">
      <c r="A1342" s="97" t="s">
        <v>672</v>
      </c>
      <c r="B1342" s="62" t="s">
        <v>2856</v>
      </c>
      <c r="C1342" s="97" t="s">
        <v>2856</v>
      </c>
      <c r="D1342" s="97">
        <v>0.44</v>
      </c>
      <c r="E1342" s="97" t="s">
        <v>2074</v>
      </c>
      <c r="F1342" s="97" t="s">
        <v>419</v>
      </c>
      <c r="G1342" s="97" t="s">
        <v>656</v>
      </c>
      <c r="H1342" s="97">
        <v>1</v>
      </c>
      <c r="I1342" s="96">
        <f t="shared" si="20"/>
        <v>0</v>
      </c>
      <c r="J1342" s="59">
        <v>1</v>
      </c>
      <c r="K1342" s="93" t="s">
        <v>630</v>
      </c>
    </row>
    <row r="1343" spans="1:11" hidden="1" x14ac:dyDescent="0.3">
      <c r="A1343" s="97" t="s">
        <v>672</v>
      </c>
      <c r="B1343" s="62" t="s">
        <v>2857</v>
      </c>
      <c r="C1343" s="97" t="s">
        <v>2857</v>
      </c>
      <c r="D1343" s="97">
        <v>0.42413876</v>
      </c>
      <c r="E1343" s="97" t="s">
        <v>2074</v>
      </c>
      <c r="F1343" s="97" t="s">
        <v>419</v>
      </c>
      <c r="G1343" s="97" t="s">
        <v>656</v>
      </c>
      <c r="H1343" s="97">
        <v>1</v>
      </c>
      <c r="I1343" s="96">
        <f t="shared" si="20"/>
        <v>0</v>
      </c>
      <c r="J1343" s="59">
        <v>1</v>
      </c>
      <c r="K1343" s="93" t="s">
        <v>630</v>
      </c>
    </row>
    <row r="1344" spans="1:11" hidden="1" x14ac:dyDescent="0.3">
      <c r="A1344" s="97" t="s">
        <v>672</v>
      </c>
      <c r="B1344" s="62" t="s">
        <v>2858</v>
      </c>
      <c r="C1344" s="97" t="s">
        <v>2859</v>
      </c>
      <c r="D1344" s="97">
        <v>0.42399999999999999</v>
      </c>
      <c r="E1344" s="97" t="s">
        <v>2074</v>
      </c>
      <c r="F1344" s="97" t="s">
        <v>419</v>
      </c>
      <c r="G1344" s="97" t="s">
        <v>656</v>
      </c>
      <c r="H1344" s="97">
        <v>1</v>
      </c>
      <c r="I1344" s="96">
        <f t="shared" si="20"/>
        <v>0</v>
      </c>
      <c r="J1344" s="59">
        <v>1</v>
      </c>
      <c r="K1344" s="93" t="s">
        <v>630</v>
      </c>
    </row>
    <row r="1345" spans="1:11" hidden="1" x14ac:dyDescent="0.3">
      <c r="A1345" s="97" t="s">
        <v>672</v>
      </c>
      <c r="B1345" s="62" t="s">
        <v>2860</v>
      </c>
      <c r="C1345" s="97" t="s">
        <v>2861</v>
      </c>
      <c r="D1345" s="97">
        <v>0.4</v>
      </c>
      <c r="E1345" s="97" t="s">
        <v>2074</v>
      </c>
      <c r="F1345" s="97" t="s">
        <v>419</v>
      </c>
      <c r="G1345" s="97" t="s">
        <v>656</v>
      </c>
      <c r="H1345" s="97">
        <v>1</v>
      </c>
      <c r="I1345" s="96">
        <f t="shared" si="20"/>
        <v>0</v>
      </c>
      <c r="J1345" s="59">
        <v>1</v>
      </c>
      <c r="K1345" s="93" t="s">
        <v>630</v>
      </c>
    </row>
    <row r="1346" spans="1:11" hidden="1" x14ac:dyDescent="0.3">
      <c r="A1346" s="97" t="s">
        <v>672</v>
      </c>
      <c r="B1346" s="62" t="s">
        <v>2862</v>
      </c>
      <c r="C1346" s="97" t="s">
        <v>2862</v>
      </c>
      <c r="D1346" s="97">
        <v>0.4</v>
      </c>
      <c r="E1346" s="97" t="s">
        <v>2074</v>
      </c>
      <c r="F1346" s="97" t="s">
        <v>419</v>
      </c>
      <c r="G1346" s="97" t="s">
        <v>656</v>
      </c>
      <c r="H1346" s="97">
        <v>1</v>
      </c>
      <c r="I1346" s="96">
        <f t="shared" ref="I1346:I1409" si="21">NOT(H1346)*1</f>
        <v>0</v>
      </c>
      <c r="J1346" s="59">
        <v>1</v>
      </c>
      <c r="K1346" s="93" t="s">
        <v>630</v>
      </c>
    </row>
    <row r="1347" spans="1:11" hidden="1" x14ac:dyDescent="0.3">
      <c r="A1347" s="97" t="s">
        <v>672</v>
      </c>
      <c r="B1347" s="62" t="s">
        <v>2863</v>
      </c>
      <c r="C1347" s="97" t="s">
        <v>2864</v>
      </c>
      <c r="D1347" s="97">
        <v>0.4</v>
      </c>
      <c r="E1347" s="97" t="s">
        <v>2074</v>
      </c>
      <c r="F1347" s="97" t="s">
        <v>419</v>
      </c>
      <c r="G1347" s="97" t="s">
        <v>656</v>
      </c>
      <c r="H1347" s="97">
        <v>1</v>
      </c>
      <c r="I1347" s="96">
        <f t="shared" si="21"/>
        <v>0</v>
      </c>
      <c r="J1347" s="59">
        <v>1</v>
      </c>
      <c r="K1347" s="93" t="s">
        <v>630</v>
      </c>
    </row>
    <row r="1348" spans="1:11" hidden="1" x14ac:dyDescent="0.3">
      <c r="A1348" s="97" t="s">
        <v>672</v>
      </c>
      <c r="B1348" s="62" t="s">
        <v>2865</v>
      </c>
      <c r="C1348" s="97" t="s">
        <v>2865</v>
      </c>
      <c r="D1348" s="97">
        <v>0.35599999999999998</v>
      </c>
      <c r="E1348" s="97" t="s">
        <v>2074</v>
      </c>
      <c r="F1348" s="97" t="s">
        <v>419</v>
      </c>
      <c r="G1348" s="97" t="s">
        <v>656</v>
      </c>
      <c r="H1348" s="97">
        <v>1</v>
      </c>
      <c r="I1348" s="96">
        <f t="shared" si="21"/>
        <v>0</v>
      </c>
      <c r="J1348" s="59">
        <v>1</v>
      </c>
      <c r="K1348" s="93" t="s">
        <v>630</v>
      </c>
    </row>
    <row r="1349" spans="1:11" hidden="1" x14ac:dyDescent="0.3">
      <c r="A1349" s="97" t="s">
        <v>672</v>
      </c>
      <c r="B1349" s="62" t="s">
        <v>2866</v>
      </c>
      <c r="C1349" s="97" t="s">
        <v>2866</v>
      </c>
      <c r="D1349" s="97">
        <v>0.35</v>
      </c>
      <c r="E1349" s="97" t="s">
        <v>2074</v>
      </c>
      <c r="F1349" s="97" t="s">
        <v>419</v>
      </c>
      <c r="G1349" s="97" t="s">
        <v>656</v>
      </c>
      <c r="H1349" s="97">
        <v>1</v>
      </c>
      <c r="I1349" s="96">
        <f t="shared" si="21"/>
        <v>0</v>
      </c>
      <c r="J1349" s="59">
        <v>1</v>
      </c>
      <c r="K1349" s="93" t="s">
        <v>630</v>
      </c>
    </row>
    <row r="1350" spans="1:11" hidden="1" x14ac:dyDescent="0.3">
      <c r="A1350" s="97" t="s">
        <v>672</v>
      </c>
      <c r="B1350" s="62" t="s">
        <v>2867</v>
      </c>
      <c r="C1350" s="97" t="s">
        <v>2867</v>
      </c>
      <c r="D1350" s="97">
        <v>0.33</v>
      </c>
      <c r="E1350" s="97" t="s">
        <v>2074</v>
      </c>
      <c r="F1350" s="97" t="s">
        <v>419</v>
      </c>
      <c r="G1350" s="97" t="s">
        <v>656</v>
      </c>
      <c r="H1350" s="97">
        <v>1</v>
      </c>
      <c r="I1350" s="96">
        <f t="shared" si="21"/>
        <v>0</v>
      </c>
      <c r="J1350" s="59">
        <v>1</v>
      </c>
      <c r="K1350" s="93" t="s">
        <v>630</v>
      </c>
    </row>
    <row r="1351" spans="1:11" hidden="1" x14ac:dyDescent="0.3">
      <c r="A1351" s="97" t="s">
        <v>672</v>
      </c>
      <c r="B1351" s="62" t="s">
        <v>2868</v>
      </c>
      <c r="C1351" s="97" t="s">
        <v>2868</v>
      </c>
      <c r="D1351" s="97">
        <v>0.32500000000000001</v>
      </c>
      <c r="E1351" s="97" t="s">
        <v>2074</v>
      </c>
      <c r="F1351" s="97" t="s">
        <v>419</v>
      </c>
      <c r="G1351" s="97" t="s">
        <v>656</v>
      </c>
      <c r="H1351" s="97">
        <v>1</v>
      </c>
      <c r="I1351" s="96">
        <f t="shared" si="21"/>
        <v>0</v>
      </c>
      <c r="J1351" s="59">
        <v>1</v>
      </c>
      <c r="K1351" s="93" t="s">
        <v>630</v>
      </c>
    </row>
    <row r="1352" spans="1:11" hidden="1" x14ac:dyDescent="0.3">
      <c r="A1352" s="97" t="s">
        <v>672</v>
      </c>
      <c r="B1352" s="62" t="s">
        <v>2869</v>
      </c>
      <c r="C1352" s="97" t="s">
        <v>2869</v>
      </c>
      <c r="D1352" s="97">
        <v>0.32</v>
      </c>
      <c r="E1352" s="97" t="s">
        <v>2074</v>
      </c>
      <c r="F1352" s="97" t="s">
        <v>419</v>
      </c>
      <c r="G1352" s="97" t="s">
        <v>656</v>
      </c>
      <c r="H1352" s="97">
        <v>1</v>
      </c>
      <c r="I1352" s="96">
        <f t="shared" si="21"/>
        <v>0</v>
      </c>
      <c r="J1352" s="59">
        <v>1</v>
      </c>
      <c r="K1352" s="93" t="s">
        <v>630</v>
      </c>
    </row>
    <row r="1353" spans="1:11" hidden="1" x14ac:dyDescent="0.3">
      <c r="A1353" s="97" t="s">
        <v>672</v>
      </c>
      <c r="B1353" s="62" t="s">
        <v>2870</v>
      </c>
      <c r="C1353" s="97" t="s">
        <v>2870</v>
      </c>
      <c r="D1353" s="97">
        <v>0.3</v>
      </c>
      <c r="E1353" s="97" t="s">
        <v>2074</v>
      </c>
      <c r="F1353" s="97" t="s">
        <v>419</v>
      </c>
      <c r="G1353" s="97" t="s">
        <v>656</v>
      </c>
      <c r="H1353" s="97">
        <v>1</v>
      </c>
      <c r="I1353" s="96">
        <f t="shared" si="21"/>
        <v>0</v>
      </c>
      <c r="J1353" s="59">
        <v>1</v>
      </c>
      <c r="K1353" s="93" t="s">
        <v>630</v>
      </c>
    </row>
    <row r="1354" spans="1:11" hidden="1" x14ac:dyDescent="0.3">
      <c r="A1354" s="97" t="s">
        <v>672</v>
      </c>
      <c r="B1354" s="62" t="s">
        <v>2871</v>
      </c>
      <c r="C1354" s="97" t="s">
        <v>2871</v>
      </c>
      <c r="D1354" s="97">
        <v>0.3</v>
      </c>
      <c r="E1354" s="97" t="s">
        <v>2074</v>
      </c>
      <c r="F1354" s="97" t="s">
        <v>419</v>
      </c>
      <c r="G1354" s="97" t="s">
        <v>656</v>
      </c>
      <c r="H1354" s="97">
        <v>1</v>
      </c>
      <c r="I1354" s="96">
        <f t="shared" si="21"/>
        <v>0</v>
      </c>
      <c r="J1354" s="59">
        <v>1</v>
      </c>
      <c r="K1354" s="93" t="s">
        <v>630</v>
      </c>
    </row>
    <row r="1355" spans="1:11" hidden="1" x14ac:dyDescent="0.3">
      <c r="A1355" s="97" t="s">
        <v>672</v>
      </c>
      <c r="B1355" s="62" t="s">
        <v>2872</v>
      </c>
      <c r="C1355" s="97" t="s">
        <v>2872</v>
      </c>
      <c r="D1355" s="97">
        <v>0.28999999999999998</v>
      </c>
      <c r="E1355" s="97" t="s">
        <v>2074</v>
      </c>
      <c r="F1355" s="97" t="s">
        <v>419</v>
      </c>
      <c r="G1355" s="97" t="s">
        <v>656</v>
      </c>
      <c r="H1355" s="97">
        <v>1</v>
      </c>
      <c r="I1355" s="96">
        <f t="shared" si="21"/>
        <v>0</v>
      </c>
      <c r="J1355" s="59">
        <v>1</v>
      </c>
      <c r="K1355" s="93" t="s">
        <v>630</v>
      </c>
    </row>
    <row r="1356" spans="1:11" hidden="1" x14ac:dyDescent="0.3">
      <c r="A1356" s="97" t="s">
        <v>672</v>
      </c>
      <c r="B1356" s="62" t="s">
        <v>2873</v>
      </c>
      <c r="C1356" s="97" t="s">
        <v>2873</v>
      </c>
      <c r="D1356" s="97">
        <v>0.28000000000000003</v>
      </c>
      <c r="E1356" s="97" t="s">
        <v>2074</v>
      </c>
      <c r="F1356" s="97" t="s">
        <v>419</v>
      </c>
      <c r="G1356" s="97" t="s">
        <v>656</v>
      </c>
      <c r="H1356" s="97">
        <v>1</v>
      </c>
      <c r="I1356" s="96">
        <f t="shared" si="21"/>
        <v>0</v>
      </c>
      <c r="J1356" s="59">
        <v>1</v>
      </c>
      <c r="K1356" s="93" t="s">
        <v>630</v>
      </c>
    </row>
    <row r="1357" spans="1:11" hidden="1" x14ac:dyDescent="0.3">
      <c r="A1357" s="97" t="s">
        <v>672</v>
      </c>
      <c r="B1357" s="62" t="s">
        <v>2874</v>
      </c>
      <c r="C1357" s="97" t="s">
        <v>2874</v>
      </c>
      <c r="D1357" s="97">
        <v>0.27500000000000002</v>
      </c>
      <c r="E1357" s="97" t="s">
        <v>2074</v>
      </c>
      <c r="F1357" s="97" t="s">
        <v>419</v>
      </c>
      <c r="G1357" s="97" t="s">
        <v>656</v>
      </c>
      <c r="H1357" s="97">
        <v>1</v>
      </c>
      <c r="I1357" s="96">
        <f t="shared" si="21"/>
        <v>0</v>
      </c>
      <c r="J1357" s="59">
        <v>1</v>
      </c>
      <c r="K1357" s="93" t="s">
        <v>630</v>
      </c>
    </row>
    <row r="1358" spans="1:11" hidden="1" x14ac:dyDescent="0.3">
      <c r="A1358" s="97" t="s">
        <v>672</v>
      </c>
      <c r="B1358" s="62" t="s">
        <v>2875</v>
      </c>
      <c r="C1358" s="97" t="s">
        <v>2875</v>
      </c>
      <c r="D1358" s="97">
        <v>0.25</v>
      </c>
      <c r="E1358" s="97" t="s">
        <v>2074</v>
      </c>
      <c r="F1358" s="97" t="s">
        <v>419</v>
      </c>
      <c r="G1358" s="97" t="s">
        <v>656</v>
      </c>
      <c r="H1358" s="97">
        <v>1</v>
      </c>
      <c r="I1358" s="96">
        <f t="shared" si="21"/>
        <v>0</v>
      </c>
      <c r="J1358" s="59">
        <v>1</v>
      </c>
      <c r="K1358" s="93" t="s">
        <v>630</v>
      </c>
    </row>
    <row r="1359" spans="1:11" hidden="1" x14ac:dyDescent="0.3">
      <c r="A1359" s="97" t="s">
        <v>672</v>
      </c>
      <c r="B1359" s="62" t="s">
        <v>2876</v>
      </c>
      <c r="C1359" s="97" t="s">
        <v>2876</v>
      </c>
      <c r="D1359" s="97">
        <v>0.25</v>
      </c>
      <c r="E1359" s="97" t="s">
        <v>2074</v>
      </c>
      <c r="F1359" s="97" t="s">
        <v>419</v>
      </c>
      <c r="G1359" s="97" t="s">
        <v>656</v>
      </c>
      <c r="H1359" s="97">
        <v>1</v>
      </c>
      <c r="I1359" s="96">
        <f t="shared" si="21"/>
        <v>0</v>
      </c>
      <c r="J1359" s="59">
        <v>1</v>
      </c>
      <c r="K1359" s="93" t="s">
        <v>630</v>
      </c>
    </row>
    <row r="1360" spans="1:11" hidden="1" x14ac:dyDescent="0.3">
      <c r="A1360" s="97" t="s">
        <v>672</v>
      </c>
      <c r="B1360" s="62" t="s">
        <v>2877</v>
      </c>
      <c r="C1360" s="97" t="s">
        <v>2877</v>
      </c>
      <c r="D1360" s="97">
        <v>0.25</v>
      </c>
      <c r="E1360" s="97" t="s">
        <v>2074</v>
      </c>
      <c r="F1360" s="97" t="s">
        <v>419</v>
      </c>
      <c r="G1360" s="97" t="s">
        <v>656</v>
      </c>
      <c r="H1360" s="97">
        <v>1</v>
      </c>
      <c r="I1360" s="96">
        <f t="shared" si="21"/>
        <v>0</v>
      </c>
      <c r="J1360" s="59">
        <v>1</v>
      </c>
      <c r="K1360" s="93" t="s">
        <v>630</v>
      </c>
    </row>
    <row r="1361" spans="1:11" hidden="1" x14ac:dyDescent="0.3">
      <c r="A1361" s="97" t="s">
        <v>672</v>
      </c>
      <c r="B1361" s="62" t="s">
        <v>2878</v>
      </c>
      <c r="C1361" s="97" t="s">
        <v>2878</v>
      </c>
      <c r="D1361" s="97">
        <v>0.2</v>
      </c>
      <c r="E1361" s="97" t="s">
        <v>2074</v>
      </c>
      <c r="F1361" s="97" t="s">
        <v>419</v>
      </c>
      <c r="G1361" s="97" t="s">
        <v>656</v>
      </c>
      <c r="H1361" s="97">
        <v>1</v>
      </c>
      <c r="I1361" s="96">
        <f t="shared" si="21"/>
        <v>0</v>
      </c>
      <c r="J1361" s="59">
        <v>1</v>
      </c>
      <c r="K1361" s="93" t="s">
        <v>630</v>
      </c>
    </row>
    <row r="1362" spans="1:11" hidden="1" x14ac:dyDescent="0.3">
      <c r="A1362" s="97" t="s">
        <v>672</v>
      </c>
      <c r="B1362" s="62" t="s">
        <v>2879</v>
      </c>
      <c r="C1362" s="97" t="s">
        <v>2880</v>
      </c>
      <c r="D1362" s="97">
        <v>0.2</v>
      </c>
      <c r="E1362" s="97" t="s">
        <v>2074</v>
      </c>
      <c r="F1362" s="97" t="s">
        <v>419</v>
      </c>
      <c r="G1362" s="97" t="s">
        <v>656</v>
      </c>
      <c r="H1362" s="97">
        <v>1</v>
      </c>
      <c r="I1362" s="96">
        <f t="shared" si="21"/>
        <v>0</v>
      </c>
      <c r="J1362" s="59">
        <v>1</v>
      </c>
      <c r="K1362" s="93" t="s">
        <v>630</v>
      </c>
    </row>
    <row r="1363" spans="1:11" hidden="1" x14ac:dyDescent="0.3">
      <c r="A1363" s="97" t="s">
        <v>672</v>
      </c>
      <c r="B1363" s="62" t="s">
        <v>2881</v>
      </c>
      <c r="C1363" s="97" t="s">
        <v>2882</v>
      </c>
      <c r="D1363" s="97">
        <v>0.18</v>
      </c>
      <c r="E1363" s="97" t="s">
        <v>2074</v>
      </c>
      <c r="F1363" s="97" t="s">
        <v>419</v>
      </c>
      <c r="G1363" s="97" t="s">
        <v>656</v>
      </c>
      <c r="H1363" s="97">
        <v>1</v>
      </c>
      <c r="I1363" s="96">
        <f t="shared" si="21"/>
        <v>0</v>
      </c>
      <c r="J1363" s="59">
        <v>1</v>
      </c>
      <c r="K1363" s="93" t="s">
        <v>630</v>
      </c>
    </row>
    <row r="1364" spans="1:11" hidden="1" x14ac:dyDescent="0.3">
      <c r="A1364" s="97" t="s">
        <v>672</v>
      </c>
      <c r="B1364" s="62" t="s">
        <v>2883</v>
      </c>
      <c r="C1364" s="97" t="s">
        <v>2883</v>
      </c>
      <c r="D1364" s="97">
        <v>0.155</v>
      </c>
      <c r="E1364" s="97" t="s">
        <v>2074</v>
      </c>
      <c r="F1364" s="97" t="s">
        <v>419</v>
      </c>
      <c r="G1364" s="97" t="s">
        <v>656</v>
      </c>
      <c r="H1364" s="97">
        <v>1</v>
      </c>
      <c r="I1364" s="96">
        <f t="shared" si="21"/>
        <v>0</v>
      </c>
      <c r="J1364" s="59">
        <v>1</v>
      </c>
      <c r="K1364" s="93" t="s">
        <v>630</v>
      </c>
    </row>
    <row r="1365" spans="1:11" hidden="1" x14ac:dyDescent="0.3">
      <c r="A1365" s="97" t="s">
        <v>672</v>
      </c>
      <c r="B1365" s="62" t="s">
        <v>2884</v>
      </c>
      <c r="C1365" s="97" t="s">
        <v>2884</v>
      </c>
      <c r="D1365" s="97">
        <v>0.15</v>
      </c>
      <c r="E1365" s="97" t="s">
        <v>2074</v>
      </c>
      <c r="F1365" s="97" t="s">
        <v>419</v>
      </c>
      <c r="G1365" s="97" t="s">
        <v>656</v>
      </c>
      <c r="H1365" s="97">
        <v>1</v>
      </c>
      <c r="I1365" s="96">
        <f t="shared" si="21"/>
        <v>0</v>
      </c>
      <c r="J1365" s="59">
        <v>1</v>
      </c>
      <c r="K1365" s="93" t="s">
        <v>630</v>
      </c>
    </row>
    <row r="1366" spans="1:11" hidden="1" x14ac:dyDescent="0.3">
      <c r="A1366" s="97" t="s">
        <v>672</v>
      </c>
      <c r="B1366" s="62" t="s">
        <v>2885</v>
      </c>
      <c r="C1366" s="97" t="s">
        <v>2885</v>
      </c>
      <c r="D1366" s="97">
        <v>0.125</v>
      </c>
      <c r="E1366" s="97" t="s">
        <v>2074</v>
      </c>
      <c r="F1366" s="97" t="s">
        <v>419</v>
      </c>
      <c r="G1366" s="97" t="s">
        <v>656</v>
      </c>
      <c r="H1366" s="97">
        <v>1</v>
      </c>
      <c r="I1366" s="96">
        <f t="shared" si="21"/>
        <v>0</v>
      </c>
      <c r="J1366" s="59">
        <v>1</v>
      </c>
      <c r="K1366" s="93" t="s">
        <v>630</v>
      </c>
    </row>
    <row r="1367" spans="1:11" hidden="1" x14ac:dyDescent="0.3">
      <c r="A1367" s="97" t="s">
        <v>672</v>
      </c>
      <c r="B1367" s="62" t="s">
        <v>2886</v>
      </c>
      <c r="C1367" s="97" t="s">
        <v>2886</v>
      </c>
      <c r="D1367" s="97">
        <v>0.112</v>
      </c>
      <c r="E1367" s="97" t="s">
        <v>2074</v>
      </c>
      <c r="F1367" s="97" t="s">
        <v>419</v>
      </c>
      <c r="G1367" s="97" t="s">
        <v>656</v>
      </c>
      <c r="H1367" s="97">
        <v>1</v>
      </c>
      <c r="I1367" s="96">
        <f t="shared" si="21"/>
        <v>0</v>
      </c>
      <c r="J1367" s="59">
        <v>1</v>
      </c>
      <c r="K1367" s="93" t="s">
        <v>630</v>
      </c>
    </row>
    <row r="1368" spans="1:11" hidden="1" x14ac:dyDescent="0.3">
      <c r="A1368" s="97" t="s">
        <v>672</v>
      </c>
      <c r="B1368" s="62" t="s">
        <v>2887</v>
      </c>
      <c r="C1368" s="97" t="s">
        <v>2887</v>
      </c>
      <c r="D1368" s="97">
        <v>0.1</v>
      </c>
      <c r="E1368" s="97" t="s">
        <v>2074</v>
      </c>
      <c r="F1368" s="97" t="s">
        <v>419</v>
      </c>
      <c r="G1368" s="97" t="s">
        <v>656</v>
      </c>
      <c r="H1368" s="97">
        <v>1</v>
      </c>
      <c r="I1368" s="96">
        <f t="shared" si="21"/>
        <v>0</v>
      </c>
      <c r="J1368" s="59">
        <v>1</v>
      </c>
      <c r="K1368" s="93" t="s">
        <v>630</v>
      </c>
    </row>
    <row r="1369" spans="1:11" hidden="1" x14ac:dyDescent="0.3">
      <c r="A1369" s="97" t="s">
        <v>672</v>
      </c>
      <c r="B1369" s="62" t="s">
        <v>2888</v>
      </c>
      <c r="C1369" s="97" t="s">
        <v>2888</v>
      </c>
      <c r="D1369" s="97">
        <v>0.1</v>
      </c>
      <c r="E1369" s="97" t="s">
        <v>2074</v>
      </c>
      <c r="F1369" s="97" t="s">
        <v>419</v>
      </c>
      <c r="G1369" s="97" t="s">
        <v>656</v>
      </c>
      <c r="H1369" s="97">
        <v>1</v>
      </c>
      <c r="I1369" s="96">
        <f t="shared" si="21"/>
        <v>0</v>
      </c>
      <c r="J1369" s="59">
        <v>1</v>
      </c>
      <c r="K1369" s="93" t="s">
        <v>630</v>
      </c>
    </row>
    <row r="1370" spans="1:11" hidden="1" x14ac:dyDescent="0.3">
      <c r="A1370" s="97" t="s">
        <v>672</v>
      </c>
      <c r="B1370" s="62" t="s">
        <v>2889</v>
      </c>
      <c r="C1370" s="97" t="s">
        <v>2889</v>
      </c>
      <c r="D1370" s="97">
        <v>0.09</v>
      </c>
      <c r="E1370" s="97" t="s">
        <v>2074</v>
      </c>
      <c r="F1370" s="97" t="s">
        <v>419</v>
      </c>
      <c r="G1370" s="97" t="s">
        <v>656</v>
      </c>
      <c r="H1370" s="97">
        <v>1</v>
      </c>
      <c r="I1370" s="96">
        <f t="shared" si="21"/>
        <v>0</v>
      </c>
      <c r="J1370" s="59">
        <v>1</v>
      </c>
      <c r="K1370" s="93" t="s">
        <v>630</v>
      </c>
    </row>
    <row r="1371" spans="1:11" hidden="1" x14ac:dyDescent="0.3">
      <c r="A1371" s="97" t="s">
        <v>672</v>
      </c>
      <c r="B1371" s="62" t="s">
        <v>2890</v>
      </c>
      <c r="C1371" s="97" t="s">
        <v>2890</v>
      </c>
      <c r="D1371" s="97">
        <v>0.09</v>
      </c>
      <c r="E1371" s="97" t="s">
        <v>2074</v>
      </c>
      <c r="F1371" s="97" t="s">
        <v>419</v>
      </c>
      <c r="G1371" s="97" t="s">
        <v>656</v>
      </c>
      <c r="H1371" s="97">
        <v>1</v>
      </c>
      <c r="I1371" s="96">
        <f t="shared" si="21"/>
        <v>0</v>
      </c>
      <c r="J1371" s="59">
        <v>1</v>
      </c>
      <c r="K1371" s="93" t="s">
        <v>630</v>
      </c>
    </row>
    <row r="1372" spans="1:11" hidden="1" x14ac:dyDescent="0.3">
      <c r="A1372" s="97" t="s">
        <v>672</v>
      </c>
      <c r="B1372" s="62" t="s">
        <v>2891</v>
      </c>
      <c r="C1372" s="97" t="s">
        <v>2891</v>
      </c>
      <c r="D1372" s="97">
        <v>0.09</v>
      </c>
      <c r="E1372" s="97" t="s">
        <v>2074</v>
      </c>
      <c r="F1372" s="97" t="s">
        <v>419</v>
      </c>
      <c r="G1372" s="97" t="s">
        <v>656</v>
      </c>
      <c r="H1372" s="97">
        <v>1</v>
      </c>
      <c r="I1372" s="96">
        <f t="shared" si="21"/>
        <v>0</v>
      </c>
      <c r="J1372" s="59">
        <v>1</v>
      </c>
      <c r="K1372" s="93" t="s">
        <v>630</v>
      </c>
    </row>
    <row r="1373" spans="1:11" hidden="1" x14ac:dyDescent="0.3">
      <c r="A1373" s="97" t="s">
        <v>672</v>
      </c>
      <c r="B1373" s="62" t="s">
        <v>2892</v>
      </c>
      <c r="C1373" s="97" t="s">
        <v>2892</v>
      </c>
      <c r="D1373" s="97">
        <v>8.5000000000000006E-2</v>
      </c>
      <c r="E1373" s="97" t="s">
        <v>2074</v>
      </c>
      <c r="F1373" s="97" t="s">
        <v>419</v>
      </c>
      <c r="G1373" s="97" t="s">
        <v>656</v>
      </c>
      <c r="H1373" s="97">
        <v>1</v>
      </c>
      <c r="I1373" s="96">
        <f t="shared" si="21"/>
        <v>0</v>
      </c>
      <c r="J1373" s="59">
        <v>1</v>
      </c>
      <c r="K1373" s="93" t="s">
        <v>630</v>
      </c>
    </row>
    <row r="1374" spans="1:11" hidden="1" x14ac:dyDescent="0.3">
      <c r="A1374" s="97" t="s">
        <v>672</v>
      </c>
      <c r="B1374" s="62" t="s">
        <v>2893</v>
      </c>
      <c r="C1374" s="97" t="s">
        <v>2893</v>
      </c>
      <c r="D1374" s="97">
        <v>7.4999999999999997E-2</v>
      </c>
      <c r="E1374" s="97" t="s">
        <v>2074</v>
      </c>
      <c r="F1374" s="97" t="s">
        <v>419</v>
      </c>
      <c r="G1374" s="97" t="s">
        <v>656</v>
      </c>
      <c r="H1374" s="97">
        <v>1</v>
      </c>
      <c r="I1374" s="96">
        <f t="shared" si="21"/>
        <v>0</v>
      </c>
      <c r="J1374" s="59">
        <v>1</v>
      </c>
      <c r="K1374" s="93" t="s">
        <v>630</v>
      </c>
    </row>
    <row r="1375" spans="1:11" hidden="1" x14ac:dyDescent="0.3">
      <c r="A1375" s="97" t="s">
        <v>672</v>
      </c>
      <c r="B1375" s="62" t="s">
        <v>2894</v>
      </c>
      <c r="C1375" s="97" t="s">
        <v>2894</v>
      </c>
      <c r="D1375" s="97">
        <v>0.05</v>
      </c>
      <c r="E1375" s="97" t="s">
        <v>2074</v>
      </c>
      <c r="F1375" s="97" t="s">
        <v>419</v>
      </c>
      <c r="G1375" s="97" t="s">
        <v>656</v>
      </c>
      <c r="H1375" s="97">
        <v>1</v>
      </c>
      <c r="I1375" s="96">
        <f t="shared" si="21"/>
        <v>0</v>
      </c>
      <c r="J1375" s="59">
        <v>1</v>
      </c>
      <c r="K1375" s="93" t="s">
        <v>630</v>
      </c>
    </row>
    <row r="1376" spans="1:11" hidden="1" x14ac:dyDescent="0.3">
      <c r="A1376" s="97" t="s">
        <v>672</v>
      </c>
      <c r="B1376" s="62" t="s">
        <v>2895</v>
      </c>
      <c r="C1376" s="97" t="s">
        <v>2896</v>
      </c>
      <c r="D1376" s="97">
        <v>4.067084E-2</v>
      </c>
      <c r="E1376" s="97" t="s">
        <v>2074</v>
      </c>
      <c r="F1376" s="97" t="s">
        <v>419</v>
      </c>
      <c r="G1376" s="97" t="s">
        <v>656</v>
      </c>
      <c r="H1376" s="97">
        <v>1</v>
      </c>
      <c r="I1376" s="96">
        <f t="shared" si="21"/>
        <v>0</v>
      </c>
      <c r="J1376" s="59">
        <v>1</v>
      </c>
      <c r="K1376" s="93" t="s">
        <v>630</v>
      </c>
    </row>
    <row r="1377" spans="1:11" hidden="1" x14ac:dyDescent="0.3">
      <c r="A1377" s="97" t="s">
        <v>672</v>
      </c>
      <c r="B1377" s="62" t="s">
        <v>2897</v>
      </c>
      <c r="C1377" s="97" t="s">
        <v>2897</v>
      </c>
      <c r="D1377" s="97">
        <v>0.04</v>
      </c>
      <c r="E1377" s="97" t="s">
        <v>2074</v>
      </c>
      <c r="F1377" s="97" t="s">
        <v>419</v>
      </c>
      <c r="G1377" s="97" t="s">
        <v>656</v>
      </c>
      <c r="H1377" s="97">
        <v>1</v>
      </c>
      <c r="I1377" s="96">
        <f t="shared" si="21"/>
        <v>0</v>
      </c>
      <c r="J1377" s="59">
        <v>1</v>
      </c>
      <c r="K1377" s="93" t="s">
        <v>630</v>
      </c>
    </row>
    <row r="1378" spans="1:11" hidden="1" x14ac:dyDescent="0.3">
      <c r="A1378" s="97" t="s">
        <v>672</v>
      </c>
      <c r="B1378" s="62" t="s">
        <v>2898</v>
      </c>
      <c r="C1378" s="97" t="s">
        <v>2898</v>
      </c>
      <c r="D1378" s="97">
        <v>3.7499999999999999E-2</v>
      </c>
      <c r="E1378" s="97" t="s">
        <v>2074</v>
      </c>
      <c r="F1378" s="97" t="s">
        <v>419</v>
      </c>
      <c r="G1378" s="97" t="s">
        <v>656</v>
      </c>
      <c r="H1378" s="97">
        <v>1</v>
      </c>
      <c r="I1378" s="96">
        <f t="shared" si="21"/>
        <v>0</v>
      </c>
      <c r="J1378" s="59">
        <v>1</v>
      </c>
      <c r="K1378" s="93" t="s">
        <v>630</v>
      </c>
    </row>
    <row r="1379" spans="1:11" hidden="1" x14ac:dyDescent="0.3">
      <c r="A1379" s="97" t="s">
        <v>672</v>
      </c>
      <c r="B1379" s="62" t="s">
        <v>2899</v>
      </c>
      <c r="C1379" s="97" t="s">
        <v>2899</v>
      </c>
      <c r="D1379" s="97">
        <v>2.5000000000000001E-2</v>
      </c>
      <c r="E1379" s="97" t="s">
        <v>2074</v>
      </c>
      <c r="F1379" s="97" t="s">
        <v>419</v>
      </c>
      <c r="G1379" s="97" t="s">
        <v>656</v>
      </c>
      <c r="H1379" s="97">
        <v>1</v>
      </c>
      <c r="I1379" s="96">
        <f t="shared" si="21"/>
        <v>0</v>
      </c>
      <c r="J1379" s="59">
        <v>1</v>
      </c>
      <c r="K1379" s="93" t="s">
        <v>630</v>
      </c>
    </row>
    <row r="1380" spans="1:11" hidden="1" x14ac:dyDescent="0.3">
      <c r="A1380" s="97" t="s">
        <v>672</v>
      </c>
      <c r="B1380" s="62" t="s">
        <v>2900</v>
      </c>
      <c r="C1380" s="97" t="s">
        <v>2901</v>
      </c>
      <c r="D1380" s="97">
        <v>0</v>
      </c>
      <c r="E1380" s="97" t="s">
        <v>2074</v>
      </c>
      <c r="F1380" s="97" t="s">
        <v>419</v>
      </c>
      <c r="G1380" s="97" t="s">
        <v>656</v>
      </c>
      <c r="H1380" s="97">
        <v>1</v>
      </c>
      <c r="I1380" s="96">
        <f t="shared" si="21"/>
        <v>0</v>
      </c>
      <c r="J1380" s="59">
        <v>1</v>
      </c>
      <c r="K1380" s="93" t="s">
        <v>630</v>
      </c>
    </row>
    <row r="1381" spans="1:11" hidden="1" x14ac:dyDescent="0.3">
      <c r="A1381" s="97" t="s">
        <v>672</v>
      </c>
      <c r="B1381" s="62" t="s">
        <v>2902</v>
      </c>
      <c r="C1381" s="97" t="s">
        <v>2903</v>
      </c>
      <c r="D1381" s="97">
        <v>0</v>
      </c>
      <c r="E1381" s="97" t="s">
        <v>2074</v>
      </c>
      <c r="F1381" s="97" t="s">
        <v>419</v>
      </c>
      <c r="G1381" s="97" t="s">
        <v>656</v>
      </c>
      <c r="H1381" s="97">
        <v>1</v>
      </c>
      <c r="I1381" s="96">
        <f t="shared" si="21"/>
        <v>0</v>
      </c>
      <c r="J1381" s="59">
        <v>1</v>
      </c>
      <c r="K1381" s="93" t="s">
        <v>630</v>
      </c>
    </row>
    <row r="1382" spans="1:11" hidden="1" x14ac:dyDescent="0.3">
      <c r="A1382" s="97" t="s">
        <v>672</v>
      </c>
      <c r="B1382" s="62" t="s">
        <v>2904</v>
      </c>
      <c r="C1382" s="97" t="s">
        <v>2905</v>
      </c>
      <c r="D1382" s="97">
        <v>0</v>
      </c>
      <c r="E1382" s="97" t="s">
        <v>2074</v>
      </c>
      <c r="F1382" s="97" t="s">
        <v>419</v>
      </c>
      <c r="G1382" s="97" t="s">
        <v>656</v>
      </c>
      <c r="H1382" s="97">
        <v>1</v>
      </c>
      <c r="I1382" s="96">
        <f t="shared" si="21"/>
        <v>0</v>
      </c>
      <c r="J1382" s="59">
        <v>1</v>
      </c>
      <c r="K1382" s="93" t="s">
        <v>630</v>
      </c>
    </row>
    <row r="1383" spans="1:11" hidden="1" x14ac:dyDescent="0.3">
      <c r="A1383" s="97" t="s">
        <v>672</v>
      </c>
      <c r="B1383" s="62" t="s">
        <v>2906</v>
      </c>
      <c r="C1383" s="97" t="s">
        <v>2906</v>
      </c>
      <c r="D1383" s="97">
        <v>0</v>
      </c>
      <c r="E1383" s="97" t="s">
        <v>2074</v>
      </c>
      <c r="F1383" s="97" t="s">
        <v>419</v>
      </c>
      <c r="G1383" s="97" t="s">
        <v>656</v>
      </c>
      <c r="H1383" s="97">
        <v>1</v>
      </c>
      <c r="I1383" s="96">
        <f t="shared" si="21"/>
        <v>0</v>
      </c>
      <c r="J1383" s="59">
        <v>1</v>
      </c>
      <c r="K1383" s="93" t="s">
        <v>630</v>
      </c>
    </row>
    <row r="1384" spans="1:11" hidden="1" x14ac:dyDescent="0.3">
      <c r="A1384" s="97" t="s">
        <v>672</v>
      </c>
      <c r="B1384" s="62" t="s">
        <v>2907</v>
      </c>
      <c r="C1384" s="97" t="s">
        <v>2908</v>
      </c>
      <c r="D1384" s="97">
        <v>550</v>
      </c>
      <c r="E1384" s="97" t="s">
        <v>2076</v>
      </c>
      <c r="F1384" s="97" t="s">
        <v>419</v>
      </c>
      <c r="G1384" s="97" t="s">
        <v>656</v>
      </c>
      <c r="H1384" s="97">
        <v>1</v>
      </c>
      <c r="I1384" s="96">
        <f t="shared" si="21"/>
        <v>0</v>
      </c>
      <c r="J1384" s="59">
        <v>1</v>
      </c>
      <c r="K1384" s="93" t="s">
        <v>634</v>
      </c>
    </row>
    <row r="1385" spans="1:11" hidden="1" x14ac:dyDescent="0.3">
      <c r="A1385" s="97" t="s">
        <v>672</v>
      </c>
      <c r="B1385" s="62" t="s">
        <v>2909</v>
      </c>
      <c r="C1385" s="97" t="s">
        <v>2909</v>
      </c>
      <c r="D1385" s="97">
        <v>328</v>
      </c>
      <c r="E1385" s="97" t="s">
        <v>2076</v>
      </c>
      <c r="F1385" s="97" t="s">
        <v>419</v>
      </c>
      <c r="G1385" s="97" t="s">
        <v>656</v>
      </c>
      <c r="H1385" s="97">
        <v>1</v>
      </c>
      <c r="I1385" s="96">
        <f t="shared" si="21"/>
        <v>0</v>
      </c>
      <c r="J1385" s="59">
        <v>1</v>
      </c>
      <c r="K1385" s="93" t="s">
        <v>634</v>
      </c>
    </row>
    <row r="1386" spans="1:11" hidden="1" x14ac:dyDescent="0.3">
      <c r="A1386" s="97" t="s">
        <v>672</v>
      </c>
      <c r="B1386" s="62" t="s">
        <v>2910</v>
      </c>
      <c r="C1386" s="97" t="s">
        <v>2911</v>
      </c>
      <c r="D1386" s="97">
        <v>310</v>
      </c>
      <c r="E1386" s="97" t="s">
        <v>2076</v>
      </c>
      <c r="F1386" s="97" t="s">
        <v>419</v>
      </c>
      <c r="G1386" s="97" t="s">
        <v>656</v>
      </c>
      <c r="H1386" s="97">
        <v>1</v>
      </c>
      <c r="I1386" s="96">
        <f t="shared" si="21"/>
        <v>0</v>
      </c>
      <c r="J1386" s="59">
        <v>1</v>
      </c>
      <c r="K1386" s="93" t="s">
        <v>634</v>
      </c>
    </row>
    <row r="1387" spans="1:11" hidden="1" x14ac:dyDescent="0.3">
      <c r="A1387" s="97" t="s">
        <v>672</v>
      </c>
      <c r="B1387" s="62" t="s">
        <v>2912</v>
      </c>
      <c r="C1387" s="97" t="s">
        <v>2913</v>
      </c>
      <c r="D1387" s="97">
        <v>300</v>
      </c>
      <c r="E1387" s="97" t="s">
        <v>2076</v>
      </c>
      <c r="F1387" s="97" t="s">
        <v>419</v>
      </c>
      <c r="G1387" s="97" t="s">
        <v>656</v>
      </c>
      <c r="H1387" s="97">
        <v>1</v>
      </c>
      <c r="I1387" s="96">
        <f t="shared" si="21"/>
        <v>0</v>
      </c>
      <c r="J1387" s="59">
        <v>1</v>
      </c>
      <c r="K1387" s="93" t="s">
        <v>634</v>
      </c>
    </row>
    <row r="1388" spans="1:11" hidden="1" x14ac:dyDescent="0.3">
      <c r="A1388" s="97" t="s">
        <v>672</v>
      </c>
      <c r="B1388" s="62" t="s">
        <v>2914</v>
      </c>
      <c r="C1388" s="97" t="s">
        <v>2915</v>
      </c>
      <c r="D1388" s="97">
        <v>300</v>
      </c>
      <c r="E1388" s="97" t="s">
        <v>2076</v>
      </c>
      <c r="F1388" s="97" t="s">
        <v>419</v>
      </c>
      <c r="G1388" s="97" t="s">
        <v>656</v>
      </c>
      <c r="H1388" s="97">
        <v>1</v>
      </c>
      <c r="I1388" s="96">
        <f t="shared" si="21"/>
        <v>0</v>
      </c>
      <c r="J1388" s="59">
        <v>1</v>
      </c>
      <c r="K1388" s="93" t="s">
        <v>634</v>
      </c>
    </row>
    <row r="1389" spans="1:11" hidden="1" x14ac:dyDescent="0.3">
      <c r="A1389" s="97" t="s">
        <v>672</v>
      </c>
      <c r="B1389" s="62" t="s">
        <v>2916</v>
      </c>
      <c r="C1389" s="97" t="s">
        <v>2917</v>
      </c>
      <c r="D1389" s="97">
        <v>290</v>
      </c>
      <c r="E1389" s="97" t="s">
        <v>2076</v>
      </c>
      <c r="F1389" s="97" t="s">
        <v>419</v>
      </c>
      <c r="G1389" s="97" t="s">
        <v>656</v>
      </c>
      <c r="H1389" s="97">
        <v>1</v>
      </c>
      <c r="I1389" s="96">
        <f t="shared" si="21"/>
        <v>0</v>
      </c>
      <c r="J1389" s="59">
        <v>1</v>
      </c>
      <c r="K1389" s="93" t="s">
        <v>634</v>
      </c>
    </row>
    <row r="1390" spans="1:11" hidden="1" x14ac:dyDescent="0.3">
      <c r="A1390" s="97" t="s">
        <v>672</v>
      </c>
      <c r="B1390" s="62" t="s">
        <v>2918</v>
      </c>
      <c r="C1390" s="97" t="s">
        <v>2919</v>
      </c>
      <c r="D1390" s="97">
        <v>276</v>
      </c>
      <c r="E1390" s="97" t="s">
        <v>2076</v>
      </c>
      <c r="F1390" s="97" t="s">
        <v>419</v>
      </c>
      <c r="G1390" s="97" t="s">
        <v>656</v>
      </c>
      <c r="H1390" s="97">
        <v>1</v>
      </c>
      <c r="I1390" s="96">
        <f t="shared" si="21"/>
        <v>0</v>
      </c>
      <c r="J1390" s="59">
        <v>1</v>
      </c>
      <c r="K1390" s="93" t="s">
        <v>634</v>
      </c>
    </row>
    <row r="1391" spans="1:11" hidden="1" x14ac:dyDescent="0.3">
      <c r="A1391" s="97" t="s">
        <v>672</v>
      </c>
      <c r="B1391" s="62" t="s">
        <v>2920</v>
      </c>
      <c r="C1391" s="97" t="s">
        <v>2921</v>
      </c>
      <c r="D1391" s="97">
        <v>275</v>
      </c>
      <c r="E1391" s="97" t="s">
        <v>2076</v>
      </c>
      <c r="F1391" s="97" t="s">
        <v>419</v>
      </c>
      <c r="G1391" s="97" t="s">
        <v>656</v>
      </c>
      <c r="H1391" s="97">
        <v>1</v>
      </c>
      <c r="I1391" s="96">
        <f t="shared" si="21"/>
        <v>0</v>
      </c>
      <c r="J1391" s="59">
        <v>1</v>
      </c>
      <c r="K1391" s="93" t="s">
        <v>634</v>
      </c>
    </row>
    <row r="1392" spans="1:11" hidden="1" x14ac:dyDescent="0.3">
      <c r="A1392" s="97" t="s">
        <v>672</v>
      </c>
      <c r="B1392" s="62" t="s">
        <v>2922</v>
      </c>
      <c r="C1392" s="97" t="s">
        <v>2922</v>
      </c>
      <c r="D1392" s="97">
        <v>252.32</v>
      </c>
      <c r="E1392" s="97" t="s">
        <v>2076</v>
      </c>
      <c r="F1392" s="97" t="s">
        <v>419</v>
      </c>
      <c r="G1392" s="97" t="s">
        <v>656</v>
      </c>
      <c r="H1392" s="97">
        <v>1</v>
      </c>
      <c r="I1392" s="96">
        <f t="shared" si="21"/>
        <v>0</v>
      </c>
      <c r="J1392" s="59">
        <v>1</v>
      </c>
      <c r="K1392" s="93" t="s">
        <v>634</v>
      </c>
    </row>
    <row r="1393" spans="1:11" hidden="1" x14ac:dyDescent="0.3">
      <c r="A1393" s="97" t="s">
        <v>672</v>
      </c>
      <c r="B1393" s="62" t="s">
        <v>2923</v>
      </c>
      <c r="C1393" s="97" t="s">
        <v>2924</v>
      </c>
      <c r="D1393" s="97">
        <v>250</v>
      </c>
      <c r="E1393" s="97" t="s">
        <v>2076</v>
      </c>
      <c r="F1393" s="97" t="s">
        <v>419</v>
      </c>
      <c r="G1393" s="97" t="s">
        <v>656</v>
      </c>
      <c r="H1393" s="97">
        <v>1</v>
      </c>
      <c r="I1393" s="96">
        <f t="shared" si="21"/>
        <v>0</v>
      </c>
      <c r="J1393" s="59">
        <v>1</v>
      </c>
      <c r="K1393" s="93" t="s">
        <v>634</v>
      </c>
    </row>
    <row r="1394" spans="1:11" hidden="1" x14ac:dyDescent="0.3">
      <c r="A1394" s="97" t="s">
        <v>672</v>
      </c>
      <c r="B1394" s="62" t="s">
        <v>2925</v>
      </c>
      <c r="C1394" s="97" t="s">
        <v>2926</v>
      </c>
      <c r="D1394" s="97">
        <v>250</v>
      </c>
      <c r="E1394" s="97" t="s">
        <v>2076</v>
      </c>
      <c r="F1394" s="97" t="s">
        <v>419</v>
      </c>
      <c r="G1394" s="97" t="s">
        <v>656</v>
      </c>
      <c r="H1394" s="97">
        <v>1</v>
      </c>
      <c r="I1394" s="96">
        <f t="shared" si="21"/>
        <v>0</v>
      </c>
      <c r="J1394" s="59">
        <v>1</v>
      </c>
      <c r="K1394" s="93" t="s">
        <v>634</v>
      </c>
    </row>
    <row r="1395" spans="1:11" hidden="1" x14ac:dyDescent="0.3">
      <c r="A1395" s="97" t="s">
        <v>672</v>
      </c>
      <c r="B1395" s="62" t="s">
        <v>2927</v>
      </c>
      <c r="C1395" s="97" t="s">
        <v>2928</v>
      </c>
      <c r="D1395" s="97">
        <v>250</v>
      </c>
      <c r="E1395" s="97" t="s">
        <v>2076</v>
      </c>
      <c r="F1395" s="97" t="s">
        <v>419</v>
      </c>
      <c r="G1395" s="97" t="s">
        <v>656</v>
      </c>
      <c r="H1395" s="97">
        <v>1</v>
      </c>
      <c r="I1395" s="96">
        <f t="shared" si="21"/>
        <v>0</v>
      </c>
      <c r="J1395" s="59">
        <v>1</v>
      </c>
      <c r="K1395" s="93" t="s">
        <v>634</v>
      </c>
    </row>
    <row r="1396" spans="1:11" hidden="1" x14ac:dyDescent="0.3">
      <c r="A1396" s="97" t="s">
        <v>672</v>
      </c>
      <c r="B1396" s="62" t="s">
        <v>2929</v>
      </c>
      <c r="C1396" s="97" t="s">
        <v>2930</v>
      </c>
      <c r="D1396" s="97">
        <v>250</v>
      </c>
      <c r="E1396" s="97" t="s">
        <v>2076</v>
      </c>
      <c r="F1396" s="97" t="s">
        <v>419</v>
      </c>
      <c r="G1396" s="97" t="s">
        <v>656</v>
      </c>
      <c r="H1396" s="97">
        <v>1</v>
      </c>
      <c r="I1396" s="96">
        <f t="shared" si="21"/>
        <v>0</v>
      </c>
      <c r="J1396" s="59">
        <v>1</v>
      </c>
      <c r="K1396" s="93" t="s">
        <v>634</v>
      </c>
    </row>
    <row r="1397" spans="1:11" hidden="1" x14ac:dyDescent="0.3">
      <c r="A1397" s="97" t="s">
        <v>672</v>
      </c>
      <c r="B1397" s="62" t="s">
        <v>2931</v>
      </c>
      <c r="C1397" s="97" t="s">
        <v>2931</v>
      </c>
      <c r="D1397" s="97">
        <v>246.71299999999999</v>
      </c>
      <c r="E1397" s="97" t="s">
        <v>2076</v>
      </c>
      <c r="F1397" s="97" t="s">
        <v>419</v>
      </c>
      <c r="G1397" s="97" t="s">
        <v>656</v>
      </c>
      <c r="H1397" s="97">
        <v>1</v>
      </c>
      <c r="I1397" s="96">
        <f t="shared" si="21"/>
        <v>0</v>
      </c>
      <c r="J1397" s="59">
        <v>1</v>
      </c>
      <c r="K1397" s="93" t="s">
        <v>634</v>
      </c>
    </row>
    <row r="1398" spans="1:11" hidden="1" x14ac:dyDescent="0.3">
      <c r="A1398" s="97" t="s">
        <v>672</v>
      </c>
      <c r="B1398" s="62" t="s">
        <v>2932</v>
      </c>
      <c r="C1398" s="97" t="s">
        <v>2933</v>
      </c>
      <c r="D1398" s="97">
        <v>241.5</v>
      </c>
      <c r="E1398" s="97" t="s">
        <v>2076</v>
      </c>
      <c r="F1398" s="97" t="s">
        <v>419</v>
      </c>
      <c r="G1398" s="97" t="s">
        <v>656</v>
      </c>
      <c r="H1398" s="97">
        <v>1</v>
      </c>
      <c r="I1398" s="96">
        <f t="shared" si="21"/>
        <v>0</v>
      </c>
      <c r="J1398" s="59">
        <v>1</v>
      </c>
      <c r="K1398" s="93" t="s">
        <v>634</v>
      </c>
    </row>
    <row r="1399" spans="1:11" hidden="1" x14ac:dyDescent="0.3">
      <c r="A1399" s="97" t="s">
        <v>672</v>
      </c>
      <c r="B1399" s="62" t="s">
        <v>2934</v>
      </c>
      <c r="C1399" s="97" t="s">
        <v>2935</v>
      </c>
      <c r="D1399" s="97">
        <v>210</v>
      </c>
      <c r="E1399" s="97" t="s">
        <v>2076</v>
      </c>
      <c r="F1399" s="97" t="s">
        <v>419</v>
      </c>
      <c r="G1399" s="97" t="s">
        <v>656</v>
      </c>
      <c r="H1399" s="97">
        <v>1</v>
      </c>
      <c r="I1399" s="96">
        <f t="shared" si="21"/>
        <v>0</v>
      </c>
      <c r="J1399" s="59">
        <v>1</v>
      </c>
      <c r="K1399" s="93" t="s">
        <v>634</v>
      </c>
    </row>
    <row r="1400" spans="1:11" hidden="1" x14ac:dyDescent="0.3">
      <c r="A1400" s="97" t="s">
        <v>672</v>
      </c>
      <c r="B1400" s="62" t="s">
        <v>2936</v>
      </c>
      <c r="C1400" s="97" t="s">
        <v>2937</v>
      </c>
      <c r="D1400" s="97">
        <v>200</v>
      </c>
      <c r="E1400" s="97" t="s">
        <v>2076</v>
      </c>
      <c r="F1400" s="97" t="s">
        <v>419</v>
      </c>
      <c r="G1400" s="97" t="s">
        <v>656</v>
      </c>
      <c r="H1400" s="97">
        <v>1</v>
      </c>
      <c r="I1400" s="96">
        <f t="shared" si="21"/>
        <v>0</v>
      </c>
      <c r="J1400" s="59">
        <v>1</v>
      </c>
      <c r="K1400" s="93" t="s">
        <v>634</v>
      </c>
    </row>
    <row r="1401" spans="1:11" hidden="1" x14ac:dyDescent="0.3">
      <c r="A1401" s="97" t="s">
        <v>672</v>
      </c>
      <c r="B1401" s="62" t="s">
        <v>2938</v>
      </c>
      <c r="C1401" s="97" t="s">
        <v>2938</v>
      </c>
      <c r="D1401" s="97">
        <v>200</v>
      </c>
      <c r="E1401" s="97" t="s">
        <v>2076</v>
      </c>
      <c r="F1401" s="97" t="s">
        <v>419</v>
      </c>
      <c r="G1401" s="97" t="s">
        <v>656</v>
      </c>
      <c r="H1401" s="97">
        <v>1</v>
      </c>
      <c r="I1401" s="96">
        <f t="shared" si="21"/>
        <v>0</v>
      </c>
      <c r="J1401" s="59">
        <v>1</v>
      </c>
      <c r="K1401" s="93" t="s">
        <v>634</v>
      </c>
    </row>
    <row r="1402" spans="1:11" hidden="1" x14ac:dyDescent="0.3">
      <c r="A1402" s="97" t="s">
        <v>672</v>
      </c>
      <c r="B1402" s="62" t="s">
        <v>2939</v>
      </c>
      <c r="C1402" s="97" t="s">
        <v>2939</v>
      </c>
      <c r="D1402" s="97">
        <v>200</v>
      </c>
      <c r="E1402" s="97" t="s">
        <v>2076</v>
      </c>
      <c r="F1402" s="97" t="s">
        <v>419</v>
      </c>
      <c r="G1402" s="97" t="s">
        <v>656</v>
      </c>
      <c r="H1402" s="97">
        <v>1</v>
      </c>
      <c r="I1402" s="96">
        <f t="shared" si="21"/>
        <v>0</v>
      </c>
      <c r="J1402" s="59">
        <v>1</v>
      </c>
      <c r="K1402" s="93" t="s">
        <v>634</v>
      </c>
    </row>
    <row r="1403" spans="1:11" hidden="1" x14ac:dyDescent="0.3">
      <c r="A1403" s="97" t="s">
        <v>672</v>
      </c>
      <c r="B1403" s="62" t="s">
        <v>2940</v>
      </c>
      <c r="C1403" s="97" t="s">
        <v>2941</v>
      </c>
      <c r="D1403" s="97">
        <v>186.96</v>
      </c>
      <c r="E1403" s="97" t="s">
        <v>2076</v>
      </c>
      <c r="F1403" s="97" t="s">
        <v>419</v>
      </c>
      <c r="G1403" s="97" t="s">
        <v>656</v>
      </c>
      <c r="H1403" s="97">
        <v>1</v>
      </c>
      <c r="I1403" s="96">
        <f t="shared" si="21"/>
        <v>0</v>
      </c>
      <c r="J1403" s="59">
        <v>1</v>
      </c>
      <c r="K1403" s="93" t="s">
        <v>634</v>
      </c>
    </row>
    <row r="1404" spans="1:11" hidden="1" x14ac:dyDescent="0.3">
      <c r="A1404" s="97" t="s">
        <v>672</v>
      </c>
      <c r="B1404" s="62" t="s">
        <v>2942</v>
      </c>
      <c r="C1404" s="97" t="s">
        <v>2943</v>
      </c>
      <c r="D1404" s="97">
        <v>165</v>
      </c>
      <c r="E1404" s="97" t="s">
        <v>2076</v>
      </c>
      <c r="F1404" s="97" t="s">
        <v>419</v>
      </c>
      <c r="G1404" s="97" t="s">
        <v>656</v>
      </c>
      <c r="H1404" s="97">
        <v>1</v>
      </c>
      <c r="I1404" s="96">
        <f t="shared" si="21"/>
        <v>0</v>
      </c>
      <c r="J1404" s="59">
        <v>1</v>
      </c>
      <c r="K1404" s="93" t="s">
        <v>634</v>
      </c>
    </row>
    <row r="1405" spans="1:11" hidden="1" x14ac:dyDescent="0.3">
      <c r="A1405" s="97" t="s">
        <v>672</v>
      </c>
      <c r="B1405" s="62" t="s">
        <v>2110</v>
      </c>
      <c r="C1405" s="97" t="s">
        <v>2110</v>
      </c>
      <c r="D1405" s="97">
        <v>160</v>
      </c>
      <c r="E1405" s="97" t="s">
        <v>2076</v>
      </c>
      <c r="F1405" s="97" t="s">
        <v>419</v>
      </c>
      <c r="G1405" s="97" t="s">
        <v>656</v>
      </c>
      <c r="H1405" s="97">
        <v>1</v>
      </c>
      <c r="I1405" s="96">
        <f t="shared" si="21"/>
        <v>0</v>
      </c>
      <c r="J1405" s="59">
        <v>1</v>
      </c>
      <c r="K1405" s="93" t="s">
        <v>634</v>
      </c>
    </row>
    <row r="1406" spans="1:11" hidden="1" x14ac:dyDescent="0.3">
      <c r="A1406" s="97" t="s">
        <v>672</v>
      </c>
      <c r="B1406" s="62" t="s">
        <v>2944</v>
      </c>
      <c r="C1406" s="97" t="s">
        <v>2944</v>
      </c>
      <c r="D1406" s="97">
        <v>160</v>
      </c>
      <c r="E1406" s="97" t="s">
        <v>2076</v>
      </c>
      <c r="F1406" s="97" t="s">
        <v>419</v>
      </c>
      <c r="G1406" s="97" t="s">
        <v>656</v>
      </c>
      <c r="H1406" s="97">
        <v>1</v>
      </c>
      <c r="I1406" s="96">
        <f t="shared" si="21"/>
        <v>0</v>
      </c>
      <c r="J1406" s="59">
        <v>1</v>
      </c>
      <c r="K1406" s="93" t="s">
        <v>634</v>
      </c>
    </row>
    <row r="1407" spans="1:11" hidden="1" x14ac:dyDescent="0.3">
      <c r="A1407" s="97" t="s">
        <v>672</v>
      </c>
      <c r="B1407" s="62" t="s">
        <v>2945</v>
      </c>
      <c r="C1407" s="97" t="s">
        <v>2946</v>
      </c>
      <c r="D1407" s="97">
        <v>155</v>
      </c>
      <c r="E1407" s="97" t="s">
        <v>2076</v>
      </c>
      <c r="F1407" s="97" t="s">
        <v>419</v>
      </c>
      <c r="G1407" s="97" t="s">
        <v>656</v>
      </c>
      <c r="H1407" s="97">
        <v>1</v>
      </c>
      <c r="I1407" s="96">
        <f t="shared" si="21"/>
        <v>0</v>
      </c>
      <c r="J1407" s="59">
        <v>1</v>
      </c>
      <c r="K1407" s="93" t="s">
        <v>634</v>
      </c>
    </row>
    <row r="1408" spans="1:11" hidden="1" x14ac:dyDescent="0.3">
      <c r="A1408" s="97" t="s">
        <v>672</v>
      </c>
      <c r="B1408" s="62" t="s">
        <v>2947</v>
      </c>
      <c r="C1408" s="97" t="s">
        <v>2947</v>
      </c>
      <c r="D1408" s="97">
        <v>153.52000000000001</v>
      </c>
      <c r="E1408" s="97" t="s">
        <v>2076</v>
      </c>
      <c r="F1408" s="97" t="s">
        <v>419</v>
      </c>
      <c r="G1408" s="97" t="s">
        <v>656</v>
      </c>
      <c r="H1408" s="97">
        <v>1</v>
      </c>
      <c r="I1408" s="96">
        <f t="shared" si="21"/>
        <v>0</v>
      </c>
      <c r="J1408" s="59">
        <v>1</v>
      </c>
      <c r="K1408" s="93" t="s">
        <v>634</v>
      </c>
    </row>
    <row r="1409" spans="1:11" hidden="1" x14ac:dyDescent="0.3">
      <c r="A1409" s="97" t="s">
        <v>672</v>
      </c>
      <c r="B1409" s="62" t="s">
        <v>2948</v>
      </c>
      <c r="C1409" s="97" t="s">
        <v>2949</v>
      </c>
      <c r="D1409" s="97">
        <v>152</v>
      </c>
      <c r="E1409" s="97" t="s">
        <v>2076</v>
      </c>
      <c r="F1409" s="97" t="s">
        <v>419</v>
      </c>
      <c r="G1409" s="97" t="s">
        <v>656</v>
      </c>
      <c r="H1409" s="97">
        <v>1</v>
      </c>
      <c r="I1409" s="96">
        <f t="shared" si="21"/>
        <v>0</v>
      </c>
      <c r="J1409" s="59">
        <v>1</v>
      </c>
      <c r="K1409" s="93" t="s">
        <v>634</v>
      </c>
    </row>
    <row r="1410" spans="1:11" hidden="1" x14ac:dyDescent="0.3">
      <c r="A1410" s="97" t="s">
        <v>672</v>
      </c>
      <c r="B1410" s="62" t="s">
        <v>2950</v>
      </c>
      <c r="C1410" s="97" t="s">
        <v>2950</v>
      </c>
      <c r="D1410" s="97">
        <v>150</v>
      </c>
      <c r="E1410" s="97" t="s">
        <v>2076</v>
      </c>
      <c r="F1410" s="97" t="s">
        <v>419</v>
      </c>
      <c r="G1410" s="97" t="s">
        <v>656</v>
      </c>
      <c r="H1410" s="97">
        <v>1</v>
      </c>
      <c r="I1410" s="96">
        <f t="shared" ref="I1410:I1473" si="22">NOT(H1410)*1</f>
        <v>0</v>
      </c>
      <c r="J1410" s="59">
        <v>1</v>
      </c>
      <c r="K1410" s="93" t="s">
        <v>634</v>
      </c>
    </row>
    <row r="1411" spans="1:11" hidden="1" x14ac:dyDescent="0.3">
      <c r="A1411" s="97" t="s">
        <v>672</v>
      </c>
      <c r="B1411" s="62" t="s">
        <v>2951</v>
      </c>
      <c r="C1411" s="97" t="s">
        <v>2952</v>
      </c>
      <c r="D1411" s="97">
        <v>150</v>
      </c>
      <c r="E1411" s="97" t="s">
        <v>2076</v>
      </c>
      <c r="F1411" s="97" t="s">
        <v>419</v>
      </c>
      <c r="G1411" s="97" t="s">
        <v>656</v>
      </c>
      <c r="H1411" s="97">
        <v>1</v>
      </c>
      <c r="I1411" s="96">
        <f t="shared" si="22"/>
        <v>0</v>
      </c>
      <c r="J1411" s="59">
        <v>1</v>
      </c>
      <c r="K1411" s="93" t="s">
        <v>634</v>
      </c>
    </row>
    <row r="1412" spans="1:11" hidden="1" x14ac:dyDescent="0.3">
      <c r="A1412" s="97" t="s">
        <v>672</v>
      </c>
      <c r="B1412" s="62" t="s">
        <v>2953</v>
      </c>
      <c r="C1412" s="97" t="s">
        <v>2954</v>
      </c>
      <c r="D1412" s="97">
        <v>139</v>
      </c>
      <c r="E1412" s="97" t="s">
        <v>2076</v>
      </c>
      <c r="F1412" s="97" t="s">
        <v>419</v>
      </c>
      <c r="G1412" s="97" t="s">
        <v>656</v>
      </c>
      <c r="H1412" s="97">
        <v>1</v>
      </c>
      <c r="I1412" s="96">
        <f t="shared" si="22"/>
        <v>0</v>
      </c>
      <c r="J1412" s="59">
        <v>1</v>
      </c>
      <c r="K1412" s="93" t="s">
        <v>634</v>
      </c>
    </row>
    <row r="1413" spans="1:11" hidden="1" x14ac:dyDescent="0.3">
      <c r="A1413" s="97" t="s">
        <v>672</v>
      </c>
      <c r="B1413" s="62" t="s">
        <v>2955</v>
      </c>
      <c r="C1413" s="97" t="s">
        <v>2955</v>
      </c>
      <c r="D1413" s="97">
        <v>136.80000000000001</v>
      </c>
      <c r="E1413" s="97" t="s">
        <v>2076</v>
      </c>
      <c r="F1413" s="97" t="s">
        <v>419</v>
      </c>
      <c r="G1413" s="97" t="s">
        <v>656</v>
      </c>
      <c r="H1413" s="97">
        <v>1</v>
      </c>
      <c r="I1413" s="96">
        <f t="shared" si="22"/>
        <v>0</v>
      </c>
      <c r="J1413" s="59">
        <v>0</v>
      </c>
      <c r="K1413" s="93" t="s">
        <v>634</v>
      </c>
    </row>
    <row r="1414" spans="1:11" hidden="1" x14ac:dyDescent="0.3">
      <c r="A1414" s="97" t="s">
        <v>672</v>
      </c>
      <c r="B1414" s="62" t="s">
        <v>2956</v>
      </c>
      <c r="C1414" s="97" t="s">
        <v>2957</v>
      </c>
      <c r="D1414" s="97">
        <v>133</v>
      </c>
      <c r="E1414" s="97" t="s">
        <v>2076</v>
      </c>
      <c r="F1414" s="97" t="s">
        <v>419</v>
      </c>
      <c r="G1414" s="97" t="s">
        <v>656</v>
      </c>
      <c r="H1414" s="97">
        <v>1</v>
      </c>
      <c r="I1414" s="96">
        <f t="shared" si="22"/>
        <v>0</v>
      </c>
      <c r="J1414" s="59">
        <v>1</v>
      </c>
      <c r="K1414" s="93" t="s">
        <v>634</v>
      </c>
    </row>
    <row r="1415" spans="1:11" hidden="1" x14ac:dyDescent="0.3">
      <c r="A1415" s="97" t="s">
        <v>672</v>
      </c>
      <c r="B1415" s="62" t="s">
        <v>589</v>
      </c>
      <c r="C1415" s="97" t="s">
        <v>2958</v>
      </c>
      <c r="D1415" s="97">
        <v>131.19999999999999</v>
      </c>
      <c r="E1415" s="97" t="s">
        <v>2076</v>
      </c>
      <c r="F1415" s="97" t="s">
        <v>419</v>
      </c>
      <c r="G1415" s="97" t="s">
        <v>656</v>
      </c>
      <c r="H1415" s="97">
        <v>1</v>
      </c>
      <c r="I1415" s="96">
        <f t="shared" si="22"/>
        <v>0</v>
      </c>
      <c r="J1415" s="59">
        <v>1</v>
      </c>
      <c r="K1415" s="93" t="s">
        <v>634</v>
      </c>
    </row>
    <row r="1416" spans="1:11" hidden="1" x14ac:dyDescent="0.3">
      <c r="A1416" s="97" t="s">
        <v>672</v>
      </c>
      <c r="B1416" s="62" t="s">
        <v>2959</v>
      </c>
      <c r="C1416" s="97" t="s">
        <v>2960</v>
      </c>
      <c r="D1416" s="97">
        <v>130</v>
      </c>
      <c r="E1416" s="97" t="s">
        <v>2076</v>
      </c>
      <c r="F1416" s="97" t="s">
        <v>419</v>
      </c>
      <c r="G1416" s="97" t="s">
        <v>656</v>
      </c>
      <c r="H1416" s="97">
        <v>1</v>
      </c>
      <c r="I1416" s="96">
        <f t="shared" si="22"/>
        <v>0</v>
      </c>
      <c r="J1416" s="59">
        <v>1</v>
      </c>
      <c r="K1416" s="93" t="s">
        <v>634</v>
      </c>
    </row>
    <row r="1417" spans="1:11" hidden="1" x14ac:dyDescent="0.3">
      <c r="A1417" s="97" t="s">
        <v>672</v>
      </c>
      <c r="B1417" s="62" t="s">
        <v>2961</v>
      </c>
      <c r="C1417" s="97" t="s">
        <v>2961</v>
      </c>
      <c r="D1417" s="97">
        <v>128</v>
      </c>
      <c r="E1417" s="97" t="s">
        <v>2076</v>
      </c>
      <c r="F1417" s="97" t="s">
        <v>419</v>
      </c>
      <c r="G1417" s="97" t="s">
        <v>656</v>
      </c>
      <c r="H1417" s="97">
        <v>1</v>
      </c>
      <c r="I1417" s="96">
        <f t="shared" si="22"/>
        <v>0</v>
      </c>
      <c r="J1417" s="59">
        <v>0</v>
      </c>
      <c r="K1417" s="93" t="s">
        <v>634</v>
      </c>
    </row>
    <row r="1418" spans="1:11" hidden="1" x14ac:dyDescent="0.3">
      <c r="A1418" s="97" t="s">
        <v>672</v>
      </c>
      <c r="B1418" s="62" t="s">
        <v>2962</v>
      </c>
      <c r="C1418" s="97" t="s">
        <v>2963</v>
      </c>
      <c r="D1418" s="97">
        <v>126.1</v>
      </c>
      <c r="E1418" s="97" t="s">
        <v>2076</v>
      </c>
      <c r="F1418" s="97" t="s">
        <v>419</v>
      </c>
      <c r="G1418" s="97" t="s">
        <v>656</v>
      </c>
      <c r="H1418" s="97">
        <v>1</v>
      </c>
      <c r="I1418" s="96">
        <f t="shared" si="22"/>
        <v>0</v>
      </c>
      <c r="J1418" s="59">
        <v>1</v>
      </c>
      <c r="K1418" s="93" t="s">
        <v>634</v>
      </c>
    </row>
    <row r="1419" spans="1:11" hidden="1" x14ac:dyDescent="0.3">
      <c r="A1419" s="97" t="s">
        <v>672</v>
      </c>
      <c r="B1419" s="62" t="s">
        <v>2964</v>
      </c>
      <c r="C1419" s="97" t="s">
        <v>2965</v>
      </c>
      <c r="D1419" s="97">
        <v>125</v>
      </c>
      <c r="E1419" s="97" t="s">
        <v>2076</v>
      </c>
      <c r="F1419" s="97" t="s">
        <v>419</v>
      </c>
      <c r="G1419" s="97" t="s">
        <v>656</v>
      </c>
      <c r="H1419" s="97">
        <v>1</v>
      </c>
      <c r="I1419" s="96">
        <f t="shared" si="22"/>
        <v>0</v>
      </c>
      <c r="J1419" s="59">
        <v>1</v>
      </c>
      <c r="K1419" s="93" t="s">
        <v>634</v>
      </c>
    </row>
    <row r="1420" spans="1:11" hidden="1" x14ac:dyDescent="0.3">
      <c r="A1420" s="97" t="s">
        <v>672</v>
      </c>
      <c r="B1420" s="62" t="s">
        <v>2966</v>
      </c>
      <c r="C1420" s="97" t="s">
        <v>2967</v>
      </c>
      <c r="D1420" s="97">
        <v>114.46</v>
      </c>
      <c r="E1420" s="97" t="s">
        <v>2076</v>
      </c>
      <c r="F1420" s="97" t="s">
        <v>419</v>
      </c>
      <c r="G1420" s="97" t="s">
        <v>656</v>
      </c>
      <c r="H1420" s="97">
        <v>1</v>
      </c>
      <c r="I1420" s="96">
        <f t="shared" si="22"/>
        <v>0</v>
      </c>
      <c r="J1420" s="59">
        <v>1</v>
      </c>
      <c r="K1420" s="93" t="s">
        <v>634</v>
      </c>
    </row>
    <row r="1421" spans="1:11" hidden="1" x14ac:dyDescent="0.3">
      <c r="A1421" s="97" t="s">
        <v>672</v>
      </c>
      <c r="B1421" s="62" t="s">
        <v>2968</v>
      </c>
      <c r="C1421" s="97" t="s">
        <v>2968</v>
      </c>
      <c r="D1421" s="97">
        <v>111.2</v>
      </c>
      <c r="E1421" s="97" t="s">
        <v>2076</v>
      </c>
      <c r="F1421" s="97" t="s">
        <v>419</v>
      </c>
      <c r="G1421" s="97" t="s">
        <v>656</v>
      </c>
      <c r="H1421" s="97">
        <v>1</v>
      </c>
      <c r="I1421" s="96">
        <f t="shared" si="22"/>
        <v>0</v>
      </c>
      <c r="J1421" s="59">
        <v>1</v>
      </c>
      <c r="K1421" s="93" t="s">
        <v>634</v>
      </c>
    </row>
    <row r="1422" spans="1:11" hidden="1" x14ac:dyDescent="0.3">
      <c r="A1422" s="97" t="s">
        <v>672</v>
      </c>
      <c r="B1422" s="62" t="s">
        <v>2969</v>
      </c>
      <c r="C1422" s="97" t="s">
        <v>2970</v>
      </c>
      <c r="D1422" s="97">
        <v>110</v>
      </c>
      <c r="E1422" s="97" t="s">
        <v>2076</v>
      </c>
      <c r="F1422" s="97" t="s">
        <v>419</v>
      </c>
      <c r="G1422" s="97" t="s">
        <v>656</v>
      </c>
      <c r="H1422" s="97">
        <v>1</v>
      </c>
      <c r="I1422" s="96">
        <f t="shared" si="22"/>
        <v>0</v>
      </c>
      <c r="J1422" s="59">
        <v>1</v>
      </c>
      <c r="K1422" s="93" t="s">
        <v>634</v>
      </c>
    </row>
    <row r="1423" spans="1:11" hidden="1" x14ac:dyDescent="0.3">
      <c r="A1423" s="97" t="s">
        <v>672</v>
      </c>
      <c r="B1423" s="62" t="s">
        <v>588</v>
      </c>
      <c r="C1423" s="97" t="s">
        <v>2971</v>
      </c>
      <c r="D1423" s="97">
        <v>110</v>
      </c>
      <c r="E1423" s="97" t="s">
        <v>2076</v>
      </c>
      <c r="F1423" s="97" t="s">
        <v>419</v>
      </c>
      <c r="G1423" s="97" t="s">
        <v>656</v>
      </c>
      <c r="H1423" s="97">
        <v>1</v>
      </c>
      <c r="I1423" s="96">
        <f t="shared" si="22"/>
        <v>0</v>
      </c>
      <c r="J1423" s="59">
        <v>1</v>
      </c>
      <c r="K1423" s="93" t="s">
        <v>634</v>
      </c>
    </row>
    <row r="1424" spans="1:11" hidden="1" x14ac:dyDescent="0.3">
      <c r="A1424" s="97" t="s">
        <v>672</v>
      </c>
      <c r="B1424" s="62" t="s">
        <v>2972</v>
      </c>
      <c r="C1424" s="97" t="s">
        <v>2973</v>
      </c>
      <c r="D1424" s="97">
        <v>108</v>
      </c>
      <c r="E1424" s="97" t="s">
        <v>2076</v>
      </c>
      <c r="F1424" s="97" t="s">
        <v>419</v>
      </c>
      <c r="G1424" s="97" t="s">
        <v>656</v>
      </c>
      <c r="H1424" s="97">
        <v>1</v>
      </c>
      <c r="I1424" s="96">
        <f t="shared" si="22"/>
        <v>0</v>
      </c>
      <c r="J1424" s="59">
        <v>1</v>
      </c>
      <c r="K1424" s="93" t="s">
        <v>634</v>
      </c>
    </row>
    <row r="1425" spans="1:11" hidden="1" x14ac:dyDescent="0.3">
      <c r="A1425" s="97" t="s">
        <v>672</v>
      </c>
      <c r="B1425" s="62" t="s">
        <v>2974</v>
      </c>
      <c r="C1425" s="97" t="s">
        <v>2974</v>
      </c>
      <c r="D1425" s="97">
        <v>108</v>
      </c>
      <c r="E1425" s="97" t="s">
        <v>2076</v>
      </c>
      <c r="F1425" s="97" t="s">
        <v>419</v>
      </c>
      <c r="G1425" s="97" t="s">
        <v>656</v>
      </c>
      <c r="H1425" s="97">
        <v>1</v>
      </c>
      <c r="I1425" s="96">
        <f t="shared" si="22"/>
        <v>0</v>
      </c>
      <c r="J1425" s="59">
        <v>1</v>
      </c>
      <c r="K1425" s="93" t="s">
        <v>634</v>
      </c>
    </row>
    <row r="1426" spans="1:11" hidden="1" x14ac:dyDescent="0.3">
      <c r="A1426" s="97" t="s">
        <v>672</v>
      </c>
      <c r="B1426" s="62" t="s">
        <v>2975</v>
      </c>
      <c r="C1426" s="97" t="s">
        <v>2975</v>
      </c>
      <c r="D1426" s="97">
        <v>105</v>
      </c>
      <c r="E1426" s="97" t="s">
        <v>2076</v>
      </c>
      <c r="F1426" s="97" t="s">
        <v>419</v>
      </c>
      <c r="G1426" s="97" t="s">
        <v>656</v>
      </c>
      <c r="H1426" s="97">
        <v>1</v>
      </c>
      <c r="I1426" s="96">
        <f t="shared" si="22"/>
        <v>0</v>
      </c>
      <c r="J1426" s="59">
        <v>1</v>
      </c>
      <c r="K1426" s="93" t="s">
        <v>634</v>
      </c>
    </row>
    <row r="1427" spans="1:11" hidden="1" x14ac:dyDescent="0.3">
      <c r="A1427" s="97" t="s">
        <v>672</v>
      </c>
      <c r="B1427" s="62" t="s">
        <v>2976</v>
      </c>
      <c r="C1427" s="97" t="s">
        <v>2976</v>
      </c>
      <c r="D1427" s="97">
        <v>104</v>
      </c>
      <c r="E1427" s="97" t="s">
        <v>2076</v>
      </c>
      <c r="F1427" s="97" t="s">
        <v>419</v>
      </c>
      <c r="G1427" s="97" t="s">
        <v>656</v>
      </c>
      <c r="H1427" s="97">
        <v>1</v>
      </c>
      <c r="I1427" s="96">
        <f t="shared" si="22"/>
        <v>0</v>
      </c>
      <c r="J1427" s="59">
        <v>1</v>
      </c>
      <c r="K1427" s="93" t="s">
        <v>634</v>
      </c>
    </row>
    <row r="1428" spans="1:11" hidden="1" x14ac:dyDescent="0.3">
      <c r="A1428" s="97" t="s">
        <v>672</v>
      </c>
      <c r="B1428" s="62" t="s">
        <v>2132</v>
      </c>
      <c r="C1428" s="97" t="s">
        <v>2132</v>
      </c>
      <c r="D1428" s="97">
        <v>100.815</v>
      </c>
      <c r="E1428" s="97" t="s">
        <v>2076</v>
      </c>
      <c r="F1428" s="97" t="s">
        <v>419</v>
      </c>
      <c r="G1428" s="97" t="s">
        <v>656</v>
      </c>
      <c r="H1428" s="97">
        <v>1</v>
      </c>
      <c r="I1428" s="96">
        <f t="shared" si="22"/>
        <v>0</v>
      </c>
      <c r="J1428" s="59">
        <v>1</v>
      </c>
      <c r="K1428" s="93" t="s">
        <v>634</v>
      </c>
    </row>
    <row r="1429" spans="1:11" hidden="1" x14ac:dyDescent="0.3">
      <c r="A1429" s="97" t="s">
        <v>672</v>
      </c>
      <c r="B1429" s="62" t="s">
        <v>2977</v>
      </c>
      <c r="C1429" s="97" t="s">
        <v>2978</v>
      </c>
      <c r="D1429" s="97">
        <v>100</v>
      </c>
      <c r="E1429" s="97" t="s">
        <v>2076</v>
      </c>
      <c r="F1429" s="97" t="s">
        <v>419</v>
      </c>
      <c r="G1429" s="97" t="s">
        <v>656</v>
      </c>
      <c r="H1429" s="97">
        <v>1</v>
      </c>
      <c r="I1429" s="96">
        <f t="shared" si="22"/>
        <v>0</v>
      </c>
      <c r="J1429" s="59">
        <v>1</v>
      </c>
      <c r="K1429" s="93" t="s">
        <v>634</v>
      </c>
    </row>
    <row r="1430" spans="1:11" hidden="1" x14ac:dyDescent="0.3">
      <c r="A1430" s="97" t="s">
        <v>672</v>
      </c>
      <c r="B1430" s="62" t="s">
        <v>2979</v>
      </c>
      <c r="C1430" s="97" t="s">
        <v>2980</v>
      </c>
      <c r="D1430" s="97">
        <v>100</v>
      </c>
      <c r="E1430" s="97" t="s">
        <v>2076</v>
      </c>
      <c r="F1430" s="97" t="s">
        <v>419</v>
      </c>
      <c r="G1430" s="97" t="s">
        <v>656</v>
      </c>
      <c r="H1430" s="97">
        <v>1</v>
      </c>
      <c r="I1430" s="96">
        <f t="shared" si="22"/>
        <v>0</v>
      </c>
      <c r="J1430" s="59">
        <v>1</v>
      </c>
      <c r="K1430" s="93" t="s">
        <v>634</v>
      </c>
    </row>
    <row r="1431" spans="1:11" hidden="1" x14ac:dyDescent="0.3">
      <c r="A1431" s="97" t="s">
        <v>672</v>
      </c>
      <c r="B1431" s="62" t="s">
        <v>2981</v>
      </c>
      <c r="C1431" s="97" t="s">
        <v>2981</v>
      </c>
      <c r="D1431" s="97">
        <v>100</v>
      </c>
      <c r="E1431" s="97" t="s">
        <v>2076</v>
      </c>
      <c r="F1431" s="97" t="s">
        <v>419</v>
      </c>
      <c r="G1431" s="97" t="s">
        <v>656</v>
      </c>
      <c r="H1431" s="97">
        <v>1</v>
      </c>
      <c r="I1431" s="96">
        <f t="shared" si="22"/>
        <v>0</v>
      </c>
      <c r="J1431" s="59">
        <v>1</v>
      </c>
      <c r="K1431" s="93" t="s">
        <v>634</v>
      </c>
    </row>
    <row r="1432" spans="1:11" hidden="1" x14ac:dyDescent="0.3">
      <c r="A1432" s="97" t="s">
        <v>672</v>
      </c>
      <c r="B1432" s="62" t="s">
        <v>2982</v>
      </c>
      <c r="C1432" s="97" t="s">
        <v>2983</v>
      </c>
      <c r="D1432" s="97">
        <v>93.6</v>
      </c>
      <c r="E1432" s="97" t="s">
        <v>2076</v>
      </c>
      <c r="F1432" s="97" t="s">
        <v>419</v>
      </c>
      <c r="G1432" s="97" t="s">
        <v>656</v>
      </c>
      <c r="H1432" s="97">
        <v>1</v>
      </c>
      <c r="I1432" s="96">
        <f t="shared" si="22"/>
        <v>0</v>
      </c>
      <c r="J1432" s="59">
        <v>1</v>
      </c>
      <c r="K1432" s="93" t="s">
        <v>634</v>
      </c>
    </row>
    <row r="1433" spans="1:11" hidden="1" x14ac:dyDescent="0.3">
      <c r="A1433" s="97" t="s">
        <v>672</v>
      </c>
      <c r="B1433" s="62" t="s">
        <v>2984</v>
      </c>
      <c r="C1433" s="97" t="s">
        <v>2985</v>
      </c>
      <c r="D1433" s="97">
        <v>92</v>
      </c>
      <c r="E1433" s="97" t="s">
        <v>2076</v>
      </c>
      <c r="F1433" s="97" t="s">
        <v>419</v>
      </c>
      <c r="G1433" s="97" t="s">
        <v>656</v>
      </c>
      <c r="H1433" s="97">
        <v>1</v>
      </c>
      <c r="I1433" s="96">
        <f t="shared" si="22"/>
        <v>0</v>
      </c>
      <c r="J1433" s="59">
        <v>1</v>
      </c>
      <c r="K1433" s="93" t="s">
        <v>634</v>
      </c>
    </row>
    <row r="1434" spans="1:11" hidden="1" x14ac:dyDescent="0.3">
      <c r="A1434" s="97" t="s">
        <v>672</v>
      </c>
      <c r="B1434" s="62" t="s">
        <v>2986</v>
      </c>
      <c r="C1434" s="97" t="s">
        <v>2987</v>
      </c>
      <c r="D1434" s="97">
        <v>85</v>
      </c>
      <c r="E1434" s="97" t="s">
        <v>2076</v>
      </c>
      <c r="F1434" s="97" t="s">
        <v>419</v>
      </c>
      <c r="G1434" s="97" t="s">
        <v>656</v>
      </c>
      <c r="H1434" s="97">
        <v>1</v>
      </c>
      <c r="I1434" s="96">
        <f t="shared" si="22"/>
        <v>0</v>
      </c>
      <c r="J1434" s="59">
        <v>1</v>
      </c>
      <c r="K1434" s="93" t="s">
        <v>634</v>
      </c>
    </row>
    <row r="1435" spans="1:11" hidden="1" x14ac:dyDescent="0.3">
      <c r="A1435" s="97" t="s">
        <v>672</v>
      </c>
      <c r="B1435" s="62" t="s">
        <v>2988</v>
      </c>
      <c r="C1435" s="97" t="s">
        <v>2988</v>
      </c>
      <c r="D1435" s="97">
        <v>80</v>
      </c>
      <c r="E1435" s="97" t="s">
        <v>2076</v>
      </c>
      <c r="F1435" s="97" t="s">
        <v>419</v>
      </c>
      <c r="G1435" s="97" t="s">
        <v>656</v>
      </c>
      <c r="H1435" s="97">
        <v>1</v>
      </c>
      <c r="I1435" s="96">
        <f t="shared" si="22"/>
        <v>0</v>
      </c>
      <c r="J1435" s="59">
        <v>1</v>
      </c>
      <c r="K1435" s="93" t="s">
        <v>634</v>
      </c>
    </row>
    <row r="1436" spans="1:11" hidden="1" x14ac:dyDescent="0.3">
      <c r="A1436" s="97" t="s">
        <v>672</v>
      </c>
      <c r="B1436" s="62" t="s">
        <v>2989</v>
      </c>
      <c r="C1436" s="97" t="s">
        <v>2990</v>
      </c>
      <c r="D1436" s="97">
        <v>75</v>
      </c>
      <c r="E1436" s="97" t="s">
        <v>2076</v>
      </c>
      <c r="F1436" s="97" t="s">
        <v>419</v>
      </c>
      <c r="G1436" s="97" t="s">
        <v>656</v>
      </c>
      <c r="H1436" s="97">
        <v>1</v>
      </c>
      <c r="I1436" s="96">
        <f t="shared" si="22"/>
        <v>0</v>
      </c>
      <c r="J1436" s="59">
        <v>1</v>
      </c>
      <c r="K1436" s="93" t="s">
        <v>634</v>
      </c>
    </row>
    <row r="1437" spans="1:11" hidden="1" x14ac:dyDescent="0.3">
      <c r="A1437" s="97" t="s">
        <v>672</v>
      </c>
      <c r="B1437" s="62" t="s">
        <v>2991</v>
      </c>
      <c r="C1437" s="97" t="s">
        <v>2992</v>
      </c>
      <c r="D1437" s="97">
        <v>66</v>
      </c>
      <c r="E1437" s="97" t="s">
        <v>2076</v>
      </c>
      <c r="F1437" s="97" t="s">
        <v>419</v>
      </c>
      <c r="G1437" s="97" t="s">
        <v>656</v>
      </c>
      <c r="H1437" s="97">
        <v>1</v>
      </c>
      <c r="I1437" s="96">
        <f t="shared" si="22"/>
        <v>0</v>
      </c>
      <c r="J1437" s="59">
        <v>1</v>
      </c>
      <c r="K1437" s="93" t="s">
        <v>634</v>
      </c>
    </row>
    <row r="1438" spans="1:11" hidden="1" x14ac:dyDescent="0.3">
      <c r="A1438" s="97" t="s">
        <v>672</v>
      </c>
      <c r="B1438" s="62" t="s">
        <v>2993</v>
      </c>
      <c r="C1438" s="97" t="s">
        <v>2994</v>
      </c>
      <c r="D1438" s="97">
        <v>60</v>
      </c>
      <c r="E1438" s="97" t="s">
        <v>2076</v>
      </c>
      <c r="F1438" s="97" t="s">
        <v>419</v>
      </c>
      <c r="G1438" s="97" t="s">
        <v>656</v>
      </c>
      <c r="H1438" s="97">
        <v>1</v>
      </c>
      <c r="I1438" s="96">
        <f t="shared" si="22"/>
        <v>0</v>
      </c>
      <c r="J1438" s="59">
        <v>1</v>
      </c>
      <c r="K1438" s="93" t="s">
        <v>634</v>
      </c>
    </row>
    <row r="1439" spans="1:11" hidden="1" x14ac:dyDescent="0.3">
      <c r="A1439" s="97" t="s">
        <v>672</v>
      </c>
      <c r="B1439" s="62" t="s">
        <v>2995</v>
      </c>
      <c r="C1439" s="97" t="s">
        <v>2996</v>
      </c>
      <c r="D1439" s="97">
        <v>60</v>
      </c>
      <c r="E1439" s="97" t="s">
        <v>2076</v>
      </c>
      <c r="F1439" s="97" t="s">
        <v>419</v>
      </c>
      <c r="G1439" s="97" t="s">
        <v>656</v>
      </c>
      <c r="H1439" s="97">
        <v>1</v>
      </c>
      <c r="I1439" s="96">
        <f t="shared" si="22"/>
        <v>0</v>
      </c>
      <c r="J1439" s="59">
        <v>1</v>
      </c>
      <c r="K1439" s="93" t="s">
        <v>634</v>
      </c>
    </row>
    <row r="1440" spans="1:11" hidden="1" x14ac:dyDescent="0.3">
      <c r="A1440" s="97" t="s">
        <v>672</v>
      </c>
      <c r="B1440" s="62" t="s">
        <v>2997</v>
      </c>
      <c r="C1440" s="97" t="s">
        <v>2998</v>
      </c>
      <c r="D1440" s="97">
        <v>60</v>
      </c>
      <c r="E1440" s="97" t="s">
        <v>2076</v>
      </c>
      <c r="F1440" s="97" t="s">
        <v>419</v>
      </c>
      <c r="G1440" s="97" t="s">
        <v>656</v>
      </c>
      <c r="H1440" s="97">
        <v>1</v>
      </c>
      <c r="I1440" s="96">
        <f t="shared" si="22"/>
        <v>0</v>
      </c>
      <c r="J1440" s="59">
        <v>1</v>
      </c>
      <c r="K1440" s="93" t="s">
        <v>634</v>
      </c>
    </row>
    <row r="1441" spans="1:11" hidden="1" x14ac:dyDescent="0.3">
      <c r="A1441" s="97" t="s">
        <v>672</v>
      </c>
      <c r="B1441" s="62" t="s">
        <v>2999</v>
      </c>
      <c r="C1441" s="97" t="s">
        <v>3000</v>
      </c>
      <c r="D1441" s="97">
        <v>55</v>
      </c>
      <c r="E1441" s="97" t="s">
        <v>2076</v>
      </c>
      <c r="F1441" s="97" t="s">
        <v>419</v>
      </c>
      <c r="G1441" s="97" t="s">
        <v>656</v>
      </c>
      <c r="H1441" s="97">
        <v>1</v>
      </c>
      <c r="I1441" s="96">
        <f t="shared" si="22"/>
        <v>0</v>
      </c>
      <c r="J1441" s="59">
        <v>1</v>
      </c>
      <c r="K1441" s="93" t="s">
        <v>634</v>
      </c>
    </row>
    <row r="1442" spans="1:11" hidden="1" x14ac:dyDescent="0.3">
      <c r="A1442" s="97" t="s">
        <v>672</v>
      </c>
      <c r="B1442" s="62" t="s">
        <v>3001</v>
      </c>
      <c r="C1442" s="97" t="s">
        <v>3002</v>
      </c>
      <c r="D1442" s="97">
        <v>54</v>
      </c>
      <c r="E1442" s="97" t="s">
        <v>2076</v>
      </c>
      <c r="F1442" s="97" t="s">
        <v>419</v>
      </c>
      <c r="G1442" s="97" t="s">
        <v>656</v>
      </c>
      <c r="H1442" s="97">
        <v>1</v>
      </c>
      <c r="I1442" s="96">
        <f t="shared" si="22"/>
        <v>0</v>
      </c>
      <c r="J1442" s="59">
        <v>1</v>
      </c>
      <c r="K1442" s="93" t="s">
        <v>634</v>
      </c>
    </row>
    <row r="1443" spans="1:11" hidden="1" x14ac:dyDescent="0.3">
      <c r="A1443" s="97" t="s">
        <v>672</v>
      </c>
      <c r="B1443" s="62" t="s">
        <v>3003</v>
      </c>
      <c r="C1443" s="97" t="s">
        <v>3003</v>
      </c>
      <c r="D1443" s="97">
        <v>51.3</v>
      </c>
      <c r="E1443" s="97" t="s">
        <v>2076</v>
      </c>
      <c r="F1443" s="97" t="s">
        <v>419</v>
      </c>
      <c r="G1443" s="97" t="s">
        <v>656</v>
      </c>
      <c r="H1443" s="97">
        <v>1</v>
      </c>
      <c r="I1443" s="96">
        <f t="shared" si="22"/>
        <v>0</v>
      </c>
      <c r="J1443" s="59">
        <v>0</v>
      </c>
      <c r="K1443" s="93" t="s">
        <v>634</v>
      </c>
    </row>
    <row r="1444" spans="1:11" hidden="1" x14ac:dyDescent="0.3">
      <c r="A1444" s="97" t="s">
        <v>672</v>
      </c>
      <c r="B1444" s="62" t="s">
        <v>3004</v>
      </c>
      <c r="C1444" s="97" t="s">
        <v>3005</v>
      </c>
      <c r="D1444" s="97">
        <v>50</v>
      </c>
      <c r="E1444" s="97" t="s">
        <v>2076</v>
      </c>
      <c r="F1444" s="97" t="s">
        <v>419</v>
      </c>
      <c r="G1444" s="97" t="s">
        <v>656</v>
      </c>
      <c r="H1444" s="97">
        <v>1</v>
      </c>
      <c r="I1444" s="96">
        <f t="shared" si="22"/>
        <v>0</v>
      </c>
      <c r="J1444" s="59">
        <v>1</v>
      </c>
      <c r="K1444" s="93" t="s">
        <v>634</v>
      </c>
    </row>
    <row r="1445" spans="1:11" hidden="1" x14ac:dyDescent="0.3">
      <c r="A1445" s="97" t="s">
        <v>672</v>
      </c>
      <c r="B1445" s="62" t="s">
        <v>3006</v>
      </c>
      <c r="C1445" s="97" t="s">
        <v>3006</v>
      </c>
      <c r="D1445" s="97">
        <v>50</v>
      </c>
      <c r="E1445" s="97" t="s">
        <v>2076</v>
      </c>
      <c r="F1445" s="97" t="s">
        <v>419</v>
      </c>
      <c r="G1445" s="97" t="s">
        <v>656</v>
      </c>
      <c r="H1445" s="97">
        <v>1</v>
      </c>
      <c r="I1445" s="96">
        <f t="shared" si="22"/>
        <v>0</v>
      </c>
      <c r="J1445" s="59">
        <v>0</v>
      </c>
      <c r="K1445" s="93" t="s">
        <v>634</v>
      </c>
    </row>
    <row r="1446" spans="1:11" hidden="1" x14ac:dyDescent="0.3">
      <c r="A1446" s="97" t="s">
        <v>672</v>
      </c>
      <c r="B1446" s="62" t="s">
        <v>3007</v>
      </c>
      <c r="C1446" s="97" t="s">
        <v>3008</v>
      </c>
      <c r="D1446" s="97">
        <v>50</v>
      </c>
      <c r="E1446" s="97" t="s">
        <v>2076</v>
      </c>
      <c r="F1446" s="97" t="s">
        <v>419</v>
      </c>
      <c r="G1446" s="97" t="s">
        <v>656</v>
      </c>
      <c r="H1446" s="97">
        <v>1</v>
      </c>
      <c r="I1446" s="96">
        <f t="shared" si="22"/>
        <v>0</v>
      </c>
      <c r="J1446" s="59">
        <v>1</v>
      </c>
      <c r="K1446" s="93" t="s">
        <v>634</v>
      </c>
    </row>
    <row r="1447" spans="1:11" hidden="1" x14ac:dyDescent="0.3">
      <c r="A1447" s="97" t="s">
        <v>672</v>
      </c>
      <c r="B1447" s="62" t="s">
        <v>3009</v>
      </c>
      <c r="C1447" s="97" t="s">
        <v>3009</v>
      </c>
      <c r="D1447" s="97">
        <v>50</v>
      </c>
      <c r="E1447" s="97" t="s">
        <v>2076</v>
      </c>
      <c r="F1447" s="97" t="s">
        <v>419</v>
      </c>
      <c r="G1447" s="97" t="s">
        <v>656</v>
      </c>
      <c r="H1447" s="97">
        <v>1</v>
      </c>
      <c r="I1447" s="96">
        <f t="shared" si="22"/>
        <v>0</v>
      </c>
      <c r="J1447" s="59">
        <v>1</v>
      </c>
      <c r="K1447" s="93" t="s">
        <v>634</v>
      </c>
    </row>
    <row r="1448" spans="1:11" hidden="1" x14ac:dyDescent="0.3">
      <c r="A1448" s="97" t="s">
        <v>672</v>
      </c>
      <c r="B1448" s="62" t="s">
        <v>3010</v>
      </c>
      <c r="C1448" s="97" t="s">
        <v>3010</v>
      </c>
      <c r="D1448" s="97">
        <v>50</v>
      </c>
      <c r="E1448" s="97" t="s">
        <v>2076</v>
      </c>
      <c r="F1448" s="97" t="s">
        <v>419</v>
      </c>
      <c r="G1448" s="97" t="s">
        <v>656</v>
      </c>
      <c r="H1448" s="97">
        <v>1</v>
      </c>
      <c r="I1448" s="96">
        <f t="shared" si="22"/>
        <v>0</v>
      </c>
      <c r="J1448" s="59">
        <v>1</v>
      </c>
      <c r="K1448" s="93" t="s">
        <v>634</v>
      </c>
    </row>
    <row r="1449" spans="1:11" hidden="1" x14ac:dyDescent="0.3">
      <c r="A1449" s="97" t="s">
        <v>672</v>
      </c>
      <c r="B1449" s="62" t="s">
        <v>3011</v>
      </c>
      <c r="C1449" s="97" t="s">
        <v>3012</v>
      </c>
      <c r="D1449" s="97">
        <v>48</v>
      </c>
      <c r="E1449" s="97" t="s">
        <v>2076</v>
      </c>
      <c r="F1449" s="97" t="s">
        <v>419</v>
      </c>
      <c r="G1449" s="97" t="s">
        <v>656</v>
      </c>
      <c r="H1449" s="97">
        <v>1</v>
      </c>
      <c r="I1449" s="96">
        <f t="shared" si="22"/>
        <v>0</v>
      </c>
      <c r="J1449" s="59">
        <v>1</v>
      </c>
      <c r="K1449" s="93" t="s">
        <v>634</v>
      </c>
    </row>
    <row r="1450" spans="1:11" hidden="1" x14ac:dyDescent="0.3">
      <c r="A1450" s="97" t="s">
        <v>672</v>
      </c>
      <c r="B1450" s="62" t="s">
        <v>3013</v>
      </c>
      <c r="C1450" s="97" t="s">
        <v>3014</v>
      </c>
      <c r="D1450" s="97">
        <v>45.6</v>
      </c>
      <c r="E1450" s="97" t="s">
        <v>2076</v>
      </c>
      <c r="F1450" s="97" t="s">
        <v>419</v>
      </c>
      <c r="G1450" s="97" t="s">
        <v>656</v>
      </c>
      <c r="H1450" s="97">
        <v>1</v>
      </c>
      <c r="I1450" s="96">
        <f t="shared" si="22"/>
        <v>0</v>
      </c>
      <c r="J1450" s="59">
        <v>1</v>
      </c>
      <c r="K1450" s="93" t="s">
        <v>634</v>
      </c>
    </row>
    <row r="1451" spans="1:11" hidden="1" x14ac:dyDescent="0.3">
      <c r="A1451" s="97" t="s">
        <v>672</v>
      </c>
      <c r="B1451" s="62" t="s">
        <v>3015</v>
      </c>
      <c r="C1451" s="97" t="s">
        <v>3015</v>
      </c>
      <c r="D1451" s="97">
        <v>45</v>
      </c>
      <c r="E1451" s="97" t="s">
        <v>2076</v>
      </c>
      <c r="F1451" s="97" t="s">
        <v>419</v>
      </c>
      <c r="G1451" s="97" t="s">
        <v>656</v>
      </c>
      <c r="H1451" s="97">
        <v>1</v>
      </c>
      <c r="I1451" s="96">
        <f t="shared" si="22"/>
        <v>0</v>
      </c>
      <c r="J1451" s="59">
        <v>1</v>
      </c>
      <c r="K1451" s="93" t="s">
        <v>634</v>
      </c>
    </row>
    <row r="1452" spans="1:11" hidden="1" x14ac:dyDescent="0.3">
      <c r="A1452" s="97" t="s">
        <v>672</v>
      </c>
      <c r="B1452" s="62" t="s">
        <v>3016</v>
      </c>
      <c r="C1452" s="97" t="s">
        <v>3017</v>
      </c>
      <c r="D1452" s="97">
        <v>40</v>
      </c>
      <c r="E1452" s="97" t="s">
        <v>2076</v>
      </c>
      <c r="F1452" s="97" t="s">
        <v>419</v>
      </c>
      <c r="G1452" s="97" t="s">
        <v>656</v>
      </c>
      <c r="H1452" s="97">
        <v>1</v>
      </c>
      <c r="I1452" s="96">
        <f t="shared" si="22"/>
        <v>0</v>
      </c>
      <c r="J1452" s="59">
        <v>1</v>
      </c>
      <c r="K1452" s="93" t="s">
        <v>634</v>
      </c>
    </row>
    <row r="1453" spans="1:11" hidden="1" x14ac:dyDescent="0.3">
      <c r="A1453" s="97" t="s">
        <v>672</v>
      </c>
      <c r="B1453" s="62" t="s">
        <v>3018</v>
      </c>
      <c r="C1453" s="97" t="s">
        <v>3018</v>
      </c>
      <c r="D1453" s="97">
        <v>40</v>
      </c>
      <c r="E1453" s="97" t="s">
        <v>2076</v>
      </c>
      <c r="F1453" s="97" t="s">
        <v>419</v>
      </c>
      <c r="G1453" s="97" t="s">
        <v>656</v>
      </c>
      <c r="H1453" s="97">
        <v>1</v>
      </c>
      <c r="I1453" s="96">
        <f t="shared" si="22"/>
        <v>0</v>
      </c>
      <c r="J1453" s="59">
        <v>1</v>
      </c>
      <c r="K1453" s="93" t="s">
        <v>634</v>
      </c>
    </row>
    <row r="1454" spans="1:11" hidden="1" x14ac:dyDescent="0.3">
      <c r="A1454" s="97" t="s">
        <v>672</v>
      </c>
      <c r="B1454" s="62" t="s">
        <v>3019</v>
      </c>
      <c r="C1454" s="97" t="s">
        <v>3020</v>
      </c>
      <c r="D1454" s="97">
        <v>40</v>
      </c>
      <c r="E1454" s="97" t="s">
        <v>2076</v>
      </c>
      <c r="F1454" s="97" t="s">
        <v>419</v>
      </c>
      <c r="G1454" s="97" t="s">
        <v>656</v>
      </c>
      <c r="H1454" s="97">
        <v>1</v>
      </c>
      <c r="I1454" s="96">
        <f t="shared" si="22"/>
        <v>0</v>
      </c>
      <c r="J1454" s="59">
        <v>1</v>
      </c>
      <c r="K1454" s="93" t="s">
        <v>634</v>
      </c>
    </row>
    <row r="1455" spans="1:11" hidden="1" x14ac:dyDescent="0.3">
      <c r="A1455" s="97" t="s">
        <v>672</v>
      </c>
      <c r="B1455" s="62" t="s">
        <v>3021</v>
      </c>
      <c r="C1455" s="97" t="s">
        <v>3022</v>
      </c>
      <c r="D1455" s="97">
        <v>40</v>
      </c>
      <c r="E1455" s="97" t="s">
        <v>2076</v>
      </c>
      <c r="F1455" s="97" t="s">
        <v>419</v>
      </c>
      <c r="G1455" s="97" t="s">
        <v>656</v>
      </c>
      <c r="H1455" s="97">
        <v>1</v>
      </c>
      <c r="I1455" s="96">
        <f t="shared" si="22"/>
        <v>0</v>
      </c>
      <c r="J1455" s="59">
        <v>1</v>
      </c>
      <c r="K1455" s="93" t="s">
        <v>634</v>
      </c>
    </row>
    <row r="1456" spans="1:11" hidden="1" x14ac:dyDescent="0.3">
      <c r="A1456" s="97" t="s">
        <v>672</v>
      </c>
      <c r="B1456" s="62" t="s">
        <v>3023</v>
      </c>
      <c r="C1456" s="97" t="s">
        <v>3023</v>
      </c>
      <c r="D1456" s="97">
        <v>40</v>
      </c>
      <c r="E1456" s="97" t="s">
        <v>2076</v>
      </c>
      <c r="F1456" s="97" t="s">
        <v>419</v>
      </c>
      <c r="G1456" s="97" t="s">
        <v>656</v>
      </c>
      <c r="H1456" s="97">
        <v>1</v>
      </c>
      <c r="I1456" s="96">
        <f t="shared" si="22"/>
        <v>0</v>
      </c>
      <c r="J1456" s="59">
        <v>1</v>
      </c>
      <c r="K1456" s="93" t="s">
        <v>634</v>
      </c>
    </row>
    <row r="1457" spans="1:11" hidden="1" x14ac:dyDescent="0.3">
      <c r="A1457" s="97" t="s">
        <v>672</v>
      </c>
      <c r="B1457" s="62" t="s">
        <v>3024</v>
      </c>
      <c r="C1457" s="97" t="s">
        <v>3025</v>
      </c>
      <c r="D1457" s="97">
        <v>35</v>
      </c>
      <c r="E1457" s="97" t="s">
        <v>2076</v>
      </c>
      <c r="F1457" s="97" t="s">
        <v>419</v>
      </c>
      <c r="G1457" s="97" t="s">
        <v>656</v>
      </c>
      <c r="H1457" s="97">
        <v>1</v>
      </c>
      <c r="I1457" s="96">
        <f t="shared" si="22"/>
        <v>0</v>
      </c>
      <c r="J1457" s="59">
        <v>1</v>
      </c>
      <c r="K1457" s="93" t="s">
        <v>634</v>
      </c>
    </row>
    <row r="1458" spans="1:11" hidden="1" x14ac:dyDescent="0.3">
      <c r="A1458" s="97" t="s">
        <v>672</v>
      </c>
      <c r="B1458" s="62" t="s">
        <v>3026</v>
      </c>
      <c r="C1458" s="97" t="s">
        <v>3027</v>
      </c>
      <c r="D1458" s="97">
        <v>30</v>
      </c>
      <c r="E1458" s="97" t="s">
        <v>2076</v>
      </c>
      <c r="F1458" s="97" t="s">
        <v>419</v>
      </c>
      <c r="G1458" s="97" t="s">
        <v>656</v>
      </c>
      <c r="H1458" s="97">
        <v>1</v>
      </c>
      <c r="I1458" s="96">
        <f t="shared" si="22"/>
        <v>0</v>
      </c>
      <c r="J1458" s="59">
        <v>1</v>
      </c>
      <c r="K1458" s="93" t="s">
        <v>634</v>
      </c>
    </row>
    <row r="1459" spans="1:11" hidden="1" x14ac:dyDescent="0.3">
      <c r="A1459" s="97" t="s">
        <v>672</v>
      </c>
      <c r="B1459" s="62" t="s">
        <v>3028</v>
      </c>
      <c r="C1459" s="97" t="s">
        <v>3029</v>
      </c>
      <c r="D1459" s="97">
        <v>30</v>
      </c>
      <c r="E1459" s="97" t="s">
        <v>2076</v>
      </c>
      <c r="F1459" s="97" t="s">
        <v>419</v>
      </c>
      <c r="G1459" s="97" t="s">
        <v>656</v>
      </c>
      <c r="H1459" s="97">
        <v>1</v>
      </c>
      <c r="I1459" s="96">
        <f t="shared" si="22"/>
        <v>0</v>
      </c>
      <c r="J1459" s="59">
        <v>1</v>
      </c>
      <c r="K1459" s="93" t="s">
        <v>634</v>
      </c>
    </row>
    <row r="1460" spans="1:11" hidden="1" x14ac:dyDescent="0.3">
      <c r="A1460" s="97" t="s">
        <v>672</v>
      </c>
      <c r="B1460" s="62" t="s">
        <v>3030</v>
      </c>
      <c r="C1460" s="97" t="s">
        <v>3031</v>
      </c>
      <c r="D1460" s="97">
        <v>30</v>
      </c>
      <c r="E1460" s="97" t="s">
        <v>2076</v>
      </c>
      <c r="F1460" s="97" t="s">
        <v>419</v>
      </c>
      <c r="G1460" s="97" t="s">
        <v>656</v>
      </c>
      <c r="H1460" s="97">
        <v>1</v>
      </c>
      <c r="I1460" s="96">
        <f t="shared" si="22"/>
        <v>0</v>
      </c>
      <c r="J1460" s="59">
        <v>1</v>
      </c>
      <c r="K1460" s="93" t="s">
        <v>634</v>
      </c>
    </row>
    <row r="1461" spans="1:11" hidden="1" x14ac:dyDescent="0.3">
      <c r="A1461" s="97" t="s">
        <v>672</v>
      </c>
      <c r="B1461" s="62" t="s">
        <v>3032</v>
      </c>
      <c r="C1461" s="97" t="s">
        <v>3033</v>
      </c>
      <c r="D1461" s="97">
        <v>30</v>
      </c>
      <c r="E1461" s="97" t="s">
        <v>2076</v>
      </c>
      <c r="F1461" s="97" t="s">
        <v>419</v>
      </c>
      <c r="G1461" s="97" t="s">
        <v>656</v>
      </c>
      <c r="H1461" s="97">
        <v>1</v>
      </c>
      <c r="I1461" s="96">
        <f t="shared" si="22"/>
        <v>0</v>
      </c>
      <c r="J1461" s="59">
        <v>1</v>
      </c>
      <c r="K1461" s="93" t="s">
        <v>634</v>
      </c>
    </row>
    <row r="1462" spans="1:11" hidden="1" x14ac:dyDescent="0.3">
      <c r="A1462" s="97" t="s">
        <v>672</v>
      </c>
      <c r="B1462" s="62" t="s">
        <v>3034</v>
      </c>
      <c r="C1462" s="97" t="s">
        <v>3035</v>
      </c>
      <c r="D1462" s="97">
        <v>27</v>
      </c>
      <c r="E1462" s="97" t="s">
        <v>2076</v>
      </c>
      <c r="F1462" s="97" t="s">
        <v>419</v>
      </c>
      <c r="G1462" s="97" t="s">
        <v>656</v>
      </c>
      <c r="H1462" s="97">
        <v>1</v>
      </c>
      <c r="I1462" s="96">
        <f t="shared" si="22"/>
        <v>0</v>
      </c>
      <c r="J1462" s="59">
        <v>1</v>
      </c>
      <c r="K1462" s="93" t="s">
        <v>634</v>
      </c>
    </row>
    <row r="1463" spans="1:11" hidden="1" x14ac:dyDescent="0.3">
      <c r="A1463" s="97" t="s">
        <v>672</v>
      </c>
      <c r="B1463" s="62" t="s">
        <v>3036</v>
      </c>
      <c r="C1463" s="97" t="s">
        <v>3037</v>
      </c>
      <c r="D1463" s="97">
        <v>26</v>
      </c>
      <c r="E1463" s="97" t="s">
        <v>2076</v>
      </c>
      <c r="F1463" s="97" t="s">
        <v>419</v>
      </c>
      <c r="G1463" s="97" t="s">
        <v>656</v>
      </c>
      <c r="H1463" s="97">
        <v>1</v>
      </c>
      <c r="I1463" s="96">
        <f t="shared" si="22"/>
        <v>0</v>
      </c>
      <c r="J1463" s="59">
        <v>1</v>
      </c>
      <c r="K1463" s="93" t="s">
        <v>634</v>
      </c>
    </row>
    <row r="1464" spans="1:11" hidden="1" x14ac:dyDescent="0.3">
      <c r="A1464" s="97" t="s">
        <v>672</v>
      </c>
      <c r="B1464" s="62" t="s">
        <v>3038</v>
      </c>
      <c r="C1464" s="97" t="s">
        <v>3039</v>
      </c>
      <c r="D1464" s="97">
        <v>21</v>
      </c>
      <c r="E1464" s="97" t="s">
        <v>2076</v>
      </c>
      <c r="F1464" s="97" t="s">
        <v>419</v>
      </c>
      <c r="G1464" s="97" t="s">
        <v>656</v>
      </c>
      <c r="H1464" s="97">
        <v>1</v>
      </c>
      <c r="I1464" s="96">
        <f t="shared" si="22"/>
        <v>0</v>
      </c>
      <c r="J1464" s="59">
        <v>1</v>
      </c>
      <c r="K1464" s="93" t="s">
        <v>634</v>
      </c>
    </row>
    <row r="1465" spans="1:11" hidden="1" x14ac:dyDescent="0.3">
      <c r="A1465" s="97" t="s">
        <v>672</v>
      </c>
      <c r="B1465" s="62" t="s">
        <v>3040</v>
      </c>
      <c r="C1465" s="97" t="s">
        <v>3041</v>
      </c>
      <c r="D1465" s="97">
        <v>20</v>
      </c>
      <c r="E1465" s="97" t="s">
        <v>2076</v>
      </c>
      <c r="F1465" s="97" t="s">
        <v>419</v>
      </c>
      <c r="G1465" s="97" t="s">
        <v>656</v>
      </c>
      <c r="H1465" s="97">
        <v>1</v>
      </c>
      <c r="I1465" s="96">
        <f t="shared" si="22"/>
        <v>0</v>
      </c>
      <c r="J1465" s="59">
        <v>1</v>
      </c>
      <c r="K1465" s="93" t="s">
        <v>634</v>
      </c>
    </row>
    <row r="1466" spans="1:11" hidden="1" x14ac:dyDescent="0.3">
      <c r="A1466" s="97" t="s">
        <v>672</v>
      </c>
      <c r="B1466" s="62" t="s">
        <v>3042</v>
      </c>
      <c r="C1466" s="97" t="s">
        <v>3043</v>
      </c>
      <c r="D1466" s="97">
        <v>20</v>
      </c>
      <c r="E1466" s="97" t="s">
        <v>2076</v>
      </c>
      <c r="F1466" s="97" t="s">
        <v>419</v>
      </c>
      <c r="G1466" s="97" t="s">
        <v>656</v>
      </c>
      <c r="H1466" s="97">
        <v>1</v>
      </c>
      <c r="I1466" s="96">
        <f t="shared" si="22"/>
        <v>0</v>
      </c>
      <c r="J1466" s="59">
        <v>1</v>
      </c>
      <c r="K1466" s="93" t="s">
        <v>634</v>
      </c>
    </row>
    <row r="1467" spans="1:11" hidden="1" x14ac:dyDescent="0.3">
      <c r="A1467" s="97" t="s">
        <v>672</v>
      </c>
      <c r="B1467" s="62" t="s">
        <v>3044</v>
      </c>
      <c r="C1467" s="97" t="s">
        <v>3045</v>
      </c>
      <c r="D1467" s="97">
        <v>20</v>
      </c>
      <c r="E1467" s="97" t="s">
        <v>2076</v>
      </c>
      <c r="F1467" s="97" t="s">
        <v>419</v>
      </c>
      <c r="G1467" s="97" t="s">
        <v>656</v>
      </c>
      <c r="H1467" s="97">
        <v>1</v>
      </c>
      <c r="I1467" s="96">
        <f t="shared" si="22"/>
        <v>0</v>
      </c>
      <c r="J1467" s="59">
        <v>1</v>
      </c>
      <c r="K1467" s="93" t="s">
        <v>634</v>
      </c>
    </row>
    <row r="1468" spans="1:11" hidden="1" x14ac:dyDescent="0.3">
      <c r="A1468" s="97" t="s">
        <v>672</v>
      </c>
      <c r="B1468" s="62" t="s">
        <v>3046</v>
      </c>
      <c r="C1468" s="97" t="s">
        <v>3047</v>
      </c>
      <c r="D1468" s="97">
        <v>20</v>
      </c>
      <c r="E1468" s="97" t="s">
        <v>2076</v>
      </c>
      <c r="F1468" s="97" t="s">
        <v>419</v>
      </c>
      <c r="G1468" s="97" t="s">
        <v>656</v>
      </c>
      <c r="H1468" s="97">
        <v>1</v>
      </c>
      <c r="I1468" s="96">
        <f t="shared" si="22"/>
        <v>0</v>
      </c>
      <c r="J1468" s="59">
        <v>1</v>
      </c>
      <c r="K1468" s="93" t="s">
        <v>634</v>
      </c>
    </row>
    <row r="1469" spans="1:11" hidden="1" x14ac:dyDescent="0.3">
      <c r="A1469" s="97" t="s">
        <v>672</v>
      </c>
      <c r="B1469" s="62" t="s">
        <v>3048</v>
      </c>
      <c r="C1469" s="97" t="s">
        <v>3049</v>
      </c>
      <c r="D1469" s="97">
        <v>20</v>
      </c>
      <c r="E1469" s="97" t="s">
        <v>2076</v>
      </c>
      <c r="F1469" s="97" t="s">
        <v>419</v>
      </c>
      <c r="G1469" s="97" t="s">
        <v>656</v>
      </c>
      <c r="H1469" s="97">
        <v>1</v>
      </c>
      <c r="I1469" s="96">
        <f t="shared" si="22"/>
        <v>0</v>
      </c>
      <c r="J1469" s="59">
        <v>1</v>
      </c>
      <c r="K1469" s="93" t="s">
        <v>634</v>
      </c>
    </row>
    <row r="1470" spans="1:11" hidden="1" x14ac:dyDescent="0.3">
      <c r="A1470" s="97" t="s">
        <v>672</v>
      </c>
      <c r="B1470" s="62" t="s">
        <v>3050</v>
      </c>
      <c r="C1470" s="97" t="s">
        <v>3051</v>
      </c>
      <c r="D1470" s="97">
        <v>20</v>
      </c>
      <c r="E1470" s="97" t="s">
        <v>2076</v>
      </c>
      <c r="F1470" s="97" t="s">
        <v>419</v>
      </c>
      <c r="G1470" s="97" t="s">
        <v>656</v>
      </c>
      <c r="H1470" s="97">
        <v>1</v>
      </c>
      <c r="I1470" s="96">
        <f t="shared" si="22"/>
        <v>0</v>
      </c>
      <c r="J1470" s="59">
        <v>1</v>
      </c>
      <c r="K1470" s="93" t="s">
        <v>634</v>
      </c>
    </row>
    <row r="1471" spans="1:11" hidden="1" x14ac:dyDescent="0.3">
      <c r="A1471" s="97" t="s">
        <v>672</v>
      </c>
      <c r="B1471" s="62" t="s">
        <v>3052</v>
      </c>
      <c r="C1471" s="97" t="s">
        <v>3052</v>
      </c>
      <c r="D1471" s="97">
        <v>20</v>
      </c>
      <c r="E1471" s="97" t="s">
        <v>2076</v>
      </c>
      <c r="F1471" s="97" t="s">
        <v>419</v>
      </c>
      <c r="G1471" s="97" t="s">
        <v>656</v>
      </c>
      <c r="H1471" s="97">
        <v>1</v>
      </c>
      <c r="I1471" s="96">
        <f t="shared" si="22"/>
        <v>0</v>
      </c>
      <c r="J1471" s="59">
        <v>1</v>
      </c>
      <c r="K1471" s="93" t="s">
        <v>634</v>
      </c>
    </row>
    <row r="1472" spans="1:11" hidden="1" x14ac:dyDescent="0.3">
      <c r="A1472" s="97" t="s">
        <v>672</v>
      </c>
      <c r="B1472" s="62" t="s">
        <v>3053</v>
      </c>
      <c r="C1472" s="97" t="s">
        <v>3054</v>
      </c>
      <c r="D1472" s="97">
        <v>20</v>
      </c>
      <c r="E1472" s="97" t="s">
        <v>2076</v>
      </c>
      <c r="F1472" s="97" t="s">
        <v>419</v>
      </c>
      <c r="G1472" s="97" t="s">
        <v>656</v>
      </c>
      <c r="H1472" s="97">
        <v>1</v>
      </c>
      <c r="I1472" s="96">
        <f t="shared" si="22"/>
        <v>0</v>
      </c>
      <c r="J1472" s="59">
        <v>1</v>
      </c>
      <c r="K1472" s="93" t="s">
        <v>634</v>
      </c>
    </row>
    <row r="1473" spans="1:11" hidden="1" x14ac:dyDescent="0.3">
      <c r="A1473" s="97" t="s">
        <v>672</v>
      </c>
      <c r="B1473" s="62" t="s">
        <v>3055</v>
      </c>
      <c r="C1473" s="97" t="s">
        <v>3056</v>
      </c>
      <c r="D1473" s="97">
        <v>20</v>
      </c>
      <c r="E1473" s="97" t="s">
        <v>2076</v>
      </c>
      <c r="F1473" s="97" t="s">
        <v>419</v>
      </c>
      <c r="G1473" s="97" t="s">
        <v>656</v>
      </c>
      <c r="H1473" s="97">
        <v>1</v>
      </c>
      <c r="I1473" s="96">
        <f t="shared" si="22"/>
        <v>0</v>
      </c>
      <c r="J1473" s="59">
        <v>1</v>
      </c>
      <c r="K1473" s="93" t="s">
        <v>634</v>
      </c>
    </row>
    <row r="1474" spans="1:11" hidden="1" x14ac:dyDescent="0.3">
      <c r="A1474" s="97" t="s">
        <v>672</v>
      </c>
      <c r="B1474" s="62" t="s">
        <v>3057</v>
      </c>
      <c r="C1474" s="97" t="s">
        <v>3058</v>
      </c>
      <c r="D1474" s="97">
        <v>20</v>
      </c>
      <c r="E1474" s="97" t="s">
        <v>2076</v>
      </c>
      <c r="F1474" s="97" t="s">
        <v>419</v>
      </c>
      <c r="G1474" s="97" t="s">
        <v>656</v>
      </c>
      <c r="H1474" s="97">
        <v>1</v>
      </c>
      <c r="I1474" s="96">
        <f t="shared" ref="I1474:I1537" si="23">NOT(H1474)*1</f>
        <v>0</v>
      </c>
      <c r="J1474" s="59">
        <v>1</v>
      </c>
      <c r="K1474" s="93" t="s">
        <v>634</v>
      </c>
    </row>
    <row r="1475" spans="1:11" hidden="1" x14ac:dyDescent="0.3">
      <c r="A1475" s="97" t="s">
        <v>672</v>
      </c>
      <c r="B1475" s="62" t="s">
        <v>3059</v>
      </c>
      <c r="C1475" s="97" t="s">
        <v>3060</v>
      </c>
      <c r="D1475" s="97">
        <v>20</v>
      </c>
      <c r="E1475" s="97" t="s">
        <v>2076</v>
      </c>
      <c r="F1475" s="97" t="s">
        <v>419</v>
      </c>
      <c r="G1475" s="97" t="s">
        <v>656</v>
      </c>
      <c r="H1475" s="97">
        <v>1</v>
      </c>
      <c r="I1475" s="96">
        <f t="shared" si="23"/>
        <v>0</v>
      </c>
      <c r="J1475" s="59">
        <v>1</v>
      </c>
      <c r="K1475" s="93" t="s">
        <v>634</v>
      </c>
    </row>
    <row r="1476" spans="1:11" hidden="1" x14ac:dyDescent="0.3">
      <c r="A1476" s="97" t="s">
        <v>672</v>
      </c>
      <c r="B1476" s="62" t="s">
        <v>3061</v>
      </c>
      <c r="C1476" s="97" t="s">
        <v>3062</v>
      </c>
      <c r="D1476" s="97">
        <v>20</v>
      </c>
      <c r="E1476" s="97" t="s">
        <v>2076</v>
      </c>
      <c r="F1476" s="97" t="s">
        <v>419</v>
      </c>
      <c r="G1476" s="97" t="s">
        <v>656</v>
      </c>
      <c r="H1476" s="97">
        <v>1</v>
      </c>
      <c r="I1476" s="96">
        <f t="shared" si="23"/>
        <v>0</v>
      </c>
      <c r="J1476" s="59">
        <v>1</v>
      </c>
      <c r="K1476" s="93" t="s">
        <v>634</v>
      </c>
    </row>
    <row r="1477" spans="1:11" hidden="1" x14ac:dyDescent="0.3">
      <c r="A1477" s="97" t="s">
        <v>672</v>
      </c>
      <c r="B1477" s="62" t="s">
        <v>3063</v>
      </c>
      <c r="C1477" s="97" t="s">
        <v>3064</v>
      </c>
      <c r="D1477" s="97">
        <v>20</v>
      </c>
      <c r="E1477" s="97" t="s">
        <v>2076</v>
      </c>
      <c r="F1477" s="97" t="s">
        <v>419</v>
      </c>
      <c r="G1477" s="97" t="s">
        <v>656</v>
      </c>
      <c r="H1477" s="97">
        <v>1</v>
      </c>
      <c r="I1477" s="96">
        <f t="shared" si="23"/>
        <v>0</v>
      </c>
      <c r="J1477" s="59">
        <v>1</v>
      </c>
      <c r="K1477" s="93" t="s">
        <v>634</v>
      </c>
    </row>
    <row r="1478" spans="1:11" hidden="1" x14ac:dyDescent="0.3">
      <c r="A1478" s="97" t="s">
        <v>672</v>
      </c>
      <c r="B1478" s="62" t="s">
        <v>3065</v>
      </c>
      <c r="C1478" s="97" t="s">
        <v>3066</v>
      </c>
      <c r="D1478" s="97">
        <v>20</v>
      </c>
      <c r="E1478" s="97" t="s">
        <v>2076</v>
      </c>
      <c r="F1478" s="97" t="s">
        <v>419</v>
      </c>
      <c r="G1478" s="97" t="s">
        <v>656</v>
      </c>
      <c r="H1478" s="97">
        <v>1</v>
      </c>
      <c r="I1478" s="96">
        <f t="shared" si="23"/>
        <v>0</v>
      </c>
      <c r="J1478" s="59">
        <v>1</v>
      </c>
      <c r="K1478" s="93" t="s">
        <v>634</v>
      </c>
    </row>
    <row r="1479" spans="1:11" hidden="1" x14ac:dyDescent="0.3">
      <c r="A1479" s="97" t="s">
        <v>672</v>
      </c>
      <c r="B1479" s="62" t="s">
        <v>3067</v>
      </c>
      <c r="C1479" s="97" t="s">
        <v>3068</v>
      </c>
      <c r="D1479" s="97">
        <v>20</v>
      </c>
      <c r="E1479" s="97" t="s">
        <v>2076</v>
      </c>
      <c r="F1479" s="97" t="s">
        <v>419</v>
      </c>
      <c r="G1479" s="97" t="s">
        <v>656</v>
      </c>
      <c r="H1479" s="97">
        <v>1</v>
      </c>
      <c r="I1479" s="96">
        <f t="shared" si="23"/>
        <v>0</v>
      </c>
      <c r="J1479" s="59">
        <v>1</v>
      </c>
      <c r="K1479" s="93" t="s">
        <v>634</v>
      </c>
    </row>
    <row r="1480" spans="1:11" hidden="1" x14ac:dyDescent="0.3">
      <c r="A1480" s="97" t="s">
        <v>672</v>
      </c>
      <c r="B1480" s="62" t="s">
        <v>3069</v>
      </c>
      <c r="C1480" s="97" t="s">
        <v>3069</v>
      </c>
      <c r="D1480" s="97">
        <v>20</v>
      </c>
      <c r="E1480" s="97" t="s">
        <v>2076</v>
      </c>
      <c r="F1480" s="97" t="s">
        <v>419</v>
      </c>
      <c r="G1480" s="97" t="s">
        <v>656</v>
      </c>
      <c r="H1480" s="97">
        <v>1</v>
      </c>
      <c r="I1480" s="96">
        <f t="shared" si="23"/>
        <v>0</v>
      </c>
      <c r="J1480" s="59">
        <v>1</v>
      </c>
      <c r="K1480" s="93" t="s">
        <v>634</v>
      </c>
    </row>
    <row r="1481" spans="1:11" hidden="1" x14ac:dyDescent="0.3">
      <c r="A1481" s="97" t="s">
        <v>672</v>
      </c>
      <c r="B1481" s="62" t="s">
        <v>3070</v>
      </c>
      <c r="C1481" s="97" t="s">
        <v>3071</v>
      </c>
      <c r="D1481" s="97">
        <v>20</v>
      </c>
      <c r="E1481" s="97" t="s">
        <v>2076</v>
      </c>
      <c r="F1481" s="97" t="s">
        <v>419</v>
      </c>
      <c r="G1481" s="97" t="s">
        <v>656</v>
      </c>
      <c r="H1481" s="97">
        <v>1</v>
      </c>
      <c r="I1481" s="96">
        <f t="shared" si="23"/>
        <v>0</v>
      </c>
      <c r="J1481" s="59">
        <v>1</v>
      </c>
      <c r="K1481" s="93" t="s">
        <v>634</v>
      </c>
    </row>
    <row r="1482" spans="1:11" hidden="1" x14ac:dyDescent="0.3">
      <c r="A1482" s="97" t="s">
        <v>672</v>
      </c>
      <c r="B1482" s="62" t="s">
        <v>3072</v>
      </c>
      <c r="C1482" s="97" t="s">
        <v>3073</v>
      </c>
      <c r="D1482" s="97">
        <v>20</v>
      </c>
      <c r="E1482" s="97" t="s">
        <v>2076</v>
      </c>
      <c r="F1482" s="97" t="s">
        <v>419</v>
      </c>
      <c r="G1482" s="97" t="s">
        <v>656</v>
      </c>
      <c r="H1482" s="97">
        <v>1</v>
      </c>
      <c r="I1482" s="96">
        <f t="shared" si="23"/>
        <v>0</v>
      </c>
      <c r="J1482" s="59">
        <v>1</v>
      </c>
      <c r="K1482" s="93" t="s">
        <v>634</v>
      </c>
    </row>
    <row r="1483" spans="1:11" hidden="1" x14ac:dyDescent="0.3">
      <c r="A1483" s="97" t="s">
        <v>672</v>
      </c>
      <c r="B1483" s="62" t="s">
        <v>3074</v>
      </c>
      <c r="C1483" s="97" t="s">
        <v>3075</v>
      </c>
      <c r="D1483" s="97">
        <v>20</v>
      </c>
      <c r="E1483" s="97" t="s">
        <v>2076</v>
      </c>
      <c r="F1483" s="97" t="s">
        <v>419</v>
      </c>
      <c r="G1483" s="97" t="s">
        <v>656</v>
      </c>
      <c r="H1483" s="97">
        <v>1</v>
      </c>
      <c r="I1483" s="96">
        <f t="shared" si="23"/>
        <v>0</v>
      </c>
      <c r="J1483" s="59">
        <v>1</v>
      </c>
      <c r="K1483" s="93" t="s">
        <v>634</v>
      </c>
    </row>
    <row r="1484" spans="1:11" hidden="1" x14ac:dyDescent="0.3">
      <c r="A1484" s="97" t="s">
        <v>672</v>
      </c>
      <c r="B1484" s="62" t="s">
        <v>3076</v>
      </c>
      <c r="C1484" s="97" t="s">
        <v>3077</v>
      </c>
      <c r="D1484" s="97">
        <v>20</v>
      </c>
      <c r="E1484" s="97" t="s">
        <v>2076</v>
      </c>
      <c r="F1484" s="97" t="s">
        <v>419</v>
      </c>
      <c r="G1484" s="97" t="s">
        <v>656</v>
      </c>
      <c r="H1484" s="97">
        <v>1</v>
      </c>
      <c r="I1484" s="96">
        <f t="shared" si="23"/>
        <v>0</v>
      </c>
      <c r="J1484" s="59">
        <v>1</v>
      </c>
      <c r="K1484" s="93" t="s">
        <v>634</v>
      </c>
    </row>
    <row r="1485" spans="1:11" hidden="1" x14ac:dyDescent="0.3">
      <c r="A1485" s="97" t="s">
        <v>672</v>
      </c>
      <c r="B1485" s="62" t="s">
        <v>3078</v>
      </c>
      <c r="C1485" s="97" t="s">
        <v>3079</v>
      </c>
      <c r="D1485" s="97">
        <v>20</v>
      </c>
      <c r="E1485" s="97" t="s">
        <v>2076</v>
      </c>
      <c r="F1485" s="97" t="s">
        <v>419</v>
      </c>
      <c r="G1485" s="97" t="s">
        <v>656</v>
      </c>
      <c r="H1485" s="97">
        <v>1</v>
      </c>
      <c r="I1485" s="96">
        <f t="shared" si="23"/>
        <v>0</v>
      </c>
      <c r="J1485" s="59">
        <v>1</v>
      </c>
      <c r="K1485" s="93" t="s">
        <v>634</v>
      </c>
    </row>
    <row r="1486" spans="1:11" hidden="1" x14ac:dyDescent="0.3">
      <c r="A1486" s="97" t="s">
        <v>672</v>
      </c>
      <c r="B1486" s="62" t="s">
        <v>3080</v>
      </c>
      <c r="C1486" s="97" t="s">
        <v>3081</v>
      </c>
      <c r="D1486" s="97">
        <v>20</v>
      </c>
      <c r="E1486" s="97" t="s">
        <v>2076</v>
      </c>
      <c r="F1486" s="97" t="s">
        <v>419</v>
      </c>
      <c r="G1486" s="97" t="s">
        <v>656</v>
      </c>
      <c r="H1486" s="97">
        <v>1</v>
      </c>
      <c r="I1486" s="96">
        <f t="shared" si="23"/>
        <v>0</v>
      </c>
      <c r="J1486" s="59">
        <v>1</v>
      </c>
      <c r="K1486" s="93" t="s">
        <v>634</v>
      </c>
    </row>
    <row r="1487" spans="1:11" hidden="1" x14ac:dyDescent="0.3">
      <c r="A1487" s="97" t="s">
        <v>672</v>
      </c>
      <c r="B1487" s="62" t="s">
        <v>3082</v>
      </c>
      <c r="C1487" s="97" t="s">
        <v>3083</v>
      </c>
      <c r="D1487" s="97">
        <v>20</v>
      </c>
      <c r="E1487" s="97" t="s">
        <v>2076</v>
      </c>
      <c r="F1487" s="97" t="s">
        <v>419</v>
      </c>
      <c r="G1487" s="97" t="s">
        <v>656</v>
      </c>
      <c r="H1487" s="97">
        <v>1</v>
      </c>
      <c r="I1487" s="96">
        <f t="shared" si="23"/>
        <v>0</v>
      </c>
      <c r="J1487" s="59">
        <v>1</v>
      </c>
      <c r="K1487" s="93" t="s">
        <v>634</v>
      </c>
    </row>
    <row r="1488" spans="1:11" hidden="1" x14ac:dyDescent="0.3">
      <c r="A1488" s="97" t="s">
        <v>672</v>
      </c>
      <c r="B1488" s="62" t="s">
        <v>3084</v>
      </c>
      <c r="C1488" s="97" t="s">
        <v>3085</v>
      </c>
      <c r="D1488" s="97">
        <v>20</v>
      </c>
      <c r="E1488" s="97" t="s">
        <v>2076</v>
      </c>
      <c r="F1488" s="97" t="s">
        <v>419</v>
      </c>
      <c r="G1488" s="97" t="s">
        <v>656</v>
      </c>
      <c r="H1488" s="97">
        <v>1</v>
      </c>
      <c r="I1488" s="96">
        <f t="shared" si="23"/>
        <v>0</v>
      </c>
      <c r="J1488" s="59">
        <v>1</v>
      </c>
      <c r="K1488" s="93" t="s">
        <v>634</v>
      </c>
    </row>
    <row r="1489" spans="1:11" hidden="1" x14ac:dyDescent="0.3">
      <c r="A1489" s="97" t="s">
        <v>672</v>
      </c>
      <c r="B1489" s="62" t="s">
        <v>3086</v>
      </c>
      <c r="C1489" s="97" t="s">
        <v>3087</v>
      </c>
      <c r="D1489" s="97">
        <v>20</v>
      </c>
      <c r="E1489" s="97" t="s">
        <v>2076</v>
      </c>
      <c r="F1489" s="97" t="s">
        <v>419</v>
      </c>
      <c r="G1489" s="97" t="s">
        <v>656</v>
      </c>
      <c r="H1489" s="97">
        <v>1</v>
      </c>
      <c r="I1489" s="96">
        <f t="shared" si="23"/>
        <v>0</v>
      </c>
      <c r="J1489" s="59">
        <v>1</v>
      </c>
      <c r="K1489" s="93" t="s">
        <v>634</v>
      </c>
    </row>
    <row r="1490" spans="1:11" hidden="1" x14ac:dyDescent="0.3">
      <c r="A1490" s="97" t="s">
        <v>672</v>
      </c>
      <c r="B1490" s="62" t="s">
        <v>3088</v>
      </c>
      <c r="C1490" s="97" t="s">
        <v>3089</v>
      </c>
      <c r="D1490" s="97">
        <v>20</v>
      </c>
      <c r="E1490" s="97" t="s">
        <v>2076</v>
      </c>
      <c r="F1490" s="97" t="s">
        <v>419</v>
      </c>
      <c r="G1490" s="97" t="s">
        <v>656</v>
      </c>
      <c r="H1490" s="97">
        <v>1</v>
      </c>
      <c r="I1490" s="96">
        <f t="shared" si="23"/>
        <v>0</v>
      </c>
      <c r="J1490" s="59">
        <v>1</v>
      </c>
      <c r="K1490" s="93" t="s">
        <v>634</v>
      </c>
    </row>
    <row r="1491" spans="1:11" hidden="1" x14ac:dyDescent="0.3">
      <c r="A1491" s="97" t="s">
        <v>672</v>
      </c>
      <c r="B1491" s="62" t="s">
        <v>3090</v>
      </c>
      <c r="C1491" s="97" t="s">
        <v>3091</v>
      </c>
      <c r="D1491" s="97">
        <v>20</v>
      </c>
      <c r="E1491" s="97" t="s">
        <v>2076</v>
      </c>
      <c r="F1491" s="97" t="s">
        <v>419</v>
      </c>
      <c r="G1491" s="97" t="s">
        <v>656</v>
      </c>
      <c r="H1491" s="97">
        <v>1</v>
      </c>
      <c r="I1491" s="96">
        <f t="shared" si="23"/>
        <v>0</v>
      </c>
      <c r="J1491" s="59">
        <v>1</v>
      </c>
      <c r="K1491" s="93" t="s">
        <v>634</v>
      </c>
    </row>
    <row r="1492" spans="1:11" hidden="1" x14ac:dyDescent="0.3">
      <c r="A1492" s="97" t="s">
        <v>672</v>
      </c>
      <c r="B1492" s="62" t="s">
        <v>3092</v>
      </c>
      <c r="C1492" s="97" t="s">
        <v>3093</v>
      </c>
      <c r="D1492" s="97">
        <v>20</v>
      </c>
      <c r="E1492" s="97" t="s">
        <v>2076</v>
      </c>
      <c r="F1492" s="97" t="s">
        <v>419</v>
      </c>
      <c r="G1492" s="97" t="s">
        <v>656</v>
      </c>
      <c r="H1492" s="97">
        <v>1</v>
      </c>
      <c r="I1492" s="96">
        <f t="shared" si="23"/>
        <v>0</v>
      </c>
      <c r="J1492" s="59">
        <v>1</v>
      </c>
      <c r="K1492" s="93" t="s">
        <v>634</v>
      </c>
    </row>
    <row r="1493" spans="1:11" hidden="1" x14ac:dyDescent="0.3">
      <c r="A1493" s="97" t="s">
        <v>672</v>
      </c>
      <c r="B1493" s="62" t="s">
        <v>3094</v>
      </c>
      <c r="C1493" s="97" t="s">
        <v>3095</v>
      </c>
      <c r="D1493" s="97">
        <v>20</v>
      </c>
      <c r="E1493" s="97" t="s">
        <v>2076</v>
      </c>
      <c r="F1493" s="97" t="s">
        <v>419</v>
      </c>
      <c r="G1493" s="97" t="s">
        <v>656</v>
      </c>
      <c r="H1493" s="97">
        <v>1</v>
      </c>
      <c r="I1493" s="96">
        <f t="shared" si="23"/>
        <v>0</v>
      </c>
      <c r="J1493" s="59">
        <v>1</v>
      </c>
      <c r="K1493" s="93" t="s">
        <v>634</v>
      </c>
    </row>
    <row r="1494" spans="1:11" hidden="1" x14ac:dyDescent="0.3">
      <c r="A1494" s="97" t="s">
        <v>672</v>
      </c>
      <c r="B1494" s="62" t="s">
        <v>3096</v>
      </c>
      <c r="C1494" s="97" t="s">
        <v>3097</v>
      </c>
      <c r="D1494" s="97">
        <v>20</v>
      </c>
      <c r="E1494" s="97" t="s">
        <v>2076</v>
      </c>
      <c r="F1494" s="97" t="s">
        <v>419</v>
      </c>
      <c r="G1494" s="97" t="s">
        <v>656</v>
      </c>
      <c r="H1494" s="97">
        <v>1</v>
      </c>
      <c r="I1494" s="96">
        <f t="shared" si="23"/>
        <v>0</v>
      </c>
      <c r="J1494" s="59">
        <v>1</v>
      </c>
      <c r="K1494" s="93" t="s">
        <v>634</v>
      </c>
    </row>
    <row r="1495" spans="1:11" hidden="1" x14ac:dyDescent="0.3">
      <c r="A1495" s="97" t="s">
        <v>672</v>
      </c>
      <c r="B1495" s="62" t="s">
        <v>3098</v>
      </c>
      <c r="C1495" s="97" t="s">
        <v>3099</v>
      </c>
      <c r="D1495" s="97">
        <v>20</v>
      </c>
      <c r="E1495" s="97" t="s">
        <v>2076</v>
      </c>
      <c r="F1495" s="97" t="s">
        <v>419</v>
      </c>
      <c r="G1495" s="97" t="s">
        <v>656</v>
      </c>
      <c r="H1495" s="97">
        <v>1</v>
      </c>
      <c r="I1495" s="96">
        <f t="shared" si="23"/>
        <v>0</v>
      </c>
      <c r="J1495" s="59">
        <v>1</v>
      </c>
      <c r="K1495" s="93" t="s">
        <v>634</v>
      </c>
    </row>
    <row r="1496" spans="1:11" hidden="1" x14ac:dyDescent="0.3">
      <c r="A1496" s="97" t="s">
        <v>672</v>
      </c>
      <c r="B1496" s="62" t="s">
        <v>3100</v>
      </c>
      <c r="C1496" s="97" t="s">
        <v>3101</v>
      </c>
      <c r="D1496" s="97">
        <v>20</v>
      </c>
      <c r="E1496" s="97" t="s">
        <v>2076</v>
      </c>
      <c r="F1496" s="97" t="s">
        <v>419</v>
      </c>
      <c r="G1496" s="97" t="s">
        <v>656</v>
      </c>
      <c r="H1496" s="97">
        <v>1</v>
      </c>
      <c r="I1496" s="96">
        <f t="shared" si="23"/>
        <v>0</v>
      </c>
      <c r="J1496" s="59">
        <v>1</v>
      </c>
      <c r="K1496" s="93" t="s">
        <v>634</v>
      </c>
    </row>
    <row r="1497" spans="1:11" hidden="1" x14ac:dyDescent="0.3">
      <c r="A1497" s="97" t="s">
        <v>672</v>
      </c>
      <c r="B1497" s="62" t="s">
        <v>3102</v>
      </c>
      <c r="C1497" s="97" t="s">
        <v>3103</v>
      </c>
      <c r="D1497" s="97">
        <v>20</v>
      </c>
      <c r="E1497" s="97" t="s">
        <v>2076</v>
      </c>
      <c r="F1497" s="97" t="s">
        <v>419</v>
      </c>
      <c r="G1497" s="97" t="s">
        <v>656</v>
      </c>
      <c r="H1497" s="97">
        <v>1</v>
      </c>
      <c r="I1497" s="96">
        <f t="shared" si="23"/>
        <v>0</v>
      </c>
      <c r="J1497" s="59">
        <v>1</v>
      </c>
      <c r="K1497" s="93" t="s">
        <v>634</v>
      </c>
    </row>
    <row r="1498" spans="1:11" hidden="1" x14ac:dyDescent="0.3">
      <c r="A1498" s="97" t="s">
        <v>672</v>
      </c>
      <c r="B1498" s="62" t="s">
        <v>3104</v>
      </c>
      <c r="C1498" s="97" t="s">
        <v>3105</v>
      </c>
      <c r="D1498" s="97">
        <v>20</v>
      </c>
      <c r="E1498" s="97" t="s">
        <v>2076</v>
      </c>
      <c r="F1498" s="97" t="s">
        <v>419</v>
      </c>
      <c r="G1498" s="97" t="s">
        <v>656</v>
      </c>
      <c r="H1498" s="97">
        <v>1</v>
      </c>
      <c r="I1498" s="96">
        <f t="shared" si="23"/>
        <v>0</v>
      </c>
      <c r="J1498" s="59">
        <v>1</v>
      </c>
      <c r="K1498" s="93" t="s">
        <v>634</v>
      </c>
    </row>
    <row r="1499" spans="1:11" hidden="1" x14ac:dyDescent="0.3">
      <c r="A1499" s="97" t="s">
        <v>672</v>
      </c>
      <c r="B1499" s="62" t="s">
        <v>3106</v>
      </c>
      <c r="C1499" s="97" t="s">
        <v>3107</v>
      </c>
      <c r="D1499" s="97">
        <v>20</v>
      </c>
      <c r="E1499" s="97" t="s">
        <v>2076</v>
      </c>
      <c r="F1499" s="97" t="s">
        <v>419</v>
      </c>
      <c r="G1499" s="97" t="s">
        <v>656</v>
      </c>
      <c r="H1499" s="97">
        <v>1</v>
      </c>
      <c r="I1499" s="96">
        <f t="shared" si="23"/>
        <v>0</v>
      </c>
      <c r="J1499" s="59">
        <v>1</v>
      </c>
      <c r="K1499" s="93" t="s">
        <v>634</v>
      </c>
    </row>
    <row r="1500" spans="1:11" hidden="1" x14ac:dyDescent="0.3">
      <c r="A1500" s="97" t="s">
        <v>672</v>
      </c>
      <c r="B1500" s="62" t="s">
        <v>3108</v>
      </c>
      <c r="C1500" s="97" t="s">
        <v>3109</v>
      </c>
      <c r="D1500" s="97">
        <v>20</v>
      </c>
      <c r="E1500" s="97" t="s">
        <v>2076</v>
      </c>
      <c r="F1500" s="97" t="s">
        <v>419</v>
      </c>
      <c r="G1500" s="97" t="s">
        <v>656</v>
      </c>
      <c r="H1500" s="97">
        <v>1</v>
      </c>
      <c r="I1500" s="96">
        <f t="shared" si="23"/>
        <v>0</v>
      </c>
      <c r="J1500" s="59">
        <v>1</v>
      </c>
      <c r="K1500" s="93" t="s">
        <v>634</v>
      </c>
    </row>
    <row r="1501" spans="1:11" hidden="1" x14ac:dyDescent="0.3">
      <c r="A1501" s="97" t="s">
        <v>672</v>
      </c>
      <c r="B1501" s="62" t="s">
        <v>3110</v>
      </c>
      <c r="C1501" s="97" t="s">
        <v>3111</v>
      </c>
      <c r="D1501" s="97">
        <v>20</v>
      </c>
      <c r="E1501" s="97" t="s">
        <v>2076</v>
      </c>
      <c r="F1501" s="97" t="s">
        <v>419</v>
      </c>
      <c r="G1501" s="97" t="s">
        <v>656</v>
      </c>
      <c r="H1501" s="97">
        <v>1</v>
      </c>
      <c r="I1501" s="96">
        <f t="shared" si="23"/>
        <v>0</v>
      </c>
      <c r="J1501" s="59">
        <v>1</v>
      </c>
      <c r="K1501" s="93" t="s">
        <v>634</v>
      </c>
    </row>
    <row r="1502" spans="1:11" hidden="1" x14ac:dyDescent="0.3">
      <c r="A1502" s="97" t="s">
        <v>672</v>
      </c>
      <c r="B1502" s="62" t="s">
        <v>3112</v>
      </c>
      <c r="C1502" s="97" t="s">
        <v>3113</v>
      </c>
      <c r="D1502" s="97">
        <v>20</v>
      </c>
      <c r="E1502" s="97" t="s">
        <v>2076</v>
      </c>
      <c r="F1502" s="97" t="s">
        <v>419</v>
      </c>
      <c r="G1502" s="97" t="s">
        <v>656</v>
      </c>
      <c r="H1502" s="97">
        <v>1</v>
      </c>
      <c r="I1502" s="96">
        <f t="shared" si="23"/>
        <v>0</v>
      </c>
      <c r="J1502" s="59">
        <v>1</v>
      </c>
      <c r="K1502" s="93" t="s">
        <v>634</v>
      </c>
    </row>
    <row r="1503" spans="1:11" hidden="1" x14ac:dyDescent="0.3">
      <c r="A1503" s="97" t="s">
        <v>672</v>
      </c>
      <c r="B1503" s="62" t="s">
        <v>3114</v>
      </c>
      <c r="C1503" s="97" t="s">
        <v>3115</v>
      </c>
      <c r="D1503" s="97">
        <v>20</v>
      </c>
      <c r="E1503" s="97" t="s">
        <v>2076</v>
      </c>
      <c r="F1503" s="97" t="s">
        <v>419</v>
      </c>
      <c r="G1503" s="97" t="s">
        <v>656</v>
      </c>
      <c r="H1503" s="97">
        <v>1</v>
      </c>
      <c r="I1503" s="96">
        <f t="shared" si="23"/>
        <v>0</v>
      </c>
      <c r="J1503" s="59">
        <v>1</v>
      </c>
      <c r="K1503" s="93" t="s">
        <v>634</v>
      </c>
    </row>
    <row r="1504" spans="1:11" hidden="1" x14ac:dyDescent="0.3">
      <c r="A1504" s="97" t="s">
        <v>672</v>
      </c>
      <c r="B1504" s="62" t="s">
        <v>3116</v>
      </c>
      <c r="C1504" s="97" t="s">
        <v>3117</v>
      </c>
      <c r="D1504" s="97">
        <v>20</v>
      </c>
      <c r="E1504" s="97" t="s">
        <v>2076</v>
      </c>
      <c r="F1504" s="97" t="s">
        <v>419</v>
      </c>
      <c r="G1504" s="97" t="s">
        <v>656</v>
      </c>
      <c r="H1504" s="97">
        <v>1</v>
      </c>
      <c r="I1504" s="96">
        <f t="shared" si="23"/>
        <v>0</v>
      </c>
      <c r="J1504" s="59">
        <v>1</v>
      </c>
      <c r="K1504" s="93" t="s">
        <v>634</v>
      </c>
    </row>
    <row r="1505" spans="1:11" hidden="1" x14ac:dyDescent="0.3">
      <c r="A1505" s="97" t="s">
        <v>672</v>
      </c>
      <c r="B1505" s="62" t="s">
        <v>3118</v>
      </c>
      <c r="C1505" s="97" t="s">
        <v>3119</v>
      </c>
      <c r="D1505" s="97">
        <v>20</v>
      </c>
      <c r="E1505" s="97" t="s">
        <v>2076</v>
      </c>
      <c r="F1505" s="97" t="s">
        <v>419</v>
      </c>
      <c r="G1505" s="97" t="s">
        <v>656</v>
      </c>
      <c r="H1505" s="97">
        <v>1</v>
      </c>
      <c r="I1505" s="96">
        <f t="shared" si="23"/>
        <v>0</v>
      </c>
      <c r="J1505" s="59">
        <v>1</v>
      </c>
      <c r="K1505" s="93" t="s">
        <v>634</v>
      </c>
    </row>
    <row r="1506" spans="1:11" hidden="1" x14ac:dyDescent="0.3">
      <c r="A1506" s="97" t="s">
        <v>672</v>
      </c>
      <c r="B1506" s="62" t="s">
        <v>3120</v>
      </c>
      <c r="C1506" s="97" t="s">
        <v>3121</v>
      </c>
      <c r="D1506" s="97">
        <v>20</v>
      </c>
      <c r="E1506" s="97" t="s">
        <v>2076</v>
      </c>
      <c r="F1506" s="97" t="s">
        <v>419</v>
      </c>
      <c r="G1506" s="97" t="s">
        <v>656</v>
      </c>
      <c r="H1506" s="97">
        <v>1</v>
      </c>
      <c r="I1506" s="96">
        <f t="shared" si="23"/>
        <v>0</v>
      </c>
      <c r="J1506" s="59">
        <v>1</v>
      </c>
      <c r="K1506" s="93" t="s">
        <v>634</v>
      </c>
    </row>
    <row r="1507" spans="1:11" hidden="1" x14ac:dyDescent="0.3">
      <c r="A1507" s="97" t="s">
        <v>672</v>
      </c>
      <c r="B1507" s="62" t="s">
        <v>3122</v>
      </c>
      <c r="C1507" s="97" t="s">
        <v>3123</v>
      </c>
      <c r="D1507" s="97">
        <v>20</v>
      </c>
      <c r="E1507" s="97" t="s">
        <v>2076</v>
      </c>
      <c r="F1507" s="97" t="s">
        <v>419</v>
      </c>
      <c r="G1507" s="97" t="s">
        <v>656</v>
      </c>
      <c r="H1507" s="97">
        <v>1</v>
      </c>
      <c r="I1507" s="96">
        <f t="shared" si="23"/>
        <v>0</v>
      </c>
      <c r="J1507" s="59">
        <v>1</v>
      </c>
      <c r="K1507" s="93" t="s">
        <v>634</v>
      </c>
    </row>
    <row r="1508" spans="1:11" hidden="1" x14ac:dyDescent="0.3">
      <c r="A1508" s="97" t="s">
        <v>672</v>
      </c>
      <c r="B1508" s="62" t="s">
        <v>3124</v>
      </c>
      <c r="C1508" s="97" t="s">
        <v>3125</v>
      </c>
      <c r="D1508" s="97">
        <v>20</v>
      </c>
      <c r="E1508" s="97" t="s">
        <v>2076</v>
      </c>
      <c r="F1508" s="97" t="s">
        <v>419</v>
      </c>
      <c r="G1508" s="97" t="s">
        <v>656</v>
      </c>
      <c r="H1508" s="97">
        <v>1</v>
      </c>
      <c r="I1508" s="96">
        <f t="shared" si="23"/>
        <v>0</v>
      </c>
      <c r="J1508" s="59">
        <v>1</v>
      </c>
      <c r="K1508" s="93" t="s">
        <v>634</v>
      </c>
    </row>
    <row r="1509" spans="1:11" hidden="1" x14ac:dyDescent="0.3">
      <c r="A1509" s="97" t="s">
        <v>672</v>
      </c>
      <c r="B1509" s="62" t="s">
        <v>3126</v>
      </c>
      <c r="C1509" s="97" t="s">
        <v>3127</v>
      </c>
      <c r="D1509" s="97">
        <v>20</v>
      </c>
      <c r="E1509" s="97" t="s">
        <v>2076</v>
      </c>
      <c r="F1509" s="97" t="s">
        <v>419</v>
      </c>
      <c r="G1509" s="97" t="s">
        <v>656</v>
      </c>
      <c r="H1509" s="97">
        <v>1</v>
      </c>
      <c r="I1509" s="96">
        <f t="shared" si="23"/>
        <v>0</v>
      </c>
      <c r="J1509" s="59">
        <v>1</v>
      </c>
      <c r="K1509" s="93" t="s">
        <v>634</v>
      </c>
    </row>
    <row r="1510" spans="1:11" hidden="1" x14ac:dyDescent="0.3">
      <c r="A1510" s="97" t="s">
        <v>672</v>
      </c>
      <c r="B1510" s="62" t="s">
        <v>3128</v>
      </c>
      <c r="C1510" s="97" t="s">
        <v>3128</v>
      </c>
      <c r="D1510" s="97">
        <v>20</v>
      </c>
      <c r="E1510" s="97" t="s">
        <v>2076</v>
      </c>
      <c r="F1510" s="97" t="s">
        <v>419</v>
      </c>
      <c r="G1510" s="97" t="s">
        <v>656</v>
      </c>
      <c r="H1510" s="97">
        <v>1</v>
      </c>
      <c r="I1510" s="96">
        <f t="shared" si="23"/>
        <v>0</v>
      </c>
      <c r="J1510" s="59">
        <v>1</v>
      </c>
      <c r="K1510" s="93" t="s">
        <v>634</v>
      </c>
    </row>
    <row r="1511" spans="1:11" hidden="1" x14ac:dyDescent="0.3">
      <c r="A1511" s="97" t="s">
        <v>672</v>
      </c>
      <c r="B1511" s="62" t="s">
        <v>3129</v>
      </c>
      <c r="C1511" s="97" t="s">
        <v>3130</v>
      </c>
      <c r="D1511" s="97">
        <v>20</v>
      </c>
      <c r="E1511" s="97" t="s">
        <v>2076</v>
      </c>
      <c r="F1511" s="97" t="s">
        <v>419</v>
      </c>
      <c r="G1511" s="97" t="s">
        <v>656</v>
      </c>
      <c r="H1511" s="97">
        <v>1</v>
      </c>
      <c r="I1511" s="96">
        <f t="shared" si="23"/>
        <v>0</v>
      </c>
      <c r="J1511" s="59">
        <v>1</v>
      </c>
      <c r="K1511" s="93" t="s">
        <v>634</v>
      </c>
    </row>
    <row r="1512" spans="1:11" hidden="1" x14ac:dyDescent="0.3">
      <c r="A1512" s="97" t="s">
        <v>672</v>
      </c>
      <c r="B1512" s="62" t="s">
        <v>3131</v>
      </c>
      <c r="C1512" s="97" t="s">
        <v>3132</v>
      </c>
      <c r="D1512" s="97">
        <v>20</v>
      </c>
      <c r="E1512" s="97" t="s">
        <v>2076</v>
      </c>
      <c r="F1512" s="97" t="s">
        <v>419</v>
      </c>
      <c r="G1512" s="97" t="s">
        <v>656</v>
      </c>
      <c r="H1512" s="97">
        <v>1</v>
      </c>
      <c r="I1512" s="96">
        <f t="shared" si="23"/>
        <v>0</v>
      </c>
      <c r="J1512" s="59">
        <v>1</v>
      </c>
      <c r="K1512" s="93" t="s">
        <v>634</v>
      </c>
    </row>
    <row r="1513" spans="1:11" hidden="1" x14ac:dyDescent="0.3">
      <c r="A1513" s="97" t="s">
        <v>672</v>
      </c>
      <c r="B1513" s="62" t="s">
        <v>3133</v>
      </c>
      <c r="C1513" s="97" t="s">
        <v>3134</v>
      </c>
      <c r="D1513" s="97">
        <v>20</v>
      </c>
      <c r="E1513" s="97" t="s">
        <v>2076</v>
      </c>
      <c r="F1513" s="97" t="s">
        <v>419</v>
      </c>
      <c r="G1513" s="97" t="s">
        <v>656</v>
      </c>
      <c r="H1513" s="97">
        <v>1</v>
      </c>
      <c r="I1513" s="96">
        <f t="shared" si="23"/>
        <v>0</v>
      </c>
      <c r="J1513" s="59">
        <v>1</v>
      </c>
      <c r="K1513" s="93" t="s">
        <v>634</v>
      </c>
    </row>
    <row r="1514" spans="1:11" hidden="1" x14ac:dyDescent="0.3">
      <c r="A1514" s="97" t="s">
        <v>672</v>
      </c>
      <c r="B1514" s="62" t="s">
        <v>3135</v>
      </c>
      <c r="C1514" s="97" t="s">
        <v>3136</v>
      </c>
      <c r="D1514" s="97">
        <v>20</v>
      </c>
      <c r="E1514" s="97" t="s">
        <v>2076</v>
      </c>
      <c r="F1514" s="97" t="s">
        <v>419</v>
      </c>
      <c r="G1514" s="97" t="s">
        <v>656</v>
      </c>
      <c r="H1514" s="97">
        <v>1</v>
      </c>
      <c r="I1514" s="96">
        <f t="shared" si="23"/>
        <v>0</v>
      </c>
      <c r="J1514" s="59">
        <v>1</v>
      </c>
      <c r="K1514" s="93" t="s">
        <v>634</v>
      </c>
    </row>
    <row r="1515" spans="1:11" hidden="1" x14ac:dyDescent="0.3">
      <c r="A1515" s="97" t="s">
        <v>672</v>
      </c>
      <c r="B1515" s="62" t="s">
        <v>3137</v>
      </c>
      <c r="C1515" s="97" t="s">
        <v>3137</v>
      </c>
      <c r="D1515" s="97">
        <v>20</v>
      </c>
      <c r="E1515" s="97" t="s">
        <v>2076</v>
      </c>
      <c r="F1515" s="97" t="s">
        <v>419</v>
      </c>
      <c r="G1515" s="97" t="s">
        <v>656</v>
      </c>
      <c r="H1515" s="97">
        <v>1</v>
      </c>
      <c r="I1515" s="96">
        <f t="shared" si="23"/>
        <v>0</v>
      </c>
      <c r="J1515" s="59">
        <v>1</v>
      </c>
      <c r="K1515" s="93" t="s">
        <v>634</v>
      </c>
    </row>
    <row r="1516" spans="1:11" hidden="1" x14ac:dyDescent="0.3">
      <c r="A1516" s="97" t="s">
        <v>672</v>
      </c>
      <c r="B1516" s="62" t="s">
        <v>3138</v>
      </c>
      <c r="C1516" s="97" t="s">
        <v>3139</v>
      </c>
      <c r="D1516" s="97">
        <v>20</v>
      </c>
      <c r="E1516" s="97" t="s">
        <v>2076</v>
      </c>
      <c r="F1516" s="97" t="s">
        <v>419</v>
      </c>
      <c r="G1516" s="97" t="s">
        <v>656</v>
      </c>
      <c r="H1516" s="97">
        <v>1</v>
      </c>
      <c r="I1516" s="96">
        <f t="shared" si="23"/>
        <v>0</v>
      </c>
      <c r="J1516" s="59">
        <v>1</v>
      </c>
      <c r="K1516" s="93" t="s">
        <v>634</v>
      </c>
    </row>
    <row r="1517" spans="1:11" hidden="1" x14ac:dyDescent="0.3">
      <c r="A1517" s="97" t="s">
        <v>672</v>
      </c>
      <c r="B1517" s="62" t="s">
        <v>3140</v>
      </c>
      <c r="C1517" s="97" t="s">
        <v>3141</v>
      </c>
      <c r="D1517" s="97">
        <v>20</v>
      </c>
      <c r="E1517" s="97" t="s">
        <v>2076</v>
      </c>
      <c r="F1517" s="97" t="s">
        <v>419</v>
      </c>
      <c r="G1517" s="97" t="s">
        <v>656</v>
      </c>
      <c r="H1517" s="97">
        <v>1</v>
      </c>
      <c r="I1517" s="96">
        <f t="shared" si="23"/>
        <v>0</v>
      </c>
      <c r="J1517" s="59">
        <v>1</v>
      </c>
      <c r="K1517" s="93" t="s">
        <v>634</v>
      </c>
    </row>
    <row r="1518" spans="1:11" hidden="1" x14ac:dyDescent="0.3">
      <c r="A1518" s="97" t="s">
        <v>672</v>
      </c>
      <c r="B1518" s="62" t="s">
        <v>3142</v>
      </c>
      <c r="C1518" s="97" t="s">
        <v>3143</v>
      </c>
      <c r="D1518" s="97">
        <v>20</v>
      </c>
      <c r="E1518" s="97" t="s">
        <v>2076</v>
      </c>
      <c r="F1518" s="97" t="s">
        <v>419</v>
      </c>
      <c r="G1518" s="97" t="s">
        <v>656</v>
      </c>
      <c r="H1518" s="97">
        <v>1</v>
      </c>
      <c r="I1518" s="96">
        <f t="shared" si="23"/>
        <v>0</v>
      </c>
      <c r="J1518" s="59">
        <v>1</v>
      </c>
      <c r="K1518" s="93" t="s">
        <v>634</v>
      </c>
    </row>
    <row r="1519" spans="1:11" hidden="1" x14ac:dyDescent="0.3">
      <c r="A1519" s="97" t="s">
        <v>672</v>
      </c>
      <c r="B1519" s="62" t="s">
        <v>3144</v>
      </c>
      <c r="C1519" s="97" t="s">
        <v>3144</v>
      </c>
      <c r="D1519" s="97">
        <v>20</v>
      </c>
      <c r="E1519" s="97" t="s">
        <v>2076</v>
      </c>
      <c r="F1519" s="97" t="s">
        <v>419</v>
      </c>
      <c r="G1519" s="97" t="s">
        <v>656</v>
      </c>
      <c r="H1519" s="97">
        <v>1</v>
      </c>
      <c r="I1519" s="96">
        <f t="shared" si="23"/>
        <v>0</v>
      </c>
      <c r="J1519" s="59">
        <v>1</v>
      </c>
      <c r="K1519" s="93" t="s">
        <v>634</v>
      </c>
    </row>
    <row r="1520" spans="1:11" hidden="1" x14ac:dyDescent="0.3">
      <c r="A1520" s="97" t="s">
        <v>672</v>
      </c>
      <c r="B1520" s="62" t="s">
        <v>3145</v>
      </c>
      <c r="C1520" s="97" t="s">
        <v>3145</v>
      </c>
      <c r="D1520" s="97">
        <v>20</v>
      </c>
      <c r="E1520" s="97" t="s">
        <v>2076</v>
      </c>
      <c r="F1520" s="97" t="s">
        <v>419</v>
      </c>
      <c r="G1520" s="97" t="s">
        <v>656</v>
      </c>
      <c r="H1520" s="97">
        <v>1</v>
      </c>
      <c r="I1520" s="96">
        <f t="shared" si="23"/>
        <v>0</v>
      </c>
      <c r="J1520" s="59">
        <v>1</v>
      </c>
      <c r="K1520" s="93" t="s">
        <v>634</v>
      </c>
    </row>
    <row r="1521" spans="1:11" hidden="1" x14ac:dyDescent="0.3">
      <c r="A1521" s="97" t="s">
        <v>672</v>
      </c>
      <c r="B1521" s="62" t="s">
        <v>3146</v>
      </c>
      <c r="C1521" s="97" t="s">
        <v>3146</v>
      </c>
      <c r="D1521" s="97">
        <v>20</v>
      </c>
      <c r="E1521" s="97" t="s">
        <v>2076</v>
      </c>
      <c r="F1521" s="97" t="s">
        <v>419</v>
      </c>
      <c r="G1521" s="97" t="s">
        <v>656</v>
      </c>
      <c r="H1521" s="97">
        <v>1</v>
      </c>
      <c r="I1521" s="96">
        <f t="shared" si="23"/>
        <v>0</v>
      </c>
      <c r="J1521" s="59">
        <v>1</v>
      </c>
      <c r="K1521" s="93" t="s">
        <v>634</v>
      </c>
    </row>
    <row r="1522" spans="1:11" hidden="1" x14ac:dyDescent="0.3">
      <c r="A1522" s="97" t="s">
        <v>672</v>
      </c>
      <c r="B1522" s="62" t="s">
        <v>3147</v>
      </c>
      <c r="C1522" s="97" t="s">
        <v>3147</v>
      </c>
      <c r="D1522" s="97">
        <v>20</v>
      </c>
      <c r="E1522" s="97" t="s">
        <v>2076</v>
      </c>
      <c r="F1522" s="97" t="s">
        <v>419</v>
      </c>
      <c r="G1522" s="97" t="s">
        <v>656</v>
      </c>
      <c r="H1522" s="97">
        <v>1</v>
      </c>
      <c r="I1522" s="96">
        <f t="shared" si="23"/>
        <v>0</v>
      </c>
      <c r="J1522" s="59">
        <v>1</v>
      </c>
      <c r="K1522" s="93" t="s">
        <v>634</v>
      </c>
    </row>
    <row r="1523" spans="1:11" hidden="1" x14ac:dyDescent="0.3">
      <c r="A1523" s="97" t="s">
        <v>672</v>
      </c>
      <c r="B1523" s="62" t="s">
        <v>3148</v>
      </c>
      <c r="C1523" s="97" t="s">
        <v>3148</v>
      </c>
      <c r="D1523" s="97">
        <v>20</v>
      </c>
      <c r="E1523" s="97" t="s">
        <v>2076</v>
      </c>
      <c r="F1523" s="97" t="s">
        <v>419</v>
      </c>
      <c r="G1523" s="97" t="s">
        <v>656</v>
      </c>
      <c r="H1523" s="97">
        <v>1</v>
      </c>
      <c r="I1523" s="96">
        <f t="shared" si="23"/>
        <v>0</v>
      </c>
      <c r="J1523" s="59">
        <v>1</v>
      </c>
      <c r="K1523" s="93" t="s">
        <v>634</v>
      </c>
    </row>
    <row r="1524" spans="1:11" hidden="1" x14ac:dyDescent="0.3">
      <c r="A1524" s="97" t="s">
        <v>672</v>
      </c>
      <c r="B1524" s="62" t="s">
        <v>3149</v>
      </c>
      <c r="C1524" s="97" t="s">
        <v>3149</v>
      </c>
      <c r="D1524" s="97">
        <v>20</v>
      </c>
      <c r="E1524" s="97" t="s">
        <v>2076</v>
      </c>
      <c r="F1524" s="97" t="s">
        <v>419</v>
      </c>
      <c r="G1524" s="97" t="s">
        <v>656</v>
      </c>
      <c r="H1524" s="97">
        <v>1</v>
      </c>
      <c r="I1524" s="96">
        <f t="shared" si="23"/>
        <v>0</v>
      </c>
      <c r="J1524" s="59">
        <v>1</v>
      </c>
      <c r="K1524" s="93" t="s">
        <v>634</v>
      </c>
    </row>
    <row r="1525" spans="1:11" hidden="1" x14ac:dyDescent="0.3">
      <c r="A1525" s="97" t="s">
        <v>672</v>
      </c>
      <c r="B1525" s="62" t="s">
        <v>3150</v>
      </c>
      <c r="C1525" s="97" t="s">
        <v>3150</v>
      </c>
      <c r="D1525" s="97">
        <v>20</v>
      </c>
      <c r="E1525" s="97" t="s">
        <v>2076</v>
      </c>
      <c r="F1525" s="97" t="s">
        <v>419</v>
      </c>
      <c r="G1525" s="97" t="s">
        <v>656</v>
      </c>
      <c r="H1525" s="97">
        <v>1</v>
      </c>
      <c r="I1525" s="96">
        <f t="shared" si="23"/>
        <v>0</v>
      </c>
      <c r="J1525" s="59">
        <v>1</v>
      </c>
      <c r="K1525" s="93" t="s">
        <v>634</v>
      </c>
    </row>
    <row r="1526" spans="1:11" hidden="1" x14ac:dyDescent="0.3">
      <c r="A1526" s="97" t="s">
        <v>672</v>
      </c>
      <c r="B1526" s="62" t="s">
        <v>3151</v>
      </c>
      <c r="C1526" s="97" t="s">
        <v>3151</v>
      </c>
      <c r="D1526" s="97">
        <v>20</v>
      </c>
      <c r="E1526" s="97" t="s">
        <v>2076</v>
      </c>
      <c r="F1526" s="97" t="s">
        <v>419</v>
      </c>
      <c r="G1526" s="97" t="s">
        <v>656</v>
      </c>
      <c r="H1526" s="97">
        <v>1</v>
      </c>
      <c r="I1526" s="96">
        <f t="shared" si="23"/>
        <v>0</v>
      </c>
      <c r="J1526" s="59">
        <v>1</v>
      </c>
      <c r="K1526" s="93" t="s">
        <v>634</v>
      </c>
    </row>
    <row r="1527" spans="1:11" hidden="1" x14ac:dyDescent="0.3">
      <c r="A1527" s="97" t="s">
        <v>672</v>
      </c>
      <c r="B1527" s="62" t="s">
        <v>3152</v>
      </c>
      <c r="C1527" s="97" t="s">
        <v>3153</v>
      </c>
      <c r="D1527" s="97">
        <v>20</v>
      </c>
      <c r="E1527" s="97" t="s">
        <v>2076</v>
      </c>
      <c r="F1527" s="97" t="s">
        <v>419</v>
      </c>
      <c r="G1527" s="97" t="s">
        <v>656</v>
      </c>
      <c r="H1527" s="97">
        <v>1</v>
      </c>
      <c r="I1527" s="96">
        <f t="shared" si="23"/>
        <v>0</v>
      </c>
      <c r="J1527" s="59">
        <v>1</v>
      </c>
      <c r="K1527" s="93" t="s">
        <v>634</v>
      </c>
    </row>
    <row r="1528" spans="1:11" hidden="1" x14ac:dyDescent="0.3">
      <c r="A1528" s="97" t="s">
        <v>672</v>
      </c>
      <c r="B1528" s="62" t="s">
        <v>3154</v>
      </c>
      <c r="C1528" s="97" t="s">
        <v>3155</v>
      </c>
      <c r="D1528" s="97">
        <v>20</v>
      </c>
      <c r="E1528" s="97" t="s">
        <v>2076</v>
      </c>
      <c r="F1528" s="97" t="s">
        <v>419</v>
      </c>
      <c r="G1528" s="97" t="s">
        <v>656</v>
      </c>
      <c r="H1528" s="97">
        <v>1</v>
      </c>
      <c r="I1528" s="96">
        <f t="shared" si="23"/>
        <v>0</v>
      </c>
      <c r="J1528" s="59">
        <v>1</v>
      </c>
      <c r="K1528" s="93" t="s">
        <v>634</v>
      </c>
    </row>
    <row r="1529" spans="1:11" hidden="1" x14ac:dyDescent="0.3">
      <c r="A1529" s="97" t="s">
        <v>672</v>
      </c>
      <c r="B1529" s="62" t="s">
        <v>3156</v>
      </c>
      <c r="C1529" s="97" t="s">
        <v>3157</v>
      </c>
      <c r="D1529" s="97">
        <v>20</v>
      </c>
      <c r="E1529" s="97" t="s">
        <v>2076</v>
      </c>
      <c r="F1529" s="97" t="s">
        <v>419</v>
      </c>
      <c r="G1529" s="97" t="s">
        <v>656</v>
      </c>
      <c r="H1529" s="97">
        <v>1</v>
      </c>
      <c r="I1529" s="96">
        <f t="shared" si="23"/>
        <v>0</v>
      </c>
      <c r="J1529" s="59">
        <v>1</v>
      </c>
      <c r="K1529" s="93" t="s">
        <v>634</v>
      </c>
    </row>
    <row r="1530" spans="1:11" hidden="1" x14ac:dyDescent="0.3">
      <c r="A1530" s="97" t="s">
        <v>672</v>
      </c>
      <c r="B1530" s="62" t="s">
        <v>3158</v>
      </c>
      <c r="C1530" s="97" t="s">
        <v>3159</v>
      </c>
      <c r="D1530" s="97">
        <v>20</v>
      </c>
      <c r="E1530" s="97" t="s">
        <v>2076</v>
      </c>
      <c r="F1530" s="97" t="s">
        <v>419</v>
      </c>
      <c r="G1530" s="97" t="s">
        <v>656</v>
      </c>
      <c r="H1530" s="97">
        <v>1</v>
      </c>
      <c r="I1530" s="96">
        <f t="shared" si="23"/>
        <v>0</v>
      </c>
      <c r="J1530" s="59">
        <v>1</v>
      </c>
      <c r="K1530" s="93" t="s">
        <v>634</v>
      </c>
    </row>
    <row r="1531" spans="1:11" hidden="1" x14ac:dyDescent="0.3">
      <c r="A1531" s="97" t="s">
        <v>672</v>
      </c>
      <c r="B1531" s="62" t="s">
        <v>560</v>
      </c>
      <c r="C1531" s="97" t="s">
        <v>3160</v>
      </c>
      <c r="D1531" s="97">
        <v>20</v>
      </c>
      <c r="E1531" s="97" t="s">
        <v>2076</v>
      </c>
      <c r="F1531" s="97" t="s">
        <v>419</v>
      </c>
      <c r="G1531" s="97" t="s">
        <v>656</v>
      </c>
      <c r="H1531" s="97">
        <v>1</v>
      </c>
      <c r="I1531" s="96">
        <f t="shared" si="23"/>
        <v>0</v>
      </c>
      <c r="J1531" s="59">
        <v>1</v>
      </c>
      <c r="K1531" s="93" t="s">
        <v>634</v>
      </c>
    </row>
    <row r="1532" spans="1:11" hidden="1" x14ac:dyDescent="0.3">
      <c r="A1532" s="97" t="s">
        <v>672</v>
      </c>
      <c r="B1532" s="62" t="s">
        <v>3161</v>
      </c>
      <c r="C1532" s="97" t="s">
        <v>3162</v>
      </c>
      <c r="D1532" s="97">
        <v>20</v>
      </c>
      <c r="E1532" s="97" t="s">
        <v>2076</v>
      </c>
      <c r="F1532" s="97" t="s">
        <v>419</v>
      </c>
      <c r="G1532" s="97" t="s">
        <v>656</v>
      </c>
      <c r="H1532" s="97">
        <v>1</v>
      </c>
      <c r="I1532" s="96">
        <f t="shared" si="23"/>
        <v>0</v>
      </c>
      <c r="J1532" s="59">
        <v>1</v>
      </c>
      <c r="K1532" s="93" t="s">
        <v>634</v>
      </c>
    </row>
    <row r="1533" spans="1:11" hidden="1" x14ac:dyDescent="0.3">
      <c r="A1533" s="97" t="s">
        <v>672</v>
      </c>
      <c r="B1533" s="62" t="s">
        <v>3163</v>
      </c>
      <c r="C1533" s="97" t="s">
        <v>3164</v>
      </c>
      <c r="D1533" s="97">
        <v>20</v>
      </c>
      <c r="E1533" s="97" t="s">
        <v>2076</v>
      </c>
      <c r="F1533" s="97" t="s">
        <v>419</v>
      </c>
      <c r="G1533" s="97" t="s">
        <v>656</v>
      </c>
      <c r="H1533" s="97">
        <v>1</v>
      </c>
      <c r="I1533" s="96">
        <f t="shared" si="23"/>
        <v>0</v>
      </c>
      <c r="J1533" s="59">
        <v>1</v>
      </c>
      <c r="K1533" s="93" t="s">
        <v>634</v>
      </c>
    </row>
    <row r="1534" spans="1:11" hidden="1" x14ac:dyDescent="0.3">
      <c r="A1534" s="97" t="s">
        <v>672</v>
      </c>
      <c r="B1534" s="62" t="s">
        <v>3165</v>
      </c>
      <c r="C1534" s="97" t="s">
        <v>3166</v>
      </c>
      <c r="D1534" s="97">
        <v>20</v>
      </c>
      <c r="E1534" s="97" t="s">
        <v>2076</v>
      </c>
      <c r="F1534" s="97" t="s">
        <v>419</v>
      </c>
      <c r="G1534" s="97" t="s">
        <v>656</v>
      </c>
      <c r="H1534" s="97">
        <v>1</v>
      </c>
      <c r="I1534" s="96">
        <f t="shared" si="23"/>
        <v>0</v>
      </c>
      <c r="J1534" s="59">
        <v>1</v>
      </c>
      <c r="K1534" s="93" t="s">
        <v>634</v>
      </c>
    </row>
    <row r="1535" spans="1:11" hidden="1" x14ac:dyDescent="0.3">
      <c r="A1535" s="97" t="s">
        <v>672</v>
      </c>
      <c r="B1535" s="62" t="s">
        <v>3167</v>
      </c>
      <c r="C1535" s="97" t="s">
        <v>3168</v>
      </c>
      <c r="D1535" s="97">
        <v>20</v>
      </c>
      <c r="E1535" s="97" t="s">
        <v>2076</v>
      </c>
      <c r="F1535" s="97" t="s">
        <v>419</v>
      </c>
      <c r="G1535" s="97" t="s">
        <v>656</v>
      </c>
      <c r="H1535" s="97">
        <v>1</v>
      </c>
      <c r="I1535" s="96">
        <f t="shared" si="23"/>
        <v>0</v>
      </c>
      <c r="J1535" s="59">
        <v>1</v>
      </c>
      <c r="K1535" s="93" t="s">
        <v>634</v>
      </c>
    </row>
    <row r="1536" spans="1:11" hidden="1" x14ac:dyDescent="0.3">
      <c r="A1536" s="97" t="s">
        <v>672</v>
      </c>
      <c r="B1536" s="62" t="s">
        <v>3169</v>
      </c>
      <c r="C1536" s="97" t="s">
        <v>3169</v>
      </c>
      <c r="D1536" s="97">
        <v>20</v>
      </c>
      <c r="E1536" s="97" t="s">
        <v>2076</v>
      </c>
      <c r="F1536" s="97" t="s">
        <v>419</v>
      </c>
      <c r="G1536" s="97" t="s">
        <v>656</v>
      </c>
      <c r="H1536" s="97">
        <v>1</v>
      </c>
      <c r="I1536" s="96">
        <f t="shared" si="23"/>
        <v>0</v>
      </c>
      <c r="J1536" s="59">
        <v>1</v>
      </c>
      <c r="K1536" s="93" t="s">
        <v>634</v>
      </c>
    </row>
    <row r="1537" spans="1:11" hidden="1" x14ac:dyDescent="0.3">
      <c r="A1537" s="97" t="s">
        <v>672</v>
      </c>
      <c r="B1537" s="62" t="s">
        <v>3170</v>
      </c>
      <c r="C1537" s="97" t="s">
        <v>3171</v>
      </c>
      <c r="D1537" s="97">
        <v>19.75</v>
      </c>
      <c r="E1537" s="97" t="s">
        <v>2076</v>
      </c>
      <c r="F1537" s="97" t="s">
        <v>419</v>
      </c>
      <c r="G1537" s="97" t="s">
        <v>656</v>
      </c>
      <c r="H1537" s="97">
        <v>1</v>
      </c>
      <c r="I1537" s="96">
        <f t="shared" si="23"/>
        <v>0</v>
      </c>
      <c r="J1537" s="59">
        <v>1</v>
      </c>
      <c r="K1537" s="93" t="s">
        <v>634</v>
      </c>
    </row>
    <row r="1538" spans="1:11" hidden="1" x14ac:dyDescent="0.3">
      <c r="A1538" s="97" t="s">
        <v>672</v>
      </c>
      <c r="B1538" s="62" t="s">
        <v>3172</v>
      </c>
      <c r="C1538" s="97" t="s">
        <v>3173</v>
      </c>
      <c r="D1538" s="97">
        <v>19.75</v>
      </c>
      <c r="E1538" s="97" t="s">
        <v>2076</v>
      </c>
      <c r="F1538" s="97" t="s">
        <v>419</v>
      </c>
      <c r="G1538" s="97" t="s">
        <v>656</v>
      </c>
      <c r="H1538" s="97">
        <v>1</v>
      </c>
      <c r="I1538" s="96">
        <f t="shared" ref="I1538:I1601" si="24">NOT(H1538)*1</f>
        <v>0</v>
      </c>
      <c r="J1538" s="59">
        <v>1</v>
      </c>
      <c r="K1538" s="93" t="s">
        <v>634</v>
      </c>
    </row>
    <row r="1539" spans="1:11" hidden="1" x14ac:dyDescent="0.3">
      <c r="A1539" s="97" t="s">
        <v>672</v>
      </c>
      <c r="B1539" s="62" t="s">
        <v>3174</v>
      </c>
      <c r="C1539" s="97" t="s">
        <v>3175</v>
      </c>
      <c r="D1539" s="97">
        <v>19</v>
      </c>
      <c r="E1539" s="97" t="s">
        <v>2076</v>
      </c>
      <c r="F1539" s="97" t="s">
        <v>419</v>
      </c>
      <c r="G1539" s="97" t="s">
        <v>656</v>
      </c>
      <c r="H1539" s="97">
        <v>1</v>
      </c>
      <c r="I1539" s="96">
        <f t="shared" si="24"/>
        <v>0</v>
      </c>
      <c r="J1539" s="59">
        <v>1</v>
      </c>
      <c r="K1539" s="93" t="s">
        <v>634</v>
      </c>
    </row>
    <row r="1540" spans="1:11" hidden="1" x14ac:dyDescent="0.3">
      <c r="A1540" s="97" t="s">
        <v>672</v>
      </c>
      <c r="B1540" s="62" t="s">
        <v>3176</v>
      </c>
      <c r="C1540" s="97" t="s">
        <v>3177</v>
      </c>
      <c r="D1540" s="97">
        <v>19</v>
      </c>
      <c r="E1540" s="97" t="s">
        <v>2076</v>
      </c>
      <c r="F1540" s="97" t="s">
        <v>419</v>
      </c>
      <c r="G1540" s="97" t="s">
        <v>656</v>
      </c>
      <c r="H1540" s="97">
        <v>1</v>
      </c>
      <c r="I1540" s="96">
        <f t="shared" si="24"/>
        <v>0</v>
      </c>
      <c r="J1540" s="59">
        <v>1</v>
      </c>
      <c r="K1540" s="93" t="s">
        <v>634</v>
      </c>
    </row>
    <row r="1541" spans="1:11" hidden="1" x14ac:dyDescent="0.3">
      <c r="A1541" s="97" t="s">
        <v>672</v>
      </c>
      <c r="B1541" s="62" t="s">
        <v>3178</v>
      </c>
      <c r="C1541" s="97" t="s">
        <v>3179</v>
      </c>
      <c r="D1541" s="97">
        <v>19</v>
      </c>
      <c r="E1541" s="97" t="s">
        <v>2076</v>
      </c>
      <c r="F1541" s="97" t="s">
        <v>419</v>
      </c>
      <c r="G1541" s="97" t="s">
        <v>656</v>
      </c>
      <c r="H1541" s="97">
        <v>1</v>
      </c>
      <c r="I1541" s="96">
        <f t="shared" si="24"/>
        <v>0</v>
      </c>
      <c r="J1541" s="59">
        <v>1</v>
      </c>
      <c r="K1541" s="93" t="s">
        <v>634</v>
      </c>
    </row>
    <row r="1542" spans="1:11" hidden="1" x14ac:dyDescent="0.3">
      <c r="A1542" s="97" t="s">
        <v>672</v>
      </c>
      <c r="B1542" s="62" t="s">
        <v>3180</v>
      </c>
      <c r="C1542" s="97" t="s">
        <v>3181</v>
      </c>
      <c r="D1542" s="97">
        <v>18.5</v>
      </c>
      <c r="E1542" s="97" t="s">
        <v>2076</v>
      </c>
      <c r="F1542" s="97" t="s">
        <v>419</v>
      </c>
      <c r="G1542" s="97" t="s">
        <v>656</v>
      </c>
      <c r="H1542" s="97">
        <v>1</v>
      </c>
      <c r="I1542" s="96">
        <f t="shared" si="24"/>
        <v>0</v>
      </c>
      <c r="J1542" s="59">
        <v>1</v>
      </c>
      <c r="K1542" s="93" t="s">
        <v>634</v>
      </c>
    </row>
    <row r="1543" spans="1:11" hidden="1" x14ac:dyDescent="0.3">
      <c r="A1543" s="97" t="s">
        <v>672</v>
      </c>
      <c r="B1543" s="62" t="s">
        <v>3182</v>
      </c>
      <c r="C1543" s="97" t="s">
        <v>3183</v>
      </c>
      <c r="D1543" s="97">
        <v>18</v>
      </c>
      <c r="E1543" s="97" t="s">
        <v>2076</v>
      </c>
      <c r="F1543" s="97" t="s">
        <v>419</v>
      </c>
      <c r="G1543" s="97" t="s">
        <v>656</v>
      </c>
      <c r="H1543" s="97">
        <v>1</v>
      </c>
      <c r="I1543" s="96">
        <f t="shared" si="24"/>
        <v>0</v>
      </c>
      <c r="J1543" s="59">
        <v>1</v>
      </c>
      <c r="K1543" s="93" t="s">
        <v>634</v>
      </c>
    </row>
    <row r="1544" spans="1:11" hidden="1" x14ac:dyDescent="0.3">
      <c r="A1544" s="97" t="s">
        <v>672</v>
      </c>
      <c r="B1544" s="62" t="s">
        <v>3184</v>
      </c>
      <c r="C1544" s="97" t="s">
        <v>3185</v>
      </c>
      <c r="D1544" s="97">
        <v>18</v>
      </c>
      <c r="E1544" s="97" t="s">
        <v>2076</v>
      </c>
      <c r="F1544" s="97" t="s">
        <v>419</v>
      </c>
      <c r="G1544" s="97" t="s">
        <v>656</v>
      </c>
      <c r="H1544" s="97">
        <v>1</v>
      </c>
      <c r="I1544" s="96">
        <f t="shared" si="24"/>
        <v>0</v>
      </c>
      <c r="J1544" s="59">
        <v>1</v>
      </c>
      <c r="K1544" s="93" t="s">
        <v>634</v>
      </c>
    </row>
    <row r="1545" spans="1:11" hidden="1" x14ac:dyDescent="0.3">
      <c r="A1545" s="97" t="s">
        <v>672</v>
      </c>
      <c r="B1545" s="62" t="s">
        <v>3186</v>
      </c>
      <c r="C1545" s="97" t="s">
        <v>3186</v>
      </c>
      <c r="D1545" s="97">
        <v>18</v>
      </c>
      <c r="E1545" s="97" t="s">
        <v>2076</v>
      </c>
      <c r="F1545" s="97" t="s">
        <v>419</v>
      </c>
      <c r="G1545" s="97" t="s">
        <v>656</v>
      </c>
      <c r="H1545" s="97">
        <v>1</v>
      </c>
      <c r="I1545" s="96">
        <f t="shared" si="24"/>
        <v>0</v>
      </c>
      <c r="J1545" s="59">
        <v>1</v>
      </c>
      <c r="K1545" s="93" t="s">
        <v>634</v>
      </c>
    </row>
    <row r="1546" spans="1:11" hidden="1" x14ac:dyDescent="0.3">
      <c r="A1546" s="97" t="s">
        <v>672</v>
      </c>
      <c r="B1546" s="62" t="s">
        <v>3187</v>
      </c>
      <c r="C1546" s="97" t="s">
        <v>3188</v>
      </c>
      <c r="D1546" s="97">
        <v>17.5</v>
      </c>
      <c r="E1546" s="97" t="s">
        <v>2076</v>
      </c>
      <c r="F1546" s="97" t="s">
        <v>419</v>
      </c>
      <c r="G1546" s="97" t="s">
        <v>656</v>
      </c>
      <c r="H1546" s="97">
        <v>1</v>
      </c>
      <c r="I1546" s="96">
        <f t="shared" si="24"/>
        <v>0</v>
      </c>
      <c r="J1546" s="59">
        <v>1</v>
      </c>
      <c r="K1546" s="93" t="s">
        <v>634</v>
      </c>
    </row>
    <row r="1547" spans="1:11" hidden="1" x14ac:dyDescent="0.3">
      <c r="A1547" s="97" t="s">
        <v>672</v>
      </c>
      <c r="B1547" s="62" t="s">
        <v>3189</v>
      </c>
      <c r="C1547" s="97" t="s">
        <v>3189</v>
      </c>
      <c r="D1547" s="97">
        <v>17</v>
      </c>
      <c r="E1547" s="97" t="s">
        <v>2076</v>
      </c>
      <c r="F1547" s="97" t="s">
        <v>419</v>
      </c>
      <c r="G1547" s="97" t="s">
        <v>656</v>
      </c>
      <c r="H1547" s="97">
        <v>1</v>
      </c>
      <c r="I1547" s="96">
        <f t="shared" si="24"/>
        <v>0</v>
      </c>
      <c r="J1547" s="59">
        <v>1</v>
      </c>
      <c r="K1547" s="93" t="s">
        <v>634</v>
      </c>
    </row>
    <row r="1548" spans="1:11" hidden="1" x14ac:dyDescent="0.3">
      <c r="A1548" s="97" t="s">
        <v>672</v>
      </c>
      <c r="B1548" s="62" t="s">
        <v>3190</v>
      </c>
      <c r="C1548" s="97" t="s">
        <v>3191</v>
      </c>
      <c r="D1548" s="97">
        <v>16.66</v>
      </c>
      <c r="E1548" s="97" t="s">
        <v>2076</v>
      </c>
      <c r="F1548" s="97" t="s">
        <v>419</v>
      </c>
      <c r="G1548" s="97" t="s">
        <v>656</v>
      </c>
      <c r="H1548" s="97">
        <v>1</v>
      </c>
      <c r="I1548" s="96">
        <f t="shared" si="24"/>
        <v>0</v>
      </c>
      <c r="J1548" s="59">
        <v>1</v>
      </c>
      <c r="K1548" s="93" t="s">
        <v>634</v>
      </c>
    </row>
    <row r="1549" spans="1:11" hidden="1" x14ac:dyDescent="0.3">
      <c r="A1549" s="97" t="s">
        <v>672</v>
      </c>
      <c r="B1549" s="62" t="s">
        <v>3192</v>
      </c>
      <c r="C1549" s="97" t="s">
        <v>3193</v>
      </c>
      <c r="D1549" s="97">
        <v>15</v>
      </c>
      <c r="E1549" s="97" t="s">
        <v>2076</v>
      </c>
      <c r="F1549" s="97" t="s">
        <v>419</v>
      </c>
      <c r="G1549" s="97" t="s">
        <v>656</v>
      </c>
      <c r="H1549" s="97">
        <v>1</v>
      </c>
      <c r="I1549" s="96">
        <f t="shared" si="24"/>
        <v>0</v>
      </c>
      <c r="J1549" s="59">
        <v>1</v>
      </c>
      <c r="K1549" s="93" t="s">
        <v>634</v>
      </c>
    </row>
    <row r="1550" spans="1:11" hidden="1" x14ac:dyDescent="0.3">
      <c r="A1550" s="97" t="s">
        <v>672</v>
      </c>
      <c r="B1550" s="62" t="s">
        <v>3194</v>
      </c>
      <c r="C1550" s="97" t="s">
        <v>3195</v>
      </c>
      <c r="D1550" s="97">
        <v>15</v>
      </c>
      <c r="E1550" s="97" t="s">
        <v>2076</v>
      </c>
      <c r="F1550" s="97" t="s">
        <v>419</v>
      </c>
      <c r="G1550" s="97" t="s">
        <v>656</v>
      </c>
      <c r="H1550" s="97">
        <v>1</v>
      </c>
      <c r="I1550" s="96">
        <f t="shared" si="24"/>
        <v>0</v>
      </c>
      <c r="J1550" s="59">
        <v>1</v>
      </c>
      <c r="K1550" s="93" t="s">
        <v>634</v>
      </c>
    </row>
    <row r="1551" spans="1:11" hidden="1" x14ac:dyDescent="0.3">
      <c r="A1551" s="97" t="s">
        <v>672</v>
      </c>
      <c r="B1551" s="62" t="s">
        <v>3196</v>
      </c>
      <c r="C1551" s="97" t="s">
        <v>3197</v>
      </c>
      <c r="D1551" s="97">
        <v>15</v>
      </c>
      <c r="E1551" s="97" t="s">
        <v>2076</v>
      </c>
      <c r="F1551" s="97" t="s">
        <v>419</v>
      </c>
      <c r="G1551" s="97" t="s">
        <v>656</v>
      </c>
      <c r="H1551" s="97">
        <v>1</v>
      </c>
      <c r="I1551" s="96">
        <f t="shared" si="24"/>
        <v>0</v>
      </c>
      <c r="J1551" s="59">
        <v>1</v>
      </c>
      <c r="K1551" s="93" t="s">
        <v>634</v>
      </c>
    </row>
    <row r="1552" spans="1:11" hidden="1" x14ac:dyDescent="0.3">
      <c r="A1552" s="97" t="s">
        <v>672</v>
      </c>
      <c r="B1552" s="62" t="s">
        <v>3198</v>
      </c>
      <c r="C1552" s="97" t="s">
        <v>3199</v>
      </c>
      <c r="D1552" s="97">
        <v>15</v>
      </c>
      <c r="E1552" s="97" t="s">
        <v>2076</v>
      </c>
      <c r="F1552" s="97" t="s">
        <v>419</v>
      </c>
      <c r="G1552" s="97" t="s">
        <v>656</v>
      </c>
      <c r="H1552" s="97">
        <v>1</v>
      </c>
      <c r="I1552" s="96">
        <f t="shared" si="24"/>
        <v>0</v>
      </c>
      <c r="J1552" s="59">
        <v>1</v>
      </c>
      <c r="K1552" s="93" t="s">
        <v>634</v>
      </c>
    </row>
    <row r="1553" spans="1:11" hidden="1" x14ac:dyDescent="0.3">
      <c r="A1553" s="97" t="s">
        <v>672</v>
      </c>
      <c r="B1553" s="62" t="s">
        <v>3200</v>
      </c>
      <c r="C1553" s="97" t="s">
        <v>3201</v>
      </c>
      <c r="D1553" s="97">
        <v>15</v>
      </c>
      <c r="E1553" s="97" t="s">
        <v>2076</v>
      </c>
      <c r="F1553" s="97" t="s">
        <v>419</v>
      </c>
      <c r="G1553" s="97" t="s">
        <v>656</v>
      </c>
      <c r="H1553" s="97">
        <v>1</v>
      </c>
      <c r="I1553" s="96">
        <f t="shared" si="24"/>
        <v>0</v>
      </c>
      <c r="J1553" s="59">
        <v>1</v>
      </c>
      <c r="K1553" s="93" t="s">
        <v>634</v>
      </c>
    </row>
    <row r="1554" spans="1:11" hidden="1" x14ac:dyDescent="0.3">
      <c r="A1554" s="97" t="s">
        <v>672</v>
      </c>
      <c r="B1554" s="62" t="s">
        <v>3202</v>
      </c>
      <c r="C1554" s="97" t="s">
        <v>3203</v>
      </c>
      <c r="D1554" s="97">
        <v>15</v>
      </c>
      <c r="E1554" s="97" t="s">
        <v>2076</v>
      </c>
      <c r="F1554" s="97" t="s">
        <v>419</v>
      </c>
      <c r="G1554" s="97" t="s">
        <v>656</v>
      </c>
      <c r="H1554" s="97">
        <v>1</v>
      </c>
      <c r="I1554" s="96">
        <f t="shared" si="24"/>
        <v>0</v>
      </c>
      <c r="J1554" s="59">
        <v>1</v>
      </c>
      <c r="K1554" s="93" t="s">
        <v>634</v>
      </c>
    </row>
    <row r="1555" spans="1:11" hidden="1" x14ac:dyDescent="0.3">
      <c r="A1555" s="97" t="s">
        <v>672</v>
      </c>
      <c r="B1555" s="62" t="s">
        <v>3204</v>
      </c>
      <c r="C1555" s="97" t="s">
        <v>3205</v>
      </c>
      <c r="D1555" s="97">
        <v>15</v>
      </c>
      <c r="E1555" s="97" t="s">
        <v>2076</v>
      </c>
      <c r="F1555" s="97" t="s">
        <v>419</v>
      </c>
      <c r="G1555" s="97" t="s">
        <v>656</v>
      </c>
      <c r="H1555" s="97">
        <v>1</v>
      </c>
      <c r="I1555" s="96">
        <f t="shared" si="24"/>
        <v>0</v>
      </c>
      <c r="J1555" s="59">
        <v>1</v>
      </c>
      <c r="K1555" s="93" t="s">
        <v>634</v>
      </c>
    </row>
    <row r="1556" spans="1:11" hidden="1" x14ac:dyDescent="0.3">
      <c r="A1556" s="97" t="s">
        <v>672</v>
      </c>
      <c r="B1556" s="62" t="s">
        <v>3206</v>
      </c>
      <c r="C1556" s="97" t="s">
        <v>3206</v>
      </c>
      <c r="D1556" s="97">
        <v>14.5</v>
      </c>
      <c r="E1556" s="97" t="s">
        <v>2076</v>
      </c>
      <c r="F1556" s="97" t="s">
        <v>419</v>
      </c>
      <c r="G1556" s="97" t="s">
        <v>656</v>
      </c>
      <c r="H1556" s="97">
        <v>1</v>
      </c>
      <c r="I1556" s="96">
        <f t="shared" si="24"/>
        <v>0</v>
      </c>
      <c r="J1556" s="59">
        <v>1</v>
      </c>
      <c r="K1556" s="93" t="s">
        <v>634</v>
      </c>
    </row>
    <row r="1557" spans="1:11" hidden="1" x14ac:dyDescent="0.3">
      <c r="A1557" s="97" t="s">
        <v>672</v>
      </c>
      <c r="B1557" s="62" t="s">
        <v>3207</v>
      </c>
      <c r="C1557" s="97" t="s">
        <v>3208</v>
      </c>
      <c r="D1557" s="97">
        <v>14</v>
      </c>
      <c r="E1557" s="97" t="s">
        <v>2076</v>
      </c>
      <c r="F1557" s="97" t="s">
        <v>419</v>
      </c>
      <c r="G1557" s="97" t="s">
        <v>656</v>
      </c>
      <c r="H1557" s="97">
        <v>1</v>
      </c>
      <c r="I1557" s="96">
        <f t="shared" si="24"/>
        <v>0</v>
      </c>
      <c r="J1557" s="59">
        <v>1</v>
      </c>
      <c r="K1557" s="93" t="s">
        <v>634</v>
      </c>
    </row>
    <row r="1558" spans="1:11" hidden="1" x14ac:dyDescent="0.3">
      <c r="A1558" s="97" t="s">
        <v>672</v>
      </c>
      <c r="B1558" s="62" t="s">
        <v>3209</v>
      </c>
      <c r="C1558" s="97" t="s">
        <v>3210</v>
      </c>
      <c r="D1558" s="97">
        <v>13.8</v>
      </c>
      <c r="E1558" s="97" t="s">
        <v>2076</v>
      </c>
      <c r="F1558" s="97" t="s">
        <v>419</v>
      </c>
      <c r="G1558" s="97" t="s">
        <v>656</v>
      </c>
      <c r="H1558" s="97">
        <v>1</v>
      </c>
      <c r="I1558" s="96">
        <f t="shared" si="24"/>
        <v>0</v>
      </c>
      <c r="J1558" s="59">
        <v>1</v>
      </c>
      <c r="K1558" s="93" t="s">
        <v>634</v>
      </c>
    </row>
    <row r="1559" spans="1:11" hidden="1" x14ac:dyDescent="0.3">
      <c r="A1559" s="97" t="s">
        <v>672</v>
      </c>
      <c r="B1559" s="62" t="s">
        <v>3211</v>
      </c>
      <c r="C1559" s="97" t="s">
        <v>3211</v>
      </c>
      <c r="D1559" s="97">
        <v>13.8</v>
      </c>
      <c r="E1559" s="97" t="s">
        <v>2076</v>
      </c>
      <c r="F1559" s="97" t="s">
        <v>419</v>
      </c>
      <c r="G1559" s="97" t="s">
        <v>656</v>
      </c>
      <c r="H1559" s="97">
        <v>1</v>
      </c>
      <c r="I1559" s="96">
        <f t="shared" si="24"/>
        <v>0</v>
      </c>
      <c r="J1559" s="59">
        <v>1</v>
      </c>
      <c r="K1559" s="93" t="s">
        <v>634</v>
      </c>
    </row>
    <row r="1560" spans="1:11" hidden="1" x14ac:dyDescent="0.3">
      <c r="A1560" s="97" t="s">
        <v>672</v>
      </c>
      <c r="B1560" s="62" t="s">
        <v>3212</v>
      </c>
      <c r="C1560" s="97" t="s">
        <v>3212</v>
      </c>
      <c r="D1560" s="97">
        <v>13.5</v>
      </c>
      <c r="E1560" s="97" t="s">
        <v>2076</v>
      </c>
      <c r="F1560" s="97" t="s">
        <v>419</v>
      </c>
      <c r="G1560" s="97" t="s">
        <v>656</v>
      </c>
      <c r="H1560" s="97">
        <v>1</v>
      </c>
      <c r="I1560" s="96">
        <f t="shared" si="24"/>
        <v>0</v>
      </c>
      <c r="J1560" s="59">
        <v>1</v>
      </c>
      <c r="K1560" s="93" t="s">
        <v>634</v>
      </c>
    </row>
    <row r="1561" spans="1:11" hidden="1" x14ac:dyDescent="0.3">
      <c r="A1561" s="97" t="s">
        <v>672</v>
      </c>
      <c r="B1561" s="62" t="s">
        <v>3213</v>
      </c>
      <c r="C1561" s="97" t="s">
        <v>3214</v>
      </c>
      <c r="D1561" s="97">
        <v>12</v>
      </c>
      <c r="E1561" s="97" t="s">
        <v>2076</v>
      </c>
      <c r="F1561" s="97" t="s">
        <v>419</v>
      </c>
      <c r="G1561" s="97" t="s">
        <v>656</v>
      </c>
      <c r="H1561" s="97">
        <v>1</v>
      </c>
      <c r="I1561" s="96">
        <f t="shared" si="24"/>
        <v>0</v>
      </c>
      <c r="J1561" s="59">
        <v>1</v>
      </c>
      <c r="K1561" s="93" t="s">
        <v>634</v>
      </c>
    </row>
    <row r="1562" spans="1:11" hidden="1" x14ac:dyDescent="0.3">
      <c r="A1562" s="97" t="s">
        <v>672</v>
      </c>
      <c r="B1562" s="62" t="s">
        <v>3215</v>
      </c>
      <c r="C1562" s="97" t="s">
        <v>3215</v>
      </c>
      <c r="D1562" s="97">
        <v>12</v>
      </c>
      <c r="E1562" s="97" t="s">
        <v>2076</v>
      </c>
      <c r="F1562" s="97" t="s">
        <v>419</v>
      </c>
      <c r="G1562" s="97" t="s">
        <v>656</v>
      </c>
      <c r="H1562" s="97">
        <v>1</v>
      </c>
      <c r="I1562" s="96">
        <f t="shared" si="24"/>
        <v>0</v>
      </c>
      <c r="J1562" s="59">
        <v>1</v>
      </c>
      <c r="K1562" s="93" t="s">
        <v>634</v>
      </c>
    </row>
    <row r="1563" spans="1:11" hidden="1" x14ac:dyDescent="0.3">
      <c r="A1563" s="97" t="s">
        <v>672</v>
      </c>
      <c r="B1563" s="62" t="s">
        <v>3216</v>
      </c>
      <c r="C1563" s="97" t="s">
        <v>3217</v>
      </c>
      <c r="D1563" s="97">
        <v>12</v>
      </c>
      <c r="E1563" s="97" t="s">
        <v>2076</v>
      </c>
      <c r="F1563" s="97" t="s">
        <v>419</v>
      </c>
      <c r="G1563" s="97" t="s">
        <v>656</v>
      </c>
      <c r="H1563" s="97">
        <v>1</v>
      </c>
      <c r="I1563" s="96">
        <f t="shared" si="24"/>
        <v>0</v>
      </c>
      <c r="J1563" s="59">
        <v>1</v>
      </c>
      <c r="K1563" s="93" t="s">
        <v>634</v>
      </c>
    </row>
    <row r="1564" spans="1:11" hidden="1" x14ac:dyDescent="0.3">
      <c r="A1564" s="97" t="s">
        <v>672</v>
      </c>
      <c r="B1564" s="62" t="s">
        <v>3218</v>
      </c>
      <c r="C1564" s="97" t="s">
        <v>3219</v>
      </c>
      <c r="D1564" s="97">
        <v>12</v>
      </c>
      <c r="E1564" s="97" t="s">
        <v>2076</v>
      </c>
      <c r="F1564" s="97" t="s">
        <v>419</v>
      </c>
      <c r="G1564" s="97" t="s">
        <v>656</v>
      </c>
      <c r="H1564" s="97">
        <v>1</v>
      </c>
      <c r="I1564" s="96">
        <f t="shared" si="24"/>
        <v>0</v>
      </c>
      <c r="J1564" s="59">
        <v>1</v>
      </c>
      <c r="K1564" s="93" t="s">
        <v>634</v>
      </c>
    </row>
    <row r="1565" spans="1:11" hidden="1" x14ac:dyDescent="0.3">
      <c r="A1565" s="97" t="s">
        <v>672</v>
      </c>
      <c r="B1565" s="62" t="s">
        <v>3220</v>
      </c>
      <c r="C1565" s="97" t="s">
        <v>3221</v>
      </c>
      <c r="D1565" s="97">
        <v>11.4</v>
      </c>
      <c r="E1565" s="97" t="s">
        <v>2076</v>
      </c>
      <c r="F1565" s="97" t="s">
        <v>419</v>
      </c>
      <c r="G1565" s="97" t="s">
        <v>656</v>
      </c>
      <c r="H1565" s="97">
        <v>1</v>
      </c>
      <c r="I1565" s="96">
        <f t="shared" si="24"/>
        <v>0</v>
      </c>
      <c r="J1565" s="59">
        <v>1</v>
      </c>
      <c r="K1565" s="93" t="s">
        <v>634</v>
      </c>
    </row>
    <row r="1566" spans="1:11" hidden="1" x14ac:dyDescent="0.3">
      <c r="A1566" s="97" t="s">
        <v>672</v>
      </c>
      <c r="B1566" s="62" t="s">
        <v>3222</v>
      </c>
      <c r="C1566" s="97" t="s">
        <v>3223</v>
      </c>
      <c r="D1566" s="97">
        <v>11</v>
      </c>
      <c r="E1566" s="97" t="s">
        <v>2076</v>
      </c>
      <c r="F1566" s="97" t="s">
        <v>419</v>
      </c>
      <c r="G1566" s="97" t="s">
        <v>656</v>
      </c>
      <c r="H1566" s="97">
        <v>1</v>
      </c>
      <c r="I1566" s="96">
        <f t="shared" si="24"/>
        <v>0</v>
      </c>
      <c r="J1566" s="59">
        <v>1</v>
      </c>
      <c r="K1566" s="93" t="s">
        <v>634</v>
      </c>
    </row>
    <row r="1567" spans="1:11" hidden="1" x14ac:dyDescent="0.3">
      <c r="A1567" s="97" t="s">
        <v>672</v>
      </c>
      <c r="B1567" s="62" t="s">
        <v>3224</v>
      </c>
      <c r="C1567" s="97" t="s">
        <v>3225</v>
      </c>
      <c r="D1567" s="97">
        <v>10</v>
      </c>
      <c r="E1567" s="97" t="s">
        <v>2076</v>
      </c>
      <c r="F1567" s="97" t="s">
        <v>419</v>
      </c>
      <c r="G1567" s="97" t="s">
        <v>656</v>
      </c>
      <c r="H1567" s="97">
        <v>1</v>
      </c>
      <c r="I1567" s="96">
        <f t="shared" si="24"/>
        <v>0</v>
      </c>
      <c r="J1567" s="59">
        <v>1</v>
      </c>
      <c r="K1567" s="93" t="s">
        <v>634</v>
      </c>
    </row>
    <row r="1568" spans="1:11" hidden="1" x14ac:dyDescent="0.3">
      <c r="A1568" s="97" t="s">
        <v>672</v>
      </c>
      <c r="B1568" s="62" t="s">
        <v>3226</v>
      </c>
      <c r="C1568" s="97" t="s">
        <v>3227</v>
      </c>
      <c r="D1568" s="97">
        <v>10</v>
      </c>
      <c r="E1568" s="97" t="s">
        <v>2076</v>
      </c>
      <c r="F1568" s="97" t="s">
        <v>419</v>
      </c>
      <c r="G1568" s="97" t="s">
        <v>656</v>
      </c>
      <c r="H1568" s="97">
        <v>1</v>
      </c>
      <c r="I1568" s="96">
        <f t="shared" si="24"/>
        <v>0</v>
      </c>
      <c r="J1568" s="59">
        <v>1</v>
      </c>
      <c r="K1568" s="93" t="s">
        <v>634</v>
      </c>
    </row>
    <row r="1569" spans="1:11" hidden="1" x14ac:dyDescent="0.3">
      <c r="A1569" s="97" t="s">
        <v>672</v>
      </c>
      <c r="B1569" s="62" t="s">
        <v>3228</v>
      </c>
      <c r="C1569" s="97" t="s">
        <v>3229</v>
      </c>
      <c r="D1569" s="97">
        <v>10</v>
      </c>
      <c r="E1569" s="97" t="s">
        <v>2076</v>
      </c>
      <c r="F1569" s="97" t="s">
        <v>419</v>
      </c>
      <c r="G1569" s="97" t="s">
        <v>656</v>
      </c>
      <c r="H1569" s="97">
        <v>1</v>
      </c>
      <c r="I1569" s="96">
        <f t="shared" si="24"/>
        <v>0</v>
      </c>
      <c r="J1569" s="59">
        <v>1</v>
      </c>
      <c r="K1569" s="93" t="s">
        <v>634</v>
      </c>
    </row>
    <row r="1570" spans="1:11" hidden="1" x14ac:dyDescent="0.3">
      <c r="A1570" s="97" t="s">
        <v>672</v>
      </c>
      <c r="B1570" s="62" t="s">
        <v>3230</v>
      </c>
      <c r="C1570" s="97" t="s">
        <v>3231</v>
      </c>
      <c r="D1570" s="97">
        <v>10</v>
      </c>
      <c r="E1570" s="97" t="s">
        <v>2076</v>
      </c>
      <c r="F1570" s="97" t="s">
        <v>419</v>
      </c>
      <c r="G1570" s="97" t="s">
        <v>656</v>
      </c>
      <c r="H1570" s="97">
        <v>1</v>
      </c>
      <c r="I1570" s="96">
        <f t="shared" si="24"/>
        <v>0</v>
      </c>
      <c r="J1570" s="59">
        <v>1</v>
      </c>
      <c r="K1570" s="93" t="s">
        <v>634</v>
      </c>
    </row>
    <row r="1571" spans="1:11" hidden="1" x14ac:dyDescent="0.3">
      <c r="A1571" s="97" t="s">
        <v>672</v>
      </c>
      <c r="B1571" s="62" t="s">
        <v>3232</v>
      </c>
      <c r="C1571" s="97" t="s">
        <v>3233</v>
      </c>
      <c r="D1571" s="97">
        <v>10</v>
      </c>
      <c r="E1571" s="97" t="s">
        <v>2076</v>
      </c>
      <c r="F1571" s="97" t="s">
        <v>419</v>
      </c>
      <c r="G1571" s="97" t="s">
        <v>656</v>
      </c>
      <c r="H1571" s="97">
        <v>1</v>
      </c>
      <c r="I1571" s="96">
        <f t="shared" si="24"/>
        <v>0</v>
      </c>
      <c r="J1571" s="59">
        <v>1</v>
      </c>
      <c r="K1571" s="93" t="s">
        <v>634</v>
      </c>
    </row>
    <row r="1572" spans="1:11" hidden="1" x14ac:dyDescent="0.3">
      <c r="A1572" s="97" t="s">
        <v>672</v>
      </c>
      <c r="B1572" s="62" t="s">
        <v>3234</v>
      </c>
      <c r="C1572" s="97" t="s">
        <v>3235</v>
      </c>
      <c r="D1572" s="97">
        <v>10</v>
      </c>
      <c r="E1572" s="97" t="s">
        <v>2076</v>
      </c>
      <c r="F1572" s="97" t="s">
        <v>419</v>
      </c>
      <c r="G1572" s="97" t="s">
        <v>656</v>
      </c>
      <c r="H1572" s="97">
        <v>1</v>
      </c>
      <c r="I1572" s="96">
        <f t="shared" si="24"/>
        <v>0</v>
      </c>
      <c r="J1572" s="59">
        <v>1</v>
      </c>
      <c r="K1572" s="93" t="s">
        <v>634</v>
      </c>
    </row>
    <row r="1573" spans="1:11" hidden="1" x14ac:dyDescent="0.3">
      <c r="A1573" s="97" t="s">
        <v>672</v>
      </c>
      <c r="B1573" s="62" t="s">
        <v>3236</v>
      </c>
      <c r="C1573" s="97" t="s">
        <v>3237</v>
      </c>
      <c r="D1573" s="97">
        <v>10</v>
      </c>
      <c r="E1573" s="97" t="s">
        <v>2076</v>
      </c>
      <c r="F1573" s="97" t="s">
        <v>419</v>
      </c>
      <c r="G1573" s="97" t="s">
        <v>656</v>
      </c>
      <c r="H1573" s="97">
        <v>1</v>
      </c>
      <c r="I1573" s="96">
        <f t="shared" si="24"/>
        <v>0</v>
      </c>
      <c r="J1573" s="59">
        <v>1</v>
      </c>
      <c r="K1573" s="93" t="s">
        <v>634</v>
      </c>
    </row>
    <row r="1574" spans="1:11" hidden="1" x14ac:dyDescent="0.3">
      <c r="A1574" s="97" t="s">
        <v>672</v>
      </c>
      <c r="B1574" s="62" t="s">
        <v>3238</v>
      </c>
      <c r="C1574" s="97" t="s">
        <v>3239</v>
      </c>
      <c r="D1574" s="97">
        <v>10</v>
      </c>
      <c r="E1574" s="97" t="s">
        <v>2076</v>
      </c>
      <c r="F1574" s="97" t="s">
        <v>419</v>
      </c>
      <c r="G1574" s="97" t="s">
        <v>656</v>
      </c>
      <c r="H1574" s="97">
        <v>1</v>
      </c>
      <c r="I1574" s="96">
        <f t="shared" si="24"/>
        <v>0</v>
      </c>
      <c r="J1574" s="59">
        <v>1</v>
      </c>
      <c r="K1574" s="93" t="s">
        <v>634</v>
      </c>
    </row>
    <row r="1575" spans="1:11" hidden="1" x14ac:dyDescent="0.3">
      <c r="A1575" s="97" t="s">
        <v>672</v>
      </c>
      <c r="B1575" s="62" t="s">
        <v>3240</v>
      </c>
      <c r="C1575" s="97" t="s">
        <v>3240</v>
      </c>
      <c r="D1575" s="97">
        <v>10</v>
      </c>
      <c r="E1575" s="97" t="s">
        <v>2076</v>
      </c>
      <c r="F1575" s="97" t="s">
        <v>419</v>
      </c>
      <c r="G1575" s="97" t="s">
        <v>656</v>
      </c>
      <c r="H1575" s="97">
        <v>1</v>
      </c>
      <c r="I1575" s="96">
        <f t="shared" si="24"/>
        <v>0</v>
      </c>
      <c r="J1575" s="59">
        <v>1</v>
      </c>
      <c r="K1575" s="93" t="s">
        <v>634</v>
      </c>
    </row>
    <row r="1576" spans="1:11" hidden="1" x14ac:dyDescent="0.3">
      <c r="A1576" s="97" t="s">
        <v>672</v>
      </c>
      <c r="B1576" s="62" t="s">
        <v>3241</v>
      </c>
      <c r="C1576" s="97" t="s">
        <v>3242</v>
      </c>
      <c r="D1576" s="97">
        <v>10</v>
      </c>
      <c r="E1576" s="97" t="s">
        <v>2076</v>
      </c>
      <c r="F1576" s="97" t="s">
        <v>419</v>
      </c>
      <c r="G1576" s="97" t="s">
        <v>656</v>
      </c>
      <c r="H1576" s="97">
        <v>1</v>
      </c>
      <c r="I1576" s="96">
        <f t="shared" si="24"/>
        <v>0</v>
      </c>
      <c r="J1576" s="59">
        <v>1</v>
      </c>
      <c r="K1576" s="93" t="s">
        <v>634</v>
      </c>
    </row>
    <row r="1577" spans="1:11" hidden="1" x14ac:dyDescent="0.3">
      <c r="A1577" s="97" t="s">
        <v>672</v>
      </c>
      <c r="B1577" s="62" t="s">
        <v>3243</v>
      </c>
      <c r="C1577" s="97" t="s">
        <v>3244</v>
      </c>
      <c r="D1577" s="97">
        <v>9.5</v>
      </c>
      <c r="E1577" s="97" t="s">
        <v>2076</v>
      </c>
      <c r="F1577" s="97" t="s">
        <v>419</v>
      </c>
      <c r="G1577" s="97" t="s">
        <v>656</v>
      </c>
      <c r="H1577" s="97">
        <v>1</v>
      </c>
      <c r="I1577" s="96">
        <f t="shared" si="24"/>
        <v>0</v>
      </c>
      <c r="J1577" s="59">
        <v>1</v>
      </c>
      <c r="K1577" s="93" t="s">
        <v>634</v>
      </c>
    </row>
    <row r="1578" spans="1:11" hidden="1" x14ac:dyDescent="0.3">
      <c r="A1578" s="97" t="s">
        <v>672</v>
      </c>
      <c r="B1578" s="62" t="s">
        <v>3245</v>
      </c>
      <c r="C1578" s="97" t="s">
        <v>3246</v>
      </c>
      <c r="D1578" s="97">
        <v>9</v>
      </c>
      <c r="E1578" s="97" t="s">
        <v>2076</v>
      </c>
      <c r="F1578" s="97" t="s">
        <v>419</v>
      </c>
      <c r="G1578" s="97" t="s">
        <v>656</v>
      </c>
      <c r="H1578" s="97">
        <v>1</v>
      </c>
      <c r="I1578" s="96">
        <f t="shared" si="24"/>
        <v>0</v>
      </c>
      <c r="J1578" s="59">
        <v>1</v>
      </c>
      <c r="K1578" s="93" t="s">
        <v>634</v>
      </c>
    </row>
    <row r="1579" spans="1:11" hidden="1" x14ac:dyDescent="0.3">
      <c r="A1579" s="97" t="s">
        <v>672</v>
      </c>
      <c r="B1579" s="62" t="s">
        <v>3247</v>
      </c>
      <c r="C1579" s="97" t="s">
        <v>3247</v>
      </c>
      <c r="D1579" s="97">
        <v>9</v>
      </c>
      <c r="E1579" s="97" t="s">
        <v>2076</v>
      </c>
      <c r="F1579" s="97" t="s">
        <v>419</v>
      </c>
      <c r="G1579" s="97" t="s">
        <v>656</v>
      </c>
      <c r="H1579" s="97">
        <v>1</v>
      </c>
      <c r="I1579" s="96">
        <f t="shared" si="24"/>
        <v>0</v>
      </c>
      <c r="J1579" s="59">
        <v>1</v>
      </c>
      <c r="K1579" s="93" t="s">
        <v>634</v>
      </c>
    </row>
    <row r="1580" spans="1:11" hidden="1" x14ac:dyDescent="0.3">
      <c r="A1580" s="97" t="s">
        <v>672</v>
      </c>
      <c r="B1580" s="62" t="s">
        <v>3248</v>
      </c>
      <c r="C1580" s="97" t="s">
        <v>3249</v>
      </c>
      <c r="D1580" s="97">
        <v>8</v>
      </c>
      <c r="E1580" s="97" t="s">
        <v>2076</v>
      </c>
      <c r="F1580" s="97" t="s">
        <v>419</v>
      </c>
      <c r="G1580" s="97" t="s">
        <v>656</v>
      </c>
      <c r="H1580" s="97">
        <v>1</v>
      </c>
      <c r="I1580" s="96">
        <f t="shared" si="24"/>
        <v>0</v>
      </c>
      <c r="J1580" s="59">
        <v>1</v>
      </c>
      <c r="K1580" s="93" t="s">
        <v>634</v>
      </c>
    </row>
    <row r="1581" spans="1:11" hidden="1" x14ac:dyDescent="0.3">
      <c r="A1581" s="97" t="s">
        <v>672</v>
      </c>
      <c r="B1581" s="62" t="s">
        <v>3250</v>
      </c>
      <c r="C1581" s="97" t="s">
        <v>3251</v>
      </c>
      <c r="D1581" s="97">
        <v>8</v>
      </c>
      <c r="E1581" s="97" t="s">
        <v>2076</v>
      </c>
      <c r="F1581" s="97" t="s">
        <v>419</v>
      </c>
      <c r="G1581" s="97" t="s">
        <v>656</v>
      </c>
      <c r="H1581" s="97">
        <v>1</v>
      </c>
      <c r="I1581" s="96">
        <f t="shared" si="24"/>
        <v>0</v>
      </c>
      <c r="J1581" s="59">
        <v>1</v>
      </c>
      <c r="K1581" s="93" t="s">
        <v>634</v>
      </c>
    </row>
    <row r="1582" spans="1:11" hidden="1" x14ac:dyDescent="0.3">
      <c r="A1582" s="97" t="s">
        <v>672</v>
      </c>
      <c r="B1582" s="62" t="s">
        <v>3252</v>
      </c>
      <c r="C1582" s="97" t="s">
        <v>3253</v>
      </c>
      <c r="D1582" s="97">
        <v>7.9</v>
      </c>
      <c r="E1582" s="97" t="s">
        <v>2076</v>
      </c>
      <c r="F1582" s="97" t="s">
        <v>419</v>
      </c>
      <c r="G1582" s="97" t="s">
        <v>656</v>
      </c>
      <c r="H1582" s="97">
        <v>1</v>
      </c>
      <c r="I1582" s="96">
        <f t="shared" si="24"/>
        <v>0</v>
      </c>
      <c r="J1582" s="59">
        <v>1</v>
      </c>
      <c r="K1582" s="93" t="s">
        <v>634</v>
      </c>
    </row>
    <row r="1583" spans="1:11" hidden="1" x14ac:dyDescent="0.3">
      <c r="A1583" s="97" t="s">
        <v>672</v>
      </c>
      <c r="B1583" s="62" t="s">
        <v>3254</v>
      </c>
      <c r="C1583" s="97" t="s">
        <v>3255</v>
      </c>
      <c r="D1583" s="97">
        <v>7.9</v>
      </c>
      <c r="E1583" s="97" t="s">
        <v>2076</v>
      </c>
      <c r="F1583" s="97" t="s">
        <v>419</v>
      </c>
      <c r="G1583" s="97" t="s">
        <v>656</v>
      </c>
      <c r="H1583" s="97">
        <v>1</v>
      </c>
      <c r="I1583" s="96">
        <f t="shared" si="24"/>
        <v>0</v>
      </c>
      <c r="J1583" s="59">
        <v>1</v>
      </c>
      <c r="K1583" s="93" t="s">
        <v>634</v>
      </c>
    </row>
    <row r="1584" spans="1:11" hidden="1" x14ac:dyDescent="0.3">
      <c r="A1584" s="97" t="s">
        <v>672</v>
      </c>
      <c r="B1584" s="62" t="s">
        <v>3256</v>
      </c>
      <c r="C1584" s="97" t="s">
        <v>3257</v>
      </c>
      <c r="D1584" s="97">
        <v>7.5</v>
      </c>
      <c r="E1584" s="97" t="s">
        <v>2076</v>
      </c>
      <c r="F1584" s="97" t="s">
        <v>419</v>
      </c>
      <c r="G1584" s="97" t="s">
        <v>656</v>
      </c>
      <c r="H1584" s="97">
        <v>1</v>
      </c>
      <c r="I1584" s="96">
        <f t="shared" si="24"/>
        <v>0</v>
      </c>
      <c r="J1584" s="59">
        <v>1</v>
      </c>
      <c r="K1584" s="93" t="s">
        <v>634</v>
      </c>
    </row>
    <row r="1585" spans="1:11" hidden="1" x14ac:dyDescent="0.3">
      <c r="A1585" s="97" t="s">
        <v>672</v>
      </c>
      <c r="B1585" s="62" t="s">
        <v>3258</v>
      </c>
      <c r="C1585" s="97" t="s">
        <v>3259</v>
      </c>
      <c r="D1585" s="97">
        <v>7</v>
      </c>
      <c r="E1585" s="97" t="s">
        <v>2076</v>
      </c>
      <c r="F1585" s="97" t="s">
        <v>419</v>
      </c>
      <c r="G1585" s="97" t="s">
        <v>656</v>
      </c>
      <c r="H1585" s="97">
        <v>1</v>
      </c>
      <c r="I1585" s="96">
        <f t="shared" si="24"/>
        <v>0</v>
      </c>
      <c r="J1585" s="59">
        <v>1</v>
      </c>
      <c r="K1585" s="93" t="s">
        <v>634</v>
      </c>
    </row>
    <row r="1586" spans="1:11" hidden="1" x14ac:dyDescent="0.3">
      <c r="A1586" s="97" t="s">
        <v>672</v>
      </c>
      <c r="B1586" s="62" t="s">
        <v>3260</v>
      </c>
      <c r="C1586" s="97" t="s">
        <v>3260</v>
      </c>
      <c r="D1586" s="97">
        <v>7</v>
      </c>
      <c r="E1586" s="97" t="s">
        <v>2076</v>
      </c>
      <c r="F1586" s="97" t="s">
        <v>419</v>
      </c>
      <c r="G1586" s="97" t="s">
        <v>656</v>
      </c>
      <c r="H1586" s="97">
        <v>1</v>
      </c>
      <c r="I1586" s="96">
        <f t="shared" si="24"/>
        <v>0</v>
      </c>
      <c r="J1586" s="59">
        <v>1</v>
      </c>
      <c r="K1586" s="93" t="s">
        <v>634</v>
      </c>
    </row>
    <row r="1587" spans="1:11" hidden="1" x14ac:dyDescent="0.3">
      <c r="A1587" s="97" t="s">
        <v>672</v>
      </c>
      <c r="B1587" s="62" t="s">
        <v>3261</v>
      </c>
      <c r="C1587" s="97" t="s">
        <v>3261</v>
      </c>
      <c r="D1587" s="97">
        <v>6.5</v>
      </c>
      <c r="E1587" s="97" t="s">
        <v>2076</v>
      </c>
      <c r="F1587" s="97" t="s">
        <v>419</v>
      </c>
      <c r="G1587" s="97" t="s">
        <v>656</v>
      </c>
      <c r="H1587" s="97">
        <v>1</v>
      </c>
      <c r="I1587" s="96">
        <f t="shared" si="24"/>
        <v>0</v>
      </c>
      <c r="J1587" s="59">
        <v>1</v>
      </c>
      <c r="K1587" s="93" t="s">
        <v>634</v>
      </c>
    </row>
    <row r="1588" spans="1:11" hidden="1" x14ac:dyDescent="0.3">
      <c r="A1588" s="97" t="s">
        <v>672</v>
      </c>
      <c r="B1588" s="62" t="s">
        <v>3262</v>
      </c>
      <c r="C1588" s="97" t="s">
        <v>3263</v>
      </c>
      <c r="D1588" s="97">
        <v>6.5</v>
      </c>
      <c r="E1588" s="97" t="s">
        <v>2076</v>
      </c>
      <c r="F1588" s="97" t="s">
        <v>419</v>
      </c>
      <c r="G1588" s="97" t="s">
        <v>656</v>
      </c>
      <c r="H1588" s="97">
        <v>1</v>
      </c>
      <c r="I1588" s="96">
        <f t="shared" si="24"/>
        <v>0</v>
      </c>
      <c r="J1588" s="59">
        <v>1</v>
      </c>
      <c r="K1588" s="93" t="s">
        <v>634</v>
      </c>
    </row>
    <row r="1589" spans="1:11" hidden="1" x14ac:dyDescent="0.3">
      <c r="A1589" s="97" t="s">
        <v>672</v>
      </c>
      <c r="B1589" s="62" t="s">
        <v>3264</v>
      </c>
      <c r="C1589" s="97" t="s">
        <v>3265</v>
      </c>
      <c r="D1589" s="97">
        <v>6.3</v>
      </c>
      <c r="E1589" s="97" t="s">
        <v>2076</v>
      </c>
      <c r="F1589" s="97" t="s">
        <v>419</v>
      </c>
      <c r="G1589" s="97" t="s">
        <v>656</v>
      </c>
      <c r="H1589" s="97">
        <v>1</v>
      </c>
      <c r="I1589" s="96">
        <f t="shared" si="24"/>
        <v>0</v>
      </c>
      <c r="J1589" s="59">
        <v>1</v>
      </c>
      <c r="K1589" s="93" t="s">
        <v>634</v>
      </c>
    </row>
    <row r="1590" spans="1:11" hidden="1" x14ac:dyDescent="0.3">
      <c r="A1590" s="97" t="s">
        <v>672</v>
      </c>
      <c r="B1590" s="62" t="s">
        <v>3266</v>
      </c>
      <c r="C1590" s="97" t="s">
        <v>3267</v>
      </c>
      <c r="D1590" s="97">
        <v>6</v>
      </c>
      <c r="E1590" s="97" t="s">
        <v>2076</v>
      </c>
      <c r="F1590" s="97" t="s">
        <v>419</v>
      </c>
      <c r="G1590" s="97" t="s">
        <v>656</v>
      </c>
      <c r="H1590" s="97">
        <v>1</v>
      </c>
      <c r="I1590" s="96">
        <f t="shared" si="24"/>
        <v>0</v>
      </c>
      <c r="J1590" s="59">
        <v>1</v>
      </c>
      <c r="K1590" s="93" t="s">
        <v>634</v>
      </c>
    </row>
    <row r="1591" spans="1:11" hidden="1" x14ac:dyDescent="0.3">
      <c r="A1591" s="97" t="s">
        <v>672</v>
      </c>
      <c r="B1591" s="62" t="s">
        <v>3268</v>
      </c>
      <c r="C1591" s="97" t="s">
        <v>3269</v>
      </c>
      <c r="D1591" s="97">
        <v>6</v>
      </c>
      <c r="E1591" s="97" t="s">
        <v>2076</v>
      </c>
      <c r="F1591" s="97" t="s">
        <v>419</v>
      </c>
      <c r="G1591" s="97" t="s">
        <v>656</v>
      </c>
      <c r="H1591" s="97">
        <v>1</v>
      </c>
      <c r="I1591" s="96">
        <f t="shared" si="24"/>
        <v>0</v>
      </c>
      <c r="J1591" s="59">
        <v>1</v>
      </c>
      <c r="K1591" s="93" t="s">
        <v>634</v>
      </c>
    </row>
    <row r="1592" spans="1:11" hidden="1" x14ac:dyDescent="0.3">
      <c r="A1592" s="97" t="s">
        <v>672</v>
      </c>
      <c r="B1592" s="62" t="s">
        <v>3270</v>
      </c>
      <c r="C1592" s="97" t="s">
        <v>3271</v>
      </c>
      <c r="D1592" s="97">
        <v>5.5</v>
      </c>
      <c r="E1592" s="97" t="s">
        <v>2076</v>
      </c>
      <c r="F1592" s="97" t="s">
        <v>419</v>
      </c>
      <c r="G1592" s="97" t="s">
        <v>656</v>
      </c>
      <c r="H1592" s="97">
        <v>1</v>
      </c>
      <c r="I1592" s="96">
        <f t="shared" si="24"/>
        <v>0</v>
      </c>
      <c r="J1592" s="59">
        <v>1</v>
      </c>
      <c r="K1592" s="93" t="s">
        <v>634</v>
      </c>
    </row>
    <row r="1593" spans="1:11" hidden="1" x14ac:dyDescent="0.3">
      <c r="A1593" s="97" t="s">
        <v>672</v>
      </c>
      <c r="B1593" s="62" t="s">
        <v>3272</v>
      </c>
      <c r="C1593" s="97" t="s">
        <v>3272</v>
      </c>
      <c r="D1593" s="97">
        <v>5.5</v>
      </c>
      <c r="E1593" s="97" t="s">
        <v>2076</v>
      </c>
      <c r="F1593" s="97" t="s">
        <v>419</v>
      </c>
      <c r="G1593" s="97" t="s">
        <v>656</v>
      </c>
      <c r="H1593" s="97">
        <v>1</v>
      </c>
      <c r="I1593" s="96">
        <f t="shared" si="24"/>
        <v>0</v>
      </c>
      <c r="J1593" s="59">
        <v>1</v>
      </c>
      <c r="K1593" s="93" t="s">
        <v>634</v>
      </c>
    </row>
    <row r="1594" spans="1:11" hidden="1" x14ac:dyDescent="0.3">
      <c r="A1594" s="97" t="s">
        <v>672</v>
      </c>
      <c r="B1594" s="62" t="s">
        <v>3273</v>
      </c>
      <c r="C1594" s="97" t="s">
        <v>3274</v>
      </c>
      <c r="D1594" s="97">
        <v>5</v>
      </c>
      <c r="E1594" s="97" t="s">
        <v>2076</v>
      </c>
      <c r="F1594" s="97" t="s">
        <v>419</v>
      </c>
      <c r="G1594" s="97" t="s">
        <v>656</v>
      </c>
      <c r="H1594" s="97">
        <v>1</v>
      </c>
      <c r="I1594" s="96">
        <f t="shared" si="24"/>
        <v>0</v>
      </c>
      <c r="J1594" s="59">
        <v>1</v>
      </c>
      <c r="K1594" s="93" t="s">
        <v>634</v>
      </c>
    </row>
    <row r="1595" spans="1:11" hidden="1" x14ac:dyDescent="0.3">
      <c r="A1595" s="97" t="s">
        <v>672</v>
      </c>
      <c r="B1595" s="62" t="s">
        <v>3275</v>
      </c>
      <c r="C1595" s="97" t="s">
        <v>3276</v>
      </c>
      <c r="D1595" s="97">
        <v>5</v>
      </c>
      <c r="E1595" s="97" t="s">
        <v>2076</v>
      </c>
      <c r="F1595" s="97" t="s">
        <v>419</v>
      </c>
      <c r="G1595" s="97" t="s">
        <v>656</v>
      </c>
      <c r="H1595" s="97">
        <v>1</v>
      </c>
      <c r="I1595" s="96">
        <f t="shared" si="24"/>
        <v>0</v>
      </c>
      <c r="J1595" s="59">
        <v>1</v>
      </c>
      <c r="K1595" s="93" t="s">
        <v>634</v>
      </c>
    </row>
    <row r="1596" spans="1:11" hidden="1" x14ac:dyDescent="0.3">
      <c r="A1596" s="97" t="s">
        <v>672</v>
      </c>
      <c r="B1596" s="62" t="s">
        <v>3277</v>
      </c>
      <c r="C1596" s="97" t="s">
        <v>3278</v>
      </c>
      <c r="D1596" s="97">
        <v>5</v>
      </c>
      <c r="E1596" s="97" t="s">
        <v>2076</v>
      </c>
      <c r="F1596" s="97" t="s">
        <v>419</v>
      </c>
      <c r="G1596" s="97" t="s">
        <v>656</v>
      </c>
      <c r="H1596" s="97">
        <v>1</v>
      </c>
      <c r="I1596" s="96">
        <f t="shared" si="24"/>
        <v>0</v>
      </c>
      <c r="J1596" s="59">
        <v>1</v>
      </c>
      <c r="K1596" s="93" t="s">
        <v>634</v>
      </c>
    </row>
    <row r="1597" spans="1:11" hidden="1" x14ac:dyDescent="0.3">
      <c r="A1597" s="97" t="s">
        <v>672</v>
      </c>
      <c r="B1597" s="62" t="s">
        <v>3279</v>
      </c>
      <c r="C1597" s="97" t="s">
        <v>3280</v>
      </c>
      <c r="D1597" s="97">
        <v>5</v>
      </c>
      <c r="E1597" s="97" t="s">
        <v>2076</v>
      </c>
      <c r="F1597" s="97" t="s">
        <v>419</v>
      </c>
      <c r="G1597" s="97" t="s">
        <v>656</v>
      </c>
      <c r="H1597" s="97">
        <v>1</v>
      </c>
      <c r="I1597" s="96">
        <f t="shared" si="24"/>
        <v>0</v>
      </c>
      <c r="J1597" s="59">
        <v>1</v>
      </c>
      <c r="K1597" s="93" t="s">
        <v>634</v>
      </c>
    </row>
    <row r="1598" spans="1:11" hidden="1" x14ac:dyDescent="0.3">
      <c r="A1598" s="97" t="s">
        <v>672</v>
      </c>
      <c r="B1598" s="62" t="s">
        <v>3281</v>
      </c>
      <c r="C1598" s="97" t="s">
        <v>3282</v>
      </c>
      <c r="D1598" s="97">
        <v>5</v>
      </c>
      <c r="E1598" s="97" t="s">
        <v>2076</v>
      </c>
      <c r="F1598" s="97" t="s">
        <v>419</v>
      </c>
      <c r="G1598" s="97" t="s">
        <v>656</v>
      </c>
      <c r="H1598" s="97">
        <v>1</v>
      </c>
      <c r="I1598" s="96">
        <f t="shared" si="24"/>
        <v>0</v>
      </c>
      <c r="J1598" s="59">
        <v>1</v>
      </c>
      <c r="K1598" s="93" t="s">
        <v>634</v>
      </c>
    </row>
    <row r="1599" spans="1:11" hidden="1" x14ac:dyDescent="0.3">
      <c r="A1599" s="97" t="s">
        <v>672</v>
      </c>
      <c r="B1599" s="62" t="s">
        <v>3283</v>
      </c>
      <c r="C1599" s="97" t="s">
        <v>3284</v>
      </c>
      <c r="D1599" s="97">
        <v>5</v>
      </c>
      <c r="E1599" s="97" t="s">
        <v>2076</v>
      </c>
      <c r="F1599" s="97" t="s">
        <v>419</v>
      </c>
      <c r="G1599" s="97" t="s">
        <v>656</v>
      </c>
      <c r="H1599" s="97">
        <v>1</v>
      </c>
      <c r="I1599" s="96">
        <f t="shared" si="24"/>
        <v>0</v>
      </c>
      <c r="J1599" s="59">
        <v>1</v>
      </c>
      <c r="K1599" s="93" t="s">
        <v>634</v>
      </c>
    </row>
    <row r="1600" spans="1:11" hidden="1" x14ac:dyDescent="0.3">
      <c r="A1600" s="97" t="s">
        <v>672</v>
      </c>
      <c r="B1600" s="62" t="s">
        <v>3285</v>
      </c>
      <c r="C1600" s="97" t="s">
        <v>3286</v>
      </c>
      <c r="D1600" s="97">
        <v>5</v>
      </c>
      <c r="E1600" s="97" t="s">
        <v>2076</v>
      </c>
      <c r="F1600" s="97" t="s">
        <v>419</v>
      </c>
      <c r="G1600" s="97" t="s">
        <v>656</v>
      </c>
      <c r="H1600" s="97">
        <v>1</v>
      </c>
      <c r="I1600" s="96">
        <f t="shared" si="24"/>
        <v>0</v>
      </c>
      <c r="J1600" s="59">
        <v>1</v>
      </c>
      <c r="K1600" s="93" t="s">
        <v>634</v>
      </c>
    </row>
    <row r="1601" spans="1:11" hidden="1" x14ac:dyDescent="0.3">
      <c r="A1601" s="97" t="s">
        <v>672</v>
      </c>
      <c r="B1601" s="62" t="s">
        <v>3287</v>
      </c>
      <c r="C1601" s="97" t="s">
        <v>3288</v>
      </c>
      <c r="D1601" s="97">
        <v>5</v>
      </c>
      <c r="E1601" s="97" t="s">
        <v>2076</v>
      </c>
      <c r="F1601" s="97" t="s">
        <v>419</v>
      </c>
      <c r="G1601" s="97" t="s">
        <v>656</v>
      </c>
      <c r="H1601" s="97">
        <v>1</v>
      </c>
      <c r="I1601" s="96">
        <f t="shared" si="24"/>
        <v>0</v>
      </c>
      <c r="J1601" s="59">
        <v>1</v>
      </c>
      <c r="K1601" s="93" t="s">
        <v>634</v>
      </c>
    </row>
    <row r="1602" spans="1:11" hidden="1" x14ac:dyDescent="0.3">
      <c r="A1602" s="97" t="s">
        <v>672</v>
      </c>
      <c r="B1602" s="62" t="s">
        <v>3289</v>
      </c>
      <c r="C1602" s="97" t="s">
        <v>3290</v>
      </c>
      <c r="D1602" s="97">
        <v>5</v>
      </c>
      <c r="E1602" s="97" t="s">
        <v>2076</v>
      </c>
      <c r="F1602" s="97" t="s">
        <v>419</v>
      </c>
      <c r="G1602" s="97" t="s">
        <v>656</v>
      </c>
      <c r="H1602" s="97">
        <v>1</v>
      </c>
      <c r="I1602" s="96">
        <f t="shared" ref="I1602:I1665" si="25">NOT(H1602)*1</f>
        <v>0</v>
      </c>
      <c r="J1602" s="59">
        <v>1</v>
      </c>
      <c r="K1602" s="93" t="s">
        <v>634</v>
      </c>
    </row>
    <row r="1603" spans="1:11" hidden="1" x14ac:dyDescent="0.3">
      <c r="A1603" s="97" t="s">
        <v>672</v>
      </c>
      <c r="B1603" s="62" t="s">
        <v>3291</v>
      </c>
      <c r="C1603" s="97" t="s">
        <v>3291</v>
      </c>
      <c r="D1603" s="97">
        <v>5</v>
      </c>
      <c r="E1603" s="97" t="s">
        <v>2076</v>
      </c>
      <c r="F1603" s="97" t="s">
        <v>419</v>
      </c>
      <c r="G1603" s="97" t="s">
        <v>656</v>
      </c>
      <c r="H1603" s="97">
        <v>1</v>
      </c>
      <c r="I1603" s="96">
        <f t="shared" si="25"/>
        <v>0</v>
      </c>
      <c r="J1603" s="59">
        <v>1</v>
      </c>
      <c r="K1603" s="93" t="s">
        <v>634</v>
      </c>
    </row>
    <row r="1604" spans="1:11" hidden="1" x14ac:dyDescent="0.3">
      <c r="A1604" s="97" t="s">
        <v>672</v>
      </c>
      <c r="B1604" s="62" t="s">
        <v>3292</v>
      </c>
      <c r="C1604" s="97" t="s">
        <v>3293</v>
      </c>
      <c r="D1604" s="97">
        <v>5</v>
      </c>
      <c r="E1604" s="97" t="s">
        <v>2076</v>
      </c>
      <c r="F1604" s="97" t="s">
        <v>419</v>
      </c>
      <c r="G1604" s="97" t="s">
        <v>656</v>
      </c>
      <c r="H1604" s="97">
        <v>1</v>
      </c>
      <c r="I1604" s="96">
        <f t="shared" si="25"/>
        <v>0</v>
      </c>
      <c r="J1604" s="59">
        <v>1</v>
      </c>
      <c r="K1604" s="93" t="s">
        <v>634</v>
      </c>
    </row>
    <row r="1605" spans="1:11" hidden="1" x14ac:dyDescent="0.3">
      <c r="A1605" s="97" t="s">
        <v>672</v>
      </c>
      <c r="B1605" s="62" t="s">
        <v>3294</v>
      </c>
      <c r="C1605" s="97" t="s">
        <v>3295</v>
      </c>
      <c r="D1605" s="97">
        <v>5</v>
      </c>
      <c r="E1605" s="97" t="s">
        <v>2076</v>
      </c>
      <c r="F1605" s="97" t="s">
        <v>419</v>
      </c>
      <c r="G1605" s="97" t="s">
        <v>656</v>
      </c>
      <c r="H1605" s="97">
        <v>1</v>
      </c>
      <c r="I1605" s="96">
        <f t="shared" si="25"/>
        <v>0</v>
      </c>
      <c r="J1605" s="59">
        <v>1</v>
      </c>
      <c r="K1605" s="93" t="s">
        <v>634</v>
      </c>
    </row>
    <row r="1606" spans="1:11" hidden="1" x14ac:dyDescent="0.3">
      <c r="A1606" s="97" t="s">
        <v>672</v>
      </c>
      <c r="B1606" s="62" t="s">
        <v>3296</v>
      </c>
      <c r="C1606" s="97" t="s">
        <v>3297</v>
      </c>
      <c r="D1606" s="97">
        <v>5</v>
      </c>
      <c r="E1606" s="97" t="s">
        <v>2076</v>
      </c>
      <c r="F1606" s="97" t="s">
        <v>419</v>
      </c>
      <c r="G1606" s="97" t="s">
        <v>656</v>
      </c>
      <c r="H1606" s="97">
        <v>1</v>
      </c>
      <c r="I1606" s="96">
        <f t="shared" si="25"/>
        <v>0</v>
      </c>
      <c r="J1606" s="59">
        <v>1</v>
      </c>
      <c r="K1606" s="93" t="s">
        <v>634</v>
      </c>
    </row>
    <row r="1607" spans="1:11" hidden="1" x14ac:dyDescent="0.3">
      <c r="A1607" s="97" t="s">
        <v>672</v>
      </c>
      <c r="B1607" s="62" t="s">
        <v>3298</v>
      </c>
      <c r="C1607" s="97" t="s">
        <v>3299</v>
      </c>
      <c r="D1607" s="97">
        <v>4.96</v>
      </c>
      <c r="E1607" s="97" t="s">
        <v>2076</v>
      </c>
      <c r="F1607" s="97" t="s">
        <v>419</v>
      </c>
      <c r="G1607" s="97" t="s">
        <v>656</v>
      </c>
      <c r="H1607" s="97">
        <v>1</v>
      </c>
      <c r="I1607" s="96">
        <f t="shared" si="25"/>
        <v>0</v>
      </c>
      <c r="J1607" s="59">
        <v>1</v>
      </c>
      <c r="K1607" s="93" t="s">
        <v>634</v>
      </c>
    </row>
    <row r="1608" spans="1:11" hidden="1" x14ac:dyDescent="0.3">
      <c r="A1608" s="97" t="s">
        <v>672</v>
      </c>
      <c r="B1608" s="62" t="s">
        <v>3300</v>
      </c>
      <c r="C1608" s="97" t="s">
        <v>3301</v>
      </c>
      <c r="D1608" s="97">
        <v>4.12</v>
      </c>
      <c r="E1608" s="97" t="s">
        <v>2076</v>
      </c>
      <c r="F1608" s="97" t="s">
        <v>419</v>
      </c>
      <c r="G1608" s="97" t="s">
        <v>656</v>
      </c>
      <c r="H1608" s="97">
        <v>1</v>
      </c>
      <c r="I1608" s="96">
        <f t="shared" si="25"/>
        <v>0</v>
      </c>
      <c r="J1608" s="59">
        <v>1</v>
      </c>
      <c r="K1608" s="93" t="s">
        <v>634</v>
      </c>
    </row>
    <row r="1609" spans="1:11" hidden="1" x14ac:dyDescent="0.3">
      <c r="A1609" s="97" t="s">
        <v>672</v>
      </c>
      <c r="B1609" s="62" t="s">
        <v>3302</v>
      </c>
      <c r="C1609" s="97" t="s">
        <v>3303</v>
      </c>
      <c r="D1609" s="97">
        <v>4</v>
      </c>
      <c r="E1609" s="97" t="s">
        <v>2076</v>
      </c>
      <c r="F1609" s="97" t="s">
        <v>419</v>
      </c>
      <c r="G1609" s="97" t="s">
        <v>656</v>
      </c>
      <c r="H1609" s="97">
        <v>1</v>
      </c>
      <c r="I1609" s="96">
        <f t="shared" si="25"/>
        <v>0</v>
      </c>
      <c r="J1609" s="59">
        <v>1</v>
      </c>
      <c r="K1609" s="93" t="s">
        <v>634</v>
      </c>
    </row>
    <row r="1610" spans="1:11" hidden="1" x14ac:dyDescent="0.3">
      <c r="A1610" s="97" t="s">
        <v>672</v>
      </c>
      <c r="B1610" s="62" t="s">
        <v>3304</v>
      </c>
      <c r="C1610" s="97" t="s">
        <v>3304</v>
      </c>
      <c r="D1610" s="97">
        <v>3.75</v>
      </c>
      <c r="E1610" s="97" t="s">
        <v>2076</v>
      </c>
      <c r="F1610" s="97" t="s">
        <v>419</v>
      </c>
      <c r="G1610" s="97" t="s">
        <v>656</v>
      </c>
      <c r="H1610" s="97">
        <v>1</v>
      </c>
      <c r="I1610" s="96">
        <f t="shared" si="25"/>
        <v>0</v>
      </c>
      <c r="J1610" s="59">
        <v>1</v>
      </c>
      <c r="K1610" s="93" t="s">
        <v>634</v>
      </c>
    </row>
    <row r="1611" spans="1:11" hidden="1" x14ac:dyDescent="0.3">
      <c r="A1611" s="97" t="s">
        <v>672</v>
      </c>
      <c r="B1611" s="62" t="s">
        <v>3305</v>
      </c>
      <c r="C1611" s="97" t="s">
        <v>3306</v>
      </c>
      <c r="D1611" s="97">
        <v>3.5</v>
      </c>
      <c r="E1611" s="97" t="s">
        <v>2076</v>
      </c>
      <c r="F1611" s="97" t="s">
        <v>419</v>
      </c>
      <c r="G1611" s="97" t="s">
        <v>656</v>
      </c>
      <c r="H1611" s="97">
        <v>1</v>
      </c>
      <c r="I1611" s="96">
        <f t="shared" si="25"/>
        <v>0</v>
      </c>
      <c r="J1611" s="59">
        <v>1</v>
      </c>
      <c r="K1611" s="93" t="s">
        <v>634</v>
      </c>
    </row>
    <row r="1612" spans="1:11" hidden="1" x14ac:dyDescent="0.3">
      <c r="A1612" s="97" t="s">
        <v>672</v>
      </c>
      <c r="B1612" s="62" t="s">
        <v>3307</v>
      </c>
      <c r="C1612" s="97" t="s">
        <v>3308</v>
      </c>
      <c r="D1612" s="97">
        <v>3.5</v>
      </c>
      <c r="E1612" s="97" t="s">
        <v>2076</v>
      </c>
      <c r="F1612" s="97" t="s">
        <v>419</v>
      </c>
      <c r="G1612" s="97" t="s">
        <v>656</v>
      </c>
      <c r="H1612" s="97">
        <v>1</v>
      </c>
      <c r="I1612" s="96">
        <f t="shared" si="25"/>
        <v>0</v>
      </c>
      <c r="J1612" s="59">
        <v>1</v>
      </c>
      <c r="K1612" s="93" t="s">
        <v>634</v>
      </c>
    </row>
    <row r="1613" spans="1:11" hidden="1" x14ac:dyDescent="0.3">
      <c r="A1613" s="97" t="s">
        <v>672</v>
      </c>
      <c r="B1613" s="62" t="s">
        <v>3309</v>
      </c>
      <c r="C1613" s="97" t="s">
        <v>3310</v>
      </c>
      <c r="D1613" s="97">
        <v>3.5</v>
      </c>
      <c r="E1613" s="97" t="s">
        <v>2076</v>
      </c>
      <c r="F1613" s="97" t="s">
        <v>419</v>
      </c>
      <c r="G1613" s="97" t="s">
        <v>656</v>
      </c>
      <c r="H1613" s="97">
        <v>1</v>
      </c>
      <c r="I1613" s="96">
        <f t="shared" si="25"/>
        <v>0</v>
      </c>
      <c r="J1613" s="59">
        <v>1</v>
      </c>
      <c r="K1613" s="93" t="s">
        <v>634</v>
      </c>
    </row>
    <row r="1614" spans="1:11" hidden="1" x14ac:dyDescent="0.3">
      <c r="A1614" s="97" t="s">
        <v>672</v>
      </c>
      <c r="B1614" s="62" t="s">
        <v>3311</v>
      </c>
      <c r="C1614" s="97" t="s">
        <v>3312</v>
      </c>
      <c r="D1614" s="97">
        <v>3.5</v>
      </c>
      <c r="E1614" s="97" t="s">
        <v>2076</v>
      </c>
      <c r="F1614" s="97" t="s">
        <v>419</v>
      </c>
      <c r="G1614" s="97" t="s">
        <v>656</v>
      </c>
      <c r="H1614" s="97">
        <v>1</v>
      </c>
      <c r="I1614" s="96">
        <f t="shared" si="25"/>
        <v>0</v>
      </c>
      <c r="J1614" s="59">
        <v>1</v>
      </c>
      <c r="K1614" s="93" t="s">
        <v>634</v>
      </c>
    </row>
    <row r="1615" spans="1:11" hidden="1" x14ac:dyDescent="0.3">
      <c r="A1615" s="97" t="s">
        <v>672</v>
      </c>
      <c r="B1615" s="62" t="s">
        <v>3313</v>
      </c>
      <c r="C1615" s="97" t="s">
        <v>3313</v>
      </c>
      <c r="D1615" s="97">
        <v>3.5</v>
      </c>
      <c r="E1615" s="97" t="s">
        <v>2076</v>
      </c>
      <c r="F1615" s="97" t="s">
        <v>419</v>
      </c>
      <c r="G1615" s="97" t="s">
        <v>656</v>
      </c>
      <c r="H1615" s="97">
        <v>1</v>
      </c>
      <c r="I1615" s="96">
        <f t="shared" si="25"/>
        <v>0</v>
      </c>
      <c r="J1615" s="59">
        <v>1</v>
      </c>
      <c r="K1615" s="93" t="s">
        <v>634</v>
      </c>
    </row>
    <row r="1616" spans="1:11" hidden="1" x14ac:dyDescent="0.3">
      <c r="A1616" s="97" t="s">
        <v>672</v>
      </c>
      <c r="B1616" s="62" t="s">
        <v>3314</v>
      </c>
      <c r="C1616" s="97" t="s">
        <v>3315</v>
      </c>
      <c r="D1616" s="97">
        <v>3</v>
      </c>
      <c r="E1616" s="97" t="s">
        <v>2076</v>
      </c>
      <c r="F1616" s="97" t="s">
        <v>419</v>
      </c>
      <c r="G1616" s="97" t="s">
        <v>656</v>
      </c>
      <c r="H1616" s="97">
        <v>1</v>
      </c>
      <c r="I1616" s="96">
        <f t="shared" si="25"/>
        <v>0</v>
      </c>
      <c r="J1616" s="59">
        <v>1</v>
      </c>
      <c r="K1616" s="93" t="s">
        <v>634</v>
      </c>
    </row>
    <row r="1617" spans="1:11" hidden="1" x14ac:dyDescent="0.3">
      <c r="A1617" s="97" t="s">
        <v>672</v>
      </c>
      <c r="B1617" s="62" t="s">
        <v>3316</v>
      </c>
      <c r="C1617" s="97" t="s">
        <v>3317</v>
      </c>
      <c r="D1617" s="97">
        <v>3</v>
      </c>
      <c r="E1617" s="97" t="s">
        <v>2076</v>
      </c>
      <c r="F1617" s="97" t="s">
        <v>419</v>
      </c>
      <c r="G1617" s="97" t="s">
        <v>656</v>
      </c>
      <c r="H1617" s="97">
        <v>1</v>
      </c>
      <c r="I1617" s="96">
        <f t="shared" si="25"/>
        <v>0</v>
      </c>
      <c r="J1617" s="59">
        <v>1</v>
      </c>
      <c r="K1617" s="93" t="s">
        <v>634</v>
      </c>
    </row>
    <row r="1618" spans="1:11" hidden="1" x14ac:dyDescent="0.3">
      <c r="A1618" s="97" t="s">
        <v>672</v>
      </c>
      <c r="B1618" s="62" t="s">
        <v>3318</v>
      </c>
      <c r="C1618" s="97" t="s">
        <v>3318</v>
      </c>
      <c r="D1618" s="97">
        <v>3</v>
      </c>
      <c r="E1618" s="97" t="s">
        <v>2076</v>
      </c>
      <c r="F1618" s="97" t="s">
        <v>419</v>
      </c>
      <c r="G1618" s="97" t="s">
        <v>656</v>
      </c>
      <c r="H1618" s="97">
        <v>1</v>
      </c>
      <c r="I1618" s="96">
        <f t="shared" si="25"/>
        <v>0</v>
      </c>
      <c r="J1618" s="59">
        <v>1</v>
      </c>
      <c r="K1618" s="93" t="s">
        <v>634</v>
      </c>
    </row>
    <row r="1619" spans="1:11" hidden="1" x14ac:dyDescent="0.3">
      <c r="A1619" s="97" t="s">
        <v>672</v>
      </c>
      <c r="B1619" s="62" t="s">
        <v>3319</v>
      </c>
      <c r="C1619" s="97" t="s">
        <v>3319</v>
      </c>
      <c r="D1619" s="97">
        <v>3</v>
      </c>
      <c r="E1619" s="97" t="s">
        <v>2076</v>
      </c>
      <c r="F1619" s="97" t="s">
        <v>419</v>
      </c>
      <c r="G1619" s="97" t="s">
        <v>656</v>
      </c>
      <c r="H1619" s="97">
        <v>1</v>
      </c>
      <c r="I1619" s="96">
        <f t="shared" si="25"/>
        <v>0</v>
      </c>
      <c r="J1619" s="59">
        <v>1</v>
      </c>
      <c r="K1619" s="93" t="s">
        <v>634</v>
      </c>
    </row>
    <row r="1620" spans="1:11" hidden="1" x14ac:dyDescent="0.3">
      <c r="A1620" s="97" t="s">
        <v>672</v>
      </c>
      <c r="B1620" s="62" t="s">
        <v>3320</v>
      </c>
      <c r="C1620" s="97" t="s">
        <v>3321</v>
      </c>
      <c r="D1620" s="97">
        <v>3</v>
      </c>
      <c r="E1620" s="97" t="s">
        <v>2076</v>
      </c>
      <c r="F1620" s="97" t="s">
        <v>419</v>
      </c>
      <c r="G1620" s="97" t="s">
        <v>656</v>
      </c>
      <c r="H1620" s="97">
        <v>1</v>
      </c>
      <c r="I1620" s="96">
        <f t="shared" si="25"/>
        <v>0</v>
      </c>
      <c r="J1620" s="59">
        <v>1</v>
      </c>
      <c r="K1620" s="93" t="s">
        <v>634</v>
      </c>
    </row>
    <row r="1621" spans="1:11" hidden="1" x14ac:dyDescent="0.3">
      <c r="A1621" s="97" t="s">
        <v>672</v>
      </c>
      <c r="B1621" s="62" t="s">
        <v>3322</v>
      </c>
      <c r="C1621" s="97" t="s">
        <v>3323</v>
      </c>
      <c r="D1621" s="97">
        <v>3</v>
      </c>
      <c r="E1621" s="97" t="s">
        <v>2076</v>
      </c>
      <c r="F1621" s="97" t="s">
        <v>419</v>
      </c>
      <c r="G1621" s="97" t="s">
        <v>656</v>
      </c>
      <c r="H1621" s="97">
        <v>1</v>
      </c>
      <c r="I1621" s="96">
        <f t="shared" si="25"/>
        <v>0</v>
      </c>
      <c r="J1621" s="59">
        <v>1</v>
      </c>
      <c r="K1621" s="93" t="s">
        <v>634</v>
      </c>
    </row>
    <row r="1622" spans="1:11" hidden="1" x14ac:dyDescent="0.3">
      <c r="A1622" s="97" t="s">
        <v>672</v>
      </c>
      <c r="B1622" s="62" t="s">
        <v>3324</v>
      </c>
      <c r="C1622" s="97" t="s">
        <v>3324</v>
      </c>
      <c r="D1622" s="97">
        <v>3</v>
      </c>
      <c r="E1622" s="97" t="s">
        <v>2076</v>
      </c>
      <c r="F1622" s="97" t="s">
        <v>419</v>
      </c>
      <c r="G1622" s="97" t="s">
        <v>656</v>
      </c>
      <c r="H1622" s="97">
        <v>1</v>
      </c>
      <c r="I1622" s="96">
        <f t="shared" si="25"/>
        <v>0</v>
      </c>
      <c r="J1622" s="59">
        <v>1</v>
      </c>
      <c r="K1622" s="93" t="s">
        <v>634</v>
      </c>
    </row>
    <row r="1623" spans="1:11" hidden="1" x14ac:dyDescent="0.3">
      <c r="A1623" s="97" t="s">
        <v>672</v>
      </c>
      <c r="B1623" s="62" t="s">
        <v>3325</v>
      </c>
      <c r="C1623" s="97" t="s">
        <v>3325</v>
      </c>
      <c r="D1623" s="97">
        <v>3</v>
      </c>
      <c r="E1623" s="97" t="s">
        <v>2076</v>
      </c>
      <c r="F1623" s="97" t="s">
        <v>419</v>
      </c>
      <c r="G1623" s="97" t="s">
        <v>656</v>
      </c>
      <c r="H1623" s="97">
        <v>1</v>
      </c>
      <c r="I1623" s="96">
        <f t="shared" si="25"/>
        <v>0</v>
      </c>
      <c r="J1623" s="59">
        <v>1</v>
      </c>
      <c r="K1623" s="93" t="s">
        <v>634</v>
      </c>
    </row>
    <row r="1624" spans="1:11" hidden="1" x14ac:dyDescent="0.3">
      <c r="A1624" s="97" t="s">
        <v>672</v>
      </c>
      <c r="B1624" s="62" t="s">
        <v>3326</v>
      </c>
      <c r="C1624" s="97" t="s">
        <v>3326</v>
      </c>
      <c r="D1624" s="97">
        <v>3</v>
      </c>
      <c r="E1624" s="97" t="s">
        <v>2076</v>
      </c>
      <c r="F1624" s="97" t="s">
        <v>419</v>
      </c>
      <c r="G1624" s="97" t="s">
        <v>656</v>
      </c>
      <c r="H1624" s="97">
        <v>1</v>
      </c>
      <c r="I1624" s="96">
        <f t="shared" si="25"/>
        <v>0</v>
      </c>
      <c r="J1624" s="59">
        <v>1</v>
      </c>
      <c r="K1624" s="93" t="s">
        <v>634</v>
      </c>
    </row>
    <row r="1625" spans="1:11" hidden="1" x14ac:dyDescent="0.3">
      <c r="A1625" s="97" t="s">
        <v>672</v>
      </c>
      <c r="B1625" s="62" t="s">
        <v>3327</v>
      </c>
      <c r="C1625" s="97" t="s">
        <v>3327</v>
      </c>
      <c r="D1625" s="97">
        <v>2.9</v>
      </c>
      <c r="E1625" s="97" t="s">
        <v>2076</v>
      </c>
      <c r="F1625" s="97" t="s">
        <v>419</v>
      </c>
      <c r="G1625" s="97" t="s">
        <v>656</v>
      </c>
      <c r="H1625" s="97">
        <v>1</v>
      </c>
      <c r="I1625" s="96">
        <f t="shared" si="25"/>
        <v>0</v>
      </c>
      <c r="J1625" s="59">
        <v>1</v>
      </c>
      <c r="K1625" s="93" t="s">
        <v>634</v>
      </c>
    </row>
    <row r="1626" spans="1:11" hidden="1" x14ac:dyDescent="0.3">
      <c r="A1626" s="97" t="s">
        <v>672</v>
      </c>
      <c r="B1626" s="62" t="s">
        <v>3328</v>
      </c>
      <c r="C1626" s="97" t="s">
        <v>3329</v>
      </c>
      <c r="D1626" s="97">
        <v>2.5</v>
      </c>
      <c r="E1626" s="97" t="s">
        <v>2076</v>
      </c>
      <c r="F1626" s="97" t="s">
        <v>419</v>
      </c>
      <c r="G1626" s="97" t="s">
        <v>656</v>
      </c>
      <c r="H1626" s="97">
        <v>1</v>
      </c>
      <c r="I1626" s="96">
        <f t="shared" si="25"/>
        <v>0</v>
      </c>
      <c r="J1626" s="59">
        <v>1</v>
      </c>
      <c r="K1626" s="93" t="s">
        <v>634</v>
      </c>
    </row>
    <row r="1627" spans="1:11" hidden="1" x14ac:dyDescent="0.3">
      <c r="A1627" s="97" t="s">
        <v>672</v>
      </c>
      <c r="B1627" s="62" t="s">
        <v>3330</v>
      </c>
      <c r="C1627" s="97" t="s">
        <v>3331</v>
      </c>
      <c r="D1627" s="97">
        <v>2.5</v>
      </c>
      <c r="E1627" s="97" t="s">
        <v>2076</v>
      </c>
      <c r="F1627" s="97" t="s">
        <v>419</v>
      </c>
      <c r="G1627" s="97" t="s">
        <v>656</v>
      </c>
      <c r="H1627" s="97">
        <v>1</v>
      </c>
      <c r="I1627" s="96">
        <f t="shared" si="25"/>
        <v>0</v>
      </c>
      <c r="J1627" s="59">
        <v>1</v>
      </c>
      <c r="K1627" s="93" t="s">
        <v>634</v>
      </c>
    </row>
    <row r="1628" spans="1:11" hidden="1" x14ac:dyDescent="0.3">
      <c r="A1628" s="97" t="s">
        <v>672</v>
      </c>
      <c r="B1628" s="62" t="s">
        <v>3332</v>
      </c>
      <c r="C1628" s="97" t="s">
        <v>3333</v>
      </c>
      <c r="D1628" s="97">
        <v>2.5</v>
      </c>
      <c r="E1628" s="97" t="s">
        <v>2076</v>
      </c>
      <c r="F1628" s="97" t="s">
        <v>419</v>
      </c>
      <c r="G1628" s="97" t="s">
        <v>656</v>
      </c>
      <c r="H1628" s="97">
        <v>1</v>
      </c>
      <c r="I1628" s="96">
        <f t="shared" si="25"/>
        <v>0</v>
      </c>
      <c r="J1628" s="59">
        <v>1</v>
      </c>
      <c r="K1628" s="93" t="s">
        <v>634</v>
      </c>
    </row>
    <row r="1629" spans="1:11" hidden="1" x14ac:dyDescent="0.3">
      <c r="A1629" s="97" t="s">
        <v>672</v>
      </c>
      <c r="B1629" s="62" t="s">
        <v>3334</v>
      </c>
      <c r="C1629" s="97" t="s">
        <v>3334</v>
      </c>
      <c r="D1629" s="97">
        <v>2.5</v>
      </c>
      <c r="E1629" s="97" t="s">
        <v>2076</v>
      </c>
      <c r="F1629" s="97" t="s">
        <v>419</v>
      </c>
      <c r="G1629" s="97" t="s">
        <v>656</v>
      </c>
      <c r="H1629" s="97">
        <v>1</v>
      </c>
      <c r="I1629" s="96">
        <f t="shared" si="25"/>
        <v>0</v>
      </c>
      <c r="J1629" s="59">
        <v>1</v>
      </c>
      <c r="K1629" s="93" t="s">
        <v>634</v>
      </c>
    </row>
    <row r="1630" spans="1:11" hidden="1" x14ac:dyDescent="0.3">
      <c r="A1630" s="97" t="s">
        <v>672</v>
      </c>
      <c r="B1630" s="62" t="s">
        <v>3335</v>
      </c>
      <c r="C1630" s="97" t="s">
        <v>3335</v>
      </c>
      <c r="D1630" s="97">
        <v>2.5</v>
      </c>
      <c r="E1630" s="97" t="s">
        <v>2076</v>
      </c>
      <c r="F1630" s="97" t="s">
        <v>419</v>
      </c>
      <c r="G1630" s="97" t="s">
        <v>656</v>
      </c>
      <c r="H1630" s="97">
        <v>1</v>
      </c>
      <c r="I1630" s="96">
        <f t="shared" si="25"/>
        <v>0</v>
      </c>
      <c r="J1630" s="59">
        <v>1</v>
      </c>
      <c r="K1630" s="93" t="s">
        <v>634</v>
      </c>
    </row>
    <row r="1631" spans="1:11" hidden="1" x14ac:dyDescent="0.3">
      <c r="A1631" s="97" t="s">
        <v>672</v>
      </c>
      <c r="B1631" s="62" t="s">
        <v>3336</v>
      </c>
      <c r="C1631" s="97" t="s">
        <v>3337</v>
      </c>
      <c r="D1631" s="97">
        <v>2.5</v>
      </c>
      <c r="E1631" s="97" t="s">
        <v>2076</v>
      </c>
      <c r="F1631" s="97" t="s">
        <v>419</v>
      </c>
      <c r="G1631" s="97" t="s">
        <v>656</v>
      </c>
      <c r="H1631" s="97">
        <v>1</v>
      </c>
      <c r="I1631" s="96">
        <f t="shared" si="25"/>
        <v>0</v>
      </c>
      <c r="J1631" s="59">
        <v>1</v>
      </c>
      <c r="K1631" s="93" t="s">
        <v>634</v>
      </c>
    </row>
    <row r="1632" spans="1:11" hidden="1" x14ac:dyDescent="0.3">
      <c r="A1632" s="97" t="s">
        <v>672</v>
      </c>
      <c r="B1632" s="62" t="s">
        <v>3338</v>
      </c>
      <c r="C1632" s="97" t="s">
        <v>3339</v>
      </c>
      <c r="D1632" s="97">
        <v>2.4</v>
      </c>
      <c r="E1632" s="97" t="s">
        <v>2076</v>
      </c>
      <c r="F1632" s="97" t="s">
        <v>419</v>
      </c>
      <c r="G1632" s="97" t="s">
        <v>656</v>
      </c>
      <c r="H1632" s="97">
        <v>1</v>
      </c>
      <c r="I1632" s="96">
        <f t="shared" si="25"/>
        <v>0</v>
      </c>
      <c r="J1632" s="59">
        <v>1</v>
      </c>
      <c r="K1632" s="93" t="s">
        <v>634</v>
      </c>
    </row>
    <row r="1633" spans="1:11" hidden="1" x14ac:dyDescent="0.3">
      <c r="A1633" s="97" t="s">
        <v>672</v>
      </c>
      <c r="B1633" s="62" t="s">
        <v>3340</v>
      </c>
      <c r="C1633" s="97" t="s">
        <v>3341</v>
      </c>
      <c r="D1633" s="97">
        <v>2.33</v>
      </c>
      <c r="E1633" s="97" t="s">
        <v>2076</v>
      </c>
      <c r="F1633" s="97" t="s">
        <v>419</v>
      </c>
      <c r="G1633" s="97" t="s">
        <v>656</v>
      </c>
      <c r="H1633" s="97">
        <v>1</v>
      </c>
      <c r="I1633" s="96">
        <f t="shared" si="25"/>
        <v>0</v>
      </c>
      <c r="J1633" s="59">
        <v>1</v>
      </c>
      <c r="K1633" s="93" t="s">
        <v>634</v>
      </c>
    </row>
    <row r="1634" spans="1:11" hidden="1" x14ac:dyDescent="0.3">
      <c r="A1634" s="97" t="s">
        <v>672</v>
      </c>
      <c r="B1634" s="62" t="s">
        <v>3342</v>
      </c>
      <c r="C1634" s="97" t="s">
        <v>3342</v>
      </c>
      <c r="D1634" s="97">
        <v>2.2999999999999998</v>
      </c>
      <c r="E1634" s="97" t="s">
        <v>2076</v>
      </c>
      <c r="F1634" s="97" t="s">
        <v>419</v>
      </c>
      <c r="G1634" s="97" t="s">
        <v>656</v>
      </c>
      <c r="H1634" s="97">
        <v>1</v>
      </c>
      <c r="I1634" s="96">
        <f t="shared" si="25"/>
        <v>0</v>
      </c>
      <c r="J1634" s="59">
        <v>1</v>
      </c>
      <c r="K1634" s="93" t="s">
        <v>634</v>
      </c>
    </row>
    <row r="1635" spans="1:11" hidden="1" x14ac:dyDescent="0.3">
      <c r="A1635" s="97" t="s">
        <v>672</v>
      </c>
      <c r="B1635" s="62" t="s">
        <v>3343</v>
      </c>
      <c r="C1635" s="97" t="s">
        <v>3343</v>
      </c>
      <c r="D1635" s="97">
        <v>2.1</v>
      </c>
      <c r="E1635" s="97" t="s">
        <v>2076</v>
      </c>
      <c r="F1635" s="97" t="s">
        <v>419</v>
      </c>
      <c r="G1635" s="97" t="s">
        <v>656</v>
      </c>
      <c r="H1635" s="97">
        <v>1</v>
      </c>
      <c r="I1635" s="96">
        <f t="shared" si="25"/>
        <v>0</v>
      </c>
      <c r="J1635" s="59">
        <v>1</v>
      </c>
      <c r="K1635" s="93" t="s">
        <v>634</v>
      </c>
    </row>
    <row r="1636" spans="1:11" hidden="1" x14ac:dyDescent="0.3">
      <c r="A1636" s="97" t="s">
        <v>672</v>
      </c>
      <c r="B1636" s="62" t="s">
        <v>3344</v>
      </c>
      <c r="C1636" s="97" t="s">
        <v>3345</v>
      </c>
      <c r="D1636" s="97">
        <v>2</v>
      </c>
      <c r="E1636" s="97" t="s">
        <v>2076</v>
      </c>
      <c r="F1636" s="97" t="s">
        <v>419</v>
      </c>
      <c r="G1636" s="97" t="s">
        <v>656</v>
      </c>
      <c r="H1636" s="97">
        <v>1</v>
      </c>
      <c r="I1636" s="96">
        <f t="shared" si="25"/>
        <v>0</v>
      </c>
      <c r="J1636" s="59">
        <v>1</v>
      </c>
      <c r="K1636" s="93" t="s">
        <v>634</v>
      </c>
    </row>
    <row r="1637" spans="1:11" hidden="1" x14ac:dyDescent="0.3">
      <c r="A1637" s="97" t="s">
        <v>672</v>
      </c>
      <c r="B1637" s="62" t="s">
        <v>3346</v>
      </c>
      <c r="C1637" s="97" t="s">
        <v>3346</v>
      </c>
      <c r="D1637" s="97">
        <v>2</v>
      </c>
      <c r="E1637" s="97" t="s">
        <v>2076</v>
      </c>
      <c r="F1637" s="97" t="s">
        <v>419</v>
      </c>
      <c r="G1637" s="97" t="s">
        <v>656</v>
      </c>
      <c r="H1637" s="97">
        <v>1</v>
      </c>
      <c r="I1637" s="96">
        <f t="shared" si="25"/>
        <v>0</v>
      </c>
      <c r="J1637" s="59">
        <v>1</v>
      </c>
      <c r="K1637" s="93" t="s">
        <v>634</v>
      </c>
    </row>
    <row r="1638" spans="1:11" hidden="1" x14ac:dyDescent="0.3">
      <c r="A1638" s="97" t="s">
        <v>672</v>
      </c>
      <c r="B1638" s="62" t="s">
        <v>3347</v>
      </c>
      <c r="C1638" s="97" t="s">
        <v>3347</v>
      </c>
      <c r="D1638" s="97">
        <v>2</v>
      </c>
      <c r="E1638" s="97" t="s">
        <v>2076</v>
      </c>
      <c r="F1638" s="97" t="s">
        <v>419</v>
      </c>
      <c r="G1638" s="97" t="s">
        <v>656</v>
      </c>
      <c r="H1638" s="97">
        <v>1</v>
      </c>
      <c r="I1638" s="96">
        <f t="shared" si="25"/>
        <v>0</v>
      </c>
      <c r="J1638" s="59">
        <v>1</v>
      </c>
      <c r="K1638" s="93" t="s">
        <v>634</v>
      </c>
    </row>
    <row r="1639" spans="1:11" hidden="1" x14ac:dyDescent="0.3">
      <c r="A1639" s="97" t="s">
        <v>672</v>
      </c>
      <c r="B1639" s="62" t="s">
        <v>3348</v>
      </c>
      <c r="C1639" s="97" t="s">
        <v>3348</v>
      </c>
      <c r="D1639" s="97">
        <v>2</v>
      </c>
      <c r="E1639" s="97" t="s">
        <v>2076</v>
      </c>
      <c r="F1639" s="97" t="s">
        <v>419</v>
      </c>
      <c r="G1639" s="97" t="s">
        <v>656</v>
      </c>
      <c r="H1639" s="97">
        <v>1</v>
      </c>
      <c r="I1639" s="96">
        <f t="shared" si="25"/>
        <v>0</v>
      </c>
      <c r="J1639" s="59">
        <v>1</v>
      </c>
      <c r="K1639" s="93" t="s">
        <v>634</v>
      </c>
    </row>
    <row r="1640" spans="1:11" hidden="1" x14ac:dyDescent="0.3">
      <c r="A1640" s="97" t="s">
        <v>672</v>
      </c>
      <c r="B1640" s="62" t="s">
        <v>3349</v>
      </c>
      <c r="C1640" s="97" t="s">
        <v>3349</v>
      </c>
      <c r="D1640" s="97">
        <v>2</v>
      </c>
      <c r="E1640" s="97" t="s">
        <v>2076</v>
      </c>
      <c r="F1640" s="97" t="s">
        <v>419</v>
      </c>
      <c r="G1640" s="97" t="s">
        <v>656</v>
      </c>
      <c r="H1640" s="97">
        <v>1</v>
      </c>
      <c r="I1640" s="96">
        <f t="shared" si="25"/>
        <v>0</v>
      </c>
      <c r="J1640" s="59">
        <v>1</v>
      </c>
      <c r="K1640" s="93" t="s">
        <v>634</v>
      </c>
    </row>
    <row r="1641" spans="1:11" hidden="1" x14ac:dyDescent="0.3">
      <c r="A1641" s="97" t="s">
        <v>672</v>
      </c>
      <c r="B1641" s="62" t="s">
        <v>3350</v>
      </c>
      <c r="C1641" s="97" t="s">
        <v>3351</v>
      </c>
      <c r="D1641" s="97">
        <v>2</v>
      </c>
      <c r="E1641" s="97" t="s">
        <v>2076</v>
      </c>
      <c r="F1641" s="97" t="s">
        <v>419</v>
      </c>
      <c r="G1641" s="97" t="s">
        <v>656</v>
      </c>
      <c r="H1641" s="97">
        <v>1</v>
      </c>
      <c r="I1641" s="96">
        <f t="shared" si="25"/>
        <v>0</v>
      </c>
      <c r="J1641" s="59">
        <v>1</v>
      </c>
      <c r="K1641" s="93" t="s">
        <v>634</v>
      </c>
    </row>
    <row r="1642" spans="1:11" hidden="1" x14ac:dyDescent="0.3">
      <c r="A1642" s="97" t="s">
        <v>672</v>
      </c>
      <c r="B1642" s="62" t="s">
        <v>3352</v>
      </c>
      <c r="C1642" s="97" t="s">
        <v>3353</v>
      </c>
      <c r="D1642" s="97">
        <v>2</v>
      </c>
      <c r="E1642" s="97" t="s">
        <v>2076</v>
      </c>
      <c r="F1642" s="97" t="s">
        <v>419</v>
      </c>
      <c r="G1642" s="97" t="s">
        <v>656</v>
      </c>
      <c r="H1642" s="97">
        <v>1</v>
      </c>
      <c r="I1642" s="96">
        <f t="shared" si="25"/>
        <v>0</v>
      </c>
      <c r="J1642" s="59">
        <v>1</v>
      </c>
      <c r="K1642" s="93" t="s">
        <v>634</v>
      </c>
    </row>
    <row r="1643" spans="1:11" hidden="1" x14ac:dyDescent="0.3">
      <c r="A1643" s="97" t="s">
        <v>672</v>
      </c>
      <c r="B1643" s="62" t="s">
        <v>3354</v>
      </c>
      <c r="C1643" s="97" t="s">
        <v>3355</v>
      </c>
      <c r="D1643" s="97">
        <v>2</v>
      </c>
      <c r="E1643" s="97" t="s">
        <v>2076</v>
      </c>
      <c r="F1643" s="97" t="s">
        <v>419</v>
      </c>
      <c r="G1643" s="97" t="s">
        <v>656</v>
      </c>
      <c r="H1643" s="97">
        <v>1</v>
      </c>
      <c r="I1643" s="96">
        <f t="shared" si="25"/>
        <v>0</v>
      </c>
      <c r="J1643" s="59">
        <v>1</v>
      </c>
      <c r="K1643" s="93" t="s">
        <v>634</v>
      </c>
    </row>
    <row r="1644" spans="1:11" hidden="1" x14ac:dyDescent="0.3">
      <c r="A1644" s="97" t="s">
        <v>672</v>
      </c>
      <c r="B1644" s="62" t="s">
        <v>3356</v>
      </c>
      <c r="C1644" s="97" t="s">
        <v>3357</v>
      </c>
      <c r="D1644" s="97">
        <v>2</v>
      </c>
      <c r="E1644" s="97" t="s">
        <v>2076</v>
      </c>
      <c r="F1644" s="97" t="s">
        <v>419</v>
      </c>
      <c r="G1644" s="97" t="s">
        <v>656</v>
      </c>
      <c r="H1644" s="97">
        <v>1</v>
      </c>
      <c r="I1644" s="96">
        <f t="shared" si="25"/>
        <v>0</v>
      </c>
      <c r="J1644" s="59">
        <v>1</v>
      </c>
      <c r="K1644" s="93" t="s">
        <v>634</v>
      </c>
    </row>
    <row r="1645" spans="1:11" hidden="1" x14ac:dyDescent="0.3">
      <c r="A1645" s="97" t="s">
        <v>672</v>
      </c>
      <c r="B1645" s="62" t="s">
        <v>3358</v>
      </c>
      <c r="C1645" s="97" t="s">
        <v>3359</v>
      </c>
      <c r="D1645" s="97">
        <v>2</v>
      </c>
      <c r="E1645" s="97" t="s">
        <v>2076</v>
      </c>
      <c r="F1645" s="97" t="s">
        <v>419</v>
      </c>
      <c r="G1645" s="97" t="s">
        <v>656</v>
      </c>
      <c r="H1645" s="97">
        <v>1</v>
      </c>
      <c r="I1645" s="96">
        <f t="shared" si="25"/>
        <v>0</v>
      </c>
      <c r="J1645" s="59">
        <v>1</v>
      </c>
      <c r="K1645" s="93" t="s">
        <v>634</v>
      </c>
    </row>
    <row r="1646" spans="1:11" hidden="1" x14ac:dyDescent="0.3">
      <c r="A1646" s="97" t="s">
        <v>672</v>
      </c>
      <c r="B1646" s="62" t="s">
        <v>3360</v>
      </c>
      <c r="C1646" s="97" t="s">
        <v>3361</v>
      </c>
      <c r="D1646" s="97">
        <v>2</v>
      </c>
      <c r="E1646" s="97" t="s">
        <v>2076</v>
      </c>
      <c r="F1646" s="97" t="s">
        <v>419</v>
      </c>
      <c r="G1646" s="97" t="s">
        <v>656</v>
      </c>
      <c r="H1646" s="97">
        <v>1</v>
      </c>
      <c r="I1646" s="96">
        <f t="shared" si="25"/>
        <v>0</v>
      </c>
      <c r="J1646" s="59">
        <v>1</v>
      </c>
      <c r="K1646" s="93" t="s">
        <v>634</v>
      </c>
    </row>
    <row r="1647" spans="1:11" hidden="1" x14ac:dyDescent="0.3">
      <c r="A1647" s="97" t="s">
        <v>672</v>
      </c>
      <c r="B1647" s="62" t="s">
        <v>3362</v>
      </c>
      <c r="C1647" s="97" t="s">
        <v>3363</v>
      </c>
      <c r="D1647" s="97">
        <v>2</v>
      </c>
      <c r="E1647" s="97" t="s">
        <v>2076</v>
      </c>
      <c r="F1647" s="97" t="s">
        <v>419</v>
      </c>
      <c r="G1647" s="97" t="s">
        <v>656</v>
      </c>
      <c r="H1647" s="97">
        <v>1</v>
      </c>
      <c r="I1647" s="96">
        <f t="shared" si="25"/>
        <v>0</v>
      </c>
      <c r="J1647" s="59">
        <v>1</v>
      </c>
      <c r="K1647" s="93" t="s">
        <v>634</v>
      </c>
    </row>
    <row r="1648" spans="1:11" hidden="1" x14ac:dyDescent="0.3">
      <c r="A1648" s="97" t="s">
        <v>672</v>
      </c>
      <c r="B1648" s="62" t="s">
        <v>3364</v>
      </c>
      <c r="C1648" s="97" t="s">
        <v>3365</v>
      </c>
      <c r="D1648" s="97">
        <v>2</v>
      </c>
      <c r="E1648" s="97" t="s">
        <v>2076</v>
      </c>
      <c r="F1648" s="97" t="s">
        <v>419</v>
      </c>
      <c r="G1648" s="97" t="s">
        <v>656</v>
      </c>
      <c r="H1648" s="97">
        <v>1</v>
      </c>
      <c r="I1648" s="96">
        <f t="shared" si="25"/>
        <v>0</v>
      </c>
      <c r="J1648" s="59">
        <v>1</v>
      </c>
      <c r="K1648" s="93" t="s">
        <v>634</v>
      </c>
    </row>
    <row r="1649" spans="1:11" hidden="1" x14ac:dyDescent="0.3">
      <c r="A1649" s="97" t="s">
        <v>672</v>
      </c>
      <c r="B1649" s="62" t="s">
        <v>3366</v>
      </c>
      <c r="C1649" s="97" t="s">
        <v>3367</v>
      </c>
      <c r="D1649" s="97">
        <v>2</v>
      </c>
      <c r="E1649" s="97" t="s">
        <v>2076</v>
      </c>
      <c r="F1649" s="97" t="s">
        <v>419</v>
      </c>
      <c r="G1649" s="97" t="s">
        <v>656</v>
      </c>
      <c r="H1649" s="97">
        <v>1</v>
      </c>
      <c r="I1649" s="96">
        <f t="shared" si="25"/>
        <v>0</v>
      </c>
      <c r="J1649" s="59">
        <v>1</v>
      </c>
      <c r="K1649" s="93" t="s">
        <v>634</v>
      </c>
    </row>
    <row r="1650" spans="1:11" hidden="1" x14ac:dyDescent="0.3">
      <c r="A1650" s="97" t="s">
        <v>672</v>
      </c>
      <c r="B1650" s="62" t="s">
        <v>3368</v>
      </c>
      <c r="C1650" s="97" t="s">
        <v>3369</v>
      </c>
      <c r="D1650" s="97">
        <v>2</v>
      </c>
      <c r="E1650" s="97" t="s">
        <v>2076</v>
      </c>
      <c r="F1650" s="97" t="s">
        <v>419</v>
      </c>
      <c r="G1650" s="97" t="s">
        <v>656</v>
      </c>
      <c r="H1650" s="97">
        <v>1</v>
      </c>
      <c r="I1650" s="96">
        <f t="shared" si="25"/>
        <v>0</v>
      </c>
      <c r="J1650" s="59">
        <v>1</v>
      </c>
      <c r="K1650" s="93" t="s">
        <v>634</v>
      </c>
    </row>
    <row r="1651" spans="1:11" hidden="1" x14ac:dyDescent="0.3">
      <c r="A1651" s="97" t="s">
        <v>672</v>
      </c>
      <c r="B1651" s="62" t="s">
        <v>3370</v>
      </c>
      <c r="C1651" s="97" t="s">
        <v>3371</v>
      </c>
      <c r="D1651" s="97">
        <v>2</v>
      </c>
      <c r="E1651" s="97" t="s">
        <v>2076</v>
      </c>
      <c r="F1651" s="97" t="s">
        <v>419</v>
      </c>
      <c r="G1651" s="97" t="s">
        <v>656</v>
      </c>
      <c r="H1651" s="97">
        <v>1</v>
      </c>
      <c r="I1651" s="96">
        <f t="shared" si="25"/>
        <v>0</v>
      </c>
      <c r="J1651" s="59">
        <v>1</v>
      </c>
      <c r="K1651" s="93" t="s">
        <v>634</v>
      </c>
    </row>
    <row r="1652" spans="1:11" hidden="1" x14ac:dyDescent="0.3">
      <c r="A1652" s="97" t="s">
        <v>672</v>
      </c>
      <c r="B1652" s="62" t="s">
        <v>3372</v>
      </c>
      <c r="C1652" s="97" t="s">
        <v>3372</v>
      </c>
      <c r="D1652" s="97">
        <v>2</v>
      </c>
      <c r="E1652" s="97" t="s">
        <v>2076</v>
      </c>
      <c r="F1652" s="97" t="s">
        <v>419</v>
      </c>
      <c r="G1652" s="97" t="s">
        <v>656</v>
      </c>
      <c r="H1652" s="97">
        <v>1</v>
      </c>
      <c r="I1652" s="96">
        <f t="shared" si="25"/>
        <v>0</v>
      </c>
      <c r="J1652" s="59">
        <v>1</v>
      </c>
      <c r="K1652" s="93" t="s">
        <v>634</v>
      </c>
    </row>
    <row r="1653" spans="1:11" hidden="1" x14ac:dyDescent="0.3">
      <c r="A1653" s="97" t="s">
        <v>672</v>
      </c>
      <c r="B1653" s="62" t="s">
        <v>3373</v>
      </c>
      <c r="C1653" s="97" t="s">
        <v>3373</v>
      </c>
      <c r="D1653" s="97">
        <v>2</v>
      </c>
      <c r="E1653" s="97" t="s">
        <v>2076</v>
      </c>
      <c r="F1653" s="97" t="s">
        <v>419</v>
      </c>
      <c r="G1653" s="97" t="s">
        <v>656</v>
      </c>
      <c r="H1653" s="97">
        <v>1</v>
      </c>
      <c r="I1653" s="96">
        <f t="shared" si="25"/>
        <v>0</v>
      </c>
      <c r="J1653" s="59">
        <v>1</v>
      </c>
      <c r="K1653" s="93" t="s">
        <v>634</v>
      </c>
    </row>
    <row r="1654" spans="1:11" hidden="1" x14ac:dyDescent="0.3">
      <c r="A1654" s="97" t="s">
        <v>672</v>
      </c>
      <c r="B1654" s="62" t="s">
        <v>3374</v>
      </c>
      <c r="C1654" s="97" t="s">
        <v>3374</v>
      </c>
      <c r="D1654" s="97">
        <v>2</v>
      </c>
      <c r="E1654" s="97" t="s">
        <v>2076</v>
      </c>
      <c r="F1654" s="97" t="s">
        <v>419</v>
      </c>
      <c r="G1654" s="97" t="s">
        <v>656</v>
      </c>
      <c r="H1654" s="97">
        <v>1</v>
      </c>
      <c r="I1654" s="96">
        <f t="shared" si="25"/>
        <v>0</v>
      </c>
      <c r="J1654" s="59">
        <v>1</v>
      </c>
      <c r="K1654" s="93" t="s">
        <v>634</v>
      </c>
    </row>
    <row r="1655" spans="1:11" hidden="1" x14ac:dyDescent="0.3">
      <c r="A1655" s="97" t="s">
        <v>672</v>
      </c>
      <c r="B1655" s="62" t="s">
        <v>3375</v>
      </c>
      <c r="C1655" s="97" t="s">
        <v>3375</v>
      </c>
      <c r="D1655" s="97">
        <v>2</v>
      </c>
      <c r="E1655" s="97" t="s">
        <v>2076</v>
      </c>
      <c r="F1655" s="97" t="s">
        <v>419</v>
      </c>
      <c r="G1655" s="97" t="s">
        <v>656</v>
      </c>
      <c r="H1655" s="97">
        <v>1</v>
      </c>
      <c r="I1655" s="96">
        <f t="shared" si="25"/>
        <v>0</v>
      </c>
      <c r="J1655" s="59">
        <v>1</v>
      </c>
      <c r="K1655" s="93" t="s">
        <v>634</v>
      </c>
    </row>
    <row r="1656" spans="1:11" hidden="1" x14ac:dyDescent="0.3">
      <c r="A1656" s="97" t="s">
        <v>672</v>
      </c>
      <c r="B1656" s="62" t="s">
        <v>3376</v>
      </c>
      <c r="C1656" s="97" t="s">
        <v>3376</v>
      </c>
      <c r="D1656" s="97">
        <v>2</v>
      </c>
      <c r="E1656" s="97" t="s">
        <v>2076</v>
      </c>
      <c r="F1656" s="97" t="s">
        <v>419</v>
      </c>
      <c r="G1656" s="97" t="s">
        <v>656</v>
      </c>
      <c r="H1656" s="97">
        <v>1</v>
      </c>
      <c r="I1656" s="96">
        <f t="shared" si="25"/>
        <v>0</v>
      </c>
      <c r="J1656" s="59">
        <v>1</v>
      </c>
      <c r="K1656" s="93" t="s">
        <v>634</v>
      </c>
    </row>
    <row r="1657" spans="1:11" hidden="1" x14ac:dyDescent="0.3">
      <c r="A1657" s="97" t="s">
        <v>672</v>
      </c>
      <c r="B1657" s="62" t="s">
        <v>3377</v>
      </c>
      <c r="C1657" s="97" t="s">
        <v>3377</v>
      </c>
      <c r="D1657" s="97">
        <v>2</v>
      </c>
      <c r="E1657" s="97" t="s">
        <v>2076</v>
      </c>
      <c r="F1657" s="97" t="s">
        <v>419</v>
      </c>
      <c r="G1657" s="97" t="s">
        <v>656</v>
      </c>
      <c r="H1657" s="97">
        <v>1</v>
      </c>
      <c r="I1657" s="96">
        <f t="shared" si="25"/>
        <v>0</v>
      </c>
      <c r="J1657" s="59">
        <v>1</v>
      </c>
      <c r="K1657" s="93" t="s">
        <v>634</v>
      </c>
    </row>
    <row r="1658" spans="1:11" hidden="1" x14ac:dyDescent="0.3">
      <c r="A1658" s="97" t="s">
        <v>672</v>
      </c>
      <c r="B1658" s="62" t="s">
        <v>3378</v>
      </c>
      <c r="C1658" s="97" t="s">
        <v>3378</v>
      </c>
      <c r="D1658" s="97">
        <v>2</v>
      </c>
      <c r="E1658" s="97" t="s">
        <v>2076</v>
      </c>
      <c r="F1658" s="97" t="s">
        <v>419</v>
      </c>
      <c r="G1658" s="97" t="s">
        <v>656</v>
      </c>
      <c r="H1658" s="97">
        <v>1</v>
      </c>
      <c r="I1658" s="96">
        <f t="shared" si="25"/>
        <v>0</v>
      </c>
      <c r="J1658" s="59">
        <v>1</v>
      </c>
      <c r="K1658" s="93" t="s">
        <v>634</v>
      </c>
    </row>
    <row r="1659" spans="1:11" hidden="1" x14ac:dyDescent="0.3">
      <c r="A1659" s="97" t="s">
        <v>672</v>
      </c>
      <c r="B1659" s="62" t="s">
        <v>3379</v>
      </c>
      <c r="C1659" s="97" t="s">
        <v>3379</v>
      </c>
      <c r="D1659" s="97">
        <v>1.88</v>
      </c>
      <c r="E1659" s="97" t="s">
        <v>2076</v>
      </c>
      <c r="F1659" s="97" t="s">
        <v>419</v>
      </c>
      <c r="G1659" s="97" t="s">
        <v>656</v>
      </c>
      <c r="H1659" s="97">
        <v>1</v>
      </c>
      <c r="I1659" s="96">
        <f t="shared" si="25"/>
        <v>0</v>
      </c>
      <c r="J1659" s="59">
        <v>1</v>
      </c>
      <c r="K1659" s="93" t="s">
        <v>634</v>
      </c>
    </row>
    <row r="1660" spans="1:11" hidden="1" x14ac:dyDescent="0.3">
      <c r="A1660" s="97" t="s">
        <v>672</v>
      </c>
      <c r="B1660" s="62" t="s">
        <v>3380</v>
      </c>
      <c r="C1660" s="97" t="s">
        <v>3380</v>
      </c>
      <c r="D1660" s="97">
        <v>1.88</v>
      </c>
      <c r="E1660" s="97" t="s">
        <v>2076</v>
      </c>
      <c r="F1660" s="97" t="s">
        <v>419</v>
      </c>
      <c r="G1660" s="97" t="s">
        <v>656</v>
      </c>
      <c r="H1660" s="97">
        <v>1</v>
      </c>
      <c r="I1660" s="96">
        <f t="shared" si="25"/>
        <v>0</v>
      </c>
      <c r="J1660" s="59">
        <v>1</v>
      </c>
      <c r="K1660" s="93" t="s">
        <v>634</v>
      </c>
    </row>
    <row r="1661" spans="1:11" hidden="1" x14ac:dyDescent="0.3">
      <c r="A1661" s="97" t="s">
        <v>672</v>
      </c>
      <c r="B1661" s="62" t="s">
        <v>3381</v>
      </c>
      <c r="C1661" s="97" t="s">
        <v>3381</v>
      </c>
      <c r="D1661" s="97">
        <v>1.76</v>
      </c>
      <c r="E1661" s="97" t="s">
        <v>2076</v>
      </c>
      <c r="F1661" s="97" t="s">
        <v>419</v>
      </c>
      <c r="G1661" s="97" t="s">
        <v>656</v>
      </c>
      <c r="H1661" s="97">
        <v>1</v>
      </c>
      <c r="I1661" s="96">
        <f t="shared" si="25"/>
        <v>0</v>
      </c>
      <c r="J1661" s="59">
        <v>1</v>
      </c>
      <c r="K1661" s="93" t="s">
        <v>634</v>
      </c>
    </row>
    <row r="1662" spans="1:11" hidden="1" x14ac:dyDescent="0.3">
      <c r="A1662" s="97" t="s">
        <v>672</v>
      </c>
      <c r="B1662" s="62" t="s">
        <v>3382</v>
      </c>
      <c r="C1662" s="97" t="s">
        <v>3382</v>
      </c>
      <c r="D1662" s="97">
        <v>1.75</v>
      </c>
      <c r="E1662" s="97" t="s">
        <v>2076</v>
      </c>
      <c r="F1662" s="97" t="s">
        <v>419</v>
      </c>
      <c r="G1662" s="97" t="s">
        <v>656</v>
      </c>
      <c r="H1662" s="97">
        <v>1</v>
      </c>
      <c r="I1662" s="96">
        <f t="shared" si="25"/>
        <v>0</v>
      </c>
      <c r="J1662" s="59">
        <v>1</v>
      </c>
      <c r="K1662" s="93" t="s">
        <v>634</v>
      </c>
    </row>
    <row r="1663" spans="1:11" hidden="1" x14ac:dyDescent="0.3">
      <c r="A1663" s="97" t="s">
        <v>672</v>
      </c>
      <c r="B1663" s="62" t="s">
        <v>3383</v>
      </c>
      <c r="C1663" s="97" t="s">
        <v>3384</v>
      </c>
      <c r="D1663" s="97">
        <v>1.75</v>
      </c>
      <c r="E1663" s="97" t="s">
        <v>2076</v>
      </c>
      <c r="F1663" s="97" t="s">
        <v>419</v>
      </c>
      <c r="G1663" s="97" t="s">
        <v>656</v>
      </c>
      <c r="H1663" s="97">
        <v>1</v>
      </c>
      <c r="I1663" s="96">
        <f t="shared" si="25"/>
        <v>0</v>
      </c>
      <c r="J1663" s="59">
        <v>1</v>
      </c>
      <c r="K1663" s="93" t="s">
        <v>634</v>
      </c>
    </row>
    <row r="1664" spans="1:11" hidden="1" x14ac:dyDescent="0.3">
      <c r="A1664" s="97" t="s">
        <v>672</v>
      </c>
      <c r="B1664" s="62" t="s">
        <v>3385</v>
      </c>
      <c r="C1664" s="97" t="s">
        <v>3386</v>
      </c>
      <c r="D1664" s="97">
        <v>1.75</v>
      </c>
      <c r="E1664" s="97" t="s">
        <v>2076</v>
      </c>
      <c r="F1664" s="97" t="s">
        <v>419</v>
      </c>
      <c r="G1664" s="97" t="s">
        <v>656</v>
      </c>
      <c r="H1664" s="97">
        <v>1</v>
      </c>
      <c r="I1664" s="96">
        <f t="shared" si="25"/>
        <v>0</v>
      </c>
      <c r="J1664" s="59">
        <v>1</v>
      </c>
      <c r="K1664" s="93" t="s">
        <v>634</v>
      </c>
    </row>
    <row r="1665" spans="1:11" hidden="1" x14ac:dyDescent="0.3">
      <c r="A1665" s="97" t="s">
        <v>672</v>
      </c>
      <c r="B1665" s="62" t="s">
        <v>3387</v>
      </c>
      <c r="C1665" s="97" t="s">
        <v>3387</v>
      </c>
      <c r="D1665" s="97">
        <v>1.75</v>
      </c>
      <c r="E1665" s="97" t="s">
        <v>2076</v>
      </c>
      <c r="F1665" s="97" t="s">
        <v>419</v>
      </c>
      <c r="G1665" s="97" t="s">
        <v>656</v>
      </c>
      <c r="H1665" s="97">
        <v>1</v>
      </c>
      <c r="I1665" s="96">
        <f t="shared" si="25"/>
        <v>0</v>
      </c>
      <c r="J1665" s="59">
        <v>1</v>
      </c>
      <c r="K1665" s="93" t="s">
        <v>634</v>
      </c>
    </row>
    <row r="1666" spans="1:11" hidden="1" x14ac:dyDescent="0.3">
      <c r="A1666" s="97" t="s">
        <v>672</v>
      </c>
      <c r="B1666" s="62" t="s">
        <v>3388</v>
      </c>
      <c r="C1666" s="97" t="s">
        <v>3388</v>
      </c>
      <c r="D1666" s="97">
        <v>1.75</v>
      </c>
      <c r="E1666" s="97" t="s">
        <v>2076</v>
      </c>
      <c r="F1666" s="97" t="s">
        <v>419</v>
      </c>
      <c r="G1666" s="97" t="s">
        <v>656</v>
      </c>
      <c r="H1666" s="97">
        <v>1</v>
      </c>
      <c r="I1666" s="96">
        <f t="shared" ref="I1666:I1729" si="26">NOT(H1666)*1</f>
        <v>0</v>
      </c>
      <c r="J1666" s="59">
        <v>1</v>
      </c>
      <c r="K1666" s="93" t="s">
        <v>634</v>
      </c>
    </row>
    <row r="1667" spans="1:11" hidden="1" x14ac:dyDescent="0.3">
      <c r="A1667" s="97" t="s">
        <v>672</v>
      </c>
      <c r="B1667" s="62" t="s">
        <v>3389</v>
      </c>
      <c r="C1667" s="97" t="s">
        <v>3389</v>
      </c>
      <c r="D1667" s="97">
        <v>1.52</v>
      </c>
      <c r="E1667" s="97" t="s">
        <v>2076</v>
      </c>
      <c r="F1667" s="97" t="s">
        <v>419</v>
      </c>
      <c r="G1667" s="97" t="s">
        <v>656</v>
      </c>
      <c r="H1667" s="97">
        <v>1</v>
      </c>
      <c r="I1667" s="96">
        <f t="shared" si="26"/>
        <v>0</v>
      </c>
      <c r="J1667" s="59">
        <v>1</v>
      </c>
      <c r="K1667" s="93" t="s">
        <v>634</v>
      </c>
    </row>
    <row r="1668" spans="1:11" hidden="1" x14ac:dyDescent="0.3">
      <c r="A1668" s="97" t="s">
        <v>672</v>
      </c>
      <c r="B1668" s="62" t="s">
        <v>3390</v>
      </c>
      <c r="C1668" s="97" t="s">
        <v>3391</v>
      </c>
      <c r="D1668" s="97">
        <v>1.5</v>
      </c>
      <c r="E1668" s="97" t="s">
        <v>2076</v>
      </c>
      <c r="F1668" s="97" t="s">
        <v>419</v>
      </c>
      <c r="G1668" s="97" t="s">
        <v>656</v>
      </c>
      <c r="H1668" s="97">
        <v>1</v>
      </c>
      <c r="I1668" s="96">
        <f t="shared" si="26"/>
        <v>0</v>
      </c>
      <c r="J1668" s="59">
        <v>1</v>
      </c>
      <c r="K1668" s="93" t="s">
        <v>634</v>
      </c>
    </row>
    <row r="1669" spans="1:11" hidden="1" x14ac:dyDescent="0.3">
      <c r="A1669" s="97" t="s">
        <v>672</v>
      </c>
      <c r="B1669" s="62" t="s">
        <v>3392</v>
      </c>
      <c r="C1669" s="97" t="s">
        <v>3393</v>
      </c>
      <c r="D1669" s="97">
        <v>1.5</v>
      </c>
      <c r="E1669" s="97" t="s">
        <v>2076</v>
      </c>
      <c r="F1669" s="97" t="s">
        <v>419</v>
      </c>
      <c r="G1669" s="97" t="s">
        <v>656</v>
      </c>
      <c r="H1669" s="97">
        <v>1</v>
      </c>
      <c r="I1669" s="96">
        <f t="shared" si="26"/>
        <v>0</v>
      </c>
      <c r="J1669" s="59">
        <v>1</v>
      </c>
      <c r="K1669" s="93" t="s">
        <v>634</v>
      </c>
    </row>
    <row r="1670" spans="1:11" hidden="1" x14ac:dyDescent="0.3">
      <c r="A1670" s="97" t="s">
        <v>672</v>
      </c>
      <c r="B1670" s="62" t="s">
        <v>3394</v>
      </c>
      <c r="C1670" s="97" t="s">
        <v>3395</v>
      </c>
      <c r="D1670" s="97">
        <v>1.5</v>
      </c>
      <c r="E1670" s="97" t="s">
        <v>2076</v>
      </c>
      <c r="F1670" s="97" t="s">
        <v>419</v>
      </c>
      <c r="G1670" s="97" t="s">
        <v>656</v>
      </c>
      <c r="H1670" s="97">
        <v>1</v>
      </c>
      <c r="I1670" s="96">
        <f t="shared" si="26"/>
        <v>0</v>
      </c>
      <c r="J1670" s="59">
        <v>1</v>
      </c>
      <c r="K1670" s="93" t="s">
        <v>634</v>
      </c>
    </row>
    <row r="1671" spans="1:11" hidden="1" x14ac:dyDescent="0.3">
      <c r="A1671" s="97" t="s">
        <v>672</v>
      </c>
      <c r="B1671" s="62" t="s">
        <v>3396</v>
      </c>
      <c r="C1671" s="97" t="s">
        <v>3397</v>
      </c>
      <c r="D1671" s="97">
        <v>1.5</v>
      </c>
      <c r="E1671" s="97" t="s">
        <v>2076</v>
      </c>
      <c r="F1671" s="97" t="s">
        <v>419</v>
      </c>
      <c r="G1671" s="97" t="s">
        <v>656</v>
      </c>
      <c r="H1671" s="97">
        <v>1</v>
      </c>
      <c r="I1671" s="96">
        <f t="shared" si="26"/>
        <v>0</v>
      </c>
      <c r="J1671" s="59">
        <v>1</v>
      </c>
      <c r="K1671" s="93" t="s">
        <v>634</v>
      </c>
    </row>
    <row r="1672" spans="1:11" hidden="1" x14ac:dyDescent="0.3">
      <c r="A1672" s="97" t="s">
        <v>672</v>
      </c>
      <c r="B1672" s="62" t="s">
        <v>3398</v>
      </c>
      <c r="C1672" s="97" t="s">
        <v>3398</v>
      </c>
      <c r="D1672" s="97">
        <v>1.5</v>
      </c>
      <c r="E1672" s="97" t="s">
        <v>2076</v>
      </c>
      <c r="F1672" s="97" t="s">
        <v>419</v>
      </c>
      <c r="G1672" s="97" t="s">
        <v>656</v>
      </c>
      <c r="H1672" s="97">
        <v>1</v>
      </c>
      <c r="I1672" s="96">
        <f t="shared" si="26"/>
        <v>0</v>
      </c>
      <c r="J1672" s="59">
        <v>1</v>
      </c>
      <c r="K1672" s="93" t="s">
        <v>634</v>
      </c>
    </row>
    <row r="1673" spans="1:11" hidden="1" x14ac:dyDescent="0.3">
      <c r="A1673" s="97" t="s">
        <v>672</v>
      </c>
      <c r="B1673" s="62" t="s">
        <v>3399</v>
      </c>
      <c r="C1673" s="97" t="s">
        <v>3399</v>
      </c>
      <c r="D1673" s="97">
        <v>1.5</v>
      </c>
      <c r="E1673" s="97" t="s">
        <v>2076</v>
      </c>
      <c r="F1673" s="97" t="s">
        <v>419</v>
      </c>
      <c r="G1673" s="97" t="s">
        <v>656</v>
      </c>
      <c r="H1673" s="97">
        <v>1</v>
      </c>
      <c r="I1673" s="96">
        <f t="shared" si="26"/>
        <v>0</v>
      </c>
      <c r="J1673" s="59">
        <v>1</v>
      </c>
      <c r="K1673" s="93" t="s">
        <v>634</v>
      </c>
    </row>
    <row r="1674" spans="1:11" hidden="1" x14ac:dyDescent="0.3">
      <c r="A1674" s="97" t="s">
        <v>672</v>
      </c>
      <c r="B1674" s="62" t="s">
        <v>3400</v>
      </c>
      <c r="C1674" s="97" t="s">
        <v>3401</v>
      </c>
      <c r="D1674" s="97">
        <v>1.5</v>
      </c>
      <c r="E1674" s="97" t="s">
        <v>2076</v>
      </c>
      <c r="F1674" s="97" t="s">
        <v>419</v>
      </c>
      <c r="G1674" s="97" t="s">
        <v>656</v>
      </c>
      <c r="H1674" s="97">
        <v>1</v>
      </c>
      <c r="I1674" s="96">
        <f t="shared" si="26"/>
        <v>0</v>
      </c>
      <c r="J1674" s="59">
        <v>1</v>
      </c>
      <c r="K1674" s="93" t="s">
        <v>634</v>
      </c>
    </row>
    <row r="1675" spans="1:11" hidden="1" x14ac:dyDescent="0.3">
      <c r="A1675" s="97" t="s">
        <v>672</v>
      </c>
      <c r="B1675" s="62" t="s">
        <v>3402</v>
      </c>
      <c r="C1675" s="97" t="s">
        <v>3403</v>
      </c>
      <c r="D1675" s="97">
        <v>1.5</v>
      </c>
      <c r="E1675" s="97" t="s">
        <v>2076</v>
      </c>
      <c r="F1675" s="97" t="s">
        <v>419</v>
      </c>
      <c r="G1675" s="97" t="s">
        <v>656</v>
      </c>
      <c r="H1675" s="97">
        <v>1</v>
      </c>
      <c r="I1675" s="96">
        <f t="shared" si="26"/>
        <v>0</v>
      </c>
      <c r="J1675" s="59">
        <v>1</v>
      </c>
      <c r="K1675" s="93" t="s">
        <v>634</v>
      </c>
    </row>
    <row r="1676" spans="1:11" hidden="1" x14ac:dyDescent="0.3">
      <c r="A1676" s="97" t="s">
        <v>672</v>
      </c>
      <c r="B1676" s="62" t="s">
        <v>3404</v>
      </c>
      <c r="C1676" s="97" t="s">
        <v>3405</v>
      </c>
      <c r="D1676" s="97">
        <v>1.5</v>
      </c>
      <c r="E1676" s="97" t="s">
        <v>2076</v>
      </c>
      <c r="F1676" s="97" t="s">
        <v>419</v>
      </c>
      <c r="G1676" s="97" t="s">
        <v>656</v>
      </c>
      <c r="H1676" s="97">
        <v>1</v>
      </c>
      <c r="I1676" s="96">
        <f t="shared" si="26"/>
        <v>0</v>
      </c>
      <c r="J1676" s="59">
        <v>1</v>
      </c>
      <c r="K1676" s="93" t="s">
        <v>634</v>
      </c>
    </row>
    <row r="1677" spans="1:11" hidden="1" x14ac:dyDescent="0.3">
      <c r="A1677" s="97" t="s">
        <v>672</v>
      </c>
      <c r="B1677" s="62" t="s">
        <v>3406</v>
      </c>
      <c r="C1677" s="97" t="s">
        <v>3407</v>
      </c>
      <c r="D1677" s="97">
        <v>1.5</v>
      </c>
      <c r="E1677" s="97" t="s">
        <v>2076</v>
      </c>
      <c r="F1677" s="97" t="s">
        <v>419</v>
      </c>
      <c r="G1677" s="97" t="s">
        <v>656</v>
      </c>
      <c r="H1677" s="97">
        <v>1</v>
      </c>
      <c r="I1677" s="96">
        <f t="shared" si="26"/>
        <v>0</v>
      </c>
      <c r="J1677" s="59">
        <v>1</v>
      </c>
      <c r="K1677" s="93" t="s">
        <v>634</v>
      </c>
    </row>
    <row r="1678" spans="1:11" hidden="1" x14ac:dyDescent="0.3">
      <c r="A1678" s="97" t="s">
        <v>672</v>
      </c>
      <c r="B1678" s="62" t="s">
        <v>3408</v>
      </c>
      <c r="C1678" s="97" t="s">
        <v>3409</v>
      </c>
      <c r="D1678" s="97">
        <v>1.5</v>
      </c>
      <c r="E1678" s="97" t="s">
        <v>2076</v>
      </c>
      <c r="F1678" s="97" t="s">
        <v>419</v>
      </c>
      <c r="G1678" s="97" t="s">
        <v>656</v>
      </c>
      <c r="H1678" s="97">
        <v>1</v>
      </c>
      <c r="I1678" s="96">
        <f t="shared" si="26"/>
        <v>0</v>
      </c>
      <c r="J1678" s="59">
        <v>1</v>
      </c>
      <c r="K1678" s="93" t="s">
        <v>634</v>
      </c>
    </row>
    <row r="1679" spans="1:11" hidden="1" x14ac:dyDescent="0.3">
      <c r="A1679" s="97" t="s">
        <v>672</v>
      </c>
      <c r="B1679" s="62" t="s">
        <v>3410</v>
      </c>
      <c r="C1679" s="97" t="s">
        <v>3411</v>
      </c>
      <c r="D1679" s="97">
        <v>1.5</v>
      </c>
      <c r="E1679" s="97" t="s">
        <v>2076</v>
      </c>
      <c r="F1679" s="97" t="s">
        <v>419</v>
      </c>
      <c r="G1679" s="97" t="s">
        <v>656</v>
      </c>
      <c r="H1679" s="97">
        <v>1</v>
      </c>
      <c r="I1679" s="96">
        <f t="shared" si="26"/>
        <v>0</v>
      </c>
      <c r="J1679" s="59">
        <v>1</v>
      </c>
      <c r="K1679" s="93" t="s">
        <v>634</v>
      </c>
    </row>
    <row r="1680" spans="1:11" hidden="1" x14ac:dyDescent="0.3">
      <c r="A1680" s="97" t="s">
        <v>672</v>
      </c>
      <c r="B1680" s="62" t="s">
        <v>3412</v>
      </c>
      <c r="C1680" s="97" t="s">
        <v>3413</v>
      </c>
      <c r="D1680" s="97">
        <v>1.5</v>
      </c>
      <c r="E1680" s="97" t="s">
        <v>2076</v>
      </c>
      <c r="F1680" s="97" t="s">
        <v>419</v>
      </c>
      <c r="G1680" s="97" t="s">
        <v>656</v>
      </c>
      <c r="H1680" s="97">
        <v>1</v>
      </c>
      <c r="I1680" s="96">
        <f t="shared" si="26"/>
        <v>0</v>
      </c>
      <c r="J1680" s="59">
        <v>1</v>
      </c>
      <c r="K1680" s="93" t="s">
        <v>634</v>
      </c>
    </row>
    <row r="1681" spans="1:11" hidden="1" x14ac:dyDescent="0.3">
      <c r="A1681" s="97" t="s">
        <v>672</v>
      </c>
      <c r="B1681" s="62" t="s">
        <v>3414</v>
      </c>
      <c r="C1681" s="97" t="s">
        <v>3415</v>
      </c>
      <c r="D1681" s="97">
        <v>1.5</v>
      </c>
      <c r="E1681" s="97" t="s">
        <v>2076</v>
      </c>
      <c r="F1681" s="97" t="s">
        <v>419</v>
      </c>
      <c r="G1681" s="97" t="s">
        <v>656</v>
      </c>
      <c r="H1681" s="97">
        <v>1</v>
      </c>
      <c r="I1681" s="96">
        <f t="shared" si="26"/>
        <v>0</v>
      </c>
      <c r="J1681" s="59">
        <v>1</v>
      </c>
      <c r="K1681" s="93" t="s">
        <v>634</v>
      </c>
    </row>
    <row r="1682" spans="1:11" hidden="1" x14ac:dyDescent="0.3">
      <c r="A1682" s="97" t="s">
        <v>672</v>
      </c>
      <c r="B1682" s="62" t="s">
        <v>3416</v>
      </c>
      <c r="C1682" s="97" t="s">
        <v>3417</v>
      </c>
      <c r="D1682" s="97">
        <v>1.5</v>
      </c>
      <c r="E1682" s="97" t="s">
        <v>2076</v>
      </c>
      <c r="F1682" s="97" t="s">
        <v>419</v>
      </c>
      <c r="G1682" s="97" t="s">
        <v>656</v>
      </c>
      <c r="H1682" s="97">
        <v>1</v>
      </c>
      <c r="I1682" s="96">
        <f t="shared" si="26"/>
        <v>0</v>
      </c>
      <c r="J1682" s="59">
        <v>1</v>
      </c>
      <c r="K1682" s="93" t="s">
        <v>634</v>
      </c>
    </row>
    <row r="1683" spans="1:11" hidden="1" x14ac:dyDescent="0.3">
      <c r="A1683" s="97" t="s">
        <v>672</v>
      </c>
      <c r="B1683" s="62" t="s">
        <v>3418</v>
      </c>
      <c r="C1683" s="97" t="s">
        <v>3419</v>
      </c>
      <c r="D1683" s="97">
        <v>1.5</v>
      </c>
      <c r="E1683" s="97" t="s">
        <v>2076</v>
      </c>
      <c r="F1683" s="97" t="s">
        <v>419</v>
      </c>
      <c r="G1683" s="97" t="s">
        <v>656</v>
      </c>
      <c r="H1683" s="97">
        <v>1</v>
      </c>
      <c r="I1683" s="96">
        <f t="shared" si="26"/>
        <v>0</v>
      </c>
      <c r="J1683" s="59">
        <v>1</v>
      </c>
      <c r="K1683" s="93" t="s">
        <v>634</v>
      </c>
    </row>
    <row r="1684" spans="1:11" hidden="1" x14ac:dyDescent="0.3">
      <c r="A1684" s="97" t="s">
        <v>672</v>
      </c>
      <c r="B1684" s="62" t="s">
        <v>3420</v>
      </c>
      <c r="C1684" s="97" t="s">
        <v>3421</v>
      </c>
      <c r="D1684" s="97">
        <v>1.5</v>
      </c>
      <c r="E1684" s="97" t="s">
        <v>2076</v>
      </c>
      <c r="F1684" s="97" t="s">
        <v>419</v>
      </c>
      <c r="G1684" s="97" t="s">
        <v>656</v>
      </c>
      <c r="H1684" s="97">
        <v>1</v>
      </c>
      <c r="I1684" s="96">
        <f t="shared" si="26"/>
        <v>0</v>
      </c>
      <c r="J1684" s="59">
        <v>1</v>
      </c>
      <c r="K1684" s="93" t="s">
        <v>634</v>
      </c>
    </row>
    <row r="1685" spans="1:11" hidden="1" x14ac:dyDescent="0.3">
      <c r="A1685" s="97" t="s">
        <v>672</v>
      </c>
      <c r="B1685" s="62" t="s">
        <v>3422</v>
      </c>
      <c r="C1685" s="97" t="s">
        <v>3423</v>
      </c>
      <c r="D1685" s="97">
        <v>1.5</v>
      </c>
      <c r="E1685" s="97" t="s">
        <v>2076</v>
      </c>
      <c r="F1685" s="97" t="s">
        <v>419</v>
      </c>
      <c r="G1685" s="97" t="s">
        <v>656</v>
      </c>
      <c r="H1685" s="97">
        <v>1</v>
      </c>
      <c r="I1685" s="96">
        <f t="shared" si="26"/>
        <v>0</v>
      </c>
      <c r="J1685" s="59">
        <v>1</v>
      </c>
      <c r="K1685" s="93" t="s">
        <v>634</v>
      </c>
    </row>
    <row r="1686" spans="1:11" hidden="1" x14ac:dyDescent="0.3">
      <c r="A1686" s="97" t="s">
        <v>672</v>
      </c>
      <c r="B1686" s="62" t="s">
        <v>3424</v>
      </c>
      <c r="C1686" s="97" t="s">
        <v>3425</v>
      </c>
      <c r="D1686" s="97">
        <v>1.5</v>
      </c>
      <c r="E1686" s="97" t="s">
        <v>2076</v>
      </c>
      <c r="F1686" s="97" t="s">
        <v>419</v>
      </c>
      <c r="G1686" s="97" t="s">
        <v>656</v>
      </c>
      <c r="H1686" s="97">
        <v>1</v>
      </c>
      <c r="I1686" s="96">
        <f t="shared" si="26"/>
        <v>0</v>
      </c>
      <c r="J1686" s="59">
        <v>1</v>
      </c>
      <c r="K1686" s="93" t="s">
        <v>634</v>
      </c>
    </row>
    <row r="1687" spans="1:11" hidden="1" x14ac:dyDescent="0.3">
      <c r="A1687" s="97" t="s">
        <v>672</v>
      </c>
      <c r="B1687" s="62" t="s">
        <v>3426</v>
      </c>
      <c r="C1687" s="97" t="s">
        <v>3427</v>
      </c>
      <c r="D1687" s="97">
        <v>1.5</v>
      </c>
      <c r="E1687" s="97" t="s">
        <v>2076</v>
      </c>
      <c r="F1687" s="97" t="s">
        <v>419</v>
      </c>
      <c r="G1687" s="97" t="s">
        <v>656</v>
      </c>
      <c r="H1687" s="97">
        <v>1</v>
      </c>
      <c r="I1687" s="96">
        <f t="shared" si="26"/>
        <v>0</v>
      </c>
      <c r="J1687" s="59">
        <v>1</v>
      </c>
      <c r="K1687" s="93" t="s">
        <v>634</v>
      </c>
    </row>
    <row r="1688" spans="1:11" hidden="1" x14ac:dyDescent="0.3">
      <c r="A1688" s="97" t="s">
        <v>672</v>
      </c>
      <c r="B1688" s="62" t="s">
        <v>3428</v>
      </c>
      <c r="C1688" s="97" t="s">
        <v>3429</v>
      </c>
      <c r="D1688" s="97">
        <v>1.5</v>
      </c>
      <c r="E1688" s="97" t="s">
        <v>2076</v>
      </c>
      <c r="F1688" s="97" t="s">
        <v>419</v>
      </c>
      <c r="G1688" s="97" t="s">
        <v>656</v>
      </c>
      <c r="H1688" s="97">
        <v>1</v>
      </c>
      <c r="I1688" s="96">
        <f t="shared" si="26"/>
        <v>0</v>
      </c>
      <c r="J1688" s="59">
        <v>1</v>
      </c>
      <c r="K1688" s="93" t="s">
        <v>634</v>
      </c>
    </row>
    <row r="1689" spans="1:11" hidden="1" x14ac:dyDescent="0.3">
      <c r="A1689" s="97" t="s">
        <v>672</v>
      </c>
      <c r="B1689" s="62" t="s">
        <v>3430</v>
      </c>
      <c r="C1689" s="97" t="s">
        <v>3431</v>
      </c>
      <c r="D1689" s="97">
        <v>1.5</v>
      </c>
      <c r="E1689" s="97" t="s">
        <v>2076</v>
      </c>
      <c r="F1689" s="97" t="s">
        <v>419</v>
      </c>
      <c r="G1689" s="97" t="s">
        <v>656</v>
      </c>
      <c r="H1689" s="97">
        <v>1</v>
      </c>
      <c r="I1689" s="96">
        <f t="shared" si="26"/>
        <v>0</v>
      </c>
      <c r="J1689" s="59">
        <v>1</v>
      </c>
      <c r="K1689" s="93" t="s">
        <v>634</v>
      </c>
    </row>
    <row r="1690" spans="1:11" hidden="1" x14ac:dyDescent="0.3">
      <c r="A1690" s="97" t="s">
        <v>672</v>
      </c>
      <c r="B1690" s="62" t="s">
        <v>3432</v>
      </c>
      <c r="C1690" s="97" t="s">
        <v>3433</v>
      </c>
      <c r="D1690" s="97">
        <v>1.5</v>
      </c>
      <c r="E1690" s="97" t="s">
        <v>2076</v>
      </c>
      <c r="F1690" s="97" t="s">
        <v>419</v>
      </c>
      <c r="G1690" s="97" t="s">
        <v>656</v>
      </c>
      <c r="H1690" s="97">
        <v>1</v>
      </c>
      <c r="I1690" s="96">
        <f t="shared" si="26"/>
        <v>0</v>
      </c>
      <c r="J1690" s="59">
        <v>1</v>
      </c>
      <c r="K1690" s="93" t="s">
        <v>634</v>
      </c>
    </row>
    <row r="1691" spans="1:11" hidden="1" x14ac:dyDescent="0.3">
      <c r="A1691" s="97" t="s">
        <v>672</v>
      </c>
      <c r="B1691" s="62" t="s">
        <v>3434</v>
      </c>
      <c r="C1691" s="97" t="s">
        <v>3435</v>
      </c>
      <c r="D1691" s="97">
        <v>1.5</v>
      </c>
      <c r="E1691" s="97" t="s">
        <v>2076</v>
      </c>
      <c r="F1691" s="97" t="s">
        <v>419</v>
      </c>
      <c r="G1691" s="97" t="s">
        <v>656</v>
      </c>
      <c r="H1691" s="97">
        <v>1</v>
      </c>
      <c r="I1691" s="96">
        <f t="shared" si="26"/>
        <v>0</v>
      </c>
      <c r="J1691" s="59">
        <v>1</v>
      </c>
      <c r="K1691" s="93" t="s">
        <v>634</v>
      </c>
    </row>
    <row r="1692" spans="1:11" hidden="1" x14ac:dyDescent="0.3">
      <c r="A1692" s="97" t="s">
        <v>672</v>
      </c>
      <c r="B1692" s="62" t="s">
        <v>3436</v>
      </c>
      <c r="C1692" s="97" t="s">
        <v>3437</v>
      </c>
      <c r="D1692" s="97">
        <v>1.5</v>
      </c>
      <c r="E1692" s="97" t="s">
        <v>2076</v>
      </c>
      <c r="F1692" s="97" t="s">
        <v>419</v>
      </c>
      <c r="G1692" s="97" t="s">
        <v>656</v>
      </c>
      <c r="H1692" s="97">
        <v>1</v>
      </c>
      <c r="I1692" s="96">
        <f t="shared" si="26"/>
        <v>0</v>
      </c>
      <c r="J1692" s="59">
        <v>1</v>
      </c>
      <c r="K1692" s="93" t="s">
        <v>634</v>
      </c>
    </row>
    <row r="1693" spans="1:11" hidden="1" x14ac:dyDescent="0.3">
      <c r="A1693" s="97" t="s">
        <v>672</v>
      </c>
      <c r="B1693" s="62" t="s">
        <v>3438</v>
      </c>
      <c r="C1693" s="97" t="s">
        <v>3439</v>
      </c>
      <c r="D1693" s="97">
        <v>1.5</v>
      </c>
      <c r="E1693" s="97" t="s">
        <v>2076</v>
      </c>
      <c r="F1693" s="97" t="s">
        <v>419</v>
      </c>
      <c r="G1693" s="97" t="s">
        <v>656</v>
      </c>
      <c r="H1693" s="97">
        <v>1</v>
      </c>
      <c r="I1693" s="96">
        <f t="shared" si="26"/>
        <v>0</v>
      </c>
      <c r="J1693" s="59">
        <v>1</v>
      </c>
      <c r="K1693" s="93" t="s">
        <v>634</v>
      </c>
    </row>
    <row r="1694" spans="1:11" hidden="1" x14ac:dyDescent="0.3">
      <c r="A1694" s="97" t="s">
        <v>672</v>
      </c>
      <c r="B1694" s="62" t="s">
        <v>3440</v>
      </c>
      <c r="C1694" s="97" t="s">
        <v>3441</v>
      </c>
      <c r="D1694" s="97">
        <v>1.5</v>
      </c>
      <c r="E1694" s="97" t="s">
        <v>2076</v>
      </c>
      <c r="F1694" s="97" t="s">
        <v>419</v>
      </c>
      <c r="G1694" s="97" t="s">
        <v>656</v>
      </c>
      <c r="H1694" s="97">
        <v>1</v>
      </c>
      <c r="I1694" s="96">
        <f t="shared" si="26"/>
        <v>0</v>
      </c>
      <c r="J1694" s="59">
        <v>1</v>
      </c>
      <c r="K1694" s="93" t="s">
        <v>634</v>
      </c>
    </row>
    <row r="1695" spans="1:11" hidden="1" x14ac:dyDescent="0.3">
      <c r="A1695" s="97" t="s">
        <v>672</v>
      </c>
      <c r="B1695" s="62" t="s">
        <v>3442</v>
      </c>
      <c r="C1695" s="97" t="s">
        <v>3442</v>
      </c>
      <c r="D1695" s="97">
        <v>1.5</v>
      </c>
      <c r="E1695" s="97" t="s">
        <v>2076</v>
      </c>
      <c r="F1695" s="97" t="s">
        <v>419</v>
      </c>
      <c r="G1695" s="97" t="s">
        <v>656</v>
      </c>
      <c r="H1695" s="97">
        <v>1</v>
      </c>
      <c r="I1695" s="96">
        <f t="shared" si="26"/>
        <v>0</v>
      </c>
      <c r="J1695" s="59">
        <v>1</v>
      </c>
      <c r="K1695" s="93" t="s">
        <v>634</v>
      </c>
    </row>
    <row r="1696" spans="1:11" hidden="1" x14ac:dyDescent="0.3">
      <c r="A1696" s="97" t="s">
        <v>672</v>
      </c>
      <c r="B1696" s="62" t="s">
        <v>3443</v>
      </c>
      <c r="C1696" s="97" t="s">
        <v>3443</v>
      </c>
      <c r="D1696" s="97">
        <v>1.5</v>
      </c>
      <c r="E1696" s="97" t="s">
        <v>2076</v>
      </c>
      <c r="F1696" s="97" t="s">
        <v>419</v>
      </c>
      <c r="G1696" s="97" t="s">
        <v>656</v>
      </c>
      <c r="H1696" s="97">
        <v>1</v>
      </c>
      <c r="I1696" s="96">
        <f t="shared" si="26"/>
        <v>0</v>
      </c>
      <c r="J1696" s="59">
        <v>1</v>
      </c>
      <c r="K1696" s="93" t="s">
        <v>634</v>
      </c>
    </row>
    <row r="1697" spans="1:11" hidden="1" x14ac:dyDescent="0.3">
      <c r="A1697" s="97" t="s">
        <v>672</v>
      </c>
      <c r="B1697" s="62" t="s">
        <v>3444</v>
      </c>
      <c r="C1697" s="97" t="s">
        <v>3444</v>
      </c>
      <c r="D1697" s="97">
        <v>1.5</v>
      </c>
      <c r="E1697" s="97" t="s">
        <v>2076</v>
      </c>
      <c r="F1697" s="97" t="s">
        <v>419</v>
      </c>
      <c r="G1697" s="97" t="s">
        <v>656</v>
      </c>
      <c r="H1697" s="97">
        <v>1</v>
      </c>
      <c r="I1697" s="96">
        <f t="shared" si="26"/>
        <v>0</v>
      </c>
      <c r="J1697" s="59">
        <v>1</v>
      </c>
      <c r="K1697" s="93" t="s">
        <v>634</v>
      </c>
    </row>
    <row r="1698" spans="1:11" hidden="1" x14ac:dyDescent="0.3">
      <c r="A1698" s="97" t="s">
        <v>672</v>
      </c>
      <c r="B1698" s="62" t="s">
        <v>3445</v>
      </c>
      <c r="C1698" s="97" t="s">
        <v>3445</v>
      </c>
      <c r="D1698" s="97">
        <v>1.5</v>
      </c>
      <c r="E1698" s="97" t="s">
        <v>2076</v>
      </c>
      <c r="F1698" s="97" t="s">
        <v>419</v>
      </c>
      <c r="G1698" s="97" t="s">
        <v>656</v>
      </c>
      <c r="H1698" s="97">
        <v>1</v>
      </c>
      <c r="I1698" s="96">
        <f t="shared" si="26"/>
        <v>0</v>
      </c>
      <c r="J1698" s="59">
        <v>1</v>
      </c>
      <c r="K1698" s="93" t="s">
        <v>634</v>
      </c>
    </row>
    <row r="1699" spans="1:11" hidden="1" x14ac:dyDescent="0.3">
      <c r="A1699" s="97" t="s">
        <v>672</v>
      </c>
      <c r="B1699" s="62" t="s">
        <v>3446</v>
      </c>
      <c r="C1699" s="97" t="s">
        <v>3446</v>
      </c>
      <c r="D1699" s="97">
        <v>1.5</v>
      </c>
      <c r="E1699" s="97" t="s">
        <v>2076</v>
      </c>
      <c r="F1699" s="97" t="s">
        <v>419</v>
      </c>
      <c r="G1699" s="97" t="s">
        <v>656</v>
      </c>
      <c r="H1699" s="97">
        <v>1</v>
      </c>
      <c r="I1699" s="96">
        <f t="shared" si="26"/>
        <v>0</v>
      </c>
      <c r="J1699" s="59">
        <v>1</v>
      </c>
      <c r="K1699" s="93" t="s">
        <v>634</v>
      </c>
    </row>
    <row r="1700" spans="1:11" hidden="1" x14ac:dyDescent="0.3">
      <c r="A1700" s="97" t="s">
        <v>672</v>
      </c>
      <c r="B1700" s="62" t="s">
        <v>3447</v>
      </c>
      <c r="C1700" s="97" t="s">
        <v>3447</v>
      </c>
      <c r="D1700" s="97">
        <v>1.5</v>
      </c>
      <c r="E1700" s="97" t="s">
        <v>2076</v>
      </c>
      <c r="F1700" s="97" t="s">
        <v>419</v>
      </c>
      <c r="G1700" s="97" t="s">
        <v>656</v>
      </c>
      <c r="H1700" s="97">
        <v>1</v>
      </c>
      <c r="I1700" s="96">
        <f t="shared" si="26"/>
        <v>0</v>
      </c>
      <c r="J1700" s="59">
        <v>1</v>
      </c>
      <c r="K1700" s="93" t="s">
        <v>634</v>
      </c>
    </row>
    <row r="1701" spans="1:11" hidden="1" x14ac:dyDescent="0.3">
      <c r="A1701" s="97" t="s">
        <v>672</v>
      </c>
      <c r="B1701" s="62" t="s">
        <v>3448</v>
      </c>
      <c r="C1701" s="97" t="s">
        <v>3448</v>
      </c>
      <c r="D1701" s="97">
        <v>1.5</v>
      </c>
      <c r="E1701" s="97" t="s">
        <v>2076</v>
      </c>
      <c r="F1701" s="97" t="s">
        <v>419</v>
      </c>
      <c r="G1701" s="97" t="s">
        <v>656</v>
      </c>
      <c r="H1701" s="97">
        <v>1</v>
      </c>
      <c r="I1701" s="96">
        <f t="shared" si="26"/>
        <v>0</v>
      </c>
      <c r="J1701" s="59">
        <v>1</v>
      </c>
      <c r="K1701" s="93" t="s">
        <v>634</v>
      </c>
    </row>
    <row r="1702" spans="1:11" hidden="1" x14ac:dyDescent="0.3">
      <c r="A1702" s="97" t="s">
        <v>672</v>
      </c>
      <c r="B1702" s="62" t="s">
        <v>3449</v>
      </c>
      <c r="C1702" s="97" t="s">
        <v>3449</v>
      </c>
      <c r="D1702" s="97">
        <v>1.5</v>
      </c>
      <c r="E1702" s="97" t="s">
        <v>2076</v>
      </c>
      <c r="F1702" s="97" t="s">
        <v>419</v>
      </c>
      <c r="G1702" s="97" t="s">
        <v>656</v>
      </c>
      <c r="H1702" s="97">
        <v>1</v>
      </c>
      <c r="I1702" s="96">
        <f t="shared" si="26"/>
        <v>0</v>
      </c>
      <c r="J1702" s="59">
        <v>1</v>
      </c>
      <c r="K1702" s="93" t="s">
        <v>634</v>
      </c>
    </row>
    <row r="1703" spans="1:11" hidden="1" x14ac:dyDescent="0.3">
      <c r="A1703" s="97" t="s">
        <v>672</v>
      </c>
      <c r="B1703" s="62" t="s">
        <v>3450</v>
      </c>
      <c r="C1703" s="97" t="s">
        <v>3450</v>
      </c>
      <c r="D1703" s="97">
        <v>1.5</v>
      </c>
      <c r="E1703" s="97" t="s">
        <v>2076</v>
      </c>
      <c r="F1703" s="97" t="s">
        <v>419</v>
      </c>
      <c r="G1703" s="97" t="s">
        <v>656</v>
      </c>
      <c r="H1703" s="97">
        <v>1</v>
      </c>
      <c r="I1703" s="96">
        <f t="shared" si="26"/>
        <v>0</v>
      </c>
      <c r="J1703" s="59">
        <v>1</v>
      </c>
      <c r="K1703" s="93" t="s">
        <v>634</v>
      </c>
    </row>
    <row r="1704" spans="1:11" hidden="1" x14ac:dyDescent="0.3">
      <c r="A1704" s="97" t="s">
        <v>672</v>
      </c>
      <c r="B1704" s="62" t="s">
        <v>3451</v>
      </c>
      <c r="C1704" s="97" t="s">
        <v>3451</v>
      </c>
      <c r="D1704" s="97">
        <v>1.5</v>
      </c>
      <c r="E1704" s="97" t="s">
        <v>2076</v>
      </c>
      <c r="F1704" s="97" t="s">
        <v>419</v>
      </c>
      <c r="G1704" s="97" t="s">
        <v>656</v>
      </c>
      <c r="H1704" s="97">
        <v>1</v>
      </c>
      <c r="I1704" s="96">
        <f t="shared" si="26"/>
        <v>0</v>
      </c>
      <c r="J1704" s="59">
        <v>1</v>
      </c>
      <c r="K1704" s="93" t="s">
        <v>634</v>
      </c>
    </row>
    <row r="1705" spans="1:11" hidden="1" x14ac:dyDescent="0.3">
      <c r="A1705" s="97" t="s">
        <v>672</v>
      </c>
      <c r="B1705" s="62" t="s">
        <v>3452</v>
      </c>
      <c r="C1705" s="97" t="s">
        <v>3452</v>
      </c>
      <c r="D1705" s="97">
        <v>1.5</v>
      </c>
      <c r="E1705" s="97" t="s">
        <v>2076</v>
      </c>
      <c r="F1705" s="97" t="s">
        <v>419</v>
      </c>
      <c r="G1705" s="97" t="s">
        <v>656</v>
      </c>
      <c r="H1705" s="97">
        <v>1</v>
      </c>
      <c r="I1705" s="96">
        <f t="shared" si="26"/>
        <v>0</v>
      </c>
      <c r="J1705" s="59">
        <v>1</v>
      </c>
      <c r="K1705" s="93" t="s">
        <v>634</v>
      </c>
    </row>
    <row r="1706" spans="1:11" hidden="1" x14ac:dyDescent="0.3">
      <c r="A1706" s="97" t="s">
        <v>672</v>
      </c>
      <c r="B1706" s="62" t="s">
        <v>3453</v>
      </c>
      <c r="C1706" s="97" t="s">
        <v>3453</v>
      </c>
      <c r="D1706" s="97">
        <v>1.5</v>
      </c>
      <c r="E1706" s="97" t="s">
        <v>2076</v>
      </c>
      <c r="F1706" s="97" t="s">
        <v>419</v>
      </c>
      <c r="G1706" s="97" t="s">
        <v>656</v>
      </c>
      <c r="H1706" s="97">
        <v>1</v>
      </c>
      <c r="I1706" s="96">
        <f t="shared" si="26"/>
        <v>0</v>
      </c>
      <c r="J1706" s="59">
        <v>1</v>
      </c>
      <c r="K1706" s="93" t="s">
        <v>634</v>
      </c>
    </row>
    <row r="1707" spans="1:11" hidden="1" x14ac:dyDescent="0.3">
      <c r="A1707" s="97" t="s">
        <v>672</v>
      </c>
      <c r="B1707" s="62" t="s">
        <v>3454</v>
      </c>
      <c r="C1707" s="97" t="s">
        <v>3454</v>
      </c>
      <c r="D1707" s="97">
        <v>1.5</v>
      </c>
      <c r="E1707" s="97" t="s">
        <v>2076</v>
      </c>
      <c r="F1707" s="97" t="s">
        <v>419</v>
      </c>
      <c r="G1707" s="97" t="s">
        <v>656</v>
      </c>
      <c r="H1707" s="97">
        <v>1</v>
      </c>
      <c r="I1707" s="96">
        <f t="shared" si="26"/>
        <v>0</v>
      </c>
      <c r="J1707" s="59">
        <v>1</v>
      </c>
      <c r="K1707" s="93" t="s">
        <v>634</v>
      </c>
    </row>
    <row r="1708" spans="1:11" hidden="1" x14ac:dyDescent="0.3">
      <c r="A1708" s="97" t="s">
        <v>672</v>
      </c>
      <c r="B1708" s="62" t="s">
        <v>3455</v>
      </c>
      <c r="C1708" s="97" t="s">
        <v>3455</v>
      </c>
      <c r="D1708" s="97">
        <v>1.5</v>
      </c>
      <c r="E1708" s="97" t="s">
        <v>2076</v>
      </c>
      <c r="F1708" s="97" t="s">
        <v>419</v>
      </c>
      <c r="G1708" s="97" t="s">
        <v>656</v>
      </c>
      <c r="H1708" s="97">
        <v>1</v>
      </c>
      <c r="I1708" s="96">
        <f t="shared" si="26"/>
        <v>0</v>
      </c>
      <c r="J1708" s="59">
        <v>1</v>
      </c>
      <c r="K1708" s="93" t="s">
        <v>634</v>
      </c>
    </row>
    <row r="1709" spans="1:11" hidden="1" x14ac:dyDescent="0.3">
      <c r="A1709" s="97" t="s">
        <v>672</v>
      </c>
      <c r="B1709" s="62" t="s">
        <v>3456</v>
      </c>
      <c r="C1709" s="97" t="s">
        <v>3456</v>
      </c>
      <c r="D1709" s="97">
        <v>1.5</v>
      </c>
      <c r="E1709" s="97" t="s">
        <v>2076</v>
      </c>
      <c r="F1709" s="97" t="s">
        <v>419</v>
      </c>
      <c r="G1709" s="97" t="s">
        <v>656</v>
      </c>
      <c r="H1709" s="97">
        <v>1</v>
      </c>
      <c r="I1709" s="96">
        <f t="shared" si="26"/>
        <v>0</v>
      </c>
      <c r="J1709" s="59">
        <v>1</v>
      </c>
      <c r="K1709" s="93" t="s">
        <v>634</v>
      </c>
    </row>
    <row r="1710" spans="1:11" hidden="1" x14ac:dyDescent="0.3">
      <c r="A1710" s="97" t="s">
        <v>672</v>
      </c>
      <c r="B1710" s="62" t="s">
        <v>3457</v>
      </c>
      <c r="C1710" s="97" t="s">
        <v>3457</v>
      </c>
      <c r="D1710" s="97">
        <v>1.5</v>
      </c>
      <c r="E1710" s="97" t="s">
        <v>2076</v>
      </c>
      <c r="F1710" s="97" t="s">
        <v>419</v>
      </c>
      <c r="G1710" s="97" t="s">
        <v>656</v>
      </c>
      <c r="H1710" s="97">
        <v>1</v>
      </c>
      <c r="I1710" s="96">
        <f t="shared" si="26"/>
        <v>0</v>
      </c>
      <c r="J1710" s="59">
        <v>1</v>
      </c>
      <c r="K1710" s="93" t="s">
        <v>634</v>
      </c>
    </row>
    <row r="1711" spans="1:11" hidden="1" x14ac:dyDescent="0.3">
      <c r="A1711" s="97" t="s">
        <v>672</v>
      </c>
      <c r="B1711" s="62" t="s">
        <v>3458</v>
      </c>
      <c r="C1711" s="97" t="s">
        <v>3458</v>
      </c>
      <c r="D1711" s="97">
        <v>1.5</v>
      </c>
      <c r="E1711" s="97" t="s">
        <v>2076</v>
      </c>
      <c r="F1711" s="97" t="s">
        <v>419</v>
      </c>
      <c r="G1711" s="97" t="s">
        <v>656</v>
      </c>
      <c r="H1711" s="97">
        <v>1</v>
      </c>
      <c r="I1711" s="96">
        <f t="shared" si="26"/>
        <v>0</v>
      </c>
      <c r="J1711" s="59">
        <v>1</v>
      </c>
      <c r="K1711" s="93" t="s">
        <v>634</v>
      </c>
    </row>
    <row r="1712" spans="1:11" hidden="1" x14ac:dyDescent="0.3">
      <c r="A1712" s="97" t="s">
        <v>672</v>
      </c>
      <c r="B1712" s="62" t="s">
        <v>3459</v>
      </c>
      <c r="C1712" s="97" t="s">
        <v>3459</v>
      </c>
      <c r="D1712" s="97">
        <v>1.5</v>
      </c>
      <c r="E1712" s="97" t="s">
        <v>2076</v>
      </c>
      <c r="F1712" s="97" t="s">
        <v>419</v>
      </c>
      <c r="G1712" s="97" t="s">
        <v>656</v>
      </c>
      <c r="H1712" s="97">
        <v>1</v>
      </c>
      <c r="I1712" s="96">
        <f t="shared" si="26"/>
        <v>0</v>
      </c>
      <c r="J1712" s="59">
        <v>1</v>
      </c>
      <c r="K1712" s="93" t="s">
        <v>634</v>
      </c>
    </row>
    <row r="1713" spans="1:11" hidden="1" x14ac:dyDescent="0.3">
      <c r="A1713" s="97" t="s">
        <v>672</v>
      </c>
      <c r="B1713" s="62" t="s">
        <v>3460</v>
      </c>
      <c r="C1713" s="97" t="s">
        <v>3460</v>
      </c>
      <c r="D1713" s="97">
        <v>1.5</v>
      </c>
      <c r="E1713" s="97" t="s">
        <v>2076</v>
      </c>
      <c r="F1713" s="97" t="s">
        <v>419</v>
      </c>
      <c r="G1713" s="97" t="s">
        <v>656</v>
      </c>
      <c r="H1713" s="97">
        <v>1</v>
      </c>
      <c r="I1713" s="96">
        <f t="shared" si="26"/>
        <v>0</v>
      </c>
      <c r="J1713" s="59">
        <v>1</v>
      </c>
      <c r="K1713" s="93" t="s">
        <v>634</v>
      </c>
    </row>
    <row r="1714" spans="1:11" hidden="1" x14ac:dyDescent="0.3">
      <c r="A1714" s="97" t="s">
        <v>672</v>
      </c>
      <c r="B1714" s="62" t="s">
        <v>3461</v>
      </c>
      <c r="C1714" s="97" t="s">
        <v>3461</v>
      </c>
      <c r="D1714" s="97">
        <v>1.5</v>
      </c>
      <c r="E1714" s="97" t="s">
        <v>2076</v>
      </c>
      <c r="F1714" s="97" t="s">
        <v>419</v>
      </c>
      <c r="G1714" s="97" t="s">
        <v>656</v>
      </c>
      <c r="H1714" s="97">
        <v>1</v>
      </c>
      <c r="I1714" s="96">
        <f t="shared" si="26"/>
        <v>0</v>
      </c>
      <c r="J1714" s="59">
        <v>1</v>
      </c>
      <c r="K1714" s="93" t="s">
        <v>634</v>
      </c>
    </row>
    <row r="1715" spans="1:11" hidden="1" x14ac:dyDescent="0.3">
      <c r="A1715" s="97" t="s">
        <v>672</v>
      </c>
      <c r="B1715" s="62" t="s">
        <v>3462</v>
      </c>
      <c r="C1715" s="97" t="s">
        <v>3462</v>
      </c>
      <c r="D1715" s="97">
        <v>1.5</v>
      </c>
      <c r="E1715" s="97" t="s">
        <v>2076</v>
      </c>
      <c r="F1715" s="97" t="s">
        <v>419</v>
      </c>
      <c r="G1715" s="97" t="s">
        <v>656</v>
      </c>
      <c r="H1715" s="97">
        <v>1</v>
      </c>
      <c r="I1715" s="96">
        <f t="shared" si="26"/>
        <v>0</v>
      </c>
      <c r="J1715" s="59">
        <v>1</v>
      </c>
      <c r="K1715" s="93" t="s">
        <v>634</v>
      </c>
    </row>
    <row r="1716" spans="1:11" hidden="1" x14ac:dyDescent="0.3">
      <c r="A1716" s="97" t="s">
        <v>672</v>
      </c>
      <c r="B1716" s="62" t="s">
        <v>3463</v>
      </c>
      <c r="C1716" s="97" t="s">
        <v>3463</v>
      </c>
      <c r="D1716" s="97">
        <v>1.5</v>
      </c>
      <c r="E1716" s="97" t="s">
        <v>2076</v>
      </c>
      <c r="F1716" s="97" t="s">
        <v>419</v>
      </c>
      <c r="G1716" s="97" t="s">
        <v>656</v>
      </c>
      <c r="H1716" s="97">
        <v>1</v>
      </c>
      <c r="I1716" s="96">
        <f t="shared" si="26"/>
        <v>0</v>
      </c>
      <c r="J1716" s="59">
        <v>1</v>
      </c>
      <c r="K1716" s="93" t="s">
        <v>634</v>
      </c>
    </row>
    <row r="1717" spans="1:11" hidden="1" x14ac:dyDescent="0.3">
      <c r="A1717" s="97" t="s">
        <v>672</v>
      </c>
      <c r="B1717" s="62" t="s">
        <v>3464</v>
      </c>
      <c r="C1717" s="97" t="s">
        <v>3464</v>
      </c>
      <c r="D1717" s="97">
        <v>1.5</v>
      </c>
      <c r="E1717" s="97" t="s">
        <v>2076</v>
      </c>
      <c r="F1717" s="97" t="s">
        <v>419</v>
      </c>
      <c r="G1717" s="97" t="s">
        <v>656</v>
      </c>
      <c r="H1717" s="97">
        <v>1</v>
      </c>
      <c r="I1717" s="96">
        <f t="shared" si="26"/>
        <v>0</v>
      </c>
      <c r="J1717" s="59">
        <v>1</v>
      </c>
      <c r="K1717" s="93" t="s">
        <v>634</v>
      </c>
    </row>
    <row r="1718" spans="1:11" hidden="1" x14ac:dyDescent="0.3">
      <c r="A1718" s="97" t="s">
        <v>672</v>
      </c>
      <c r="B1718" s="62" t="s">
        <v>3465</v>
      </c>
      <c r="C1718" s="97" t="s">
        <v>3465</v>
      </c>
      <c r="D1718" s="97">
        <v>1.5</v>
      </c>
      <c r="E1718" s="97" t="s">
        <v>2076</v>
      </c>
      <c r="F1718" s="97" t="s">
        <v>419</v>
      </c>
      <c r="G1718" s="97" t="s">
        <v>656</v>
      </c>
      <c r="H1718" s="97">
        <v>1</v>
      </c>
      <c r="I1718" s="96">
        <f t="shared" si="26"/>
        <v>0</v>
      </c>
      <c r="J1718" s="59">
        <v>1</v>
      </c>
      <c r="K1718" s="93" t="s">
        <v>634</v>
      </c>
    </row>
    <row r="1719" spans="1:11" hidden="1" x14ac:dyDescent="0.3">
      <c r="A1719" s="97" t="s">
        <v>672</v>
      </c>
      <c r="B1719" s="62" t="s">
        <v>3466</v>
      </c>
      <c r="C1719" s="97" t="s">
        <v>3466</v>
      </c>
      <c r="D1719" s="97">
        <v>1.5</v>
      </c>
      <c r="E1719" s="97" t="s">
        <v>2076</v>
      </c>
      <c r="F1719" s="97" t="s">
        <v>419</v>
      </c>
      <c r="G1719" s="97" t="s">
        <v>656</v>
      </c>
      <c r="H1719" s="97">
        <v>1</v>
      </c>
      <c r="I1719" s="96">
        <f t="shared" si="26"/>
        <v>0</v>
      </c>
      <c r="J1719" s="59">
        <v>1</v>
      </c>
      <c r="K1719" s="93" t="s">
        <v>634</v>
      </c>
    </row>
    <row r="1720" spans="1:11" hidden="1" x14ac:dyDescent="0.3">
      <c r="A1720" s="97" t="s">
        <v>672</v>
      </c>
      <c r="B1720" s="62" t="s">
        <v>3467</v>
      </c>
      <c r="C1720" s="97" t="s">
        <v>3467</v>
      </c>
      <c r="D1720" s="97">
        <v>1.5</v>
      </c>
      <c r="E1720" s="97" t="s">
        <v>2076</v>
      </c>
      <c r="F1720" s="97" t="s">
        <v>419</v>
      </c>
      <c r="G1720" s="97" t="s">
        <v>656</v>
      </c>
      <c r="H1720" s="97">
        <v>1</v>
      </c>
      <c r="I1720" s="96">
        <f t="shared" si="26"/>
        <v>0</v>
      </c>
      <c r="J1720" s="59">
        <v>1</v>
      </c>
      <c r="K1720" s="93" t="s">
        <v>634</v>
      </c>
    </row>
    <row r="1721" spans="1:11" hidden="1" x14ac:dyDescent="0.3">
      <c r="A1721" s="97" t="s">
        <v>672</v>
      </c>
      <c r="B1721" s="62" t="s">
        <v>3468</v>
      </c>
      <c r="C1721" s="97" t="s">
        <v>3468</v>
      </c>
      <c r="D1721" s="97">
        <v>1.5</v>
      </c>
      <c r="E1721" s="97" t="s">
        <v>2076</v>
      </c>
      <c r="F1721" s="97" t="s">
        <v>419</v>
      </c>
      <c r="G1721" s="97" t="s">
        <v>656</v>
      </c>
      <c r="H1721" s="97">
        <v>1</v>
      </c>
      <c r="I1721" s="96">
        <f t="shared" si="26"/>
        <v>0</v>
      </c>
      <c r="J1721" s="59">
        <v>1</v>
      </c>
      <c r="K1721" s="93" t="s">
        <v>634</v>
      </c>
    </row>
    <row r="1722" spans="1:11" hidden="1" x14ac:dyDescent="0.3">
      <c r="A1722" s="97" t="s">
        <v>672</v>
      </c>
      <c r="B1722" s="62" t="s">
        <v>3469</v>
      </c>
      <c r="C1722" s="97" t="s">
        <v>3469</v>
      </c>
      <c r="D1722" s="97">
        <v>1.5</v>
      </c>
      <c r="E1722" s="97" t="s">
        <v>2076</v>
      </c>
      <c r="F1722" s="97" t="s">
        <v>419</v>
      </c>
      <c r="G1722" s="97" t="s">
        <v>656</v>
      </c>
      <c r="H1722" s="97">
        <v>1</v>
      </c>
      <c r="I1722" s="96">
        <f t="shared" si="26"/>
        <v>0</v>
      </c>
      <c r="J1722" s="59">
        <v>1</v>
      </c>
      <c r="K1722" s="93" t="s">
        <v>634</v>
      </c>
    </row>
    <row r="1723" spans="1:11" hidden="1" x14ac:dyDescent="0.3">
      <c r="A1723" s="97" t="s">
        <v>672</v>
      </c>
      <c r="B1723" s="62" t="s">
        <v>3470</v>
      </c>
      <c r="C1723" s="97" t="s">
        <v>3470</v>
      </c>
      <c r="D1723" s="97">
        <v>1.5</v>
      </c>
      <c r="E1723" s="97" t="s">
        <v>2076</v>
      </c>
      <c r="F1723" s="97" t="s">
        <v>419</v>
      </c>
      <c r="G1723" s="97" t="s">
        <v>656</v>
      </c>
      <c r="H1723" s="97">
        <v>1</v>
      </c>
      <c r="I1723" s="96">
        <f t="shared" si="26"/>
        <v>0</v>
      </c>
      <c r="J1723" s="59">
        <v>1</v>
      </c>
      <c r="K1723" s="93" t="s">
        <v>634</v>
      </c>
    </row>
    <row r="1724" spans="1:11" hidden="1" x14ac:dyDescent="0.3">
      <c r="A1724" s="97" t="s">
        <v>672</v>
      </c>
      <c r="B1724" s="62" t="s">
        <v>3471</v>
      </c>
      <c r="C1724" s="97" t="s">
        <v>3471</v>
      </c>
      <c r="D1724" s="97">
        <v>1.5</v>
      </c>
      <c r="E1724" s="97" t="s">
        <v>2076</v>
      </c>
      <c r="F1724" s="97" t="s">
        <v>419</v>
      </c>
      <c r="G1724" s="97" t="s">
        <v>656</v>
      </c>
      <c r="H1724" s="97">
        <v>1</v>
      </c>
      <c r="I1724" s="96">
        <f t="shared" si="26"/>
        <v>0</v>
      </c>
      <c r="J1724" s="59">
        <v>1</v>
      </c>
      <c r="K1724" s="93" t="s">
        <v>634</v>
      </c>
    </row>
    <row r="1725" spans="1:11" hidden="1" x14ac:dyDescent="0.3">
      <c r="A1725" s="97" t="s">
        <v>672</v>
      </c>
      <c r="B1725" s="62" t="s">
        <v>3472</v>
      </c>
      <c r="C1725" s="97" t="s">
        <v>3472</v>
      </c>
      <c r="D1725" s="97">
        <v>1.5</v>
      </c>
      <c r="E1725" s="97" t="s">
        <v>2076</v>
      </c>
      <c r="F1725" s="97" t="s">
        <v>419</v>
      </c>
      <c r="G1725" s="97" t="s">
        <v>656</v>
      </c>
      <c r="H1725" s="97">
        <v>1</v>
      </c>
      <c r="I1725" s="96">
        <f t="shared" si="26"/>
        <v>0</v>
      </c>
      <c r="J1725" s="59">
        <v>1</v>
      </c>
      <c r="K1725" s="93" t="s">
        <v>634</v>
      </c>
    </row>
    <row r="1726" spans="1:11" hidden="1" x14ac:dyDescent="0.3">
      <c r="A1726" s="97" t="s">
        <v>672</v>
      </c>
      <c r="B1726" s="62" t="s">
        <v>3473</v>
      </c>
      <c r="C1726" s="97" t="s">
        <v>3473</v>
      </c>
      <c r="D1726" s="97">
        <v>1.5</v>
      </c>
      <c r="E1726" s="97" t="s">
        <v>2076</v>
      </c>
      <c r="F1726" s="97" t="s">
        <v>419</v>
      </c>
      <c r="G1726" s="97" t="s">
        <v>656</v>
      </c>
      <c r="H1726" s="97">
        <v>1</v>
      </c>
      <c r="I1726" s="96">
        <f t="shared" si="26"/>
        <v>0</v>
      </c>
      <c r="J1726" s="59">
        <v>1</v>
      </c>
      <c r="K1726" s="93" t="s">
        <v>634</v>
      </c>
    </row>
    <row r="1727" spans="1:11" hidden="1" x14ac:dyDescent="0.3">
      <c r="A1727" s="97" t="s">
        <v>672</v>
      </c>
      <c r="B1727" s="62" t="s">
        <v>3474</v>
      </c>
      <c r="C1727" s="97" t="s">
        <v>3474</v>
      </c>
      <c r="D1727" s="97">
        <v>1.5</v>
      </c>
      <c r="E1727" s="97" t="s">
        <v>2076</v>
      </c>
      <c r="F1727" s="97" t="s">
        <v>419</v>
      </c>
      <c r="G1727" s="97" t="s">
        <v>656</v>
      </c>
      <c r="H1727" s="97">
        <v>1</v>
      </c>
      <c r="I1727" s="96">
        <f t="shared" si="26"/>
        <v>0</v>
      </c>
      <c r="J1727" s="59">
        <v>1</v>
      </c>
      <c r="K1727" s="93" t="s">
        <v>634</v>
      </c>
    </row>
    <row r="1728" spans="1:11" hidden="1" x14ac:dyDescent="0.3">
      <c r="A1728" s="97" t="s">
        <v>672</v>
      </c>
      <c r="B1728" s="62" t="s">
        <v>3475</v>
      </c>
      <c r="C1728" s="97" t="s">
        <v>3475</v>
      </c>
      <c r="D1728" s="97">
        <v>1.5</v>
      </c>
      <c r="E1728" s="97" t="s">
        <v>2076</v>
      </c>
      <c r="F1728" s="97" t="s">
        <v>419</v>
      </c>
      <c r="G1728" s="97" t="s">
        <v>656</v>
      </c>
      <c r="H1728" s="97">
        <v>1</v>
      </c>
      <c r="I1728" s="96">
        <f t="shared" si="26"/>
        <v>0</v>
      </c>
      <c r="J1728" s="59">
        <v>1</v>
      </c>
      <c r="K1728" s="93" t="s">
        <v>634</v>
      </c>
    </row>
    <row r="1729" spans="1:11" hidden="1" x14ac:dyDescent="0.3">
      <c r="A1729" s="97" t="s">
        <v>672</v>
      </c>
      <c r="B1729" s="62" t="s">
        <v>3476</v>
      </c>
      <c r="C1729" s="97" t="s">
        <v>3477</v>
      </c>
      <c r="D1729" s="97">
        <v>1.5</v>
      </c>
      <c r="E1729" s="97" t="s">
        <v>2076</v>
      </c>
      <c r="F1729" s="97" t="s">
        <v>419</v>
      </c>
      <c r="G1729" s="97" t="s">
        <v>656</v>
      </c>
      <c r="H1729" s="97">
        <v>1</v>
      </c>
      <c r="I1729" s="96">
        <f t="shared" si="26"/>
        <v>0</v>
      </c>
      <c r="J1729" s="59">
        <v>1</v>
      </c>
      <c r="K1729" s="93" t="s">
        <v>634</v>
      </c>
    </row>
    <row r="1730" spans="1:11" hidden="1" x14ac:dyDescent="0.3">
      <c r="A1730" s="97" t="s">
        <v>672</v>
      </c>
      <c r="B1730" s="62" t="s">
        <v>3478</v>
      </c>
      <c r="C1730" s="97" t="s">
        <v>3478</v>
      </c>
      <c r="D1730" s="97">
        <v>1.5</v>
      </c>
      <c r="E1730" s="97" t="s">
        <v>2076</v>
      </c>
      <c r="F1730" s="97" t="s">
        <v>419</v>
      </c>
      <c r="G1730" s="97" t="s">
        <v>656</v>
      </c>
      <c r="H1730" s="97">
        <v>1</v>
      </c>
      <c r="I1730" s="96">
        <f t="shared" ref="I1730:I1793" si="27">NOT(H1730)*1</f>
        <v>0</v>
      </c>
      <c r="J1730" s="59">
        <v>1</v>
      </c>
      <c r="K1730" s="93" t="s">
        <v>634</v>
      </c>
    </row>
    <row r="1731" spans="1:11" hidden="1" x14ac:dyDescent="0.3">
      <c r="A1731" s="97" t="s">
        <v>672</v>
      </c>
      <c r="B1731" s="62" t="s">
        <v>3479</v>
      </c>
      <c r="C1731" s="97" t="s">
        <v>3479</v>
      </c>
      <c r="D1731" s="97">
        <v>1.5</v>
      </c>
      <c r="E1731" s="97" t="s">
        <v>2076</v>
      </c>
      <c r="F1731" s="97" t="s">
        <v>419</v>
      </c>
      <c r="G1731" s="97" t="s">
        <v>656</v>
      </c>
      <c r="H1731" s="97">
        <v>1</v>
      </c>
      <c r="I1731" s="96">
        <f t="shared" si="27"/>
        <v>0</v>
      </c>
      <c r="J1731" s="59">
        <v>1</v>
      </c>
      <c r="K1731" s="93" t="s">
        <v>634</v>
      </c>
    </row>
    <row r="1732" spans="1:11" hidden="1" x14ac:dyDescent="0.3">
      <c r="A1732" s="97" t="s">
        <v>672</v>
      </c>
      <c r="B1732" s="62" t="s">
        <v>3480</v>
      </c>
      <c r="C1732" s="97" t="s">
        <v>3480</v>
      </c>
      <c r="D1732" s="97">
        <v>1.5</v>
      </c>
      <c r="E1732" s="97" t="s">
        <v>2076</v>
      </c>
      <c r="F1732" s="97" t="s">
        <v>419</v>
      </c>
      <c r="G1732" s="97" t="s">
        <v>656</v>
      </c>
      <c r="H1732" s="97">
        <v>1</v>
      </c>
      <c r="I1732" s="96">
        <f t="shared" si="27"/>
        <v>0</v>
      </c>
      <c r="J1732" s="59">
        <v>1</v>
      </c>
      <c r="K1732" s="93" t="s">
        <v>634</v>
      </c>
    </row>
    <row r="1733" spans="1:11" hidden="1" x14ac:dyDescent="0.3">
      <c r="A1733" s="97" t="s">
        <v>672</v>
      </c>
      <c r="B1733" s="62" t="s">
        <v>3481</v>
      </c>
      <c r="C1733" s="97" t="s">
        <v>3481</v>
      </c>
      <c r="D1733" s="97">
        <v>1.5</v>
      </c>
      <c r="E1733" s="97" t="s">
        <v>2076</v>
      </c>
      <c r="F1733" s="97" t="s">
        <v>419</v>
      </c>
      <c r="G1733" s="97" t="s">
        <v>656</v>
      </c>
      <c r="H1733" s="97">
        <v>1</v>
      </c>
      <c r="I1733" s="96">
        <f t="shared" si="27"/>
        <v>0</v>
      </c>
      <c r="J1733" s="59">
        <v>1</v>
      </c>
      <c r="K1733" s="93" t="s">
        <v>634</v>
      </c>
    </row>
    <row r="1734" spans="1:11" hidden="1" x14ac:dyDescent="0.3">
      <c r="A1734" s="97" t="s">
        <v>672</v>
      </c>
      <c r="B1734" s="62" t="s">
        <v>3482</v>
      </c>
      <c r="C1734" s="97" t="s">
        <v>3482</v>
      </c>
      <c r="D1734" s="97">
        <v>1.5</v>
      </c>
      <c r="E1734" s="97" t="s">
        <v>2076</v>
      </c>
      <c r="F1734" s="97" t="s">
        <v>419</v>
      </c>
      <c r="G1734" s="97" t="s">
        <v>656</v>
      </c>
      <c r="H1734" s="97">
        <v>1</v>
      </c>
      <c r="I1734" s="96">
        <f t="shared" si="27"/>
        <v>0</v>
      </c>
      <c r="J1734" s="59">
        <v>1</v>
      </c>
      <c r="K1734" s="93" t="s">
        <v>634</v>
      </c>
    </row>
    <row r="1735" spans="1:11" hidden="1" x14ac:dyDescent="0.3">
      <c r="A1735" s="97" t="s">
        <v>672</v>
      </c>
      <c r="B1735" s="62" t="s">
        <v>3483</v>
      </c>
      <c r="C1735" s="97" t="s">
        <v>3483</v>
      </c>
      <c r="D1735" s="97">
        <v>1.5</v>
      </c>
      <c r="E1735" s="97" t="s">
        <v>2076</v>
      </c>
      <c r="F1735" s="97" t="s">
        <v>419</v>
      </c>
      <c r="G1735" s="97" t="s">
        <v>656</v>
      </c>
      <c r="H1735" s="97">
        <v>1</v>
      </c>
      <c r="I1735" s="96">
        <f t="shared" si="27"/>
        <v>0</v>
      </c>
      <c r="J1735" s="59">
        <v>1</v>
      </c>
      <c r="K1735" s="93" t="s">
        <v>634</v>
      </c>
    </row>
    <row r="1736" spans="1:11" hidden="1" x14ac:dyDescent="0.3">
      <c r="A1736" s="97" t="s">
        <v>672</v>
      </c>
      <c r="B1736" s="62" t="s">
        <v>3484</v>
      </c>
      <c r="C1736" s="97" t="s">
        <v>3484</v>
      </c>
      <c r="D1736" s="97">
        <v>1.5</v>
      </c>
      <c r="E1736" s="97" t="s">
        <v>2076</v>
      </c>
      <c r="F1736" s="97" t="s">
        <v>419</v>
      </c>
      <c r="G1736" s="97" t="s">
        <v>656</v>
      </c>
      <c r="H1736" s="97">
        <v>1</v>
      </c>
      <c r="I1736" s="96">
        <f t="shared" si="27"/>
        <v>0</v>
      </c>
      <c r="J1736" s="59">
        <v>1</v>
      </c>
      <c r="K1736" s="93" t="s">
        <v>634</v>
      </c>
    </row>
    <row r="1737" spans="1:11" hidden="1" x14ac:dyDescent="0.3">
      <c r="A1737" s="97" t="s">
        <v>672</v>
      </c>
      <c r="B1737" s="62" t="s">
        <v>2254</v>
      </c>
      <c r="C1737" s="97" t="s">
        <v>2254</v>
      </c>
      <c r="D1737" s="97">
        <v>1.5</v>
      </c>
      <c r="E1737" s="97" t="s">
        <v>2076</v>
      </c>
      <c r="F1737" s="97" t="s">
        <v>419</v>
      </c>
      <c r="G1737" s="97" t="s">
        <v>656</v>
      </c>
      <c r="H1737" s="97">
        <v>1</v>
      </c>
      <c r="I1737" s="96">
        <f t="shared" si="27"/>
        <v>0</v>
      </c>
      <c r="J1737" s="59">
        <v>1</v>
      </c>
      <c r="K1737" s="93" t="s">
        <v>634</v>
      </c>
    </row>
    <row r="1738" spans="1:11" hidden="1" x14ac:dyDescent="0.3">
      <c r="A1738" s="97" t="s">
        <v>672</v>
      </c>
      <c r="B1738" s="62" t="s">
        <v>3485</v>
      </c>
      <c r="C1738" s="97" t="s">
        <v>3485</v>
      </c>
      <c r="D1738" s="97">
        <v>1.5</v>
      </c>
      <c r="E1738" s="97" t="s">
        <v>2076</v>
      </c>
      <c r="F1738" s="97" t="s">
        <v>419</v>
      </c>
      <c r="G1738" s="97" t="s">
        <v>656</v>
      </c>
      <c r="H1738" s="97">
        <v>1</v>
      </c>
      <c r="I1738" s="96">
        <f t="shared" si="27"/>
        <v>0</v>
      </c>
      <c r="J1738" s="59">
        <v>1</v>
      </c>
      <c r="K1738" s="93" t="s">
        <v>634</v>
      </c>
    </row>
    <row r="1739" spans="1:11" hidden="1" x14ac:dyDescent="0.3">
      <c r="A1739" s="97" t="s">
        <v>672</v>
      </c>
      <c r="B1739" s="62" t="s">
        <v>3486</v>
      </c>
      <c r="C1739" s="97" t="s">
        <v>3486</v>
      </c>
      <c r="D1739" s="97">
        <v>1.5</v>
      </c>
      <c r="E1739" s="97" t="s">
        <v>2076</v>
      </c>
      <c r="F1739" s="97" t="s">
        <v>419</v>
      </c>
      <c r="G1739" s="97" t="s">
        <v>656</v>
      </c>
      <c r="H1739" s="97">
        <v>1</v>
      </c>
      <c r="I1739" s="96">
        <f t="shared" si="27"/>
        <v>0</v>
      </c>
      <c r="J1739" s="59">
        <v>1</v>
      </c>
      <c r="K1739" s="93" t="s">
        <v>634</v>
      </c>
    </row>
    <row r="1740" spans="1:11" hidden="1" x14ac:dyDescent="0.3">
      <c r="A1740" s="97" t="s">
        <v>672</v>
      </c>
      <c r="B1740" s="62" t="s">
        <v>3487</v>
      </c>
      <c r="C1740" s="97" t="s">
        <v>3487</v>
      </c>
      <c r="D1740" s="97">
        <v>1.5</v>
      </c>
      <c r="E1740" s="97" t="s">
        <v>2076</v>
      </c>
      <c r="F1740" s="97" t="s">
        <v>419</v>
      </c>
      <c r="G1740" s="97" t="s">
        <v>656</v>
      </c>
      <c r="H1740" s="97">
        <v>1</v>
      </c>
      <c r="I1740" s="96">
        <f t="shared" si="27"/>
        <v>0</v>
      </c>
      <c r="J1740" s="59">
        <v>1</v>
      </c>
      <c r="K1740" s="93" t="s">
        <v>634</v>
      </c>
    </row>
    <row r="1741" spans="1:11" hidden="1" x14ac:dyDescent="0.3">
      <c r="A1741" s="97" t="s">
        <v>672</v>
      </c>
      <c r="B1741" s="62" t="s">
        <v>3488</v>
      </c>
      <c r="C1741" s="97" t="s">
        <v>3488</v>
      </c>
      <c r="D1741" s="97">
        <v>1.5</v>
      </c>
      <c r="E1741" s="97" t="s">
        <v>2076</v>
      </c>
      <c r="F1741" s="97" t="s">
        <v>419</v>
      </c>
      <c r="G1741" s="97" t="s">
        <v>656</v>
      </c>
      <c r="H1741" s="97">
        <v>1</v>
      </c>
      <c r="I1741" s="96">
        <f t="shared" si="27"/>
        <v>0</v>
      </c>
      <c r="J1741" s="59">
        <v>1</v>
      </c>
      <c r="K1741" s="93" t="s">
        <v>634</v>
      </c>
    </row>
    <row r="1742" spans="1:11" hidden="1" x14ac:dyDescent="0.3">
      <c r="A1742" s="97" t="s">
        <v>672</v>
      </c>
      <c r="B1742" s="62" t="s">
        <v>3489</v>
      </c>
      <c r="C1742" s="97" t="s">
        <v>3489</v>
      </c>
      <c r="D1742" s="97">
        <v>1.5</v>
      </c>
      <c r="E1742" s="97" t="s">
        <v>2076</v>
      </c>
      <c r="F1742" s="97" t="s">
        <v>419</v>
      </c>
      <c r="G1742" s="97" t="s">
        <v>656</v>
      </c>
      <c r="H1742" s="97">
        <v>1</v>
      </c>
      <c r="I1742" s="96">
        <f t="shared" si="27"/>
        <v>0</v>
      </c>
      <c r="J1742" s="59">
        <v>1</v>
      </c>
      <c r="K1742" s="93" t="s">
        <v>634</v>
      </c>
    </row>
    <row r="1743" spans="1:11" hidden="1" x14ac:dyDescent="0.3">
      <c r="A1743" s="97" t="s">
        <v>672</v>
      </c>
      <c r="B1743" s="62" t="s">
        <v>3490</v>
      </c>
      <c r="C1743" s="97" t="s">
        <v>3490</v>
      </c>
      <c r="D1743" s="97">
        <v>1.5</v>
      </c>
      <c r="E1743" s="97" t="s">
        <v>2076</v>
      </c>
      <c r="F1743" s="97" t="s">
        <v>419</v>
      </c>
      <c r="G1743" s="97" t="s">
        <v>656</v>
      </c>
      <c r="H1743" s="97">
        <v>1</v>
      </c>
      <c r="I1743" s="96">
        <f t="shared" si="27"/>
        <v>0</v>
      </c>
      <c r="J1743" s="59">
        <v>1</v>
      </c>
      <c r="K1743" s="93" t="s">
        <v>634</v>
      </c>
    </row>
    <row r="1744" spans="1:11" hidden="1" x14ac:dyDescent="0.3">
      <c r="A1744" s="97" t="s">
        <v>672</v>
      </c>
      <c r="B1744" s="62" t="s">
        <v>3491</v>
      </c>
      <c r="C1744" s="97" t="s">
        <v>3491</v>
      </c>
      <c r="D1744" s="97">
        <v>1.5</v>
      </c>
      <c r="E1744" s="97" t="s">
        <v>2076</v>
      </c>
      <c r="F1744" s="97" t="s">
        <v>419</v>
      </c>
      <c r="G1744" s="97" t="s">
        <v>656</v>
      </c>
      <c r="H1744" s="97">
        <v>1</v>
      </c>
      <c r="I1744" s="96">
        <f t="shared" si="27"/>
        <v>0</v>
      </c>
      <c r="J1744" s="59">
        <v>1</v>
      </c>
      <c r="K1744" s="93" t="s">
        <v>634</v>
      </c>
    </row>
    <row r="1745" spans="1:11" hidden="1" x14ac:dyDescent="0.3">
      <c r="A1745" s="97" t="s">
        <v>672</v>
      </c>
      <c r="B1745" s="62" t="s">
        <v>3492</v>
      </c>
      <c r="C1745" s="97" t="s">
        <v>3492</v>
      </c>
      <c r="D1745" s="97">
        <v>1.5</v>
      </c>
      <c r="E1745" s="97" t="s">
        <v>2076</v>
      </c>
      <c r="F1745" s="97" t="s">
        <v>419</v>
      </c>
      <c r="G1745" s="97" t="s">
        <v>656</v>
      </c>
      <c r="H1745" s="97">
        <v>1</v>
      </c>
      <c r="I1745" s="96">
        <f t="shared" si="27"/>
        <v>0</v>
      </c>
      <c r="J1745" s="59">
        <v>1</v>
      </c>
      <c r="K1745" s="93" t="s">
        <v>634</v>
      </c>
    </row>
    <row r="1746" spans="1:11" hidden="1" x14ac:dyDescent="0.3">
      <c r="A1746" s="97" t="s">
        <v>672</v>
      </c>
      <c r="B1746" s="62" t="s">
        <v>3493</v>
      </c>
      <c r="C1746" s="97" t="s">
        <v>3493</v>
      </c>
      <c r="D1746" s="97">
        <v>1.5</v>
      </c>
      <c r="E1746" s="97" t="s">
        <v>2076</v>
      </c>
      <c r="F1746" s="97" t="s">
        <v>419</v>
      </c>
      <c r="G1746" s="97" t="s">
        <v>656</v>
      </c>
      <c r="H1746" s="97">
        <v>1</v>
      </c>
      <c r="I1746" s="96">
        <f t="shared" si="27"/>
        <v>0</v>
      </c>
      <c r="J1746" s="59">
        <v>1</v>
      </c>
      <c r="K1746" s="93" t="s">
        <v>634</v>
      </c>
    </row>
    <row r="1747" spans="1:11" hidden="1" x14ac:dyDescent="0.3">
      <c r="A1747" s="97" t="s">
        <v>672</v>
      </c>
      <c r="B1747" s="62" t="s">
        <v>3494</v>
      </c>
      <c r="C1747" s="97" t="s">
        <v>3494</v>
      </c>
      <c r="D1747" s="97">
        <v>1.5</v>
      </c>
      <c r="E1747" s="97" t="s">
        <v>2076</v>
      </c>
      <c r="F1747" s="97" t="s">
        <v>419</v>
      </c>
      <c r="G1747" s="97" t="s">
        <v>656</v>
      </c>
      <c r="H1747" s="97">
        <v>1</v>
      </c>
      <c r="I1747" s="96">
        <f t="shared" si="27"/>
        <v>0</v>
      </c>
      <c r="J1747" s="59">
        <v>1</v>
      </c>
      <c r="K1747" s="93" t="s">
        <v>634</v>
      </c>
    </row>
    <row r="1748" spans="1:11" hidden="1" x14ac:dyDescent="0.3">
      <c r="A1748" s="97" t="s">
        <v>672</v>
      </c>
      <c r="B1748" s="62" t="s">
        <v>3495</v>
      </c>
      <c r="C1748" s="97" t="s">
        <v>3495</v>
      </c>
      <c r="D1748" s="97">
        <v>1.5</v>
      </c>
      <c r="E1748" s="97" t="s">
        <v>2076</v>
      </c>
      <c r="F1748" s="97" t="s">
        <v>419</v>
      </c>
      <c r="G1748" s="97" t="s">
        <v>656</v>
      </c>
      <c r="H1748" s="97">
        <v>1</v>
      </c>
      <c r="I1748" s="96">
        <f t="shared" si="27"/>
        <v>0</v>
      </c>
      <c r="J1748" s="59">
        <v>1</v>
      </c>
      <c r="K1748" s="93" t="s">
        <v>634</v>
      </c>
    </row>
    <row r="1749" spans="1:11" hidden="1" x14ac:dyDescent="0.3">
      <c r="A1749" s="97" t="s">
        <v>672</v>
      </c>
      <c r="B1749" s="62" t="s">
        <v>3496</v>
      </c>
      <c r="C1749" s="97" t="s">
        <v>3496</v>
      </c>
      <c r="D1749" s="97">
        <v>1.5</v>
      </c>
      <c r="E1749" s="97" t="s">
        <v>2076</v>
      </c>
      <c r="F1749" s="97" t="s">
        <v>419</v>
      </c>
      <c r="G1749" s="97" t="s">
        <v>656</v>
      </c>
      <c r="H1749" s="97">
        <v>1</v>
      </c>
      <c r="I1749" s="96">
        <f t="shared" si="27"/>
        <v>0</v>
      </c>
      <c r="J1749" s="59">
        <v>1</v>
      </c>
      <c r="K1749" s="93" t="s">
        <v>634</v>
      </c>
    </row>
    <row r="1750" spans="1:11" hidden="1" x14ac:dyDescent="0.3">
      <c r="A1750" s="97" t="s">
        <v>672</v>
      </c>
      <c r="B1750" s="62" t="s">
        <v>3497</v>
      </c>
      <c r="C1750" s="97" t="s">
        <v>3497</v>
      </c>
      <c r="D1750" s="97">
        <v>1.5</v>
      </c>
      <c r="E1750" s="97" t="s">
        <v>2076</v>
      </c>
      <c r="F1750" s="97" t="s">
        <v>419</v>
      </c>
      <c r="G1750" s="97" t="s">
        <v>656</v>
      </c>
      <c r="H1750" s="97">
        <v>1</v>
      </c>
      <c r="I1750" s="96">
        <f t="shared" si="27"/>
        <v>0</v>
      </c>
      <c r="J1750" s="59">
        <v>1</v>
      </c>
      <c r="K1750" s="93" t="s">
        <v>634</v>
      </c>
    </row>
    <row r="1751" spans="1:11" hidden="1" x14ac:dyDescent="0.3">
      <c r="A1751" s="97" t="s">
        <v>672</v>
      </c>
      <c r="B1751" s="62" t="s">
        <v>3498</v>
      </c>
      <c r="C1751" s="97" t="s">
        <v>3499</v>
      </c>
      <c r="D1751" s="97">
        <v>1.5</v>
      </c>
      <c r="E1751" s="97" t="s">
        <v>2076</v>
      </c>
      <c r="F1751" s="97" t="s">
        <v>419</v>
      </c>
      <c r="G1751" s="97" t="s">
        <v>656</v>
      </c>
      <c r="H1751" s="97">
        <v>1</v>
      </c>
      <c r="I1751" s="96">
        <f t="shared" si="27"/>
        <v>0</v>
      </c>
      <c r="J1751" s="59">
        <v>1</v>
      </c>
      <c r="K1751" s="93" t="s">
        <v>634</v>
      </c>
    </row>
    <row r="1752" spans="1:11" hidden="1" x14ac:dyDescent="0.3">
      <c r="A1752" s="97" t="s">
        <v>672</v>
      </c>
      <c r="B1752" s="62" t="s">
        <v>3500</v>
      </c>
      <c r="C1752" s="97" t="s">
        <v>3500</v>
      </c>
      <c r="D1752" s="97">
        <v>1.5</v>
      </c>
      <c r="E1752" s="97" t="s">
        <v>2076</v>
      </c>
      <c r="F1752" s="97" t="s">
        <v>419</v>
      </c>
      <c r="G1752" s="97" t="s">
        <v>656</v>
      </c>
      <c r="H1752" s="97">
        <v>1</v>
      </c>
      <c r="I1752" s="96">
        <f t="shared" si="27"/>
        <v>0</v>
      </c>
      <c r="J1752" s="59">
        <v>1</v>
      </c>
      <c r="K1752" s="93" t="s">
        <v>634</v>
      </c>
    </row>
    <row r="1753" spans="1:11" hidden="1" x14ac:dyDescent="0.3">
      <c r="A1753" s="97" t="s">
        <v>672</v>
      </c>
      <c r="B1753" s="62" t="s">
        <v>3501</v>
      </c>
      <c r="C1753" s="97" t="s">
        <v>3502</v>
      </c>
      <c r="D1753" s="97">
        <v>1.5</v>
      </c>
      <c r="E1753" s="97" t="s">
        <v>2076</v>
      </c>
      <c r="F1753" s="97" t="s">
        <v>419</v>
      </c>
      <c r="G1753" s="97" t="s">
        <v>656</v>
      </c>
      <c r="H1753" s="97">
        <v>1</v>
      </c>
      <c r="I1753" s="96">
        <f t="shared" si="27"/>
        <v>0</v>
      </c>
      <c r="J1753" s="59">
        <v>1</v>
      </c>
      <c r="K1753" s="93" t="s">
        <v>634</v>
      </c>
    </row>
    <row r="1754" spans="1:11" hidden="1" x14ac:dyDescent="0.3">
      <c r="A1754" s="97" t="s">
        <v>672</v>
      </c>
      <c r="B1754" s="62" t="s">
        <v>3503</v>
      </c>
      <c r="C1754" s="97" t="s">
        <v>3503</v>
      </c>
      <c r="D1754" s="97">
        <v>1.5</v>
      </c>
      <c r="E1754" s="97" t="s">
        <v>2076</v>
      </c>
      <c r="F1754" s="97" t="s">
        <v>419</v>
      </c>
      <c r="G1754" s="97" t="s">
        <v>656</v>
      </c>
      <c r="H1754" s="97">
        <v>1</v>
      </c>
      <c r="I1754" s="96">
        <f t="shared" si="27"/>
        <v>0</v>
      </c>
      <c r="J1754" s="59">
        <v>1</v>
      </c>
      <c r="K1754" s="93" t="s">
        <v>634</v>
      </c>
    </row>
    <row r="1755" spans="1:11" hidden="1" x14ac:dyDescent="0.3">
      <c r="A1755" s="97" t="s">
        <v>672</v>
      </c>
      <c r="B1755" s="62" t="s">
        <v>3504</v>
      </c>
      <c r="C1755" s="97" t="s">
        <v>3504</v>
      </c>
      <c r="D1755" s="97">
        <v>1.5</v>
      </c>
      <c r="E1755" s="97" t="s">
        <v>2076</v>
      </c>
      <c r="F1755" s="97" t="s">
        <v>419</v>
      </c>
      <c r="G1755" s="97" t="s">
        <v>656</v>
      </c>
      <c r="H1755" s="97">
        <v>1</v>
      </c>
      <c r="I1755" s="96">
        <f t="shared" si="27"/>
        <v>0</v>
      </c>
      <c r="J1755" s="59">
        <v>1</v>
      </c>
      <c r="K1755" s="93" t="s">
        <v>634</v>
      </c>
    </row>
    <row r="1756" spans="1:11" hidden="1" x14ac:dyDescent="0.3">
      <c r="A1756" s="97" t="s">
        <v>672</v>
      </c>
      <c r="B1756" s="62" t="s">
        <v>3505</v>
      </c>
      <c r="C1756" s="97" t="s">
        <v>3505</v>
      </c>
      <c r="D1756" s="97">
        <v>1.5</v>
      </c>
      <c r="E1756" s="97" t="s">
        <v>2076</v>
      </c>
      <c r="F1756" s="97" t="s">
        <v>419</v>
      </c>
      <c r="G1756" s="97" t="s">
        <v>656</v>
      </c>
      <c r="H1756" s="97">
        <v>1</v>
      </c>
      <c r="I1756" s="96">
        <f t="shared" si="27"/>
        <v>0</v>
      </c>
      <c r="J1756" s="59">
        <v>1</v>
      </c>
      <c r="K1756" s="93" t="s">
        <v>634</v>
      </c>
    </row>
    <row r="1757" spans="1:11" hidden="1" x14ac:dyDescent="0.3">
      <c r="A1757" s="97" t="s">
        <v>672</v>
      </c>
      <c r="B1757" s="62" t="s">
        <v>3506</v>
      </c>
      <c r="C1757" s="97" t="s">
        <v>3506</v>
      </c>
      <c r="D1757" s="97">
        <v>1.5</v>
      </c>
      <c r="E1757" s="97" t="s">
        <v>2076</v>
      </c>
      <c r="F1757" s="97" t="s">
        <v>419</v>
      </c>
      <c r="G1757" s="97" t="s">
        <v>656</v>
      </c>
      <c r="H1757" s="97">
        <v>1</v>
      </c>
      <c r="I1757" s="96">
        <f t="shared" si="27"/>
        <v>0</v>
      </c>
      <c r="J1757" s="59">
        <v>1</v>
      </c>
      <c r="K1757" s="93" t="s">
        <v>634</v>
      </c>
    </row>
    <row r="1758" spans="1:11" hidden="1" x14ac:dyDescent="0.3">
      <c r="A1758" s="97" t="s">
        <v>672</v>
      </c>
      <c r="B1758" s="62" t="s">
        <v>3507</v>
      </c>
      <c r="C1758" s="97" t="s">
        <v>3507</v>
      </c>
      <c r="D1758" s="97">
        <v>1.5</v>
      </c>
      <c r="E1758" s="97" t="s">
        <v>2076</v>
      </c>
      <c r="F1758" s="97" t="s">
        <v>419</v>
      </c>
      <c r="G1758" s="97" t="s">
        <v>656</v>
      </c>
      <c r="H1758" s="97">
        <v>1</v>
      </c>
      <c r="I1758" s="96">
        <f t="shared" si="27"/>
        <v>0</v>
      </c>
      <c r="J1758" s="59">
        <v>1</v>
      </c>
      <c r="K1758" s="93" t="s">
        <v>634</v>
      </c>
    </row>
    <row r="1759" spans="1:11" hidden="1" x14ac:dyDescent="0.3">
      <c r="A1759" s="97" t="s">
        <v>672</v>
      </c>
      <c r="B1759" s="62" t="s">
        <v>3508</v>
      </c>
      <c r="C1759" s="97" t="s">
        <v>3508</v>
      </c>
      <c r="D1759" s="97">
        <v>1.5</v>
      </c>
      <c r="E1759" s="97" t="s">
        <v>2076</v>
      </c>
      <c r="F1759" s="97" t="s">
        <v>419</v>
      </c>
      <c r="G1759" s="97" t="s">
        <v>656</v>
      </c>
      <c r="H1759" s="97">
        <v>1</v>
      </c>
      <c r="I1759" s="96">
        <f t="shared" si="27"/>
        <v>0</v>
      </c>
      <c r="J1759" s="59">
        <v>1</v>
      </c>
      <c r="K1759" s="93" t="s">
        <v>634</v>
      </c>
    </row>
    <row r="1760" spans="1:11" hidden="1" x14ac:dyDescent="0.3">
      <c r="A1760" s="97" t="s">
        <v>672</v>
      </c>
      <c r="B1760" s="62" t="s">
        <v>3509</v>
      </c>
      <c r="C1760" s="97" t="s">
        <v>3509</v>
      </c>
      <c r="D1760" s="97">
        <v>1.5</v>
      </c>
      <c r="E1760" s="97" t="s">
        <v>2076</v>
      </c>
      <c r="F1760" s="97" t="s">
        <v>419</v>
      </c>
      <c r="G1760" s="97" t="s">
        <v>656</v>
      </c>
      <c r="H1760" s="97">
        <v>1</v>
      </c>
      <c r="I1760" s="96">
        <f t="shared" si="27"/>
        <v>0</v>
      </c>
      <c r="J1760" s="59">
        <v>1</v>
      </c>
      <c r="K1760" s="93" t="s">
        <v>634</v>
      </c>
    </row>
    <row r="1761" spans="1:11" hidden="1" x14ac:dyDescent="0.3">
      <c r="A1761" s="97" t="s">
        <v>672</v>
      </c>
      <c r="B1761" s="62" t="s">
        <v>3510</v>
      </c>
      <c r="C1761" s="97" t="s">
        <v>3510</v>
      </c>
      <c r="D1761" s="97">
        <v>1.5</v>
      </c>
      <c r="E1761" s="97" t="s">
        <v>2076</v>
      </c>
      <c r="F1761" s="97" t="s">
        <v>419</v>
      </c>
      <c r="G1761" s="97" t="s">
        <v>656</v>
      </c>
      <c r="H1761" s="97">
        <v>1</v>
      </c>
      <c r="I1761" s="96">
        <f t="shared" si="27"/>
        <v>0</v>
      </c>
      <c r="J1761" s="59">
        <v>1</v>
      </c>
      <c r="K1761" s="93" t="s">
        <v>634</v>
      </c>
    </row>
    <row r="1762" spans="1:11" hidden="1" x14ac:dyDescent="0.3">
      <c r="A1762" s="97" t="s">
        <v>672</v>
      </c>
      <c r="B1762" s="62" t="s">
        <v>3511</v>
      </c>
      <c r="C1762" s="97" t="s">
        <v>3511</v>
      </c>
      <c r="D1762" s="97">
        <v>1.5</v>
      </c>
      <c r="E1762" s="97" t="s">
        <v>2076</v>
      </c>
      <c r="F1762" s="97" t="s">
        <v>419</v>
      </c>
      <c r="G1762" s="97" t="s">
        <v>656</v>
      </c>
      <c r="H1762" s="97">
        <v>1</v>
      </c>
      <c r="I1762" s="96">
        <f t="shared" si="27"/>
        <v>0</v>
      </c>
      <c r="J1762" s="59">
        <v>1</v>
      </c>
      <c r="K1762" s="93" t="s">
        <v>634</v>
      </c>
    </row>
    <row r="1763" spans="1:11" hidden="1" x14ac:dyDescent="0.3">
      <c r="A1763" s="97" t="s">
        <v>672</v>
      </c>
      <c r="B1763" s="62" t="s">
        <v>3512</v>
      </c>
      <c r="C1763" s="97" t="s">
        <v>3512</v>
      </c>
      <c r="D1763" s="97">
        <v>1.5</v>
      </c>
      <c r="E1763" s="97" t="s">
        <v>2076</v>
      </c>
      <c r="F1763" s="97" t="s">
        <v>419</v>
      </c>
      <c r="G1763" s="97" t="s">
        <v>656</v>
      </c>
      <c r="H1763" s="97">
        <v>1</v>
      </c>
      <c r="I1763" s="96">
        <f t="shared" si="27"/>
        <v>0</v>
      </c>
      <c r="J1763" s="59">
        <v>1</v>
      </c>
      <c r="K1763" s="93" t="s">
        <v>634</v>
      </c>
    </row>
    <row r="1764" spans="1:11" hidden="1" x14ac:dyDescent="0.3">
      <c r="A1764" s="97" t="s">
        <v>672</v>
      </c>
      <c r="B1764" s="62" t="s">
        <v>2238</v>
      </c>
      <c r="C1764" s="97" t="s">
        <v>2238</v>
      </c>
      <c r="D1764" s="97">
        <v>1.5</v>
      </c>
      <c r="E1764" s="97" t="s">
        <v>2076</v>
      </c>
      <c r="F1764" s="97" t="s">
        <v>419</v>
      </c>
      <c r="G1764" s="97" t="s">
        <v>656</v>
      </c>
      <c r="H1764" s="97">
        <v>1</v>
      </c>
      <c r="I1764" s="96">
        <f t="shared" si="27"/>
        <v>0</v>
      </c>
      <c r="J1764" s="59">
        <v>1</v>
      </c>
      <c r="K1764" s="93" t="s">
        <v>634</v>
      </c>
    </row>
    <row r="1765" spans="1:11" hidden="1" x14ac:dyDescent="0.3">
      <c r="A1765" s="97" t="s">
        <v>672</v>
      </c>
      <c r="B1765" s="62" t="s">
        <v>3513</v>
      </c>
      <c r="C1765" s="97" t="s">
        <v>3513</v>
      </c>
      <c r="D1765" s="97">
        <v>1.5</v>
      </c>
      <c r="E1765" s="97" t="s">
        <v>2076</v>
      </c>
      <c r="F1765" s="97" t="s">
        <v>419</v>
      </c>
      <c r="G1765" s="97" t="s">
        <v>656</v>
      </c>
      <c r="H1765" s="97">
        <v>1</v>
      </c>
      <c r="I1765" s="96">
        <f t="shared" si="27"/>
        <v>0</v>
      </c>
      <c r="J1765" s="59">
        <v>1</v>
      </c>
      <c r="K1765" s="93" t="s">
        <v>634</v>
      </c>
    </row>
    <row r="1766" spans="1:11" hidden="1" x14ac:dyDescent="0.3">
      <c r="A1766" s="97" t="s">
        <v>672</v>
      </c>
      <c r="B1766" s="62" t="s">
        <v>3514</v>
      </c>
      <c r="C1766" s="97" t="s">
        <v>3515</v>
      </c>
      <c r="D1766" s="97">
        <v>1.4992780000000001</v>
      </c>
      <c r="E1766" s="97" t="s">
        <v>2076</v>
      </c>
      <c r="F1766" s="97" t="s">
        <v>419</v>
      </c>
      <c r="G1766" s="97" t="s">
        <v>656</v>
      </c>
      <c r="H1766" s="97">
        <v>1</v>
      </c>
      <c r="I1766" s="96">
        <f t="shared" si="27"/>
        <v>0</v>
      </c>
      <c r="J1766" s="59">
        <v>1</v>
      </c>
      <c r="K1766" s="93" t="s">
        <v>634</v>
      </c>
    </row>
    <row r="1767" spans="1:11" hidden="1" x14ac:dyDescent="0.3">
      <c r="A1767" s="97" t="s">
        <v>672</v>
      </c>
      <c r="B1767" s="62" t="s">
        <v>3516</v>
      </c>
      <c r="C1767" s="97" t="s">
        <v>3516</v>
      </c>
      <c r="D1767" s="97">
        <v>1.496</v>
      </c>
      <c r="E1767" s="97" t="s">
        <v>2076</v>
      </c>
      <c r="F1767" s="97" t="s">
        <v>419</v>
      </c>
      <c r="G1767" s="97" t="s">
        <v>656</v>
      </c>
      <c r="H1767" s="97">
        <v>1</v>
      </c>
      <c r="I1767" s="96">
        <f t="shared" si="27"/>
        <v>0</v>
      </c>
      <c r="J1767" s="59">
        <v>1</v>
      </c>
      <c r="K1767" s="93" t="s">
        <v>634</v>
      </c>
    </row>
    <row r="1768" spans="1:11" hidden="1" x14ac:dyDescent="0.3">
      <c r="A1768" s="97" t="s">
        <v>672</v>
      </c>
      <c r="B1768" s="62" t="s">
        <v>3517</v>
      </c>
      <c r="C1768" s="97" t="s">
        <v>3517</v>
      </c>
      <c r="D1768" s="97">
        <v>1.496</v>
      </c>
      <c r="E1768" s="97" t="s">
        <v>2076</v>
      </c>
      <c r="F1768" s="97" t="s">
        <v>419</v>
      </c>
      <c r="G1768" s="97" t="s">
        <v>656</v>
      </c>
      <c r="H1768" s="97">
        <v>1</v>
      </c>
      <c r="I1768" s="96">
        <f t="shared" si="27"/>
        <v>0</v>
      </c>
      <c r="J1768" s="59">
        <v>1</v>
      </c>
      <c r="K1768" s="93" t="s">
        <v>634</v>
      </c>
    </row>
    <row r="1769" spans="1:11" hidden="1" x14ac:dyDescent="0.3">
      <c r="A1769" s="97" t="s">
        <v>672</v>
      </c>
      <c r="B1769" s="62" t="s">
        <v>3518</v>
      </c>
      <c r="C1769" s="97" t="s">
        <v>3518</v>
      </c>
      <c r="D1769" s="97">
        <v>1.496</v>
      </c>
      <c r="E1769" s="97" t="s">
        <v>2076</v>
      </c>
      <c r="F1769" s="97" t="s">
        <v>419</v>
      </c>
      <c r="G1769" s="97" t="s">
        <v>656</v>
      </c>
      <c r="H1769" s="97">
        <v>1</v>
      </c>
      <c r="I1769" s="96">
        <f t="shared" si="27"/>
        <v>0</v>
      </c>
      <c r="J1769" s="59">
        <v>1</v>
      </c>
      <c r="K1769" s="93" t="s">
        <v>634</v>
      </c>
    </row>
    <row r="1770" spans="1:11" hidden="1" x14ac:dyDescent="0.3">
      <c r="A1770" s="97" t="s">
        <v>672</v>
      </c>
      <c r="B1770" s="62" t="s">
        <v>3519</v>
      </c>
      <c r="C1770" s="97" t="s">
        <v>3519</v>
      </c>
      <c r="D1770" s="97">
        <v>1.496</v>
      </c>
      <c r="E1770" s="97" t="s">
        <v>2076</v>
      </c>
      <c r="F1770" s="97" t="s">
        <v>419</v>
      </c>
      <c r="G1770" s="97" t="s">
        <v>656</v>
      </c>
      <c r="H1770" s="97">
        <v>1</v>
      </c>
      <c r="I1770" s="96">
        <f t="shared" si="27"/>
        <v>0</v>
      </c>
      <c r="J1770" s="59">
        <v>1</v>
      </c>
      <c r="K1770" s="93" t="s">
        <v>634</v>
      </c>
    </row>
    <row r="1771" spans="1:11" hidden="1" x14ac:dyDescent="0.3">
      <c r="A1771" s="97" t="s">
        <v>672</v>
      </c>
      <c r="B1771" s="62" t="s">
        <v>3520</v>
      </c>
      <c r="C1771" s="97" t="s">
        <v>3520</v>
      </c>
      <c r="D1771" s="97">
        <v>1.492</v>
      </c>
      <c r="E1771" s="97" t="s">
        <v>2076</v>
      </c>
      <c r="F1771" s="97" t="s">
        <v>419</v>
      </c>
      <c r="G1771" s="97" t="s">
        <v>656</v>
      </c>
      <c r="H1771" s="97">
        <v>1</v>
      </c>
      <c r="I1771" s="96">
        <f t="shared" si="27"/>
        <v>0</v>
      </c>
      <c r="J1771" s="59">
        <v>1</v>
      </c>
      <c r="K1771" s="93" t="s">
        <v>634</v>
      </c>
    </row>
    <row r="1772" spans="1:11" hidden="1" x14ac:dyDescent="0.3">
      <c r="A1772" s="97" t="s">
        <v>672</v>
      </c>
      <c r="B1772" s="62" t="s">
        <v>3521</v>
      </c>
      <c r="C1772" s="97" t="s">
        <v>3521</v>
      </c>
      <c r="D1772" s="97">
        <v>1.49</v>
      </c>
      <c r="E1772" s="97" t="s">
        <v>2076</v>
      </c>
      <c r="F1772" s="97" t="s">
        <v>419</v>
      </c>
      <c r="G1772" s="97" t="s">
        <v>656</v>
      </c>
      <c r="H1772" s="97">
        <v>1</v>
      </c>
      <c r="I1772" s="96">
        <f t="shared" si="27"/>
        <v>0</v>
      </c>
      <c r="J1772" s="59">
        <v>1</v>
      </c>
      <c r="K1772" s="93" t="s">
        <v>634</v>
      </c>
    </row>
    <row r="1773" spans="1:11" hidden="1" x14ac:dyDescent="0.3">
      <c r="A1773" s="97" t="s">
        <v>672</v>
      </c>
      <c r="B1773" s="62" t="s">
        <v>3522</v>
      </c>
      <c r="C1773" s="97" t="s">
        <v>3522</v>
      </c>
      <c r="D1773" s="97">
        <v>1.49</v>
      </c>
      <c r="E1773" s="97" t="s">
        <v>2076</v>
      </c>
      <c r="F1773" s="97" t="s">
        <v>419</v>
      </c>
      <c r="G1773" s="97" t="s">
        <v>656</v>
      </c>
      <c r="H1773" s="97">
        <v>1</v>
      </c>
      <c r="I1773" s="96">
        <f t="shared" si="27"/>
        <v>0</v>
      </c>
      <c r="J1773" s="59">
        <v>1</v>
      </c>
      <c r="K1773" s="93" t="s">
        <v>634</v>
      </c>
    </row>
    <row r="1774" spans="1:11" hidden="1" x14ac:dyDescent="0.3">
      <c r="A1774" s="97" t="s">
        <v>672</v>
      </c>
      <c r="B1774" s="62" t="s">
        <v>3523</v>
      </c>
      <c r="C1774" s="97" t="s">
        <v>3524</v>
      </c>
      <c r="D1774" s="97">
        <v>1.4</v>
      </c>
      <c r="E1774" s="97" t="s">
        <v>2076</v>
      </c>
      <c r="F1774" s="97" t="s">
        <v>419</v>
      </c>
      <c r="G1774" s="97" t="s">
        <v>656</v>
      </c>
      <c r="H1774" s="97">
        <v>1</v>
      </c>
      <c r="I1774" s="96">
        <f t="shared" si="27"/>
        <v>0</v>
      </c>
      <c r="J1774" s="59">
        <v>1</v>
      </c>
      <c r="K1774" s="93" t="s">
        <v>634</v>
      </c>
    </row>
    <row r="1775" spans="1:11" hidden="1" x14ac:dyDescent="0.3">
      <c r="A1775" s="97" t="s">
        <v>672</v>
      </c>
      <c r="B1775" s="62" t="s">
        <v>3525</v>
      </c>
      <c r="C1775" s="97" t="s">
        <v>3525</v>
      </c>
      <c r="D1775" s="97">
        <v>1.4</v>
      </c>
      <c r="E1775" s="97" t="s">
        <v>2076</v>
      </c>
      <c r="F1775" s="97" t="s">
        <v>419</v>
      </c>
      <c r="G1775" s="97" t="s">
        <v>656</v>
      </c>
      <c r="H1775" s="97">
        <v>1</v>
      </c>
      <c r="I1775" s="96">
        <f t="shared" si="27"/>
        <v>0</v>
      </c>
      <c r="J1775" s="59">
        <v>1</v>
      </c>
      <c r="K1775" s="93" t="s">
        <v>634</v>
      </c>
    </row>
    <row r="1776" spans="1:11" hidden="1" x14ac:dyDescent="0.3">
      <c r="A1776" s="97" t="s">
        <v>672</v>
      </c>
      <c r="B1776" s="62" t="s">
        <v>3526</v>
      </c>
      <c r="C1776" s="97" t="s">
        <v>3527</v>
      </c>
      <c r="D1776" s="97">
        <v>1.32</v>
      </c>
      <c r="E1776" s="97" t="s">
        <v>2076</v>
      </c>
      <c r="F1776" s="97" t="s">
        <v>419</v>
      </c>
      <c r="G1776" s="97" t="s">
        <v>656</v>
      </c>
      <c r="H1776" s="97">
        <v>1</v>
      </c>
      <c r="I1776" s="96">
        <f t="shared" si="27"/>
        <v>0</v>
      </c>
      <c r="J1776" s="59">
        <v>1</v>
      </c>
      <c r="K1776" s="93" t="s">
        <v>634</v>
      </c>
    </row>
    <row r="1777" spans="1:11" hidden="1" x14ac:dyDescent="0.3">
      <c r="A1777" s="97" t="s">
        <v>672</v>
      </c>
      <c r="B1777" s="62" t="s">
        <v>3528</v>
      </c>
      <c r="C1777" s="97" t="s">
        <v>3529</v>
      </c>
      <c r="D1777" s="97">
        <v>1.3</v>
      </c>
      <c r="E1777" s="97" t="s">
        <v>2076</v>
      </c>
      <c r="F1777" s="97" t="s">
        <v>419</v>
      </c>
      <c r="G1777" s="97" t="s">
        <v>656</v>
      </c>
      <c r="H1777" s="97">
        <v>1</v>
      </c>
      <c r="I1777" s="96">
        <f t="shared" si="27"/>
        <v>0</v>
      </c>
      <c r="J1777" s="59">
        <v>1</v>
      </c>
      <c r="K1777" s="93" t="s">
        <v>634</v>
      </c>
    </row>
    <row r="1778" spans="1:11" hidden="1" x14ac:dyDescent="0.3">
      <c r="A1778" s="97" t="s">
        <v>672</v>
      </c>
      <c r="B1778" s="62" t="s">
        <v>3530</v>
      </c>
      <c r="C1778" s="97" t="s">
        <v>3531</v>
      </c>
      <c r="D1778" s="97">
        <v>1.2599</v>
      </c>
      <c r="E1778" s="97" t="s">
        <v>2076</v>
      </c>
      <c r="F1778" s="97" t="s">
        <v>419</v>
      </c>
      <c r="G1778" s="97" t="s">
        <v>656</v>
      </c>
      <c r="H1778" s="97">
        <v>1</v>
      </c>
      <c r="I1778" s="96">
        <f t="shared" si="27"/>
        <v>0</v>
      </c>
      <c r="J1778" s="59">
        <v>1</v>
      </c>
      <c r="K1778" s="93" t="s">
        <v>634</v>
      </c>
    </row>
    <row r="1779" spans="1:11" hidden="1" x14ac:dyDescent="0.3">
      <c r="A1779" s="97" t="s">
        <v>672</v>
      </c>
      <c r="B1779" s="62" t="s">
        <v>3532</v>
      </c>
      <c r="C1779" s="97" t="s">
        <v>3532</v>
      </c>
      <c r="D1779" s="97">
        <v>1.25</v>
      </c>
      <c r="E1779" s="97" t="s">
        <v>2076</v>
      </c>
      <c r="F1779" s="97" t="s">
        <v>419</v>
      </c>
      <c r="G1779" s="97" t="s">
        <v>656</v>
      </c>
      <c r="H1779" s="97">
        <v>1</v>
      </c>
      <c r="I1779" s="96">
        <f t="shared" si="27"/>
        <v>0</v>
      </c>
      <c r="J1779" s="59">
        <v>1</v>
      </c>
      <c r="K1779" s="93" t="s">
        <v>634</v>
      </c>
    </row>
    <row r="1780" spans="1:11" hidden="1" x14ac:dyDescent="0.3">
      <c r="A1780" s="97" t="s">
        <v>672</v>
      </c>
      <c r="B1780" s="62" t="s">
        <v>3533</v>
      </c>
      <c r="C1780" s="97" t="s">
        <v>3534</v>
      </c>
      <c r="D1780" s="97">
        <v>1.25</v>
      </c>
      <c r="E1780" s="97" t="s">
        <v>2076</v>
      </c>
      <c r="F1780" s="97" t="s">
        <v>419</v>
      </c>
      <c r="G1780" s="97" t="s">
        <v>656</v>
      </c>
      <c r="H1780" s="97">
        <v>1</v>
      </c>
      <c r="I1780" s="96">
        <f t="shared" si="27"/>
        <v>0</v>
      </c>
      <c r="J1780" s="59">
        <v>1</v>
      </c>
      <c r="K1780" s="93" t="s">
        <v>634</v>
      </c>
    </row>
    <row r="1781" spans="1:11" hidden="1" x14ac:dyDescent="0.3">
      <c r="A1781" s="97" t="s">
        <v>672</v>
      </c>
      <c r="B1781" s="62" t="s">
        <v>3535</v>
      </c>
      <c r="C1781" s="97" t="s">
        <v>3536</v>
      </c>
      <c r="D1781" s="97">
        <v>1.25</v>
      </c>
      <c r="E1781" s="97" t="s">
        <v>2076</v>
      </c>
      <c r="F1781" s="97" t="s">
        <v>419</v>
      </c>
      <c r="G1781" s="97" t="s">
        <v>656</v>
      </c>
      <c r="H1781" s="97">
        <v>1</v>
      </c>
      <c r="I1781" s="96">
        <f t="shared" si="27"/>
        <v>0</v>
      </c>
      <c r="J1781" s="59">
        <v>1</v>
      </c>
      <c r="K1781" s="93" t="s">
        <v>634</v>
      </c>
    </row>
    <row r="1782" spans="1:11" hidden="1" x14ac:dyDescent="0.3">
      <c r="A1782" s="97" t="s">
        <v>672</v>
      </c>
      <c r="B1782" s="62" t="s">
        <v>3537</v>
      </c>
      <c r="C1782" s="97" t="s">
        <v>3537</v>
      </c>
      <c r="D1782" s="97">
        <v>1.25</v>
      </c>
      <c r="E1782" s="97" t="s">
        <v>2076</v>
      </c>
      <c r="F1782" s="97" t="s">
        <v>419</v>
      </c>
      <c r="G1782" s="97" t="s">
        <v>656</v>
      </c>
      <c r="H1782" s="97">
        <v>1</v>
      </c>
      <c r="I1782" s="96">
        <f t="shared" si="27"/>
        <v>0</v>
      </c>
      <c r="J1782" s="59">
        <v>1</v>
      </c>
      <c r="K1782" s="93" t="s">
        <v>634</v>
      </c>
    </row>
    <row r="1783" spans="1:11" hidden="1" x14ac:dyDescent="0.3">
      <c r="A1783" s="97" t="s">
        <v>672</v>
      </c>
      <c r="B1783" s="62" t="s">
        <v>3538</v>
      </c>
      <c r="C1783" s="97" t="s">
        <v>3539</v>
      </c>
      <c r="D1783" s="97">
        <v>1.25</v>
      </c>
      <c r="E1783" s="97" t="s">
        <v>2076</v>
      </c>
      <c r="F1783" s="97" t="s">
        <v>419</v>
      </c>
      <c r="G1783" s="97" t="s">
        <v>656</v>
      </c>
      <c r="H1783" s="97">
        <v>1</v>
      </c>
      <c r="I1783" s="96">
        <f t="shared" si="27"/>
        <v>0</v>
      </c>
      <c r="J1783" s="59">
        <v>1</v>
      </c>
      <c r="K1783" s="93" t="s">
        <v>634</v>
      </c>
    </row>
    <row r="1784" spans="1:11" hidden="1" x14ac:dyDescent="0.3">
      <c r="A1784" s="97" t="s">
        <v>672</v>
      </c>
      <c r="B1784" s="62" t="s">
        <v>3540</v>
      </c>
      <c r="C1784" s="97" t="s">
        <v>3540</v>
      </c>
      <c r="D1784" s="97">
        <v>1.224</v>
      </c>
      <c r="E1784" s="97" t="s">
        <v>2076</v>
      </c>
      <c r="F1784" s="97" t="s">
        <v>419</v>
      </c>
      <c r="G1784" s="97" t="s">
        <v>656</v>
      </c>
      <c r="H1784" s="97">
        <v>1</v>
      </c>
      <c r="I1784" s="96">
        <f t="shared" si="27"/>
        <v>0</v>
      </c>
      <c r="J1784" s="59">
        <v>1</v>
      </c>
      <c r="K1784" s="93" t="s">
        <v>634</v>
      </c>
    </row>
    <row r="1785" spans="1:11" hidden="1" x14ac:dyDescent="0.3">
      <c r="A1785" s="97" t="s">
        <v>672</v>
      </c>
      <c r="B1785" s="62" t="s">
        <v>3541</v>
      </c>
      <c r="C1785" s="97" t="s">
        <v>3541</v>
      </c>
      <c r="D1785" s="97">
        <v>1.2</v>
      </c>
      <c r="E1785" s="97" t="s">
        <v>2076</v>
      </c>
      <c r="F1785" s="97" t="s">
        <v>419</v>
      </c>
      <c r="G1785" s="97" t="s">
        <v>656</v>
      </c>
      <c r="H1785" s="97">
        <v>1</v>
      </c>
      <c r="I1785" s="96">
        <f t="shared" si="27"/>
        <v>0</v>
      </c>
      <c r="J1785" s="59">
        <v>1</v>
      </c>
      <c r="K1785" s="93" t="s">
        <v>634</v>
      </c>
    </row>
    <row r="1786" spans="1:11" hidden="1" x14ac:dyDescent="0.3">
      <c r="A1786" s="97" t="s">
        <v>672</v>
      </c>
      <c r="B1786" s="62" t="s">
        <v>3542</v>
      </c>
      <c r="C1786" s="97" t="s">
        <v>3542</v>
      </c>
      <c r="D1786" s="97">
        <v>1.2</v>
      </c>
      <c r="E1786" s="97" t="s">
        <v>2076</v>
      </c>
      <c r="F1786" s="97" t="s">
        <v>419</v>
      </c>
      <c r="G1786" s="97" t="s">
        <v>656</v>
      </c>
      <c r="H1786" s="97">
        <v>1</v>
      </c>
      <c r="I1786" s="96">
        <f t="shared" si="27"/>
        <v>0</v>
      </c>
      <c r="J1786" s="59">
        <v>1</v>
      </c>
      <c r="K1786" s="93" t="s">
        <v>634</v>
      </c>
    </row>
    <row r="1787" spans="1:11" hidden="1" x14ac:dyDescent="0.3">
      <c r="A1787" s="97" t="s">
        <v>672</v>
      </c>
      <c r="B1787" s="62" t="s">
        <v>3543</v>
      </c>
      <c r="C1787" s="97" t="s">
        <v>3544</v>
      </c>
      <c r="D1787" s="97">
        <v>1.1815</v>
      </c>
      <c r="E1787" s="97" t="s">
        <v>2076</v>
      </c>
      <c r="F1787" s="97" t="s">
        <v>419</v>
      </c>
      <c r="G1787" s="97" t="s">
        <v>656</v>
      </c>
      <c r="H1787" s="97">
        <v>1</v>
      </c>
      <c r="I1787" s="96">
        <f t="shared" si="27"/>
        <v>0</v>
      </c>
      <c r="J1787" s="59">
        <v>1</v>
      </c>
      <c r="K1787" s="93" t="s">
        <v>634</v>
      </c>
    </row>
    <row r="1788" spans="1:11" hidden="1" x14ac:dyDescent="0.3">
      <c r="A1788" s="97" t="s">
        <v>672</v>
      </c>
      <c r="B1788" s="62" t="s">
        <v>3545</v>
      </c>
      <c r="C1788" s="97" t="s">
        <v>3545</v>
      </c>
      <c r="D1788" s="97">
        <v>1.131</v>
      </c>
      <c r="E1788" s="97" t="s">
        <v>2076</v>
      </c>
      <c r="F1788" s="97" t="s">
        <v>419</v>
      </c>
      <c r="G1788" s="97" t="s">
        <v>656</v>
      </c>
      <c r="H1788" s="97">
        <v>1</v>
      </c>
      <c r="I1788" s="96">
        <f t="shared" si="27"/>
        <v>0</v>
      </c>
      <c r="J1788" s="59">
        <v>1</v>
      </c>
      <c r="K1788" s="93" t="s">
        <v>634</v>
      </c>
    </row>
    <row r="1789" spans="1:11" hidden="1" x14ac:dyDescent="0.3">
      <c r="A1789" s="97" t="s">
        <v>672</v>
      </c>
      <c r="B1789" s="62" t="s">
        <v>3546</v>
      </c>
      <c r="C1789" s="97" t="s">
        <v>3546</v>
      </c>
      <c r="D1789" s="97">
        <v>1.036</v>
      </c>
      <c r="E1789" s="97" t="s">
        <v>2076</v>
      </c>
      <c r="F1789" s="97" t="s">
        <v>419</v>
      </c>
      <c r="G1789" s="97" t="s">
        <v>656</v>
      </c>
      <c r="H1789" s="97">
        <v>1</v>
      </c>
      <c r="I1789" s="96">
        <f t="shared" si="27"/>
        <v>0</v>
      </c>
      <c r="J1789" s="59">
        <v>1</v>
      </c>
      <c r="K1789" s="93" t="s">
        <v>634</v>
      </c>
    </row>
    <row r="1790" spans="1:11" hidden="1" x14ac:dyDescent="0.3">
      <c r="A1790" s="97" t="s">
        <v>672</v>
      </c>
      <c r="B1790" s="62" t="s">
        <v>3547</v>
      </c>
      <c r="C1790" s="97" t="s">
        <v>3548</v>
      </c>
      <c r="D1790" s="97">
        <v>1</v>
      </c>
      <c r="E1790" s="97" t="s">
        <v>2076</v>
      </c>
      <c r="F1790" s="97" t="s">
        <v>419</v>
      </c>
      <c r="G1790" s="97" t="s">
        <v>656</v>
      </c>
      <c r="H1790" s="97">
        <v>1</v>
      </c>
      <c r="I1790" s="96">
        <f t="shared" si="27"/>
        <v>0</v>
      </c>
      <c r="J1790" s="59">
        <v>1</v>
      </c>
      <c r="K1790" s="93" t="s">
        <v>634</v>
      </c>
    </row>
    <row r="1791" spans="1:11" hidden="1" x14ac:dyDescent="0.3">
      <c r="A1791" s="97" t="s">
        <v>672</v>
      </c>
      <c r="B1791" s="62" t="s">
        <v>3549</v>
      </c>
      <c r="C1791" s="97" t="s">
        <v>3550</v>
      </c>
      <c r="D1791" s="97">
        <v>1</v>
      </c>
      <c r="E1791" s="97" t="s">
        <v>2076</v>
      </c>
      <c r="F1791" s="97" t="s">
        <v>419</v>
      </c>
      <c r="G1791" s="97" t="s">
        <v>656</v>
      </c>
      <c r="H1791" s="97">
        <v>1</v>
      </c>
      <c r="I1791" s="96">
        <f t="shared" si="27"/>
        <v>0</v>
      </c>
      <c r="J1791" s="59">
        <v>1</v>
      </c>
      <c r="K1791" s="93" t="s">
        <v>634</v>
      </c>
    </row>
    <row r="1792" spans="1:11" hidden="1" x14ac:dyDescent="0.3">
      <c r="A1792" s="97" t="s">
        <v>672</v>
      </c>
      <c r="B1792" s="62" t="s">
        <v>3551</v>
      </c>
      <c r="C1792" s="97" t="s">
        <v>3552</v>
      </c>
      <c r="D1792" s="97">
        <v>1</v>
      </c>
      <c r="E1792" s="97" t="s">
        <v>2076</v>
      </c>
      <c r="F1792" s="97" t="s">
        <v>419</v>
      </c>
      <c r="G1792" s="97" t="s">
        <v>656</v>
      </c>
      <c r="H1792" s="97">
        <v>1</v>
      </c>
      <c r="I1792" s="96">
        <f t="shared" si="27"/>
        <v>0</v>
      </c>
      <c r="J1792" s="59">
        <v>1</v>
      </c>
      <c r="K1792" s="93" t="s">
        <v>634</v>
      </c>
    </row>
    <row r="1793" spans="1:11" hidden="1" x14ac:dyDescent="0.3">
      <c r="A1793" s="97" t="s">
        <v>672</v>
      </c>
      <c r="B1793" s="62" t="s">
        <v>3553</v>
      </c>
      <c r="C1793" s="97" t="s">
        <v>3554</v>
      </c>
      <c r="D1793" s="97">
        <v>1</v>
      </c>
      <c r="E1793" s="97" t="s">
        <v>2076</v>
      </c>
      <c r="F1793" s="97" t="s">
        <v>419</v>
      </c>
      <c r="G1793" s="97" t="s">
        <v>656</v>
      </c>
      <c r="H1793" s="97">
        <v>1</v>
      </c>
      <c r="I1793" s="96">
        <f t="shared" si="27"/>
        <v>0</v>
      </c>
      <c r="J1793" s="59">
        <v>1</v>
      </c>
      <c r="K1793" s="93" t="s">
        <v>634</v>
      </c>
    </row>
    <row r="1794" spans="1:11" hidden="1" x14ac:dyDescent="0.3">
      <c r="A1794" s="97" t="s">
        <v>672</v>
      </c>
      <c r="B1794" s="62" t="s">
        <v>3555</v>
      </c>
      <c r="C1794" s="97" t="s">
        <v>3556</v>
      </c>
      <c r="D1794" s="97">
        <v>1</v>
      </c>
      <c r="E1794" s="97" t="s">
        <v>2076</v>
      </c>
      <c r="F1794" s="97" t="s">
        <v>419</v>
      </c>
      <c r="G1794" s="97" t="s">
        <v>656</v>
      </c>
      <c r="H1794" s="97">
        <v>1</v>
      </c>
      <c r="I1794" s="96">
        <f t="shared" ref="I1794:I1857" si="28">NOT(H1794)*1</f>
        <v>0</v>
      </c>
      <c r="J1794" s="59">
        <v>1</v>
      </c>
      <c r="K1794" s="93" t="s">
        <v>634</v>
      </c>
    </row>
    <row r="1795" spans="1:11" hidden="1" x14ac:dyDescent="0.3">
      <c r="A1795" s="97" t="s">
        <v>672</v>
      </c>
      <c r="B1795" s="62" t="s">
        <v>3557</v>
      </c>
      <c r="C1795" s="97" t="s">
        <v>3558</v>
      </c>
      <c r="D1795" s="97">
        <v>1</v>
      </c>
      <c r="E1795" s="97" t="s">
        <v>2076</v>
      </c>
      <c r="F1795" s="97" t="s">
        <v>419</v>
      </c>
      <c r="G1795" s="97" t="s">
        <v>656</v>
      </c>
      <c r="H1795" s="97">
        <v>1</v>
      </c>
      <c r="I1795" s="96">
        <f t="shared" si="28"/>
        <v>0</v>
      </c>
      <c r="J1795" s="59">
        <v>1</v>
      </c>
      <c r="K1795" s="93" t="s">
        <v>634</v>
      </c>
    </row>
    <row r="1796" spans="1:11" hidden="1" x14ac:dyDescent="0.3">
      <c r="A1796" s="97" t="s">
        <v>672</v>
      </c>
      <c r="B1796" s="62" t="s">
        <v>3559</v>
      </c>
      <c r="C1796" s="97" t="s">
        <v>3559</v>
      </c>
      <c r="D1796" s="97">
        <v>1</v>
      </c>
      <c r="E1796" s="97" t="s">
        <v>2076</v>
      </c>
      <c r="F1796" s="97" t="s">
        <v>419</v>
      </c>
      <c r="G1796" s="97" t="s">
        <v>656</v>
      </c>
      <c r="H1796" s="97">
        <v>1</v>
      </c>
      <c r="I1796" s="96">
        <f t="shared" si="28"/>
        <v>0</v>
      </c>
      <c r="J1796" s="59">
        <v>1</v>
      </c>
      <c r="K1796" s="93" t="s">
        <v>634</v>
      </c>
    </row>
    <row r="1797" spans="1:11" hidden="1" x14ac:dyDescent="0.3">
      <c r="A1797" s="97" t="s">
        <v>672</v>
      </c>
      <c r="B1797" s="62" t="s">
        <v>3560</v>
      </c>
      <c r="C1797" s="97" t="s">
        <v>3560</v>
      </c>
      <c r="D1797" s="97">
        <v>1</v>
      </c>
      <c r="E1797" s="97" t="s">
        <v>2076</v>
      </c>
      <c r="F1797" s="97" t="s">
        <v>419</v>
      </c>
      <c r="G1797" s="97" t="s">
        <v>656</v>
      </c>
      <c r="H1797" s="97">
        <v>1</v>
      </c>
      <c r="I1797" s="96">
        <f t="shared" si="28"/>
        <v>0</v>
      </c>
      <c r="J1797" s="59">
        <v>1</v>
      </c>
      <c r="K1797" s="93" t="s">
        <v>634</v>
      </c>
    </row>
    <row r="1798" spans="1:11" hidden="1" x14ac:dyDescent="0.3">
      <c r="A1798" s="97" t="s">
        <v>672</v>
      </c>
      <c r="B1798" s="62" t="s">
        <v>3561</v>
      </c>
      <c r="C1798" s="97" t="s">
        <v>3561</v>
      </c>
      <c r="D1798" s="97">
        <v>1</v>
      </c>
      <c r="E1798" s="97" t="s">
        <v>2076</v>
      </c>
      <c r="F1798" s="97" t="s">
        <v>419</v>
      </c>
      <c r="G1798" s="97" t="s">
        <v>656</v>
      </c>
      <c r="H1798" s="97">
        <v>1</v>
      </c>
      <c r="I1798" s="96">
        <f t="shared" si="28"/>
        <v>0</v>
      </c>
      <c r="J1798" s="59">
        <v>1</v>
      </c>
      <c r="K1798" s="93" t="s">
        <v>634</v>
      </c>
    </row>
    <row r="1799" spans="1:11" hidden="1" x14ac:dyDescent="0.3">
      <c r="A1799" s="97" t="s">
        <v>672</v>
      </c>
      <c r="B1799" s="62" t="s">
        <v>3562</v>
      </c>
      <c r="C1799" s="97" t="s">
        <v>3562</v>
      </c>
      <c r="D1799" s="97">
        <v>1</v>
      </c>
      <c r="E1799" s="97" t="s">
        <v>2076</v>
      </c>
      <c r="F1799" s="97" t="s">
        <v>419</v>
      </c>
      <c r="G1799" s="97" t="s">
        <v>656</v>
      </c>
      <c r="H1799" s="97">
        <v>1</v>
      </c>
      <c r="I1799" s="96">
        <f t="shared" si="28"/>
        <v>0</v>
      </c>
      <c r="J1799" s="59">
        <v>1</v>
      </c>
      <c r="K1799" s="93" t="s">
        <v>634</v>
      </c>
    </row>
    <row r="1800" spans="1:11" hidden="1" x14ac:dyDescent="0.3">
      <c r="A1800" s="97" t="s">
        <v>672</v>
      </c>
      <c r="B1800" s="62" t="s">
        <v>3563</v>
      </c>
      <c r="C1800" s="97" t="s">
        <v>3563</v>
      </c>
      <c r="D1800" s="97">
        <v>1</v>
      </c>
      <c r="E1800" s="97" t="s">
        <v>2076</v>
      </c>
      <c r="F1800" s="97" t="s">
        <v>419</v>
      </c>
      <c r="G1800" s="97" t="s">
        <v>656</v>
      </c>
      <c r="H1800" s="97">
        <v>1</v>
      </c>
      <c r="I1800" s="96">
        <f t="shared" si="28"/>
        <v>0</v>
      </c>
      <c r="J1800" s="59">
        <v>1</v>
      </c>
      <c r="K1800" s="93" t="s">
        <v>634</v>
      </c>
    </row>
    <row r="1801" spans="1:11" hidden="1" x14ac:dyDescent="0.3">
      <c r="A1801" s="97" t="s">
        <v>672</v>
      </c>
      <c r="B1801" s="62" t="s">
        <v>3564</v>
      </c>
      <c r="C1801" s="97" t="s">
        <v>3564</v>
      </c>
      <c r="D1801" s="97">
        <v>1</v>
      </c>
      <c r="E1801" s="97" t="s">
        <v>2076</v>
      </c>
      <c r="F1801" s="97" t="s">
        <v>419</v>
      </c>
      <c r="G1801" s="97" t="s">
        <v>656</v>
      </c>
      <c r="H1801" s="97">
        <v>1</v>
      </c>
      <c r="I1801" s="96">
        <f t="shared" si="28"/>
        <v>0</v>
      </c>
      <c r="J1801" s="59">
        <v>1</v>
      </c>
      <c r="K1801" s="93" t="s">
        <v>634</v>
      </c>
    </row>
    <row r="1802" spans="1:11" hidden="1" x14ac:dyDescent="0.3">
      <c r="A1802" s="97" t="s">
        <v>672</v>
      </c>
      <c r="B1802" s="62" t="s">
        <v>3565</v>
      </c>
      <c r="C1802" s="97" t="s">
        <v>3565</v>
      </c>
      <c r="D1802" s="97">
        <v>1</v>
      </c>
      <c r="E1802" s="97" t="s">
        <v>2076</v>
      </c>
      <c r="F1802" s="97" t="s">
        <v>419</v>
      </c>
      <c r="G1802" s="97" t="s">
        <v>656</v>
      </c>
      <c r="H1802" s="97">
        <v>1</v>
      </c>
      <c r="I1802" s="96">
        <f t="shared" si="28"/>
        <v>0</v>
      </c>
      <c r="J1802" s="59">
        <v>1</v>
      </c>
      <c r="K1802" s="93" t="s">
        <v>634</v>
      </c>
    </row>
    <row r="1803" spans="1:11" hidden="1" x14ac:dyDescent="0.3">
      <c r="A1803" s="97" t="s">
        <v>672</v>
      </c>
      <c r="B1803" s="62" t="s">
        <v>3566</v>
      </c>
      <c r="C1803" s="97" t="s">
        <v>3566</v>
      </c>
      <c r="D1803" s="97">
        <v>1</v>
      </c>
      <c r="E1803" s="97" t="s">
        <v>2076</v>
      </c>
      <c r="F1803" s="97" t="s">
        <v>419</v>
      </c>
      <c r="G1803" s="97" t="s">
        <v>656</v>
      </c>
      <c r="H1803" s="97">
        <v>1</v>
      </c>
      <c r="I1803" s="96">
        <f t="shared" si="28"/>
        <v>0</v>
      </c>
      <c r="J1803" s="59">
        <v>1</v>
      </c>
      <c r="K1803" s="93" t="s">
        <v>634</v>
      </c>
    </row>
    <row r="1804" spans="1:11" hidden="1" x14ac:dyDescent="0.3">
      <c r="A1804" s="97" t="s">
        <v>672</v>
      </c>
      <c r="B1804" s="62" t="s">
        <v>3567</v>
      </c>
      <c r="C1804" s="97" t="s">
        <v>3567</v>
      </c>
      <c r="D1804" s="97">
        <v>1</v>
      </c>
      <c r="E1804" s="97" t="s">
        <v>2076</v>
      </c>
      <c r="F1804" s="97" t="s">
        <v>419</v>
      </c>
      <c r="G1804" s="97" t="s">
        <v>656</v>
      </c>
      <c r="H1804" s="97">
        <v>1</v>
      </c>
      <c r="I1804" s="96">
        <f t="shared" si="28"/>
        <v>0</v>
      </c>
      <c r="J1804" s="59">
        <v>1</v>
      </c>
      <c r="K1804" s="93" t="s">
        <v>634</v>
      </c>
    </row>
    <row r="1805" spans="1:11" hidden="1" x14ac:dyDescent="0.3">
      <c r="A1805" s="97" t="s">
        <v>672</v>
      </c>
      <c r="B1805" s="62" t="s">
        <v>3568</v>
      </c>
      <c r="C1805" s="97" t="s">
        <v>3568</v>
      </c>
      <c r="D1805" s="97">
        <v>1</v>
      </c>
      <c r="E1805" s="97" t="s">
        <v>2076</v>
      </c>
      <c r="F1805" s="97" t="s">
        <v>419</v>
      </c>
      <c r="G1805" s="97" t="s">
        <v>656</v>
      </c>
      <c r="H1805" s="97">
        <v>1</v>
      </c>
      <c r="I1805" s="96">
        <f t="shared" si="28"/>
        <v>0</v>
      </c>
      <c r="J1805" s="59">
        <v>1</v>
      </c>
      <c r="K1805" s="93" t="s">
        <v>634</v>
      </c>
    </row>
    <row r="1806" spans="1:11" hidden="1" x14ac:dyDescent="0.3">
      <c r="A1806" s="97" t="s">
        <v>672</v>
      </c>
      <c r="B1806" s="62" t="s">
        <v>3569</v>
      </c>
      <c r="C1806" s="97" t="s">
        <v>3569</v>
      </c>
      <c r="D1806" s="97">
        <v>1</v>
      </c>
      <c r="E1806" s="97" t="s">
        <v>2076</v>
      </c>
      <c r="F1806" s="97" t="s">
        <v>419</v>
      </c>
      <c r="G1806" s="97" t="s">
        <v>656</v>
      </c>
      <c r="H1806" s="97">
        <v>1</v>
      </c>
      <c r="I1806" s="96">
        <f t="shared" si="28"/>
        <v>0</v>
      </c>
      <c r="J1806" s="59">
        <v>1</v>
      </c>
      <c r="K1806" s="93" t="s">
        <v>634</v>
      </c>
    </row>
    <row r="1807" spans="1:11" hidden="1" x14ac:dyDescent="0.3">
      <c r="A1807" s="97" t="s">
        <v>672</v>
      </c>
      <c r="B1807" s="62" t="s">
        <v>3570</v>
      </c>
      <c r="C1807" s="97" t="s">
        <v>3570</v>
      </c>
      <c r="D1807" s="97">
        <v>1</v>
      </c>
      <c r="E1807" s="97" t="s">
        <v>2076</v>
      </c>
      <c r="F1807" s="97" t="s">
        <v>419</v>
      </c>
      <c r="G1807" s="97" t="s">
        <v>656</v>
      </c>
      <c r="H1807" s="97">
        <v>1</v>
      </c>
      <c r="I1807" s="96">
        <f t="shared" si="28"/>
        <v>0</v>
      </c>
      <c r="J1807" s="59">
        <v>1</v>
      </c>
      <c r="K1807" s="93" t="s">
        <v>634</v>
      </c>
    </row>
    <row r="1808" spans="1:11" hidden="1" x14ac:dyDescent="0.3">
      <c r="A1808" s="97" t="s">
        <v>672</v>
      </c>
      <c r="B1808" s="62" t="s">
        <v>3571</v>
      </c>
      <c r="C1808" s="97" t="s">
        <v>3571</v>
      </c>
      <c r="D1808" s="97">
        <v>1</v>
      </c>
      <c r="E1808" s="97" t="s">
        <v>2076</v>
      </c>
      <c r="F1808" s="97" t="s">
        <v>419</v>
      </c>
      <c r="G1808" s="97" t="s">
        <v>656</v>
      </c>
      <c r="H1808" s="97">
        <v>1</v>
      </c>
      <c r="I1808" s="96">
        <f t="shared" si="28"/>
        <v>0</v>
      </c>
      <c r="J1808" s="59">
        <v>1</v>
      </c>
      <c r="K1808" s="93" t="s">
        <v>634</v>
      </c>
    </row>
    <row r="1809" spans="1:11" hidden="1" x14ac:dyDescent="0.3">
      <c r="A1809" s="97" t="s">
        <v>672</v>
      </c>
      <c r="B1809" s="62" t="s">
        <v>3572</v>
      </c>
      <c r="C1809" s="97" t="s">
        <v>3572</v>
      </c>
      <c r="D1809" s="97">
        <v>1</v>
      </c>
      <c r="E1809" s="97" t="s">
        <v>2076</v>
      </c>
      <c r="F1809" s="97" t="s">
        <v>419</v>
      </c>
      <c r="G1809" s="97" t="s">
        <v>656</v>
      </c>
      <c r="H1809" s="97">
        <v>1</v>
      </c>
      <c r="I1809" s="96">
        <f t="shared" si="28"/>
        <v>0</v>
      </c>
      <c r="J1809" s="59">
        <v>1</v>
      </c>
      <c r="K1809" s="93" t="s">
        <v>634</v>
      </c>
    </row>
    <row r="1810" spans="1:11" hidden="1" x14ac:dyDescent="0.3">
      <c r="A1810" s="97" t="s">
        <v>672</v>
      </c>
      <c r="B1810" s="62" t="s">
        <v>3573</v>
      </c>
      <c r="C1810" s="97" t="s">
        <v>3573</v>
      </c>
      <c r="D1810" s="97">
        <v>1</v>
      </c>
      <c r="E1810" s="97" t="s">
        <v>2076</v>
      </c>
      <c r="F1810" s="97" t="s">
        <v>419</v>
      </c>
      <c r="G1810" s="97" t="s">
        <v>656</v>
      </c>
      <c r="H1810" s="97">
        <v>1</v>
      </c>
      <c r="I1810" s="96">
        <f t="shared" si="28"/>
        <v>0</v>
      </c>
      <c r="J1810" s="59">
        <v>1</v>
      </c>
      <c r="K1810" s="93" t="s">
        <v>634</v>
      </c>
    </row>
    <row r="1811" spans="1:11" hidden="1" x14ac:dyDescent="0.3">
      <c r="A1811" s="97" t="s">
        <v>672</v>
      </c>
      <c r="B1811" s="62" t="s">
        <v>3574</v>
      </c>
      <c r="C1811" s="97" t="s">
        <v>3574</v>
      </c>
      <c r="D1811" s="97">
        <v>1</v>
      </c>
      <c r="E1811" s="97" t="s">
        <v>2076</v>
      </c>
      <c r="F1811" s="97" t="s">
        <v>419</v>
      </c>
      <c r="G1811" s="97" t="s">
        <v>656</v>
      </c>
      <c r="H1811" s="97">
        <v>1</v>
      </c>
      <c r="I1811" s="96">
        <f t="shared" si="28"/>
        <v>0</v>
      </c>
      <c r="J1811" s="59">
        <v>1</v>
      </c>
      <c r="K1811" s="93" t="s">
        <v>634</v>
      </c>
    </row>
    <row r="1812" spans="1:11" hidden="1" x14ac:dyDescent="0.3">
      <c r="A1812" s="97" t="s">
        <v>672</v>
      </c>
      <c r="B1812" s="62" t="s">
        <v>3575</v>
      </c>
      <c r="C1812" s="97" t="s">
        <v>3575</v>
      </c>
      <c r="D1812" s="97">
        <v>1</v>
      </c>
      <c r="E1812" s="97" t="s">
        <v>2076</v>
      </c>
      <c r="F1812" s="97" t="s">
        <v>419</v>
      </c>
      <c r="G1812" s="97" t="s">
        <v>656</v>
      </c>
      <c r="H1812" s="97">
        <v>1</v>
      </c>
      <c r="I1812" s="96">
        <f t="shared" si="28"/>
        <v>0</v>
      </c>
      <c r="J1812" s="59">
        <v>1</v>
      </c>
      <c r="K1812" s="93" t="s">
        <v>634</v>
      </c>
    </row>
    <row r="1813" spans="1:11" hidden="1" x14ac:dyDescent="0.3">
      <c r="A1813" s="97" t="s">
        <v>672</v>
      </c>
      <c r="B1813" s="62" t="s">
        <v>3576</v>
      </c>
      <c r="C1813" s="97" t="s">
        <v>3577</v>
      </c>
      <c r="D1813" s="97">
        <v>1</v>
      </c>
      <c r="E1813" s="97" t="s">
        <v>2076</v>
      </c>
      <c r="F1813" s="97" t="s">
        <v>419</v>
      </c>
      <c r="G1813" s="97" t="s">
        <v>656</v>
      </c>
      <c r="H1813" s="97">
        <v>1</v>
      </c>
      <c r="I1813" s="96">
        <f t="shared" si="28"/>
        <v>0</v>
      </c>
      <c r="J1813" s="59">
        <v>1</v>
      </c>
      <c r="K1813" s="93" t="s">
        <v>634</v>
      </c>
    </row>
    <row r="1814" spans="1:11" hidden="1" x14ac:dyDescent="0.3">
      <c r="A1814" s="97" t="s">
        <v>672</v>
      </c>
      <c r="B1814" s="62" t="s">
        <v>3578</v>
      </c>
      <c r="C1814" s="97" t="s">
        <v>3578</v>
      </c>
      <c r="D1814" s="97">
        <v>1</v>
      </c>
      <c r="E1814" s="97" t="s">
        <v>2076</v>
      </c>
      <c r="F1814" s="97" t="s">
        <v>419</v>
      </c>
      <c r="G1814" s="97" t="s">
        <v>656</v>
      </c>
      <c r="H1814" s="97">
        <v>1</v>
      </c>
      <c r="I1814" s="96">
        <f t="shared" si="28"/>
        <v>0</v>
      </c>
      <c r="J1814" s="59">
        <v>1</v>
      </c>
      <c r="K1814" s="93" t="s">
        <v>634</v>
      </c>
    </row>
    <row r="1815" spans="1:11" hidden="1" x14ac:dyDescent="0.3">
      <c r="A1815" s="97" t="s">
        <v>672</v>
      </c>
      <c r="B1815" s="62" t="s">
        <v>3579</v>
      </c>
      <c r="C1815" s="97" t="s">
        <v>3579</v>
      </c>
      <c r="D1815" s="97">
        <v>1</v>
      </c>
      <c r="E1815" s="97" t="s">
        <v>2076</v>
      </c>
      <c r="F1815" s="97" t="s">
        <v>419</v>
      </c>
      <c r="G1815" s="97" t="s">
        <v>656</v>
      </c>
      <c r="H1815" s="97">
        <v>1</v>
      </c>
      <c r="I1815" s="96">
        <f t="shared" si="28"/>
        <v>0</v>
      </c>
      <c r="J1815" s="59">
        <v>1</v>
      </c>
      <c r="K1815" s="93" t="s">
        <v>634</v>
      </c>
    </row>
    <row r="1816" spans="1:11" hidden="1" x14ac:dyDescent="0.3">
      <c r="A1816" s="97" t="s">
        <v>672</v>
      </c>
      <c r="B1816" s="62" t="s">
        <v>3580</v>
      </c>
      <c r="C1816" s="97" t="s">
        <v>3581</v>
      </c>
      <c r="D1816" s="97">
        <v>1</v>
      </c>
      <c r="E1816" s="97" t="s">
        <v>2076</v>
      </c>
      <c r="F1816" s="97" t="s">
        <v>419</v>
      </c>
      <c r="G1816" s="97" t="s">
        <v>656</v>
      </c>
      <c r="H1816" s="97">
        <v>1</v>
      </c>
      <c r="I1816" s="96">
        <f t="shared" si="28"/>
        <v>0</v>
      </c>
      <c r="J1816" s="59">
        <v>1</v>
      </c>
      <c r="K1816" s="93" t="s">
        <v>634</v>
      </c>
    </row>
    <row r="1817" spans="1:11" hidden="1" x14ac:dyDescent="0.3">
      <c r="A1817" s="97" t="s">
        <v>672</v>
      </c>
      <c r="B1817" s="62" t="s">
        <v>3582</v>
      </c>
      <c r="C1817" s="97" t="s">
        <v>3582</v>
      </c>
      <c r="D1817" s="97">
        <v>1</v>
      </c>
      <c r="E1817" s="97" t="s">
        <v>2076</v>
      </c>
      <c r="F1817" s="97" t="s">
        <v>419</v>
      </c>
      <c r="G1817" s="97" t="s">
        <v>656</v>
      </c>
      <c r="H1817" s="97">
        <v>1</v>
      </c>
      <c r="I1817" s="96">
        <f t="shared" si="28"/>
        <v>0</v>
      </c>
      <c r="J1817" s="59">
        <v>1</v>
      </c>
      <c r="K1817" s="93" t="s">
        <v>634</v>
      </c>
    </row>
    <row r="1818" spans="1:11" hidden="1" x14ac:dyDescent="0.3">
      <c r="A1818" s="97" t="s">
        <v>672</v>
      </c>
      <c r="B1818" s="62" t="s">
        <v>3583</v>
      </c>
      <c r="C1818" s="97" t="s">
        <v>3583</v>
      </c>
      <c r="D1818" s="97">
        <v>1</v>
      </c>
      <c r="E1818" s="97" t="s">
        <v>2076</v>
      </c>
      <c r="F1818" s="97" t="s">
        <v>419</v>
      </c>
      <c r="G1818" s="97" t="s">
        <v>656</v>
      </c>
      <c r="H1818" s="97">
        <v>1</v>
      </c>
      <c r="I1818" s="96">
        <f t="shared" si="28"/>
        <v>0</v>
      </c>
      <c r="J1818" s="59">
        <v>1</v>
      </c>
      <c r="K1818" s="93" t="s">
        <v>634</v>
      </c>
    </row>
    <row r="1819" spans="1:11" hidden="1" x14ac:dyDescent="0.3">
      <c r="A1819" s="97" t="s">
        <v>672</v>
      </c>
      <c r="B1819" s="62" t="s">
        <v>3584</v>
      </c>
      <c r="C1819" s="97" t="s">
        <v>3584</v>
      </c>
      <c r="D1819" s="97">
        <v>1</v>
      </c>
      <c r="E1819" s="97" t="s">
        <v>2076</v>
      </c>
      <c r="F1819" s="97" t="s">
        <v>419</v>
      </c>
      <c r="G1819" s="97" t="s">
        <v>656</v>
      </c>
      <c r="H1819" s="97">
        <v>1</v>
      </c>
      <c r="I1819" s="96">
        <f t="shared" si="28"/>
        <v>0</v>
      </c>
      <c r="J1819" s="59">
        <v>1</v>
      </c>
      <c r="K1819" s="93" t="s">
        <v>634</v>
      </c>
    </row>
    <row r="1820" spans="1:11" hidden="1" x14ac:dyDescent="0.3">
      <c r="A1820" s="97" t="s">
        <v>672</v>
      </c>
      <c r="B1820" s="62" t="s">
        <v>3585</v>
      </c>
      <c r="C1820" s="97" t="s">
        <v>3585</v>
      </c>
      <c r="D1820" s="97">
        <v>1</v>
      </c>
      <c r="E1820" s="97" t="s">
        <v>2076</v>
      </c>
      <c r="F1820" s="97" t="s">
        <v>419</v>
      </c>
      <c r="G1820" s="97" t="s">
        <v>656</v>
      </c>
      <c r="H1820" s="97">
        <v>1</v>
      </c>
      <c r="I1820" s="96">
        <f t="shared" si="28"/>
        <v>0</v>
      </c>
      <c r="J1820" s="59">
        <v>1</v>
      </c>
      <c r="K1820" s="93" t="s">
        <v>634</v>
      </c>
    </row>
    <row r="1821" spans="1:11" hidden="1" x14ac:dyDescent="0.3">
      <c r="A1821" s="97" t="s">
        <v>672</v>
      </c>
      <c r="B1821" s="62" t="s">
        <v>3586</v>
      </c>
      <c r="C1821" s="97" t="s">
        <v>3586</v>
      </c>
      <c r="D1821" s="97">
        <v>0.999</v>
      </c>
      <c r="E1821" s="97" t="s">
        <v>2076</v>
      </c>
      <c r="F1821" s="97" t="s">
        <v>419</v>
      </c>
      <c r="G1821" s="97" t="s">
        <v>656</v>
      </c>
      <c r="H1821" s="97">
        <v>1</v>
      </c>
      <c r="I1821" s="96">
        <f t="shared" si="28"/>
        <v>0</v>
      </c>
      <c r="J1821" s="59">
        <v>1</v>
      </c>
      <c r="K1821" s="93" t="s">
        <v>634</v>
      </c>
    </row>
    <row r="1822" spans="1:11" hidden="1" x14ac:dyDescent="0.3">
      <c r="A1822" s="97" t="s">
        <v>672</v>
      </c>
      <c r="B1822" s="62" t="s">
        <v>3587</v>
      </c>
      <c r="C1822" s="97" t="s">
        <v>3587</v>
      </c>
      <c r="D1822" s="97">
        <v>0.999</v>
      </c>
      <c r="E1822" s="97" t="s">
        <v>2076</v>
      </c>
      <c r="F1822" s="97" t="s">
        <v>419</v>
      </c>
      <c r="G1822" s="97" t="s">
        <v>656</v>
      </c>
      <c r="H1822" s="97">
        <v>1</v>
      </c>
      <c r="I1822" s="96">
        <f t="shared" si="28"/>
        <v>0</v>
      </c>
      <c r="J1822" s="59">
        <v>1</v>
      </c>
      <c r="K1822" s="93" t="s">
        <v>634</v>
      </c>
    </row>
    <row r="1823" spans="1:11" hidden="1" x14ac:dyDescent="0.3">
      <c r="A1823" s="97" t="s">
        <v>672</v>
      </c>
      <c r="B1823" s="62" t="s">
        <v>3588</v>
      </c>
      <c r="C1823" s="97" t="s">
        <v>3588</v>
      </c>
      <c r="D1823" s="97">
        <v>0.999</v>
      </c>
      <c r="E1823" s="97" t="s">
        <v>2076</v>
      </c>
      <c r="F1823" s="97" t="s">
        <v>419</v>
      </c>
      <c r="G1823" s="97" t="s">
        <v>656</v>
      </c>
      <c r="H1823" s="97">
        <v>1</v>
      </c>
      <c r="I1823" s="96">
        <f t="shared" si="28"/>
        <v>0</v>
      </c>
      <c r="J1823" s="59">
        <v>1</v>
      </c>
      <c r="K1823" s="93" t="s">
        <v>634</v>
      </c>
    </row>
    <row r="1824" spans="1:11" hidden="1" x14ac:dyDescent="0.3">
      <c r="A1824" s="97" t="s">
        <v>672</v>
      </c>
      <c r="B1824" s="62" t="s">
        <v>3589</v>
      </c>
      <c r="C1824" s="97" t="s">
        <v>3589</v>
      </c>
      <c r="D1824" s="97">
        <v>0.999</v>
      </c>
      <c r="E1824" s="97" t="s">
        <v>2076</v>
      </c>
      <c r="F1824" s="97" t="s">
        <v>419</v>
      </c>
      <c r="G1824" s="97" t="s">
        <v>656</v>
      </c>
      <c r="H1824" s="97">
        <v>1</v>
      </c>
      <c r="I1824" s="96">
        <f t="shared" si="28"/>
        <v>0</v>
      </c>
      <c r="J1824" s="59">
        <v>1</v>
      </c>
      <c r="K1824" s="93" t="s">
        <v>634</v>
      </c>
    </row>
    <row r="1825" spans="1:11" hidden="1" x14ac:dyDescent="0.3">
      <c r="A1825" s="97" t="s">
        <v>672</v>
      </c>
      <c r="B1825" s="62" t="s">
        <v>3590</v>
      </c>
      <c r="C1825" s="97" t="s">
        <v>3590</v>
      </c>
      <c r="D1825" s="97">
        <v>0.999</v>
      </c>
      <c r="E1825" s="97" t="s">
        <v>2076</v>
      </c>
      <c r="F1825" s="97" t="s">
        <v>419</v>
      </c>
      <c r="G1825" s="97" t="s">
        <v>656</v>
      </c>
      <c r="H1825" s="97">
        <v>1</v>
      </c>
      <c r="I1825" s="96">
        <f t="shared" si="28"/>
        <v>0</v>
      </c>
      <c r="J1825" s="59">
        <v>1</v>
      </c>
      <c r="K1825" s="93" t="s">
        <v>634</v>
      </c>
    </row>
    <row r="1826" spans="1:11" hidden="1" x14ac:dyDescent="0.3">
      <c r="A1826" s="97" t="s">
        <v>672</v>
      </c>
      <c r="B1826" s="62" t="s">
        <v>3591</v>
      </c>
      <c r="C1826" s="97" t="s">
        <v>3591</v>
      </c>
      <c r="D1826" s="97">
        <v>0.999</v>
      </c>
      <c r="E1826" s="97" t="s">
        <v>2076</v>
      </c>
      <c r="F1826" s="97" t="s">
        <v>419</v>
      </c>
      <c r="G1826" s="97" t="s">
        <v>656</v>
      </c>
      <c r="H1826" s="97">
        <v>1</v>
      </c>
      <c r="I1826" s="96">
        <f t="shared" si="28"/>
        <v>0</v>
      </c>
      <c r="J1826" s="59">
        <v>1</v>
      </c>
      <c r="K1826" s="93" t="s">
        <v>634</v>
      </c>
    </row>
    <row r="1827" spans="1:11" hidden="1" x14ac:dyDescent="0.3">
      <c r="A1827" s="97" t="s">
        <v>672</v>
      </c>
      <c r="B1827" s="62" t="s">
        <v>3592</v>
      </c>
      <c r="C1827" s="97" t="s">
        <v>3592</v>
      </c>
      <c r="D1827" s="97">
        <v>0.999</v>
      </c>
      <c r="E1827" s="97" t="s">
        <v>2076</v>
      </c>
      <c r="F1827" s="97" t="s">
        <v>419</v>
      </c>
      <c r="G1827" s="97" t="s">
        <v>656</v>
      </c>
      <c r="H1827" s="97">
        <v>1</v>
      </c>
      <c r="I1827" s="96">
        <f t="shared" si="28"/>
        <v>0</v>
      </c>
      <c r="J1827" s="59">
        <v>1</v>
      </c>
      <c r="K1827" s="93" t="s">
        <v>634</v>
      </c>
    </row>
    <row r="1828" spans="1:11" hidden="1" x14ac:dyDescent="0.3">
      <c r="A1828" s="97" t="s">
        <v>672</v>
      </c>
      <c r="B1828" s="62" t="s">
        <v>3593</v>
      </c>
      <c r="C1828" s="97" t="s">
        <v>3593</v>
      </c>
      <c r="D1828" s="97">
        <v>0.999</v>
      </c>
      <c r="E1828" s="97" t="s">
        <v>2076</v>
      </c>
      <c r="F1828" s="97" t="s">
        <v>419</v>
      </c>
      <c r="G1828" s="97" t="s">
        <v>656</v>
      </c>
      <c r="H1828" s="97">
        <v>1</v>
      </c>
      <c r="I1828" s="96">
        <f t="shared" si="28"/>
        <v>0</v>
      </c>
      <c r="J1828" s="59">
        <v>1</v>
      </c>
      <c r="K1828" s="93" t="s">
        <v>634</v>
      </c>
    </row>
    <row r="1829" spans="1:11" hidden="1" x14ac:dyDescent="0.3">
      <c r="A1829" s="97" t="s">
        <v>672</v>
      </c>
      <c r="B1829" s="62" t="s">
        <v>3594</v>
      </c>
      <c r="C1829" s="97" t="s">
        <v>3594</v>
      </c>
      <c r="D1829" s="97">
        <v>0.999</v>
      </c>
      <c r="E1829" s="97" t="s">
        <v>2076</v>
      </c>
      <c r="F1829" s="97" t="s">
        <v>419</v>
      </c>
      <c r="G1829" s="97" t="s">
        <v>656</v>
      </c>
      <c r="H1829" s="97">
        <v>1</v>
      </c>
      <c r="I1829" s="96">
        <f t="shared" si="28"/>
        <v>0</v>
      </c>
      <c r="J1829" s="59">
        <v>1</v>
      </c>
      <c r="K1829" s="93" t="s">
        <v>634</v>
      </c>
    </row>
    <row r="1830" spans="1:11" hidden="1" x14ac:dyDescent="0.3">
      <c r="A1830" s="97" t="s">
        <v>672</v>
      </c>
      <c r="B1830" s="62" t="s">
        <v>3595</v>
      </c>
      <c r="C1830" s="97" t="s">
        <v>3595</v>
      </c>
      <c r="D1830" s="97">
        <v>0.998</v>
      </c>
      <c r="E1830" s="97" t="s">
        <v>2076</v>
      </c>
      <c r="F1830" s="97" t="s">
        <v>419</v>
      </c>
      <c r="G1830" s="97" t="s">
        <v>656</v>
      </c>
      <c r="H1830" s="97">
        <v>1</v>
      </c>
      <c r="I1830" s="96">
        <f t="shared" si="28"/>
        <v>0</v>
      </c>
      <c r="J1830" s="59">
        <v>1</v>
      </c>
      <c r="K1830" s="93" t="s">
        <v>634</v>
      </c>
    </row>
    <row r="1831" spans="1:11" hidden="1" x14ac:dyDescent="0.3">
      <c r="A1831" s="97" t="s">
        <v>672</v>
      </c>
      <c r="B1831" s="62" t="s">
        <v>3596</v>
      </c>
      <c r="C1831" s="97" t="s">
        <v>3596</v>
      </c>
      <c r="D1831" s="97">
        <v>0.92800000000000005</v>
      </c>
      <c r="E1831" s="97" t="s">
        <v>2076</v>
      </c>
      <c r="F1831" s="97" t="s">
        <v>419</v>
      </c>
      <c r="G1831" s="97" t="s">
        <v>656</v>
      </c>
      <c r="H1831" s="97">
        <v>1</v>
      </c>
      <c r="I1831" s="96">
        <f t="shared" si="28"/>
        <v>0</v>
      </c>
      <c r="J1831" s="59">
        <v>1</v>
      </c>
      <c r="K1831" s="93" t="s">
        <v>634</v>
      </c>
    </row>
    <row r="1832" spans="1:11" hidden="1" x14ac:dyDescent="0.3">
      <c r="A1832" s="97" t="s">
        <v>672</v>
      </c>
      <c r="B1832" s="62" t="s">
        <v>3597</v>
      </c>
      <c r="C1832" s="97" t="s">
        <v>3598</v>
      </c>
      <c r="D1832" s="97">
        <v>0.9</v>
      </c>
      <c r="E1832" s="97" t="s">
        <v>2076</v>
      </c>
      <c r="F1832" s="97" t="s">
        <v>419</v>
      </c>
      <c r="G1832" s="97" t="s">
        <v>656</v>
      </c>
      <c r="H1832" s="97">
        <v>1</v>
      </c>
      <c r="I1832" s="96">
        <f t="shared" si="28"/>
        <v>0</v>
      </c>
      <c r="J1832" s="59">
        <v>1</v>
      </c>
      <c r="K1832" s="93" t="s">
        <v>634</v>
      </c>
    </row>
    <row r="1833" spans="1:11" hidden="1" x14ac:dyDescent="0.3">
      <c r="A1833" s="97" t="s">
        <v>672</v>
      </c>
      <c r="B1833" s="62" t="s">
        <v>3599</v>
      </c>
      <c r="C1833" s="97" t="s">
        <v>3599</v>
      </c>
      <c r="D1833" s="97">
        <v>0.9</v>
      </c>
      <c r="E1833" s="97" t="s">
        <v>2076</v>
      </c>
      <c r="F1833" s="97" t="s">
        <v>419</v>
      </c>
      <c r="G1833" s="97" t="s">
        <v>656</v>
      </c>
      <c r="H1833" s="97">
        <v>1</v>
      </c>
      <c r="I1833" s="96">
        <f t="shared" si="28"/>
        <v>0</v>
      </c>
      <c r="J1833" s="59">
        <v>1</v>
      </c>
      <c r="K1833" s="93" t="s">
        <v>634</v>
      </c>
    </row>
    <row r="1834" spans="1:11" hidden="1" x14ac:dyDescent="0.3">
      <c r="A1834" s="97" t="s">
        <v>672</v>
      </c>
      <c r="B1834" s="62" t="s">
        <v>3600</v>
      </c>
      <c r="C1834" s="97" t="s">
        <v>3600</v>
      </c>
      <c r="D1834" s="97">
        <v>0.9</v>
      </c>
      <c r="E1834" s="97" t="s">
        <v>2076</v>
      </c>
      <c r="F1834" s="97" t="s">
        <v>419</v>
      </c>
      <c r="G1834" s="97" t="s">
        <v>656</v>
      </c>
      <c r="H1834" s="97">
        <v>1</v>
      </c>
      <c r="I1834" s="96">
        <f t="shared" si="28"/>
        <v>0</v>
      </c>
      <c r="J1834" s="59">
        <v>1</v>
      </c>
      <c r="K1834" s="93" t="s">
        <v>634</v>
      </c>
    </row>
    <row r="1835" spans="1:11" hidden="1" x14ac:dyDescent="0.3">
      <c r="A1835" s="97" t="s">
        <v>672</v>
      </c>
      <c r="B1835" s="62" t="s">
        <v>3601</v>
      </c>
      <c r="C1835" s="97" t="s">
        <v>3601</v>
      </c>
      <c r="D1835" s="97">
        <v>0.89900000000000002</v>
      </c>
      <c r="E1835" s="97" t="s">
        <v>2076</v>
      </c>
      <c r="F1835" s="97" t="s">
        <v>419</v>
      </c>
      <c r="G1835" s="97" t="s">
        <v>656</v>
      </c>
      <c r="H1835" s="97">
        <v>1</v>
      </c>
      <c r="I1835" s="96">
        <f t="shared" si="28"/>
        <v>0</v>
      </c>
      <c r="J1835" s="59">
        <v>1</v>
      </c>
      <c r="K1835" s="93" t="s">
        <v>634</v>
      </c>
    </row>
    <row r="1836" spans="1:11" hidden="1" x14ac:dyDescent="0.3">
      <c r="A1836" s="97" t="s">
        <v>672</v>
      </c>
      <c r="B1836" s="62" t="s">
        <v>3602</v>
      </c>
      <c r="C1836" s="97" t="s">
        <v>3602</v>
      </c>
      <c r="D1836" s="97">
        <v>0.88</v>
      </c>
      <c r="E1836" s="97" t="s">
        <v>2076</v>
      </c>
      <c r="F1836" s="97" t="s">
        <v>419</v>
      </c>
      <c r="G1836" s="97" t="s">
        <v>656</v>
      </c>
      <c r="H1836" s="97">
        <v>1</v>
      </c>
      <c r="I1836" s="96">
        <f t="shared" si="28"/>
        <v>0</v>
      </c>
      <c r="J1836" s="59">
        <v>1</v>
      </c>
      <c r="K1836" s="93" t="s">
        <v>634</v>
      </c>
    </row>
    <row r="1837" spans="1:11" hidden="1" x14ac:dyDescent="0.3">
      <c r="A1837" s="97" t="s">
        <v>672</v>
      </c>
      <c r="B1837" s="62" t="s">
        <v>3603</v>
      </c>
      <c r="C1837" s="97" t="s">
        <v>3603</v>
      </c>
      <c r="D1837" s="97">
        <v>0.88</v>
      </c>
      <c r="E1837" s="97" t="s">
        <v>2076</v>
      </c>
      <c r="F1837" s="97" t="s">
        <v>419</v>
      </c>
      <c r="G1837" s="97" t="s">
        <v>656</v>
      </c>
      <c r="H1837" s="97">
        <v>1</v>
      </c>
      <c r="I1837" s="96">
        <f t="shared" si="28"/>
        <v>0</v>
      </c>
      <c r="J1837" s="59">
        <v>1</v>
      </c>
      <c r="K1837" s="93" t="s">
        <v>634</v>
      </c>
    </row>
    <row r="1838" spans="1:11" hidden="1" x14ac:dyDescent="0.3">
      <c r="A1838" s="97" t="s">
        <v>672</v>
      </c>
      <c r="B1838" s="62" t="s">
        <v>3604</v>
      </c>
      <c r="C1838" s="97" t="s">
        <v>3604</v>
      </c>
      <c r="D1838" s="97">
        <v>0.83299999999999996</v>
      </c>
      <c r="E1838" s="97" t="s">
        <v>2076</v>
      </c>
      <c r="F1838" s="97" t="s">
        <v>419</v>
      </c>
      <c r="G1838" s="97" t="s">
        <v>656</v>
      </c>
      <c r="H1838" s="97">
        <v>1</v>
      </c>
      <c r="I1838" s="96">
        <f t="shared" si="28"/>
        <v>0</v>
      </c>
      <c r="J1838" s="59">
        <v>1</v>
      </c>
      <c r="K1838" s="93" t="s">
        <v>634</v>
      </c>
    </row>
    <row r="1839" spans="1:11" hidden="1" x14ac:dyDescent="0.3">
      <c r="A1839" s="97" t="s">
        <v>672</v>
      </c>
      <c r="B1839" s="62" t="s">
        <v>3605</v>
      </c>
      <c r="C1839" s="97" t="s">
        <v>3605</v>
      </c>
      <c r="D1839" s="97">
        <v>0.8</v>
      </c>
      <c r="E1839" s="97" t="s">
        <v>2076</v>
      </c>
      <c r="F1839" s="97" t="s">
        <v>419</v>
      </c>
      <c r="G1839" s="97" t="s">
        <v>656</v>
      </c>
      <c r="H1839" s="97">
        <v>1</v>
      </c>
      <c r="I1839" s="96">
        <f t="shared" si="28"/>
        <v>0</v>
      </c>
      <c r="J1839" s="59">
        <v>1</v>
      </c>
      <c r="K1839" s="93" t="s">
        <v>634</v>
      </c>
    </row>
    <row r="1840" spans="1:11" hidden="1" x14ac:dyDescent="0.3">
      <c r="A1840" s="97" t="s">
        <v>672</v>
      </c>
      <c r="B1840" s="62" t="s">
        <v>3606</v>
      </c>
      <c r="C1840" s="97" t="s">
        <v>3606</v>
      </c>
      <c r="D1840" s="97">
        <v>0.75</v>
      </c>
      <c r="E1840" s="97" t="s">
        <v>2076</v>
      </c>
      <c r="F1840" s="97" t="s">
        <v>419</v>
      </c>
      <c r="G1840" s="97" t="s">
        <v>656</v>
      </c>
      <c r="H1840" s="97">
        <v>1</v>
      </c>
      <c r="I1840" s="96">
        <f t="shared" si="28"/>
        <v>0</v>
      </c>
      <c r="J1840" s="59">
        <v>1</v>
      </c>
      <c r="K1840" s="93" t="s">
        <v>634</v>
      </c>
    </row>
    <row r="1841" spans="1:11" hidden="1" x14ac:dyDescent="0.3">
      <c r="A1841" s="97" t="s">
        <v>672</v>
      </c>
      <c r="B1841" s="62" t="s">
        <v>3607</v>
      </c>
      <c r="C1841" s="97" t="s">
        <v>3607</v>
      </c>
      <c r="D1841" s="97">
        <v>0.75</v>
      </c>
      <c r="E1841" s="97" t="s">
        <v>2076</v>
      </c>
      <c r="F1841" s="97" t="s">
        <v>419</v>
      </c>
      <c r="G1841" s="97" t="s">
        <v>656</v>
      </c>
      <c r="H1841" s="97">
        <v>1</v>
      </c>
      <c r="I1841" s="96">
        <f t="shared" si="28"/>
        <v>0</v>
      </c>
      <c r="J1841" s="59">
        <v>1</v>
      </c>
      <c r="K1841" s="93" t="s">
        <v>634</v>
      </c>
    </row>
    <row r="1842" spans="1:11" hidden="1" x14ac:dyDescent="0.3">
      <c r="A1842" s="97" t="s">
        <v>672</v>
      </c>
      <c r="B1842" s="62" t="s">
        <v>3608</v>
      </c>
      <c r="C1842" s="97" t="s">
        <v>3608</v>
      </c>
      <c r="D1842" s="97">
        <v>0.75</v>
      </c>
      <c r="E1842" s="97" t="s">
        <v>2076</v>
      </c>
      <c r="F1842" s="97" t="s">
        <v>419</v>
      </c>
      <c r="G1842" s="97" t="s">
        <v>656</v>
      </c>
      <c r="H1842" s="97">
        <v>1</v>
      </c>
      <c r="I1842" s="96">
        <f t="shared" si="28"/>
        <v>0</v>
      </c>
      <c r="J1842" s="59">
        <v>1</v>
      </c>
      <c r="K1842" s="93" t="s">
        <v>634</v>
      </c>
    </row>
    <row r="1843" spans="1:11" hidden="1" x14ac:dyDescent="0.3">
      <c r="A1843" s="97" t="s">
        <v>672</v>
      </c>
      <c r="B1843" s="62" t="s">
        <v>3609</v>
      </c>
      <c r="C1843" s="97" t="s">
        <v>3609</v>
      </c>
      <c r="D1843" s="97">
        <v>0.75</v>
      </c>
      <c r="E1843" s="97" t="s">
        <v>2076</v>
      </c>
      <c r="F1843" s="97" t="s">
        <v>419</v>
      </c>
      <c r="G1843" s="97" t="s">
        <v>656</v>
      </c>
      <c r="H1843" s="97">
        <v>1</v>
      </c>
      <c r="I1843" s="96">
        <f t="shared" si="28"/>
        <v>0</v>
      </c>
      <c r="J1843" s="59">
        <v>1</v>
      </c>
      <c r="K1843" s="93" t="s">
        <v>634</v>
      </c>
    </row>
    <row r="1844" spans="1:11" hidden="1" x14ac:dyDescent="0.3">
      <c r="A1844" s="97" t="s">
        <v>672</v>
      </c>
      <c r="B1844" s="62" t="s">
        <v>3610</v>
      </c>
      <c r="C1844" s="97" t="s">
        <v>3610</v>
      </c>
      <c r="D1844" s="97">
        <v>0.75</v>
      </c>
      <c r="E1844" s="97" t="s">
        <v>2076</v>
      </c>
      <c r="F1844" s="97" t="s">
        <v>419</v>
      </c>
      <c r="G1844" s="97" t="s">
        <v>656</v>
      </c>
      <c r="H1844" s="97">
        <v>1</v>
      </c>
      <c r="I1844" s="96">
        <f t="shared" si="28"/>
        <v>0</v>
      </c>
      <c r="J1844" s="59">
        <v>1</v>
      </c>
      <c r="K1844" s="93" t="s">
        <v>634</v>
      </c>
    </row>
    <row r="1845" spans="1:11" hidden="1" x14ac:dyDescent="0.3">
      <c r="A1845" s="97" t="s">
        <v>672</v>
      </c>
      <c r="B1845" s="62" t="s">
        <v>3611</v>
      </c>
      <c r="C1845" s="97" t="s">
        <v>3611</v>
      </c>
      <c r="D1845" s="97">
        <v>0.75</v>
      </c>
      <c r="E1845" s="97" t="s">
        <v>2076</v>
      </c>
      <c r="F1845" s="97" t="s">
        <v>419</v>
      </c>
      <c r="G1845" s="97" t="s">
        <v>656</v>
      </c>
      <c r="H1845" s="97">
        <v>1</v>
      </c>
      <c r="I1845" s="96">
        <f t="shared" si="28"/>
        <v>0</v>
      </c>
      <c r="J1845" s="59">
        <v>1</v>
      </c>
      <c r="K1845" s="93" t="s">
        <v>634</v>
      </c>
    </row>
    <row r="1846" spans="1:11" hidden="1" x14ac:dyDescent="0.3">
      <c r="A1846" s="97" t="s">
        <v>672</v>
      </c>
      <c r="B1846" s="62" t="s">
        <v>3612</v>
      </c>
      <c r="C1846" s="97" t="s">
        <v>3612</v>
      </c>
      <c r="D1846" s="97">
        <v>0.7</v>
      </c>
      <c r="E1846" s="97" t="s">
        <v>2076</v>
      </c>
      <c r="F1846" s="97" t="s">
        <v>419</v>
      </c>
      <c r="G1846" s="97" t="s">
        <v>656</v>
      </c>
      <c r="H1846" s="97">
        <v>1</v>
      </c>
      <c r="I1846" s="96">
        <f t="shared" si="28"/>
        <v>0</v>
      </c>
      <c r="J1846" s="59">
        <v>1</v>
      </c>
      <c r="K1846" s="93" t="s">
        <v>634</v>
      </c>
    </row>
    <row r="1847" spans="1:11" hidden="1" x14ac:dyDescent="0.3">
      <c r="A1847" s="97" t="s">
        <v>672</v>
      </c>
      <c r="B1847" s="62" t="s">
        <v>3613</v>
      </c>
      <c r="C1847" s="97" t="s">
        <v>3613</v>
      </c>
      <c r="D1847" s="97">
        <v>0.56000000000000005</v>
      </c>
      <c r="E1847" s="97" t="s">
        <v>2076</v>
      </c>
      <c r="F1847" s="97" t="s">
        <v>419</v>
      </c>
      <c r="G1847" s="97" t="s">
        <v>656</v>
      </c>
      <c r="H1847" s="97">
        <v>1</v>
      </c>
      <c r="I1847" s="96">
        <f t="shared" si="28"/>
        <v>0</v>
      </c>
      <c r="J1847" s="59">
        <v>1</v>
      </c>
      <c r="K1847" s="93" t="s">
        <v>634</v>
      </c>
    </row>
    <row r="1848" spans="1:11" hidden="1" x14ac:dyDescent="0.3">
      <c r="A1848" s="97" t="s">
        <v>672</v>
      </c>
      <c r="B1848" s="62" t="s">
        <v>3614</v>
      </c>
      <c r="C1848" s="97" t="s">
        <v>3614</v>
      </c>
      <c r="D1848" s="97">
        <v>0.504</v>
      </c>
      <c r="E1848" s="97" t="s">
        <v>2076</v>
      </c>
      <c r="F1848" s="97" t="s">
        <v>419</v>
      </c>
      <c r="G1848" s="97" t="s">
        <v>656</v>
      </c>
      <c r="H1848" s="97">
        <v>1</v>
      </c>
      <c r="I1848" s="96">
        <f t="shared" si="28"/>
        <v>0</v>
      </c>
      <c r="J1848" s="59">
        <v>1</v>
      </c>
      <c r="K1848" s="93" t="s">
        <v>634</v>
      </c>
    </row>
    <row r="1849" spans="1:11" hidden="1" x14ac:dyDescent="0.3">
      <c r="A1849" s="97" t="s">
        <v>672</v>
      </c>
      <c r="B1849" s="62" t="s">
        <v>3615</v>
      </c>
      <c r="C1849" s="97" t="s">
        <v>3615</v>
      </c>
      <c r="D1849" s="97">
        <v>0.5</v>
      </c>
      <c r="E1849" s="97" t="s">
        <v>2076</v>
      </c>
      <c r="F1849" s="97" t="s">
        <v>419</v>
      </c>
      <c r="G1849" s="97" t="s">
        <v>656</v>
      </c>
      <c r="H1849" s="97">
        <v>1</v>
      </c>
      <c r="I1849" s="96">
        <f t="shared" si="28"/>
        <v>0</v>
      </c>
      <c r="J1849" s="59">
        <v>1</v>
      </c>
      <c r="K1849" s="93" t="s">
        <v>634</v>
      </c>
    </row>
    <row r="1850" spans="1:11" hidden="1" x14ac:dyDescent="0.3">
      <c r="A1850" s="97" t="s">
        <v>672</v>
      </c>
      <c r="B1850" s="62" t="s">
        <v>3616</v>
      </c>
      <c r="C1850" s="97" t="s">
        <v>3616</v>
      </c>
      <c r="D1850" s="97">
        <v>0.5</v>
      </c>
      <c r="E1850" s="97" t="s">
        <v>2076</v>
      </c>
      <c r="F1850" s="97" t="s">
        <v>419</v>
      </c>
      <c r="G1850" s="97" t="s">
        <v>656</v>
      </c>
      <c r="H1850" s="97">
        <v>1</v>
      </c>
      <c r="I1850" s="96">
        <f t="shared" si="28"/>
        <v>0</v>
      </c>
      <c r="J1850" s="59">
        <v>1</v>
      </c>
      <c r="K1850" s="93" t="s">
        <v>634</v>
      </c>
    </row>
    <row r="1851" spans="1:11" hidden="1" x14ac:dyDescent="0.3">
      <c r="A1851" s="97" t="s">
        <v>672</v>
      </c>
      <c r="B1851" s="62" t="s">
        <v>3617</v>
      </c>
      <c r="C1851" s="97" t="s">
        <v>3617</v>
      </c>
      <c r="D1851" s="97">
        <v>0.5</v>
      </c>
      <c r="E1851" s="97" t="s">
        <v>2076</v>
      </c>
      <c r="F1851" s="97" t="s">
        <v>419</v>
      </c>
      <c r="G1851" s="97" t="s">
        <v>656</v>
      </c>
      <c r="H1851" s="97">
        <v>1</v>
      </c>
      <c r="I1851" s="96">
        <f t="shared" si="28"/>
        <v>0</v>
      </c>
      <c r="J1851" s="59">
        <v>1</v>
      </c>
      <c r="K1851" s="93" t="s">
        <v>634</v>
      </c>
    </row>
    <row r="1852" spans="1:11" hidden="1" x14ac:dyDescent="0.3">
      <c r="A1852" s="97" t="s">
        <v>672</v>
      </c>
      <c r="B1852" s="62" t="s">
        <v>3618</v>
      </c>
      <c r="C1852" s="97" t="s">
        <v>3618</v>
      </c>
      <c r="D1852" s="97">
        <v>0.5</v>
      </c>
      <c r="E1852" s="97" t="s">
        <v>2076</v>
      </c>
      <c r="F1852" s="97" t="s">
        <v>419</v>
      </c>
      <c r="G1852" s="97" t="s">
        <v>656</v>
      </c>
      <c r="H1852" s="97">
        <v>1</v>
      </c>
      <c r="I1852" s="96">
        <f t="shared" si="28"/>
        <v>0</v>
      </c>
      <c r="J1852" s="59">
        <v>1</v>
      </c>
      <c r="K1852" s="93" t="s">
        <v>634</v>
      </c>
    </row>
    <row r="1853" spans="1:11" hidden="1" x14ac:dyDescent="0.3">
      <c r="A1853" s="97" t="s">
        <v>672</v>
      </c>
      <c r="B1853" s="62" t="s">
        <v>3619</v>
      </c>
      <c r="C1853" s="97" t="s">
        <v>3619</v>
      </c>
      <c r="D1853" s="97">
        <v>0.5</v>
      </c>
      <c r="E1853" s="97" t="s">
        <v>2076</v>
      </c>
      <c r="F1853" s="97" t="s">
        <v>419</v>
      </c>
      <c r="G1853" s="97" t="s">
        <v>656</v>
      </c>
      <c r="H1853" s="97">
        <v>1</v>
      </c>
      <c r="I1853" s="96">
        <f t="shared" si="28"/>
        <v>0</v>
      </c>
      <c r="J1853" s="59">
        <v>1</v>
      </c>
      <c r="K1853" s="93" t="s">
        <v>634</v>
      </c>
    </row>
    <row r="1854" spans="1:11" hidden="1" x14ac:dyDescent="0.3">
      <c r="A1854" s="97" t="s">
        <v>672</v>
      </c>
      <c r="B1854" s="62" t="s">
        <v>3620</v>
      </c>
      <c r="C1854" s="97" t="s">
        <v>3620</v>
      </c>
      <c r="D1854" s="97">
        <v>0.5</v>
      </c>
      <c r="E1854" s="97" t="s">
        <v>2076</v>
      </c>
      <c r="F1854" s="97" t="s">
        <v>419</v>
      </c>
      <c r="G1854" s="97" t="s">
        <v>656</v>
      </c>
      <c r="H1854" s="97">
        <v>1</v>
      </c>
      <c r="I1854" s="96">
        <f t="shared" si="28"/>
        <v>0</v>
      </c>
      <c r="J1854" s="59">
        <v>1</v>
      </c>
      <c r="K1854" s="93" t="s">
        <v>634</v>
      </c>
    </row>
    <row r="1855" spans="1:11" hidden="1" x14ac:dyDescent="0.3">
      <c r="A1855" s="97" t="s">
        <v>672</v>
      </c>
      <c r="B1855" s="62" t="s">
        <v>3621</v>
      </c>
      <c r="C1855" s="97" t="s">
        <v>3621</v>
      </c>
      <c r="D1855" s="97">
        <v>0.5</v>
      </c>
      <c r="E1855" s="97" t="s">
        <v>2076</v>
      </c>
      <c r="F1855" s="97" t="s">
        <v>419</v>
      </c>
      <c r="G1855" s="97" t="s">
        <v>656</v>
      </c>
      <c r="H1855" s="97">
        <v>1</v>
      </c>
      <c r="I1855" s="96">
        <f t="shared" si="28"/>
        <v>0</v>
      </c>
      <c r="J1855" s="59">
        <v>1</v>
      </c>
      <c r="K1855" s="93" t="s">
        <v>634</v>
      </c>
    </row>
    <row r="1856" spans="1:11" hidden="1" x14ac:dyDescent="0.3">
      <c r="A1856" s="97" t="s">
        <v>672</v>
      </c>
      <c r="B1856" s="62" t="s">
        <v>3622</v>
      </c>
      <c r="C1856" s="97" t="s">
        <v>3622</v>
      </c>
      <c r="D1856" s="97">
        <v>0.5</v>
      </c>
      <c r="E1856" s="97" t="s">
        <v>2076</v>
      </c>
      <c r="F1856" s="97" t="s">
        <v>419</v>
      </c>
      <c r="G1856" s="97" t="s">
        <v>656</v>
      </c>
      <c r="H1856" s="97">
        <v>1</v>
      </c>
      <c r="I1856" s="96">
        <f t="shared" si="28"/>
        <v>0</v>
      </c>
      <c r="J1856" s="59">
        <v>1</v>
      </c>
      <c r="K1856" s="93" t="s">
        <v>634</v>
      </c>
    </row>
    <row r="1857" spans="1:11" hidden="1" x14ac:dyDescent="0.3">
      <c r="A1857" s="97" t="s">
        <v>672</v>
      </c>
      <c r="B1857" s="62" t="s">
        <v>3623</v>
      </c>
      <c r="C1857" s="97" t="s">
        <v>3623</v>
      </c>
      <c r="D1857" s="97">
        <v>0.5</v>
      </c>
      <c r="E1857" s="97" t="s">
        <v>2076</v>
      </c>
      <c r="F1857" s="97" t="s">
        <v>419</v>
      </c>
      <c r="G1857" s="97" t="s">
        <v>656</v>
      </c>
      <c r="H1857" s="97">
        <v>1</v>
      </c>
      <c r="I1857" s="96">
        <f t="shared" si="28"/>
        <v>0</v>
      </c>
      <c r="J1857" s="59">
        <v>1</v>
      </c>
      <c r="K1857" s="93" t="s">
        <v>634</v>
      </c>
    </row>
    <row r="1858" spans="1:11" hidden="1" x14ac:dyDescent="0.3">
      <c r="A1858" s="97" t="s">
        <v>672</v>
      </c>
      <c r="B1858" s="62" t="s">
        <v>3624</v>
      </c>
      <c r="C1858" s="97" t="s">
        <v>3624</v>
      </c>
      <c r="D1858" s="97">
        <v>0.5</v>
      </c>
      <c r="E1858" s="97" t="s">
        <v>2076</v>
      </c>
      <c r="F1858" s="97" t="s">
        <v>419</v>
      </c>
      <c r="G1858" s="97" t="s">
        <v>656</v>
      </c>
      <c r="H1858" s="97">
        <v>1</v>
      </c>
      <c r="I1858" s="96">
        <f t="shared" ref="I1858:I1921" si="29">NOT(H1858)*1</f>
        <v>0</v>
      </c>
      <c r="J1858" s="59">
        <v>1</v>
      </c>
      <c r="K1858" s="93" t="s">
        <v>634</v>
      </c>
    </row>
    <row r="1859" spans="1:11" hidden="1" x14ac:dyDescent="0.3">
      <c r="A1859" s="97" t="s">
        <v>672</v>
      </c>
      <c r="B1859" s="62" t="s">
        <v>3625</v>
      </c>
      <c r="C1859" s="97" t="s">
        <v>3625</v>
      </c>
      <c r="D1859" s="97">
        <v>0.38429999999999997</v>
      </c>
      <c r="E1859" s="97" t="s">
        <v>2076</v>
      </c>
      <c r="F1859" s="97" t="s">
        <v>419</v>
      </c>
      <c r="G1859" s="97" t="s">
        <v>656</v>
      </c>
      <c r="H1859" s="97">
        <v>1</v>
      </c>
      <c r="I1859" s="96">
        <f t="shared" si="29"/>
        <v>0</v>
      </c>
      <c r="J1859" s="59">
        <v>1</v>
      </c>
      <c r="K1859" s="93" t="s">
        <v>634</v>
      </c>
    </row>
    <row r="1860" spans="1:11" hidden="1" x14ac:dyDescent="0.3">
      <c r="A1860" s="97" t="s">
        <v>672</v>
      </c>
      <c r="B1860" s="62" t="s">
        <v>3626</v>
      </c>
      <c r="C1860" s="97" t="s">
        <v>3626</v>
      </c>
      <c r="D1860" s="97">
        <v>0.33300000000000002</v>
      </c>
      <c r="E1860" s="97" t="s">
        <v>2076</v>
      </c>
      <c r="F1860" s="97" t="s">
        <v>419</v>
      </c>
      <c r="G1860" s="97" t="s">
        <v>656</v>
      </c>
      <c r="H1860" s="97">
        <v>1</v>
      </c>
      <c r="I1860" s="96">
        <f t="shared" si="29"/>
        <v>0</v>
      </c>
      <c r="J1860" s="59">
        <v>1</v>
      </c>
      <c r="K1860" s="93" t="s">
        <v>634</v>
      </c>
    </row>
    <row r="1861" spans="1:11" hidden="1" x14ac:dyDescent="0.3">
      <c r="A1861" s="97" t="s">
        <v>672</v>
      </c>
      <c r="B1861" s="62" t="s">
        <v>3627</v>
      </c>
      <c r="C1861" s="97" t="s">
        <v>3627</v>
      </c>
      <c r="D1861" s="97">
        <v>0.28320000000000001</v>
      </c>
      <c r="E1861" s="97" t="s">
        <v>2076</v>
      </c>
      <c r="F1861" s="97" t="s">
        <v>419</v>
      </c>
      <c r="G1861" s="97" t="s">
        <v>656</v>
      </c>
      <c r="H1861" s="97">
        <v>1</v>
      </c>
      <c r="I1861" s="96">
        <f t="shared" si="29"/>
        <v>0</v>
      </c>
      <c r="J1861" s="59">
        <v>1</v>
      </c>
      <c r="K1861" s="93" t="s">
        <v>634</v>
      </c>
    </row>
    <row r="1862" spans="1:11" hidden="1" x14ac:dyDescent="0.3">
      <c r="A1862" s="97" t="s">
        <v>672</v>
      </c>
      <c r="B1862" s="62" t="s">
        <v>3628</v>
      </c>
      <c r="C1862" s="97" t="s">
        <v>3628</v>
      </c>
      <c r="D1862" s="97">
        <v>0.25</v>
      </c>
      <c r="E1862" s="97" t="s">
        <v>2076</v>
      </c>
      <c r="F1862" s="97" t="s">
        <v>419</v>
      </c>
      <c r="G1862" s="97" t="s">
        <v>656</v>
      </c>
      <c r="H1862" s="97">
        <v>1</v>
      </c>
      <c r="I1862" s="96">
        <f t="shared" si="29"/>
        <v>0</v>
      </c>
      <c r="J1862" s="59">
        <v>1</v>
      </c>
      <c r="K1862" s="93" t="s">
        <v>634</v>
      </c>
    </row>
    <row r="1863" spans="1:11" hidden="1" x14ac:dyDescent="0.3">
      <c r="A1863" s="97" t="s">
        <v>672</v>
      </c>
      <c r="B1863" s="62" t="s">
        <v>3629</v>
      </c>
      <c r="C1863" s="97" t="s">
        <v>3629</v>
      </c>
      <c r="D1863" s="97">
        <v>0.25</v>
      </c>
      <c r="E1863" s="97" t="s">
        <v>2076</v>
      </c>
      <c r="F1863" s="97" t="s">
        <v>419</v>
      </c>
      <c r="G1863" s="97" t="s">
        <v>656</v>
      </c>
      <c r="H1863" s="97">
        <v>1</v>
      </c>
      <c r="I1863" s="96">
        <f t="shared" si="29"/>
        <v>0</v>
      </c>
      <c r="J1863" s="59">
        <v>1</v>
      </c>
      <c r="K1863" s="93" t="s">
        <v>634</v>
      </c>
    </row>
    <row r="1864" spans="1:11" hidden="1" x14ac:dyDescent="0.3">
      <c r="A1864" s="97" t="s">
        <v>672</v>
      </c>
      <c r="B1864" s="62" t="s">
        <v>3630</v>
      </c>
      <c r="C1864" s="97" t="s">
        <v>3630</v>
      </c>
      <c r="D1864" s="97">
        <v>0.25</v>
      </c>
      <c r="E1864" s="97" t="s">
        <v>2076</v>
      </c>
      <c r="F1864" s="97" t="s">
        <v>419</v>
      </c>
      <c r="G1864" s="97" t="s">
        <v>656</v>
      </c>
      <c r="H1864" s="97">
        <v>1</v>
      </c>
      <c r="I1864" s="96">
        <f t="shared" si="29"/>
        <v>0</v>
      </c>
      <c r="J1864" s="59">
        <v>1</v>
      </c>
      <c r="K1864" s="93" t="s">
        <v>634</v>
      </c>
    </row>
    <row r="1865" spans="1:11" hidden="1" x14ac:dyDescent="0.3">
      <c r="A1865" s="97" t="s">
        <v>672</v>
      </c>
      <c r="B1865" s="62" t="s">
        <v>3631</v>
      </c>
      <c r="C1865" s="97" t="s">
        <v>3631</v>
      </c>
      <c r="D1865" s="97">
        <v>0.25</v>
      </c>
      <c r="E1865" s="97" t="s">
        <v>2076</v>
      </c>
      <c r="F1865" s="97" t="s">
        <v>419</v>
      </c>
      <c r="G1865" s="97" t="s">
        <v>656</v>
      </c>
      <c r="H1865" s="97">
        <v>1</v>
      </c>
      <c r="I1865" s="96">
        <f t="shared" si="29"/>
        <v>0</v>
      </c>
      <c r="J1865" s="59">
        <v>1</v>
      </c>
      <c r="K1865" s="93" t="s">
        <v>634</v>
      </c>
    </row>
    <row r="1866" spans="1:11" hidden="1" x14ac:dyDescent="0.3">
      <c r="A1866" s="97" t="s">
        <v>672</v>
      </c>
      <c r="B1866" s="62" t="s">
        <v>3632</v>
      </c>
      <c r="C1866" s="97" t="s">
        <v>3632</v>
      </c>
      <c r="D1866" s="97">
        <v>0.25</v>
      </c>
      <c r="E1866" s="97" t="s">
        <v>2076</v>
      </c>
      <c r="F1866" s="97" t="s">
        <v>419</v>
      </c>
      <c r="G1866" s="97" t="s">
        <v>656</v>
      </c>
      <c r="H1866" s="97">
        <v>1</v>
      </c>
      <c r="I1866" s="96">
        <f t="shared" si="29"/>
        <v>0</v>
      </c>
      <c r="J1866" s="59">
        <v>1</v>
      </c>
      <c r="K1866" s="93" t="s">
        <v>634</v>
      </c>
    </row>
    <row r="1867" spans="1:11" hidden="1" x14ac:dyDescent="0.3">
      <c r="A1867" s="97" t="s">
        <v>672</v>
      </c>
      <c r="B1867" s="62" t="s">
        <v>3633</v>
      </c>
      <c r="C1867" s="97" t="s">
        <v>3633</v>
      </c>
      <c r="D1867" s="97">
        <v>0.20019999999999999</v>
      </c>
      <c r="E1867" s="97" t="s">
        <v>2076</v>
      </c>
      <c r="F1867" s="97" t="s">
        <v>419</v>
      </c>
      <c r="G1867" s="97" t="s">
        <v>656</v>
      </c>
      <c r="H1867" s="97">
        <v>1</v>
      </c>
      <c r="I1867" s="96">
        <f t="shared" si="29"/>
        <v>0</v>
      </c>
      <c r="J1867" s="59">
        <v>1</v>
      </c>
      <c r="K1867" s="93" t="s">
        <v>634</v>
      </c>
    </row>
    <row r="1868" spans="1:11" hidden="1" x14ac:dyDescent="0.3">
      <c r="A1868" s="97" t="s">
        <v>672</v>
      </c>
      <c r="B1868" s="62" t="s">
        <v>3634</v>
      </c>
      <c r="C1868" s="97" t="s">
        <v>3634</v>
      </c>
      <c r="D1868" s="97">
        <v>0.2</v>
      </c>
      <c r="E1868" s="97" t="s">
        <v>2076</v>
      </c>
      <c r="F1868" s="97" t="s">
        <v>419</v>
      </c>
      <c r="G1868" s="97" t="s">
        <v>656</v>
      </c>
      <c r="H1868" s="97">
        <v>1</v>
      </c>
      <c r="I1868" s="96">
        <f t="shared" si="29"/>
        <v>0</v>
      </c>
      <c r="J1868" s="59">
        <v>1</v>
      </c>
      <c r="K1868" s="93" t="s">
        <v>634</v>
      </c>
    </row>
    <row r="1869" spans="1:11" hidden="1" x14ac:dyDescent="0.3">
      <c r="A1869" s="97" t="s">
        <v>672</v>
      </c>
      <c r="B1869" s="62" t="s">
        <v>3635</v>
      </c>
      <c r="C1869" s="97" t="s">
        <v>3635</v>
      </c>
      <c r="D1869" s="97">
        <v>0.11</v>
      </c>
      <c r="E1869" s="97" t="s">
        <v>2076</v>
      </c>
      <c r="F1869" s="97" t="s">
        <v>419</v>
      </c>
      <c r="G1869" s="97" t="s">
        <v>656</v>
      </c>
      <c r="H1869" s="97">
        <v>1</v>
      </c>
      <c r="I1869" s="96">
        <f t="shared" si="29"/>
        <v>0</v>
      </c>
      <c r="J1869" s="59">
        <v>1</v>
      </c>
      <c r="K1869" s="93" t="s">
        <v>634</v>
      </c>
    </row>
    <row r="1870" spans="1:11" hidden="1" x14ac:dyDescent="0.3">
      <c r="A1870" s="97" t="s">
        <v>672</v>
      </c>
      <c r="B1870" s="62" t="s">
        <v>3636</v>
      </c>
      <c r="C1870" s="97" t="s">
        <v>3636</v>
      </c>
      <c r="D1870" s="97">
        <v>0.11</v>
      </c>
      <c r="E1870" s="97" t="s">
        <v>2076</v>
      </c>
      <c r="F1870" s="97" t="s">
        <v>419</v>
      </c>
      <c r="G1870" s="97" t="s">
        <v>656</v>
      </c>
      <c r="H1870" s="97">
        <v>1</v>
      </c>
      <c r="I1870" s="96">
        <f t="shared" si="29"/>
        <v>0</v>
      </c>
      <c r="J1870" s="59">
        <v>1</v>
      </c>
      <c r="K1870" s="93" t="s">
        <v>634</v>
      </c>
    </row>
    <row r="1871" spans="1:11" hidden="1" x14ac:dyDescent="0.3">
      <c r="A1871" s="97" t="s">
        <v>672</v>
      </c>
      <c r="B1871" s="62" t="s">
        <v>3637</v>
      </c>
      <c r="C1871" s="97" t="s">
        <v>3637</v>
      </c>
      <c r="D1871" s="97">
        <v>0.10922</v>
      </c>
      <c r="E1871" s="97" t="s">
        <v>2076</v>
      </c>
      <c r="F1871" s="97" t="s">
        <v>419</v>
      </c>
      <c r="G1871" s="97" t="s">
        <v>656</v>
      </c>
      <c r="H1871" s="97">
        <v>1</v>
      </c>
      <c r="I1871" s="96">
        <f t="shared" si="29"/>
        <v>0</v>
      </c>
      <c r="J1871" s="59">
        <v>1</v>
      </c>
      <c r="K1871" s="93" t="s">
        <v>634</v>
      </c>
    </row>
    <row r="1872" spans="1:11" hidden="1" x14ac:dyDescent="0.3">
      <c r="A1872" s="97" t="s">
        <v>672</v>
      </c>
      <c r="B1872" s="62" t="s">
        <v>3638</v>
      </c>
      <c r="C1872" s="97" t="s">
        <v>3638</v>
      </c>
      <c r="D1872" s="97">
        <v>0.10199999999999999</v>
      </c>
      <c r="E1872" s="97" t="s">
        <v>2076</v>
      </c>
      <c r="F1872" s="97" t="s">
        <v>419</v>
      </c>
      <c r="G1872" s="97" t="s">
        <v>656</v>
      </c>
      <c r="H1872" s="97">
        <v>1</v>
      </c>
      <c r="I1872" s="96">
        <f t="shared" si="29"/>
        <v>0</v>
      </c>
      <c r="J1872" s="59">
        <v>1</v>
      </c>
      <c r="K1872" s="93" t="s">
        <v>634</v>
      </c>
    </row>
    <row r="1873" spans="1:11" hidden="1" x14ac:dyDescent="0.3">
      <c r="A1873" s="97" t="s">
        <v>672</v>
      </c>
      <c r="B1873" s="62" t="s">
        <v>3639</v>
      </c>
      <c r="C1873" s="97" t="s">
        <v>3639</v>
      </c>
      <c r="D1873" s="97">
        <v>0.08</v>
      </c>
      <c r="E1873" s="97" t="s">
        <v>2076</v>
      </c>
      <c r="F1873" s="97" t="s">
        <v>419</v>
      </c>
      <c r="G1873" s="97" t="s">
        <v>656</v>
      </c>
      <c r="H1873" s="97">
        <v>1</v>
      </c>
      <c r="I1873" s="96">
        <f t="shared" si="29"/>
        <v>0</v>
      </c>
      <c r="J1873" s="59">
        <v>1</v>
      </c>
      <c r="K1873" s="93" t="s">
        <v>634</v>
      </c>
    </row>
    <row r="1874" spans="1:11" hidden="1" x14ac:dyDescent="0.3">
      <c r="A1874" s="97" t="s">
        <v>672</v>
      </c>
      <c r="B1874" s="62" t="s">
        <v>3640</v>
      </c>
      <c r="C1874" s="97" t="s">
        <v>3640</v>
      </c>
      <c r="D1874" s="97">
        <v>7.2999999999999995E-2</v>
      </c>
      <c r="E1874" s="97" t="s">
        <v>2076</v>
      </c>
      <c r="F1874" s="97" t="s">
        <v>419</v>
      </c>
      <c r="G1874" s="97" t="s">
        <v>656</v>
      </c>
      <c r="H1874" s="97">
        <v>1</v>
      </c>
      <c r="I1874" s="96">
        <f t="shared" si="29"/>
        <v>0</v>
      </c>
      <c r="J1874" s="59">
        <v>1</v>
      </c>
      <c r="K1874" s="93" t="s">
        <v>634</v>
      </c>
    </row>
    <row r="1875" spans="1:11" hidden="1" x14ac:dyDescent="0.3">
      <c r="A1875" s="97" t="s">
        <v>672</v>
      </c>
      <c r="B1875" s="62" t="s">
        <v>3641</v>
      </c>
      <c r="C1875" s="97" t="s">
        <v>3641</v>
      </c>
      <c r="D1875" s="97">
        <v>7.0000000000000007E-2</v>
      </c>
      <c r="E1875" s="97" t="s">
        <v>2076</v>
      </c>
      <c r="F1875" s="97" t="s">
        <v>419</v>
      </c>
      <c r="G1875" s="97" t="s">
        <v>656</v>
      </c>
      <c r="H1875" s="97">
        <v>1</v>
      </c>
      <c r="I1875" s="96">
        <f t="shared" si="29"/>
        <v>0</v>
      </c>
      <c r="J1875" s="59">
        <v>1</v>
      </c>
      <c r="K1875" s="93" t="s">
        <v>634</v>
      </c>
    </row>
    <row r="1876" spans="1:11" hidden="1" x14ac:dyDescent="0.3">
      <c r="A1876" s="97" t="s">
        <v>672</v>
      </c>
      <c r="B1876" s="62" t="s">
        <v>3642</v>
      </c>
      <c r="C1876" s="97" t="s">
        <v>3642</v>
      </c>
      <c r="D1876" s="97">
        <v>6.4699999999999994E-2</v>
      </c>
      <c r="E1876" s="97" t="s">
        <v>2076</v>
      </c>
      <c r="F1876" s="97" t="s">
        <v>419</v>
      </c>
      <c r="G1876" s="97" t="s">
        <v>656</v>
      </c>
      <c r="H1876" s="97">
        <v>1</v>
      </c>
      <c r="I1876" s="96">
        <f t="shared" si="29"/>
        <v>0</v>
      </c>
      <c r="J1876" s="59">
        <v>1</v>
      </c>
      <c r="K1876" s="93" t="s">
        <v>634</v>
      </c>
    </row>
    <row r="1877" spans="1:11" hidden="1" x14ac:dyDescent="0.3">
      <c r="A1877" s="97" t="s">
        <v>672</v>
      </c>
      <c r="B1877" s="62" t="s">
        <v>3643</v>
      </c>
      <c r="C1877" s="97" t="s">
        <v>3643</v>
      </c>
      <c r="D1877" s="97">
        <v>5.6000000000000001E-2</v>
      </c>
      <c r="E1877" s="97" t="s">
        <v>2076</v>
      </c>
      <c r="F1877" s="97" t="s">
        <v>419</v>
      </c>
      <c r="G1877" s="97" t="s">
        <v>656</v>
      </c>
      <c r="H1877" s="97">
        <v>1</v>
      </c>
      <c r="I1877" s="96">
        <f t="shared" si="29"/>
        <v>0</v>
      </c>
      <c r="J1877" s="59">
        <v>1</v>
      </c>
      <c r="K1877" s="93" t="s">
        <v>634</v>
      </c>
    </row>
    <row r="1878" spans="1:11" hidden="1" x14ac:dyDescent="0.3">
      <c r="A1878" s="97" t="s">
        <v>672</v>
      </c>
      <c r="B1878" s="62" t="s">
        <v>3644</v>
      </c>
      <c r="C1878" s="97" t="s">
        <v>3644</v>
      </c>
      <c r="D1878" s="97">
        <v>0.05</v>
      </c>
      <c r="E1878" s="97" t="s">
        <v>2076</v>
      </c>
      <c r="F1878" s="97" t="s">
        <v>419</v>
      </c>
      <c r="G1878" s="97" t="s">
        <v>656</v>
      </c>
      <c r="H1878" s="97">
        <v>1</v>
      </c>
      <c r="I1878" s="96">
        <f t="shared" si="29"/>
        <v>0</v>
      </c>
      <c r="J1878" s="59">
        <v>1</v>
      </c>
      <c r="K1878" s="93" t="s">
        <v>634</v>
      </c>
    </row>
    <row r="1879" spans="1:11" hidden="1" x14ac:dyDescent="0.3">
      <c r="A1879" s="97" t="s">
        <v>672</v>
      </c>
      <c r="B1879" s="62" t="s">
        <v>3645</v>
      </c>
      <c r="C1879" s="97" t="s">
        <v>3645</v>
      </c>
      <c r="D1879" s="97">
        <v>4.1000000000000002E-2</v>
      </c>
      <c r="E1879" s="97" t="s">
        <v>2076</v>
      </c>
      <c r="F1879" s="97" t="s">
        <v>419</v>
      </c>
      <c r="G1879" s="97" t="s">
        <v>656</v>
      </c>
      <c r="H1879" s="97">
        <v>1</v>
      </c>
      <c r="I1879" s="96">
        <f t="shared" si="29"/>
        <v>0</v>
      </c>
      <c r="J1879" s="59">
        <v>1</v>
      </c>
      <c r="K1879" s="93" t="s">
        <v>634</v>
      </c>
    </row>
    <row r="1880" spans="1:11" hidden="1" x14ac:dyDescent="0.3">
      <c r="A1880" s="97" t="s">
        <v>672</v>
      </c>
      <c r="B1880" s="62" t="s">
        <v>3646</v>
      </c>
      <c r="C1880" s="97" t="s">
        <v>3646</v>
      </c>
      <c r="D1880" s="97">
        <v>0.04</v>
      </c>
      <c r="E1880" s="97" t="s">
        <v>2076</v>
      </c>
      <c r="F1880" s="97" t="s">
        <v>419</v>
      </c>
      <c r="G1880" s="97" t="s">
        <v>656</v>
      </c>
      <c r="H1880" s="97">
        <v>1</v>
      </c>
      <c r="I1880" s="96">
        <f t="shared" si="29"/>
        <v>0</v>
      </c>
      <c r="J1880" s="59">
        <v>1</v>
      </c>
      <c r="K1880" s="93" t="s">
        <v>634</v>
      </c>
    </row>
    <row r="1881" spans="1:11" hidden="1" x14ac:dyDescent="0.3">
      <c r="A1881" s="97" t="s">
        <v>672</v>
      </c>
      <c r="B1881" s="62" t="s">
        <v>3647</v>
      </c>
      <c r="C1881" s="97" t="s">
        <v>3647</v>
      </c>
      <c r="D1881" s="97">
        <v>7.1999999999999998E-3</v>
      </c>
      <c r="E1881" s="97" t="s">
        <v>2076</v>
      </c>
      <c r="F1881" s="97" t="s">
        <v>419</v>
      </c>
      <c r="G1881" s="97" t="s">
        <v>656</v>
      </c>
      <c r="H1881" s="97">
        <v>1</v>
      </c>
      <c r="I1881" s="96">
        <f t="shared" si="29"/>
        <v>0</v>
      </c>
      <c r="J1881" s="59">
        <v>1</v>
      </c>
      <c r="K1881" s="93" t="s">
        <v>634</v>
      </c>
    </row>
    <row r="1882" spans="1:11" hidden="1" x14ac:dyDescent="0.3">
      <c r="A1882" s="97" t="s">
        <v>672</v>
      </c>
      <c r="B1882" s="62" t="s">
        <v>3648</v>
      </c>
      <c r="C1882" s="97" t="s">
        <v>3648</v>
      </c>
      <c r="D1882" s="97">
        <v>1.2999999999999999E-3</v>
      </c>
      <c r="E1882" s="97" t="s">
        <v>2076</v>
      </c>
      <c r="F1882" s="97" t="s">
        <v>419</v>
      </c>
      <c r="G1882" s="97" t="s">
        <v>656</v>
      </c>
      <c r="H1882" s="97">
        <v>1</v>
      </c>
      <c r="I1882" s="96">
        <f t="shared" si="29"/>
        <v>0</v>
      </c>
      <c r="J1882" s="59">
        <v>1</v>
      </c>
      <c r="K1882" s="93" t="s">
        <v>634</v>
      </c>
    </row>
    <row r="1883" spans="1:11" hidden="1" x14ac:dyDescent="0.3">
      <c r="A1883" s="97" t="s">
        <v>672</v>
      </c>
      <c r="B1883" s="62" t="s">
        <v>3649</v>
      </c>
      <c r="C1883" s="97" t="s">
        <v>3649</v>
      </c>
      <c r="D1883" s="97">
        <v>0</v>
      </c>
      <c r="E1883" s="97" t="s">
        <v>2076</v>
      </c>
      <c r="F1883" s="97" t="s">
        <v>419</v>
      </c>
      <c r="G1883" s="97" t="s">
        <v>656</v>
      </c>
      <c r="H1883" s="97">
        <v>1</v>
      </c>
      <c r="I1883" s="96">
        <f t="shared" si="29"/>
        <v>0</v>
      </c>
      <c r="J1883" s="59">
        <v>1</v>
      </c>
      <c r="K1883" s="93" t="s">
        <v>634</v>
      </c>
    </row>
    <row r="1884" spans="1:11" hidden="1" x14ac:dyDescent="0.3">
      <c r="A1884" s="97" t="s">
        <v>672</v>
      </c>
      <c r="B1884" s="62" t="s">
        <v>3650</v>
      </c>
      <c r="C1884" s="97" t="s">
        <v>3650</v>
      </c>
      <c r="D1884" s="97">
        <v>0</v>
      </c>
      <c r="E1884" s="97" t="s">
        <v>2076</v>
      </c>
      <c r="F1884" s="97" t="s">
        <v>419</v>
      </c>
      <c r="G1884" s="97" t="s">
        <v>656</v>
      </c>
      <c r="H1884" s="97">
        <v>1</v>
      </c>
      <c r="I1884" s="96">
        <f t="shared" si="29"/>
        <v>0</v>
      </c>
      <c r="J1884" s="59">
        <v>1</v>
      </c>
      <c r="K1884" s="93" t="s">
        <v>634</v>
      </c>
    </row>
    <row r="1885" spans="1:11" hidden="1" x14ac:dyDescent="0.3">
      <c r="A1885" s="97" t="s">
        <v>654</v>
      </c>
      <c r="B1885" s="62" t="s">
        <v>437</v>
      </c>
      <c r="C1885" s="97">
        <v>0</v>
      </c>
      <c r="D1885" s="97" t="e">
        <v>#N/A</v>
      </c>
      <c r="E1885" s="97" t="s">
        <v>437</v>
      </c>
      <c r="F1885" s="97" t="s">
        <v>431</v>
      </c>
      <c r="G1885" s="97" t="s">
        <v>2643</v>
      </c>
      <c r="H1885" s="97">
        <v>1</v>
      </c>
      <c r="I1885" s="96">
        <f t="shared" si="29"/>
        <v>0</v>
      </c>
      <c r="J1885" s="59" t="s">
        <v>832</v>
      </c>
      <c r="K1885" s="93" t="s">
        <v>636</v>
      </c>
    </row>
    <row r="1886" spans="1:11" hidden="1" x14ac:dyDescent="0.3">
      <c r="A1886" s="97" t="s">
        <v>654</v>
      </c>
      <c r="B1886" s="62" t="s">
        <v>440</v>
      </c>
      <c r="C1886" s="97">
        <v>0</v>
      </c>
      <c r="D1886" s="97" t="e">
        <v>#N/A</v>
      </c>
      <c r="E1886" s="97" t="s">
        <v>440</v>
      </c>
      <c r="F1886" s="97" t="s">
        <v>431</v>
      </c>
      <c r="G1886" s="97" t="s">
        <v>2643</v>
      </c>
      <c r="H1886" s="97">
        <v>1</v>
      </c>
      <c r="I1886" s="96">
        <f t="shared" si="29"/>
        <v>0</v>
      </c>
      <c r="J1886" s="59" t="s">
        <v>832</v>
      </c>
      <c r="K1886" s="93" t="s">
        <v>636</v>
      </c>
    </row>
    <row r="1887" spans="1:11" hidden="1" x14ac:dyDescent="0.3">
      <c r="A1887" s="97" t="s">
        <v>654</v>
      </c>
      <c r="B1887" s="62" t="s">
        <v>446</v>
      </c>
      <c r="C1887" s="97">
        <v>0</v>
      </c>
      <c r="D1887" s="97" t="e">
        <v>#N/A</v>
      </c>
      <c r="E1887" s="97" t="s">
        <v>446</v>
      </c>
      <c r="F1887" s="97" t="s">
        <v>431</v>
      </c>
      <c r="G1887" s="97" t="s">
        <v>3651</v>
      </c>
      <c r="H1887" s="97">
        <v>1</v>
      </c>
      <c r="I1887" s="96">
        <f t="shared" si="29"/>
        <v>0</v>
      </c>
      <c r="J1887" s="59" t="s">
        <v>832</v>
      </c>
      <c r="K1887" s="93" t="s">
        <v>636</v>
      </c>
    </row>
    <row r="1888" spans="1:11" hidden="1" x14ac:dyDescent="0.3">
      <c r="A1888" s="97" t="s">
        <v>654</v>
      </c>
      <c r="B1888" s="62" t="s">
        <v>434</v>
      </c>
      <c r="C1888" s="97">
        <v>0</v>
      </c>
      <c r="D1888" s="97" t="e">
        <v>#N/A</v>
      </c>
      <c r="E1888" s="97" t="s">
        <v>434</v>
      </c>
      <c r="F1888" s="97" t="s">
        <v>431</v>
      </c>
      <c r="G1888" s="97" t="s">
        <v>3652</v>
      </c>
      <c r="H1888" s="55">
        <v>1</v>
      </c>
      <c r="I1888" s="96">
        <f t="shared" si="29"/>
        <v>0</v>
      </c>
      <c r="J1888" s="59" t="s">
        <v>832</v>
      </c>
      <c r="K1888" s="93" t="s">
        <v>636</v>
      </c>
    </row>
    <row r="1889" spans="1:11" hidden="1" x14ac:dyDescent="0.3">
      <c r="A1889" s="97" t="s">
        <v>654</v>
      </c>
      <c r="B1889" s="62" t="s">
        <v>449</v>
      </c>
      <c r="C1889" s="97">
        <v>0</v>
      </c>
      <c r="D1889" s="97" t="e">
        <v>#N/A</v>
      </c>
      <c r="E1889" s="97" t="s">
        <v>449</v>
      </c>
      <c r="F1889" s="97" t="s">
        <v>431</v>
      </c>
      <c r="G1889" s="97" t="s">
        <v>831</v>
      </c>
      <c r="H1889" s="97">
        <v>1</v>
      </c>
      <c r="I1889" s="96">
        <f t="shared" si="29"/>
        <v>0</v>
      </c>
      <c r="J1889" s="59" t="s">
        <v>832</v>
      </c>
      <c r="K1889" s="93" t="s">
        <v>636</v>
      </c>
    </row>
    <row r="1890" spans="1:11" hidden="1" x14ac:dyDescent="0.3">
      <c r="A1890" s="97" t="s">
        <v>672</v>
      </c>
      <c r="B1890" s="62" t="s">
        <v>3653</v>
      </c>
      <c r="C1890" s="97" t="s">
        <v>3653</v>
      </c>
      <c r="D1890" s="97">
        <v>298</v>
      </c>
      <c r="E1890" s="97" t="s">
        <v>2400</v>
      </c>
      <c r="F1890" s="97" t="s">
        <v>419</v>
      </c>
      <c r="G1890" s="97" t="s">
        <v>656</v>
      </c>
      <c r="H1890" s="97">
        <v>1</v>
      </c>
      <c r="I1890" s="96">
        <f t="shared" si="29"/>
        <v>0</v>
      </c>
      <c r="J1890" s="59">
        <v>1</v>
      </c>
      <c r="K1890" s="93" t="s">
        <v>624</v>
      </c>
    </row>
    <row r="1891" spans="1:11" hidden="1" x14ac:dyDescent="0.3">
      <c r="A1891" s="97" t="s">
        <v>672</v>
      </c>
      <c r="B1891" s="62" t="s">
        <v>3654</v>
      </c>
      <c r="C1891" s="97" t="s">
        <v>3654</v>
      </c>
      <c r="D1891" s="97">
        <v>290</v>
      </c>
      <c r="E1891" s="97" t="s">
        <v>2400</v>
      </c>
      <c r="F1891" s="97" t="s">
        <v>419</v>
      </c>
      <c r="G1891" s="97" t="s">
        <v>656</v>
      </c>
      <c r="H1891" s="97">
        <v>1</v>
      </c>
      <c r="I1891" s="96">
        <f t="shared" si="29"/>
        <v>0</v>
      </c>
      <c r="J1891" s="59">
        <v>1</v>
      </c>
      <c r="K1891" s="93" t="s">
        <v>624</v>
      </c>
    </row>
    <row r="1892" spans="1:11" hidden="1" x14ac:dyDescent="0.3">
      <c r="A1892" s="97" t="s">
        <v>672</v>
      </c>
      <c r="B1892" s="62" t="s">
        <v>3655</v>
      </c>
      <c r="C1892" s="97" t="s">
        <v>3655</v>
      </c>
      <c r="D1892" s="97">
        <v>290</v>
      </c>
      <c r="E1892" s="97" t="s">
        <v>2400</v>
      </c>
      <c r="F1892" s="97" t="s">
        <v>419</v>
      </c>
      <c r="G1892" s="97" t="s">
        <v>656</v>
      </c>
      <c r="H1892" s="97">
        <v>1</v>
      </c>
      <c r="I1892" s="96">
        <f t="shared" si="29"/>
        <v>0</v>
      </c>
      <c r="J1892" s="59">
        <v>1</v>
      </c>
      <c r="K1892" s="93" t="s">
        <v>624</v>
      </c>
    </row>
    <row r="1893" spans="1:11" hidden="1" x14ac:dyDescent="0.3">
      <c r="A1893" s="97" t="s">
        <v>672</v>
      </c>
      <c r="B1893" s="62" t="s">
        <v>3656</v>
      </c>
      <c r="C1893" s="97" t="s">
        <v>3656</v>
      </c>
      <c r="D1893" s="97">
        <v>265</v>
      </c>
      <c r="E1893" s="97" t="s">
        <v>2400</v>
      </c>
      <c r="F1893" s="97" t="s">
        <v>419</v>
      </c>
      <c r="G1893" s="97" t="s">
        <v>656</v>
      </c>
      <c r="H1893" s="97">
        <v>1</v>
      </c>
      <c r="I1893" s="96">
        <f t="shared" si="29"/>
        <v>0</v>
      </c>
      <c r="J1893" s="59">
        <v>1</v>
      </c>
      <c r="K1893" s="93" t="s">
        <v>624</v>
      </c>
    </row>
    <row r="1894" spans="1:11" hidden="1" x14ac:dyDescent="0.3">
      <c r="A1894" s="97" t="s">
        <v>672</v>
      </c>
      <c r="B1894" s="62" t="s">
        <v>3657</v>
      </c>
      <c r="C1894" s="97" t="s">
        <v>3658</v>
      </c>
      <c r="D1894" s="97">
        <v>265</v>
      </c>
      <c r="E1894" s="97" t="s">
        <v>2400</v>
      </c>
      <c r="F1894" s="97" t="s">
        <v>419</v>
      </c>
      <c r="G1894" s="97" t="s">
        <v>656</v>
      </c>
      <c r="H1894" s="97">
        <v>1</v>
      </c>
      <c r="I1894" s="96">
        <f t="shared" si="29"/>
        <v>0</v>
      </c>
      <c r="J1894" s="59">
        <v>1</v>
      </c>
      <c r="K1894" s="93" t="s">
        <v>624</v>
      </c>
    </row>
    <row r="1895" spans="1:11" hidden="1" x14ac:dyDescent="0.3">
      <c r="A1895" s="97" t="s">
        <v>672</v>
      </c>
      <c r="B1895" s="62" t="s">
        <v>3659</v>
      </c>
      <c r="C1895" s="97" t="s">
        <v>3660</v>
      </c>
      <c r="D1895" s="97">
        <v>207</v>
      </c>
      <c r="E1895" s="97" t="s">
        <v>2400</v>
      </c>
      <c r="F1895" s="97" t="s">
        <v>419</v>
      </c>
      <c r="G1895" s="97" t="s">
        <v>656</v>
      </c>
      <c r="H1895" s="97">
        <v>1</v>
      </c>
      <c r="I1895" s="96">
        <f t="shared" si="29"/>
        <v>0</v>
      </c>
      <c r="J1895" s="59">
        <v>1</v>
      </c>
      <c r="K1895" s="93" t="s">
        <v>624</v>
      </c>
    </row>
    <row r="1896" spans="1:11" hidden="1" x14ac:dyDescent="0.3">
      <c r="A1896" s="97" t="s">
        <v>672</v>
      </c>
      <c r="B1896" s="62" t="s">
        <v>3661</v>
      </c>
      <c r="C1896" s="97" t="s">
        <v>3661</v>
      </c>
      <c r="D1896" s="97">
        <v>189</v>
      </c>
      <c r="E1896" s="97" t="s">
        <v>2400</v>
      </c>
      <c r="F1896" s="97" t="s">
        <v>419</v>
      </c>
      <c r="G1896" s="97" t="s">
        <v>656</v>
      </c>
      <c r="H1896" s="97">
        <v>1</v>
      </c>
      <c r="I1896" s="96">
        <f t="shared" si="29"/>
        <v>0</v>
      </c>
      <c r="J1896" s="59">
        <v>1</v>
      </c>
      <c r="K1896" s="93" t="s">
        <v>624</v>
      </c>
    </row>
    <row r="1897" spans="1:11" hidden="1" x14ac:dyDescent="0.3">
      <c r="A1897" s="97" t="s">
        <v>672</v>
      </c>
      <c r="B1897" s="62" t="s">
        <v>3662</v>
      </c>
      <c r="C1897" s="97" t="s">
        <v>3663</v>
      </c>
      <c r="D1897" s="97">
        <v>189</v>
      </c>
      <c r="E1897" s="97" t="s">
        <v>2400</v>
      </c>
      <c r="F1897" s="97" t="s">
        <v>419</v>
      </c>
      <c r="G1897" s="97" t="s">
        <v>656</v>
      </c>
      <c r="H1897" s="97">
        <v>1</v>
      </c>
      <c r="I1897" s="96">
        <f t="shared" si="29"/>
        <v>0</v>
      </c>
      <c r="J1897" s="59">
        <v>1</v>
      </c>
      <c r="K1897" s="93" t="s">
        <v>624</v>
      </c>
    </row>
    <row r="1898" spans="1:11" hidden="1" x14ac:dyDescent="0.3">
      <c r="A1898" s="97" t="s">
        <v>672</v>
      </c>
      <c r="B1898" s="62" t="s">
        <v>3664</v>
      </c>
      <c r="C1898" s="97" t="s">
        <v>3664</v>
      </c>
      <c r="D1898" s="97">
        <v>181.7</v>
      </c>
      <c r="E1898" s="97" t="s">
        <v>2400</v>
      </c>
      <c r="F1898" s="97" t="s">
        <v>419</v>
      </c>
      <c r="G1898" s="97" t="s">
        <v>656</v>
      </c>
      <c r="H1898" s="97">
        <v>1</v>
      </c>
      <c r="I1898" s="96">
        <f t="shared" si="29"/>
        <v>0</v>
      </c>
      <c r="J1898" s="59">
        <v>1</v>
      </c>
      <c r="K1898" s="93" t="s">
        <v>624</v>
      </c>
    </row>
    <row r="1899" spans="1:11" hidden="1" x14ac:dyDescent="0.3">
      <c r="A1899" s="97" t="s">
        <v>672</v>
      </c>
      <c r="B1899" s="62" t="s">
        <v>3665</v>
      </c>
      <c r="C1899" s="97" t="s">
        <v>3666</v>
      </c>
      <c r="D1899" s="97">
        <v>168</v>
      </c>
      <c r="E1899" s="97" t="s">
        <v>2400</v>
      </c>
      <c r="F1899" s="97" t="s">
        <v>419</v>
      </c>
      <c r="G1899" s="97" t="s">
        <v>656</v>
      </c>
      <c r="H1899" s="97">
        <v>1</v>
      </c>
      <c r="I1899" s="96">
        <f t="shared" si="29"/>
        <v>0</v>
      </c>
      <c r="J1899" s="59">
        <v>1</v>
      </c>
      <c r="K1899" s="93" t="s">
        <v>624</v>
      </c>
    </row>
    <row r="1900" spans="1:11" hidden="1" x14ac:dyDescent="0.3">
      <c r="A1900" s="97" t="s">
        <v>672</v>
      </c>
      <c r="B1900" s="62" t="s">
        <v>3667</v>
      </c>
      <c r="C1900" s="97" t="s">
        <v>3668</v>
      </c>
      <c r="D1900" s="97">
        <v>168</v>
      </c>
      <c r="E1900" s="97" t="s">
        <v>2400</v>
      </c>
      <c r="F1900" s="97" t="s">
        <v>419</v>
      </c>
      <c r="G1900" s="97" t="s">
        <v>656</v>
      </c>
      <c r="H1900" s="97">
        <v>1</v>
      </c>
      <c r="I1900" s="96">
        <f t="shared" si="29"/>
        <v>0</v>
      </c>
      <c r="J1900" s="59">
        <v>1</v>
      </c>
      <c r="K1900" s="93" t="s">
        <v>624</v>
      </c>
    </row>
    <row r="1901" spans="1:11" hidden="1" x14ac:dyDescent="0.3">
      <c r="A1901" s="97" t="s">
        <v>672</v>
      </c>
      <c r="B1901" s="62" t="s">
        <v>3669</v>
      </c>
      <c r="C1901" s="97" t="s">
        <v>3670</v>
      </c>
      <c r="D1901" s="97">
        <v>162</v>
      </c>
      <c r="E1901" s="97" t="s">
        <v>2400</v>
      </c>
      <c r="F1901" s="97" t="s">
        <v>419</v>
      </c>
      <c r="G1901" s="97" t="s">
        <v>656</v>
      </c>
      <c r="H1901" s="97">
        <v>1</v>
      </c>
      <c r="I1901" s="96">
        <f t="shared" si="29"/>
        <v>0</v>
      </c>
      <c r="J1901" s="59">
        <v>1</v>
      </c>
      <c r="K1901" s="93" t="s">
        <v>624</v>
      </c>
    </row>
    <row r="1902" spans="1:11" hidden="1" x14ac:dyDescent="0.3">
      <c r="A1902" s="97" t="s">
        <v>672</v>
      </c>
      <c r="B1902" s="62" t="s">
        <v>3671</v>
      </c>
      <c r="C1902" s="97" t="s">
        <v>3672</v>
      </c>
      <c r="D1902" s="97">
        <v>162</v>
      </c>
      <c r="E1902" s="97" t="s">
        <v>2400</v>
      </c>
      <c r="F1902" s="97" t="s">
        <v>419</v>
      </c>
      <c r="G1902" s="97" t="s">
        <v>656</v>
      </c>
      <c r="H1902" s="97">
        <v>1</v>
      </c>
      <c r="I1902" s="96">
        <f t="shared" si="29"/>
        <v>0</v>
      </c>
      <c r="J1902" s="59">
        <v>1</v>
      </c>
      <c r="K1902" s="93" t="s">
        <v>624</v>
      </c>
    </row>
    <row r="1903" spans="1:11" hidden="1" x14ac:dyDescent="0.3">
      <c r="A1903" s="97" t="s">
        <v>672</v>
      </c>
      <c r="B1903" s="62" t="s">
        <v>579</v>
      </c>
      <c r="C1903" s="97" t="s">
        <v>3673</v>
      </c>
      <c r="D1903" s="97">
        <v>155.1</v>
      </c>
      <c r="E1903" s="97" t="s">
        <v>2400</v>
      </c>
      <c r="F1903" s="97" t="s">
        <v>419</v>
      </c>
      <c r="G1903" s="97" t="s">
        <v>656</v>
      </c>
      <c r="H1903" s="97">
        <v>1</v>
      </c>
      <c r="I1903" s="96">
        <f t="shared" si="29"/>
        <v>0</v>
      </c>
      <c r="J1903" s="59">
        <v>1</v>
      </c>
      <c r="K1903" s="93" t="s">
        <v>624</v>
      </c>
    </row>
    <row r="1904" spans="1:11" hidden="1" x14ac:dyDescent="0.3">
      <c r="A1904" s="97" t="s">
        <v>672</v>
      </c>
      <c r="B1904" s="62" t="s">
        <v>3674</v>
      </c>
      <c r="C1904" s="97" t="s">
        <v>3674</v>
      </c>
      <c r="D1904" s="97">
        <v>150</v>
      </c>
      <c r="E1904" s="97" t="s">
        <v>2400</v>
      </c>
      <c r="F1904" s="97" t="s">
        <v>419</v>
      </c>
      <c r="G1904" s="97" t="s">
        <v>656</v>
      </c>
      <c r="H1904" s="97">
        <v>1</v>
      </c>
      <c r="I1904" s="96">
        <f t="shared" si="29"/>
        <v>0</v>
      </c>
      <c r="J1904" s="59">
        <v>1</v>
      </c>
      <c r="K1904" s="93" t="s">
        <v>624</v>
      </c>
    </row>
    <row r="1905" spans="1:11" hidden="1" x14ac:dyDescent="0.3">
      <c r="A1905" s="97" t="s">
        <v>672</v>
      </c>
      <c r="B1905" s="62" t="s">
        <v>3675</v>
      </c>
      <c r="C1905" s="97" t="s">
        <v>3675</v>
      </c>
      <c r="D1905" s="97">
        <v>150</v>
      </c>
      <c r="E1905" s="97" t="s">
        <v>2400</v>
      </c>
      <c r="F1905" s="97" t="s">
        <v>419</v>
      </c>
      <c r="G1905" s="97" t="s">
        <v>656</v>
      </c>
      <c r="H1905" s="97">
        <v>1</v>
      </c>
      <c r="I1905" s="96">
        <f t="shared" si="29"/>
        <v>0</v>
      </c>
      <c r="J1905" s="59">
        <v>1</v>
      </c>
      <c r="K1905" s="93" t="s">
        <v>624</v>
      </c>
    </row>
    <row r="1906" spans="1:11" hidden="1" x14ac:dyDescent="0.3">
      <c r="A1906" s="97" t="s">
        <v>672</v>
      </c>
      <c r="B1906" s="62" t="s">
        <v>3676</v>
      </c>
      <c r="C1906" s="97" t="s">
        <v>3676</v>
      </c>
      <c r="D1906" s="97">
        <v>150</v>
      </c>
      <c r="E1906" s="97" t="s">
        <v>2400</v>
      </c>
      <c r="F1906" s="97" t="s">
        <v>419</v>
      </c>
      <c r="G1906" s="97" t="s">
        <v>656</v>
      </c>
      <c r="H1906" s="97">
        <v>1</v>
      </c>
      <c r="I1906" s="96">
        <f t="shared" si="29"/>
        <v>0</v>
      </c>
      <c r="J1906" s="59">
        <v>1</v>
      </c>
      <c r="K1906" s="93" t="s">
        <v>624</v>
      </c>
    </row>
    <row r="1907" spans="1:11" hidden="1" x14ac:dyDescent="0.3">
      <c r="A1907" s="97" t="s">
        <v>672</v>
      </c>
      <c r="B1907" s="62" t="s">
        <v>3677</v>
      </c>
      <c r="C1907" s="97" t="s">
        <v>3678</v>
      </c>
      <c r="D1907" s="97">
        <v>150</v>
      </c>
      <c r="E1907" s="97" t="s">
        <v>2400</v>
      </c>
      <c r="F1907" s="97" t="s">
        <v>419</v>
      </c>
      <c r="G1907" s="97" t="s">
        <v>656</v>
      </c>
      <c r="H1907" s="97">
        <v>1</v>
      </c>
      <c r="I1907" s="96">
        <f t="shared" si="29"/>
        <v>0</v>
      </c>
      <c r="J1907" s="59">
        <v>1</v>
      </c>
      <c r="K1907" s="93" t="s">
        <v>624</v>
      </c>
    </row>
    <row r="1908" spans="1:11" hidden="1" x14ac:dyDescent="0.3">
      <c r="A1908" s="97" t="s">
        <v>672</v>
      </c>
      <c r="B1908" s="62" t="s">
        <v>3679</v>
      </c>
      <c r="C1908" s="97" t="s">
        <v>3680</v>
      </c>
      <c r="D1908" s="97">
        <v>150</v>
      </c>
      <c r="E1908" s="97" t="s">
        <v>2400</v>
      </c>
      <c r="F1908" s="97" t="s">
        <v>419</v>
      </c>
      <c r="G1908" s="97" t="s">
        <v>656</v>
      </c>
      <c r="H1908" s="97">
        <v>1</v>
      </c>
      <c r="I1908" s="96">
        <f t="shared" si="29"/>
        <v>0</v>
      </c>
      <c r="J1908" s="59">
        <v>1</v>
      </c>
      <c r="K1908" s="93" t="s">
        <v>624</v>
      </c>
    </row>
    <row r="1909" spans="1:11" hidden="1" x14ac:dyDescent="0.3">
      <c r="A1909" s="97" t="s">
        <v>672</v>
      </c>
      <c r="B1909" s="62" t="s">
        <v>3681</v>
      </c>
      <c r="C1909" s="97" t="s">
        <v>3682</v>
      </c>
      <c r="D1909" s="97">
        <v>150</v>
      </c>
      <c r="E1909" s="97" t="s">
        <v>2400</v>
      </c>
      <c r="F1909" s="97" t="s">
        <v>419</v>
      </c>
      <c r="G1909" s="97" t="s">
        <v>656</v>
      </c>
      <c r="H1909" s="97">
        <v>1</v>
      </c>
      <c r="I1909" s="96">
        <f t="shared" si="29"/>
        <v>0</v>
      </c>
      <c r="J1909" s="59">
        <v>1</v>
      </c>
      <c r="K1909" s="93" t="s">
        <v>624</v>
      </c>
    </row>
    <row r="1910" spans="1:11" hidden="1" x14ac:dyDescent="0.3">
      <c r="A1910" s="97" t="s">
        <v>672</v>
      </c>
      <c r="B1910" s="62" t="s">
        <v>3683</v>
      </c>
      <c r="C1910" s="97" t="s">
        <v>3684</v>
      </c>
      <c r="D1910" s="97">
        <v>150</v>
      </c>
      <c r="E1910" s="97" t="s">
        <v>2400</v>
      </c>
      <c r="F1910" s="97" t="s">
        <v>419</v>
      </c>
      <c r="G1910" s="97" t="s">
        <v>656</v>
      </c>
      <c r="H1910" s="97">
        <v>1</v>
      </c>
      <c r="I1910" s="96">
        <f t="shared" si="29"/>
        <v>0</v>
      </c>
      <c r="J1910" s="59">
        <v>1</v>
      </c>
      <c r="K1910" s="93" t="s">
        <v>624</v>
      </c>
    </row>
    <row r="1911" spans="1:11" hidden="1" x14ac:dyDescent="0.3">
      <c r="A1911" s="97" t="s">
        <v>672</v>
      </c>
      <c r="B1911" s="62" t="s">
        <v>3685</v>
      </c>
      <c r="C1911" s="97" t="s">
        <v>3686</v>
      </c>
      <c r="D1911" s="97">
        <v>150</v>
      </c>
      <c r="E1911" s="97" t="s">
        <v>2400</v>
      </c>
      <c r="F1911" s="97" t="s">
        <v>419</v>
      </c>
      <c r="G1911" s="97" t="s">
        <v>656</v>
      </c>
      <c r="H1911" s="97">
        <v>1</v>
      </c>
      <c r="I1911" s="96">
        <f t="shared" si="29"/>
        <v>0</v>
      </c>
      <c r="J1911" s="59">
        <v>1</v>
      </c>
      <c r="K1911" s="93" t="s">
        <v>624</v>
      </c>
    </row>
    <row r="1912" spans="1:11" hidden="1" x14ac:dyDescent="0.3">
      <c r="A1912" s="97" t="s">
        <v>672</v>
      </c>
      <c r="B1912" s="62" t="s">
        <v>3687</v>
      </c>
      <c r="C1912" s="97" t="s">
        <v>3688</v>
      </c>
      <c r="D1912" s="97">
        <v>150</v>
      </c>
      <c r="E1912" s="97" t="s">
        <v>2400</v>
      </c>
      <c r="F1912" s="97" t="s">
        <v>419</v>
      </c>
      <c r="G1912" s="97" t="s">
        <v>656</v>
      </c>
      <c r="H1912" s="97">
        <v>1</v>
      </c>
      <c r="I1912" s="96">
        <f t="shared" si="29"/>
        <v>0</v>
      </c>
      <c r="J1912" s="59">
        <v>1</v>
      </c>
      <c r="K1912" s="93" t="s">
        <v>624</v>
      </c>
    </row>
    <row r="1913" spans="1:11" hidden="1" x14ac:dyDescent="0.3">
      <c r="A1913" s="97" t="s">
        <v>672</v>
      </c>
      <c r="B1913" s="62" t="s">
        <v>3689</v>
      </c>
      <c r="C1913" s="97" t="s">
        <v>3690</v>
      </c>
      <c r="D1913" s="97">
        <v>150</v>
      </c>
      <c r="E1913" s="97" t="s">
        <v>2400</v>
      </c>
      <c r="F1913" s="97" t="s">
        <v>419</v>
      </c>
      <c r="G1913" s="97" t="s">
        <v>656</v>
      </c>
      <c r="H1913" s="97">
        <v>1</v>
      </c>
      <c r="I1913" s="96">
        <f t="shared" si="29"/>
        <v>0</v>
      </c>
      <c r="J1913" s="59">
        <v>1</v>
      </c>
      <c r="K1913" s="93" t="s">
        <v>624</v>
      </c>
    </row>
    <row r="1914" spans="1:11" hidden="1" x14ac:dyDescent="0.3">
      <c r="A1914" s="97" t="s">
        <v>672</v>
      </c>
      <c r="B1914" s="62" t="s">
        <v>3691</v>
      </c>
      <c r="C1914" s="97" t="s">
        <v>3691</v>
      </c>
      <c r="D1914" s="97">
        <v>144.1</v>
      </c>
      <c r="E1914" s="97" t="s">
        <v>2400</v>
      </c>
      <c r="F1914" s="97" t="s">
        <v>419</v>
      </c>
      <c r="G1914" s="97" t="s">
        <v>656</v>
      </c>
      <c r="H1914" s="97">
        <v>1</v>
      </c>
      <c r="I1914" s="96">
        <f t="shared" si="29"/>
        <v>0</v>
      </c>
      <c r="J1914" s="59">
        <v>1</v>
      </c>
      <c r="K1914" s="93" t="s">
        <v>624</v>
      </c>
    </row>
    <row r="1915" spans="1:11" hidden="1" x14ac:dyDescent="0.3">
      <c r="A1915" s="97" t="s">
        <v>672</v>
      </c>
      <c r="B1915" s="62" t="s">
        <v>3692</v>
      </c>
      <c r="C1915" s="97" t="s">
        <v>3692</v>
      </c>
      <c r="D1915" s="97">
        <v>142.6</v>
      </c>
      <c r="E1915" s="97" t="s">
        <v>2400</v>
      </c>
      <c r="F1915" s="97" t="s">
        <v>419</v>
      </c>
      <c r="G1915" s="97" t="s">
        <v>656</v>
      </c>
      <c r="H1915" s="97">
        <v>1</v>
      </c>
      <c r="I1915" s="96">
        <f t="shared" si="29"/>
        <v>0</v>
      </c>
      <c r="J1915" s="59">
        <v>1</v>
      </c>
      <c r="K1915" s="93" t="s">
        <v>624</v>
      </c>
    </row>
    <row r="1916" spans="1:11" hidden="1" x14ac:dyDescent="0.3">
      <c r="A1916" s="97" t="s">
        <v>672</v>
      </c>
      <c r="B1916" s="62" t="s">
        <v>3693</v>
      </c>
      <c r="C1916" s="97" t="s">
        <v>3694</v>
      </c>
      <c r="D1916" s="97">
        <v>140</v>
      </c>
      <c r="E1916" s="97" t="s">
        <v>2400</v>
      </c>
      <c r="F1916" s="97" t="s">
        <v>419</v>
      </c>
      <c r="G1916" s="97" t="s">
        <v>656</v>
      </c>
      <c r="H1916" s="97">
        <v>1</v>
      </c>
      <c r="I1916" s="96">
        <f t="shared" si="29"/>
        <v>0</v>
      </c>
      <c r="J1916" s="59">
        <v>1</v>
      </c>
      <c r="K1916" s="93" t="s">
        <v>624</v>
      </c>
    </row>
    <row r="1917" spans="1:11" hidden="1" x14ac:dyDescent="0.3">
      <c r="A1917" s="97" t="s">
        <v>672</v>
      </c>
      <c r="B1917" s="62" t="s">
        <v>3695</v>
      </c>
      <c r="C1917" s="97" t="s">
        <v>3696</v>
      </c>
      <c r="D1917" s="97">
        <v>138</v>
      </c>
      <c r="E1917" s="97" t="s">
        <v>2400</v>
      </c>
      <c r="F1917" s="97" t="s">
        <v>419</v>
      </c>
      <c r="G1917" s="97" t="s">
        <v>656</v>
      </c>
      <c r="H1917" s="97">
        <v>1</v>
      </c>
      <c r="I1917" s="96">
        <f t="shared" si="29"/>
        <v>0</v>
      </c>
      <c r="J1917" s="59">
        <v>1</v>
      </c>
      <c r="K1917" s="93" t="s">
        <v>624</v>
      </c>
    </row>
    <row r="1918" spans="1:11" hidden="1" x14ac:dyDescent="0.3">
      <c r="A1918" s="97" t="s">
        <v>672</v>
      </c>
      <c r="B1918" s="62" t="s">
        <v>3697</v>
      </c>
      <c r="C1918" s="97" t="s">
        <v>3698</v>
      </c>
      <c r="D1918" s="97">
        <v>132</v>
      </c>
      <c r="E1918" s="97" t="s">
        <v>2400</v>
      </c>
      <c r="F1918" s="97" t="s">
        <v>419</v>
      </c>
      <c r="G1918" s="97" t="s">
        <v>656</v>
      </c>
      <c r="H1918" s="97">
        <v>1</v>
      </c>
      <c r="I1918" s="96">
        <f t="shared" si="29"/>
        <v>0</v>
      </c>
      <c r="J1918" s="59">
        <v>1</v>
      </c>
      <c r="K1918" s="93" t="s">
        <v>624</v>
      </c>
    </row>
    <row r="1919" spans="1:11" hidden="1" x14ac:dyDescent="0.3">
      <c r="A1919" s="97" t="s">
        <v>672</v>
      </c>
      <c r="B1919" s="62" t="s">
        <v>2437</v>
      </c>
      <c r="C1919" s="97" t="s">
        <v>2437</v>
      </c>
      <c r="D1919" s="97">
        <v>132</v>
      </c>
      <c r="E1919" s="97" t="s">
        <v>2400</v>
      </c>
      <c r="F1919" s="97" t="s">
        <v>419</v>
      </c>
      <c r="G1919" s="97" t="s">
        <v>656</v>
      </c>
      <c r="H1919" s="97">
        <v>1</v>
      </c>
      <c r="I1919" s="96">
        <f t="shared" si="29"/>
        <v>0</v>
      </c>
      <c r="J1919" s="59">
        <v>1</v>
      </c>
      <c r="K1919" s="93" t="s">
        <v>624</v>
      </c>
    </row>
    <row r="1920" spans="1:11" hidden="1" x14ac:dyDescent="0.3">
      <c r="A1920" s="97" t="s">
        <v>672</v>
      </c>
      <c r="B1920" s="62" t="s">
        <v>3699</v>
      </c>
      <c r="C1920" s="97" t="s">
        <v>3699</v>
      </c>
      <c r="D1920" s="97">
        <v>132</v>
      </c>
      <c r="E1920" s="97" t="s">
        <v>2400</v>
      </c>
      <c r="F1920" s="97" t="s">
        <v>419</v>
      </c>
      <c r="G1920" s="97" t="s">
        <v>656</v>
      </c>
      <c r="H1920" s="97">
        <v>1</v>
      </c>
      <c r="I1920" s="96">
        <f t="shared" si="29"/>
        <v>0</v>
      </c>
      <c r="J1920" s="59">
        <v>1</v>
      </c>
      <c r="K1920" s="93" t="s">
        <v>624</v>
      </c>
    </row>
    <row r="1921" spans="1:11" hidden="1" x14ac:dyDescent="0.3">
      <c r="A1921" s="97" t="s">
        <v>672</v>
      </c>
      <c r="B1921" s="62" t="s">
        <v>3700</v>
      </c>
      <c r="C1921" s="97" t="s">
        <v>3700</v>
      </c>
      <c r="D1921" s="97">
        <v>125</v>
      </c>
      <c r="E1921" s="97" t="s">
        <v>2400</v>
      </c>
      <c r="F1921" s="97" t="s">
        <v>419</v>
      </c>
      <c r="G1921" s="97" t="s">
        <v>656</v>
      </c>
      <c r="H1921" s="97">
        <v>1</v>
      </c>
      <c r="I1921" s="96">
        <f t="shared" si="29"/>
        <v>0</v>
      </c>
      <c r="J1921" s="59">
        <v>1</v>
      </c>
      <c r="K1921" s="93" t="s">
        <v>624</v>
      </c>
    </row>
    <row r="1922" spans="1:11" hidden="1" x14ac:dyDescent="0.3">
      <c r="A1922" s="97" t="s">
        <v>672</v>
      </c>
      <c r="B1922" s="62" t="s">
        <v>3701</v>
      </c>
      <c r="C1922" s="97" t="s">
        <v>3701</v>
      </c>
      <c r="D1922" s="97">
        <v>124.5</v>
      </c>
      <c r="E1922" s="97" t="s">
        <v>2400</v>
      </c>
      <c r="F1922" s="97" t="s">
        <v>419</v>
      </c>
      <c r="G1922" s="97" t="s">
        <v>656</v>
      </c>
      <c r="H1922" s="97">
        <v>1</v>
      </c>
      <c r="I1922" s="96">
        <f t="shared" ref="I1922:I1985" si="30">NOT(H1922)*1</f>
        <v>0</v>
      </c>
      <c r="J1922" s="59">
        <v>1</v>
      </c>
      <c r="K1922" s="93" t="s">
        <v>624</v>
      </c>
    </row>
    <row r="1923" spans="1:11" hidden="1" x14ac:dyDescent="0.3">
      <c r="A1923" s="97" t="s">
        <v>672</v>
      </c>
      <c r="B1923" s="62" t="s">
        <v>3702</v>
      </c>
      <c r="C1923" s="97" t="s">
        <v>3703</v>
      </c>
      <c r="D1923" s="97">
        <v>120</v>
      </c>
      <c r="E1923" s="97" t="s">
        <v>2400</v>
      </c>
      <c r="F1923" s="97" t="s">
        <v>419</v>
      </c>
      <c r="G1923" s="97" t="s">
        <v>656</v>
      </c>
      <c r="H1923" s="97">
        <v>1</v>
      </c>
      <c r="I1923" s="96">
        <f t="shared" si="30"/>
        <v>0</v>
      </c>
      <c r="J1923" s="59">
        <v>1</v>
      </c>
      <c r="K1923" s="93" t="s">
        <v>624</v>
      </c>
    </row>
    <row r="1924" spans="1:11" hidden="1" x14ac:dyDescent="0.3">
      <c r="A1924" s="97" t="s">
        <v>672</v>
      </c>
      <c r="B1924" s="62" t="s">
        <v>3704</v>
      </c>
      <c r="C1924" s="97" t="s">
        <v>3704</v>
      </c>
      <c r="D1924" s="97">
        <v>106.5</v>
      </c>
      <c r="E1924" s="97" t="s">
        <v>2400</v>
      </c>
      <c r="F1924" s="97" t="s">
        <v>419</v>
      </c>
      <c r="G1924" s="97" t="s">
        <v>656</v>
      </c>
      <c r="H1924" s="97">
        <v>1</v>
      </c>
      <c r="I1924" s="96">
        <f t="shared" si="30"/>
        <v>0</v>
      </c>
      <c r="J1924" s="59">
        <v>1</v>
      </c>
      <c r="K1924" s="93" t="s">
        <v>624</v>
      </c>
    </row>
    <row r="1925" spans="1:11" hidden="1" x14ac:dyDescent="0.3">
      <c r="A1925" s="97" t="s">
        <v>672</v>
      </c>
      <c r="B1925" s="62" t="s">
        <v>3705</v>
      </c>
      <c r="C1925" s="97" t="s">
        <v>3705</v>
      </c>
      <c r="D1925" s="97">
        <v>105</v>
      </c>
      <c r="E1925" s="97" t="s">
        <v>2400</v>
      </c>
      <c r="F1925" s="97" t="s">
        <v>419</v>
      </c>
      <c r="G1925" s="97" t="s">
        <v>656</v>
      </c>
      <c r="H1925" s="97">
        <v>1</v>
      </c>
      <c r="I1925" s="96">
        <f t="shared" si="30"/>
        <v>0</v>
      </c>
      <c r="J1925" s="59">
        <v>1</v>
      </c>
      <c r="K1925" s="93" t="s">
        <v>624</v>
      </c>
    </row>
    <row r="1926" spans="1:11" hidden="1" x14ac:dyDescent="0.3">
      <c r="A1926" s="97" t="s">
        <v>672</v>
      </c>
      <c r="B1926" s="62" t="s">
        <v>3706</v>
      </c>
      <c r="C1926" s="97" t="s">
        <v>3706</v>
      </c>
      <c r="D1926" s="97">
        <v>104.4</v>
      </c>
      <c r="E1926" s="97" t="s">
        <v>2400</v>
      </c>
      <c r="F1926" s="97" t="s">
        <v>419</v>
      </c>
      <c r="G1926" s="97" t="s">
        <v>656</v>
      </c>
      <c r="H1926" s="97">
        <v>1</v>
      </c>
      <c r="I1926" s="96">
        <f t="shared" si="30"/>
        <v>0</v>
      </c>
      <c r="J1926" s="59">
        <v>1</v>
      </c>
      <c r="K1926" s="93" t="s">
        <v>624</v>
      </c>
    </row>
    <row r="1927" spans="1:11" hidden="1" x14ac:dyDescent="0.3">
      <c r="A1927" s="97" t="s">
        <v>672</v>
      </c>
      <c r="B1927" s="62" t="s">
        <v>3707</v>
      </c>
      <c r="C1927" s="97" t="s">
        <v>3707</v>
      </c>
      <c r="D1927" s="97">
        <v>103.5</v>
      </c>
      <c r="E1927" s="97" t="s">
        <v>2400</v>
      </c>
      <c r="F1927" s="97" t="s">
        <v>419</v>
      </c>
      <c r="G1927" s="97" t="s">
        <v>656</v>
      </c>
      <c r="H1927" s="97">
        <v>1</v>
      </c>
      <c r="I1927" s="96">
        <f t="shared" si="30"/>
        <v>0</v>
      </c>
      <c r="J1927" s="59">
        <v>1</v>
      </c>
      <c r="K1927" s="93" t="s">
        <v>624</v>
      </c>
    </row>
    <row r="1928" spans="1:11" hidden="1" x14ac:dyDescent="0.3">
      <c r="A1928" s="97" t="s">
        <v>672</v>
      </c>
      <c r="B1928" s="62" t="s">
        <v>3708</v>
      </c>
      <c r="C1928" s="97" t="s">
        <v>3709</v>
      </c>
      <c r="D1928" s="97">
        <v>103.2</v>
      </c>
      <c r="E1928" s="97" t="s">
        <v>2400</v>
      </c>
      <c r="F1928" s="97" t="s">
        <v>419</v>
      </c>
      <c r="G1928" s="97" t="s">
        <v>656</v>
      </c>
      <c r="H1928" s="97">
        <v>1</v>
      </c>
      <c r="I1928" s="96">
        <f t="shared" si="30"/>
        <v>0</v>
      </c>
      <c r="J1928" s="59">
        <v>1</v>
      </c>
      <c r="K1928" s="93" t="s">
        <v>624</v>
      </c>
    </row>
    <row r="1929" spans="1:11" hidden="1" x14ac:dyDescent="0.3">
      <c r="A1929" s="97" t="s">
        <v>672</v>
      </c>
      <c r="B1929" s="62" t="s">
        <v>3710</v>
      </c>
      <c r="C1929" s="97" t="s">
        <v>3710</v>
      </c>
      <c r="D1929" s="97">
        <v>102.9</v>
      </c>
      <c r="E1929" s="97" t="s">
        <v>2400</v>
      </c>
      <c r="F1929" s="97" t="s">
        <v>419</v>
      </c>
      <c r="G1929" s="97" t="s">
        <v>656</v>
      </c>
      <c r="H1929" s="97">
        <v>1</v>
      </c>
      <c r="I1929" s="96">
        <f t="shared" si="30"/>
        <v>0</v>
      </c>
      <c r="J1929" s="59">
        <v>1</v>
      </c>
      <c r="K1929" s="93" t="s">
        <v>624</v>
      </c>
    </row>
    <row r="1930" spans="1:11" hidden="1" x14ac:dyDescent="0.3">
      <c r="A1930" s="97" t="s">
        <v>672</v>
      </c>
      <c r="B1930" s="62" t="s">
        <v>3711</v>
      </c>
      <c r="C1930" s="97" t="s">
        <v>3712</v>
      </c>
      <c r="D1930" s="97">
        <v>102.5</v>
      </c>
      <c r="E1930" s="97" t="s">
        <v>2400</v>
      </c>
      <c r="F1930" s="97" t="s">
        <v>419</v>
      </c>
      <c r="G1930" s="97" t="s">
        <v>656</v>
      </c>
      <c r="H1930" s="97">
        <v>1</v>
      </c>
      <c r="I1930" s="96">
        <f t="shared" si="30"/>
        <v>0</v>
      </c>
      <c r="J1930" s="59">
        <v>1</v>
      </c>
      <c r="K1930" s="93" t="s">
        <v>624</v>
      </c>
    </row>
    <row r="1931" spans="1:11" hidden="1" x14ac:dyDescent="0.3">
      <c r="A1931" s="97" t="s">
        <v>672</v>
      </c>
      <c r="B1931" s="62" t="s">
        <v>3713</v>
      </c>
      <c r="C1931" s="97" t="s">
        <v>3714</v>
      </c>
      <c r="D1931" s="97">
        <v>102</v>
      </c>
      <c r="E1931" s="97" t="s">
        <v>2400</v>
      </c>
      <c r="F1931" s="97" t="s">
        <v>419</v>
      </c>
      <c r="G1931" s="97" t="s">
        <v>656</v>
      </c>
      <c r="H1931" s="97">
        <v>1</v>
      </c>
      <c r="I1931" s="96">
        <f t="shared" si="30"/>
        <v>0</v>
      </c>
      <c r="J1931" s="59">
        <v>1</v>
      </c>
      <c r="K1931" s="93" t="s">
        <v>624</v>
      </c>
    </row>
    <row r="1932" spans="1:11" hidden="1" x14ac:dyDescent="0.3">
      <c r="A1932" s="97" t="s">
        <v>672</v>
      </c>
      <c r="B1932" s="62" t="s">
        <v>3715</v>
      </c>
      <c r="C1932" s="97" t="s">
        <v>3716</v>
      </c>
      <c r="D1932" s="97">
        <v>102</v>
      </c>
      <c r="E1932" s="97" t="s">
        <v>2400</v>
      </c>
      <c r="F1932" s="97" t="s">
        <v>419</v>
      </c>
      <c r="G1932" s="97" t="s">
        <v>656</v>
      </c>
      <c r="H1932" s="97">
        <v>1</v>
      </c>
      <c r="I1932" s="96">
        <f t="shared" si="30"/>
        <v>0</v>
      </c>
      <c r="J1932" s="59">
        <v>1</v>
      </c>
      <c r="K1932" s="93" t="s">
        <v>624</v>
      </c>
    </row>
    <row r="1933" spans="1:11" hidden="1" x14ac:dyDescent="0.3">
      <c r="A1933" s="97" t="s">
        <v>672</v>
      </c>
      <c r="B1933" s="62" t="s">
        <v>3717</v>
      </c>
      <c r="C1933" s="97" t="s">
        <v>3718</v>
      </c>
      <c r="D1933" s="97">
        <v>100</v>
      </c>
      <c r="E1933" s="97" t="s">
        <v>2400</v>
      </c>
      <c r="F1933" s="97" t="s">
        <v>419</v>
      </c>
      <c r="G1933" s="97" t="s">
        <v>656</v>
      </c>
      <c r="H1933" s="97">
        <v>1</v>
      </c>
      <c r="I1933" s="96">
        <f t="shared" si="30"/>
        <v>0</v>
      </c>
      <c r="J1933" s="59">
        <v>1</v>
      </c>
      <c r="K1933" s="93" t="s">
        <v>624</v>
      </c>
    </row>
    <row r="1934" spans="1:11" hidden="1" x14ac:dyDescent="0.3">
      <c r="A1934" s="97" t="s">
        <v>672</v>
      </c>
      <c r="B1934" s="62" t="s">
        <v>3719</v>
      </c>
      <c r="C1934" s="97" t="s">
        <v>3720</v>
      </c>
      <c r="D1934" s="97">
        <v>100</v>
      </c>
      <c r="E1934" s="97" t="s">
        <v>2400</v>
      </c>
      <c r="F1934" s="97" t="s">
        <v>419</v>
      </c>
      <c r="G1934" s="97" t="s">
        <v>656</v>
      </c>
      <c r="H1934" s="97">
        <v>1</v>
      </c>
      <c r="I1934" s="96">
        <f t="shared" si="30"/>
        <v>0</v>
      </c>
      <c r="J1934" s="59">
        <v>1</v>
      </c>
      <c r="K1934" s="93" t="s">
        <v>624</v>
      </c>
    </row>
    <row r="1935" spans="1:11" hidden="1" x14ac:dyDescent="0.3">
      <c r="A1935" s="97" t="s">
        <v>672</v>
      </c>
      <c r="B1935" s="62" t="s">
        <v>3721</v>
      </c>
      <c r="C1935" s="97" t="s">
        <v>3721</v>
      </c>
      <c r="D1935" s="97">
        <v>90</v>
      </c>
      <c r="E1935" s="97" t="s">
        <v>2400</v>
      </c>
      <c r="F1935" s="97" t="s">
        <v>419</v>
      </c>
      <c r="G1935" s="97" t="s">
        <v>656</v>
      </c>
      <c r="H1935" s="97">
        <v>1</v>
      </c>
      <c r="I1935" s="96">
        <f t="shared" si="30"/>
        <v>0</v>
      </c>
      <c r="J1935" s="59">
        <v>1</v>
      </c>
      <c r="K1935" s="93" t="s">
        <v>624</v>
      </c>
    </row>
    <row r="1936" spans="1:11" hidden="1" x14ac:dyDescent="0.3">
      <c r="A1936" s="97" t="s">
        <v>672</v>
      </c>
      <c r="B1936" s="62" t="s">
        <v>3722</v>
      </c>
      <c r="C1936" s="97" t="s">
        <v>3722</v>
      </c>
      <c r="D1936" s="97">
        <v>90</v>
      </c>
      <c r="E1936" s="97" t="s">
        <v>2400</v>
      </c>
      <c r="F1936" s="97" t="s">
        <v>419</v>
      </c>
      <c r="G1936" s="97" t="s">
        <v>656</v>
      </c>
      <c r="H1936" s="97">
        <v>1</v>
      </c>
      <c r="I1936" s="96">
        <f t="shared" si="30"/>
        <v>0</v>
      </c>
      <c r="J1936" s="59">
        <v>1</v>
      </c>
      <c r="K1936" s="93" t="s">
        <v>624</v>
      </c>
    </row>
    <row r="1937" spans="1:11" hidden="1" x14ac:dyDescent="0.3">
      <c r="A1937" s="97" t="s">
        <v>672</v>
      </c>
      <c r="B1937" s="62" t="s">
        <v>3723</v>
      </c>
      <c r="C1937" s="97" t="s">
        <v>3724</v>
      </c>
      <c r="D1937" s="97">
        <v>90</v>
      </c>
      <c r="E1937" s="97" t="s">
        <v>2400</v>
      </c>
      <c r="F1937" s="97" t="s">
        <v>419</v>
      </c>
      <c r="G1937" s="97" t="s">
        <v>656</v>
      </c>
      <c r="H1937" s="97">
        <v>1</v>
      </c>
      <c r="I1937" s="96">
        <f t="shared" si="30"/>
        <v>0</v>
      </c>
      <c r="J1937" s="59">
        <v>1</v>
      </c>
      <c r="K1937" s="93" t="s">
        <v>624</v>
      </c>
    </row>
    <row r="1938" spans="1:11" hidden="1" x14ac:dyDescent="0.3">
      <c r="A1938" s="97" t="s">
        <v>672</v>
      </c>
      <c r="B1938" s="62" t="s">
        <v>3725</v>
      </c>
      <c r="C1938" s="97" t="s">
        <v>3725</v>
      </c>
      <c r="D1938" s="97">
        <v>85</v>
      </c>
      <c r="E1938" s="97" t="s">
        <v>2400</v>
      </c>
      <c r="F1938" s="97" t="s">
        <v>419</v>
      </c>
      <c r="G1938" s="97" t="s">
        <v>656</v>
      </c>
      <c r="H1938" s="97">
        <v>1</v>
      </c>
      <c r="I1938" s="96">
        <f t="shared" si="30"/>
        <v>0</v>
      </c>
      <c r="J1938" s="59">
        <v>1</v>
      </c>
      <c r="K1938" s="93" t="s">
        <v>624</v>
      </c>
    </row>
    <row r="1939" spans="1:11" hidden="1" x14ac:dyDescent="0.3">
      <c r="A1939" s="97" t="s">
        <v>672</v>
      </c>
      <c r="B1939" s="62" t="s">
        <v>3726</v>
      </c>
      <c r="C1939" s="97" t="s">
        <v>3727</v>
      </c>
      <c r="D1939" s="97">
        <v>80</v>
      </c>
      <c r="E1939" s="97" t="s">
        <v>2400</v>
      </c>
      <c r="F1939" s="97" t="s">
        <v>419</v>
      </c>
      <c r="G1939" s="97" t="s">
        <v>656</v>
      </c>
      <c r="H1939" s="97">
        <v>1</v>
      </c>
      <c r="I1939" s="96">
        <f t="shared" si="30"/>
        <v>0</v>
      </c>
      <c r="J1939" s="59">
        <v>1</v>
      </c>
      <c r="K1939" s="93" t="s">
        <v>624</v>
      </c>
    </row>
    <row r="1940" spans="1:11" hidden="1" x14ac:dyDescent="0.3">
      <c r="A1940" s="97" t="s">
        <v>672</v>
      </c>
      <c r="B1940" s="62" t="s">
        <v>3728</v>
      </c>
      <c r="C1940" s="97" t="s">
        <v>3729</v>
      </c>
      <c r="D1940" s="97">
        <v>78.2</v>
      </c>
      <c r="E1940" s="97" t="s">
        <v>2400</v>
      </c>
      <c r="F1940" s="97" t="s">
        <v>419</v>
      </c>
      <c r="G1940" s="97" t="s">
        <v>656</v>
      </c>
      <c r="H1940" s="97">
        <v>1</v>
      </c>
      <c r="I1940" s="96">
        <f t="shared" si="30"/>
        <v>0</v>
      </c>
      <c r="J1940" s="59">
        <v>1</v>
      </c>
      <c r="K1940" s="93" t="s">
        <v>624</v>
      </c>
    </row>
    <row r="1941" spans="1:11" hidden="1" x14ac:dyDescent="0.3">
      <c r="A1941" s="97" t="s">
        <v>672</v>
      </c>
      <c r="B1941" s="62" t="s">
        <v>3730</v>
      </c>
      <c r="C1941" s="97" t="s">
        <v>3731</v>
      </c>
      <c r="D1941" s="97">
        <v>78.2</v>
      </c>
      <c r="E1941" s="97" t="s">
        <v>2400</v>
      </c>
      <c r="F1941" s="97" t="s">
        <v>419</v>
      </c>
      <c r="G1941" s="97" t="s">
        <v>656</v>
      </c>
      <c r="H1941" s="97">
        <v>1</v>
      </c>
      <c r="I1941" s="96">
        <f t="shared" si="30"/>
        <v>0</v>
      </c>
      <c r="J1941" s="59">
        <v>1</v>
      </c>
      <c r="K1941" s="93" t="s">
        <v>624</v>
      </c>
    </row>
    <row r="1942" spans="1:11" hidden="1" x14ac:dyDescent="0.3">
      <c r="A1942" s="97" t="s">
        <v>672</v>
      </c>
      <c r="B1942" s="62" t="s">
        <v>3732</v>
      </c>
      <c r="C1942" s="97" t="s">
        <v>3733</v>
      </c>
      <c r="D1942" s="97">
        <v>77</v>
      </c>
      <c r="E1942" s="97" t="s">
        <v>2400</v>
      </c>
      <c r="F1942" s="97" t="s">
        <v>419</v>
      </c>
      <c r="G1942" s="97" t="s">
        <v>656</v>
      </c>
      <c r="H1942" s="97">
        <v>1</v>
      </c>
      <c r="I1942" s="96">
        <f t="shared" si="30"/>
        <v>0</v>
      </c>
      <c r="J1942" s="59">
        <v>1</v>
      </c>
      <c r="K1942" s="93" t="s">
        <v>624</v>
      </c>
    </row>
    <row r="1943" spans="1:11" hidden="1" x14ac:dyDescent="0.3">
      <c r="A1943" s="97" t="s">
        <v>672</v>
      </c>
      <c r="B1943" s="62" t="s">
        <v>3734</v>
      </c>
      <c r="C1943" s="97" t="s">
        <v>3735</v>
      </c>
      <c r="D1943" s="97">
        <v>66.599999999999994</v>
      </c>
      <c r="E1943" s="97" t="s">
        <v>2400</v>
      </c>
      <c r="F1943" s="97" t="s">
        <v>419</v>
      </c>
      <c r="G1943" s="97" t="s">
        <v>656</v>
      </c>
      <c r="H1943" s="97">
        <v>1</v>
      </c>
      <c r="I1943" s="96">
        <f t="shared" si="30"/>
        <v>0</v>
      </c>
      <c r="J1943" s="59">
        <v>1</v>
      </c>
      <c r="K1943" s="93" t="s">
        <v>624</v>
      </c>
    </row>
    <row r="1944" spans="1:11" hidden="1" x14ac:dyDescent="0.3">
      <c r="A1944" s="97" t="s">
        <v>672</v>
      </c>
      <c r="B1944" s="62" t="s">
        <v>581</v>
      </c>
      <c r="C1944" s="97" t="s">
        <v>3736</v>
      </c>
      <c r="D1944" s="97">
        <v>65</v>
      </c>
      <c r="E1944" s="97" t="s">
        <v>2400</v>
      </c>
      <c r="F1944" s="97" t="s">
        <v>419</v>
      </c>
      <c r="G1944" s="97" t="s">
        <v>656</v>
      </c>
      <c r="H1944" s="97">
        <v>1</v>
      </c>
      <c r="I1944" s="96">
        <f t="shared" si="30"/>
        <v>0</v>
      </c>
      <c r="J1944" s="59">
        <v>1</v>
      </c>
      <c r="K1944" s="93" t="s">
        <v>624</v>
      </c>
    </row>
    <row r="1945" spans="1:11" hidden="1" x14ac:dyDescent="0.3">
      <c r="A1945" s="97" t="s">
        <v>672</v>
      </c>
      <c r="B1945" s="62" t="s">
        <v>3737</v>
      </c>
      <c r="C1945" s="97" t="s">
        <v>3738</v>
      </c>
      <c r="D1945" s="97">
        <v>60</v>
      </c>
      <c r="E1945" s="97" t="s">
        <v>2400</v>
      </c>
      <c r="F1945" s="97" t="s">
        <v>419</v>
      </c>
      <c r="G1945" s="97" t="s">
        <v>656</v>
      </c>
      <c r="H1945" s="97">
        <v>1</v>
      </c>
      <c r="I1945" s="96">
        <f t="shared" si="30"/>
        <v>0</v>
      </c>
      <c r="J1945" s="59">
        <v>1</v>
      </c>
      <c r="K1945" s="93" t="s">
        <v>624</v>
      </c>
    </row>
    <row r="1946" spans="1:11" hidden="1" x14ac:dyDescent="0.3">
      <c r="A1946" s="97" t="s">
        <v>672</v>
      </c>
      <c r="B1946" s="62" t="s">
        <v>3739</v>
      </c>
      <c r="C1946" s="97" t="s">
        <v>3740</v>
      </c>
      <c r="D1946" s="97">
        <v>56</v>
      </c>
      <c r="E1946" s="97" t="s">
        <v>2400</v>
      </c>
      <c r="F1946" s="97" t="s">
        <v>419</v>
      </c>
      <c r="G1946" s="97" t="s">
        <v>656</v>
      </c>
      <c r="H1946" s="97">
        <v>1</v>
      </c>
      <c r="I1946" s="96">
        <f t="shared" si="30"/>
        <v>0</v>
      </c>
      <c r="J1946" s="59">
        <v>1</v>
      </c>
      <c r="K1946" s="93" t="s">
        <v>624</v>
      </c>
    </row>
    <row r="1947" spans="1:11" hidden="1" x14ac:dyDescent="0.3">
      <c r="A1947" s="97" t="s">
        <v>672</v>
      </c>
      <c r="B1947" s="62" t="s">
        <v>3741</v>
      </c>
      <c r="C1947" s="97" t="s">
        <v>3741</v>
      </c>
      <c r="D1947" s="97">
        <v>54</v>
      </c>
      <c r="E1947" s="97" t="s">
        <v>2400</v>
      </c>
      <c r="F1947" s="97" t="s">
        <v>419</v>
      </c>
      <c r="G1947" s="97" t="s">
        <v>656</v>
      </c>
      <c r="H1947" s="97">
        <v>1</v>
      </c>
      <c r="I1947" s="96">
        <f t="shared" si="30"/>
        <v>0</v>
      </c>
      <c r="J1947" s="59">
        <v>1</v>
      </c>
      <c r="K1947" s="93" t="s">
        <v>624</v>
      </c>
    </row>
    <row r="1948" spans="1:11" hidden="1" x14ac:dyDescent="0.3">
      <c r="A1948" s="97" t="s">
        <v>672</v>
      </c>
      <c r="B1948" s="62" t="s">
        <v>3742</v>
      </c>
      <c r="C1948" s="97" t="s">
        <v>3743</v>
      </c>
      <c r="D1948" s="97">
        <v>50</v>
      </c>
      <c r="E1948" s="97" t="s">
        <v>2400</v>
      </c>
      <c r="F1948" s="97" t="s">
        <v>419</v>
      </c>
      <c r="G1948" s="97" t="s">
        <v>656</v>
      </c>
      <c r="H1948" s="97">
        <v>1</v>
      </c>
      <c r="I1948" s="96">
        <f t="shared" si="30"/>
        <v>0</v>
      </c>
      <c r="J1948" s="59">
        <v>1</v>
      </c>
      <c r="K1948" s="93" t="s">
        <v>624</v>
      </c>
    </row>
    <row r="1949" spans="1:11" hidden="1" x14ac:dyDescent="0.3">
      <c r="A1949" s="97" t="s">
        <v>672</v>
      </c>
      <c r="B1949" s="62" t="s">
        <v>3744</v>
      </c>
      <c r="C1949" s="97" t="s">
        <v>3744</v>
      </c>
      <c r="D1949" s="97">
        <v>49.5</v>
      </c>
      <c r="E1949" s="97" t="s">
        <v>2400</v>
      </c>
      <c r="F1949" s="97" t="s">
        <v>419</v>
      </c>
      <c r="G1949" s="97" t="s">
        <v>656</v>
      </c>
      <c r="H1949" s="97">
        <v>1</v>
      </c>
      <c r="I1949" s="96">
        <f t="shared" si="30"/>
        <v>0</v>
      </c>
      <c r="J1949" s="59">
        <v>1</v>
      </c>
      <c r="K1949" s="93" t="s">
        <v>624</v>
      </c>
    </row>
    <row r="1950" spans="1:11" hidden="1" x14ac:dyDescent="0.3">
      <c r="A1950" s="97" t="s">
        <v>672</v>
      </c>
      <c r="B1950" s="62" t="s">
        <v>3745</v>
      </c>
      <c r="C1950" s="97" t="s">
        <v>3746</v>
      </c>
      <c r="D1950" s="97">
        <v>49</v>
      </c>
      <c r="E1950" s="97" t="s">
        <v>2400</v>
      </c>
      <c r="F1950" s="97" t="s">
        <v>419</v>
      </c>
      <c r="G1950" s="97" t="s">
        <v>656</v>
      </c>
      <c r="H1950" s="97">
        <v>1</v>
      </c>
      <c r="I1950" s="96">
        <f t="shared" si="30"/>
        <v>0</v>
      </c>
      <c r="J1950" s="59">
        <v>1</v>
      </c>
      <c r="K1950" s="93" t="s">
        <v>624</v>
      </c>
    </row>
    <row r="1951" spans="1:11" hidden="1" x14ac:dyDescent="0.3">
      <c r="A1951" s="97" t="s">
        <v>672</v>
      </c>
      <c r="B1951" s="62" t="s">
        <v>3747</v>
      </c>
      <c r="C1951" s="97" t="s">
        <v>3747</v>
      </c>
      <c r="D1951" s="97">
        <v>48.9</v>
      </c>
      <c r="E1951" s="97" t="s">
        <v>2400</v>
      </c>
      <c r="F1951" s="97" t="s">
        <v>419</v>
      </c>
      <c r="G1951" s="97" t="s">
        <v>656</v>
      </c>
      <c r="H1951" s="97">
        <v>1</v>
      </c>
      <c r="I1951" s="96">
        <f t="shared" si="30"/>
        <v>0</v>
      </c>
      <c r="J1951" s="59">
        <v>1</v>
      </c>
      <c r="K1951" s="93" t="s">
        <v>624</v>
      </c>
    </row>
    <row r="1952" spans="1:11" hidden="1" x14ac:dyDescent="0.3">
      <c r="A1952" s="97" t="s">
        <v>672</v>
      </c>
      <c r="B1952" s="62" t="s">
        <v>580</v>
      </c>
      <c r="C1952" s="97" t="s">
        <v>3748</v>
      </c>
      <c r="D1952" s="97">
        <v>47.12</v>
      </c>
      <c r="E1952" s="97" t="s">
        <v>2400</v>
      </c>
      <c r="F1952" s="97" t="s">
        <v>419</v>
      </c>
      <c r="G1952" s="97" t="s">
        <v>656</v>
      </c>
      <c r="H1952" s="97">
        <v>1</v>
      </c>
      <c r="I1952" s="96">
        <f t="shared" si="30"/>
        <v>0</v>
      </c>
      <c r="J1952" s="59">
        <v>1</v>
      </c>
      <c r="K1952" s="93" t="s">
        <v>624</v>
      </c>
    </row>
    <row r="1953" spans="1:11" hidden="1" x14ac:dyDescent="0.3">
      <c r="A1953" s="97" t="s">
        <v>672</v>
      </c>
      <c r="B1953" s="62" t="s">
        <v>3749</v>
      </c>
      <c r="C1953" s="97" t="s">
        <v>3750</v>
      </c>
      <c r="D1953" s="97">
        <v>45</v>
      </c>
      <c r="E1953" s="97" t="s">
        <v>2400</v>
      </c>
      <c r="F1953" s="97" t="s">
        <v>419</v>
      </c>
      <c r="G1953" s="97" t="s">
        <v>656</v>
      </c>
      <c r="H1953" s="97">
        <v>1</v>
      </c>
      <c r="I1953" s="96">
        <f t="shared" si="30"/>
        <v>0</v>
      </c>
      <c r="J1953" s="59">
        <v>1</v>
      </c>
      <c r="K1953" s="93" t="s">
        <v>624</v>
      </c>
    </row>
    <row r="1954" spans="1:11" hidden="1" x14ac:dyDescent="0.3">
      <c r="A1954" s="97" t="s">
        <v>672</v>
      </c>
      <c r="B1954" s="62" t="s">
        <v>3751</v>
      </c>
      <c r="C1954" s="97" t="s">
        <v>3751</v>
      </c>
      <c r="D1954" s="97">
        <v>43.1</v>
      </c>
      <c r="E1954" s="97" t="s">
        <v>2400</v>
      </c>
      <c r="F1954" s="97" t="s">
        <v>419</v>
      </c>
      <c r="G1954" s="97" t="s">
        <v>656</v>
      </c>
      <c r="H1954" s="97">
        <v>1</v>
      </c>
      <c r="I1954" s="96">
        <f t="shared" si="30"/>
        <v>0</v>
      </c>
      <c r="J1954" s="59">
        <v>1</v>
      </c>
      <c r="K1954" s="93" t="s">
        <v>624</v>
      </c>
    </row>
    <row r="1955" spans="1:11" hidden="1" x14ac:dyDescent="0.3">
      <c r="A1955" s="97" t="s">
        <v>672</v>
      </c>
      <c r="B1955" s="62" t="s">
        <v>3752</v>
      </c>
      <c r="C1955" s="97" t="s">
        <v>3753</v>
      </c>
      <c r="D1955" s="97">
        <v>43</v>
      </c>
      <c r="E1955" s="97" t="s">
        <v>2400</v>
      </c>
      <c r="F1955" s="97" t="s">
        <v>419</v>
      </c>
      <c r="G1955" s="97" t="s">
        <v>656</v>
      </c>
      <c r="H1955" s="97">
        <v>1</v>
      </c>
      <c r="I1955" s="96">
        <f t="shared" si="30"/>
        <v>0</v>
      </c>
      <c r="J1955" s="59">
        <v>1</v>
      </c>
      <c r="K1955" s="93" t="s">
        <v>624</v>
      </c>
    </row>
    <row r="1956" spans="1:11" hidden="1" x14ac:dyDescent="0.3">
      <c r="A1956" s="97" t="s">
        <v>672</v>
      </c>
      <c r="B1956" s="62" t="s">
        <v>3754</v>
      </c>
      <c r="C1956" s="97" t="s">
        <v>3755</v>
      </c>
      <c r="D1956" s="97">
        <v>42.96</v>
      </c>
      <c r="E1956" s="97" t="s">
        <v>2400</v>
      </c>
      <c r="F1956" s="97" t="s">
        <v>419</v>
      </c>
      <c r="G1956" s="97" t="s">
        <v>656</v>
      </c>
      <c r="H1956" s="97">
        <v>1</v>
      </c>
      <c r="I1956" s="96">
        <f t="shared" si="30"/>
        <v>0</v>
      </c>
      <c r="J1956" s="59">
        <v>1</v>
      </c>
      <c r="K1956" s="93" t="s">
        <v>624</v>
      </c>
    </row>
    <row r="1957" spans="1:11" hidden="1" x14ac:dyDescent="0.3">
      <c r="A1957" s="97" t="s">
        <v>672</v>
      </c>
      <c r="B1957" s="62" t="s">
        <v>3756</v>
      </c>
      <c r="C1957" s="97" t="s">
        <v>3757</v>
      </c>
      <c r="D1957" s="97">
        <v>42.96</v>
      </c>
      <c r="E1957" s="97" t="s">
        <v>2400</v>
      </c>
      <c r="F1957" s="97" t="s">
        <v>419</v>
      </c>
      <c r="G1957" s="97" t="s">
        <v>656</v>
      </c>
      <c r="H1957" s="97">
        <v>1</v>
      </c>
      <c r="I1957" s="96">
        <f t="shared" si="30"/>
        <v>0</v>
      </c>
      <c r="J1957" s="59">
        <v>1</v>
      </c>
      <c r="K1957" s="93" t="s">
        <v>624</v>
      </c>
    </row>
    <row r="1958" spans="1:11" hidden="1" x14ac:dyDescent="0.3">
      <c r="A1958" s="97" t="s">
        <v>672</v>
      </c>
      <c r="B1958" s="62" t="s">
        <v>3758</v>
      </c>
      <c r="C1958" s="97" t="s">
        <v>3758</v>
      </c>
      <c r="D1958" s="97">
        <v>42</v>
      </c>
      <c r="E1958" s="97" t="s">
        <v>2400</v>
      </c>
      <c r="F1958" s="97" t="s">
        <v>419</v>
      </c>
      <c r="G1958" s="97" t="s">
        <v>656</v>
      </c>
      <c r="H1958" s="97">
        <v>1</v>
      </c>
      <c r="I1958" s="96">
        <f t="shared" si="30"/>
        <v>0</v>
      </c>
      <c r="J1958" s="59">
        <v>1</v>
      </c>
      <c r="K1958" s="93" t="s">
        <v>624</v>
      </c>
    </row>
    <row r="1959" spans="1:11" hidden="1" x14ac:dyDescent="0.3">
      <c r="A1959" s="97" t="s">
        <v>672</v>
      </c>
      <c r="B1959" s="62" t="s">
        <v>3759</v>
      </c>
      <c r="C1959" s="97" t="s">
        <v>3759</v>
      </c>
      <c r="D1959" s="97">
        <v>41.2</v>
      </c>
      <c r="E1959" s="97" t="s">
        <v>2400</v>
      </c>
      <c r="F1959" s="97" t="s">
        <v>419</v>
      </c>
      <c r="G1959" s="97" t="s">
        <v>656</v>
      </c>
      <c r="H1959" s="97">
        <v>1</v>
      </c>
      <c r="I1959" s="96">
        <f t="shared" si="30"/>
        <v>0</v>
      </c>
      <c r="J1959" s="59">
        <v>1</v>
      </c>
      <c r="K1959" s="93" t="s">
        <v>624</v>
      </c>
    </row>
    <row r="1960" spans="1:11" hidden="1" x14ac:dyDescent="0.3">
      <c r="A1960" s="97" t="s">
        <v>672</v>
      </c>
      <c r="B1960" s="62" t="s">
        <v>3760</v>
      </c>
      <c r="C1960" s="97" t="s">
        <v>3761</v>
      </c>
      <c r="D1960" s="97">
        <v>41</v>
      </c>
      <c r="E1960" s="97" t="s">
        <v>2400</v>
      </c>
      <c r="F1960" s="97" t="s">
        <v>419</v>
      </c>
      <c r="G1960" s="97" t="s">
        <v>656</v>
      </c>
      <c r="H1960" s="97">
        <v>1</v>
      </c>
      <c r="I1960" s="96">
        <f t="shared" si="30"/>
        <v>0</v>
      </c>
      <c r="J1960" s="59">
        <v>1</v>
      </c>
      <c r="K1960" s="93" t="s">
        <v>624</v>
      </c>
    </row>
    <row r="1961" spans="1:11" hidden="1" x14ac:dyDescent="0.3">
      <c r="A1961" s="97" t="s">
        <v>672</v>
      </c>
      <c r="B1961" s="62" t="s">
        <v>3762</v>
      </c>
      <c r="C1961" s="97" t="s">
        <v>3763</v>
      </c>
      <c r="D1961" s="97">
        <v>36.799999999999997</v>
      </c>
      <c r="E1961" s="97" t="s">
        <v>2400</v>
      </c>
      <c r="F1961" s="97" t="s">
        <v>419</v>
      </c>
      <c r="G1961" s="97" t="s">
        <v>656</v>
      </c>
      <c r="H1961" s="97">
        <v>1</v>
      </c>
      <c r="I1961" s="96">
        <f t="shared" si="30"/>
        <v>0</v>
      </c>
      <c r="J1961" s="59">
        <v>1</v>
      </c>
      <c r="K1961" s="93" t="s">
        <v>624</v>
      </c>
    </row>
    <row r="1962" spans="1:11" hidden="1" x14ac:dyDescent="0.3">
      <c r="A1962" s="97" t="s">
        <v>672</v>
      </c>
      <c r="B1962" s="62" t="s">
        <v>3764</v>
      </c>
      <c r="C1962" s="97" t="s">
        <v>3765</v>
      </c>
      <c r="D1962" s="97">
        <v>34</v>
      </c>
      <c r="E1962" s="97" t="s">
        <v>2400</v>
      </c>
      <c r="F1962" s="97" t="s">
        <v>419</v>
      </c>
      <c r="G1962" s="97" t="s">
        <v>656</v>
      </c>
      <c r="H1962" s="97">
        <v>1</v>
      </c>
      <c r="I1962" s="96">
        <f t="shared" si="30"/>
        <v>0</v>
      </c>
      <c r="J1962" s="59">
        <v>1</v>
      </c>
      <c r="K1962" s="93" t="s">
        <v>624</v>
      </c>
    </row>
    <row r="1963" spans="1:11" hidden="1" x14ac:dyDescent="0.3">
      <c r="A1963" s="97" t="s">
        <v>672</v>
      </c>
      <c r="B1963" s="62" t="s">
        <v>567</v>
      </c>
      <c r="C1963" s="97" t="s">
        <v>3766</v>
      </c>
      <c r="D1963" s="97">
        <v>32.874000000000002</v>
      </c>
      <c r="E1963" s="97" t="s">
        <v>2400</v>
      </c>
      <c r="F1963" s="97" t="s">
        <v>419</v>
      </c>
      <c r="G1963" s="97" t="s">
        <v>656</v>
      </c>
      <c r="H1963" s="97">
        <v>1</v>
      </c>
      <c r="I1963" s="96">
        <f t="shared" si="30"/>
        <v>0</v>
      </c>
      <c r="J1963" s="59">
        <v>1</v>
      </c>
      <c r="K1963" s="93" t="s">
        <v>624</v>
      </c>
    </row>
    <row r="1964" spans="1:11" hidden="1" x14ac:dyDescent="0.3">
      <c r="A1964" s="97" t="s">
        <v>672</v>
      </c>
      <c r="B1964" s="62" t="s">
        <v>3767</v>
      </c>
      <c r="C1964" s="97" t="s">
        <v>3768</v>
      </c>
      <c r="D1964" s="97">
        <v>29.9</v>
      </c>
      <c r="E1964" s="97" t="s">
        <v>2400</v>
      </c>
      <c r="F1964" s="97" t="s">
        <v>419</v>
      </c>
      <c r="G1964" s="97" t="s">
        <v>656</v>
      </c>
      <c r="H1964" s="97">
        <v>1</v>
      </c>
      <c r="I1964" s="96">
        <f t="shared" si="30"/>
        <v>0</v>
      </c>
      <c r="J1964" s="59">
        <v>1</v>
      </c>
      <c r="K1964" s="93" t="s">
        <v>624</v>
      </c>
    </row>
    <row r="1965" spans="1:11" hidden="1" x14ac:dyDescent="0.3">
      <c r="A1965" s="97" t="s">
        <v>672</v>
      </c>
      <c r="B1965" s="62" t="s">
        <v>3769</v>
      </c>
      <c r="C1965" s="97" t="s">
        <v>3769</v>
      </c>
      <c r="D1965" s="97">
        <v>29.89263055148853</v>
      </c>
      <c r="E1965" s="97" t="s">
        <v>2400</v>
      </c>
      <c r="F1965" s="97" t="s">
        <v>419</v>
      </c>
      <c r="G1965" s="97" t="s">
        <v>656</v>
      </c>
      <c r="H1965" s="97">
        <v>1</v>
      </c>
      <c r="I1965" s="96">
        <f t="shared" si="30"/>
        <v>0</v>
      </c>
      <c r="J1965" s="59">
        <v>1</v>
      </c>
      <c r="K1965" s="93" t="s">
        <v>624</v>
      </c>
    </row>
    <row r="1966" spans="1:11" hidden="1" x14ac:dyDescent="0.3">
      <c r="A1966" s="97" t="s">
        <v>672</v>
      </c>
      <c r="B1966" s="62" t="s">
        <v>3770</v>
      </c>
      <c r="C1966" s="97" t="s">
        <v>3770</v>
      </c>
      <c r="D1966" s="97">
        <v>28</v>
      </c>
      <c r="E1966" s="97" t="s">
        <v>2400</v>
      </c>
      <c r="F1966" s="97" t="s">
        <v>419</v>
      </c>
      <c r="G1966" s="97" t="s">
        <v>656</v>
      </c>
      <c r="H1966" s="97">
        <v>1</v>
      </c>
      <c r="I1966" s="96">
        <f t="shared" si="30"/>
        <v>0</v>
      </c>
      <c r="J1966" s="59">
        <v>1</v>
      </c>
      <c r="K1966" s="93" t="s">
        <v>624</v>
      </c>
    </row>
    <row r="1967" spans="1:11" hidden="1" x14ac:dyDescent="0.3">
      <c r="A1967" s="97" t="s">
        <v>672</v>
      </c>
      <c r="B1967" s="62" t="s">
        <v>3771</v>
      </c>
      <c r="C1967" s="97" t="s">
        <v>3771</v>
      </c>
      <c r="D1967" s="97">
        <v>27</v>
      </c>
      <c r="E1967" s="97" t="s">
        <v>2400</v>
      </c>
      <c r="F1967" s="97" t="s">
        <v>419</v>
      </c>
      <c r="G1967" s="97" t="s">
        <v>656</v>
      </c>
      <c r="H1967" s="97">
        <v>1</v>
      </c>
      <c r="I1967" s="96">
        <f t="shared" si="30"/>
        <v>0</v>
      </c>
      <c r="J1967" s="59">
        <v>1</v>
      </c>
      <c r="K1967" s="93" t="s">
        <v>624</v>
      </c>
    </row>
    <row r="1968" spans="1:11" hidden="1" x14ac:dyDescent="0.3">
      <c r="A1968" s="97" t="s">
        <v>672</v>
      </c>
      <c r="B1968" s="62" t="s">
        <v>3772</v>
      </c>
      <c r="C1968" s="97" t="s">
        <v>3772</v>
      </c>
      <c r="D1968" s="97">
        <v>27</v>
      </c>
      <c r="E1968" s="97" t="s">
        <v>2400</v>
      </c>
      <c r="F1968" s="97" t="s">
        <v>419</v>
      </c>
      <c r="G1968" s="97" t="s">
        <v>656</v>
      </c>
      <c r="H1968" s="97">
        <v>1</v>
      </c>
      <c r="I1968" s="96">
        <f t="shared" si="30"/>
        <v>0</v>
      </c>
      <c r="J1968" s="59">
        <v>1</v>
      </c>
      <c r="K1968" s="93" t="s">
        <v>624</v>
      </c>
    </row>
    <row r="1969" spans="1:11" hidden="1" x14ac:dyDescent="0.3">
      <c r="A1969" s="97" t="s">
        <v>672</v>
      </c>
      <c r="B1969" s="62" t="s">
        <v>3773</v>
      </c>
      <c r="C1969" s="97" t="s">
        <v>3774</v>
      </c>
      <c r="D1969" s="97">
        <v>22.8</v>
      </c>
      <c r="E1969" s="97" t="s">
        <v>2400</v>
      </c>
      <c r="F1969" s="97" t="s">
        <v>419</v>
      </c>
      <c r="G1969" s="97" t="s">
        <v>656</v>
      </c>
      <c r="H1969" s="97">
        <v>1</v>
      </c>
      <c r="I1969" s="96">
        <f t="shared" si="30"/>
        <v>0</v>
      </c>
      <c r="J1969" s="59">
        <v>1</v>
      </c>
      <c r="K1969" s="93" t="s">
        <v>624</v>
      </c>
    </row>
    <row r="1970" spans="1:11" hidden="1" x14ac:dyDescent="0.3">
      <c r="A1970" s="97" t="s">
        <v>672</v>
      </c>
      <c r="B1970" s="62" t="s">
        <v>3775</v>
      </c>
      <c r="C1970" s="97" t="s">
        <v>3775</v>
      </c>
      <c r="D1970" s="97">
        <v>22</v>
      </c>
      <c r="E1970" s="97" t="s">
        <v>2400</v>
      </c>
      <c r="F1970" s="97" t="s">
        <v>419</v>
      </c>
      <c r="G1970" s="97" t="s">
        <v>656</v>
      </c>
      <c r="H1970" s="97">
        <v>1</v>
      </c>
      <c r="I1970" s="96">
        <f t="shared" si="30"/>
        <v>0</v>
      </c>
      <c r="J1970" s="59">
        <v>1</v>
      </c>
      <c r="K1970" s="93" t="s">
        <v>624</v>
      </c>
    </row>
    <row r="1971" spans="1:11" hidden="1" x14ac:dyDescent="0.3">
      <c r="A1971" s="97" t="s">
        <v>672</v>
      </c>
      <c r="B1971" s="62" t="s">
        <v>3776</v>
      </c>
      <c r="C1971" s="97" t="s">
        <v>3776</v>
      </c>
      <c r="D1971" s="97">
        <v>20</v>
      </c>
      <c r="E1971" s="97" t="s">
        <v>2400</v>
      </c>
      <c r="F1971" s="97" t="s">
        <v>419</v>
      </c>
      <c r="G1971" s="97" t="s">
        <v>656</v>
      </c>
      <c r="H1971" s="97">
        <v>1</v>
      </c>
      <c r="I1971" s="96">
        <f t="shared" si="30"/>
        <v>0</v>
      </c>
      <c r="J1971" s="59">
        <v>1</v>
      </c>
      <c r="K1971" s="93" t="s">
        <v>624</v>
      </c>
    </row>
    <row r="1972" spans="1:11" hidden="1" x14ac:dyDescent="0.3">
      <c r="A1972" s="97" t="s">
        <v>672</v>
      </c>
      <c r="B1972" s="62" t="s">
        <v>3777</v>
      </c>
      <c r="C1972" s="97" t="s">
        <v>3777</v>
      </c>
      <c r="D1972" s="97">
        <v>20</v>
      </c>
      <c r="E1972" s="97" t="s">
        <v>2400</v>
      </c>
      <c r="F1972" s="97" t="s">
        <v>419</v>
      </c>
      <c r="G1972" s="97" t="s">
        <v>656</v>
      </c>
      <c r="H1972" s="97">
        <v>1</v>
      </c>
      <c r="I1972" s="96">
        <f t="shared" si="30"/>
        <v>0</v>
      </c>
      <c r="J1972" s="59">
        <v>1</v>
      </c>
      <c r="K1972" s="93" t="s">
        <v>624</v>
      </c>
    </row>
    <row r="1973" spans="1:11" hidden="1" x14ac:dyDescent="0.3">
      <c r="A1973" s="97" t="s">
        <v>672</v>
      </c>
      <c r="B1973" s="62" t="s">
        <v>3778</v>
      </c>
      <c r="C1973" s="97" t="s">
        <v>3779</v>
      </c>
      <c r="D1973" s="97">
        <v>19.954999999999998</v>
      </c>
      <c r="E1973" s="97" t="s">
        <v>2400</v>
      </c>
      <c r="F1973" s="97" t="s">
        <v>419</v>
      </c>
      <c r="G1973" s="97" t="s">
        <v>656</v>
      </c>
      <c r="H1973" s="97">
        <v>1</v>
      </c>
      <c r="I1973" s="96">
        <f t="shared" si="30"/>
        <v>0</v>
      </c>
      <c r="J1973" s="59">
        <v>1</v>
      </c>
      <c r="K1973" s="93" t="s">
        <v>624</v>
      </c>
    </row>
    <row r="1974" spans="1:11" hidden="1" x14ac:dyDescent="0.3">
      <c r="A1974" s="97" t="s">
        <v>672</v>
      </c>
      <c r="B1974" s="62" t="s">
        <v>3780</v>
      </c>
      <c r="C1974" s="97" t="s">
        <v>3781</v>
      </c>
      <c r="D1974" s="97">
        <v>19.8</v>
      </c>
      <c r="E1974" s="97" t="s">
        <v>2400</v>
      </c>
      <c r="F1974" s="97" t="s">
        <v>419</v>
      </c>
      <c r="G1974" s="97" t="s">
        <v>656</v>
      </c>
      <c r="H1974" s="97">
        <v>1</v>
      </c>
      <c r="I1974" s="96">
        <f t="shared" si="30"/>
        <v>0</v>
      </c>
      <c r="J1974" s="59">
        <v>1</v>
      </c>
      <c r="K1974" s="93" t="s">
        <v>624</v>
      </c>
    </row>
    <row r="1975" spans="1:11" hidden="1" x14ac:dyDescent="0.3">
      <c r="A1975" s="97" t="s">
        <v>672</v>
      </c>
      <c r="B1975" s="62" t="s">
        <v>3782</v>
      </c>
      <c r="C1975" s="97" t="s">
        <v>3782</v>
      </c>
      <c r="D1975" s="97">
        <v>19.740000000000002</v>
      </c>
      <c r="E1975" s="97" t="s">
        <v>2400</v>
      </c>
      <c r="F1975" s="97" t="s">
        <v>419</v>
      </c>
      <c r="G1975" s="97" t="s">
        <v>656</v>
      </c>
      <c r="H1975" s="97">
        <v>1</v>
      </c>
      <c r="I1975" s="96">
        <f t="shared" si="30"/>
        <v>0</v>
      </c>
      <c r="J1975" s="59">
        <v>1</v>
      </c>
      <c r="K1975" s="93" t="s">
        <v>624</v>
      </c>
    </row>
    <row r="1976" spans="1:11" hidden="1" x14ac:dyDescent="0.3">
      <c r="A1976" s="97" t="s">
        <v>672</v>
      </c>
      <c r="B1976" s="62" t="s">
        <v>3783</v>
      </c>
      <c r="C1976" s="97" t="s">
        <v>3784</v>
      </c>
      <c r="D1976" s="97">
        <v>19.55</v>
      </c>
      <c r="E1976" s="97" t="s">
        <v>2400</v>
      </c>
      <c r="F1976" s="97" t="s">
        <v>419</v>
      </c>
      <c r="G1976" s="97" t="s">
        <v>656</v>
      </c>
      <c r="H1976" s="97">
        <v>1</v>
      </c>
      <c r="I1976" s="96">
        <f t="shared" si="30"/>
        <v>0</v>
      </c>
      <c r="J1976" s="59">
        <v>1</v>
      </c>
      <c r="K1976" s="93" t="s">
        <v>624</v>
      </c>
    </row>
    <row r="1977" spans="1:11" hidden="1" x14ac:dyDescent="0.3">
      <c r="A1977" s="97" t="s">
        <v>672</v>
      </c>
      <c r="B1977" s="62" t="s">
        <v>3785</v>
      </c>
      <c r="C1977" s="97" t="s">
        <v>3785</v>
      </c>
      <c r="D1977" s="97">
        <v>19</v>
      </c>
      <c r="E1977" s="97" t="s">
        <v>2400</v>
      </c>
      <c r="F1977" s="97" t="s">
        <v>419</v>
      </c>
      <c r="G1977" s="97" t="s">
        <v>656</v>
      </c>
      <c r="H1977" s="97">
        <v>1</v>
      </c>
      <c r="I1977" s="96">
        <f t="shared" si="30"/>
        <v>0</v>
      </c>
      <c r="J1977" s="59">
        <v>1</v>
      </c>
      <c r="K1977" s="93" t="s">
        <v>624</v>
      </c>
    </row>
    <row r="1978" spans="1:11" hidden="1" x14ac:dyDescent="0.3">
      <c r="A1978" s="97" t="s">
        <v>672</v>
      </c>
      <c r="B1978" s="62" t="s">
        <v>3786</v>
      </c>
      <c r="C1978" s="97" t="s">
        <v>3786</v>
      </c>
      <c r="D1978" s="97">
        <v>19</v>
      </c>
      <c r="E1978" s="97" t="s">
        <v>2400</v>
      </c>
      <c r="F1978" s="97" t="s">
        <v>419</v>
      </c>
      <c r="G1978" s="97" t="s">
        <v>656</v>
      </c>
      <c r="H1978" s="97">
        <v>1</v>
      </c>
      <c r="I1978" s="96">
        <f t="shared" si="30"/>
        <v>0</v>
      </c>
      <c r="J1978" s="59">
        <v>1</v>
      </c>
      <c r="K1978" s="93" t="s">
        <v>624</v>
      </c>
    </row>
    <row r="1979" spans="1:11" hidden="1" x14ac:dyDescent="0.3">
      <c r="A1979" s="97" t="s">
        <v>672</v>
      </c>
      <c r="B1979" s="62" t="s">
        <v>3787</v>
      </c>
      <c r="C1979" s="97" t="s">
        <v>3788</v>
      </c>
      <c r="D1979" s="97">
        <v>18</v>
      </c>
      <c r="E1979" s="97" t="s">
        <v>2400</v>
      </c>
      <c r="F1979" s="97" t="s">
        <v>419</v>
      </c>
      <c r="G1979" s="97" t="s">
        <v>656</v>
      </c>
      <c r="H1979" s="97">
        <v>1</v>
      </c>
      <c r="I1979" s="96">
        <f t="shared" si="30"/>
        <v>0</v>
      </c>
      <c r="J1979" s="59">
        <v>1</v>
      </c>
      <c r="K1979" s="93" t="s">
        <v>624</v>
      </c>
    </row>
    <row r="1980" spans="1:11" hidden="1" x14ac:dyDescent="0.3">
      <c r="A1980" s="97" t="s">
        <v>672</v>
      </c>
      <c r="B1980" s="62" t="s">
        <v>3789</v>
      </c>
      <c r="C1980" s="97" t="s">
        <v>3790</v>
      </c>
      <c r="D1980" s="97">
        <v>18</v>
      </c>
      <c r="E1980" s="97" t="s">
        <v>2400</v>
      </c>
      <c r="F1980" s="97" t="s">
        <v>419</v>
      </c>
      <c r="G1980" s="97" t="s">
        <v>656</v>
      </c>
      <c r="H1980" s="97">
        <v>1</v>
      </c>
      <c r="I1980" s="96">
        <f t="shared" si="30"/>
        <v>0</v>
      </c>
      <c r="J1980" s="59">
        <v>1</v>
      </c>
      <c r="K1980" s="93" t="s">
        <v>624</v>
      </c>
    </row>
    <row r="1981" spans="1:11" hidden="1" x14ac:dyDescent="0.3">
      <c r="A1981" s="97" t="s">
        <v>672</v>
      </c>
      <c r="B1981" s="62" t="s">
        <v>3791</v>
      </c>
      <c r="C1981" s="97" t="s">
        <v>3791</v>
      </c>
      <c r="D1981" s="97">
        <v>17.5</v>
      </c>
      <c r="E1981" s="97" t="s">
        <v>2400</v>
      </c>
      <c r="F1981" s="97" t="s">
        <v>419</v>
      </c>
      <c r="G1981" s="97" t="s">
        <v>656</v>
      </c>
      <c r="H1981" s="97">
        <v>1</v>
      </c>
      <c r="I1981" s="96">
        <f t="shared" si="30"/>
        <v>0</v>
      </c>
      <c r="J1981" s="59">
        <v>1</v>
      </c>
      <c r="K1981" s="93" t="s">
        <v>624</v>
      </c>
    </row>
    <row r="1982" spans="1:11" hidden="1" x14ac:dyDescent="0.3">
      <c r="A1982" s="97" t="s">
        <v>672</v>
      </c>
      <c r="B1982" s="62" t="s">
        <v>3792</v>
      </c>
      <c r="C1982" s="97" t="s">
        <v>3793</v>
      </c>
      <c r="D1982" s="97">
        <v>16.5</v>
      </c>
      <c r="E1982" s="97" t="s">
        <v>2400</v>
      </c>
      <c r="F1982" s="97" t="s">
        <v>419</v>
      </c>
      <c r="G1982" s="97" t="s">
        <v>656</v>
      </c>
      <c r="H1982" s="97">
        <v>1</v>
      </c>
      <c r="I1982" s="96">
        <f t="shared" si="30"/>
        <v>0</v>
      </c>
      <c r="J1982" s="59">
        <v>1</v>
      </c>
      <c r="K1982" s="93" t="s">
        <v>624</v>
      </c>
    </row>
    <row r="1983" spans="1:11" hidden="1" x14ac:dyDescent="0.3">
      <c r="A1983" s="97" t="s">
        <v>672</v>
      </c>
      <c r="B1983" s="62" t="s">
        <v>3794</v>
      </c>
      <c r="C1983" s="97" t="s">
        <v>3794</v>
      </c>
      <c r="D1983" s="97">
        <v>16</v>
      </c>
      <c r="E1983" s="97" t="s">
        <v>2400</v>
      </c>
      <c r="F1983" s="97" t="s">
        <v>419</v>
      </c>
      <c r="G1983" s="97" t="s">
        <v>656</v>
      </c>
      <c r="H1983" s="97">
        <v>1</v>
      </c>
      <c r="I1983" s="96">
        <f t="shared" si="30"/>
        <v>0</v>
      </c>
      <c r="J1983" s="59">
        <v>1</v>
      </c>
      <c r="K1983" s="93" t="s">
        <v>624</v>
      </c>
    </row>
    <row r="1984" spans="1:11" hidden="1" x14ac:dyDescent="0.3">
      <c r="A1984" s="97" t="s">
        <v>672</v>
      </c>
      <c r="B1984" s="62" t="s">
        <v>3795</v>
      </c>
      <c r="C1984" s="97" t="s">
        <v>3795</v>
      </c>
      <c r="D1984" s="97">
        <v>15.1965504</v>
      </c>
      <c r="E1984" s="97" t="s">
        <v>2400</v>
      </c>
      <c r="F1984" s="97" t="s">
        <v>419</v>
      </c>
      <c r="G1984" s="97" t="s">
        <v>656</v>
      </c>
      <c r="H1984" s="97">
        <v>1</v>
      </c>
      <c r="I1984" s="96">
        <f t="shared" si="30"/>
        <v>0</v>
      </c>
      <c r="J1984" s="59">
        <v>1</v>
      </c>
      <c r="K1984" s="93" t="s">
        <v>624</v>
      </c>
    </row>
    <row r="1985" spans="1:11" hidden="1" x14ac:dyDescent="0.3">
      <c r="A1985" s="97" t="s">
        <v>672</v>
      </c>
      <c r="B1985" s="62" t="s">
        <v>3796</v>
      </c>
      <c r="C1985" s="97" t="s">
        <v>3797</v>
      </c>
      <c r="D1985" s="97">
        <v>15.063000000000001</v>
      </c>
      <c r="E1985" s="97" t="s">
        <v>2400</v>
      </c>
      <c r="F1985" s="97" t="s">
        <v>419</v>
      </c>
      <c r="G1985" s="97" t="s">
        <v>656</v>
      </c>
      <c r="H1985" s="97">
        <v>1</v>
      </c>
      <c r="I1985" s="96">
        <f t="shared" si="30"/>
        <v>0</v>
      </c>
      <c r="J1985" s="59">
        <v>1</v>
      </c>
      <c r="K1985" s="93" t="s">
        <v>624</v>
      </c>
    </row>
    <row r="1986" spans="1:11" hidden="1" x14ac:dyDescent="0.3">
      <c r="A1986" s="97" t="s">
        <v>672</v>
      </c>
      <c r="B1986" s="62" t="s">
        <v>3798</v>
      </c>
      <c r="C1986" s="97" t="s">
        <v>3798</v>
      </c>
      <c r="D1986" s="97">
        <v>15</v>
      </c>
      <c r="E1986" s="97" t="s">
        <v>2400</v>
      </c>
      <c r="F1986" s="97" t="s">
        <v>419</v>
      </c>
      <c r="G1986" s="97" t="s">
        <v>656</v>
      </c>
      <c r="H1986" s="97">
        <v>1</v>
      </c>
      <c r="I1986" s="96">
        <f t="shared" ref="I1986:I2026" si="31">NOT(H1986)*1</f>
        <v>0</v>
      </c>
      <c r="J1986" s="59">
        <v>1</v>
      </c>
      <c r="K1986" s="93" t="s">
        <v>624</v>
      </c>
    </row>
    <row r="1987" spans="1:11" hidden="1" x14ac:dyDescent="0.3">
      <c r="A1987" s="97" t="s">
        <v>672</v>
      </c>
      <c r="B1987" s="62" t="s">
        <v>3799</v>
      </c>
      <c r="C1987" s="97" t="s">
        <v>3799</v>
      </c>
      <c r="D1987" s="97">
        <v>13.51</v>
      </c>
      <c r="E1987" s="97" t="s">
        <v>2400</v>
      </c>
      <c r="F1987" s="97" t="s">
        <v>419</v>
      </c>
      <c r="G1987" s="97" t="s">
        <v>656</v>
      </c>
      <c r="H1987" s="97">
        <v>1</v>
      </c>
      <c r="I1987" s="96">
        <f t="shared" si="31"/>
        <v>0</v>
      </c>
      <c r="J1987" s="59">
        <v>1</v>
      </c>
      <c r="K1987" s="93" t="s">
        <v>624</v>
      </c>
    </row>
    <row r="1988" spans="1:11" hidden="1" x14ac:dyDescent="0.3">
      <c r="A1988" s="97" t="s">
        <v>672</v>
      </c>
      <c r="B1988" s="62" t="s">
        <v>3800</v>
      </c>
      <c r="C1988" s="97" t="s">
        <v>3801</v>
      </c>
      <c r="D1988" s="97">
        <v>11.9</v>
      </c>
      <c r="E1988" s="97" t="s">
        <v>2400</v>
      </c>
      <c r="F1988" s="97" t="s">
        <v>419</v>
      </c>
      <c r="G1988" s="97" t="s">
        <v>656</v>
      </c>
      <c r="H1988" s="97">
        <v>1</v>
      </c>
      <c r="I1988" s="96">
        <f t="shared" si="31"/>
        <v>0</v>
      </c>
      <c r="J1988" s="59">
        <v>1</v>
      </c>
      <c r="K1988" s="93" t="s">
        <v>624</v>
      </c>
    </row>
    <row r="1989" spans="1:11" hidden="1" x14ac:dyDescent="0.3">
      <c r="A1989" s="97" t="s">
        <v>672</v>
      </c>
      <c r="B1989" s="62" t="s">
        <v>3802</v>
      </c>
      <c r="C1989" s="97" t="s">
        <v>3802</v>
      </c>
      <c r="D1989" s="97">
        <v>11.7</v>
      </c>
      <c r="E1989" s="97" t="s">
        <v>2400</v>
      </c>
      <c r="F1989" s="97" t="s">
        <v>419</v>
      </c>
      <c r="G1989" s="97" t="s">
        <v>656</v>
      </c>
      <c r="H1989" s="97">
        <v>1</v>
      </c>
      <c r="I1989" s="96">
        <f t="shared" si="31"/>
        <v>0</v>
      </c>
      <c r="J1989" s="59">
        <v>1</v>
      </c>
      <c r="K1989" s="93" t="s">
        <v>624</v>
      </c>
    </row>
    <row r="1990" spans="1:11" hidden="1" x14ac:dyDescent="0.3">
      <c r="A1990" s="97" t="s">
        <v>672</v>
      </c>
      <c r="B1990" s="62" t="s">
        <v>3803</v>
      </c>
      <c r="C1990" s="97" t="s">
        <v>3804</v>
      </c>
      <c r="D1990" s="97">
        <v>11.2</v>
      </c>
      <c r="E1990" s="97" t="s">
        <v>2400</v>
      </c>
      <c r="F1990" s="97" t="s">
        <v>419</v>
      </c>
      <c r="G1990" s="97" t="s">
        <v>656</v>
      </c>
      <c r="H1990" s="97">
        <v>1</v>
      </c>
      <c r="I1990" s="96">
        <f t="shared" si="31"/>
        <v>0</v>
      </c>
      <c r="J1990" s="59">
        <v>1</v>
      </c>
      <c r="K1990" s="93" t="s">
        <v>624</v>
      </c>
    </row>
    <row r="1991" spans="1:11" hidden="1" x14ac:dyDescent="0.3">
      <c r="A1991" s="97" t="s">
        <v>672</v>
      </c>
      <c r="B1991" s="62" t="s">
        <v>3805</v>
      </c>
      <c r="C1991" s="97" t="s">
        <v>3805</v>
      </c>
      <c r="D1991" s="97">
        <v>10.8</v>
      </c>
      <c r="E1991" s="97" t="s">
        <v>2400</v>
      </c>
      <c r="F1991" s="97" t="s">
        <v>419</v>
      </c>
      <c r="G1991" s="97" t="s">
        <v>656</v>
      </c>
      <c r="H1991" s="97">
        <v>1</v>
      </c>
      <c r="I1991" s="96">
        <f t="shared" si="31"/>
        <v>0</v>
      </c>
      <c r="J1991" s="59">
        <v>1</v>
      </c>
      <c r="K1991" s="93" t="s">
        <v>624</v>
      </c>
    </row>
    <row r="1992" spans="1:11" hidden="1" x14ac:dyDescent="0.3">
      <c r="A1992" s="97" t="s">
        <v>672</v>
      </c>
      <c r="B1992" s="62" t="s">
        <v>3806</v>
      </c>
      <c r="C1992" s="97" t="s">
        <v>3807</v>
      </c>
      <c r="D1992" s="97">
        <v>10</v>
      </c>
      <c r="E1992" s="97" t="s">
        <v>2400</v>
      </c>
      <c r="F1992" s="97" t="s">
        <v>419</v>
      </c>
      <c r="G1992" s="97" t="s">
        <v>656</v>
      </c>
      <c r="H1992" s="97">
        <v>1</v>
      </c>
      <c r="I1992" s="96">
        <f t="shared" si="31"/>
        <v>0</v>
      </c>
      <c r="J1992" s="59">
        <v>1</v>
      </c>
      <c r="K1992" s="93" t="s">
        <v>624</v>
      </c>
    </row>
    <row r="1993" spans="1:11" hidden="1" x14ac:dyDescent="0.3">
      <c r="A1993" s="97" t="s">
        <v>672</v>
      </c>
      <c r="B1993" s="62" t="s">
        <v>3808</v>
      </c>
      <c r="C1993" s="97" t="s">
        <v>3809</v>
      </c>
      <c r="D1993" s="97">
        <v>9.8000000000000007</v>
      </c>
      <c r="E1993" s="97" t="s">
        <v>2400</v>
      </c>
      <c r="F1993" s="97" t="s">
        <v>419</v>
      </c>
      <c r="G1993" s="97" t="s">
        <v>656</v>
      </c>
      <c r="H1993" s="97">
        <v>1</v>
      </c>
      <c r="I1993" s="96">
        <f t="shared" si="31"/>
        <v>0</v>
      </c>
      <c r="J1993" s="59">
        <v>1</v>
      </c>
      <c r="K1993" s="93" t="s">
        <v>624</v>
      </c>
    </row>
    <row r="1994" spans="1:11" hidden="1" x14ac:dyDescent="0.3">
      <c r="A1994" s="97" t="s">
        <v>672</v>
      </c>
      <c r="B1994" s="62" t="s">
        <v>3810</v>
      </c>
      <c r="C1994" s="97" t="s">
        <v>3811</v>
      </c>
      <c r="D1994" s="97">
        <v>9</v>
      </c>
      <c r="E1994" s="97" t="s">
        <v>2400</v>
      </c>
      <c r="F1994" s="97" t="s">
        <v>419</v>
      </c>
      <c r="G1994" s="97" t="s">
        <v>656</v>
      </c>
      <c r="H1994" s="97">
        <v>1</v>
      </c>
      <c r="I1994" s="96">
        <f t="shared" si="31"/>
        <v>0</v>
      </c>
      <c r="J1994" s="59">
        <v>1</v>
      </c>
      <c r="K1994" s="93" t="s">
        <v>624</v>
      </c>
    </row>
    <row r="1995" spans="1:11" hidden="1" x14ac:dyDescent="0.3">
      <c r="A1995" s="97" t="s">
        <v>672</v>
      </c>
      <c r="B1995" s="62" t="s">
        <v>3812</v>
      </c>
      <c r="C1995" s="97" t="s">
        <v>3813</v>
      </c>
      <c r="D1995" s="97">
        <v>7.81</v>
      </c>
      <c r="E1995" s="97" t="s">
        <v>2400</v>
      </c>
      <c r="F1995" s="97" t="s">
        <v>419</v>
      </c>
      <c r="G1995" s="97" t="s">
        <v>656</v>
      </c>
      <c r="H1995" s="97">
        <v>1</v>
      </c>
      <c r="I1995" s="96">
        <f t="shared" si="31"/>
        <v>0</v>
      </c>
      <c r="J1995" s="59">
        <v>1</v>
      </c>
      <c r="K1995" s="93" t="s">
        <v>624</v>
      </c>
    </row>
    <row r="1996" spans="1:11" hidden="1" x14ac:dyDescent="0.3">
      <c r="A1996" s="97" t="s">
        <v>672</v>
      </c>
      <c r="B1996" s="62" t="s">
        <v>3814</v>
      </c>
      <c r="C1996" s="97" t="s">
        <v>3815</v>
      </c>
      <c r="D1996" s="97">
        <v>7.5</v>
      </c>
      <c r="E1996" s="97" t="s">
        <v>2400</v>
      </c>
      <c r="F1996" s="97" t="s">
        <v>419</v>
      </c>
      <c r="G1996" s="97" t="s">
        <v>656</v>
      </c>
      <c r="H1996" s="97">
        <v>1</v>
      </c>
      <c r="I1996" s="96">
        <f t="shared" si="31"/>
        <v>0</v>
      </c>
      <c r="J1996" s="59">
        <v>1</v>
      </c>
      <c r="K1996" s="93" t="s">
        <v>624</v>
      </c>
    </row>
    <row r="1997" spans="1:11" hidden="1" x14ac:dyDescent="0.3">
      <c r="A1997" s="97" t="s">
        <v>672</v>
      </c>
      <c r="B1997" s="62" t="s">
        <v>3816</v>
      </c>
      <c r="C1997" s="97" t="s">
        <v>3817</v>
      </c>
      <c r="D1997" s="97">
        <v>7.46</v>
      </c>
      <c r="E1997" s="97" t="s">
        <v>2400</v>
      </c>
      <c r="F1997" s="97" t="s">
        <v>419</v>
      </c>
      <c r="G1997" s="97" t="s">
        <v>656</v>
      </c>
      <c r="H1997" s="97">
        <v>1</v>
      </c>
      <c r="I1997" s="96">
        <f t="shared" si="31"/>
        <v>0</v>
      </c>
      <c r="J1997" s="59">
        <v>1</v>
      </c>
      <c r="K1997" s="93" t="s">
        <v>624</v>
      </c>
    </row>
    <row r="1998" spans="1:11" hidden="1" x14ac:dyDescent="0.3">
      <c r="A1998" s="97" t="s">
        <v>672</v>
      </c>
      <c r="B1998" s="62" t="s">
        <v>3818</v>
      </c>
      <c r="C1998" s="97" t="s">
        <v>3819</v>
      </c>
      <c r="D1998" s="97">
        <v>6.9249999999999998</v>
      </c>
      <c r="E1998" s="97" t="s">
        <v>2400</v>
      </c>
      <c r="F1998" s="97" t="s">
        <v>419</v>
      </c>
      <c r="G1998" s="97" t="s">
        <v>656</v>
      </c>
      <c r="H1998" s="97">
        <v>1</v>
      </c>
      <c r="I1998" s="96">
        <f t="shared" si="31"/>
        <v>0</v>
      </c>
      <c r="J1998" s="59">
        <v>1</v>
      </c>
      <c r="K1998" s="93" t="s">
        <v>624</v>
      </c>
    </row>
    <row r="1999" spans="1:11" hidden="1" x14ac:dyDescent="0.3">
      <c r="A1999" s="97" t="s">
        <v>672</v>
      </c>
      <c r="B1999" s="62" t="s">
        <v>3820</v>
      </c>
      <c r="C1999" s="97" t="s">
        <v>3821</v>
      </c>
      <c r="D1999" s="97">
        <v>6.77</v>
      </c>
      <c r="E1999" s="97" t="s">
        <v>2400</v>
      </c>
      <c r="F1999" s="97" t="s">
        <v>419</v>
      </c>
      <c r="G1999" s="97" t="s">
        <v>656</v>
      </c>
      <c r="H1999" s="97">
        <v>1</v>
      </c>
      <c r="I1999" s="96">
        <f t="shared" si="31"/>
        <v>0</v>
      </c>
      <c r="J1999" s="59">
        <v>1</v>
      </c>
      <c r="K1999" s="93" t="s">
        <v>624</v>
      </c>
    </row>
    <row r="2000" spans="1:11" hidden="1" x14ac:dyDescent="0.3">
      <c r="A2000" s="97" t="s">
        <v>672</v>
      </c>
      <c r="B2000" s="62" t="s">
        <v>3822</v>
      </c>
      <c r="C2000" s="97" t="s">
        <v>3823</v>
      </c>
      <c r="D2000" s="97">
        <v>6.5</v>
      </c>
      <c r="E2000" s="97" t="s">
        <v>2400</v>
      </c>
      <c r="F2000" s="97" t="s">
        <v>419</v>
      </c>
      <c r="G2000" s="97" t="s">
        <v>656</v>
      </c>
      <c r="H2000" s="97">
        <v>1</v>
      </c>
      <c r="I2000" s="96">
        <f t="shared" si="31"/>
        <v>0</v>
      </c>
      <c r="J2000" s="59">
        <v>1</v>
      </c>
      <c r="K2000" s="93" t="s">
        <v>624</v>
      </c>
    </row>
    <row r="2001" spans="1:11" hidden="1" x14ac:dyDescent="0.3">
      <c r="A2001" s="97" t="s">
        <v>672</v>
      </c>
      <c r="B2001" s="62" t="s">
        <v>3824</v>
      </c>
      <c r="C2001" s="97" t="s">
        <v>3825</v>
      </c>
      <c r="D2001" s="97">
        <v>6.0149999999999997</v>
      </c>
      <c r="E2001" s="97" t="s">
        <v>2400</v>
      </c>
      <c r="F2001" s="97" t="s">
        <v>419</v>
      </c>
      <c r="G2001" s="97" t="s">
        <v>656</v>
      </c>
      <c r="H2001" s="97">
        <v>1</v>
      </c>
      <c r="I2001" s="96">
        <f t="shared" si="31"/>
        <v>0</v>
      </c>
      <c r="J2001" s="59">
        <v>1</v>
      </c>
      <c r="K2001" s="93" t="s">
        <v>624</v>
      </c>
    </row>
    <row r="2002" spans="1:11" hidden="1" x14ac:dyDescent="0.3">
      <c r="A2002" s="97" t="s">
        <v>672</v>
      </c>
      <c r="B2002" s="62" t="s">
        <v>3826</v>
      </c>
      <c r="C2002" s="97" t="s">
        <v>3827</v>
      </c>
      <c r="D2002" s="97">
        <v>6</v>
      </c>
      <c r="E2002" s="97" t="s">
        <v>2400</v>
      </c>
      <c r="F2002" s="97" t="s">
        <v>419</v>
      </c>
      <c r="G2002" s="97" t="s">
        <v>656</v>
      </c>
      <c r="H2002" s="97">
        <v>1</v>
      </c>
      <c r="I2002" s="96">
        <f t="shared" si="31"/>
        <v>0</v>
      </c>
      <c r="J2002" s="59">
        <v>1</v>
      </c>
      <c r="K2002" s="93" t="s">
        <v>624</v>
      </c>
    </row>
    <row r="2003" spans="1:11" hidden="1" x14ac:dyDescent="0.3">
      <c r="A2003" s="97" t="s">
        <v>672</v>
      </c>
      <c r="B2003" s="62" t="s">
        <v>3828</v>
      </c>
      <c r="C2003" s="97" t="s">
        <v>3828</v>
      </c>
      <c r="D2003" s="97">
        <v>5.93</v>
      </c>
      <c r="E2003" s="97" t="s">
        <v>2400</v>
      </c>
      <c r="F2003" s="97" t="s">
        <v>419</v>
      </c>
      <c r="G2003" s="97" t="s">
        <v>656</v>
      </c>
      <c r="H2003" s="97">
        <v>1</v>
      </c>
      <c r="I2003" s="96">
        <f t="shared" si="31"/>
        <v>0</v>
      </c>
      <c r="J2003" s="59">
        <v>1</v>
      </c>
      <c r="K2003" s="93" t="s">
        <v>624</v>
      </c>
    </row>
    <row r="2004" spans="1:11" hidden="1" x14ac:dyDescent="0.3">
      <c r="A2004" s="97" t="s">
        <v>672</v>
      </c>
      <c r="B2004" s="62" t="s">
        <v>3829</v>
      </c>
      <c r="C2004" s="97" t="s">
        <v>3829</v>
      </c>
      <c r="D2004" s="97">
        <v>5.9</v>
      </c>
      <c r="E2004" s="97" t="s">
        <v>2400</v>
      </c>
      <c r="F2004" s="97" t="s">
        <v>419</v>
      </c>
      <c r="G2004" s="97" t="s">
        <v>656</v>
      </c>
      <c r="H2004" s="97">
        <v>1</v>
      </c>
      <c r="I2004" s="96">
        <f t="shared" si="31"/>
        <v>0</v>
      </c>
      <c r="J2004" s="59">
        <v>1</v>
      </c>
      <c r="K2004" s="93" t="s">
        <v>624</v>
      </c>
    </row>
    <row r="2005" spans="1:11" hidden="1" x14ac:dyDescent="0.3">
      <c r="A2005" s="97" t="s">
        <v>672</v>
      </c>
      <c r="B2005" s="62" t="s">
        <v>3830</v>
      </c>
      <c r="C2005" s="97" t="s">
        <v>3830</v>
      </c>
      <c r="D2005" s="97">
        <v>5.76</v>
      </c>
      <c r="E2005" s="97" t="s">
        <v>2400</v>
      </c>
      <c r="F2005" s="97" t="s">
        <v>419</v>
      </c>
      <c r="G2005" s="97" t="s">
        <v>656</v>
      </c>
      <c r="H2005" s="97">
        <v>1</v>
      </c>
      <c r="I2005" s="96">
        <f t="shared" si="31"/>
        <v>0</v>
      </c>
      <c r="J2005" s="59">
        <v>1</v>
      </c>
      <c r="K2005" s="93" t="s">
        <v>624</v>
      </c>
    </row>
    <row r="2006" spans="1:11" hidden="1" x14ac:dyDescent="0.3">
      <c r="A2006" s="97" t="s">
        <v>672</v>
      </c>
      <c r="B2006" s="62" t="s">
        <v>3831</v>
      </c>
      <c r="C2006" s="97" t="s">
        <v>3831</v>
      </c>
      <c r="D2006" s="97">
        <v>5.0875000000000004</v>
      </c>
      <c r="E2006" s="97" t="s">
        <v>2400</v>
      </c>
      <c r="F2006" s="97" t="s">
        <v>419</v>
      </c>
      <c r="G2006" s="97" t="s">
        <v>656</v>
      </c>
      <c r="H2006" s="97">
        <v>1</v>
      </c>
      <c r="I2006" s="96">
        <f t="shared" si="31"/>
        <v>0</v>
      </c>
      <c r="J2006" s="59">
        <v>1</v>
      </c>
      <c r="K2006" s="93" t="s">
        <v>624</v>
      </c>
    </row>
    <row r="2007" spans="1:11" hidden="1" x14ac:dyDescent="0.3">
      <c r="A2007" s="97" t="s">
        <v>672</v>
      </c>
      <c r="B2007" s="62" t="s">
        <v>3832</v>
      </c>
      <c r="C2007" s="97" t="s">
        <v>3832</v>
      </c>
      <c r="D2007" s="97">
        <v>4.6720799999999993</v>
      </c>
      <c r="E2007" s="97" t="s">
        <v>2400</v>
      </c>
      <c r="F2007" s="97" t="s">
        <v>419</v>
      </c>
      <c r="G2007" s="97" t="s">
        <v>656</v>
      </c>
      <c r="H2007" s="97">
        <v>1</v>
      </c>
      <c r="I2007" s="96">
        <f t="shared" si="31"/>
        <v>0</v>
      </c>
      <c r="J2007" s="59">
        <v>0</v>
      </c>
      <c r="K2007" s="93" t="s">
        <v>624</v>
      </c>
    </row>
    <row r="2008" spans="1:11" hidden="1" x14ac:dyDescent="0.3">
      <c r="A2008" s="97" t="s">
        <v>672</v>
      </c>
      <c r="B2008" s="62" t="s">
        <v>3833</v>
      </c>
      <c r="C2008" s="97" t="s">
        <v>3833</v>
      </c>
      <c r="D2008" s="97">
        <v>4.5</v>
      </c>
      <c r="E2008" s="97" t="s">
        <v>2400</v>
      </c>
      <c r="F2008" s="97" t="s">
        <v>419</v>
      </c>
      <c r="G2008" s="97" t="s">
        <v>656</v>
      </c>
      <c r="H2008" s="97">
        <v>1</v>
      </c>
      <c r="I2008" s="96">
        <f t="shared" si="31"/>
        <v>0</v>
      </c>
      <c r="J2008" s="59">
        <v>1</v>
      </c>
      <c r="K2008" s="93" t="s">
        <v>624</v>
      </c>
    </row>
    <row r="2009" spans="1:11" hidden="1" x14ac:dyDescent="0.3">
      <c r="A2009" s="97" t="s">
        <v>672</v>
      </c>
      <c r="B2009" s="62" t="s">
        <v>3834</v>
      </c>
      <c r="C2009" s="97" t="s">
        <v>3834</v>
      </c>
      <c r="D2009" s="97">
        <v>4.05</v>
      </c>
      <c r="E2009" s="97" t="s">
        <v>2400</v>
      </c>
      <c r="F2009" s="97" t="s">
        <v>419</v>
      </c>
      <c r="G2009" s="97" t="s">
        <v>656</v>
      </c>
      <c r="H2009" s="97">
        <v>1</v>
      </c>
      <c r="I2009" s="96">
        <f t="shared" si="31"/>
        <v>0</v>
      </c>
      <c r="J2009" s="59">
        <v>1</v>
      </c>
      <c r="K2009" s="93" t="s">
        <v>624</v>
      </c>
    </row>
    <row r="2010" spans="1:11" hidden="1" x14ac:dyDescent="0.3">
      <c r="A2010" s="97" t="s">
        <v>672</v>
      </c>
      <c r="B2010" s="62" t="s">
        <v>3835</v>
      </c>
      <c r="C2010" s="97" t="s">
        <v>3835</v>
      </c>
      <c r="D2010" s="97">
        <v>4</v>
      </c>
      <c r="E2010" s="97" t="s">
        <v>2400</v>
      </c>
      <c r="F2010" s="97" t="s">
        <v>419</v>
      </c>
      <c r="G2010" s="97" t="s">
        <v>656</v>
      </c>
      <c r="H2010" s="97">
        <v>1</v>
      </c>
      <c r="I2010" s="96">
        <f t="shared" si="31"/>
        <v>0</v>
      </c>
      <c r="J2010" s="59">
        <v>1</v>
      </c>
      <c r="K2010" s="93" t="s">
        <v>624</v>
      </c>
    </row>
    <row r="2011" spans="1:11" hidden="1" x14ac:dyDescent="0.3">
      <c r="A2011" s="97" t="s">
        <v>672</v>
      </c>
      <c r="B2011" s="62" t="s">
        <v>3836</v>
      </c>
      <c r="C2011" s="97" t="s">
        <v>3837</v>
      </c>
      <c r="D2011" s="97">
        <v>3.5</v>
      </c>
      <c r="E2011" s="97" t="s">
        <v>2400</v>
      </c>
      <c r="F2011" s="97" t="s">
        <v>419</v>
      </c>
      <c r="G2011" s="97" t="s">
        <v>656</v>
      </c>
      <c r="H2011" s="97">
        <v>1</v>
      </c>
      <c r="I2011" s="96">
        <f t="shared" si="31"/>
        <v>0</v>
      </c>
      <c r="J2011" s="59">
        <v>1</v>
      </c>
      <c r="K2011" s="93" t="s">
        <v>624</v>
      </c>
    </row>
    <row r="2012" spans="1:11" hidden="1" x14ac:dyDescent="0.3">
      <c r="A2012" s="97" t="s">
        <v>672</v>
      </c>
      <c r="B2012" s="62" t="s">
        <v>3838</v>
      </c>
      <c r="C2012" s="97" t="s">
        <v>3839</v>
      </c>
      <c r="D2012" s="97">
        <v>3</v>
      </c>
      <c r="E2012" s="97" t="s">
        <v>2400</v>
      </c>
      <c r="F2012" s="97" t="s">
        <v>419</v>
      </c>
      <c r="G2012" s="97" t="s">
        <v>656</v>
      </c>
      <c r="H2012" s="97">
        <v>1</v>
      </c>
      <c r="I2012" s="96">
        <f t="shared" si="31"/>
        <v>0</v>
      </c>
      <c r="J2012" s="59">
        <v>1</v>
      </c>
      <c r="K2012" s="93" t="s">
        <v>624</v>
      </c>
    </row>
    <row r="2013" spans="1:11" hidden="1" x14ac:dyDescent="0.3">
      <c r="A2013" s="97" t="s">
        <v>672</v>
      </c>
      <c r="B2013" s="62" t="s">
        <v>3840</v>
      </c>
      <c r="C2013" s="97" t="s">
        <v>3840</v>
      </c>
      <c r="D2013" s="97">
        <v>3</v>
      </c>
      <c r="E2013" s="97" t="s">
        <v>2400</v>
      </c>
      <c r="F2013" s="97" t="s">
        <v>419</v>
      </c>
      <c r="G2013" s="97" t="s">
        <v>656</v>
      </c>
      <c r="H2013" s="97">
        <v>1</v>
      </c>
      <c r="I2013" s="96">
        <f t="shared" si="31"/>
        <v>0</v>
      </c>
      <c r="J2013" s="59">
        <v>1</v>
      </c>
      <c r="K2013" s="93" t="s">
        <v>624</v>
      </c>
    </row>
    <row r="2014" spans="1:11" hidden="1" x14ac:dyDescent="0.3">
      <c r="A2014" s="97" t="s">
        <v>672</v>
      </c>
      <c r="B2014" s="62" t="s">
        <v>3841</v>
      </c>
      <c r="C2014" s="97" t="s">
        <v>3842</v>
      </c>
      <c r="D2014" s="97">
        <v>3</v>
      </c>
      <c r="E2014" s="97" t="s">
        <v>2400</v>
      </c>
      <c r="F2014" s="97" t="s">
        <v>419</v>
      </c>
      <c r="G2014" s="97" t="s">
        <v>656</v>
      </c>
      <c r="H2014" s="97">
        <v>1</v>
      </c>
      <c r="I2014" s="96">
        <f t="shared" si="31"/>
        <v>0</v>
      </c>
      <c r="J2014" s="59">
        <v>1</v>
      </c>
      <c r="K2014" s="93" t="s">
        <v>624</v>
      </c>
    </row>
    <row r="2015" spans="1:11" hidden="1" x14ac:dyDescent="0.3">
      <c r="A2015" s="97" t="s">
        <v>672</v>
      </c>
      <c r="B2015" s="62" t="s">
        <v>3843</v>
      </c>
      <c r="C2015" s="97" t="s">
        <v>3843</v>
      </c>
      <c r="D2015" s="97">
        <v>2.7</v>
      </c>
      <c r="E2015" s="97" t="s">
        <v>2400</v>
      </c>
      <c r="F2015" s="97" t="s">
        <v>419</v>
      </c>
      <c r="G2015" s="97" t="s">
        <v>656</v>
      </c>
      <c r="H2015" s="97">
        <v>1</v>
      </c>
      <c r="I2015" s="96">
        <f t="shared" si="31"/>
        <v>0</v>
      </c>
      <c r="J2015" s="59">
        <v>1</v>
      </c>
      <c r="K2015" s="93" t="s">
        <v>624</v>
      </c>
    </row>
    <row r="2016" spans="1:11" hidden="1" x14ac:dyDescent="0.3">
      <c r="A2016" s="97" t="s">
        <v>672</v>
      </c>
      <c r="B2016" s="62" t="s">
        <v>3844</v>
      </c>
      <c r="C2016" s="97" t="s">
        <v>3844</v>
      </c>
      <c r="D2016" s="97">
        <v>2.1</v>
      </c>
      <c r="E2016" s="97" t="s">
        <v>2400</v>
      </c>
      <c r="F2016" s="97" t="s">
        <v>419</v>
      </c>
      <c r="G2016" s="97" t="s">
        <v>656</v>
      </c>
      <c r="H2016" s="97">
        <v>1</v>
      </c>
      <c r="I2016" s="96">
        <f t="shared" si="31"/>
        <v>0</v>
      </c>
      <c r="J2016" s="59">
        <v>1</v>
      </c>
      <c r="K2016" s="93" t="s">
        <v>624</v>
      </c>
    </row>
    <row r="2017" spans="1:11" hidden="1" x14ac:dyDescent="0.3">
      <c r="A2017" s="97" t="s">
        <v>672</v>
      </c>
      <c r="B2017" s="62" t="s">
        <v>3845</v>
      </c>
      <c r="C2017" s="97" t="s">
        <v>3846</v>
      </c>
      <c r="D2017" s="97">
        <v>2.1</v>
      </c>
      <c r="E2017" s="97" t="s">
        <v>2400</v>
      </c>
      <c r="F2017" s="97" t="s">
        <v>419</v>
      </c>
      <c r="G2017" s="97" t="s">
        <v>656</v>
      </c>
      <c r="H2017" s="97">
        <v>1</v>
      </c>
      <c r="I2017" s="96">
        <f t="shared" si="31"/>
        <v>0</v>
      </c>
      <c r="J2017" s="59">
        <v>1</v>
      </c>
      <c r="K2017" s="93" t="s">
        <v>624</v>
      </c>
    </row>
    <row r="2018" spans="1:11" hidden="1" x14ac:dyDescent="0.3">
      <c r="A2018" s="97" t="s">
        <v>672</v>
      </c>
      <c r="B2018" s="62" t="s">
        <v>3847</v>
      </c>
      <c r="C2018" s="97" t="s">
        <v>3847</v>
      </c>
      <c r="D2018" s="97">
        <v>1.69</v>
      </c>
      <c r="E2018" s="97" t="s">
        <v>2400</v>
      </c>
      <c r="F2018" s="97" t="s">
        <v>419</v>
      </c>
      <c r="G2018" s="97" t="s">
        <v>656</v>
      </c>
      <c r="H2018" s="97">
        <v>1</v>
      </c>
      <c r="I2018" s="96">
        <f t="shared" si="31"/>
        <v>0</v>
      </c>
      <c r="J2018" s="59">
        <v>1</v>
      </c>
      <c r="K2018" s="93" t="s">
        <v>624</v>
      </c>
    </row>
    <row r="2019" spans="1:11" hidden="1" x14ac:dyDescent="0.3">
      <c r="A2019" s="97" t="s">
        <v>672</v>
      </c>
      <c r="B2019" s="62" t="s">
        <v>3848</v>
      </c>
      <c r="C2019" s="97" t="s">
        <v>3849</v>
      </c>
      <c r="D2019" s="97">
        <v>1.32</v>
      </c>
      <c r="E2019" s="97" t="s">
        <v>2400</v>
      </c>
      <c r="F2019" s="97" t="s">
        <v>419</v>
      </c>
      <c r="G2019" s="97" t="s">
        <v>656</v>
      </c>
      <c r="H2019" s="97">
        <v>1</v>
      </c>
      <c r="I2019" s="96">
        <f t="shared" si="31"/>
        <v>0</v>
      </c>
      <c r="J2019" s="59">
        <v>1</v>
      </c>
      <c r="K2019" s="93" t="s">
        <v>624</v>
      </c>
    </row>
    <row r="2020" spans="1:11" hidden="1" x14ac:dyDescent="0.3">
      <c r="A2020" s="97" t="s">
        <v>672</v>
      </c>
      <c r="B2020" s="62" t="s">
        <v>3850</v>
      </c>
      <c r="C2020" s="97" t="s">
        <v>3850</v>
      </c>
      <c r="D2020" s="97">
        <v>0.71499999999999997</v>
      </c>
      <c r="E2020" s="97" t="s">
        <v>2400</v>
      </c>
      <c r="F2020" s="97" t="s">
        <v>419</v>
      </c>
      <c r="G2020" s="97" t="s">
        <v>656</v>
      </c>
      <c r="H2020" s="97">
        <v>1</v>
      </c>
      <c r="I2020" s="96">
        <f t="shared" si="31"/>
        <v>0</v>
      </c>
      <c r="J2020" s="59">
        <v>1</v>
      </c>
      <c r="K2020" s="93" t="s">
        <v>624</v>
      </c>
    </row>
    <row r="2021" spans="1:11" hidden="1" x14ac:dyDescent="0.3">
      <c r="A2021" s="97" t="s">
        <v>672</v>
      </c>
      <c r="B2021" s="62" t="s">
        <v>3851</v>
      </c>
      <c r="C2021" s="97" t="s">
        <v>3851</v>
      </c>
      <c r="D2021" s="97">
        <v>6.5000000000000002E-2</v>
      </c>
      <c r="E2021" s="97" t="s">
        <v>2400</v>
      </c>
      <c r="F2021" s="97" t="s">
        <v>419</v>
      </c>
      <c r="G2021" s="97" t="s">
        <v>656</v>
      </c>
      <c r="H2021" s="97">
        <v>1</v>
      </c>
      <c r="I2021" s="96">
        <f t="shared" si="31"/>
        <v>0</v>
      </c>
      <c r="J2021" s="59">
        <v>1</v>
      </c>
      <c r="K2021" s="93" t="s">
        <v>624</v>
      </c>
    </row>
    <row r="2022" spans="1:11" hidden="1" x14ac:dyDescent="0.3">
      <c r="A2022" s="97" t="s">
        <v>672</v>
      </c>
      <c r="B2022" s="62" t="s">
        <v>3852</v>
      </c>
      <c r="C2022" s="97" t="s">
        <v>3852</v>
      </c>
      <c r="D2022" s="97">
        <v>0.01</v>
      </c>
      <c r="E2022" s="97" t="s">
        <v>2400</v>
      </c>
      <c r="F2022" s="97" t="s">
        <v>419</v>
      </c>
      <c r="G2022" s="97" t="s">
        <v>656</v>
      </c>
      <c r="H2022" s="97">
        <v>1</v>
      </c>
      <c r="I2022" s="96">
        <f t="shared" si="31"/>
        <v>0</v>
      </c>
      <c r="J2022" s="59">
        <v>1</v>
      </c>
      <c r="K2022" s="93" t="s">
        <v>624</v>
      </c>
    </row>
    <row r="2023" spans="1:11" hidden="1" x14ac:dyDescent="0.3">
      <c r="A2023" s="97" t="s">
        <v>672</v>
      </c>
      <c r="B2023" s="62" t="s">
        <v>3853</v>
      </c>
      <c r="C2023" s="97" t="s">
        <v>3853</v>
      </c>
      <c r="D2023" s="97">
        <v>0</v>
      </c>
      <c r="E2023" s="97" t="s">
        <v>2400</v>
      </c>
      <c r="F2023" s="97" t="s">
        <v>419</v>
      </c>
      <c r="G2023" s="97" t="s">
        <v>656</v>
      </c>
      <c r="H2023" s="97">
        <v>1</v>
      </c>
      <c r="I2023" s="96">
        <f t="shared" si="31"/>
        <v>0</v>
      </c>
      <c r="J2023" s="59">
        <v>1</v>
      </c>
      <c r="K2023" s="93" t="s">
        <v>624</v>
      </c>
    </row>
    <row r="2024" spans="1:11" hidden="1" x14ac:dyDescent="0.3">
      <c r="A2024" s="97" t="s">
        <v>672</v>
      </c>
      <c r="B2024" s="62" t="s">
        <v>3854</v>
      </c>
      <c r="C2024" s="97" t="s">
        <v>3854</v>
      </c>
      <c r="D2024" s="97">
        <v>0</v>
      </c>
      <c r="E2024" s="97" t="s">
        <v>2400</v>
      </c>
      <c r="F2024" s="97" t="s">
        <v>419</v>
      </c>
      <c r="G2024" s="97" t="s">
        <v>656</v>
      </c>
      <c r="H2024" s="97">
        <v>1</v>
      </c>
      <c r="I2024" s="96">
        <f t="shared" si="31"/>
        <v>0</v>
      </c>
      <c r="J2024" s="59">
        <v>1</v>
      </c>
      <c r="K2024" s="93" t="s">
        <v>624</v>
      </c>
    </row>
    <row r="2025" spans="1:11" hidden="1" x14ac:dyDescent="0.3">
      <c r="A2025" s="97" t="s">
        <v>837</v>
      </c>
      <c r="B2025" s="62" t="s">
        <v>3855</v>
      </c>
      <c r="C2025" s="97"/>
      <c r="D2025" s="97">
        <v>525</v>
      </c>
      <c r="E2025" s="97" t="s">
        <v>3856</v>
      </c>
      <c r="F2025" s="97" t="s">
        <v>419</v>
      </c>
      <c r="G2025" s="97" t="s">
        <v>656</v>
      </c>
      <c r="H2025" s="97">
        <v>0</v>
      </c>
      <c r="I2025" s="96">
        <f t="shared" si="31"/>
        <v>1</v>
      </c>
      <c r="J2025" s="59">
        <v>1</v>
      </c>
      <c r="K2025" s="93" t="s">
        <v>631</v>
      </c>
    </row>
    <row r="2026" spans="1:11" hidden="1" x14ac:dyDescent="0.3">
      <c r="A2026" s="97" t="s">
        <v>654</v>
      </c>
      <c r="B2026" s="62" t="s">
        <v>3857</v>
      </c>
      <c r="C2026" s="97">
        <v>0</v>
      </c>
      <c r="D2026" s="97" t="e">
        <v>#N/A</v>
      </c>
      <c r="E2026" s="97" t="s">
        <v>2076</v>
      </c>
      <c r="F2026" s="97" t="s">
        <v>423</v>
      </c>
      <c r="G2026" s="97" t="s">
        <v>834</v>
      </c>
      <c r="H2026" s="97">
        <v>0</v>
      </c>
      <c r="I2026" s="96">
        <f t="shared" si="31"/>
        <v>1</v>
      </c>
      <c r="J2026" s="59">
        <v>0</v>
      </c>
      <c r="K2026" s="93" t="s">
        <v>634</v>
      </c>
    </row>
    <row r="3951" spans="1:11" s="9" customFormat="1" x14ac:dyDescent="0.3">
      <c r="A3951" s="97"/>
      <c r="B3951" s="62"/>
      <c r="C3951" s="97"/>
      <c r="D3951" s="97"/>
      <c r="E3951" s="97"/>
      <c r="F3951" s="97"/>
      <c r="G3951" s="97"/>
      <c r="H3951" s="97"/>
      <c r="I3951" s="96"/>
      <c r="J3951" s="59"/>
      <c r="K3951" s="93"/>
    </row>
    <row r="3960" spans="1:11" s="9" customFormat="1" x14ac:dyDescent="0.3">
      <c r="A3960" s="97"/>
      <c r="B3960" s="62"/>
      <c r="C3960" s="97"/>
      <c r="D3960" s="97"/>
      <c r="E3960" s="97"/>
      <c r="F3960" s="97"/>
      <c r="G3960" s="97"/>
      <c r="H3960" s="97"/>
      <c r="I3960" s="96"/>
      <c r="J3960" s="59"/>
      <c r="K3960" s="93"/>
    </row>
    <row r="3993" spans="1:11" s="9" customFormat="1" x14ac:dyDescent="0.3">
      <c r="A3993" s="97"/>
      <c r="B3993" s="62"/>
      <c r="C3993" s="97"/>
      <c r="D3993" s="97"/>
      <c r="E3993" s="97"/>
      <c r="F3993" s="97"/>
      <c r="G3993" s="97"/>
      <c r="H3993" s="97"/>
      <c r="I3993" s="96"/>
      <c r="J3993" s="59"/>
      <c r="K3993" s="93"/>
    </row>
    <row r="3994" spans="1:11" s="9" customFormat="1" x14ac:dyDescent="0.3">
      <c r="A3994" s="97"/>
      <c r="B3994" s="62"/>
      <c r="C3994" s="97"/>
      <c r="D3994" s="97"/>
      <c r="E3994" s="97"/>
      <c r="F3994" s="97"/>
      <c r="G3994" s="97"/>
      <c r="H3994" s="97"/>
      <c r="I3994" s="96"/>
      <c r="J3994" s="59"/>
      <c r="K3994" s="93"/>
    </row>
    <row r="4011" spans="1:11" s="9" customFormat="1" x14ac:dyDescent="0.3">
      <c r="A4011" s="97"/>
      <c r="B4011" s="62"/>
      <c r="C4011" s="97"/>
      <c r="D4011" s="97"/>
      <c r="E4011" s="97"/>
      <c r="F4011" s="97"/>
      <c r="G4011" s="97"/>
      <c r="H4011" s="97"/>
      <c r="I4011" s="96"/>
      <c r="J4011" s="59"/>
      <c r="K4011" s="93"/>
    </row>
    <row r="4012" spans="1:11" s="9" customFormat="1" x14ac:dyDescent="0.3">
      <c r="A4012" s="97"/>
      <c r="B4012" s="62"/>
      <c r="C4012" s="97"/>
      <c r="D4012" s="97"/>
      <c r="E4012" s="97"/>
      <c r="F4012" s="97"/>
      <c r="G4012" s="97"/>
      <c r="H4012" s="97"/>
      <c r="I4012" s="96"/>
      <c r="J4012" s="59"/>
      <c r="K4012" s="93"/>
    </row>
  </sheetData>
  <autoFilter ref="A1:K2026" xr:uid="{00000000-0009-0000-0000-000014000000}">
    <filterColumn colId="5">
      <filters>
        <filter val="existing_generic"/>
      </filters>
    </filterColumn>
  </autoFilter>
  <conditionalFormatting sqref="B1:B1048576">
    <cfRule type="duplicateValues" dxfId="4" priority="1"/>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63"/>
  <sheetViews>
    <sheetView topLeftCell="A45" zoomScale="85" zoomScaleNormal="85" workbookViewId="0">
      <selection activeCell="B52" sqref="B52"/>
    </sheetView>
  </sheetViews>
  <sheetFormatPr defaultColWidth="8.88671875" defaultRowHeight="14.4" x14ac:dyDescent="0.3"/>
  <cols>
    <col min="1" max="1" width="24.44140625" style="5" bestFit="1" customWidth="1"/>
    <col min="2" max="2" width="40.44140625" bestFit="1" customWidth="1"/>
    <col min="3" max="3" width="8.44140625" style="96" bestFit="1" customWidth="1"/>
  </cols>
  <sheetData>
    <row r="1" spans="1:4" x14ac:dyDescent="0.3">
      <c r="A1" s="5" t="s">
        <v>303</v>
      </c>
      <c r="B1" s="96" t="s">
        <v>3858</v>
      </c>
      <c r="C1" s="96" t="s">
        <v>3859</v>
      </c>
      <c r="D1" s="96"/>
    </row>
    <row r="2" spans="1:4" x14ac:dyDescent="0.3">
      <c r="A2" s="5" t="s">
        <v>3860</v>
      </c>
      <c r="B2" s="96" t="s">
        <v>3861</v>
      </c>
      <c r="C2" s="96" t="s">
        <v>3862</v>
      </c>
      <c r="D2" s="96"/>
    </row>
    <row r="3" spans="1:4" x14ac:dyDescent="0.3">
      <c r="A3" s="5" t="s">
        <v>3863</v>
      </c>
      <c r="B3" s="96" t="s">
        <v>3864</v>
      </c>
      <c r="C3" s="96" t="s">
        <v>3862</v>
      </c>
      <c r="D3" s="96"/>
    </row>
    <row r="4" spans="1:4" x14ac:dyDescent="0.3">
      <c r="A4" s="5" t="s">
        <v>3865</v>
      </c>
      <c r="B4" s="96" t="s">
        <v>3866</v>
      </c>
      <c r="C4" s="96" t="s">
        <v>3867</v>
      </c>
      <c r="D4" s="96"/>
    </row>
    <row r="5" spans="1:4" x14ac:dyDescent="0.3">
      <c r="A5" s="5" t="s">
        <v>3868</v>
      </c>
      <c r="B5" s="96" t="s">
        <v>3869</v>
      </c>
      <c r="C5" s="96" t="s">
        <v>3862</v>
      </c>
      <c r="D5" s="96"/>
    </row>
    <row r="6" spans="1:4" x14ac:dyDescent="0.3">
      <c r="A6" s="5" t="s">
        <v>3870</v>
      </c>
      <c r="B6" s="96" t="s">
        <v>3871</v>
      </c>
      <c r="C6" s="96" t="s">
        <v>3862</v>
      </c>
      <c r="D6" s="96"/>
    </row>
    <row r="7" spans="1:4" x14ac:dyDescent="0.3">
      <c r="A7" s="5" t="s">
        <v>3872</v>
      </c>
      <c r="B7" s="96" t="s">
        <v>3873</v>
      </c>
      <c r="C7" s="96" t="s">
        <v>3862</v>
      </c>
      <c r="D7" s="96"/>
    </row>
    <row r="8" spans="1:4" x14ac:dyDescent="0.3">
      <c r="A8" s="5" t="s">
        <v>3874</v>
      </c>
      <c r="B8" s="96" t="s">
        <v>3875</v>
      </c>
      <c r="C8" s="96" t="s">
        <v>3867</v>
      </c>
      <c r="D8" s="96"/>
    </row>
    <row r="9" spans="1:4" x14ac:dyDescent="0.3">
      <c r="A9" s="5" t="s">
        <v>3876</v>
      </c>
      <c r="B9" s="96" t="s">
        <v>3877</v>
      </c>
      <c r="C9" s="96" t="s">
        <v>3867</v>
      </c>
      <c r="D9" s="96"/>
    </row>
    <row r="10" spans="1:4" x14ac:dyDescent="0.3">
      <c r="A10" s="5" t="s">
        <v>3878</v>
      </c>
      <c r="B10" s="96" t="s">
        <v>3879</v>
      </c>
      <c r="C10" s="96" t="s">
        <v>3862</v>
      </c>
      <c r="D10" s="96"/>
    </row>
    <row r="11" spans="1:4" x14ac:dyDescent="0.3">
      <c r="A11" s="5" t="s">
        <v>3880</v>
      </c>
      <c r="B11" s="96" t="s">
        <v>3881</v>
      </c>
      <c r="C11" s="96" t="s">
        <v>3867</v>
      </c>
      <c r="D11" s="96"/>
    </row>
    <row r="12" spans="1:4" x14ac:dyDescent="0.3">
      <c r="A12" s="5" t="s">
        <v>3882</v>
      </c>
      <c r="B12" s="96" t="s">
        <v>3883</v>
      </c>
      <c r="C12" s="96" t="s">
        <v>3867</v>
      </c>
      <c r="D12" s="96"/>
    </row>
    <row r="13" spans="1:4" x14ac:dyDescent="0.3">
      <c r="A13" s="5" t="s">
        <v>3884</v>
      </c>
      <c r="B13" s="96" t="s">
        <v>3885</v>
      </c>
      <c r="C13" s="96" t="s">
        <v>3867</v>
      </c>
      <c r="D13" s="96"/>
    </row>
    <row r="14" spans="1:4" x14ac:dyDescent="0.3">
      <c r="A14" s="5" t="s">
        <v>3886</v>
      </c>
      <c r="B14" s="96" t="s">
        <v>3887</v>
      </c>
      <c r="C14" s="96" t="s">
        <v>3862</v>
      </c>
      <c r="D14" s="96"/>
    </row>
    <row r="15" spans="1:4" x14ac:dyDescent="0.3">
      <c r="A15" s="5" t="s">
        <v>3888</v>
      </c>
      <c r="B15" s="96" t="s">
        <v>3889</v>
      </c>
      <c r="C15" s="96" t="s">
        <v>3867</v>
      </c>
      <c r="D15" s="96"/>
    </row>
    <row r="16" spans="1:4" x14ac:dyDescent="0.3">
      <c r="A16" s="5" t="s">
        <v>3890</v>
      </c>
      <c r="B16" s="96" t="s">
        <v>3891</v>
      </c>
      <c r="C16" s="96" t="s">
        <v>3862</v>
      </c>
      <c r="D16" s="96"/>
    </row>
    <row r="17" spans="1:4" x14ac:dyDescent="0.3">
      <c r="A17" s="5" t="s">
        <v>3892</v>
      </c>
      <c r="B17" s="96" t="s">
        <v>3893</v>
      </c>
      <c r="C17" s="96" t="s">
        <v>3867</v>
      </c>
      <c r="D17" s="96"/>
    </row>
    <row r="18" spans="1:4" x14ac:dyDescent="0.3">
      <c r="A18" s="5" t="s">
        <v>3894</v>
      </c>
      <c r="B18" s="96" t="s">
        <v>3895</v>
      </c>
      <c r="C18" s="96" t="s">
        <v>3867</v>
      </c>
      <c r="D18" s="96"/>
    </row>
    <row r="19" spans="1:4" x14ac:dyDescent="0.3">
      <c r="A19" s="5" t="s">
        <v>3896</v>
      </c>
      <c r="B19" s="96" t="s">
        <v>3897</v>
      </c>
      <c r="C19" s="96" t="s">
        <v>3867</v>
      </c>
      <c r="D19" s="96"/>
    </row>
    <row r="20" spans="1:4" x14ac:dyDescent="0.3">
      <c r="A20" s="5" t="s">
        <v>3898</v>
      </c>
      <c r="B20" s="96" t="s">
        <v>3899</v>
      </c>
      <c r="C20" s="96" t="s">
        <v>3862</v>
      </c>
      <c r="D20" s="96"/>
    </row>
    <row r="21" spans="1:4" x14ac:dyDescent="0.3">
      <c r="A21" s="5" t="s">
        <v>3900</v>
      </c>
      <c r="B21" s="96" t="s">
        <v>3901</v>
      </c>
      <c r="C21" s="96" t="s">
        <v>3867</v>
      </c>
      <c r="D21" s="96"/>
    </row>
    <row r="22" spans="1:4" x14ac:dyDescent="0.3">
      <c r="A22" s="5" t="s">
        <v>3902</v>
      </c>
      <c r="B22" s="96" t="s">
        <v>275</v>
      </c>
      <c r="C22" s="96" t="s">
        <v>3867</v>
      </c>
      <c r="D22" s="96"/>
    </row>
    <row r="23" spans="1:4" x14ac:dyDescent="0.3">
      <c r="A23" s="5" t="s">
        <v>3903</v>
      </c>
      <c r="B23" s="96" t="s">
        <v>3904</v>
      </c>
      <c r="C23" s="96" t="s">
        <v>3862</v>
      </c>
      <c r="D23" s="96"/>
    </row>
    <row r="24" spans="1:4" x14ac:dyDescent="0.3">
      <c r="A24" s="5" t="s">
        <v>3905</v>
      </c>
      <c r="B24" s="96" t="s">
        <v>3906</v>
      </c>
      <c r="C24" s="96" t="s">
        <v>3867</v>
      </c>
      <c r="D24" s="96"/>
    </row>
    <row r="25" spans="1:4" x14ac:dyDescent="0.3">
      <c r="A25" s="5" t="s">
        <v>3907</v>
      </c>
      <c r="B25" s="96" t="s">
        <v>3908</v>
      </c>
      <c r="C25" s="96" t="s">
        <v>3867</v>
      </c>
      <c r="D25" s="96"/>
    </row>
    <row r="26" spans="1:4" x14ac:dyDescent="0.3">
      <c r="A26" s="5" t="s">
        <v>3909</v>
      </c>
      <c r="B26" s="96" t="s">
        <v>3910</v>
      </c>
      <c r="C26" s="96" t="s">
        <v>3911</v>
      </c>
      <c r="D26" s="96"/>
    </row>
    <row r="27" spans="1:4" x14ac:dyDescent="0.3">
      <c r="A27" s="5" t="s">
        <v>3912</v>
      </c>
      <c r="B27" s="96" t="s">
        <v>3913</v>
      </c>
      <c r="C27" s="96" t="s">
        <v>3867</v>
      </c>
      <c r="D27" s="96"/>
    </row>
    <row r="28" spans="1:4" x14ac:dyDescent="0.3">
      <c r="A28" s="5" t="s">
        <v>3914</v>
      </c>
      <c r="B28" s="96" t="s">
        <v>3915</v>
      </c>
      <c r="C28" s="96" t="s">
        <v>3867</v>
      </c>
      <c r="D28" s="96"/>
    </row>
    <row r="29" spans="1:4" x14ac:dyDescent="0.3">
      <c r="A29" s="5" t="s">
        <v>3916</v>
      </c>
      <c r="B29" s="96" t="s">
        <v>3917</v>
      </c>
      <c r="C29" s="96" t="s">
        <v>3862</v>
      </c>
      <c r="D29" s="96"/>
    </row>
    <row r="30" spans="1:4" x14ac:dyDescent="0.3">
      <c r="A30" s="5" t="s">
        <v>3918</v>
      </c>
      <c r="B30" s="96" t="s">
        <v>3919</v>
      </c>
      <c r="C30" s="96" t="s">
        <v>3867</v>
      </c>
      <c r="D30" s="96"/>
    </row>
    <row r="31" spans="1:4" x14ac:dyDescent="0.3">
      <c r="A31" s="5" t="s">
        <v>3920</v>
      </c>
      <c r="B31" s="96" t="s">
        <v>3921</v>
      </c>
      <c r="C31" s="96" t="s">
        <v>3867</v>
      </c>
      <c r="D31" s="96"/>
    </row>
    <row r="32" spans="1:4" x14ac:dyDescent="0.3">
      <c r="A32" s="5" t="s">
        <v>3922</v>
      </c>
      <c r="B32" s="96" t="s">
        <v>3923</v>
      </c>
      <c r="C32" s="96" t="s">
        <v>3867</v>
      </c>
      <c r="D32" s="96"/>
    </row>
    <row r="33" spans="1:4" x14ac:dyDescent="0.3">
      <c r="A33" s="5" t="s">
        <v>3924</v>
      </c>
      <c r="B33" s="96" t="s">
        <v>3925</v>
      </c>
      <c r="C33" s="96" t="s">
        <v>3911</v>
      </c>
      <c r="D33" s="96"/>
    </row>
    <row r="34" spans="1:4" x14ac:dyDescent="0.3">
      <c r="A34" s="5" t="s">
        <v>3926</v>
      </c>
      <c r="B34" s="96" t="s">
        <v>3927</v>
      </c>
      <c r="C34" s="96" t="s">
        <v>3911</v>
      </c>
      <c r="D34" s="96"/>
    </row>
    <row r="35" spans="1:4" x14ac:dyDescent="0.3">
      <c r="A35" s="5" t="s">
        <v>3928</v>
      </c>
      <c r="B35" s="96" t="s">
        <v>3929</v>
      </c>
      <c r="C35" s="96" t="s">
        <v>3862</v>
      </c>
      <c r="D35" s="96"/>
    </row>
    <row r="36" spans="1:4" x14ac:dyDescent="0.3">
      <c r="A36" s="5" t="s">
        <v>3930</v>
      </c>
      <c r="B36" s="96" t="s">
        <v>3931</v>
      </c>
      <c r="C36" s="96" t="s">
        <v>3867</v>
      </c>
      <c r="D36" s="96"/>
    </row>
    <row r="37" spans="1:4" x14ac:dyDescent="0.3">
      <c r="A37" s="5" t="s">
        <v>3932</v>
      </c>
      <c r="B37" s="96" t="s">
        <v>3933</v>
      </c>
      <c r="C37" s="96" t="s">
        <v>3867</v>
      </c>
      <c r="D37" s="96"/>
    </row>
    <row r="38" spans="1:4" x14ac:dyDescent="0.3">
      <c r="A38" s="5" t="s">
        <v>3934</v>
      </c>
      <c r="B38" s="96" t="s">
        <v>3935</v>
      </c>
      <c r="C38" s="96" t="s">
        <v>3867</v>
      </c>
      <c r="D38" s="96"/>
    </row>
    <row r="39" spans="1:4" x14ac:dyDescent="0.3">
      <c r="A39" s="5" t="s">
        <v>3936</v>
      </c>
      <c r="B39" s="96" t="s">
        <v>3937</v>
      </c>
      <c r="C39" s="96" t="s">
        <v>3867</v>
      </c>
      <c r="D39" s="96"/>
    </row>
    <row r="40" spans="1:4" x14ac:dyDescent="0.3">
      <c r="A40" s="5" t="s">
        <v>3938</v>
      </c>
      <c r="B40" s="96" t="s">
        <v>3939</v>
      </c>
      <c r="C40" s="96" t="s">
        <v>3862</v>
      </c>
      <c r="D40" s="96"/>
    </row>
    <row r="41" spans="1:4" x14ac:dyDescent="0.3">
      <c r="A41" s="5" t="s">
        <v>3940</v>
      </c>
      <c r="B41" s="96" t="s">
        <v>3941</v>
      </c>
      <c r="C41" s="96" t="s">
        <v>3862</v>
      </c>
      <c r="D41" s="96"/>
    </row>
    <row r="42" spans="1:4" x14ac:dyDescent="0.3">
      <c r="A42" s="5" t="s">
        <v>3942</v>
      </c>
      <c r="B42" s="96" t="s">
        <v>3943</v>
      </c>
      <c r="C42" s="96" t="s">
        <v>3867</v>
      </c>
      <c r="D42" s="96"/>
    </row>
    <row r="43" spans="1:4" x14ac:dyDescent="0.3">
      <c r="A43" s="5" t="s">
        <v>3944</v>
      </c>
      <c r="B43" s="96" t="s">
        <v>3945</v>
      </c>
      <c r="C43" s="96" t="s">
        <v>3867</v>
      </c>
      <c r="D43" s="96"/>
    </row>
    <row r="44" spans="1:4" x14ac:dyDescent="0.3">
      <c r="A44" s="5" t="s">
        <v>554</v>
      </c>
      <c r="B44" s="96" t="s">
        <v>3946</v>
      </c>
      <c r="C44" s="96" t="s">
        <v>238</v>
      </c>
      <c r="D44" s="96"/>
    </row>
    <row r="45" spans="1:4" x14ac:dyDescent="0.3">
      <c r="A45" s="5" t="s">
        <v>3947</v>
      </c>
      <c r="B45" s="96" t="s">
        <v>3948</v>
      </c>
      <c r="C45" s="96" t="s">
        <v>3911</v>
      </c>
      <c r="D45" s="96"/>
    </row>
    <row r="46" spans="1:4" x14ac:dyDescent="0.3">
      <c r="A46" s="5" t="s">
        <v>3949</v>
      </c>
      <c r="B46" s="96" t="s">
        <v>3950</v>
      </c>
      <c r="C46" s="96" t="s">
        <v>3911</v>
      </c>
      <c r="D46" s="96"/>
    </row>
    <row r="47" spans="1:4" x14ac:dyDescent="0.3">
      <c r="A47" s="5" t="s">
        <v>3951</v>
      </c>
      <c r="B47" s="96" t="s">
        <v>3952</v>
      </c>
      <c r="C47" s="96" t="s">
        <v>3911</v>
      </c>
      <c r="D47" s="96"/>
    </row>
    <row r="48" spans="1:4" x14ac:dyDescent="0.3">
      <c r="A48" s="5" t="s">
        <v>3953</v>
      </c>
      <c r="B48" s="96" t="s">
        <v>3954</v>
      </c>
      <c r="C48" s="96" t="s">
        <v>3867</v>
      </c>
      <c r="D48" s="96"/>
    </row>
    <row r="49" spans="1:4" x14ac:dyDescent="0.3">
      <c r="A49" s="5" t="s">
        <v>3955</v>
      </c>
      <c r="B49" s="96" t="s">
        <v>3956</v>
      </c>
      <c r="C49" s="96" t="s">
        <v>3867</v>
      </c>
      <c r="D49" s="96"/>
    </row>
    <row r="50" spans="1:4" x14ac:dyDescent="0.3">
      <c r="A50" s="5" t="s">
        <v>3957</v>
      </c>
      <c r="B50" s="96" t="s">
        <v>3958</v>
      </c>
      <c r="C50" s="96" t="s">
        <v>3867</v>
      </c>
      <c r="D50" s="96"/>
    </row>
    <row r="51" spans="1:4" x14ac:dyDescent="0.3">
      <c r="A51" s="5" t="s">
        <v>3959</v>
      </c>
      <c r="B51" s="96" t="s">
        <v>3960</v>
      </c>
      <c r="C51" s="96" t="s">
        <v>3867</v>
      </c>
      <c r="D51" s="96"/>
    </row>
    <row r="52" spans="1:4" x14ac:dyDescent="0.3">
      <c r="A52" s="5" t="s">
        <v>3961</v>
      </c>
      <c r="B52" s="96" t="s">
        <v>3962</v>
      </c>
      <c r="C52" s="96" t="s">
        <v>3867</v>
      </c>
      <c r="D52" s="96"/>
    </row>
    <row r="53" spans="1:4" x14ac:dyDescent="0.3">
      <c r="A53" s="5" t="s">
        <v>3963</v>
      </c>
      <c r="B53" s="96" t="s">
        <v>3964</v>
      </c>
      <c r="C53" s="96" t="s">
        <v>3862</v>
      </c>
      <c r="D53" s="96"/>
    </row>
    <row r="54" spans="1:4" x14ac:dyDescent="0.3">
      <c r="A54" s="5" t="s">
        <v>3965</v>
      </c>
      <c r="B54" s="96" t="s">
        <v>3966</v>
      </c>
      <c r="C54" s="96" t="s">
        <v>3862</v>
      </c>
      <c r="D54" s="96"/>
    </row>
    <row r="55" spans="1:4" x14ac:dyDescent="0.3">
      <c r="A55" s="5" t="s">
        <v>3967</v>
      </c>
      <c r="B55" s="96" t="s">
        <v>3968</v>
      </c>
      <c r="C55" s="96" t="s">
        <v>3862</v>
      </c>
      <c r="D55" s="96"/>
    </row>
    <row r="56" spans="1:4" x14ac:dyDescent="0.3">
      <c r="A56" s="5" t="s">
        <v>3969</v>
      </c>
      <c r="B56" s="96" t="s">
        <v>3970</v>
      </c>
      <c r="C56" s="96" t="s">
        <v>3862</v>
      </c>
      <c r="D56" s="96"/>
    </row>
    <row r="57" spans="1:4" x14ac:dyDescent="0.3">
      <c r="A57" s="5" t="s">
        <v>3971</v>
      </c>
      <c r="B57" s="96" t="s">
        <v>3972</v>
      </c>
      <c r="C57" s="96" t="s">
        <v>3862</v>
      </c>
      <c r="D57" s="96"/>
    </row>
    <row r="58" spans="1:4" x14ac:dyDescent="0.3">
      <c r="A58" s="5" t="s">
        <v>3973</v>
      </c>
      <c r="B58" s="96" t="s">
        <v>3974</v>
      </c>
      <c r="C58" s="96" t="s">
        <v>3862</v>
      </c>
      <c r="D58" s="96"/>
    </row>
    <row r="59" spans="1:4" x14ac:dyDescent="0.3">
      <c r="A59" s="5" t="s">
        <v>3975</v>
      </c>
      <c r="B59" s="96" t="s">
        <v>3976</v>
      </c>
      <c r="C59" s="96" t="s">
        <v>3862</v>
      </c>
      <c r="D59" s="96"/>
    </row>
    <row r="60" spans="1:4" x14ac:dyDescent="0.3">
      <c r="A60" s="5" t="s">
        <v>3977</v>
      </c>
      <c r="B60" s="96" t="s">
        <v>3978</v>
      </c>
      <c r="C60" s="96" t="s">
        <v>3979</v>
      </c>
      <c r="D60" s="96"/>
    </row>
    <row r="61" spans="1:4" x14ac:dyDescent="0.3">
      <c r="A61" s="5" t="s">
        <v>3980</v>
      </c>
      <c r="B61" s="96" t="s">
        <v>3981</v>
      </c>
      <c r="C61" s="96" t="s">
        <v>3979</v>
      </c>
      <c r="D61" s="96"/>
    </row>
    <row r="62" spans="1:4" x14ac:dyDescent="0.3">
      <c r="A62" s="5" t="s">
        <v>3982</v>
      </c>
      <c r="B62" s="96" t="s">
        <v>3983</v>
      </c>
      <c r="C62" s="96" t="s">
        <v>3979</v>
      </c>
      <c r="D62" s="96"/>
    </row>
    <row r="63" spans="1:4" x14ac:dyDescent="0.3">
      <c r="A63" s="5" t="s">
        <v>3984</v>
      </c>
      <c r="B63" s="96" t="s">
        <v>3985</v>
      </c>
      <c r="C63" s="96" t="s">
        <v>3979</v>
      </c>
      <c r="D63" s="96"/>
    </row>
  </sheetData>
  <conditionalFormatting sqref="A1:A1048576">
    <cfRule type="duplicateValues" dxfId="3" priority="3"/>
    <cfRule type="duplicateValues" dxfId="2" priority="5"/>
    <cfRule type="duplicateValues" dxfId="1" priority="6"/>
  </conditionalFormatting>
  <conditionalFormatting sqref="B1:B1048576">
    <cfRule type="duplicateValues" dxfId="0" priority="2"/>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L1585"/>
  <sheetViews>
    <sheetView workbookViewId="0"/>
  </sheetViews>
  <sheetFormatPr defaultColWidth="8.88671875" defaultRowHeight="14.4" x14ac:dyDescent="0.3"/>
  <cols>
    <col min="1" max="1" width="17.44140625" style="92" bestFit="1" customWidth="1"/>
    <col min="2" max="2" width="5" style="92" bestFit="1" customWidth="1"/>
    <col min="3" max="3" width="6.88671875" style="92" bestFit="1" customWidth="1"/>
    <col min="4" max="4" width="25.6640625" style="92" bestFit="1" customWidth="1"/>
    <col min="5" max="5" width="19.6640625" style="89" bestFit="1" customWidth="1"/>
    <col min="6" max="6" width="19.6640625" bestFit="1" customWidth="1"/>
    <col min="7" max="7" width="16.44140625" style="92" bestFit="1" customWidth="1"/>
    <col min="8" max="11" width="9.109375" style="96"/>
    <col min="12" max="12" width="34.109375" bestFit="1" customWidth="1"/>
  </cols>
  <sheetData>
    <row r="1" spans="1:12" x14ac:dyDescent="0.3">
      <c r="A1" s="171" t="s">
        <v>285</v>
      </c>
      <c r="B1" s="171" t="s">
        <v>3986</v>
      </c>
      <c r="C1" s="171" t="s">
        <v>3987</v>
      </c>
      <c r="D1" s="171" t="s">
        <v>351</v>
      </c>
      <c r="E1" s="172" t="s">
        <v>3988</v>
      </c>
      <c r="F1" s="172" t="s">
        <v>3989</v>
      </c>
      <c r="G1" s="171" t="str">
        <f>"selected_elcc: "&amp;I1&amp;" mmt"</f>
        <v>selected_elcc: 46 mmt</v>
      </c>
      <c r="I1" s="120">
        <f>portfolio_toggle!A1</f>
        <v>46</v>
      </c>
      <c r="J1" s="96" t="s">
        <v>3990</v>
      </c>
      <c r="L1" s="96"/>
    </row>
    <row r="2" spans="1:12" x14ac:dyDescent="0.3">
      <c r="A2" s="171" t="s">
        <v>624</v>
      </c>
      <c r="B2" s="171">
        <v>2020</v>
      </c>
      <c r="C2" s="171">
        <v>1</v>
      </c>
      <c r="D2" s="171" t="s">
        <v>3991</v>
      </c>
      <c r="E2" s="172">
        <v>0.14000000000000001</v>
      </c>
      <c r="F2" s="172">
        <v>0.14000000000000001</v>
      </c>
      <c r="G2" s="172">
        <f>IF(portfolio_toggle!$A$1=46,E2,
IF(portfolio_toggle!$A$1=38,F2,
"error: please specify 38 or 46 MMT"))</f>
        <v>0.14000000000000001</v>
      </c>
      <c r="L2" s="96"/>
    </row>
    <row r="3" spans="1:12" x14ac:dyDescent="0.3">
      <c r="A3" s="171" t="s">
        <v>624</v>
      </c>
      <c r="B3" s="171">
        <v>2020</v>
      </c>
      <c r="C3" s="171">
        <v>2</v>
      </c>
      <c r="D3" s="171" t="s">
        <v>3992</v>
      </c>
      <c r="E3" s="172">
        <v>0.12</v>
      </c>
      <c r="F3" s="172">
        <v>0.12</v>
      </c>
      <c r="G3" s="172">
        <f>IF(portfolio_toggle!$A$1=46,E3,
IF(portfolio_toggle!$A$1=38,F3,
"error: please specify 38 or 46 MMT"))</f>
        <v>0.12</v>
      </c>
      <c r="L3" s="171" t="s">
        <v>3993</v>
      </c>
    </row>
    <row r="4" spans="1:12" x14ac:dyDescent="0.3">
      <c r="A4" s="171" t="s">
        <v>624</v>
      </c>
      <c r="B4" s="171">
        <v>2020</v>
      </c>
      <c r="C4" s="171">
        <v>3</v>
      </c>
      <c r="D4" s="171" t="s">
        <v>3994</v>
      </c>
      <c r="E4" s="172">
        <v>0.28000000000000003</v>
      </c>
      <c r="F4" s="172">
        <v>0.28000000000000003</v>
      </c>
      <c r="G4" s="172">
        <f>IF(portfolio_toggle!$A$1=46,E4,
IF(portfolio_toggle!$A$1=38,F4,
"error: please specify 38 or 46 MMT"))</f>
        <v>0.28000000000000003</v>
      </c>
      <c r="L4" s="171" t="s">
        <v>3995</v>
      </c>
    </row>
    <row r="5" spans="1:12" x14ac:dyDescent="0.3">
      <c r="A5" s="171" t="s">
        <v>624</v>
      </c>
      <c r="B5" s="171">
        <v>2020</v>
      </c>
      <c r="C5" s="171">
        <v>4</v>
      </c>
      <c r="D5" s="171" t="s">
        <v>3996</v>
      </c>
      <c r="E5" s="172">
        <v>0.25</v>
      </c>
      <c r="F5" s="172">
        <v>0.25</v>
      </c>
      <c r="G5" s="172">
        <f>IF(portfolio_toggle!$A$1=46,E5,
IF(portfolio_toggle!$A$1=38,F5,
"error: please specify 38 or 46 MMT"))</f>
        <v>0.25</v>
      </c>
      <c r="L5" s="171"/>
    </row>
    <row r="6" spans="1:12" x14ac:dyDescent="0.3">
      <c r="A6" s="171" t="s">
        <v>624</v>
      </c>
      <c r="B6" s="171">
        <v>2020</v>
      </c>
      <c r="C6" s="171">
        <v>5</v>
      </c>
      <c r="D6" s="171" t="s">
        <v>3997</v>
      </c>
      <c r="E6" s="172">
        <v>0.25</v>
      </c>
      <c r="F6" s="172">
        <v>0.25</v>
      </c>
      <c r="G6" s="172">
        <f>IF(portfolio_toggle!$A$1=46,E6,
IF(portfolio_toggle!$A$1=38,F6,
"error: please specify 38 or 46 MMT"))</f>
        <v>0.25</v>
      </c>
      <c r="L6" s="96"/>
    </row>
    <row r="7" spans="1:12" x14ac:dyDescent="0.3">
      <c r="A7" s="171" t="s">
        <v>624</v>
      </c>
      <c r="B7" s="171">
        <v>2020</v>
      </c>
      <c r="C7" s="171">
        <v>6</v>
      </c>
      <c r="D7" s="171" t="s">
        <v>3998</v>
      </c>
      <c r="E7" s="172">
        <v>0.33</v>
      </c>
      <c r="F7" s="172">
        <v>0.33</v>
      </c>
      <c r="G7" s="172">
        <f>IF(portfolio_toggle!$A$1=46,E7,
IF(portfolio_toggle!$A$1=38,F7,
"error: please specify 38 or 46 MMT"))</f>
        <v>0.33</v>
      </c>
      <c r="L7" s="96"/>
    </row>
    <row r="8" spans="1:12" x14ac:dyDescent="0.3">
      <c r="A8" s="171" t="s">
        <v>624</v>
      </c>
      <c r="B8" s="171">
        <v>2020</v>
      </c>
      <c r="C8" s="171">
        <v>7</v>
      </c>
      <c r="D8" s="171" t="s">
        <v>3999</v>
      </c>
      <c r="E8" s="172">
        <v>0.23</v>
      </c>
      <c r="F8" s="172">
        <v>0.23</v>
      </c>
      <c r="G8" s="172">
        <f>IF(portfolio_toggle!$A$1=46,E8,
IF(portfolio_toggle!$A$1=38,F8,
"error: please specify 38 or 46 MMT"))</f>
        <v>0.23</v>
      </c>
      <c r="L8" s="96"/>
    </row>
    <row r="9" spans="1:12" x14ac:dyDescent="0.3">
      <c r="A9" s="171" t="s">
        <v>624</v>
      </c>
      <c r="B9" s="171">
        <v>2020</v>
      </c>
      <c r="C9" s="171">
        <v>8</v>
      </c>
      <c r="D9" s="171" t="s">
        <v>4000</v>
      </c>
      <c r="E9" s="172">
        <v>0.21</v>
      </c>
      <c r="F9" s="172">
        <v>0.21</v>
      </c>
      <c r="G9" s="172">
        <f>IF(portfolio_toggle!$A$1=46,E9,
IF(portfolio_toggle!$A$1=38,F9,
"error: please specify 38 or 46 MMT"))</f>
        <v>0.21</v>
      </c>
      <c r="L9" s="96"/>
    </row>
    <row r="10" spans="1:12" x14ac:dyDescent="0.3">
      <c r="A10" s="171" t="s">
        <v>624</v>
      </c>
      <c r="B10" s="171">
        <v>2020</v>
      </c>
      <c r="C10" s="171">
        <v>9</v>
      </c>
      <c r="D10" s="171" t="s">
        <v>4001</v>
      </c>
      <c r="E10" s="172">
        <v>0.15</v>
      </c>
      <c r="F10" s="172">
        <v>0.15</v>
      </c>
      <c r="G10" s="172">
        <f>IF(portfolio_toggle!$A$1=46,E10,
IF(portfolio_toggle!$A$1=38,F10,
"error: please specify 38 or 46 MMT"))</f>
        <v>0.15</v>
      </c>
      <c r="L10" s="96"/>
    </row>
    <row r="11" spans="1:12" x14ac:dyDescent="0.3">
      <c r="A11" s="171" t="s">
        <v>624</v>
      </c>
      <c r="B11" s="171">
        <v>2020</v>
      </c>
      <c r="C11" s="171">
        <v>10</v>
      </c>
      <c r="D11" s="171" t="s">
        <v>4002</v>
      </c>
      <c r="E11" s="172">
        <v>0.08</v>
      </c>
      <c r="F11" s="172">
        <v>0.08</v>
      </c>
      <c r="G11" s="172">
        <f>IF(portfolio_toggle!$A$1=46,E11,
IF(portfolio_toggle!$A$1=38,F11,
"error: please specify 38 or 46 MMT"))</f>
        <v>0.08</v>
      </c>
      <c r="L11" s="96"/>
    </row>
    <row r="12" spans="1:12" x14ac:dyDescent="0.3">
      <c r="A12" s="171" t="s">
        <v>624</v>
      </c>
      <c r="B12" s="171">
        <v>2020</v>
      </c>
      <c r="C12" s="171">
        <v>11</v>
      </c>
      <c r="D12" s="171" t="s">
        <v>4003</v>
      </c>
      <c r="E12" s="172">
        <v>0.12</v>
      </c>
      <c r="F12" s="172">
        <v>0.12</v>
      </c>
      <c r="G12" s="172">
        <f>IF(portfolio_toggle!$A$1=46,E12,
IF(portfolio_toggle!$A$1=38,F12,
"error: please specify 38 or 46 MMT"))</f>
        <v>0.12</v>
      </c>
      <c r="L12" s="96"/>
    </row>
    <row r="13" spans="1:12" x14ac:dyDescent="0.3">
      <c r="A13" s="171" t="s">
        <v>624</v>
      </c>
      <c r="B13" s="171">
        <v>2020</v>
      </c>
      <c r="C13" s="171">
        <v>12</v>
      </c>
      <c r="D13" s="171" t="s">
        <v>4004</v>
      </c>
      <c r="E13" s="172">
        <v>0.13</v>
      </c>
      <c r="F13" s="172">
        <v>0.13</v>
      </c>
      <c r="G13" s="172">
        <f>IF(portfolio_toggle!$A$1=46,E13,
IF(portfolio_toggle!$A$1=38,F13,
"error: please specify 38 or 46 MMT"))</f>
        <v>0.13</v>
      </c>
      <c r="L13" s="96"/>
    </row>
    <row r="14" spans="1:12" x14ac:dyDescent="0.3">
      <c r="A14" s="171" t="s">
        <v>624</v>
      </c>
      <c r="B14" s="171">
        <v>2021</v>
      </c>
      <c r="C14" s="171">
        <v>1</v>
      </c>
      <c r="D14" s="171" t="s">
        <v>4005</v>
      </c>
      <c r="E14" s="172">
        <v>0.14000000000000001</v>
      </c>
      <c r="F14" s="172">
        <v>0.14000000000000001</v>
      </c>
      <c r="G14" s="172">
        <f>IF(portfolio_toggle!$A$1=46,E14,
IF(portfolio_toggle!$A$1=38,F14,
"error: please specify 38 or 46 MMT"))</f>
        <v>0.14000000000000001</v>
      </c>
      <c r="L14" s="96"/>
    </row>
    <row r="15" spans="1:12" x14ac:dyDescent="0.3">
      <c r="A15" s="171" t="s">
        <v>624</v>
      </c>
      <c r="B15" s="171">
        <v>2021</v>
      </c>
      <c r="C15" s="171">
        <v>2</v>
      </c>
      <c r="D15" s="171" t="s">
        <v>4006</v>
      </c>
      <c r="E15" s="172">
        <v>0.12</v>
      </c>
      <c r="F15" s="172">
        <v>0.12</v>
      </c>
      <c r="G15" s="172">
        <f>IF(portfolio_toggle!$A$1=46,E15,
IF(portfolio_toggle!$A$1=38,F15,
"error: please specify 38 or 46 MMT"))</f>
        <v>0.12</v>
      </c>
      <c r="L15" s="96"/>
    </row>
    <row r="16" spans="1:12" x14ac:dyDescent="0.3">
      <c r="A16" s="171" t="s">
        <v>624</v>
      </c>
      <c r="B16" s="171">
        <v>2021</v>
      </c>
      <c r="C16" s="171">
        <v>3</v>
      </c>
      <c r="D16" s="171" t="s">
        <v>4007</v>
      </c>
      <c r="E16" s="172">
        <v>0.28000000000000003</v>
      </c>
      <c r="F16" s="172">
        <v>0.28000000000000003</v>
      </c>
      <c r="G16" s="172">
        <f>IF(portfolio_toggle!$A$1=46,E16,
IF(portfolio_toggle!$A$1=38,F16,
"error: please specify 38 or 46 MMT"))</f>
        <v>0.28000000000000003</v>
      </c>
      <c r="L16" s="96"/>
    </row>
    <row r="17" spans="1:7" x14ac:dyDescent="0.3">
      <c r="A17" s="171" t="s">
        <v>624</v>
      </c>
      <c r="B17" s="171">
        <v>2021</v>
      </c>
      <c r="C17" s="171">
        <v>4</v>
      </c>
      <c r="D17" s="171" t="s">
        <v>4008</v>
      </c>
      <c r="E17" s="172">
        <v>0.25</v>
      </c>
      <c r="F17" s="172">
        <v>0.25</v>
      </c>
      <c r="G17" s="172">
        <f>IF(portfolio_toggle!$A$1=46,E17,
IF(portfolio_toggle!$A$1=38,F17,
"error: please specify 38 or 46 MMT"))</f>
        <v>0.25</v>
      </c>
    </row>
    <row r="18" spans="1:7" x14ac:dyDescent="0.3">
      <c r="A18" s="171" t="s">
        <v>624</v>
      </c>
      <c r="B18" s="171">
        <v>2021</v>
      </c>
      <c r="C18" s="171">
        <v>5</v>
      </c>
      <c r="D18" s="171" t="s">
        <v>4009</v>
      </c>
      <c r="E18" s="172">
        <v>0.25</v>
      </c>
      <c r="F18" s="172">
        <v>0.25</v>
      </c>
      <c r="G18" s="172">
        <f>IF(portfolio_toggle!$A$1=46,E18,
IF(portfolio_toggle!$A$1=38,F18,
"error: please specify 38 or 46 MMT"))</f>
        <v>0.25</v>
      </c>
    </row>
    <row r="19" spans="1:7" x14ac:dyDescent="0.3">
      <c r="A19" s="171" t="s">
        <v>624</v>
      </c>
      <c r="B19" s="171">
        <v>2021</v>
      </c>
      <c r="C19" s="171">
        <v>6</v>
      </c>
      <c r="D19" s="171" t="s">
        <v>4010</v>
      </c>
      <c r="E19" s="172">
        <v>0.33</v>
      </c>
      <c r="F19" s="172">
        <v>0.33</v>
      </c>
      <c r="G19" s="172">
        <f>IF(portfolio_toggle!$A$1=46,E19,
IF(portfolio_toggle!$A$1=38,F19,
"error: please specify 38 or 46 MMT"))</f>
        <v>0.33</v>
      </c>
    </row>
    <row r="20" spans="1:7" x14ac:dyDescent="0.3">
      <c r="A20" s="171" t="s">
        <v>624</v>
      </c>
      <c r="B20" s="171">
        <v>2021</v>
      </c>
      <c r="C20" s="171">
        <v>7</v>
      </c>
      <c r="D20" s="171" t="s">
        <v>4011</v>
      </c>
      <c r="E20" s="172">
        <v>0.23</v>
      </c>
      <c r="F20" s="172">
        <v>0.23</v>
      </c>
      <c r="G20" s="172">
        <f>IF(portfolio_toggle!$A$1=46,E20,
IF(portfolio_toggle!$A$1=38,F20,
"error: please specify 38 or 46 MMT"))</f>
        <v>0.23</v>
      </c>
    </row>
    <row r="21" spans="1:7" x14ac:dyDescent="0.3">
      <c r="A21" s="171" t="s">
        <v>624</v>
      </c>
      <c r="B21" s="171">
        <v>2021</v>
      </c>
      <c r="C21" s="171">
        <v>8</v>
      </c>
      <c r="D21" s="171" t="s">
        <v>4012</v>
      </c>
      <c r="E21" s="172">
        <v>0.21</v>
      </c>
      <c r="F21" s="172">
        <v>0.21</v>
      </c>
      <c r="G21" s="172">
        <f>IF(portfolio_toggle!$A$1=46,E21,
IF(portfolio_toggle!$A$1=38,F21,
"error: please specify 38 or 46 MMT"))</f>
        <v>0.21</v>
      </c>
    </row>
    <row r="22" spans="1:7" x14ac:dyDescent="0.3">
      <c r="A22" s="171" t="s">
        <v>624</v>
      </c>
      <c r="B22" s="171">
        <v>2021</v>
      </c>
      <c r="C22" s="171">
        <v>9</v>
      </c>
      <c r="D22" s="171" t="s">
        <v>4013</v>
      </c>
      <c r="E22" s="172">
        <v>0.15</v>
      </c>
      <c r="F22" s="172">
        <v>0.15</v>
      </c>
      <c r="G22" s="172">
        <f>IF(portfolio_toggle!$A$1=46,E22,
IF(portfolio_toggle!$A$1=38,F22,
"error: please specify 38 or 46 MMT"))</f>
        <v>0.15</v>
      </c>
    </row>
    <row r="23" spans="1:7" x14ac:dyDescent="0.3">
      <c r="A23" s="171" t="s">
        <v>624</v>
      </c>
      <c r="B23" s="171">
        <v>2021</v>
      </c>
      <c r="C23" s="171">
        <v>10</v>
      </c>
      <c r="D23" s="171" t="s">
        <v>4014</v>
      </c>
      <c r="E23" s="172">
        <v>0.08</v>
      </c>
      <c r="F23" s="172">
        <v>0.08</v>
      </c>
      <c r="G23" s="172">
        <f>IF(portfolio_toggle!$A$1=46,E23,
IF(portfolio_toggle!$A$1=38,F23,
"error: please specify 38 or 46 MMT"))</f>
        <v>0.08</v>
      </c>
    </row>
    <row r="24" spans="1:7" x14ac:dyDescent="0.3">
      <c r="A24" s="171" t="s">
        <v>624</v>
      </c>
      <c r="B24" s="171">
        <v>2021</v>
      </c>
      <c r="C24" s="171">
        <v>11</v>
      </c>
      <c r="D24" s="171" t="s">
        <v>4015</v>
      </c>
      <c r="E24" s="172">
        <v>0.12</v>
      </c>
      <c r="F24" s="172">
        <v>0.12</v>
      </c>
      <c r="G24" s="172">
        <f>IF(portfolio_toggle!$A$1=46,E24,
IF(portfolio_toggle!$A$1=38,F24,
"error: please specify 38 or 46 MMT"))</f>
        <v>0.12</v>
      </c>
    </row>
    <row r="25" spans="1:7" x14ac:dyDescent="0.3">
      <c r="A25" s="171" t="s">
        <v>624</v>
      </c>
      <c r="B25" s="171">
        <v>2021</v>
      </c>
      <c r="C25" s="171">
        <v>12</v>
      </c>
      <c r="D25" s="171" t="s">
        <v>4016</v>
      </c>
      <c r="E25" s="172">
        <v>0.13</v>
      </c>
      <c r="F25" s="172">
        <v>0.13</v>
      </c>
      <c r="G25" s="172">
        <f>IF(portfolio_toggle!$A$1=46,E25,
IF(portfolio_toggle!$A$1=38,F25,
"error: please specify 38 or 46 MMT"))</f>
        <v>0.13</v>
      </c>
    </row>
    <row r="26" spans="1:7" x14ac:dyDescent="0.3">
      <c r="A26" s="171" t="s">
        <v>624</v>
      </c>
      <c r="B26" s="171">
        <v>2022</v>
      </c>
      <c r="C26" s="171">
        <v>1</v>
      </c>
      <c r="D26" s="171" t="s">
        <v>4017</v>
      </c>
      <c r="E26" s="172">
        <v>0.14000000000000001</v>
      </c>
      <c r="F26" s="172">
        <v>0.14000000000000001</v>
      </c>
      <c r="G26" s="172">
        <f>IF(portfolio_toggle!$A$1=46,E26,
IF(portfolio_toggle!$A$1=38,F26,
"error: please specify 38 or 46 MMT"))</f>
        <v>0.14000000000000001</v>
      </c>
    </row>
    <row r="27" spans="1:7" x14ac:dyDescent="0.3">
      <c r="A27" s="171" t="s">
        <v>624</v>
      </c>
      <c r="B27" s="171">
        <v>2022</v>
      </c>
      <c r="C27" s="171">
        <v>2</v>
      </c>
      <c r="D27" s="171" t="s">
        <v>4018</v>
      </c>
      <c r="E27" s="172">
        <v>0.12</v>
      </c>
      <c r="F27" s="172">
        <v>0.12</v>
      </c>
      <c r="G27" s="172">
        <f>IF(portfolio_toggle!$A$1=46,E27,
IF(portfolio_toggle!$A$1=38,F27,
"error: please specify 38 or 46 MMT"))</f>
        <v>0.12</v>
      </c>
    </row>
    <row r="28" spans="1:7" x14ac:dyDescent="0.3">
      <c r="A28" s="171" t="s">
        <v>624</v>
      </c>
      <c r="B28" s="171">
        <v>2022</v>
      </c>
      <c r="C28" s="171">
        <v>3</v>
      </c>
      <c r="D28" s="171" t="s">
        <v>4019</v>
      </c>
      <c r="E28" s="172">
        <v>0.28000000000000003</v>
      </c>
      <c r="F28" s="172">
        <v>0.28000000000000003</v>
      </c>
      <c r="G28" s="172">
        <f>IF(portfolio_toggle!$A$1=46,E28,
IF(portfolio_toggle!$A$1=38,F28,
"error: please specify 38 or 46 MMT"))</f>
        <v>0.28000000000000003</v>
      </c>
    </row>
    <row r="29" spans="1:7" x14ac:dyDescent="0.3">
      <c r="A29" s="171" t="s">
        <v>624</v>
      </c>
      <c r="B29" s="171">
        <v>2022</v>
      </c>
      <c r="C29" s="171">
        <v>4</v>
      </c>
      <c r="D29" s="171" t="s">
        <v>4020</v>
      </c>
      <c r="E29" s="172">
        <v>0.25</v>
      </c>
      <c r="F29" s="172">
        <v>0.25</v>
      </c>
      <c r="G29" s="172">
        <f>IF(portfolio_toggle!$A$1=46,E29,
IF(portfolio_toggle!$A$1=38,F29,
"error: please specify 38 or 46 MMT"))</f>
        <v>0.25</v>
      </c>
    </row>
    <row r="30" spans="1:7" x14ac:dyDescent="0.3">
      <c r="A30" s="171" t="s">
        <v>624</v>
      </c>
      <c r="B30" s="171">
        <v>2022</v>
      </c>
      <c r="C30" s="171">
        <v>5</v>
      </c>
      <c r="D30" s="171" t="s">
        <v>4021</v>
      </c>
      <c r="E30" s="172">
        <v>0.25</v>
      </c>
      <c r="F30" s="172">
        <v>0.25</v>
      </c>
      <c r="G30" s="172">
        <f>IF(portfolio_toggle!$A$1=46,E30,
IF(portfolio_toggle!$A$1=38,F30,
"error: please specify 38 or 46 MMT"))</f>
        <v>0.25</v>
      </c>
    </row>
    <row r="31" spans="1:7" x14ac:dyDescent="0.3">
      <c r="A31" s="171" t="s">
        <v>624</v>
      </c>
      <c r="B31" s="171">
        <v>2022</v>
      </c>
      <c r="C31" s="171">
        <v>6</v>
      </c>
      <c r="D31" s="171" t="s">
        <v>4022</v>
      </c>
      <c r="E31" s="172">
        <v>0.33</v>
      </c>
      <c r="F31" s="172">
        <v>0.33</v>
      </c>
      <c r="G31" s="172">
        <f>IF(portfolio_toggle!$A$1=46,E31,
IF(portfolio_toggle!$A$1=38,F31,
"error: please specify 38 or 46 MMT"))</f>
        <v>0.33</v>
      </c>
    </row>
    <row r="32" spans="1:7" x14ac:dyDescent="0.3">
      <c r="A32" s="171" t="s">
        <v>624</v>
      </c>
      <c r="B32" s="171">
        <v>2022</v>
      </c>
      <c r="C32" s="171">
        <v>7</v>
      </c>
      <c r="D32" s="171" t="s">
        <v>4023</v>
      </c>
      <c r="E32" s="172">
        <v>0.23</v>
      </c>
      <c r="F32" s="172">
        <v>0.23</v>
      </c>
      <c r="G32" s="172">
        <f>IF(portfolio_toggle!$A$1=46,E32,
IF(portfolio_toggle!$A$1=38,F32,
"error: please specify 38 or 46 MMT"))</f>
        <v>0.23</v>
      </c>
    </row>
    <row r="33" spans="1:7" x14ac:dyDescent="0.3">
      <c r="A33" s="171" t="s">
        <v>624</v>
      </c>
      <c r="B33" s="171">
        <v>2022</v>
      </c>
      <c r="C33" s="171">
        <v>8</v>
      </c>
      <c r="D33" s="171" t="s">
        <v>4024</v>
      </c>
      <c r="E33" s="172">
        <v>0.21</v>
      </c>
      <c r="F33" s="172">
        <v>0.21</v>
      </c>
      <c r="G33" s="172">
        <f>IF(portfolio_toggle!$A$1=46,E33,
IF(portfolio_toggle!$A$1=38,F33,
"error: please specify 38 or 46 MMT"))</f>
        <v>0.21</v>
      </c>
    </row>
    <row r="34" spans="1:7" x14ac:dyDescent="0.3">
      <c r="A34" s="171" t="s">
        <v>624</v>
      </c>
      <c r="B34" s="171">
        <v>2022</v>
      </c>
      <c r="C34" s="171">
        <v>9</v>
      </c>
      <c r="D34" s="171" t="s">
        <v>4025</v>
      </c>
      <c r="E34" s="172">
        <v>0.15</v>
      </c>
      <c r="F34" s="172">
        <v>0.15</v>
      </c>
      <c r="G34" s="172">
        <f>IF(portfolio_toggle!$A$1=46,E34,
IF(portfolio_toggle!$A$1=38,F34,
"error: please specify 38 or 46 MMT"))</f>
        <v>0.15</v>
      </c>
    </row>
    <row r="35" spans="1:7" x14ac:dyDescent="0.3">
      <c r="A35" s="171" t="s">
        <v>624</v>
      </c>
      <c r="B35" s="171">
        <v>2022</v>
      </c>
      <c r="C35" s="171">
        <v>10</v>
      </c>
      <c r="D35" s="171" t="s">
        <v>4026</v>
      </c>
      <c r="E35" s="172">
        <v>0.08</v>
      </c>
      <c r="F35" s="172">
        <v>0.08</v>
      </c>
      <c r="G35" s="172">
        <f>IF(portfolio_toggle!$A$1=46,E35,
IF(portfolio_toggle!$A$1=38,F35,
"error: please specify 38 or 46 MMT"))</f>
        <v>0.08</v>
      </c>
    </row>
    <row r="36" spans="1:7" x14ac:dyDescent="0.3">
      <c r="A36" s="171" t="s">
        <v>624</v>
      </c>
      <c r="B36" s="171">
        <v>2022</v>
      </c>
      <c r="C36" s="171">
        <v>11</v>
      </c>
      <c r="D36" s="171" t="s">
        <v>4027</v>
      </c>
      <c r="E36" s="172">
        <v>0.12</v>
      </c>
      <c r="F36" s="172">
        <v>0.12</v>
      </c>
      <c r="G36" s="172">
        <f>IF(portfolio_toggle!$A$1=46,E36,
IF(portfolio_toggle!$A$1=38,F36,
"error: please specify 38 or 46 MMT"))</f>
        <v>0.12</v>
      </c>
    </row>
    <row r="37" spans="1:7" x14ac:dyDescent="0.3">
      <c r="A37" s="171" t="s">
        <v>624</v>
      </c>
      <c r="B37" s="171">
        <v>2022</v>
      </c>
      <c r="C37" s="171">
        <v>12</v>
      </c>
      <c r="D37" s="171" t="s">
        <v>4028</v>
      </c>
      <c r="E37" s="172">
        <v>0.13</v>
      </c>
      <c r="F37" s="172">
        <v>0.13</v>
      </c>
      <c r="G37" s="172">
        <f>IF(portfolio_toggle!$A$1=46,E37,
IF(portfolio_toggle!$A$1=38,F37,
"error: please specify 38 or 46 MMT"))</f>
        <v>0.13</v>
      </c>
    </row>
    <row r="38" spans="1:7" x14ac:dyDescent="0.3">
      <c r="A38" s="171" t="s">
        <v>624</v>
      </c>
      <c r="B38" s="171">
        <v>2023</v>
      </c>
      <c r="C38" s="171">
        <v>1</v>
      </c>
      <c r="D38" s="171" t="s">
        <v>4029</v>
      </c>
      <c r="E38" s="172">
        <v>0.14000000000000001</v>
      </c>
      <c r="F38" s="172">
        <v>0.14000000000000001</v>
      </c>
      <c r="G38" s="172">
        <f>IF(portfolio_toggle!$A$1=46,E38,
IF(portfolio_toggle!$A$1=38,F38,
"error: please specify 38 or 46 MMT"))</f>
        <v>0.14000000000000001</v>
      </c>
    </row>
    <row r="39" spans="1:7" x14ac:dyDescent="0.3">
      <c r="A39" s="171" t="s">
        <v>624</v>
      </c>
      <c r="B39" s="171">
        <v>2023</v>
      </c>
      <c r="C39" s="171">
        <v>2</v>
      </c>
      <c r="D39" s="171" t="s">
        <v>4030</v>
      </c>
      <c r="E39" s="172">
        <v>0.12</v>
      </c>
      <c r="F39" s="172">
        <v>0.12</v>
      </c>
      <c r="G39" s="172">
        <f>IF(portfolio_toggle!$A$1=46,E39,
IF(portfolio_toggle!$A$1=38,F39,
"error: please specify 38 or 46 MMT"))</f>
        <v>0.12</v>
      </c>
    </row>
    <row r="40" spans="1:7" x14ac:dyDescent="0.3">
      <c r="A40" s="171" t="s">
        <v>624</v>
      </c>
      <c r="B40" s="171">
        <v>2023</v>
      </c>
      <c r="C40" s="171">
        <v>3</v>
      </c>
      <c r="D40" s="171" t="s">
        <v>4031</v>
      </c>
      <c r="E40" s="172">
        <v>0.28000000000000003</v>
      </c>
      <c r="F40" s="172">
        <v>0.28000000000000003</v>
      </c>
      <c r="G40" s="172">
        <f>IF(portfolio_toggle!$A$1=46,E40,
IF(portfolio_toggle!$A$1=38,F40,
"error: please specify 38 or 46 MMT"))</f>
        <v>0.28000000000000003</v>
      </c>
    </row>
    <row r="41" spans="1:7" x14ac:dyDescent="0.3">
      <c r="A41" s="171" t="s">
        <v>624</v>
      </c>
      <c r="B41" s="171">
        <v>2023</v>
      </c>
      <c r="C41" s="171">
        <v>4</v>
      </c>
      <c r="D41" s="171" t="s">
        <v>4032</v>
      </c>
      <c r="E41" s="172">
        <v>0.25</v>
      </c>
      <c r="F41" s="172">
        <v>0.25</v>
      </c>
      <c r="G41" s="172">
        <f>IF(portfolio_toggle!$A$1=46,E41,
IF(portfolio_toggle!$A$1=38,F41,
"error: please specify 38 or 46 MMT"))</f>
        <v>0.25</v>
      </c>
    </row>
    <row r="42" spans="1:7" x14ac:dyDescent="0.3">
      <c r="A42" s="171" t="s">
        <v>624</v>
      </c>
      <c r="B42" s="171">
        <v>2023</v>
      </c>
      <c r="C42" s="171">
        <v>5</v>
      </c>
      <c r="D42" s="171" t="s">
        <v>4033</v>
      </c>
      <c r="E42" s="172">
        <v>0.25</v>
      </c>
      <c r="F42" s="172">
        <v>0.25</v>
      </c>
      <c r="G42" s="172">
        <f>IF(portfolio_toggle!$A$1=46,E42,
IF(portfolio_toggle!$A$1=38,F42,
"error: please specify 38 or 46 MMT"))</f>
        <v>0.25</v>
      </c>
    </row>
    <row r="43" spans="1:7" x14ac:dyDescent="0.3">
      <c r="A43" s="171" t="s">
        <v>624</v>
      </c>
      <c r="B43" s="171">
        <v>2023</v>
      </c>
      <c r="C43" s="171">
        <v>6</v>
      </c>
      <c r="D43" s="171" t="s">
        <v>4034</v>
      </c>
      <c r="E43" s="172">
        <v>0.33</v>
      </c>
      <c r="F43" s="172">
        <v>0.33</v>
      </c>
      <c r="G43" s="172">
        <f>IF(portfolio_toggle!$A$1=46,E43,
IF(portfolio_toggle!$A$1=38,F43,
"error: please specify 38 or 46 MMT"))</f>
        <v>0.33</v>
      </c>
    </row>
    <row r="44" spans="1:7" x14ac:dyDescent="0.3">
      <c r="A44" s="171" t="s">
        <v>624</v>
      </c>
      <c r="B44" s="171">
        <v>2023</v>
      </c>
      <c r="C44" s="171">
        <v>7</v>
      </c>
      <c r="D44" s="171" t="s">
        <v>4035</v>
      </c>
      <c r="E44" s="172">
        <v>0.23</v>
      </c>
      <c r="F44" s="172">
        <v>0.23</v>
      </c>
      <c r="G44" s="172">
        <f>IF(portfolio_toggle!$A$1=46,E44,
IF(portfolio_toggle!$A$1=38,F44,
"error: please specify 38 or 46 MMT"))</f>
        <v>0.23</v>
      </c>
    </row>
    <row r="45" spans="1:7" x14ac:dyDescent="0.3">
      <c r="A45" s="171" t="s">
        <v>624</v>
      </c>
      <c r="B45" s="171">
        <v>2023</v>
      </c>
      <c r="C45" s="171">
        <v>8</v>
      </c>
      <c r="D45" s="171" t="s">
        <v>4036</v>
      </c>
      <c r="E45" s="172">
        <v>0.21</v>
      </c>
      <c r="F45" s="172">
        <v>0.21</v>
      </c>
      <c r="G45" s="172">
        <f>IF(portfolio_toggle!$A$1=46,E45,
IF(portfolio_toggle!$A$1=38,F45,
"error: please specify 38 or 46 MMT"))</f>
        <v>0.21</v>
      </c>
    </row>
    <row r="46" spans="1:7" x14ac:dyDescent="0.3">
      <c r="A46" s="171" t="s">
        <v>624</v>
      </c>
      <c r="B46" s="171">
        <v>2023</v>
      </c>
      <c r="C46" s="171">
        <v>9</v>
      </c>
      <c r="D46" s="171" t="s">
        <v>4037</v>
      </c>
      <c r="E46" s="172">
        <v>0.15</v>
      </c>
      <c r="F46" s="172">
        <v>0.15</v>
      </c>
      <c r="G46" s="172">
        <f>IF(portfolio_toggle!$A$1=46,E46,
IF(portfolio_toggle!$A$1=38,F46,
"error: please specify 38 or 46 MMT"))</f>
        <v>0.15</v>
      </c>
    </row>
    <row r="47" spans="1:7" x14ac:dyDescent="0.3">
      <c r="A47" s="171" t="s">
        <v>624</v>
      </c>
      <c r="B47" s="171">
        <v>2023</v>
      </c>
      <c r="C47" s="171">
        <v>10</v>
      </c>
      <c r="D47" s="171" t="s">
        <v>4038</v>
      </c>
      <c r="E47" s="172">
        <v>0.08</v>
      </c>
      <c r="F47" s="172">
        <v>0.08</v>
      </c>
      <c r="G47" s="172">
        <f>IF(portfolio_toggle!$A$1=46,E47,
IF(portfolio_toggle!$A$1=38,F47,
"error: please specify 38 or 46 MMT"))</f>
        <v>0.08</v>
      </c>
    </row>
    <row r="48" spans="1:7" x14ac:dyDescent="0.3">
      <c r="A48" s="171" t="s">
        <v>624</v>
      </c>
      <c r="B48" s="171">
        <v>2023</v>
      </c>
      <c r="C48" s="171">
        <v>11</v>
      </c>
      <c r="D48" s="171" t="s">
        <v>4039</v>
      </c>
      <c r="E48" s="172">
        <v>0.12</v>
      </c>
      <c r="F48" s="172">
        <v>0.12</v>
      </c>
      <c r="G48" s="172">
        <f>IF(portfolio_toggle!$A$1=46,E48,
IF(portfolio_toggle!$A$1=38,F48,
"error: please specify 38 or 46 MMT"))</f>
        <v>0.12</v>
      </c>
    </row>
    <row r="49" spans="1:7" x14ac:dyDescent="0.3">
      <c r="A49" s="171" t="s">
        <v>624</v>
      </c>
      <c r="B49" s="171">
        <v>2023</v>
      </c>
      <c r="C49" s="171">
        <v>12</v>
      </c>
      <c r="D49" s="171" t="s">
        <v>4040</v>
      </c>
      <c r="E49" s="172">
        <v>0.13</v>
      </c>
      <c r="F49" s="172">
        <v>0.13</v>
      </c>
      <c r="G49" s="172">
        <f>IF(portfolio_toggle!$A$1=46,E49,
IF(portfolio_toggle!$A$1=38,F49,
"error: please specify 38 or 46 MMT"))</f>
        <v>0.13</v>
      </c>
    </row>
    <row r="50" spans="1:7" x14ac:dyDescent="0.3">
      <c r="A50" s="171" t="s">
        <v>624</v>
      </c>
      <c r="B50" s="171">
        <v>2024</v>
      </c>
      <c r="C50" s="171">
        <v>1</v>
      </c>
      <c r="D50" s="171" t="s">
        <v>4041</v>
      </c>
      <c r="E50" s="172">
        <v>0.15866666666666671</v>
      </c>
      <c r="F50" s="172">
        <v>0.16116125200000003</v>
      </c>
      <c r="G50" s="172">
        <f>IF(portfolio_toggle!$A$1=46,E50,
IF(portfolio_toggle!$A$1=38,F50,
"error: please specify 38 or 46 MMT"))</f>
        <v>0.15866666666666671</v>
      </c>
    </row>
    <row r="51" spans="1:7" x14ac:dyDescent="0.3">
      <c r="A51" s="171" t="s">
        <v>624</v>
      </c>
      <c r="B51" s="171">
        <v>2024</v>
      </c>
      <c r="C51" s="171">
        <v>2</v>
      </c>
      <c r="D51" s="171" t="s">
        <v>4042</v>
      </c>
      <c r="E51" s="172">
        <v>0.13600000000000001</v>
      </c>
      <c r="F51" s="172">
        <v>0.13813821600000001</v>
      </c>
      <c r="G51" s="172">
        <f>IF(portfolio_toggle!$A$1=46,E51,
IF(portfolio_toggle!$A$1=38,F51,
"error: please specify 38 or 46 MMT"))</f>
        <v>0.13600000000000001</v>
      </c>
    </row>
    <row r="52" spans="1:7" x14ac:dyDescent="0.3">
      <c r="A52" s="171" t="s">
        <v>624</v>
      </c>
      <c r="B52" s="171">
        <v>2024</v>
      </c>
      <c r="C52" s="171">
        <v>3</v>
      </c>
      <c r="D52" s="171" t="s">
        <v>4043</v>
      </c>
      <c r="E52" s="172">
        <v>0.31733333333333341</v>
      </c>
      <c r="F52" s="172">
        <v>0.32232250400000007</v>
      </c>
      <c r="G52" s="172">
        <f>IF(portfolio_toggle!$A$1=46,E52,
IF(portfolio_toggle!$A$1=38,F52,
"error: please specify 38 or 46 MMT"))</f>
        <v>0.31733333333333341</v>
      </c>
    </row>
    <row r="53" spans="1:7" x14ac:dyDescent="0.3">
      <c r="A53" s="171" t="s">
        <v>624</v>
      </c>
      <c r="B53" s="171">
        <v>2024</v>
      </c>
      <c r="C53" s="171">
        <v>4</v>
      </c>
      <c r="D53" s="171" t="s">
        <v>4044</v>
      </c>
      <c r="E53" s="172">
        <v>0.28333333333333338</v>
      </c>
      <c r="F53" s="172">
        <v>0.28778795000000001</v>
      </c>
      <c r="G53" s="172">
        <f>IF(portfolio_toggle!$A$1=46,E53,
IF(portfolio_toggle!$A$1=38,F53,
"error: please specify 38 or 46 MMT"))</f>
        <v>0.28333333333333338</v>
      </c>
    </row>
    <row r="54" spans="1:7" x14ac:dyDescent="0.3">
      <c r="A54" s="171" t="s">
        <v>624</v>
      </c>
      <c r="B54" s="171">
        <v>2024</v>
      </c>
      <c r="C54" s="171">
        <v>5</v>
      </c>
      <c r="D54" s="171" t="s">
        <v>4045</v>
      </c>
      <c r="E54" s="172">
        <v>0.28333333333333338</v>
      </c>
      <c r="F54" s="172">
        <v>0.28778795000000001</v>
      </c>
      <c r="G54" s="172">
        <f>IF(portfolio_toggle!$A$1=46,E54,
IF(portfolio_toggle!$A$1=38,F54,
"error: please specify 38 or 46 MMT"))</f>
        <v>0.28333333333333338</v>
      </c>
    </row>
    <row r="55" spans="1:7" x14ac:dyDescent="0.3">
      <c r="A55" s="171" t="s">
        <v>624</v>
      </c>
      <c r="B55" s="171">
        <v>2024</v>
      </c>
      <c r="C55" s="171">
        <v>6</v>
      </c>
      <c r="D55" s="171" t="s">
        <v>4046</v>
      </c>
      <c r="E55" s="172">
        <v>0.37400000000000005</v>
      </c>
      <c r="F55" s="172">
        <v>0.37988009400000006</v>
      </c>
      <c r="G55" s="172">
        <f>IF(portfolio_toggle!$A$1=46,E55,
IF(portfolio_toggle!$A$1=38,F55,
"error: please specify 38 or 46 MMT"))</f>
        <v>0.37400000000000005</v>
      </c>
    </row>
    <row r="56" spans="1:7" x14ac:dyDescent="0.3">
      <c r="A56" s="171" t="s">
        <v>624</v>
      </c>
      <c r="B56" s="171">
        <v>2024</v>
      </c>
      <c r="C56" s="171">
        <v>7</v>
      </c>
      <c r="D56" s="171" t="s">
        <v>4047</v>
      </c>
      <c r="E56" s="172">
        <v>0.26066666666666671</v>
      </c>
      <c r="F56" s="172">
        <v>0.26476491400000002</v>
      </c>
      <c r="G56" s="172">
        <f>IF(portfolio_toggle!$A$1=46,E56,
IF(portfolio_toggle!$A$1=38,F56,
"error: please specify 38 or 46 MMT"))</f>
        <v>0.26066666666666671</v>
      </c>
    </row>
    <row r="57" spans="1:7" x14ac:dyDescent="0.3">
      <c r="A57" s="171" t="s">
        <v>624</v>
      </c>
      <c r="B57" s="171">
        <v>2024</v>
      </c>
      <c r="C57" s="171">
        <v>8</v>
      </c>
      <c r="D57" s="171" t="s">
        <v>4048</v>
      </c>
      <c r="E57" s="172">
        <v>0.23800000000000004</v>
      </c>
      <c r="F57" s="172">
        <v>0.24174187799999999</v>
      </c>
      <c r="G57" s="172">
        <f>IF(portfolio_toggle!$A$1=46,E57,
IF(portfolio_toggle!$A$1=38,F57,
"error: please specify 38 or 46 MMT"))</f>
        <v>0.23800000000000004</v>
      </c>
    </row>
    <row r="58" spans="1:7" x14ac:dyDescent="0.3">
      <c r="A58" s="171" t="s">
        <v>624</v>
      </c>
      <c r="B58" s="171">
        <v>2024</v>
      </c>
      <c r="C58" s="171">
        <v>9</v>
      </c>
      <c r="D58" s="171" t="s">
        <v>4049</v>
      </c>
      <c r="E58" s="172">
        <v>0.17333333333333334</v>
      </c>
      <c r="F58" s="172">
        <v>0.17267277</v>
      </c>
      <c r="G58" s="172">
        <f>IF(portfolio_toggle!$A$1=46,E58,
IF(portfolio_toggle!$A$1=38,F58,
"error: please specify 38 or 46 MMT"))</f>
        <v>0.17333333333333334</v>
      </c>
    </row>
    <row r="59" spans="1:7" x14ac:dyDescent="0.3">
      <c r="A59" s="171" t="s">
        <v>624</v>
      </c>
      <c r="B59" s="171">
        <v>2024</v>
      </c>
      <c r="C59" s="171">
        <v>10</v>
      </c>
      <c r="D59" s="171" t="s">
        <v>4050</v>
      </c>
      <c r="E59" s="172">
        <v>9.0666666666666687E-2</v>
      </c>
      <c r="F59" s="172">
        <v>9.2092144000000001E-2</v>
      </c>
      <c r="G59" s="172">
        <f>IF(portfolio_toggle!$A$1=46,E59,
IF(portfolio_toggle!$A$1=38,F59,
"error: please specify 38 or 46 MMT"))</f>
        <v>9.0666666666666687E-2</v>
      </c>
    </row>
    <row r="60" spans="1:7" x14ac:dyDescent="0.3">
      <c r="A60" s="171" t="s">
        <v>624</v>
      </c>
      <c r="B60" s="171">
        <v>2024</v>
      </c>
      <c r="C60" s="171">
        <v>11</v>
      </c>
      <c r="D60" s="171" t="s">
        <v>4051</v>
      </c>
      <c r="E60" s="172">
        <v>0.13600000000000001</v>
      </c>
      <c r="F60" s="172">
        <v>0.13813821600000001</v>
      </c>
      <c r="G60" s="172">
        <f>IF(portfolio_toggle!$A$1=46,E60,
IF(portfolio_toggle!$A$1=38,F60,
"error: please specify 38 or 46 MMT"))</f>
        <v>0.13600000000000001</v>
      </c>
    </row>
    <row r="61" spans="1:7" x14ac:dyDescent="0.3">
      <c r="A61" s="171" t="s">
        <v>624</v>
      </c>
      <c r="B61" s="171">
        <v>2024</v>
      </c>
      <c r="C61" s="171">
        <v>12</v>
      </c>
      <c r="D61" s="171" t="s">
        <v>4052</v>
      </c>
      <c r="E61" s="172">
        <v>0.14733333333333337</v>
      </c>
      <c r="F61" s="172">
        <v>0.14964973400000001</v>
      </c>
      <c r="G61" s="172">
        <f>IF(portfolio_toggle!$A$1=46,E61,
IF(portfolio_toggle!$A$1=38,F61,
"error: please specify 38 or 46 MMT"))</f>
        <v>0.14733333333333337</v>
      </c>
    </row>
    <row r="62" spans="1:7" x14ac:dyDescent="0.3">
      <c r="A62" s="171" t="s">
        <v>624</v>
      </c>
      <c r="B62" s="171">
        <v>2025</v>
      </c>
      <c r="C62" s="171">
        <v>1</v>
      </c>
      <c r="D62" s="171" t="s">
        <v>4053</v>
      </c>
      <c r="E62" s="172">
        <v>0.1866666666666667</v>
      </c>
      <c r="F62" s="172">
        <v>0.18232249466666667</v>
      </c>
      <c r="G62" s="172">
        <f>IF(portfolio_toggle!$A$1=46,E62,
IF(portfolio_toggle!$A$1=38,F62,
"error: please specify 38 or 46 MMT"))</f>
        <v>0.1866666666666667</v>
      </c>
    </row>
    <row r="63" spans="1:7" x14ac:dyDescent="0.3">
      <c r="A63" s="171" t="s">
        <v>624</v>
      </c>
      <c r="B63" s="171">
        <v>2025</v>
      </c>
      <c r="C63" s="171">
        <v>2</v>
      </c>
      <c r="D63" s="171" t="s">
        <v>4054</v>
      </c>
      <c r="E63" s="172">
        <v>0.16</v>
      </c>
      <c r="F63" s="172">
        <v>0.156276424</v>
      </c>
      <c r="G63" s="172">
        <f>IF(portfolio_toggle!$A$1=46,E63,
IF(portfolio_toggle!$A$1=38,F63,
"error: please specify 38 or 46 MMT"))</f>
        <v>0.16</v>
      </c>
    </row>
    <row r="64" spans="1:7" x14ac:dyDescent="0.3">
      <c r="A64" s="171" t="s">
        <v>624</v>
      </c>
      <c r="B64" s="171">
        <v>2025</v>
      </c>
      <c r="C64" s="171">
        <v>3</v>
      </c>
      <c r="D64" s="171" t="s">
        <v>4055</v>
      </c>
      <c r="E64" s="172">
        <v>0.37333333333333341</v>
      </c>
      <c r="F64" s="172">
        <v>0.36464498933333334</v>
      </c>
      <c r="G64" s="172">
        <f>IF(portfolio_toggle!$A$1=46,E64,
IF(portfolio_toggle!$A$1=38,F64,
"error: please specify 38 or 46 MMT"))</f>
        <v>0.37333333333333341</v>
      </c>
    </row>
    <row r="65" spans="1:7" x14ac:dyDescent="0.3">
      <c r="A65" s="171" t="s">
        <v>624</v>
      </c>
      <c r="B65" s="171">
        <v>2025</v>
      </c>
      <c r="C65" s="171">
        <v>4</v>
      </c>
      <c r="D65" s="171" t="s">
        <v>4056</v>
      </c>
      <c r="E65" s="172">
        <v>0.33333333333333337</v>
      </c>
      <c r="F65" s="172">
        <v>0.32557588333333332</v>
      </c>
      <c r="G65" s="172">
        <f>IF(portfolio_toggle!$A$1=46,E65,
IF(portfolio_toggle!$A$1=38,F65,
"error: please specify 38 or 46 MMT"))</f>
        <v>0.33333333333333337</v>
      </c>
    </row>
    <row r="66" spans="1:7" x14ac:dyDescent="0.3">
      <c r="A66" s="171" t="s">
        <v>624</v>
      </c>
      <c r="B66" s="171">
        <v>2025</v>
      </c>
      <c r="C66" s="171">
        <v>5</v>
      </c>
      <c r="D66" s="171" t="s">
        <v>4057</v>
      </c>
      <c r="E66" s="172">
        <v>0.33333333333333337</v>
      </c>
      <c r="F66" s="172">
        <v>0.32557588333333332</v>
      </c>
      <c r="G66" s="172">
        <f>IF(portfolio_toggle!$A$1=46,E66,
IF(portfolio_toggle!$A$1=38,F66,
"error: please specify 38 or 46 MMT"))</f>
        <v>0.33333333333333337</v>
      </c>
    </row>
    <row r="67" spans="1:7" x14ac:dyDescent="0.3">
      <c r="A67" s="171" t="s">
        <v>624</v>
      </c>
      <c r="B67" s="171">
        <v>2025</v>
      </c>
      <c r="C67" s="171">
        <v>6</v>
      </c>
      <c r="D67" s="171" t="s">
        <v>4058</v>
      </c>
      <c r="E67" s="172">
        <v>0.44000000000000006</v>
      </c>
      <c r="F67" s="172">
        <v>0.429760166</v>
      </c>
      <c r="G67" s="172">
        <f>IF(portfolio_toggle!$A$1=46,E67,
IF(portfolio_toggle!$A$1=38,F67,
"error: please specify 38 or 46 MMT"))</f>
        <v>0.44000000000000006</v>
      </c>
    </row>
    <row r="68" spans="1:7" x14ac:dyDescent="0.3">
      <c r="A68" s="171" t="s">
        <v>624</v>
      </c>
      <c r="B68" s="171">
        <v>2025</v>
      </c>
      <c r="C68" s="171">
        <v>7</v>
      </c>
      <c r="D68" s="171" t="s">
        <v>4059</v>
      </c>
      <c r="E68" s="172">
        <v>0.3066666666666667</v>
      </c>
      <c r="F68" s="172">
        <v>0.29952981266666667</v>
      </c>
      <c r="G68" s="172">
        <f>IF(portfolio_toggle!$A$1=46,E68,
IF(portfolio_toggle!$A$1=38,F68,
"error: please specify 38 or 46 MMT"))</f>
        <v>0.3066666666666667</v>
      </c>
    </row>
    <row r="69" spans="1:7" x14ac:dyDescent="0.3">
      <c r="A69" s="171" t="s">
        <v>624</v>
      </c>
      <c r="B69" s="171">
        <v>2025</v>
      </c>
      <c r="C69" s="171">
        <v>8</v>
      </c>
      <c r="D69" s="171" t="s">
        <v>4060</v>
      </c>
      <c r="E69" s="172">
        <v>0.28000000000000003</v>
      </c>
      <c r="F69" s="172">
        <v>0.27348374199999997</v>
      </c>
      <c r="G69" s="172">
        <f>IF(portfolio_toggle!$A$1=46,E69,
IF(portfolio_toggle!$A$1=38,F69,
"error: please specify 38 or 46 MMT"))</f>
        <v>0.28000000000000003</v>
      </c>
    </row>
    <row r="70" spans="1:7" x14ac:dyDescent="0.3">
      <c r="A70" s="171" t="s">
        <v>624</v>
      </c>
      <c r="B70" s="171">
        <v>2025</v>
      </c>
      <c r="C70" s="171">
        <v>9</v>
      </c>
      <c r="D70" s="171" t="s">
        <v>4061</v>
      </c>
      <c r="E70" s="172">
        <v>0.19666666666666668</v>
      </c>
      <c r="F70" s="172">
        <v>0.19534552999999999</v>
      </c>
      <c r="G70" s="172">
        <f>IF(portfolio_toggle!$A$1=46,E70,
IF(portfolio_toggle!$A$1=38,F70,
"error: please specify 38 or 46 MMT"))</f>
        <v>0.19666666666666668</v>
      </c>
    </row>
    <row r="71" spans="1:7" x14ac:dyDescent="0.3">
      <c r="A71" s="171" t="s">
        <v>624</v>
      </c>
      <c r="B71" s="171">
        <v>2025</v>
      </c>
      <c r="C71" s="171">
        <v>10</v>
      </c>
      <c r="D71" s="171" t="s">
        <v>4062</v>
      </c>
      <c r="E71" s="172">
        <v>0.10666666666666669</v>
      </c>
      <c r="F71" s="172">
        <v>0.10418428266666667</v>
      </c>
      <c r="G71" s="172">
        <f>IF(portfolio_toggle!$A$1=46,E71,
IF(portfolio_toggle!$A$1=38,F71,
"error: please specify 38 or 46 MMT"))</f>
        <v>0.10666666666666669</v>
      </c>
    </row>
    <row r="72" spans="1:7" x14ac:dyDescent="0.3">
      <c r="A72" s="171" t="s">
        <v>624</v>
      </c>
      <c r="B72" s="171">
        <v>2025</v>
      </c>
      <c r="C72" s="171">
        <v>11</v>
      </c>
      <c r="D72" s="171" t="s">
        <v>4063</v>
      </c>
      <c r="E72" s="172">
        <v>0.16</v>
      </c>
      <c r="F72" s="172">
        <v>0.156276424</v>
      </c>
      <c r="G72" s="172">
        <f>IF(portfolio_toggle!$A$1=46,E72,
IF(portfolio_toggle!$A$1=38,F72,
"error: please specify 38 or 46 MMT"))</f>
        <v>0.16</v>
      </c>
    </row>
    <row r="73" spans="1:7" x14ac:dyDescent="0.3">
      <c r="A73" s="171" t="s">
        <v>624</v>
      </c>
      <c r="B73" s="171">
        <v>2025</v>
      </c>
      <c r="C73" s="171">
        <v>12</v>
      </c>
      <c r="D73" s="171" t="s">
        <v>4064</v>
      </c>
      <c r="E73" s="172">
        <v>0.17333333333333337</v>
      </c>
      <c r="F73" s="172">
        <v>0.16929945933333332</v>
      </c>
      <c r="G73" s="172">
        <f>IF(portfolio_toggle!$A$1=46,E73,
IF(portfolio_toggle!$A$1=38,F73,
"error: please specify 38 or 46 MMT"))</f>
        <v>0.17333333333333337</v>
      </c>
    </row>
    <row r="74" spans="1:7" x14ac:dyDescent="0.3">
      <c r="A74" s="171" t="s">
        <v>624</v>
      </c>
      <c r="B74" s="171">
        <v>2026</v>
      </c>
      <c r="C74" s="171">
        <v>1</v>
      </c>
      <c r="D74" s="171" t="s">
        <v>4065</v>
      </c>
      <c r="E74" s="172">
        <v>0.20533333333333337</v>
      </c>
      <c r="F74" s="172">
        <v>0.20348374666666669</v>
      </c>
      <c r="G74" s="172">
        <f>IF(portfolio_toggle!$A$1=46,E74,
IF(portfolio_toggle!$A$1=38,F74,
"error: please specify 38 or 46 MMT"))</f>
        <v>0.20533333333333337</v>
      </c>
    </row>
    <row r="75" spans="1:7" x14ac:dyDescent="0.3">
      <c r="A75" s="171" t="s">
        <v>624</v>
      </c>
      <c r="B75" s="171">
        <v>2026</v>
      </c>
      <c r="C75" s="171">
        <v>2</v>
      </c>
      <c r="D75" s="171" t="s">
        <v>4066</v>
      </c>
      <c r="E75" s="172">
        <v>0.17600000000000002</v>
      </c>
      <c r="F75" s="172">
        <v>0.17441463999999998</v>
      </c>
      <c r="G75" s="172">
        <f>IF(portfolio_toggle!$A$1=46,E75,
IF(portfolio_toggle!$A$1=38,F75,
"error: please specify 38 or 46 MMT"))</f>
        <v>0.17600000000000002</v>
      </c>
    </row>
    <row r="76" spans="1:7" x14ac:dyDescent="0.3">
      <c r="A76" s="171" t="s">
        <v>624</v>
      </c>
      <c r="B76" s="171">
        <v>2026</v>
      </c>
      <c r="C76" s="171">
        <v>3</v>
      </c>
      <c r="D76" s="171" t="s">
        <v>4067</v>
      </c>
      <c r="E76" s="172">
        <v>0.41066666666666674</v>
      </c>
      <c r="F76" s="172">
        <v>0.40696749333333337</v>
      </c>
      <c r="G76" s="172">
        <f>IF(portfolio_toggle!$A$1=46,E76,
IF(portfolio_toggle!$A$1=38,F76,
"error: please specify 38 or 46 MMT"))</f>
        <v>0.41066666666666674</v>
      </c>
    </row>
    <row r="77" spans="1:7" x14ac:dyDescent="0.3">
      <c r="A77" s="171" t="s">
        <v>624</v>
      </c>
      <c r="B77" s="171">
        <v>2026</v>
      </c>
      <c r="C77" s="171">
        <v>4</v>
      </c>
      <c r="D77" s="171" t="s">
        <v>4068</v>
      </c>
      <c r="E77" s="172">
        <v>0.3666666666666667</v>
      </c>
      <c r="F77" s="172">
        <v>0.36336383333333333</v>
      </c>
      <c r="G77" s="172">
        <f>IF(portfolio_toggle!$A$1=46,E77,
IF(portfolio_toggle!$A$1=38,F77,
"error: please specify 38 or 46 MMT"))</f>
        <v>0.3666666666666667</v>
      </c>
    </row>
    <row r="78" spans="1:7" x14ac:dyDescent="0.3">
      <c r="A78" s="171" t="s">
        <v>624</v>
      </c>
      <c r="B78" s="171">
        <v>2026</v>
      </c>
      <c r="C78" s="171">
        <v>5</v>
      </c>
      <c r="D78" s="171" t="s">
        <v>4069</v>
      </c>
      <c r="E78" s="172">
        <v>0.3666666666666667</v>
      </c>
      <c r="F78" s="172">
        <v>0.36336383333333333</v>
      </c>
      <c r="G78" s="172">
        <f>IF(portfolio_toggle!$A$1=46,E78,
IF(portfolio_toggle!$A$1=38,F78,
"error: please specify 38 or 46 MMT"))</f>
        <v>0.3666666666666667</v>
      </c>
    </row>
    <row r="79" spans="1:7" x14ac:dyDescent="0.3">
      <c r="A79" s="171" t="s">
        <v>624</v>
      </c>
      <c r="B79" s="171">
        <v>2026</v>
      </c>
      <c r="C79" s="171">
        <v>6</v>
      </c>
      <c r="D79" s="171" t="s">
        <v>4070</v>
      </c>
      <c r="E79" s="172">
        <v>0.48400000000000004</v>
      </c>
      <c r="F79" s="172">
        <v>0.47964026000000004</v>
      </c>
      <c r="G79" s="172">
        <f>IF(portfolio_toggle!$A$1=46,E79,
IF(portfolio_toggle!$A$1=38,F79,
"error: please specify 38 or 46 MMT"))</f>
        <v>0.48400000000000004</v>
      </c>
    </row>
    <row r="80" spans="1:7" x14ac:dyDescent="0.3">
      <c r="A80" s="171" t="s">
        <v>624</v>
      </c>
      <c r="B80" s="171">
        <v>2026</v>
      </c>
      <c r="C80" s="171">
        <v>7</v>
      </c>
      <c r="D80" s="171" t="s">
        <v>4071</v>
      </c>
      <c r="E80" s="172">
        <v>0.33733333333333337</v>
      </c>
      <c r="F80" s="172">
        <v>0.33429472666666665</v>
      </c>
      <c r="G80" s="172">
        <f>IF(portfolio_toggle!$A$1=46,E80,
IF(portfolio_toggle!$A$1=38,F80,
"error: please specify 38 or 46 MMT"))</f>
        <v>0.33733333333333337</v>
      </c>
    </row>
    <row r="81" spans="1:7" x14ac:dyDescent="0.3">
      <c r="A81" s="171" t="s">
        <v>624</v>
      </c>
      <c r="B81" s="171">
        <v>2026</v>
      </c>
      <c r="C81" s="171">
        <v>8</v>
      </c>
      <c r="D81" s="171" t="s">
        <v>4072</v>
      </c>
      <c r="E81" s="172">
        <v>0.308</v>
      </c>
      <c r="F81" s="172">
        <v>0.30522561999999998</v>
      </c>
      <c r="G81" s="172">
        <f>IF(portfolio_toggle!$A$1=46,E81,
IF(portfolio_toggle!$A$1=38,F81,
"error: please specify 38 or 46 MMT"))</f>
        <v>0.308</v>
      </c>
    </row>
    <row r="82" spans="1:7" x14ac:dyDescent="0.3">
      <c r="A82" s="171" t="s">
        <v>624</v>
      </c>
      <c r="B82" s="171">
        <v>2026</v>
      </c>
      <c r="C82" s="171">
        <v>9</v>
      </c>
      <c r="D82" s="171" t="s">
        <v>4073</v>
      </c>
      <c r="E82" s="172">
        <v>0.22</v>
      </c>
      <c r="F82" s="172">
        <v>0.2180183</v>
      </c>
      <c r="G82" s="172">
        <f>IF(portfolio_toggle!$A$1=46,E82,
IF(portfolio_toggle!$A$1=38,F82,
"error: please specify 38 or 46 MMT"))</f>
        <v>0.22</v>
      </c>
    </row>
    <row r="83" spans="1:7" x14ac:dyDescent="0.3">
      <c r="A83" s="171" t="s">
        <v>624</v>
      </c>
      <c r="B83" s="171">
        <v>2026</v>
      </c>
      <c r="C83" s="171">
        <v>10</v>
      </c>
      <c r="D83" s="171" t="s">
        <v>4074</v>
      </c>
      <c r="E83" s="172">
        <v>0.11733333333333335</v>
      </c>
      <c r="F83" s="172">
        <v>0.11627642666666667</v>
      </c>
      <c r="G83" s="172">
        <f>IF(portfolio_toggle!$A$1=46,E83,
IF(portfolio_toggle!$A$1=38,F83,
"error: please specify 38 or 46 MMT"))</f>
        <v>0.11733333333333335</v>
      </c>
    </row>
    <row r="84" spans="1:7" x14ac:dyDescent="0.3">
      <c r="A84" s="171" t="s">
        <v>624</v>
      </c>
      <c r="B84" s="171">
        <v>2026</v>
      </c>
      <c r="C84" s="171">
        <v>11</v>
      </c>
      <c r="D84" s="171" t="s">
        <v>4075</v>
      </c>
      <c r="E84" s="172">
        <v>0.17600000000000002</v>
      </c>
      <c r="F84" s="172">
        <v>0.17441463999999998</v>
      </c>
      <c r="G84" s="172">
        <f>IF(portfolio_toggle!$A$1=46,E84,
IF(portfolio_toggle!$A$1=38,F84,
"error: please specify 38 or 46 MMT"))</f>
        <v>0.17600000000000002</v>
      </c>
    </row>
    <row r="85" spans="1:7" x14ac:dyDescent="0.3">
      <c r="A85" s="171" t="s">
        <v>624</v>
      </c>
      <c r="B85" s="171">
        <v>2026</v>
      </c>
      <c r="C85" s="171">
        <v>12</v>
      </c>
      <c r="D85" s="171" t="s">
        <v>4076</v>
      </c>
      <c r="E85" s="172">
        <v>0.19066666666666668</v>
      </c>
      <c r="F85" s="172">
        <v>0.18894919333333335</v>
      </c>
      <c r="G85" s="172">
        <f>IF(portfolio_toggle!$A$1=46,E85,
IF(portfolio_toggle!$A$1=38,F85,
"error: please specify 38 or 46 MMT"))</f>
        <v>0.19066666666666668</v>
      </c>
    </row>
    <row r="86" spans="1:7" x14ac:dyDescent="0.3">
      <c r="A86" s="171" t="s">
        <v>625</v>
      </c>
      <c r="B86" s="171">
        <v>2026</v>
      </c>
      <c r="C86" s="171">
        <v>1</v>
      </c>
      <c r="D86" s="171" t="s">
        <v>4077</v>
      </c>
      <c r="E86" s="172">
        <v>0.26133333333333347</v>
      </c>
      <c r="F86" s="172">
        <v>0.2561066666666667</v>
      </c>
      <c r="G86" s="172">
        <f>IF(portfolio_toggle!$A$1=46,E86,
IF(portfolio_toggle!$A$1=38,F86,
"error: please specify 38 or 46 MMT"))</f>
        <v>0.26133333333333347</v>
      </c>
    </row>
    <row r="87" spans="1:7" x14ac:dyDescent="0.3">
      <c r="A87" s="171" t="s">
        <v>625</v>
      </c>
      <c r="B87" s="171">
        <v>2026</v>
      </c>
      <c r="C87" s="171">
        <v>2</v>
      </c>
      <c r="D87" s="171" t="s">
        <v>4078</v>
      </c>
      <c r="E87" s="172">
        <v>0.22400000000000009</v>
      </c>
      <c r="F87" s="172">
        <v>0.21951999999999999</v>
      </c>
      <c r="G87" s="172">
        <f>IF(portfolio_toggle!$A$1=46,E87,
IF(portfolio_toggle!$A$1=38,F87,
"error: please specify 38 or 46 MMT"))</f>
        <v>0.22400000000000009</v>
      </c>
    </row>
    <row r="88" spans="1:7" x14ac:dyDescent="0.3">
      <c r="A88" s="171" t="s">
        <v>625</v>
      </c>
      <c r="B88" s="171">
        <v>2026</v>
      </c>
      <c r="C88" s="171">
        <v>3</v>
      </c>
      <c r="D88" s="171" t="s">
        <v>4079</v>
      </c>
      <c r="E88" s="172">
        <v>0.52266666666666695</v>
      </c>
      <c r="F88" s="172">
        <v>0.51221333333333341</v>
      </c>
      <c r="G88" s="172">
        <f>IF(portfolio_toggle!$A$1=46,E88,
IF(portfolio_toggle!$A$1=38,F88,
"error: please specify 38 or 46 MMT"))</f>
        <v>0.52266666666666695</v>
      </c>
    </row>
    <row r="89" spans="1:7" x14ac:dyDescent="0.3">
      <c r="A89" s="171" t="s">
        <v>625</v>
      </c>
      <c r="B89" s="171">
        <v>2026</v>
      </c>
      <c r="C89" s="171">
        <v>4</v>
      </c>
      <c r="D89" s="171" t="s">
        <v>4080</v>
      </c>
      <c r="E89" s="172">
        <v>0.46666666666666684</v>
      </c>
      <c r="F89" s="172">
        <v>0.45733333333333331</v>
      </c>
      <c r="G89" s="172">
        <f>IF(portfolio_toggle!$A$1=46,E89,
IF(portfolio_toggle!$A$1=38,F89,
"error: please specify 38 or 46 MMT"))</f>
        <v>0.46666666666666684</v>
      </c>
    </row>
    <row r="90" spans="1:7" x14ac:dyDescent="0.3">
      <c r="A90" s="171" t="s">
        <v>625</v>
      </c>
      <c r="B90" s="171">
        <v>2026</v>
      </c>
      <c r="C90" s="171">
        <v>5</v>
      </c>
      <c r="D90" s="171" t="s">
        <v>4081</v>
      </c>
      <c r="E90" s="172">
        <v>0.46666666666666684</v>
      </c>
      <c r="F90" s="172">
        <v>0.45733333333333331</v>
      </c>
      <c r="G90" s="172">
        <f>IF(portfolio_toggle!$A$1=46,E90,
IF(portfolio_toggle!$A$1=38,F90,
"error: please specify 38 or 46 MMT"))</f>
        <v>0.46666666666666684</v>
      </c>
    </row>
    <row r="91" spans="1:7" x14ac:dyDescent="0.3">
      <c r="A91" s="171" t="s">
        <v>625</v>
      </c>
      <c r="B91" s="171">
        <v>2026</v>
      </c>
      <c r="C91" s="171">
        <v>6</v>
      </c>
      <c r="D91" s="171" t="s">
        <v>4082</v>
      </c>
      <c r="E91" s="172">
        <v>0.61600000000000021</v>
      </c>
      <c r="F91" s="172">
        <v>0.60367999999999999</v>
      </c>
      <c r="G91" s="172">
        <f>IF(portfolio_toggle!$A$1=46,E91,
IF(portfolio_toggle!$A$1=38,F91,
"error: please specify 38 or 46 MMT"))</f>
        <v>0.61600000000000021</v>
      </c>
    </row>
    <row r="92" spans="1:7" x14ac:dyDescent="0.3">
      <c r="A92" s="171" t="s">
        <v>625</v>
      </c>
      <c r="B92" s="171">
        <v>2026</v>
      </c>
      <c r="C92" s="171">
        <v>7</v>
      </c>
      <c r="D92" s="171" t="s">
        <v>4083</v>
      </c>
      <c r="E92" s="172">
        <v>0.42933333333333351</v>
      </c>
      <c r="F92" s="172">
        <v>0.42074666666666666</v>
      </c>
      <c r="G92" s="172">
        <f>IF(portfolio_toggle!$A$1=46,E92,
IF(portfolio_toggle!$A$1=38,F92,
"error: please specify 38 or 46 MMT"))</f>
        <v>0.42933333333333351</v>
      </c>
    </row>
    <row r="93" spans="1:7" x14ac:dyDescent="0.3">
      <c r="A93" s="171" t="s">
        <v>625</v>
      </c>
      <c r="B93" s="171">
        <v>2026</v>
      </c>
      <c r="C93" s="171">
        <v>8</v>
      </c>
      <c r="D93" s="171" t="s">
        <v>4084</v>
      </c>
      <c r="E93" s="172">
        <v>0.39200000000000013</v>
      </c>
      <c r="F93" s="172">
        <v>0.38415999999999995</v>
      </c>
      <c r="G93" s="172">
        <f>IF(portfolio_toggle!$A$1=46,E93,
IF(portfolio_toggle!$A$1=38,F93,
"error: please specify 38 or 46 MMT"))</f>
        <v>0.39200000000000013</v>
      </c>
    </row>
    <row r="94" spans="1:7" x14ac:dyDescent="0.3">
      <c r="A94" s="171" t="s">
        <v>625</v>
      </c>
      <c r="B94" s="171">
        <v>2026</v>
      </c>
      <c r="C94" s="171">
        <v>9</v>
      </c>
      <c r="D94" s="171" t="s">
        <v>4085</v>
      </c>
      <c r="E94" s="172">
        <v>0.27688571428571435</v>
      </c>
      <c r="F94" s="172">
        <v>0.27404685884577423</v>
      </c>
      <c r="G94" s="172">
        <f>IF(portfolio_toggle!$A$1=46,E94,
IF(portfolio_toggle!$A$1=38,F94,
"error: please specify 38 or 46 MMT"))</f>
        <v>0.27688571428571435</v>
      </c>
    </row>
    <row r="95" spans="1:7" x14ac:dyDescent="0.3">
      <c r="A95" s="171" t="s">
        <v>625</v>
      </c>
      <c r="B95" s="171">
        <v>2026</v>
      </c>
      <c r="C95" s="171">
        <v>10</v>
      </c>
      <c r="D95" s="171" t="s">
        <v>4086</v>
      </c>
      <c r="E95" s="172">
        <v>0.1493333333333334</v>
      </c>
      <c r="F95" s="172">
        <v>0.14634666666666665</v>
      </c>
      <c r="G95" s="172">
        <f>IF(portfolio_toggle!$A$1=46,E95,
IF(portfolio_toggle!$A$1=38,F95,
"error: please specify 38 or 46 MMT"))</f>
        <v>0.1493333333333334</v>
      </c>
    </row>
    <row r="96" spans="1:7" x14ac:dyDescent="0.3">
      <c r="A96" s="171" t="s">
        <v>625</v>
      </c>
      <c r="B96" s="171">
        <v>2026</v>
      </c>
      <c r="C96" s="171">
        <v>11</v>
      </c>
      <c r="D96" s="171" t="s">
        <v>4087</v>
      </c>
      <c r="E96" s="172">
        <v>0.22400000000000009</v>
      </c>
      <c r="F96" s="172">
        <v>0.21951999999999999</v>
      </c>
      <c r="G96" s="172">
        <f>IF(portfolio_toggle!$A$1=46,E96,
IF(portfolio_toggle!$A$1=38,F96,
"error: please specify 38 or 46 MMT"))</f>
        <v>0.22400000000000009</v>
      </c>
    </row>
    <row r="97" spans="1:7" x14ac:dyDescent="0.3">
      <c r="A97" s="171" t="s">
        <v>625</v>
      </c>
      <c r="B97" s="171">
        <v>2026</v>
      </c>
      <c r="C97" s="171">
        <v>12</v>
      </c>
      <c r="D97" s="171" t="s">
        <v>4088</v>
      </c>
      <c r="E97" s="172">
        <v>0.24266666666666675</v>
      </c>
      <c r="F97" s="172">
        <v>0.23781333333333332</v>
      </c>
      <c r="G97" s="172">
        <f>IF(portfolio_toggle!$A$1=46,E97,
IF(portfolio_toggle!$A$1=38,F97,
"error: please specify 38 or 46 MMT"))</f>
        <v>0.24266666666666675</v>
      </c>
    </row>
    <row r="98" spans="1:7" x14ac:dyDescent="0.3">
      <c r="A98" s="171" t="s">
        <v>624</v>
      </c>
      <c r="B98" s="171">
        <v>2027</v>
      </c>
      <c r="C98" s="171">
        <v>1</v>
      </c>
      <c r="D98" s="171" t="s">
        <v>4089</v>
      </c>
      <c r="E98" s="172">
        <v>0.20533333333333337</v>
      </c>
      <c r="F98" s="172">
        <v>0.203228088</v>
      </c>
      <c r="G98" s="172">
        <f>IF(portfolio_toggle!$A$1=46,E98,
IF(portfolio_toggle!$A$1=38,F98,
"error: please specify 38 or 46 MMT"))</f>
        <v>0.20533333333333337</v>
      </c>
    </row>
    <row r="99" spans="1:7" x14ac:dyDescent="0.3">
      <c r="A99" s="171" t="s">
        <v>624</v>
      </c>
      <c r="B99" s="171">
        <v>2027</v>
      </c>
      <c r="C99" s="171">
        <v>2</v>
      </c>
      <c r="D99" s="171" t="s">
        <v>4090</v>
      </c>
      <c r="E99" s="172">
        <v>0.17600000000000002</v>
      </c>
      <c r="F99" s="172">
        <v>0.174195504</v>
      </c>
      <c r="G99" s="172">
        <f>IF(portfolio_toggle!$A$1=46,E99,
IF(portfolio_toggle!$A$1=38,F99,
"error: please specify 38 or 46 MMT"))</f>
        <v>0.17600000000000002</v>
      </c>
    </row>
    <row r="100" spans="1:7" x14ac:dyDescent="0.3">
      <c r="A100" s="171" t="s">
        <v>624</v>
      </c>
      <c r="B100" s="171">
        <v>2027</v>
      </c>
      <c r="C100" s="171">
        <v>3</v>
      </c>
      <c r="D100" s="171" t="s">
        <v>4091</v>
      </c>
      <c r="E100" s="172">
        <v>0.41066666666666674</v>
      </c>
      <c r="F100" s="172">
        <v>0.406456176</v>
      </c>
      <c r="G100" s="172">
        <f>IF(portfolio_toggle!$A$1=46,E100,
IF(portfolio_toggle!$A$1=38,F100,
"error: please specify 38 or 46 MMT"))</f>
        <v>0.41066666666666674</v>
      </c>
    </row>
    <row r="101" spans="1:7" x14ac:dyDescent="0.3">
      <c r="A101" s="171" t="s">
        <v>624</v>
      </c>
      <c r="B101" s="171">
        <v>2027</v>
      </c>
      <c r="C101" s="171">
        <v>4</v>
      </c>
      <c r="D101" s="171" t="s">
        <v>4092</v>
      </c>
      <c r="E101" s="172">
        <v>0.3666666666666667</v>
      </c>
      <c r="F101" s="172">
        <v>0.36290729999999999</v>
      </c>
      <c r="G101" s="172">
        <f>IF(portfolio_toggle!$A$1=46,E101,
IF(portfolio_toggle!$A$1=38,F101,
"error: please specify 38 or 46 MMT"))</f>
        <v>0.3666666666666667</v>
      </c>
    </row>
    <row r="102" spans="1:7" x14ac:dyDescent="0.3">
      <c r="A102" s="171" t="s">
        <v>624</v>
      </c>
      <c r="B102" s="171">
        <v>2027</v>
      </c>
      <c r="C102" s="171">
        <v>5</v>
      </c>
      <c r="D102" s="171" t="s">
        <v>4093</v>
      </c>
      <c r="E102" s="172">
        <v>0.3666666666666667</v>
      </c>
      <c r="F102" s="172">
        <v>0.36290729999999999</v>
      </c>
      <c r="G102" s="172">
        <f>IF(portfolio_toggle!$A$1=46,E102,
IF(portfolio_toggle!$A$1=38,F102,
"error: please specify 38 or 46 MMT"))</f>
        <v>0.3666666666666667</v>
      </c>
    </row>
    <row r="103" spans="1:7" x14ac:dyDescent="0.3">
      <c r="A103" s="171" t="s">
        <v>624</v>
      </c>
      <c r="B103" s="171">
        <v>2027</v>
      </c>
      <c r="C103" s="171">
        <v>6</v>
      </c>
      <c r="D103" s="171" t="s">
        <v>4094</v>
      </c>
      <c r="E103" s="172">
        <v>0.48400000000000004</v>
      </c>
      <c r="F103" s="172">
        <v>0.47903763599999999</v>
      </c>
      <c r="G103" s="172">
        <f>IF(portfolio_toggle!$A$1=46,E103,
IF(portfolio_toggle!$A$1=38,F103,
"error: please specify 38 or 46 MMT"))</f>
        <v>0.48400000000000004</v>
      </c>
    </row>
    <row r="104" spans="1:7" x14ac:dyDescent="0.3">
      <c r="A104" s="171" t="s">
        <v>624</v>
      </c>
      <c r="B104" s="171">
        <v>2027</v>
      </c>
      <c r="C104" s="171">
        <v>7</v>
      </c>
      <c r="D104" s="171" t="s">
        <v>4095</v>
      </c>
      <c r="E104" s="172">
        <v>0.33733333333333337</v>
      </c>
      <c r="F104" s="172">
        <v>0.33387471600000002</v>
      </c>
      <c r="G104" s="172">
        <f>IF(portfolio_toggle!$A$1=46,E104,
IF(portfolio_toggle!$A$1=38,F104,
"error: please specify 38 or 46 MMT"))</f>
        <v>0.33733333333333337</v>
      </c>
    </row>
    <row r="105" spans="1:7" x14ac:dyDescent="0.3">
      <c r="A105" s="171" t="s">
        <v>624</v>
      </c>
      <c r="B105" s="171">
        <v>2027</v>
      </c>
      <c r="C105" s="171">
        <v>8</v>
      </c>
      <c r="D105" s="171" t="s">
        <v>4096</v>
      </c>
      <c r="E105" s="172">
        <v>0.308</v>
      </c>
      <c r="F105" s="172">
        <v>0.30484213199999999</v>
      </c>
      <c r="G105" s="172">
        <f>IF(portfolio_toggle!$A$1=46,E105,
IF(portfolio_toggle!$A$1=38,F105,
"error: please specify 38 or 46 MMT"))</f>
        <v>0.308</v>
      </c>
    </row>
    <row r="106" spans="1:7" x14ac:dyDescent="0.3">
      <c r="A106" s="171" t="s">
        <v>624</v>
      </c>
      <c r="B106" s="171">
        <v>2027</v>
      </c>
      <c r="C106" s="171">
        <v>9</v>
      </c>
      <c r="D106" s="171" t="s">
        <v>4097</v>
      </c>
      <c r="E106" s="172">
        <v>0.22</v>
      </c>
      <c r="F106" s="172">
        <v>0.21774437999999999</v>
      </c>
      <c r="G106" s="172">
        <f>IF(portfolio_toggle!$A$1=46,E106,
IF(portfolio_toggle!$A$1=38,F106,
"error: please specify 38 or 46 MMT"))</f>
        <v>0.22</v>
      </c>
    </row>
    <row r="107" spans="1:7" x14ac:dyDescent="0.3">
      <c r="A107" s="171" t="s">
        <v>624</v>
      </c>
      <c r="B107" s="171">
        <v>2027</v>
      </c>
      <c r="C107" s="171">
        <v>10</v>
      </c>
      <c r="D107" s="171" t="s">
        <v>4098</v>
      </c>
      <c r="E107" s="172">
        <v>0.11733333333333335</v>
      </c>
      <c r="F107" s="172">
        <v>0.116130336</v>
      </c>
      <c r="G107" s="172">
        <f>IF(portfolio_toggle!$A$1=46,E107,
IF(portfolio_toggle!$A$1=38,F107,
"error: please specify 38 or 46 MMT"))</f>
        <v>0.11733333333333335</v>
      </c>
    </row>
    <row r="108" spans="1:7" x14ac:dyDescent="0.3">
      <c r="A108" s="171" t="s">
        <v>624</v>
      </c>
      <c r="B108" s="171">
        <v>2027</v>
      </c>
      <c r="C108" s="171">
        <v>11</v>
      </c>
      <c r="D108" s="171" t="s">
        <v>4099</v>
      </c>
      <c r="E108" s="172">
        <v>0.17600000000000002</v>
      </c>
      <c r="F108" s="172">
        <v>0.174195504</v>
      </c>
      <c r="G108" s="172">
        <f>IF(portfolio_toggle!$A$1=46,E108,
IF(portfolio_toggle!$A$1=38,F108,
"error: please specify 38 or 46 MMT"))</f>
        <v>0.17600000000000002</v>
      </c>
    </row>
    <row r="109" spans="1:7" x14ac:dyDescent="0.3">
      <c r="A109" s="171" t="s">
        <v>624</v>
      </c>
      <c r="B109" s="171">
        <v>2027</v>
      </c>
      <c r="C109" s="171">
        <v>12</v>
      </c>
      <c r="D109" s="171" t="s">
        <v>4100</v>
      </c>
      <c r="E109" s="172">
        <v>0.19066666666666668</v>
      </c>
      <c r="F109" s="172">
        <v>0.18871179599999999</v>
      </c>
      <c r="G109" s="172">
        <f>IF(portfolio_toggle!$A$1=46,E109,
IF(portfolio_toggle!$A$1=38,F109,
"error: please specify 38 or 46 MMT"))</f>
        <v>0.19066666666666668</v>
      </c>
    </row>
    <row r="110" spans="1:7" x14ac:dyDescent="0.3">
      <c r="A110" s="171" t="s">
        <v>625</v>
      </c>
      <c r="B110" s="171">
        <v>2027</v>
      </c>
      <c r="C110" s="171">
        <v>1</v>
      </c>
      <c r="D110" s="171" t="s">
        <v>4101</v>
      </c>
      <c r="E110" s="172">
        <v>0.26133333333333347</v>
      </c>
      <c r="F110" s="172">
        <v>0.2561066666666667</v>
      </c>
      <c r="G110" s="172">
        <f>IF(portfolio_toggle!$A$1=46,E110,
IF(portfolio_toggle!$A$1=38,F110,
"error: please specify 38 or 46 MMT"))</f>
        <v>0.26133333333333347</v>
      </c>
    </row>
    <row r="111" spans="1:7" x14ac:dyDescent="0.3">
      <c r="A111" s="171" t="s">
        <v>625</v>
      </c>
      <c r="B111" s="171">
        <v>2027</v>
      </c>
      <c r="C111" s="171">
        <v>2</v>
      </c>
      <c r="D111" s="171" t="s">
        <v>4102</v>
      </c>
      <c r="E111" s="172">
        <v>0.22400000000000009</v>
      </c>
      <c r="F111" s="172">
        <v>0.21951999999999999</v>
      </c>
      <c r="G111" s="172">
        <f>IF(portfolio_toggle!$A$1=46,E111,
IF(portfolio_toggle!$A$1=38,F111,
"error: please specify 38 or 46 MMT"))</f>
        <v>0.22400000000000009</v>
      </c>
    </row>
    <row r="112" spans="1:7" x14ac:dyDescent="0.3">
      <c r="A112" s="171" t="s">
        <v>625</v>
      </c>
      <c r="B112" s="171">
        <v>2027</v>
      </c>
      <c r="C112" s="171">
        <v>3</v>
      </c>
      <c r="D112" s="171" t="s">
        <v>4103</v>
      </c>
      <c r="E112" s="172">
        <v>0.52266666666666695</v>
      </c>
      <c r="F112" s="172">
        <v>0.51221333333333341</v>
      </c>
      <c r="G112" s="172">
        <f>IF(portfolio_toggle!$A$1=46,E112,
IF(portfolio_toggle!$A$1=38,F112,
"error: please specify 38 or 46 MMT"))</f>
        <v>0.52266666666666695</v>
      </c>
    </row>
    <row r="113" spans="1:7" x14ac:dyDescent="0.3">
      <c r="A113" s="171" t="s">
        <v>625</v>
      </c>
      <c r="B113" s="171">
        <v>2027</v>
      </c>
      <c r="C113" s="171">
        <v>4</v>
      </c>
      <c r="D113" s="171" t="s">
        <v>4104</v>
      </c>
      <c r="E113" s="172">
        <v>0.46666666666666684</v>
      </c>
      <c r="F113" s="172">
        <v>0.45733333333333331</v>
      </c>
      <c r="G113" s="172">
        <f>IF(portfolio_toggle!$A$1=46,E113,
IF(portfolio_toggle!$A$1=38,F113,
"error: please specify 38 or 46 MMT"))</f>
        <v>0.46666666666666684</v>
      </c>
    </row>
    <row r="114" spans="1:7" x14ac:dyDescent="0.3">
      <c r="A114" s="171" t="s">
        <v>625</v>
      </c>
      <c r="B114" s="171">
        <v>2027</v>
      </c>
      <c r="C114" s="171">
        <v>5</v>
      </c>
      <c r="D114" s="171" t="s">
        <v>4105</v>
      </c>
      <c r="E114" s="172">
        <v>0.46666666666666684</v>
      </c>
      <c r="F114" s="172">
        <v>0.45733333333333331</v>
      </c>
      <c r="G114" s="172">
        <f>IF(portfolio_toggle!$A$1=46,E114,
IF(portfolio_toggle!$A$1=38,F114,
"error: please specify 38 or 46 MMT"))</f>
        <v>0.46666666666666684</v>
      </c>
    </row>
    <row r="115" spans="1:7" x14ac:dyDescent="0.3">
      <c r="A115" s="171" t="s">
        <v>625</v>
      </c>
      <c r="B115" s="171">
        <v>2027</v>
      </c>
      <c r="C115" s="171">
        <v>6</v>
      </c>
      <c r="D115" s="171" t="s">
        <v>4106</v>
      </c>
      <c r="E115" s="172">
        <v>0.61600000000000021</v>
      </c>
      <c r="F115" s="172">
        <v>0.60367999999999999</v>
      </c>
      <c r="G115" s="172">
        <f>IF(portfolio_toggle!$A$1=46,E115,
IF(portfolio_toggle!$A$1=38,F115,
"error: please specify 38 or 46 MMT"))</f>
        <v>0.61600000000000021</v>
      </c>
    </row>
    <row r="116" spans="1:7" x14ac:dyDescent="0.3">
      <c r="A116" s="171" t="s">
        <v>625</v>
      </c>
      <c r="B116" s="171">
        <v>2027</v>
      </c>
      <c r="C116" s="171">
        <v>7</v>
      </c>
      <c r="D116" s="171" t="s">
        <v>4107</v>
      </c>
      <c r="E116" s="172">
        <v>0.42933333333333351</v>
      </c>
      <c r="F116" s="172">
        <v>0.42074666666666666</v>
      </c>
      <c r="G116" s="172">
        <f>IF(portfolio_toggle!$A$1=46,E116,
IF(portfolio_toggle!$A$1=38,F116,
"error: please specify 38 or 46 MMT"))</f>
        <v>0.42933333333333351</v>
      </c>
    </row>
    <row r="117" spans="1:7" x14ac:dyDescent="0.3">
      <c r="A117" s="171" t="s">
        <v>625</v>
      </c>
      <c r="B117" s="171">
        <v>2027</v>
      </c>
      <c r="C117" s="171">
        <v>8</v>
      </c>
      <c r="D117" s="171" t="s">
        <v>4108</v>
      </c>
      <c r="E117" s="172">
        <v>0.39200000000000013</v>
      </c>
      <c r="F117" s="172">
        <v>0.38415999999999995</v>
      </c>
      <c r="G117" s="172">
        <f>IF(portfolio_toggle!$A$1=46,E117,
IF(portfolio_toggle!$A$1=38,F117,
"error: please specify 38 or 46 MMT"))</f>
        <v>0.39200000000000013</v>
      </c>
    </row>
    <row r="118" spans="1:7" x14ac:dyDescent="0.3">
      <c r="A118" s="171" t="s">
        <v>625</v>
      </c>
      <c r="B118" s="171">
        <v>2027</v>
      </c>
      <c r="C118" s="171">
        <v>9</v>
      </c>
      <c r="D118" s="171" t="s">
        <v>4109</v>
      </c>
      <c r="E118" s="172">
        <v>0.27688571428571435</v>
      </c>
      <c r="F118" s="172">
        <v>0.27404685884577423</v>
      </c>
      <c r="G118" s="172">
        <f>IF(portfolio_toggle!$A$1=46,E118,
IF(portfolio_toggle!$A$1=38,F118,
"error: please specify 38 or 46 MMT"))</f>
        <v>0.27688571428571435</v>
      </c>
    </row>
    <row r="119" spans="1:7" x14ac:dyDescent="0.3">
      <c r="A119" s="171" t="s">
        <v>625</v>
      </c>
      <c r="B119" s="171">
        <v>2027</v>
      </c>
      <c r="C119" s="171">
        <v>10</v>
      </c>
      <c r="D119" s="171" t="s">
        <v>4110</v>
      </c>
      <c r="E119" s="172">
        <v>0.1493333333333334</v>
      </c>
      <c r="F119" s="172">
        <v>0.14634666666666665</v>
      </c>
      <c r="G119" s="172">
        <f>IF(portfolio_toggle!$A$1=46,E119,
IF(portfolio_toggle!$A$1=38,F119,
"error: please specify 38 or 46 MMT"))</f>
        <v>0.1493333333333334</v>
      </c>
    </row>
    <row r="120" spans="1:7" x14ac:dyDescent="0.3">
      <c r="A120" s="171" t="s">
        <v>625</v>
      </c>
      <c r="B120" s="171">
        <v>2027</v>
      </c>
      <c r="C120" s="171">
        <v>11</v>
      </c>
      <c r="D120" s="171" t="s">
        <v>4111</v>
      </c>
      <c r="E120" s="172">
        <v>0.22400000000000009</v>
      </c>
      <c r="F120" s="172">
        <v>0.21951999999999999</v>
      </c>
      <c r="G120" s="172">
        <f>IF(portfolio_toggle!$A$1=46,E120,
IF(portfolio_toggle!$A$1=38,F120,
"error: please specify 38 or 46 MMT"))</f>
        <v>0.22400000000000009</v>
      </c>
    </row>
    <row r="121" spans="1:7" x14ac:dyDescent="0.3">
      <c r="A121" s="171" t="s">
        <v>625</v>
      </c>
      <c r="B121" s="171">
        <v>2027</v>
      </c>
      <c r="C121" s="171">
        <v>12</v>
      </c>
      <c r="D121" s="171" t="s">
        <v>4112</v>
      </c>
      <c r="E121" s="172">
        <v>0.24266666666666675</v>
      </c>
      <c r="F121" s="172">
        <v>0.23781333333333332</v>
      </c>
      <c r="G121" s="172">
        <f>IF(portfolio_toggle!$A$1=46,E121,
IF(portfolio_toggle!$A$1=38,F121,
"error: please specify 38 or 46 MMT"))</f>
        <v>0.24266666666666675</v>
      </c>
    </row>
    <row r="122" spans="1:7" x14ac:dyDescent="0.3">
      <c r="A122" s="171" t="s">
        <v>624</v>
      </c>
      <c r="B122" s="171">
        <v>2028</v>
      </c>
      <c r="C122" s="171">
        <v>1</v>
      </c>
      <c r="D122" s="171" t="s">
        <v>4113</v>
      </c>
      <c r="E122" s="172">
        <v>0.20533333333333337</v>
      </c>
      <c r="F122" s="172">
        <v>0.2029724386666667</v>
      </c>
      <c r="G122" s="172">
        <f>IF(portfolio_toggle!$A$1=46,E122,
IF(portfolio_toggle!$A$1=38,F122,
"error: please specify 38 or 46 MMT"))</f>
        <v>0.20533333333333337</v>
      </c>
    </row>
    <row r="123" spans="1:7" x14ac:dyDescent="0.3">
      <c r="A123" s="171" t="s">
        <v>624</v>
      </c>
      <c r="B123" s="171">
        <v>2028</v>
      </c>
      <c r="C123" s="171">
        <v>2</v>
      </c>
      <c r="D123" s="171" t="s">
        <v>4114</v>
      </c>
      <c r="E123" s="172">
        <v>0.17600000000000002</v>
      </c>
      <c r="F123" s="172">
        <v>0.17397637600000002</v>
      </c>
      <c r="G123" s="172">
        <f>IF(portfolio_toggle!$A$1=46,E123,
IF(portfolio_toggle!$A$1=38,F123,
"error: please specify 38 or 46 MMT"))</f>
        <v>0.17600000000000002</v>
      </c>
    </row>
    <row r="124" spans="1:7" x14ac:dyDescent="0.3">
      <c r="A124" s="171" t="s">
        <v>624</v>
      </c>
      <c r="B124" s="171">
        <v>2028</v>
      </c>
      <c r="C124" s="171">
        <v>3</v>
      </c>
      <c r="D124" s="171" t="s">
        <v>4115</v>
      </c>
      <c r="E124" s="172">
        <v>0.41066666666666674</v>
      </c>
      <c r="F124" s="172">
        <v>0.4059448773333334</v>
      </c>
      <c r="G124" s="172">
        <f>IF(portfolio_toggle!$A$1=46,E124,
IF(portfolio_toggle!$A$1=38,F124,
"error: please specify 38 or 46 MMT"))</f>
        <v>0.41066666666666674</v>
      </c>
    </row>
    <row r="125" spans="1:7" x14ac:dyDescent="0.3">
      <c r="A125" s="171" t="s">
        <v>624</v>
      </c>
      <c r="B125" s="171">
        <v>2028</v>
      </c>
      <c r="C125" s="171">
        <v>4</v>
      </c>
      <c r="D125" s="171" t="s">
        <v>4116</v>
      </c>
      <c r="E125" s="172">
        <v>0.3666666666666667</v>
      </c>
      <c r="F125" s="172">
        <v>0.36245078333333336</v>
      </c>
      <c r="G125" s="172">
        <f>IF(portfolio_toggle!$A$1=46,E125,
IF(portfolio_toggle!$A$1=38,F125,
"error: please specify 38 or 46 MMT"))</f>
        <v>0.3666666666666667</v>
      </c>
    </row>
    <row r="126" spans="1:7" x14ac:dyDescent="0.3">
      <c r="A126" s="171" t="s">
        <v>624</v>
      </c>
      <c r="B126" s="171">
        <v>2028</v>
      </c>
      <c r="C126" s="171">
        <v>5</v>
      </c>
      <c r="D126" s="171" t="s">
        <v>4117</v>
      </c>
      <c r="E126" s="172">
        <v>0.3666666666666667</v>
      </c>
      <c r="F126" s="172">
        <v>0.36245078333333336</v>
      </c>
      <c r="G126" s="172">
        <f>IF(portfolio_toggle!$A$1=46,E126,
IF(portfolio_toggle!$A$1=38,F126,
"error: please specify 38 or 46 MMT"))</f>
        <v>0.3666666666666667</v>
      </c>
    </row>
    <row r="127" spans="1:7" x14ac:dyDescent="0.3">
      <c r="A127" s="171" t="s">
        <v>624</v>
      </c>
      <c r="B127" s="171">
        <v>2028</v>
      </c>
      <c r="C127" s="171">
        <v>6</v>
      </c>
      <c r="D127" s="171" t="s">
        <v>4118</v>
      </c>
      <c r="E127" s="172">
        <v>0.48400000000000004</v>
      </c>
      <c r="F127" s="172">
        <v>0.47843503400000004</v>
      </c>
      <c r="G127" s="172">
        <f>IF(portfolio_toggle!$A$1=46,E127,
IF(portfolio_toggle!$A$1=38,F127,
"error: please specify 38 or 46 MMT"))</f>
        <v>0.48400000000000004</v>
      </c>
    </row>
    <row r="128" spans="1:7" x14ac:dyDescent="0.3">
      <c r="A128" s="171" t="s">
        <v>624</v>
      </c>
      <c r="B128" s="171">
        <v>2028</v>
      </c>
      <c r="C128" s="171">
        <v>7</v>
      </c>
      <c r="D128" s="171" t="s">
        <v>4119</v>
      </c>
      <c r="E128" s="172">
        <v>0.33733333333333337</v>
      </c>
      <c r="F128" s="172">
        <v>0.3334547206666667</v>
      </c>
      <c r="G128" s="172">
        <f>IF(portfolio_toggle!$A$1=46,E128,
IF(portfolio_toggle!$A$1=38,F128,
"error: please specify 38 or 46 MMT"))</f>
        <v>0.33733333333333337</v>
      </c>
    </row>
    <row r="129" spans="1:7" x14ac:dyDescent="0.3">
      <c r="A129" s="171" t="s">
        <v>624</v>
      </c>
      <c r="B129" s="171">
        <v>2028</v>
      </c>
      <c r="C129" s="171">
        <v>8</v>
      </c>
      <c r="D129" s="171" t="s">
        <v>4120</v>
      </c>
      <c r="E129" s="172">
        <v>0.308</v>
      </c>
      <c r="F129" s="172">
        <v>0.30445865799999999</v>
      </c>
      <c r="G129" s="172">
        <f>IF(portfolio_toggle!$A$1=46,E129,
IF(portfolio_toggle!$A$1=38,F129,
"error: please specify 38 or 46 MMT"))</f>
        <v>0.308</v>
      </c>
    </row>
    <row r="130" spans="1:7" x14ac:dyDescent="0.3">
      <c r="A130" s="171" t="s">
        <v>624</v>
      </c>
      <c r="B130" s="171">
        <v>2028</v>
      </c>
      <c r="C130" s="171">
        <v>9</v>
      </c>
      <c r="D130" s="171" t="s">
        <v>4121</v>
      </c>
      <c r="E130" s="172">
        <v>0.22</v>
      </c>
      <c r="F130" s="172">
        <v>0.21747047</v>
      </c>
      <c r="G130" s="172">
        <f>IF(portfolio_toggle!$A$1=46,E130,
IF(portfolio_toggle!$A$1=38,F130,
"error: please specify 38 or 46 MMT"))</f>
        <v>0.22</v>
      </c>
    </row>
    <row r="131" spans="1:7" x14ac:dyDescent="0.3">
      <c r="A131" s="171" t="s">
        <v>624</v>
      </c>
      <c r="B131" s="171">
        <v>2028</v>
      </c>
      <c r="C131" s="171">
        <v>10</v>
      </c>
      <c r="D131" s="171" t="s">
        <v>4122</v>
      </c>
      <c r="E131" s="172">
        <v>0.11733333333333335</v>
      </c>
      <c r="F131" s="172">
        <v>0.11598425066666668</v>
      </c>
      <c r="G131" s="172">
        <f>IF(portfolio_toggle!$A$1=46,E131,
IF(portfolio_toggle!$A$1=38,F131,
"error: please specify 38 or 46 MMT"))</f>
        <v>0.11733333333333335</v>
      </c>
    </row>
    <row r="132" spans="1:7" x14ac:dyDescent="0.3">
      <c r="A132" s="171" t="s">
        <v>624</v>
      </c>
      <c r="B132" s="171">
        <v>2028</v>
      </c>
      <c r="C132" s="171">
        <v>11</v>
      </c>
      <c r="D132" s="171" t="s">
        <v>4123</v>
      </c>
      <c r="E132" s="172">
        <v>0.17600000000000002</v>
      </c>
      <c r="F132" s="172">
        <v>0.17397637600000002</v>
      </c>
      <c r="G132" s="172">
        <f>IF(portfolio_toggle!$A$1=46,E132,
IF(portfolio_toggle!$A$1=38,F132,
"error: please specify 38 or 46 MMT"))</f>
        <v>0.17600000000000002</v>
      </c>
    </row>
    <row r="133" spans="1:7" x14ac:dyDescent="0.3">
      <c r="A133" s="171" t="s">
        <v>624</v>
      </c>
      <c r="B133" s="171">
        <v>2028</v>
      </c>
      <c r="C133" s="171">
        <v>12</v>
      </c>
      <c r="D133" s="171" t="s">
        <v>4124</v>
      </c>
      <c r="E133" s="172">
        <v>0.19066666666666668</v>
      </c>
      <c r="F133" s="172">
        <v>0.18847440733333334</v>
      </c>
      <c r="G133" s="172">
        <f>IF(portfolio_toggle!$A$1=46,E133,
IF(portfolio_toggle!$A$1=38,F133,
"error: please specify 38 or 46 MMT"))</f>
        <v>0.19066666666666668</v>
      </c>
    </row>
    <row r="134" spans="1:7" x14ac:dyDescent="0.3">
      <c r="A134" s="171" t="s">
        <v>625</v>
      </c>
      <c r="B134" s="171">
        <v>2028</v>
      </c>
      <c r="C134" s="171">
        <v>1</v>
      </c>
      <c r="D134" s="171" t="s">
        <v>4125</v>
      </c>
      <c r="E134" s="172">
        <v>0.26133333333333347</v>
      </c>
      <c r="F134" s="172">
        <v>0.2561066666666667</v>
      </c>
      <c r="G134" s="172">
        <f>IF(portfolio_toggle!$A$1=46,E134,
IF(portfolio_toggle!$A$1=38,F134,
"error: please specify 38 or 46 MMT"))</f>
        <v>0.26133333333333347</v>
      </c>
    </row>
    <row r="135" spans="1:7" x14ac:dyDescent="0.3">
      <c r="A135" s="171" t="s">
        <v>625</v>
      </c>
      <c r="B135" s="171">
        <v>2028</v>
      </c>
      <c r="C135" s="171">
        <v>2</v>
      </c>
      <c r="D135" s="171" t="s">
        <v>4126</v>
      </c>
      <c r="E135" s="172">
        <v>0.22400000000000009</v>
      </c>
      <c r="F135" s="172">
        <v>0.21951999999999999</v>
      </c>
      <c r="G135" s="172">
        <f>IF(portfolio_toggle!$A$1=46,E135,
IF(portfolio_toggle!$A$1=38,F135,
"error: please specify 38 or 46 MMT"))</f>
        <v>0.22400000000000009</v>
      </c>
    </row>
    <row r="136" spans="1:7" x14ac:dyDescent="0.3">
      <c r="A136" s="171" t="s">
        <v>625</v>
      </c>
      <c r="B136" s="171">
        <v>2028</v>
      </c>
      <c r="C136" s="171">
        <v>3</v>
      </c>
      <c r="D136" s="171" t="s">
        <v>4127</v>
      </c>
      <c r="E136" s="172">
        <v>0.52266666666666695</v>
      </c>
      <c r="F136" s="172">
        <v>0.51221333333333341</v>
      </c>
      <c r="G136" s="172">
        <f>IF(portfolio_toggle!$A$1=46,E136,
IF(portfolio_toggle!$A$1=38,F136,
"error: please specify 38 or 46 MMT"))</f>
        <v>0.52266666666666695</v>
      </c>
    </row>
    <row r="137" spans="1:7" x14ac:dyDescent="0.3">
      <c r="A137" s="171" t="s">
        <v>625</v>
      </c>
      <c r="B137" s="171">
        <v>2028</v>
      </c>
      <c r="C137" s="171">
        <v>4</v>
      </c>
      <c r="D137" s="171" t="s">
        <v>4128</v>
      </c>
      <c r="E137" s="172">
        <v>0.46666666666666684</v>
      </c>
      <c r="F137" s="172">
        <v>0.45733333333333331</v>
      </c>
      <c r="G137" s="172">
        <f>IF(portfolio_toggle!$A$1=46,E137,
IF(portfolio_toggle!$A$1=38,F137,
"error: please specify 38 or 46 MMT"))</f>
        <v>0.46666666666666684</v>
      </c>
    </row>
    <row r="138" spans="1:7" x14ac:dyDescent="0.3">
      <c r="A138" s="171" t="s">
        <v>625</v>
      </c>
      <c r="B138" s="171">
        <v>2028</v>
      </c>
      <c r="C138" s="171">
        <v>5</v>
      </c>
      <c r="D138" s="171" t="s">
        <v>4129</v>
      </c>
      <c r="E138" s="172">
        <v>0.46666666666666684</v>
      </c>
      <c r="F138" s="172">
        <v>0.45733333333333331</v>
      </c>
      <c r="G138" s="172">
        <f>IF(portfolio_toggle!$A$1=46,E138,
IF(portfolio_toggle!$A$1=38,F138,
"error: please specify 38 or 46 MMT"))</f>
        <v>0.46666666666666684</v>
      </c>
    </row>
    <row r="139" spans="1:7" x14ac:dyDescent="0.3">
      <c r="A139" s="171" t="s">
        <v>625</v>
      </c>
      <c r="B139" s="171">
        <v>2028</v>
      </c>
      <c r="C139" s="171">
        <v>6</v>
      </c>
      <c r="D139" s="171" t="s">
        <v>4130</v>
      </c>
      <c r="E139" s="172">
        <v>0.61600000000000021</v>
      </c>
      <c r="F139" s="172">
        <v>0.60367999999999999</v>
      </c>
      <c r="G139" s="172">
        <f>IF(portfolio_toggle!$A$1=46,E139,
IF(portfolio_toggle!$A$1=38,F139,
"error: please specify 38 or 46 MMT"))</f>
        <v>0.61600000000000021</v>
      </c>
    </row>
    <row r="140" spans="1:7" x14ac:dyDescent="0.3">
      <c r="A140" s="171" t="s">
        <v>625</v>
      </c>
      <c r="B140" s="171">
        <v>2028</v>
      </c>
      <c r="C140" s="171">
        <v>7</v>
      </c>
      <c r="D140" s="171" t="s">
        <v>4131</v>
      </c>
      <c r="E140" s="172">
        <v>0.42933333333333351</v>
      </c>
      <c r="F140" s="172">
        <v>0.42074666666666666</v>
      </c>
      <c r="G140" s="172">
        <f>IF(portfolio_toggle!$A$1=46,E140,
IF(portfolio_toggle!$A$1=38,F140,
"error: please specify 38 or 46 MMT"))</f>
        <v>0.42933333333333351</v>
      </c>
    </row>
    <row r="141" spans="1:7" x14ac:dyDescent="0.3">
      <c r="A141" s="171" t="s">
        <v>625</v>
      </c>
      <c r="B141" s="171">
        <v>2028</v>
      </c>
      <c r="C141" s="171">
        <v>8</v>
      </c>
      <c r="D141" s="171" t="s">
        <v>4132</v>
      </c>
      <c r="E141" s="172">
        <v>0.39200000000000013</v>
      </c>
      <c r="F141" s="172">
        <v>0.38415999999999995</v>
      </c>
      <c r="G141" s="172">
        <f>IF(portfolio_toggle!$A$1=46,E141,
IF(portfolio_toggle!$A$1=38,F141,
"error: please specify 38 or 46 MMT"))</f>
        <v>0.39200000000000013</v>
      </c>
    </row>
    <row r="142" spans="1:7" x14ac:dyDescent="0.3">
      <c r="A142" s="171" t="s">
        <v>625</v>
      </c>
      <c r="B142" s="171">
        <v>2028</v>
      </c>
      <c r="C142" s="171">
        <v>9</v>
      </c>
      <c r="D142" s="171" t="s">
        <v>4133</v>
      </c>
      <c r="E142" s="172">
        <v>0.27688571428571435</v>
      </c>
      <c r="F142" s="172">
        <v>0.27404685884577423</v>
      </c>
      <c r="G142" s="172">
        <f>IF(portfolio_toggle!$A$1=46,E142,
IF(portfolio_toggle!$A$1=38,F142,
"error: please specify 38 or 46 MMT"))</f>
        <v>0.27688571428571435</v>
      </c>
    </row>
    <row r="143" spans="1:7" x14ac:dyDescent="0.3">
      <c r="A143" s="171" t="s">
        <v>625</v>
      </c>
      <c r="B143" s="171">
        <v>2028</v>
      </c>
      <c r="C143" s="171">
        <v>10</v>
      </c>
      <c r="D143" s="171" t="s">
        <v>4134</v>
      </c>
      <c r="E143" s="172">
        <v>0.1493333333333334</v>
      </c>
      <c r="F143" s="172">
        <v>0.14634666666666665</v>
      </c>
      <c r="G143" s="172">
        <f>IF(portfolio_toggle!$A$1=46,E143,
IF(portfolio_toggle!$A$1=38,F143,
"error: please specify 38 or 46 MMT"))</f>
        <v>0.1493333333333334</v>
      </c>
    </row>
    <row r="144" spans="1:7" x14ac:dyDescent="0.3">
      <c r="A144" s="171" t="s">
        <v>625</v>
      </c>
      <c r="B144" s="171">
        <v>2028</v>
      </c>
      <c r="C144" s="171">
        <v>11</v>
      </c>
      <c r="D144" s="171" t="s">
        <v>4135</v>
      </c>
      <c r="E144" s="172">
        <v>0.22400000000000009</v>
      </c>
      <c r="F144" s="172">
        <v>0.21951999999999999</v>
      </c>
      <c r="G144" s="172">
        <f>IF(portfolio_toggle!$A$1=46,E144,
IF(portfolio_toggle!$A$1=38,F144,
"error: please specify 38 or 46 MMT"))</f>
        <v>0.22400000000000009</v>
      </c>
    </row>
    <row r="145" spans="1:7" x14ac:dyDescent="0.3">
      <c r="A145" s="171" t="s">
        <v>625</v>
      </c>
      <c r="B145" s="171">
        <v>2028</v>
      </c>
      <c r="C145" s="171">
        <v>12</v>
      </c>
      <c r="D145" s="171" t="s">
        <v>4136</v>
      </c>
      <c r="E145" s="172">
        <v>0.24266666666666675</v>
      </c>
      <c r="F145" s="172">
        <v>0.23781333333333332</v>
      </c>
      <c r="G145" s="172">
        <f>IF(portfolio_toggle!$A$1=46,E145,
IF(portfolio_toggle!$A$1=38,F145,
"error: please specify 38 or 46 MMT"))</f>
        <v>0.24266666666666675</v>
      </c>
    </row>
    <row r="146" spans="1:7" x14ac:dyDescent="0.3">
      <c r="A146" s="171" t="s">
        <v>624</v>
      </c>
      <c r="B146" s="171">
        <v>2029</v>
      </c>
      <c r="C146" s="171">
        <v>1</v>
      </c>
      <c r="D146" s="171" t="s">
        <v>4137</v>
      </c>
      <c r="E146" s="172">
        <v>0.20533333333333337</v>
      </c>
      <c r="F146" s="172">
        <v>0.20271678000000004</v>
      </c>
      <c r="G146" s="172">
        <f>IF(portfolio_toggle!$A$1=46,E146,
IF(portfolio_toggle!$A$1=38,F146,
"error: please specify 38 or 46 MMT"))</f>
        <v>0.20533333333333337</v>
      </c>
    </row>
    <row r="147" spans="1:7" x14ac:dyDescent="0.3">
      <c r="A147" s="171" t="s">
        <v>624</v>
      </c>
      <c r="B147" s="171">
        <v>2029</v>
      </c>
      <c r="C147" s="171">
        <v>2</v>
      </c>
      <c r="D147" s="171" t="s">
        <v>4138</v>
      </c>
      <c r="E147" s="172">
        <v>0.17600000000000002</v>
      </c>
      <c r="F147" s="172">
        <v>0.17375724000000001</v>
      </c>
      <c r="G147" s="172">
        <f>IF(portfolio_toggle!$A$1=46,E147,
IF(portfolio_toggle!$A$1=38,F147,
"error: please specify 38 or 46 MMT"))</f>
        <v>0.17600000000000002</v>
      </c>
    </row>
    <row r="148" spans="1:7" x14ac:dyDescent="0.3">
      <c r="A148" s="171" t="s">
        <v>624</v>
      </c>
      <c r="B148" s="171">
        <v>2029</v>
      </c>
      <c r="C148" s="171">
        <v>3</v>
      </c>
      <c r="D148" s="171" t="s">
        <v>4139</v>
      </c>
      <c r="E148" s="172">
        <v>0.41066666666666674</v>
      </c>
      <c r="F148" s="172">
        <v>0.40543356000000008</v>
      </c>
      <c r="G148" s="172">
        <f>IF(portfolio_toggle!$A$1=46,E148,
IF(portfolio_toggle!$A$1=38,F148,
"error: please specify 38 or 46 MMT"))</f>
        <v>0.41066666666666674</v>
      </c>
    </row>
    <row r="149" spans="1:7" x14ac:dyDescent="0.3">
      <c r="A149" s="171" t="s">
        <v>624</v>
      </c>
      <c r="B149" s="171">
        <v>2029</v>
      </c>
      <c r="C149" s="171">
        <v>4</v>
      </c>
      <c r="D149" s="171" t="s">
        <v>4140</v>
      </c>
      <c r="E149" s="172">
        <v>0.3666666666666667</v>
      </c>
      <c r="F149" s="172">
        <v>0.36199425000000002</v>
      </c>
      <c r="G149" s="172">
        <f>IF(portfolio_toggle!$A$1=46,E149,
IF(portfolio_toggle!$A$1=38,F149,
"error: please specify 38 or 46 MMT"))</f>
        <v>0.3666666666666667</v>
      </c>
    </row>
    <row r="150" spans="1:7" x14ac:dyDescent="0.3">
      <c r="A150" s="171" t="s">
        <v>624</v>
      </c>
      <c r="B150" s="171">
        <v>2029</v>
      </c>
      <c r="C150" s="171">
        <v>5</v>
      </c>
      <c r="D150" s="171" t="s">
        <v>4141</v>
      </c>
      <c r="E150" s="172">
        <v>0.3666666666666667</v>
      </c>
      <c r="F150" s="172">
        <v>0.36199425000000002</v>
      </c>
      <c r="G150" s="172">
        <f>IF(portfolio_toggle!$A$1=46,E150,
IF(portfolio_toggle!$A$1=38,F150,
"error: please specify 38 or 46 MMT"))</f>
        <v>0.3666666666666667</v>
      </c>
    </row>
    <row r="151" spans="1:7" x14ac:dyDescent="0.3">
      <c r="A151" s="171" t="s">
        <v>624</v>
      </c>
      <c r="B151" s="171">
        <v>2029</v>
      </c>
      <c r="C151" s="171">
        <v>6</v>
      </c>
      <c r="D151" s="171" t="s">
        <v>4142</v>
      </c>
      <c r="E151" s="172">
        <v>0.48400000000000004</v>
      </c>
      <c r="F151" s="172">
        <v>0.47783241000000004</v>
      </c>
      <c r="G151" s="172">
        <f>IF(portfolio_toggle!$A$1=46,E151,
IF(portfolio_toggle!$A$1=38,F151,
"error: please specify 38 or 46 MMT"))</f>
        <v>0.48400000000000004</v>
      </c>
    </row>
    <row r="152" spans="1:7" x14ac:dyDescent="0.3">
      <c r="A152" s="171" t="s">
        <v>624</v>
      </c>
      <c r="B152" s="171">
        <v>2029</v>
      </c>
      <c r="C152" s="171">
        <v>7</v>
      </c>
      <c r="D152" s="171" t="s">
        <v>4143</v>
      </c>
      <c r="E152" s="172">
        <v>0.33733333333333337</v>
      </c>
      <c r="F152" s="172">
        <v>0.33303471000000001</v>
      </c>
      <c r="G152" s="172">
        <f>IF(portfolio_toggle!$A$1=46,E152,
IF(portfolio_toggle!$A$1=38,F152,
"error: please specify 38 or 46 MMT"))</f>
        <v>0.33733333333333337</v>
      </c>
    </row>
    <row r="153" spans="1:7" x14ac:dyDescent="0.3">
      <c r="A153" s="171" t="s">
        <v>624</v>
      </c>
      <c r="B153" s="171">
        <v>2029</v>
      </c>
      <c r="C153" s="171">
        <v>8</v>
      </c>
      <c r="D153" s="171" t="s">
        <v>4144</v>
      </c>
      <c r="E153" s="172">
        <v>0.308</v>
      </c>
      <c r="F153" s="172">
        <v>0.30407517000000001</v>
      </c>
      <c r="G153" s="172">
        <f>IF(portfolio_toggle!$A$1=46,E153,
IF(portfolio_toggle!$A$1=38,F153,
"error: please specify 38 or 46 MMT"))</f>
        <v>0.308</v>
      </c>
    </row>
    <row r="154" spans="1:7" x14ac:dyDescent="0.3">
      <c r="A154" s="171" t="s">
        <v>624</v>
      </c>
      <c r="B154" s="171">
        <v>2029</v>
      </c>
      <c r="C154" s="171">
        <v>9</v>
      </c>
      <c r="D154" s="171" t="s">
        <v>4145</v>
      </c>
      <c r="E154" s="172">
        <v>0.22</v>
      </c>
      <c r="F154" s="172">
        <v>0.21719655000000002</v>
      </c>
      <c r="G154" s="172">
        <f>IF(portfolio_toggle!$A$1=46,E154,
IF(portfolio_toggle!$A$1=38,F154,
"error: please specify 38 or 46 MMT"))</f>
        <v>0.22</v>
      </c>
    </row>
    <row r="155" spans="1:7" x14ac:dyDescent="0.3">
      <c r="A155" s="171" t="s">
        <v>624</v>
      </c>
      <c r="B155" s="171">
        <v>2029</v>
      </c>
      <c r="C155" s="171">
        <v>10</v>
      </c>
      <c r="D155" s="171" t="s">
        <v>4146</v>
      </c>
      <c r="E155" s="172">
        <v>0.11733333333333335</v>
      </c>
      <c r="F155" s="172">
        <v>0.11583816000000001</v>
      </c>
      <c r="G155" s="172">
        <f>IF(portfolio_toggle!$A$1=46,E155,
IF(portfolio_toggle!$A$1=38,F155,
"error: please specify 38 or 46 MMT"))</f>
        <v>0.11733333333333335</v>
      </c>
    </row>
    <row r="156" spans="1:7" x14ac:dyDescent="0.3">
      <c r="A156" s="171" t="s">
        <v>624</v>
      </c>
      <c r="B156" s="171">
        <v>2029</v>
      </c>
      <c r="C156" s="171">
        <v>11</v>
      </c>
      <c r="D156" s="171" t="s">
        <v>4147</v>
      </c>
      <c r="E156" s="172">
        <v>0.17600000000000002</v>
      </c>
      <c r="F156" s="172">
        <v>0.17375724000000001</v>
      </c>
      <c r="G156" s="172">
        <f>IF(portfolio_toggle!$A$1=46,E156,
IF(portfolio_toggle!$A$1=38,F156,
"error: please specify 38 or 46 MMT"))</f>
        <v>0.17600000000000002</v>
      </c>
    </row>
    <row r="157" spans="1:7" x14ac:dyDescent="0.3">
      <c r="A157" s="171" t="s">
        <v>624</v>
      </c>
      <c r="B157" s="171">
        <v>2029</v>
      </c>
      <c r="C157" s="171">
        <v>12</v>
      </c>
      <c r="D157" s="171" t="s">
        <v>4148</v>
      </c>
      <c r="E157" s="172">
        <v>0.19066666666666668</v>
      </c>
      <c r="F157" s="172">
        <v>0.18823701000000001</v>
      </c>
      <c r="G157" s="172">
        <f>IF(portfolio_toggle!$A$1=46,E157,
IF(portfolio_toggle!$A$1=38,F157,
"error: please specify 38 or 46 MMT"))</f>
        <v>0.19066666666666668</v>
      </c>
    </row>
    <row r="158" spans="1:7" x14ac:dyDescent="0.3">
      <c r="A158" s="171" t="s">
        <v>625</v>
      </c>
      <c r="B158" s="171">
        <v>2029</v>
      </c>
      <c r="C158" s="171">
        <v>1</v>
      </c>
      <c r="D158" s="171" t="s">
        <v>4149</v>
      </c>
      <c r="E158" s="172">
        <v>0.26133333333333347</v>
      </c>
      <c r="F158" s="172">
        <v>0.2561066666666667</v>
      </c>
      <c r="G158" s="172">
        <f>IF(portfolio_toggle!$A$1=46,E158,
IF(portfolio_toggle!$A$1=38,F158,
"error: please specify 38 or 46 MMT"))</f>
        <v>0.26133333333333347</v>
      </c>
    </row>
    <row r="159" spans="1:7" x14ac:dyDescent="0.3">
      <c r="A159" s="171" t="s">
        <v>625</v>
      </c>
      <c r="B159" s="171">
        <v>2029</v>
      </c>
      <c r="C159" s="171">
        <v>2</v>
      </c>
      <c r="D159" s="171" t="s">
        <v>4150</v>
      </c>
      <c r="E159" s="172">
        <v>0.22400000000000009</v>
      </c>
      <c r="F159" s="172">
        <v>0.21951999999999999</v>
      </c>
      <c r="G159" s="172">
        <f>IF(portfolio_toggle!$A$1=46,E159,
IF(portfolio_toggle!$A$1=38,F159,
"error: please specify 38 or 46 MMT"))</f>
        <v>0.22400000000000009</v>
      </c>
    </row>
    <row r="160" spans="1:7" x14ac:dyDescent="0.3">
      <c r="A160" s="171" t="s">
        <v>625</v>
      </c>
      <c r="B160" s="171">
        <v>2029</v>
      </c>
      <c r="C160" s="171">
        <v>3</v>
      </c>
      <c r="D160" s="171" t="s">
        <v>4151</v>
      </c>
      <c r="E160" s="172">
        <v>0.52266666666666695</v>
      </c>
      <c r="F160" s="172">
        <v>0.51221333333333341</v>
      </c>
      <c r="G160" s="172">
        <f>IF(portfolio_toggle!$A$1=46,E160,
IF(portfolio_toggle!$A$1=38,F160,
"error: please specify 38 or 46 MMT"))</f>
        <v>0.52266666666666695</v>
      </c>
    </row>
    <row r="161" spans="1:7" x14ac:dyDescent="0.3">
      <c r="A161" s="171" t="s">
        <v>625</v>
      </c>
      <c r="B161" s="171">
        <v>2029</v>
      </c>
      <c r="C161" s="171">
        <v>4</v>
      </c>
      <c r="D161" s="171" t="s">
        <v>4152</v>
      </c>
      <c r="E161" s="172">
        <v>0.46666666666666684</v>
      </c>
      <c r="F161" s="172">
        <v>0.45733333333333331</v>
      </c>
      <c r="G161" s="172">
        <f>IF(portfolio_toggle!$A$1=46,E161,
IF(portfolio_toggle!$A$1=38,F161,
"error: please specify 38 or 46 MMT"))</f>
        <v>0.46666666666666684</v>
      </c>
    </row>
    <row r="162" spans="1:7" x14ac:dyDescent="0.3">
      <c r="A162" s="171" t="s">
        <v>625</v>
      </c>
      <c r="B162" s="171">
        <v>2029</v>
      </c>
      <c r="C162" s="171">
        <v>5</v>
      </c>
      <c r="D162" s="171" t="s">
        <v>4153</v>
      </c>
      <c r="E162" s="172">
        <v>0.46666666666666684</v>
      </c>
      <c r="F162" s="172">
        <v>0.45733333333333331</v>
      </c>
      <c r="G162" s="172">
        <f>IF(portfolio_toggle!$A$1=46,E162,
IF(portfolio_toggle!$A$1=38,F162,
"error: please specify 38 or 46 MMT"))</f>
        <v>0.46666666666666684</v>
      </c>
    </row>
    <row r="163" spans="1:7" x14ac:dyDescent="0.3">
      <c r="A163" s="171" t="s">
        <v>625</v>
      </c>
      <c r="B163" s="171">
        <v>2029</v>
      </c>
      <c r="C163" s="171">
        <v>6</v>
      </c>
      <c r="D163" s="171" t="s">
        <v>4154</v>
      </c>
      <c r="E163" s="172">
        <v>0.61600000000000021</v>
      </c>
      <c r="F163" s="172">
        <v>0.60367999999999999</v>
      </c>
      <c r="G163" s="172">
        <f>IF(portfolio_toggle!$A$1=46,E163,
IF(portfolio_toggle!$A$1=38,F163,
"error: please specify 38 or 46 MMT"))</f>
        <v>0.61600000000000021</v>
      </c>
    </row>
    <row r="164" spans="1:7" x14ac:dyDescent="0.3">
      <c r="A164" s="171" t="s">
        <v>625</v>
      </c>
      <c r="B164" s="171">
        <v>2029</v>
      </c>
      <c r="C164" s="171">
        <v>7</v>
      </c>
      <c r="D164" s="171" t="s">
        <v>4155</v>
      </c>
      <c r="E164" s="172">
        <v>0.42933333333333351</v>
      </c>
      <c r="F164" s="172">
        <v>0.42074666666666666</v>
      </c>
      <c r="G164" s="172">
        <f>IF(portfolio_toggle!$A$1=46,E164,
IF(portfolio_toggle!$A$1=38,F164,
"error: please specify 38 or 46 MMT"))</f>
        <v>0.42933333333333351</v>
      </c>
    </row>
    <row r="165" spans="1:7" x14ac:dyDescent="0.3">
      <c r="A165" s="171" t="s">
        <v>625</v>
      </c>
      <c r="B165" s="171">
        <v>2029</v>
      </c>
      <c r="C165" s="171">
        <v>8</v>
      </c>
      <c r="D165" s="171" t="s">
        <v>4156</v>
      </c>
      <c r="E165" s="172">
        <v>0.39200000000000013</v>
      </c>
      <c r="F165" s="172">
        <v>0.38415999999999995</v>
      </c>
      <c r="G165" s="172">
        <f>IF(portfolio_toggle!$A$1=46,E165,
IF(portfolio_toggle!$A$1=38,F165,
"error: please specify 38 or 46 MMT"))</f>
        <v>0.39200000000000013</v>
      </c>
    </row>
    <row r="166" spans="1:7" x14ac:dyDescent="0.3">
      <c r="A166" s="171" t="s">
        <v>625</v>
      </c>
      <c r="B166" s="171">
        <v>2029</v>
      </c>
      <c r="C166" s="171">
        <v>9</v>
      </c>
      <c r="D166" s="171" t="s">
        <v>4157</v>
      </c>
      <c r="E166" s="172">
        <v>0.27688571428571435</v>
      </c>
      <c r="F166" s="172">
        <v>0.27404685884577423</v>
      </c>
      <c r="G166" s="172">
        <f>IF(portfolio_toggle!$A$1=46,E166,
IF(portfolio_toggle!$A$1=38,F166,
"error: please specify 38 or 46 MMT"))</f>
        <v>0.27688571428571435</v>
      </c>
    </row>
    <row r="167" spans="1:7" x14ac:dyDescent="0.3">
      <c r="A167" s="171" t="s">
        <v>625</v>
      </c>
      <c r="B167" s="171">
        <v>2029</v>
      </c>
      <c r="C167" s="171">
        <v>10</v>
      </c>
      <c r="D167" s="171" t="s">
        <v>4158</v>
      </c>
      <c r="E167" s="172">
        <v>0.1493333333333334</v>
      </c>
      <c r="F167" s="172">
        <v>0.14634666666666665</v>
      </c>
      <c r="G167" s="172">
        <f>IF(portfolio_toggle!$A$1=46,E167,
IF(portfolio_toggle!$A$1=38,F167,
"error: please specify 38 or 46 MMT"))</f>
        <v>0.1493333333333334</v>
      </c>
    </row>
    <row r="168" spans="1:7" x14ac:dyDescent="0.3">
      <c r="A168" s="171" t="s">
        <v>625</v>
      </c>
      <c r="B168" s="171">
        <v>2029</v>
      </c>
      <c r="C168" s="171">
        <v>11</v>
      </c>
      <c r="D168" s="171" t="s">
        <v>4159</v>
      </c>
      <c r="E168" s="172">
        <v>0.22400000000000009</v>
      </c>
      <c r="F168" s="172">
        <v>0.21951999999999999</v>
      </c>
      <c r="G168" s="172">
        <f>IF(portfolio_toggle!$A$1=46,E168,
IF(portfolio_toggle!$A$1=38,F168,
"error: please specify 38 or 46 MMT"))</f>
        <v>0.22400000000000009</v>
      </c>
    </row>
    <row r="169" spans="1:7" x14ac:dyDescent="0.3">
      <c r="A169" s="171" t="s">
        <v>625</v>
      </c>
      <c r="B169" s="171">
        <v>2029</v>
      </c>
      <c r="C169" s="171">
        <v>12</v>
      </c>
      <c r="D169" s="171" t="s">
        <v>4160</v>
      </c>
      <c r="E169" s="172">
        <v>0.24266666666666675</v>
      </c>
      <c r="F169" s="172">
        <v>0.23781333333333332</v>
      </c>
      <c r="G169" s="172">
        <f>IF(portfolio_toggle!$A$1=46,E169,
IF(portfolio_toggle!$A$1=38,F169,
"error: please specify 38 or 46 MMT"))</f>
        <v>0.24266666666666675</v>
      </c>
    </row>
    <row r="170" spans="1:7" x14ac:dyDescent="0.3">
      <c r="A170" s="171" t="s">
        <v>624</v>
      </c>
      <c r="B170" s="171">
        <v>2030</v>
      </c>
      <c r="C170" s="171">
        <v>1</v>
      </c>
      <c r="D170" s="171" t="s">
        <v>4161</v>
      </c>
      <c r="E170" s="172">
        <v>0.20533333333333337</v>
      </c>
      <c r="F170" s="172">
        <v>0.20246113066666668</v>
      </c>
      <c r="G170" s="172">
        <f>IF(portfolio_toggle!$A$1=46,E170,
IF(portfolio_toggle!$A$1=38,F170,
"error: please specify 38 or 46 MMT"))</f>
        <v>0.20533333333333337</v>
      </c>
    </row>
    <row r="171" spans="1:7" x14ac:dyDescent="0.3">
      <c r="A171" s="171" t="s">
        <v>624</v>
      </c>
      <c r="B171" s="171">
        <v>2030</v>
      </c>
      <c r="C171" s="171">
        <v>2</v>
      </c>
      <c r="D171" s="171" t="s">
        <v>4162</v>
      </c>
      <c r="E171" s="172">
        <v>0.17600000000000002</v>
      </c>
      <c r="F171" s="172">
        <v>0.17353811199999999</v>
      </c>
      <c r="G171" s="172">
        <f>IF(portfolio_toggle!$A$1=46,E171,
IF(portfolio_toggle!$A$1=38,F171,
"error: please specify 38 or 46 MMT"))</f>
        <v>0.17600000000000002</v>
      </c>
    </row>
    <row r="172" spans="1:7" x14ac:dyDescent="0.3">
      <c r="A172" s="171" t="s">
        <v>624</v>
      </c>
      <c r="B172" s="171">
        <v>2030</v>
      </c>
      <c r="C172" s="171">
        <v>3</v>
      </c>
      <c r="D172" s="171" t="s">
        <v>4163</v>
      </c>
      <c r="E172" s="172">
        <v>0.41066666666666674</v>
      </c>
      <c r="F172" s="172">
        <v>0.40492226133333337</v>
      </c>
      <c r="G172" s="172">
        <f>IF(portfolio_toggle!$A$1=46,E172,
IF(portfolio_toggle!$A$1=38,F172,
"error: please specify 38 or 46 MMT"))</f>
        <v>0.41066666666666674</v>
      </c>
    </row>
    <row r="173" spans="1:7" x14ac:dyDescent="0.3">
      <c r="A173" s="171" t="s">
        <v>624</v>
      </c>
      <c r="B173" s="171">
        <v>2030</v>
      </c>
      <c r="C173" s="171">
        <v>4</v>
      </c>
      <c r="D173" s="171" t="s">
        <v>4164</v>
      </c>
      <c r="E173" s="172">
        <v>0.3666666666666667</v>
      </c>
      <c r="F173" s="172">
        <v>0.36153773333333333</v>
      </c>
      <c r="G173" s="172">
        <f>IF(portfolio_toggle!$A$1=46,E173,
IF(portfolio_toggle!$A$1=38,F173,
"error: please specify 38 or 46 MMT"))</f>
        <v>0.3666666666666667</v>
      </c>
    </row>
    <row r="174" spans="1:7" x14ac:dyDescent="0.3">
      <c r="A174" s="171" t="s">
        <v>624</v>
      </c>
      <c r="B174" s="171">
        <v>2030</v>
      </c>
      <c r="C174" s="171">
        <v>5</v>
      </c>
      <c r="D174" s="171" t="s">
        <v>4165</v>
      </c>
      <c r="E174" s="172">
        <v>0.3666666666666667</v>
      </c>
      <c r="F174" s="172">
        <v>0.36153773333333333</v>
      </c>
      <c r="G174" s="172">
        <f>IF(portfolio_toggle!$A$1=46,E174,
IF(portfolio_toggle!$A$1=38,F174,
"error: please specify 38 or 46 MMT"))</f>
        <v>0.3666666666666667</v>
      </c>
    </row>
    <row r="175" spans="1:7" x14ac:dyDescent="0.3">
      <c r="A175" s="171" t="s">
        <v>624</v>
      </c>
      <c r="B175" s="171">
        <v>2030</v>
      </c>
      <c r="C175" s="171">
        <v>6</v>
      </c>
      <c r="D175" s="171" t="s">
        <v>4166</v>
      </c>
      <c r="E175" s="172">
        <v>0.48400000000000004</v>
      </c>
      <c r="F175" s="172">
        <v>0.47722980800000003</v>
      </c>
      <c r="G175" s="172">
        <f>IF(portfolio_toggle!$A$1=46,E175,
IF(portfolio_toggle!$A$1=38,F175,
"error: please specify 38 or 46 MMT"))</f>
        <v>0.48400000000000004</v>
      </c>
    </row>
    <row r="176" spans="1:7" x14ac:dyDescent="0.3">
      <c r="A176" s="171" t="s">
        <v>624</v>
      </c>
      <c r="B176" s="171">
        <v>2030</v>
      </c>
      <c r="C176" s="171">
        <v>7</v>
      </c>
      <c r="D176" s="171" t="s">
        <v>4167</v>
      </c>
      <c r="E176" s="172">
        <v>0.33733333333333337</v>
      </c>
      <c r="F176" s="172">
        <v>0.3326147146666667</v>
      </c>
      <c r="G176" s="172">
        <f>IF(portfolio_toggle!$A$1=46,E176,
IF(portfolio_toggle!$A$1=38,F176,
"error: please specify 38 or 46 MMT"))</f>
        <v>0.33733333333333337</v>
      </c>
    </row>
    <row r="177" spans="1:7" x14ac:dyDescent="0.3">
      <c r="A177" s="171" t="s">
        <v>624</v>
      </c>
      <c r="B177" s="171">
        <v>2030</v>
      </c>
      <c r="C177" s="171">
        <v>8</v>
      </c>
      <c r="D177" s="171" t="s">
        <v>4168</v>
      </c>
      <c r="E177" s="172">
        <v>0.308</v>
      </c>
      <c r="F177" s="172">
        <v>0.30369169600000001</v>
      </c>
      <c r="G177" s="172">
        <f>IF(portfolio_toggle!$A$1=46,E177,
IF(portfolio_toggle!$A$1=38,F177,
"error: please specify 38 or 46 MMT"))</f>
        <v>0.308</v>
      </c>
    </row>
    <row r="178" spans="1:7" x14ac:dyDescent="0.3">
      <c r="A178" s="171" t="s">
        <v>624</v>
      </c>
      <c r="B178" s="171">
        <v>2030</v>
      </c>
      <c r="C178" s="171">
        <v>9</v>
      </c>
      <c r="D178" s="171" t="s">
        <v>4169</v>
      </c>
      <c r="E178" s="172">
        <v>0.22</v>
      </c>
      <c r="F178" s="172">
        <v>0.21692264</v>
      </c>
      <c r="G178" s="172">
        <f>IF(portfolio_toggle!$A$1=46,E178,
IF(portfolio_toggle!$A$1=38,F178,
"error: please specify 38 or 46 MMT"))</f>
        <v>0.22</v>
      </c>
    </row>
    <row r="179" spans="1:7" x14ac:dyDescent="0.3">
      <c r="A179" s="171" t="s">
        <v>624</v>
      </c>
      <c r="B179" s="171">
        <v>2030</v>
      </c>
      <c r="C179" s="171">
        <v>10</v>
      </c>
      <c r="D179" s="171" t="s">
        <v>4170</v>
      </c>
      <c r="E179" s="172">
        <v>0.11733333333333335</v>
      </c>
      <c r="F179" s="172">
        <v>0.11569207466666667</v>
      </c>
      <c r="G179" s="172">
        <f>IF(portfolio_toggle!$A$1=46,E179,
IF(portfolio_toggle!$A$1=38,F179,
"error: please specify 38 or 46 MMT"))</f>
        <v>0.11733333333333335</v>
      </c>
    </row>
    <row r="180" spans="1:7" x14ac:dyDescent="0.3">
      <c r="A180" s="171" t="s">
        <v>624</v>
      </c>
      <c r="B180" s="171">
        <v>2030</v>
      </c>
      <c r="C180" s="171">
        <v>11</v>
      </c>
      <c r="D180" s="171" t="s">
        <v>4171</v>
      </c>
      <c r="E180" s="172">
        <v>0.17600000000000002</v>
      </c>
      <c r="F180" s="172">
        <v>0.17353811199999999</v>
      </c>
      <c r="G180" s="172">
        <f>IF(portfolio_toggle!$A$1=46,E180,
IF(portfolio_toggle!$A$1=38,F180,
"error: please specify 38 or 46 MMT"))</f>
        <v>0.17600000000000002</v>
      </c>
    </row>
    <row r="181" spans="1:7" x14ac:dyDescent="0.3">
      <c r="A181" s="171" t="s">
        <v>624</v>
      </c>
      <c r="B181" s="171">
        <v>2030</v>
      </c>
      <c r="C181" s="171">
        <v>12</v>
      </c>
      <c r="D181" s="171" t="s">
        <v>4172</v>
      </c>
      <c r="E181" s="172">
        <v>0.19066666666666668</v>
      </c>
      <c r="F181" s="172">
        <v>0.18799962133333334</v>
      </c>
      <c r="G181" s="172">
        <f>IF(portfolio_toggle!$A$1=46,E181,
IF(portfolio_toggle!$A$1=38,F181,
"error: please specify 38 or 46 MMT"))</f>
        <v>0.19066666666666668</v>
      </c>
    </row>
    <row r="182" spans="1:7" x14ac:dyDescent="0.3">
      <c r="A182" s="171" t="s">
        <v>625</v>
      </c>
      <c r="B182" s="171">
        <v>2030</v>
      </c>
      <c r="C182" s="171">
        <v>1</v>
      </c>
      <c r="D182" s="171" t="s">
        <v>4173</v>
      </c>
      <c r="E182" s="172">
        <v>0.26133333333333347</v>
      </c>
      <c r="F182" s="172">
        <v>0.2561066666666667</v>
      </c>
      <c r="G182" s="172">
        <f>IF(portfolio_toggle!$A$1=46,E182,
IF(portfolio_toggle!$A$1=38,F182,
"error: please specify 38 or 46 MMT"))</f>
        <v>0.26133333333333347</v>
      </c>
    </row>
    <row r="183" spans="1:7" x14ac:dyDescent="0.3">
      <c r="A183" s="171" t="s">
        <v>625</v>
      </c>
      <c r="B183" s="171">
        <v>2030</v>
      </c>
      <c r="C183" s="171">
        <v>2</v>
      </c>
      <c r="D183" s="171" t="s">
        <v>4174</v>
      </c>
      <c r="E183" s="172">
        <v>0.22400000000000009</v>
      </c>
      <c r="F183" s="172">
        <v>0.21951999999999999</v>
      </c>
      <c r="G183" s="172">
        <f>IF(portfolio_toggle!$A$1=46,E183,
IF(portfolio_toggle!$A$1=38,F183,
"error: please specify 38 or 46 MMT"))</f>
        <v>0.22400000000000009</v>
      </c>
    </row>
    <row r="184" spans="1:7" x14ac:dyDescent="0.3">
      <c r="A184" s="171" t="s">
        <v>625</v>
      </c>
      <c r="B184" s="171">
        <v>2030</v>
      </c>
      <c r="C184" s="171">
        <v>3</v>
      </c>
      <c r="D184" s="171" t="s">
        <v>4175</v>
      </c>
      <c r="E184" s="172">
        <v>0.52266666666666695</v>
      </c>
      <c r="F184" s="172">
        <v>0.51221333333333341</v>
      </c>
      <c r="G184" s="172">
        <f>IF(portfolio_toggle!$A$1=46,E184,
IF(portfolio_toggle!$A$1=38,F184,
"error: please specify 38 or 46 MMT"))</f>
        <v>0.52266666666666695</v>
      </c>
    </row>
    <row r="185" spans="1:7" x14ac:dyDescent="0.3">
      <c r="A185" s="171" t="s">
        <v>625</v>
      </c>
      <c r="B185" s="171">
        <v>2030</v>
      </c>
      <c r="C185" s="171">
        <v>4</v>
      </c>
      <c r="D185" s="171" t="s">
        <v>4176</v>
      </c>
      <c r="E185" s="172">
        <v>0.46666666666666684</v>
      </c>
      <c r="F185" s="172">
        <v>0.45733333333333331</v>
      </c>
      <c r="G185" s="172">
        <f>IF(portfolio_toggle!$A$1=46,E185,
IF(portfolio_toggle!$A$1=38,F185,
"error: please specify 38 or 46 MMT"))</f>
        <v>0.46666666666666684</v>
      </c>
    </row>
    <row r="186" spans="1:7" x14ac:dyDescent="0.3">
      <c r="A186" s="171" t="s">
        <v>625</v>
      </c>
      <c r="B186" s="171">
        <v>2030</v>
      </c>
      <c r="C186" s="171">
        <v>5</v>
      </c>
      <c r="D186" s="171" t="s">
        <v>4177</v>
      </c>
      <c r="E186" s="172">
        <v>0.46666666666666684</v>
      </c>
      <c r="F186" s="172">
        <v>0.45733333333333331</v>
      </c>
      <c r="G186" s="172">
        <f>IF(portfolio_toggle!$A$1=46,E186,
IF(portfolio_toggle!$A$1=38,F186,
"error: please specify 38 or 46 MMT"))</f>
        <v>0.46666666666666684</v>
      </c>
    </row>
    <row r="187" spans="1:7" x14ac:dyDescent="0.3">
      <c r="A187" s="171" t="s">
        <v>625</v>
      </c>
      <c r="B187" s="171">
        <v>2030</v>
      </c>
      <c r="C187" s="171">
        <v>6</v>
      </c>
      <c r="D187" s="171" t="s">
        <v>4178</v>
      </c>
      <c r="E187" s="172">
        <v>0.61600000000000021</v>
      </c>
      <c r="F187" s="172">
        <v>0.60367999999999999</v>
      </c>
      <c r="G187" s="172">
        <f>IF(portfolio_toggle!$A$1=46,E187,
IF(portfolio_toggle!$A$1=38,F187,
"error: please specify 38 or 46 MMT"))</f>
        <v>0.61600000000000021</v>
      </c>
    </row>
    <row r="188" spans="1:7" x14ac:dyDescent="0.3">
      <c r="A188" s="171" t="s">
        <v>625</v>
      </c>
      <c r="B188" s="171">
        <v>2030</v>
      </c>
      <c r="C188" s="171">
        <v>7</v>
      </c>
      <c r="D188" s="171" t="s">
        <v>4179</v>
      </c>
      <c r="E188" s="172">
        <v>0.42933333333333351</v>
      </c>
      <c r="F188" s="172">
        <v>0.42074666666666666</v>
      </c>
      <c r="G188" s="172">
        <f>IF(portfolio_toggle!$A$1=46,E188,
IF(portfolio_toggle!$A$1=38,F188,
"error: please specify 38 or 46 MMT"))</f>
        <v>0.42933333333333351</v>
      </c>
    </row>
    <row r="189" spans="1:7" x14ac:dyDescent="0.3">
      <c r="A189" s="171" t="s">
        <v>625</v>
      </c>
      <c r="B189" s="171">
        <v>2030</v>
      </c>
      <c r="C189" s="171">
        <v>8</v>
      </c>
      <c r="D189" s="171" t="s">
        <v>4180</v>
      </c>
      <c r="E189" s="172">
        <v>0.39200000000000013</v>
      </c>
      <c r="F189" s="172">
        <v>0.38415999999999995</v>
      </c>
      <c r="G189" s="172">
        <f>IF(portfolio_toggle!$A$1=46,E189,
IF(portfolio_toggle!$A$1=38,F189,
"error: please specify 38 or 46 MMT"))</f>
        <v>0.39200000000000013</v>
      </c>
    </row>
    <row r="190" spans="1:7" x14ac:dyDescent="0.3">
      <c r="A190" s="171" t="s">
        <v>625</v>
      </c>
      <c r="B190" s="171">
        <v>2030</v>
      </c>
      <c r="C190" s="171">
        <v>9</v>
      </c>
      <c r="D190" s="171" t="s">
        <v>4181</v>
      </c>
      <c r="E190" s="172">
        <v>0.27688571428571435</v>
      </c>
      <c r="F190" s="172">
        <v>0.27301300000000001</v>
      </c>
      <c r="G190" s="172">
        <f>IF(portfolio_toggle!$A$1=46,E190,
IF(portfolio_toggle!$A$1=38,F190,
"error: please specify 38 or 46 MMT"))</f>
        <v>0.27688571428571435</v>
      </c>
    </row>
    <row r="191" spans="1:7" x14ac:dyDescent="0.3">
      <c r="A191" s="171" t="s">
        <v>625</v>
      </c>
      <c r="B191" s="171">
        <v>2030</v>
      </c>
      <c r="C191" s="171">
        <v>10</v>
      </c>
      <c r="D191" s="171" t="s">
        <v>4182</v>
      </c>
      <c r="E191" s="172">
        <v>0.1493333333333334</v>
      </c>
      <c r="F191" s="172">
        <v>0.14634666666666665</v>
      </c>
      <c r="G191" s="172">
        <f>IF(portfolio_toggle!$A$1=46,E191,
IF(portfolio_toggle!$A$1=38,F191,
"error: please specify 38 or 46 MMT"))</f>
        <v>0.1493333333333334</v>
      </c>
    </row>
    <row r="192" spans="1:7" x14ac:dyDescent="0.3">
      <c r="A192" s="171" t="s">
        <v>625</v>
      </c>
      <c r="B192" s="171">
        <v>2030</v>
      </c>
      <c r="C192" s="171">
        <v>11</v>
      </c>
      <c r="D192" s="171" t="s">
        <v>4183</v>
      </c>
      <c r="E192" s="172">
        <v>0.22400000000000009</v>
      </c>
      <c r="F192" s="172">
        <v>0.21951999999999999</v>
      </c>
      <c r="G192" s="172">
        <f>IF(portfolio_toggle!$A$1=46,E192,
IF(portfolio_toggle!$A$1=38,F192,
"error: please specify 38 or 46 MMT"))</f>
        <v>0.22400000000000009</v>
      </c>
    </row>
    <row r="193" spans="1:7" x14ac:dyDescent="0.3">
      <c r="A193" s="171" t="s">
        <v>625</v>
      </c>
      <c r="B193" s="171">
        <v>2030</v>
      </c>
      <c r="C193" s="171">
        <v>12</v>
      </c>
      <c r="D193" s="171" t="s">
        <v>4184</v>
      </c>
      <c r="E193" s="172">
        <v>0.24266666666666675</v>
      </c>
      <c r="F193" s="172">
        <v>0.23781333333333332</v>
      </c>
      <c r="G193" s="172">
        <f>IF(portfolio_toggle!$A$1=46,E193,
IF(portfolio_toggle!$A$1=38,F193,
"error: please specify 38 or 46 MMT"))</f>
        <v>0.24266666666666675</v>
      </c>
    </row>
    <row r="194" spans="1:7" x14ac:dyDescent="0.3">
      <c r="A194" s="171" t="s">
        <v>626</v>
      </c>
      <c r="B194" s="171">
        <v>2020</v>
      </c>
      <c r="C194" s="171">
        <v>1</v>
      </c>
      <c r="D194" s="171" t="s">
        <v>4185</v>
      </c>
      <c r="E194" s="172">
        <v>0.82</v>
      </c>
      <c r="F194" s="172">
        <v>0.82</v>
      </c>
      <c r="G194" s="172">
        <f>IF(portfolio_toggle!$A$1=46,E194,
IF(portfolio_toggle!$A$1=38,F194,
"error: please specify 38 or 46 MMT"))</f>
        <v>0.82</v>
      </c>
    </row>
    <row r="195" spans="1:7" x14ac:dyDescent="0.3">
      <c r="A195" s="171" t="s">
        <v>626</v>
      </c>
      <c r="B195" s="171">
        <v>2020</v>
      </c>
      <c r="C195" s="171">
        <v>2</v>
      </c>
      <c r="D195" s="171" t="s">
        <v>4186</v>
      </c>
      <c r="E195" s="172">
        <v>0.86</v>
      </c>
      <c r="F195" s="172">
        <v>0.86</v>
      </c>
      <c r="G195" s="172">
        <f>IF(portfolio_toggle!$A$1=46,E195,
IF(portfolio_toggle!$A$1=38,F195,
"error: please specify 38 or 46 MMT"))</f>
        <v>0.86</v>
      </c>
    </row>
    <row r="196" spans="1:7" x14ac:dyDescent="0.3">
      <c r="A196" s="171" t="s">
        <v>626</v>
      </c>
      <c r="B196" s="171">
        <v>2020</v>
      </c>
      <c r="C196" s="171">
        <v>3</v>
      </c>
      <c r="D196" s="171" t="s">
        <v>4187</v>
      </c>
      <c r="E196" s="172">
        <v>0.84</v>
      </c>
      <c r="F196" s="172">
        <v>0.84</v>
      </c>
      <c r="G196" s="172">
        <f>IF(portfolio_toggle!$A$1=46,E196,
IF(portfolio_toggle!$A$1=38,F196,
"error: please specify 38 or 46 MMT"))</f>
        <v>0.84</v>
      </c>
    </row>
    <row r="197" spans="1:7" x14ac:dyDescent="0.3">
      <c r="A197" s="171" t="s">
        <v>626</v>
      </c>
      <c r="B197" s="171">
        <v>2020</v>
      </c>
      <c r="C197" s="171">
        <v>4</v>
      </c>
      <c r="D197" s="171" t="s">
        <v>4188</v>
      </c>
      <c r="E197" s="172">
        <v>0.76</v>
      </c>
      <c r="F197" s="172">
        <v>0.76</v>
      </c>
      <c r="G197" s="172">
        <f>IF(portfolio_toggle!$A$1=46,E197,
IF(portfolio_toggle!$A$1=38,F197,
"error: please specify 38 or 46 MMT"))</f>
        <v>0.76</v>
      </c>
    </row>
    <row r="198" spans="1:7" x14ac:dyDescent="0.3">
      <c r="A198" s="171" t="s">
        <v>626</v>
      </c>
      <c r="B198" s="171">
        <v>2020</v>
      </c>
      <c r="C198" s="171">
        <v>5</v>
      </c>
      <c r="D198" s="171" t="s">
        <v>4189</v>
      </c>
      <c r="E198" s="172">
        <v>0.83</v>
      </c>
      <c r="F198" s="172">
        <v>0.83</v>
      </c>
      <c r="G198" s="172">
        <f>IF(portfolio_toggle!$A$1=46,E198,
IF(portfolio_toggle!$A$1=38,F198,
"error: please specify 38 or 46 MMT"))</f>
        <v>0.83</v>
      </c>
    </row>
    <row r="199" spans="1:7" x14ac:dyDescent="0.3">
      <c r="A199" s="171" t="s">
        <v>626</v>
      </c>
      <c r="B199" s="171">
        <v>2020</v>
      </c>
      <c r="C199" s="171">
        <v>6</v>
      </c>
      <c r="D199" s="171" t="s">
        <v>4190</v>
      </c>
      <c r="E199" s="172">
        <v>0.89</v>
      </c>
      <c r="F199" s="172">
        <v>0.89</v>
      </c>
      <c r="G199" s="172">
        <f>IF(portfolio_toggle!$A$1=46,E199,
IF(portfolio_toggle!$A$1=38,F199,
"error: please specify 38 or 46 MMT"))</f>
        <v>0.89</v>
      </c>
    </row>
    <row r="200" spans="1:7" x14ac:dyDescent="0.3">
      <c r="A200" s="171" t="s">
        <v>626</v>
      </c>
      <c r="B200" s="171">
        <v>2020</v>
      </c>
      <c r="C200" s="171">
        <v>7</v>
      </c>
      <c r="D200" s="171" t="s">
        <v>4191</v>
      </c>
      <c r="E200" s="172">
        <v>0.87</v>
      </c>
      <c r="F200" s="172">
        <v>0.87</v>
      </c>
      <c r="G200" s="172">
        <f>IF(portfolio_toggle!$A$1=46,E200,
IF(portfolio_toggle!$A$1=38,F200,
"error: please specify 38 or 46 MMT"))</f>
        <v>0.87</v>
      </c>
    </row>
    <row r="201" spans="1:7" x14ac:dyDescent="0.3">
      <c r="A201" s="171" t="s">
        <v>626</v>
      </c>
      <c r="B201" s="171">
        <v>2020</v>
      </c>
      <c r="C201" s="171">
        <v>8</v>
      </c>
      <c r="D201" s="171" t="s">
        <v>4192</v>
      </c>
      <c r="E201" s="172">
        <v>0.9</v>
      </c>
      <c r="F201" s="172">
        <v>0.9</v>
      </c>
      <c r="G201" s="172">
        <f>IF(portfolio_toggle!$A$1=46,E201,
IF(portfolio_toggle!$A$1=38,F201,
"error: please specify 38 or 46 MMT"))</f>
        <v>0.9</v>
      </c>
    </row>
    <row r="202" spans="1:7" x14ac:dyDescent="0.3">
      <c r="A202" s="171" t="s">
        <v>626</v>
      </c>
      <c r="B202" s="171">
        <v>2020</v>
      </c>
      <c r="C202" s="171">
        <v>9</v>
      </c>
      <c r="D202" s="171" t="s">
        <v>4193</v>
      </c>
      <c r="E202" s="172">
        <v>0.9</v>
      </c>
      <c r="F202" s="172">
        <v>0.9</v>
      </c>
      <c r="G202" s="172">
        <f>IF(portfolio_toggle!$A$1=46,E202,
IF(portfolio_toggle!$A$1=38,F202,
"error: please specify 38 or 46 MMT"))</f>
        <v>0.9</v>
      </c>
    </row>
    <row r="203" spans="1:7" x14ac:dyDescent="0.3">
      <c r="A203" s="171" t="s">
        <v>626</v>
      </c>
      <c r="B203" s="171">
        <v>2020</v>
      </c>
      <c r="C203" s="171">
        <v>10</v>
      </c>
      <c r="D203" s="171" t="s">
        <v>4194</v>
      </c>
      <c r="E203" s="172">
        <v>0.81</v>
      </c>
      <c r="F203" s="172">
        <v>0.81</v>
      </c>
      <c r="G203" s="172">
        <f>IF(portfolio_toggle!$A$1=46,E203,
IF(portfolio_toggle!$A$1=38,F203,
"error: please specify 38 or 46 MMT"))</f>
        <v>0.81</v>
      </c>
    </row>
    <row r="204" spans="1:7" x14ac:dyDescent="0.3">
      <c r="A204" s="171" t="s">
        <v>626</v>
      </c>
      <c r="B204" s="171">
        <v>2020</v>
      </c>
      <c r="C204" s="171">
        <v>11</v>
      </c>
      <c r="D204" s="171" t="s">
        <v>4195</v>
      </c>
      <c r="E204" s="172">
        <v>0.85</v>
      </c>
      <c r="F204" s="172">
        <v>0.85</v>
      </c>
      <c r="G204" s="172">
        <f>IF(portfolio_toggle!$A$1=46,E204,
IF(portfolio_toggle!$A$1=38,F204,
"error: please specify 38 or 46 MMT"))</f>
        <v>0.85</v>
      </c>
    </row>
    <row r="205" spans="1:7" x14ac:dyDescent="0.3">
      <c r="A205" s="171" t="s">
        <v>626</v>
      </c>
      <c r="B205" s="171">
        <v>2020</v>
      </c>
      <c r="C205" s="171">
        <v>12</v>
      </c>
      <c r="D205" s="171" t="s">
        <v>4196</v>
      </c>
      <c r="E205" s="172">
        <v>0.86</v>
      </c>
      <c r="F205" s="172">
        <v>0.86</v>
      </c>
      <c r="G205" s="172">
        <f>IF(portfolio_toggle!$A$1=46,E205,
IF(portfolio_toggle!$A$1=38,F205,
"error: please specify 38 or 46 MMT"))</f>
        <v>0.86</v>
      </c>
    </row>
    <row r="206" spans="1:7" x14ac:dyDescent="0.3">
      <c r="A206" s="171" t="s">
        <v>627</v>
      </c>
      <c r="B206" s="171">
        <v>2020</v>
      </c>
      <c r="C206" s="171">
        <v>1</v>
      </c>
      <c r="D206" s="171" t="s">
        <v>4197</v>
      </c>
      <c r="E206" s="172">
        <v>0.81</v>
      </c>
      <c r="F206" s="172">
        <v>0.81</v>
      </c>
      <c r="G206" s="172">
        <f>IF(portfolio_toggle!$A$1=46,E206,
IF(portfolio_toggle!$A$1=38,F206,
"error: please specify 38 or 46 MMT"))</f>
        <v>0.81</v>
      </c>
    </row>
    <row r="207" spans="1:7" x14ac:dyDescent="0.3">
      <c r="A207" s="171" t="s">
        <v>627</v>
      </c>
      <c r="B207" s="171">
        <v>2020</v>
      </c>
      <c r="C207" s="171">
        <v>2</v>
      </c>
      <c r="D207" s="171" t="s">
        <v>4198</v>
      </c>
      <c r="E207" s="172">
        <v>0.79</v>
      </c>
      <c r="F207" s="172">
        <v>0.79</v>
      </c>
      <c r="G207" s="172">
        <f>IF(portfolio_toggle!$A$1=46,E207,
IF(portfolio_toggle!$A$1=38,F207,
"error: please specify 38 or 46 MMT"))</f>
        <v>0.79</v>
      </c>
    </row>
    <row r="208" spans="1:7" x14ac:dyDescent="0.3">
      <c r="A208" s="171" t="s">
        <v>627</v>
      </c>
      <c r="B208" s="171">
        <v>2020</v>
      </c>
      <c r="C208" s="171">
        <v>3</v>
      </c>
      <c r="D208" s="171" t="s">
        <v>4199</v>
      </c>
      <c r="E208" s="172">
        <v>0.73</v>
      </c>
      <c r="F208" s="172">
        <v>0.73</v>
      </c>
      <c r="G208" s="172">
        <f>IF(portfolio_toggle!$A$1=46,E208,
IF(portfolio_toggle!$A$1=38,F208,
"error: please specify 38 or 46 MMT"))</f>
        <v>0.73</v>
      </c>
    </row>
    <row r="209" spans="1:7" x14ac:dyDescent="0.3">
      <c r="A209" s="171" t="s">
        <v>627</v>
      </c>
      <c r="B209" s="171">
        <v>2020</v>
      </c>
      <c r="C209" s="171">
        <v>4</v>
      </c>
      <c r="D209" s="171" t="s">
        <v>4200</v>
      </c>
      <c r="E209" s="172">
        <v>0.66</v>
      </c>
      <c r="F209" s="172">
        <v>0.66</v>
      </c>
      <c r="G209" s="172">
        <f>IF(portfolio_toggle!$A$1=46,E209,
IF(portfolio_toggle!$A$1=38,F209,
"error: please specify 38 or 46 MMT"))</f>
        <v>0.66</v>
      </c>
    </row>
    <row r="210" spans="1:7" x14ac:dyDescent="0.3">
      <c r="A210" s="171" t="s">
        <v>627</v>
      </c>
      <c r="B210" s="171">
        <v>2020</v>
      </c>
      <c r="C210" s="171">
        <v>5</v>
      </c>
      <c r="D210" s="171" t="s">
        <v>4201</v>
      </c>
      <c r="E210" s="172">
        <v>0.79</v>
      </c>
      <c r="F210" s="172">
        <v>0.79</v>
      </c>
      <c r="G210" s="172">
        <f>IF(portfolio_toggle!$A$1=46,E210,
IF(portfolio_toggle!$A$1=38,F210,
"error: please specify 38 or 46 MMT"))</f>
        <v>0.79</v>
      </c>
    </row>
    <row r="211" spans="1:7" x14ac:dyDescent="0.3">
      <c r="A211" s="171" t="s">
        <v>627</v>
      </c>
      <c r="B211" s="171">
        <v>2020</v>
      </c>
      <c r="C211" s="171">
        <v>6</v>
      </c>
      <c r="D211" s="171" t="s">
        <v>4202</v>
      </c>
      <c r="E211" s="172">
        <v>0.85</v>
      </c>
      <c r="F211" s="172">
        <v>0.85</v>
      </c>
      <c r="G211" s="172">
        <f>IF(portfolio_toggle!$A$1=46,E211,
IF(portfolio_toggle!$A$1=38,F211,
"error: please specify 38 or 46 MMT"))</f>
        <v>0.85</v>
      </c>
    </row>
    <row r="212" spans="1:7" x14ac:dyDescent="0.3">
      <c r="A212" s="171" t="s">
        <v>627</v>
      </c>
      <c r="B212" s="171">
        <v>2020</v>
      </c>
      <c r="C212" s="171">
        <v>7</v>
      </c>
      <c r="D212" s="171" t="s">
        <v>4203</v>
      </c>
      <c r="E212" s="172">
        <v>0.83</v>
      </c>
      <c r="F212" s="172">
        <v>0.83</v>
      </c>
      <c r="G212" s="172">
        <f>IF(portfolio_toggle!$A$1=46,E212,
IF(portfolio_toggle!$A$1=38,F212,
"error: please specify 38 or 46 MMT"))</f>
        <v>0.83</v>
      </c>
    </row>
    <row r="213" spans="1:7" x14ac:dyDescent="0.3">
      <c r="A213" s="171" t="s">
        <v>627</v>
      </c>
      <c r="B213" s="171">
        <v>2020</v>
      </c>
      <c r="C213" s="171">
        <v>8</v>
      </c>
      <c r="D213" s="171" t="s">
        <v>4204</v>
      </c>
      <c r="E213" s="172">
        <v>0.83</v>
      </c>
      <c r="F213" s="172">
        <v>0.83</v>
      </c>
      <c r="G213" s="172">
        <f>IF(portfolio_toggle!$A$1=46,E213,
IF(portfolio_toggle!$A$1=38,F213,
"error: please specify 38 or 46 MMT"))</f>
        <v>0.83</v>
      </c>
    </row>
    <row r="214" spans="1:7" x14ac:dyDescent="0.3">
      <c r="A214" s="171" t="s">
        <v>627</v>
      </c>
      <c r="B214" s="171">
        <v>2020</v>
      </c>
      <c r="C214" s="171">
        <v>9</v>
      </c>
      <c r="D214" s="171" t="s">
        <v>4205</v>
      </c>
      <c r="E214" s="172">
        <v>0.8</v>
      </c>
      <c r="F214" s="172">
        <v>0.8</v>
      </c>
      <c r="G214" s="172">
        <f>IF(portfolio_toggle!$A$1=46,E214,
IF(portfolio_toggle!$A$1=38,F214,
"error: please specify 38 or 46 MMT"))</f>
        <v>0.8</v>
      </c>
    </row>
    <row r="215" spans="1:7" x14ac:dyDescent="0.3">
      <c r="A215" s="171" t="s">
        <v>627</v>
      </c>
      <c r="B215" s="171">
        <v>2020</v>
      </c>
      <c r="C215" s="171">
        <v>10</v>
      </c>
      <c r="D215" s="171" t="s">
        <v>4206</v>
      </c>
      <c r="E215" s="172">
        <v>0.72</v>
      </c>
      <c r="F215" s="172">
        <v>0.72</v>
      </c>
      <c r="G215" s="172">
        <f>IF(portfolio_toggle!$A$1=46,E215,
IF(portfolio_toggle!$A$1=38,F215,
"error: please specify 38 or 46 MMT"))</f>
        <v>0.72</v>
      </c>
    </row>
    <row r="216" spans="1:7" x14ac:dyDescent="0.3">
      <c r="A216" s="171" t="s">
        <v>627</v>
      </c>
      <c r="B216" s="171">
        <v>2020</v>
      </c>
      <c r="C216" s="171">
        <v>11</v>
      </c>
      <c r="D216" s="171" t="s">
        <v>4207</v>
      </c>
      <c r="E216" s="172">
        <v>0.78</v>
      </c>
      <c r="F216" s="172">
        <v>0.78</v>
      </c>
      <c r="G216" s="172">
        <f>IF(portfolio_toggle!$A$1=46,E216,
IF(portfolio_toggle!$A$1=38,F216,
"error: please specify 38 or 46 MMT"))</f>
        <v>0.78</v>
      </c>
    </row>
    <row r="217" spans="1:7" x14ac:dyDescent="0.3">
      <c r="A217" s="171" t="s">
        <v>627</v>
      </c>
      <c r="B217" s="171">
        <v>2020</v>
      </c>
      <c r="C217" s="171">
        <v>12</v>
      </c>
      <c r="D217" s="171" t="s">
        <v>4208</v>
      </c>
      <c r="E217" s="172">
        <v>0.82</v>
      </c>
      <c r="F217" s="172">
        <v>0.82</v>
      </c>
      <c r="G217" s="172">
        <f>IF(portfolio_toggle!$A$1=46,E217,
IF(portfolio_toggle!$A$1=38,F217,
"error: please specify 38 or 46 MMT"))</f>
        <v>0.82</v>
      </c>
    </row>
    <row r="218" spans="1:7" x14ac:dyDescent="0.3">
      <c r="A218" s="171" t="s">
        <v>629</v>
      </c>
      <c r="B218" s="171">
        <v>2020</v>
      </c>
      <c r="C218" s="171">
        <v>1</v>
      </c>
      <c r="D218" s="171" t="s">
        <v>4209</v>
      </c>
      <c r="E218" s="172">
        <v>0.95</v>
      </c>
      <c r="F218" s="172">
        <v>0.95</v>
      </c>
      <c r="G218" s="172">
        <f>IF(portfolio_toggle!$A$1=46,E218,
IF(portfolio_toggle!$A$1=38,F218,
"error: please specify 38 or 46 MMT"))</f>
        <v>0.95</v>
      </c>
    </row>
    <row r="219" spans="1:7" x14ac:dyDescent="0.3">
      <c r="A219" s="171" t="s">
        <v>629</v>
      </c>
      <c r="B219" s="171">
        <v>2020</v>
      </c>
      <c r="C219" s="171">
        <v>2</v>
      </c>
      <c r="D219" s="171" t="s">
        <v>4210</v>
      </c>
      <c r="E219" s="172">
        <v>0.92</v>
      </c>
      <c r="F219" s="172">
        <v>0.92</v>
      </c>
      <c r="G219" s="172">
        <f>IF(portfolio_toggle!$A$1=46,E219,
IF(portfolio_toggle!$A$1=38,F219,
"error: please specify 38 or 46 MMT"))</f>
        <v>0.92</v>
      </c>
    </row>
    <row r="220" spans="1:7" x14ac:dyDescent="0.3">
      <c r="A220" s="171" t="s">
        <v>629</v>
      </c>
      <c r="B220" s="171">
        <v>2020</v>
      </c>
      <c r="C220" s="171">
        <v>3</v>
      </c>
      <c r="D220" s="171" t="s">
        <v>4211</v>
      </c>
      <c r="E220" s="172">
        <v>0.88</v>
      </c>
      <c r="F220" s="172">
        <v>0.88</v>
      </c>
      <c r="G220" s="172">
        <f>IF(portfolio_toggle!$A$1=46,E220,
IF(portfolio_toggle!$A$1=38,F220,
"error: please specify 38 or 46 MMT"))</f>
        <v>0.88</v>
      </c>
    </row>
    <row r="221" spans="1:7" x14ac:dyDescent="0.3">
      <c r="A221" s="171" t="s">
        <v>629</v>
      </c>
      <c r="B221" s="171">
        <v>2020</v>
      </c>
      <c r="C221" s="171">
        <v>4</v>
      </c>
      <c r="D221" s="171" t="s">
        <v>4212</v>
      </c>
      <c r="E221" s="172">
        <v>0.76</v>
      </c>
      <c r="F221" s="172">
        <v>0.76</v>
      </c>
      <c r="G221" s="172">
        <f>IF(portfolio_toggle!$A$1=46,E221,
IF(portfolio_toggle!$A$1=38,F221,
"error: please specify 38 or 46 MMT"))</f>
        <v>0.76</v>
      </c>
    </row>
    <row r="222" spans="1:7" x14ac:dyDescent="0.3">
      <c r="A222" s="171" t="s">
        <v>629</v>
      </c>
      <c r="B222" s="171">
        <v>2020</v>
      </c>
      <c r="C222" s="171">
        <v>5</v>
      </c>
      <c r="D222" s="171" t="s">
        <v>4213</v>
      </c>
      <c r="E222" s="172">
        <v>0.74</v>
      </c>
      <c r="F222" s="172">
        <v>0.74</v>
      </c>
      <c r="G222" s="172">
        <f>IF(portfolio_toggle!$A$1=46,E222,
IF(portfolio_toggle!$A$1=38,F222,
"error: please specify 38 or 46 MMT"))</f>
        <v>0.74</v>
      </c>
    </row>
    <row r="223" spans="1:7" x14ac:dyDescent="0.3">
      <c r="A223" s="171" t="s">
        <v>629</v>
      </c>
      <c r="B223" s="171">
        <v>2020</v>
      </c>
      <c r="C223" s="171">
        <v>6</v>
      </c>
      <c r="D223" s="171" t="s">
        <v>4214</v>
      </c>
      <c r="E223" s="172">
        <v>0.7</v>
      </c>
      <c r="F223" s="172">
        <v>0.7</v>
      </c>
      <c r="G223" s="172">
        <f>IF(portfolio_toggle!$A$1=46,E223,
IF(portfolio_toggle!$A$1=38,F223,
"error: please specify 38 or 46 MMT"))</f>
        <v>0.7</v>
      </c>
    </row>
    <row r="224" spans="1:7" x14ac:dyDescent="0.3">
      <c r="A224" s="171" t="s">
        <v>629</v>
      </c>
      <c r="B224" s="171">
        <v>2020</v>
      </c>
      <c r="C224" s="171">
        <v>7</v>
      </c>
      <c r="D224" s="171" t="s">
        <v>4215</v>
      </c>
      <c r="E224" s="172">
        <v>0.84</v>
      </c>
      <c r="F224" s="172">
        <v>0.84</v>
      </c>
      <c r="G224" s="172">
        <f>IF(portfolio_toggle!$A$1=46,E224,
IF(portfolio_toggle!$A$1=38,F224,
"error: please specify 38 or 46 MMT"))</f>
        <v>0.84</v>
      </c>
    </row>
    <row r="225" spans="1:7" x14ac:dyDescent="0.3">
      <c r="A225" s="171" t="s">
        <v>629</v>
      </c>
      <c r="B225" s="171">
        <v>2020</v>
      </c>
      <c r="C225" s="171">
        <v>8</v>
      </c>
      <c r="D225" s="171" t="s">
        <v>4216</v>
      </c>
      <c r="E225" s="172">
        <v>0.82</v>
      </c>
      <c r="F225" s="172">
        <v>0.82</v>
      </c>
      <c r="G225" s="172">
        <f>IF(portfolio_toggle!$A$1=46,E225,
IF(portfolio_toggle!$A$1=38,F225,
"error: please specify 38 or 46 MMT"))</f>
        <v>0.82</v>
      </c>
    </row>
    <row r="226" spans="1:7" x14ac:dyDescent="0.3">
      <c r="A226" s="171" t="s">
        <v>629</v>
      </c>
      <c r="B226" s="171">
        <v>2020</v>
      </c>
      <c r="C226" s="171">
        <v>9</v>
      </c>
      <c r="D226" s="171" t="s">
        <v>4217</v>
      </c>
      <c r="E226" s="172">
        <v>0.83</v>
      </c>
      <c r="F226" s="172">
        <v>0.83</v>
      </c>
      <c r="G226" s="172">
        <f>IF(portfolio_toggle!$A$1=46,E226,
IF(portfolio_toggle!$A$1=38,F226,
"error: please specify 38 or 46 MMT"))</f>
        <v>0.83</v>
      </c>
    </row>
    <row r="227" spans="1:7" x14ac:dyDescent="0.3">
      <c r="A227" s="171" t="s">
        <v>629</v>
      </c>
      <c r="B227" s="171">
        <v>2020</v>
      </c>
      <c r="C227" s="171">
        <v>10</v>
      </c>
      <c r="D227" s="171" t="s">
        <v>4218</v>
      </c>
      <c r="E227" s="172">
        <v>0.86</v>
      </c>
      <c r="F227" s="172">
        <v>0.86</v>
      </c>
      <c r="G227" s="172">
        <f>IF(portfolio_toggle!$A$1=46,E227,
IF(portfolio_toggle!$A$1=38,F227,
"error: please specify 38 or 46 MMT"))</f>
        <v>0.86</v>
      </c>
    </row>
    <row r="228" spans="1:7" x14ac:dyDescent="0.3">
      <c r="A228" s="171" t="s">
        <v>629</v>
      </c>
      <c r="B228" s="171">
        <v>2020</v>
      </c>
      <c r="C228" s="171">
        <v>11</v>
      </c>
      <c r="D228" s="171" t="s">
        <v>4219</v>
      </c>
      <c r="E228" s="172">
        <v>0.93</v>
      </c>
      <c r="F228" s="172">
        <v>0.93</v>
      </c>
      <c r="G228" s="172">
        <f>IF(portfolio_toggle!$A$1=46,E228,
IF(portfolio_toggle!$A$1=38,F228,
"error: please specify 38 or 46 MMT"))</f>
        <v>0.93</v>
      </c>
    </row>
    <row r="229" spans="1:7" x14ac:dyDescent="0.3">
      <c r="A229" s="171" t="s">
        <v>629</v>
      </c>
      <c r="B229" s="171">
        <v>2020</v>
      </c>
      <c r="C229" s="171">
        <v>12</v>
      </c>
      <c r="D229" s="171" t="s">
        <v>4220</v>
      </c>
      <c r="E229" s="172">
        <v>0.95</v>
      </c>
      <c r="F229" s="172">
        <v>0.95</v>
      </c>
      <c r="G229" s="172">
        <f>IF(portfolio_toggle!$A$1=46,E229,
IF(portfolio_toggle!$A$1=38,F229,
"error: please specify 38 or 46 MMT"))</f>
        <v>0.95</v>
      </c>
    </row>
    <row r="230" spans="1:7" x14ac:dyDescent="0.3">
      <c r="A230" s="171" t="s">
        <v>630</v>
      </c>
      <c r="B230" s="171">
        <v>2020</v>
      </c>
      <c r="C230" s="171">
        <v>1</v>
      </c>
      <c r="D230" s="171" t="s">
        <v>4221</v>
      </c>
      <c r="E230" s="172">
        <v>0.6</v>
      </c>
      <c r="F230" s="172">
        <v>0.6</v>
      </c>
      <c r="G230" s="172">
        <f>IF(portfolio_toggle!$A$1=46,E230,
IF(portfolio_toggle!$A$1=38,F230,
"error: please specify 38 or 46 MMT"))</f>
        <v>0.6</v>
      </c>
    </row>
    <row r="231" spans="1:7" x14ac:dyDescent="0.3">
      <c r="A231" s="171" t="s">
        <v>630</v>
      </c>
      <c r="B231" s="171">
        <v>2020</v>
      </c>
      <c r="C231" s="171">
        <v>2</v>
      </c>
      <c r="D231" s="171" t="s">
        <v>4222</v>
      </c>
      <c r="E231" s="172">
        <v>0.7</v>
      </c>
      <c r="F231" s="172">
        <v>0.7</v>
      </c>
      <c r="G231" s="172">
        <f>IF(portfolio_toggle!$A$1=46,E231,
IF(portfolio_toggle!$A$1=38,F231,
"error: please specify 38 or 46 MMT"))</f>
        <v>0.7</v>
      </c>
    </row>
    <row r="232" spans="1:7" x14ac:dyDescent="0.3">
      <c r="A232" s="171" t="s">
        <v>630</v>
      </c>
      <c r="B232" s="171">
        <v>2020</v>
      </c>
      <c r="C232" s="171">
        <v>3</v>
      </c>
      <c r="D232" s="171" t="s">
        <v>4223</v>
      </c>
      <c r="E232" s="172">
        <v>0.73</v>
      </c>
      <c r="F232" s="172">
        <v>0.73</v>
      </c>
      <c r="G232" s="172">
        <f>IF(portfolio_toggle!$A$1=46,E232,
IF(portfolio_toggle!$A$1=38,F232,
"error: please specify 38 or 46 MMT"))</f>
        <v>0.73</v>
      </c>
    </row>
    <row r="233" spans="1:7" x14ac:dyDescent="0.3">
      <c r="A233" s="171" t="s">
        <v>630</v>
      </c>
      <c r="B233" s="171">
        <v>2020</v>
      </c>
      <c r="C233" s="171">
        <v>4</v>
      </c>
      <c r="D233" s="171" t="s">
        <v>4224</v>
      </c>
      <c r="E233" s="172">
        <v>0.72</v>
      </c>
      <c r="F233" s="172">
        <v>0.72</v>
      </c>
      <c r="G233" s="172">
        <f>IF(portfolio_toggle!$A$1=46,E233,
IF(portfolio_toggle!$A$1=38,F233,
"error: please specify 38 or 46 MMT"))</f>
        <v>0.72</v>
      </c>
    </row>
    <row r="234" spans="1:7" x14ac:dyDescent="0.3">
      <c r="A234" s="171" t="s">
        <v>630</v>
      </c>
      <c r="B234" s="171">
        <v>2020</v>
      </c>
      <c r="C234" s="171">
        <v>5</v>
      </c>
      <c r="D234" s="171" t="s">
        <v>4225</v>
      </c>
      <c r="E234" s="172">
        <v>0.69</v>
      </c>
      <c r="F234" s="172">
        <v>0.69</v>
      </c>
      <c r="G234" s="172">
        <f>IF(portfolio_toggle!$A$1=46,E234,
IF(portfolio_toggle!$A$1=38,F234,
"error: please specify 38 or 46 MMT"))</f>
        <v>0.69</v>
      </c>
    </row>
    <row r="235" spans="1:7" x14ac:dyDescent="0.3">
      <c r="A235" s="171" t="s">
        <v>630</v>
      </c>
      <c r="B235" s="171">
        <v>2020</v>
      </c>
      <c r="C235" s="171">
        <v>6</v>
      </c>
      <c r="D235" s="171" t="s">
        <v>4226</v>
      </c>
      <c r="E235" s="172">
        <v>0.74</v>
      </c>
      <c r="F235" s="172">
        <v>0.74</v>
      </c>
      <c r="G235" s="172">
        <f>IF(portfolio_toggle!$A$1=46,E235,
IF(portfolio_toggle!$A$1=38,F235,
"error: please specify 38 or 46 MMT"))</f>
        <v>0.74</v>
      </c>
    </row>
    <row r="236" spans="1:7" x14ac:dyDescent="0.3">
      <c r="A236" s="171" t="s">
        <v>630</v>
      </c>
      <c r="B236" s="171">
        <v>2020</v>
      </c>
      <c r="C236" s="171">
        <v>7</v>
      </c>
      <c r="D236" s="171" t="s">
        <v>4227</v>
      </c>
      <c r="E236" s="172">
        <v>0.73</v>
      </c>
      <c r="F236" s="172">
        <v>0.73</v>
      </c>
      <c r="G236" s="172">
        <f>IF(portfolio_toggle!$A$1=46,E236,
IF(portfolio_toggle!$A$1=38,F236,
"error: please specify 38 or 46 MMT"))</f>
        <v>0.73</v>
      </c>
    </row>
    <row r="237" spans="1:7" x14ac:dyDescent="0.3">
      <c r="A237" s="171" t="s">
        <v>630</v>
      </c>
      <c r="B237" s="171">
        <v>2020</v>
      </c>
      <c r="C237" s="171">
        <v>8</v>
      </c>
      <c r="D237" s="171" t="s">
        <v>4228</v>
      </c>
      <c r="E237" s="172">
        <v>0.72</v>
      </c>
      <c r="F237" s="172">
        <v>0.72</v>
      </c>
      <c r="G237" s="172">
        <f>IF(portfolio_toggle!$A$1=46,E237,
IF(portfolio_toggle!$A$1=38,F237,
"error: please specify 38 or 46 MMT"))</f>
        <v>0.72</v>
      </c>
    </row>
    <row r="238" spans="1:7" x14ac:dyDescent="0.3">
      <c r="A238" s="171" t="s">
        <v>630</v>
      </c>
      <c r="B238" s="171">
        <v>2020</v>
      </c>
      <c r="C238" s="171">
        <v>9</v>
      </c>
      <c r="D238" s="171" t="s">
        <v>4229</v>
      </c>
      <c r="E238" s="172">
        <v>0.71</v>
      </c>
      <c r="F238" s="172">
        <v>0.71</v>
      </c>
      <c r="G238" s="172">
        <f>IF(portfolio_toggle!$A$1=46,E238,
IF(portfolio_toggle!$A$1=38,F238,
"error: please specify 38 or 46 MMT"))</f>
        <v>0.71</v>
      </c>
    </row>
    <row r="239" spans="1:7" x14ac:dyDescent="0.3">
      <c r="A239" s="171" t="s">
        <v>630</v>
      </c>
      <c r="B239" s="171">
        <v>2020</v>
      </c>
      <c r="C239" s="171">
        <v>10</v>
      </c>
      <c r="D239" s="171" t="s">
        <v>4230</v>
      </c>
      <c r="E239" s="172">
        <v>0.64</v>
      </c>
      <c r="F239" s="172">
        <v>0.64</v>
      </c>
      <c r="G239" s="172">
        <f>IF(portfolio_toggle!$A$1=46,E239,
IF(portfolio_toggle!$A$1=38,F239,
"error: please specify 38 or 46 MMT"))</f>
        <v>0.64</v>
      </c>
    </row>
    <row r="240" spans="1:7" x14ac:dyDescent="0.3">
      <c r="A240" s="171" t="s">
        <v>630</v>
      </c>
      <c r="B240" s="171">
        <v>2020</v>
      </c>
      <c r="C240" s="171">
        <v>11</v>
      </c>
      <c r="D240" s="171" t="s">
        <v>4231</v>
      </c>
      <c r="E240" s="172">
        <v>0.56000000000000005</v>
      </c>
      <c r="F240" s="172">
        <v>0.56000000000000005</v>
      </c>
      <c r="G240" s="172">
        <f>IF(portfolio_toggle!$A$1=46,E240,
IF(portfolio_toggle!$A$1=38,F240,
"error: please specify 38 or 46 MMT"))</f>
        <v>0.56000000000000005</v>
      </c>
    </row>
    <row r="241" spans="1:7" x14ac:dyDescent="0.3">
      <c r="A241" s="171" t="s">
        <v>630</v>
      </c>
      <c r="B241" s="171">
        <v>2020</v>
      </c>
      <c r="C241" s="171">
        <v>12</v>
      </c>
      <c r="D241" s="171" t="s">
        <v>4232</v>
      </c>
      <c r="E241" s="172">
        <v>0.64</v>
      </c>
      <c r="F241" s="172">
        <v>0.64</v>
      </c>
      <c r="G241" s="172">
        <f>IF(portfolio_toggle!$A$1=46,E241,
IF(portfolio_toggle!$A$1=38,F241,
"error: please specify 38 or 46 MMT"))</f>
        <v>0.64</v>
      </c>
    </row>
    <row r="242" spans="1:7" x14ac:dyDescent="0.3">
      <c r="A242" s="171" t="s">
        <v>631</v>
      </c>
      <c r="B242" s="171">
        <v>2020</v>
      </c>
      <c r="C242" s="171">
        <v>1</v>
      </c>
      <c r="D242" s="171" t="s">
        <v>4233</v>
      </c>
      <c r="E242" s="172">
        <v>1</v>
      </c>
      <c r="F242" s="172">
        <v>1</v>
      </c>
      <c r="G242" s="172">
        <f>IF(portfolio_toggle!$A$1=46,E242,
IF(portfolio_toggle!$A$1=38,F242,
"error: please specify 38 or 46 MMT"))</f>
        <v>1</v>
      </c>
    </row>
    <row r="243" spans="1:7" x14ac:dyDescent="0.3">
      <c r="A243" s="171" t="s">
        <v>631</v>
      </c>
      <c r="B243" s="171">
        <v>2020</v>
      </c>
      <c r="C243" s="171">
        <v>2</v>
      </c>
      <c r="D243" s="171" t="s">
        <v>4234</v>
      </c>
      <c r="E243" s="172">
        <v>1</v>
      </c>
      <c r="F243" s="172">
        <v>1</v>
      </c>
      <c r="G243" s="172">
        <f>IF(portfolio_toggle!$A$1=46,E243,
IF(portfolio_toggle!$A$1=38,F243,
"error: please specify 38 or 46 MMT"))</f>
        <v>1</v>
      </c>
    </row>
    <row r="244" spans="1:7" x14ac:dyDescent="0.3">
      <c r="A244" s="171" t="s">
        <v>631</v>
      </c>
      <c r="B244" s="171">
        <v>2020</v>
      </c>
      <c r="C244" s="171">
        <v>3</v>
      </c>
      <c r="D244" s="171" t="s">
        <v>4235</v>
      </c>
      <c r="E244" s="172">
        <v>1</v>
      </c>
      <c r="F244" s="172">
        <v>1</v>
      </c>
      <c r="G244" s="172">
        <f>IF(portfolio_toggle!$A$1=46,E244,
IF(portfolio_toggle!$A$1=38,F244,
"error: please specify 38 or 46 MMT"))</f>
        <v>1</v>
      </c>
    </row>
    <row r="245" spans="1:7" x14ac:dyDescent="0.3">
      <c r="A245" s="171" t="s">
        <v>631</v>
      </c>
      <c r="B245" s="171">
        <v>2020</v>
      </c>
      <c r="C245" s="171">
        <v>4</v>
      </c>
      <c r="D245" s="171" t="s">
        <v>4236</v>
      </c>
      <c r="E245" s="172">
        <v>1</v>
      </c>
      <c r="F245" s="172">
        <v>1</v>
      </c>
      <c r="G245" s="172">
        <f>IF(portfolio_toggle!$A$1=46,E245,
IF(portfolio_toggle!$A$1=38,F245,
"error: please specify 38 or 46 MMT"))</f>
        <v>1</v>
      </c>
    </row>
    <row r="246" spans="1:7" x14ac:dyDescent="0.3">
      <c r="A246" s="171" t="s">
        <v>631</v>
      </c>
      <c r="B246" s="171">
        <v>2020</v>
      </c>
      <c r="C246" s="171">
        <v>5</v>
      </c>
      <c r="D246" s="171" t="s">
        <v>4237</v>
      </c>
      <c r="E246" s="172">
        <v>1</v>
      </c>
      <c r="F246" s="172">
        <v>1</v>
      </c>
      <c r="G246" s="172">
        <f>IF(portfolio_toggle!$A$1=46,E246,
IF(portfolio_toggle!$A$1=38,F246,
"error: please specify 38 or 46 MMT"))</f>
        <v>1</v>
      </c>
    </row>
    <row r="247" spans="1:7" x14ac:dyDescent="0.3">
      <c r="A247" s="171" t="s">
        <v>631</v>
      </c>
      <c r="B247" s="171">
        <v>2020</v>
      </c>
      <c r="C247" s="171">
        <v>6</v>
      </c>
      <c r="D247" s="171" t="s">
        <v>4238</v>
      </c>
      <c r="E247" s="172">
        <v>1</v>
      </c>
      <c r="F247" s="172">
        <v>1</v>
      </c>
      <c r="G247" s="172">
        <f>IF(portfolio_toggle!$A$1=46,E247,
IF(portfolio_toggle!$A$1=38,F247,
"error: please specify 38 or 46 MMT"))</f>
        <v>1</v>
      </c>
    </row>
    <row r="248" spans="1:7" x14ac:dyDescent="0.3">
      <c r="A248" s="171" t="s">
        <v>631</v>
      </c>
      <c r="B248" s="171">
        <v>2020</v>
      </c>
      <c r="C248" s="171">
        <v>7</v>
      </c>
      <c r="D248" s="171" t="s">
        <v>4239</v>
      </c>
      <c r="E248" s="172">
        <v>1</v>
      </c>
      <c r="F248" s="172">
        <v>1</v>
      </c>
      <c r="G248" s="172">
        <f>IF(portfolio_toggle!$A$1=46,E248,
IF(portfolio_toggle!$A$1=38,F248,
"error: please specify 38 or 46 MMT"))</f>
        <v>1</v>
      </c>
    </row>
    <row r="249" spans="1:7" x14ac:dyDescent="0.3">
      <c r="A249" s="171" t="s">
        <v>631</v>
      </c>
      <c r="B249" s="171">
        <v>2020</v>
      </c>
      <c r="C249" s="171">
        <v>8</v>
      </c>
      <c r="D249" s="171" t="s">
        <v>4240</v>
      </c>
      <c r="E249" s="172">
        <v>1</v>
      </c>
      <c r="F249" s="172">
        <v>1</v>
      </c>
      <c r="G249" s="172">
        <f>IF(portfolio_toggle!$A$1=46,E249,
IF(portfolio_toggle!$A$1=38,F249,
"error: please specify 38 or 46 MMT"))</f>
        <v>1</v>
      </c>
    </row>
    <row r="250" spans="1:7" x14ac:dyDescent="0.3">
      <c r="A250" s="171" t="s">
        <v>631</v>
      </c>
      <c r="B250" s="171">
        <v>2020</v>
      </c>
      <c r="C250" s="171">
        <v>9</v>
      </c>
      <c r="D250" s="171" t="s">
        <v>4241</v>
      </c>
      <c r="E250" s="172">
        <v>1</v>
      </c>
      <c r="F250" s="172">
        <v>1</v>
      </c>
      <c r="G250" s="172">
        <f>IF(portfolio_toggle!$A$1=46,E250,
IF(portfolio_toggle!$A$1=38,F250,
"error: please specify 38 or 46 MMT"))</f>
        <v>1</v>
      </c>
    </row>
    <row r="251" spans="1:7" x14ac:dyDescent="0.3">
      <c r="A251" s="171" t="s">
        <v>631</v>
      </c>
      <c r="B251" s="171">
        <v>2020</v>
      </c>
      <c r="C251" s="171">
        <v>10</v>
      </c>
      <c r="D251" s="171" t="s">
        <v>4242</v>
      </c>
      <c r="E251" s="172">
        <v>1</v>
      </c>
      <c r="F251" s="172">
        <v>1</v>
      </c>
      <c r="G251" s="172">
        <f>IF(portfolio_toggle!$A$1=46,E251,
IF(portfolio_toggle!$A$1=38,F251,
"error: please specify 38 or 46 MMT"))</f>
        <v>1</v>
      </c>
    </row>
    <row r="252" spans="1:7" x14ac:dyDescent="0.3">
      <c r="A252" s="171" t="s">
        <v>631</v>
      </c>
      <c r="B252" s="171">
        <v>2020</v>
      </c>
      <c r="C252" s="171">
        <v>11</v>
      </c>
      <c r="D252" s="171" t="s">
        <v>4243</v>
      </c>
      <c r="E252" s="172">
        <v>1</v>
      </c>
      <c r="F252" s="172">
        <v>1</v>
      </c>
      <c r="G252" s="172">
        <f>IF(portfolio_toggle!$A$1=46,E252,
IF(portfolio_toggle!$A$1=38,F252,
"error: please specify 38 or 46 MMT"))</f>
        <v>1</v>
      </c>
    </row>
    <row r="253" spans="1:7" x14ac:dyDescent="0.3">
      <c r="A253" s="171" t="s">
        <v>631</v>
      </c>
      <c r="B253" s="171">
        <v>2020</v>
      </c>
      <c r="C253" s="171">
        <v>12</v>
      </c>
      <c r="D253" s="171" t="s">
        <v>4244</v>
      </c>
      <c r="E253" s="172">
        <v>1</v>
      </c>
      <c r="F253" s="172">
        <v>1</v>
      </c>
      <c r="G253" s="172">
        <f>IF(portfolio_toggle!$A$1=46,E253,
IF(portfolio_toggle!$A$1=38,F253,
"error: please specify 38 or 46 MMT"))</f>
        <v>1</v>
      </c>
    </row>
    <row r="254" spans="1:7" x14ac:dyDescent="0.3">
      <c r="A254" s="171" t="s">
        <v>632</v>
      </c>
      <c r="B254" s="171">
        <v>2020</v>
      </c>
      <c r="C254" s="171">
        <v>1</v>
      </c>
      <c r="D254" s="171" t="s">
        <v>4245</v>
      </c>
      <c r="E254" s="172">
        <v>1</v>
      </c>
      <c r="F254" s="172">
        <v>1</v>
      </c>
      <c r="G254" s="172">
        <f>IF(portfolio_toggle!$A$1=46,E254,
IF(portfolio_toggle!$A$1=38,F254,
"error: please specify 38 or 46 MMT"))</f>
        <v>1</v>
      </c>
    </row>
    <row r="255" spans="1:7" x14ac:dyDescent="0.3">
      <c r="A255" s="171" t="s">
        <v>632</v>
      </c>
      <c r="B255" s="171">
        <v>2020</v>
      </c>
      <c r="C255" s="171">
        <v>2</v>
      </c>
      <c r="D255" s="171" t="s">
        <v>4246</v>
      </c>
      <c r="E255" s="172">
        <v>1</v>
      </c>
      <c r="F255" s="172">
        <v>1</v>
      </c>
      <c r="G255" s="172">
        <f>IF(portfolio_toggle!$A$1=46,E255,
IF(portfolio_toggle!$A$1=38,F255,
"error: please specify 38 or 46 MMT"))</f>
        <v>1</v>
      </c>
    </row>
    <row r="256" spans="1:7" x14ac:dyDescent="0.3">
      <c r="A256" s="171" t="s">
        <v>632</v>
      </c>
      <c r="B256" s="171">
        <v>2020</v>
      </c>
      <c r="C256" s="171">
        <v>3</v>
      </c>
      <c r="D256" s="171" t="s">
        <v>4247</v>
      </c>
      <c r="E256" s="172">
        <v>1</v>
      </c>
      <c r="F256" s="172">
        <v>1</v>
      </c>
      <c r="G256" s="172">
        <f>IF(portfolio_toggle!$A$1=46,E256,
IF(portfolio_toggle!$A$1=38,F256,
"error: please specify 38 or 46 MMT"))</f>
        <v>1</v>
      </c>
    </row>
    <row r="257" spans="1:7" x14ac:dyDescent="0.3">
      <c r="A257" s="171" t="s">
        <v>632</v>
      </c>
      <c r="B257" s="171">
        <v>2020</v>
      </c>
      <c r="C257" s="171">
        <v>4</v>
      </c>
      <c r="D257" s="171" t="s">
        <v>4248</v>
      </c>
      <c r="E257" s="172">
        <v>1</v>
      </c>
      <c r="F257" s="172">
        <v>1</v>
      </c>
      <c r="G257" s="172">
        <f>IF(portfolio_toggle!$A$1=46,E257,
IF(portfolio_toggle!$A$1=38,F257,
"error: please specify 38 or 46 MMT"))</f>
        <v>1</v>
      </c>
    </row>
    <row r="258" spans="1:7" x14ac:dyDescent="0.3">
      <c r="A258" s="171" t="s">
        <v>632</v>
      </c>
      <c r="B258" s="171">
        <v>2020</v>
      </c>
      <c r="C258" s="171">
        <v>5</v>
      </c>
      <c r="D258" s="171" t="s">
        <v>4249</v>
      </c>
      <c r="E258" s="172">
        <v>1</v>
      </c>
      <c r="F258" s="172">
        <v>1</v>
      </c>
      <c r="G258" s="172">
        <f>IF(portfolio_toggle!$A$1=46,E258,
IF(portfolio_toggle!$A$1=38,F258,
"error: please specify 38 or 46 MMT"))</f>
        <v>1</v>
      </c>
    </row>
    <row r="259" spans="1:7" x14ac:dyDescent="0.3">
      <c r="A259" s="171" t="s">
        <v>632</v>
      </c>
      <c r="B259" s="171">
        <v>2020</v>
      </c>
      <c r="C259" s="171">
        <v>6</v>
      </c>
      <c r="D259" s="171" t="s">
        <v>4250</v>
      </c>
      <c r="E259" s="172">
        <v>1</v>
      </c>
      <c r="F259" s="172">
        <v>1</v>
      </c>
      <c r="G259" s="172">
        <f>IF(portfolio_toggle!$A$1=46,E259,
IF(portfolio_toggle!$A$1=38,F259,
"error: please specify 38 or 46 MMT"))</f>
        <v>1</v>
      </c>
    </row>
    <row r="260" spans="1:7" x14ac:dyDescent="0.3">
      <c r="A260" s="171" t="s">
        <v>632</v>
      </c>
      <c r="B260" s="171">
        <v>2020</v>
      </c>
      <c r="C260" s="171">
        <v>7</v>
      </c>
      <c r="D260" s="171" t="s">
        <v>4251</v>
      </c>
      <c r="E260" s="172">
        <v>1</v>
      </c>
      <c r="F260" s="172">
        <v>1</v>
      </c>
      <c r="G260" s="172">
        <f>IF(portfolio_toggle!$A$1=46,E260,
IF(portfolio_toggle!$A$1=38,F260,
"error: please specify 38 or 46 MMT"))</f>
        <v>1</v>
      </c>
    </row>
    <row r="261" spans="1:7" x14ac:dyDescent="0.3">
      <c r="A261" s="171" t="s">
        <v>632</v>
      </c>
      <c r="B261" s="171">
        <v>2020</v>
      </c>
      <c r="C261" s="171">
        <v>8</v>
      </c>
      <c r="D261" s="171" t="s">
        <v>4252</v>
      </c>
      <c r="E261" s="172">
        <v>1</v>
      </c>
      <c r="F261" s="172">
        <v>1</v>
      </c>
      <c r="G261" s="172">
        <f>IF(portfolio_toggle!$A$1=46,E261,
IF(portfolio_toggle!$A$1=38,F261,
"error: please specify 38 or 46 MMT"))</f>
        <v>1</v>
      </c>
    </row>
    <row r="262" spans="1:7" x14ac:dyDescent="0.3">
      <c r="A262" s="171" t="s">
        <v>632</v>
      </c>
      <c r="B262" s="171">
        <v>2020</v>
      </c>
      <c r="C262" s="171">
        <v>9</v>
      </c>
      <c r="D262" s="171" t="s">
        <v>4253</v>
      </c>
      <c r="E262" s="172">
        <v>1</v>
      </c>
      <c r="F262" s="172">
        <v>1</v>
      </c>
      <c r="G262" s="172">
        <f>IF(portfolio_toggle!$A$1=46,E262,
IF(portfolio_toggle!$A$1=38,F262,
"error: please specify 38 or 46 MMT"))</f>
        <v>1</v>
      </c>
    </row>
    <row r="263" spans="1:7" x14ac:dyDescent="0.3">
      <c r="A263" s="171" t="s">
        <v>632</v>
      </c>
      <c r="B263" s="171">
        <v>2020</v>
      </c>
      <c r="C263" s="171">
        <v>10</v>
      </c>
      <c r="D263" s="171" t="s">
        <v>4254</v>
      </c>
      <c r="E263" s="172">
        <v>1</v>
      </c>
      <c r="F263" s="172">
        <v>1</v>
      </c>
      <c r="G263" s="172">
        <f>IF(portfolio_toggle!$A$1=46,E263,
IF(portfolio_toggle!$A$1=38,F263,
"error: please specify 38 or 46 MMT"))</f>
        <v>1</v>
      </c>
    </row>
    <row r="264" spans="1:7" x14ac:dyDescent="0.3">
      <c r="A264" s="171" t="s">
        <v>632</v>
      </c>
      <c r="B264" s="171">
        <v>2020</v>
      </c>
      <c r="C264" s="171">
        <v>11</v>
      </c>
      <c r="D264" s="171" t="s">
        <v>4255</v>
      </c>
      <c r="E264" s="172">
        <v>1</v>
      </c>
      <c r="F264" s="172">
        <v>1</v>
      </c>
      <c r="G264" s="172">
        <f>IF(portfolio_toggle!$A$1=46,E264,
IF(portfolio_toggle!$A$1=38,F264,
"error: please specify 38 or 46 MMT"))</f>
        <v>1</v>
      </c>
    </row>
    <row r="265" spans="1:7" x14ac:dyDescent="0.3">
      <c r="A265" s="171" t="s">
        <v>632</v>
      </c>
      <c r="B265" s="171">
        <v>2020</v>
      </c>
      <c r="C265" s="171">
        <v>12</v>
      </c>
      <c r="D265" s="171" t="s">
        <v>4256</v>
      </c>
      <c r="E265" s="172">
        <v>1</v>
      </c>
      <c r="F265" s="172">
        <v>1</v>
      </c>
      <c r="G265" s="172">
        <f>IF(portfolio_toggle!$A$1=46,E265,
IF(portfolio_toggle!$A$1=38,F265,
"error: please specify 38 or 46 MMT"))</f>
        <v>1</v>
      </c>
    </row>
    <row r="266" spans="1:7" x14ac:dyDescent="0.3">
      <c r="A266" s="171" t="s">
        <v>633</v>
      </c>
      <c r="B266" s="171">
        <v>2020</v>
      </c>
      <c r="C266" s="171">
        <v>1</v>
      </c>
      <c r="D266" s="171" t="s">
        <v>4257</v>
      </c>
      <c r="E266" s="172">
        <v>1</v>
      </c>
      <c r="F266" s="172">
        <v>1</v>
      </c>
      <c r="G266" s="172">
        <f>IF(portfolio_toggle!$A$1=46,E266,
IF(portfolio_toggle!$A$1=38,F266,
"error: please specify 38 or 46 MMT"))</f>
        <v>1</v>
      </c>
    </row>
    <row r="267" spans="1:7" x14ac:dyDescent="0.3">
      <c r="A267" s="171" t="s">
        <v>633</v>
      </c>
      <c r="B267" s="171">
        <v>2020</v>
      </c>
      <c r="C267" s="171">
        <v>2</v>
      </c>
      <c r="D267" s="171" t="s">
        <v>4258</v>
      </c>
      <c r="E267" s="172">
        <v>1</v>
      </c>
      <c r="F267" s="172">
        <v>1</v>
      </c>
      <c r="G267" s="172">
        <f>IF(portfolio_toggle!$A$1=46,E267,
IF(portfolio_toggle!$A$1=38,F267,
"error: please specify 38 or 46 MMT"))</f>
        <v>1</v>
      </c>
    </row>
    <row r="268" spans="1:7" x14ac:dyDescent="0.3">
      <c r="A268" s="171" t="s">
        <v>633</v>
      </c>
      <c r="B268" s="171">
        <v>2020</v>
      </c>
      <c r="C268" s="171">
        <v>3</v>
      </c>
      <c r="D268" s="171" t="s">
        <v>4259</v>
      </c>
      <c r="E268" s="172">
        <v>1</v>
      </c>
      <c r="F268" s="172">
        <v>1</v>
      </c>
      <c r="G268" s="172">
        <f>IF(portfolio_toggle!$A$1=46,E268,
IF(portfolio_toggle!$A$1=38,F268,
"error: please specify 38 or 46 MMT"))</f>
        <v>1</v>
      </c>
    </row>
    <row r="269" spans="1:7" x14ac:dyDescent="0.3">
      <c r="A269" s="171" t="s">
        <v>633</v>
      </c>
      <c r="B269" s="171">
        <v>2020</v>
      </c>
      <c r="C269" s="171">
        <v>4</v>
      </c>
      <c r="D269" s="171" t="s">
        <v>4260</v>
      </c>
      <c r="E269" s="172">
        <v>1</v>
      </c>
      <c r="F269" s="172">
        <v>1</v>
      </c>
      <c r="G269" s="172">
        <f>IF(portfolio_toggle!$A$1=46,E269,
IF(portfolio_toggle!$A$1=38,F269,
"error: please specify 38 or 46 MMT"))</f>
        <v>1</v>
      </c>
    </row>
    <row r="270" spans="1:7" x14ac:dyDescent="0.3">
      <c r="A270" s="171" t="s">
        <v>633</v>
      </c>
      <c r="B270" s="171">
        <v>2020</v>
      </c>
      <c r="C270" s="171">
        <v>5</v>
      </c>
      <c r="D270" s="171" t="s">
        <v>4261</v>
      </c>
      <c r="E270" s="172">
        <v>1</v>
      </c>
      <c r="F270" s="172">
        <v>1</v>
      </c>
      <c r="G270" s="172">
        <f>IF(portfolio_toggle!$A$1=46,E270,
IF(portfolio_toggle!$A$1=38,F270,
"error: please specify 38 or 46 MMT"))</f>
        <v>1</v>
      </c>
    </row>
    <row r="271" spans="1:7" x14ac:dyDescent="0.3">
      <c r="A271" s="171" t="s">
        <v>633</v>
      </c>
      <c r="B271" s="171">
        <v>2020</v>
      </c>
      <c r="C271" s="171">
        <v>6</v>
      </c>
      <c r="D271" s="171" t="s">
        <v>4262</v>
      </c>
      <c r="E271" s="172">
        <v>1</v>
      </c>
      <c r="F271" s="172">
        <v>1</v>
      </c>
      <c r="G271" s="172">
        <f>IF(portfolio_toggle!$A$1=46,E271,
IF(portfolio_toggle!$A$1=38,F271,
"error: please specify 38 or 46 MMT"))</f>
        <v>1</v>
      </c>
    </row>
    <row r="272" spans="1:7" x14ac:dyDescent="0.3">
      <c r="A272" s="171" t="s">
        <v>633</v>
      </c>
      <c r="B272" s="171">
        <v>2020</v>
      </c>
      <c r="C272" s="171">
        <v>7</v>
      </c>
      <c r="D272" s="171" t="s">
        <v>4263</v>
      </c>
      <c r="E272" s="172">
        <v>1</v>
      </c>
      <c r="F272" s="172">
        <v>1</v>
      </c>
      <c r="G272" s="172">
        <f>IF(portfolio_toggle!$A$1=46,E272,
IF(portfolio_toggle!$A$1=38,F272,
"error: please specify 38 or 46 MMT"))</f>
        <v>1</v>
      </c>
    </row>
    <row r="273" spans="1:7" x14ac:dyDescent="0.3">
      <c r="A273" s="171" t="s">
        <v>633</v>
      </c>
      <c r="B273" s="171">
        <v>2020</v>
      </c>
      <c r="C273" s="171">
        <v>8</v>
      </c>
      <c r="D273" s="171" t="s">
        <v>4264</v>
      </c>
      <c r="E273" s="172">
        <v>1</v>
      </c>
      <c r="F273" s="172">
        <v>1</v>
      </c>
      <c r="G273" s="172">
        <f>IF(portfolio_toggle!$A$1=46,E273,
IF(portfolio_toggle!$A$1=38,F273,
"error: please specify 38 or 46 MMT"))</f>
        <v>1</v>
      </c>
    </row>
    <row r="274" spans="1:7" x14ac:dyDescent="0.3">
      <c r="A274" s="171" t="s">
        <v>633</v>
      </c>
      <c r="B274" s="171">
        <v>2020</v>
      </c>
      <c r="C274" s="171">
        <v>9</v>
      </c>
      <c r="D274" s="171" t="s">
        <v>4265</v>
      </c>
      <c r="E274" s="172">
        <v>1</v>
      </c>
      <c r="F274" s="172">
        <v>1</v>
      </c>
      <c r="G274" s="172">
        <f>IF(portfolio_toggle!$A$1=46,E274,
IF(portfolio_toggle!$A$1=38,F274,
"error: please specify 38 or 46 MMT"))</f>
        <v>1</v>
      </c>
    </row>
    <row r="275" spans="1:7" x14ac:dyDescent="0.3">
      <c r="A275" s="171" t="s">
        <v>633</v>
      </c>
      <c r="B275" s="171">
        <v>2020</v>
      </c>
      <c r="C275" s="171">
        <v>10</v>
      </c>
      <c r="D275" s="171" t="s">
        <v>4266</v>
      </c>
      <c r="E275" s="172">
        <v>1</v>
      </c>
      <c r="F275" s="172">
        <v>1</v>
      </c>
      <c r="G275" s="172">
        <f>IF(portfolio_toggle!$A$1=46,E275,
IF(portfolio_toggle!$A$1=38,F275,
"error: please specify 38 or 46 MMT"))</f>
        <v>1</v>
      </c>
    </row>
    <row r="276" spans="1:7" x14ac:dyDescent="0.3">
      <c r="A276" s="171" t="s">
        <v>633</v>
      </c>
      <c r="B276" s="171">
        <v>2020</v>
      </c>
      <c r="C276" s="171">
        <v>11</v>
      </c>
      <c r="D276" s="171" t="s">
        <v>4267</v>
      </c>
      <c r="E276" s="172">
        <v>1</v>
      </c>
      <c r="F276" s="172">
        <v>1</v>
      </c>
      <c r="G276" s="172">
        <f>IF(portfolio_toggle!$A$1=46,E276,
IF(portfolio_toggle!$A$1=38,F276,
"error: please specify 38 or 46 MMT"))</f>
        <v>1</v>
      </c>
    </row>
    <row r="277" spans="1:7" x14ac:dyDescent="0.3">
      <c r="A277" s="171" t="s">
        <v>633</v>
      </c>
      <c r="B277" s="171">
        <v>2020</v>
      </c>
      <c r="C277" s="171">
        <v>12</v>
      </c>
      <c r="D277" s="171" t="s">
        <v>4268</v>
      </c>
      <c r="E277" s="172">
        <v>1</v>
      </c>
      <c r="F277" s="172">
        <v>1</v>
      </c>
      <c r="G277" s="172">
        <f>IF(portfolio_toggle!$A$1=46,E277,
IF(portfolio_toggle!$A$1=38,F277,
"error: please specify 38 or 46 MMT"))</f>
        <v>1</v>
      </c>
    </row>
    <row r="278" spans="1:7" x14ac:dyDescent="0.3">
      <c r="A278" s="171" t="s">
        <v>626</v>
      </c>
      <c r="B278" s="171">
        <v>2021</v>
      </c>
      <c r="C278" s="171">
        <v>1</v>
      </c>
      <c r="D278" s="171" t="s">
        <v>4269</v>
      </c>
      <c r="E278" s="172">
        <v>0.82</v>
      </c>
      <c r="F278" s="172">
        <v>0.82</v>
      </c>
      <c r="G278" s="172">
        <f>IF(portfolio_toggle!$A$1=46,E278,
IF(portfolio_toggle!$A$1=38,F278,
"error: please specify 38 or 46 MMT"))</f>
        <v>0.82</v>
      </c>
    </row>
    <row r="279" spans="1:7" x14ac:dyDescent="0.3">
      <c r="A279" s="171" t="s">
        <v>626</v>
      </c>
      <c r="B279" s="171">
        <v>2021</v>
      </c>
      <c r="C279" s="171">
        <v>2</v>
      </c>
      <c r="D279" s="171" t="s">
        <v>4270</v>
      </c>
      <c r="E279" s="172">
        <v>0.86</v>
      </c>
      <c r="F279" s="172">
        <v>0.86</v>
      </c>
      <c r="G279" s="172">
        <f>IF(portfolio_toggle!$A$1=46,E279,
IF(portfolio_toggle!$A$1=38,F279,
"error: please specify 38 or 46 MMT"))</f>
        <v>0.86</v>
      </c>
    </row>
    <row r="280" spans="1:7" x14ac:dyDescent="0.3">
      <c r="A280" s="171" t="s">
        <v>626</v>
      </c>
      <c r="B280" s="171">
        <v>2021</v>
      </c>
      <c r="C280" s="171">
        <v>3</v>
      </c>
      <c r="D280" s="171" t="s">
        <v>4271</v>
      </c>
      <c r="E280" s="172">
        <v>0.84</v>
      </c>
      <c r="F280" s="172">
        <v>0.84</v>
      </c>
      <c r="G280" s="172">
        <f>IF(portfolio_toggle!$A$1=46,E280,
IF(portfolio_toggle!$A$1=38,F280,
"error: please specify 38 or 46 MMT"))</f>
        <v>0.84</v>
      </c>
    </row>
    <row r="281" spans="1:7" x14ac:dyDescent="0.3">
      <c r="A281" s="171" t="s">
        <v>626</v>
      </c>
      <c r="B281" s="171">
        <v>2021</v>
      </c>
      <c r="C281" s="171">
        <v>4</v>
      </c>
      <c r="D281" s="171" t="s">
        <v>4272</v>
      </c>
      <c r="E281" s="172">
        <v>0.76</v>
      </c>
      <c r="F281" s="172">
        <v>0.76</v>
      </c>
      <c r="G281" s="172">
        <f>IF(portfolio_toggle!$A$1=46,E281,
IF(portfolio_toggle!$A$1=38,F281,
"error: please specify 38 or 46 MMT"))</f>
        <v>0.76</v>
      </c>
    </row>
    <row r="282" spans="1:7" x14ac:dyDescent="0.3">
      <c r="A282" s="171" t="s">
        <v>626</v>
      </c>
      <c r="B282" s="171">
        <v>2021</v>
      </c>
      <c r="C282" s="171">
        <v>5</v>
      </c>
      <c r="D282" s="171" t="s">
        <v>4273</v>
      </c>
      <c r="E282" s="172">
        <v>0.83</v>
      </c>
      <c r="F282" s="172">
        <v>0.83</v>
      </c>
      <c r="G282" s="172">
        <f>IF(portfolio_toggle!$A$1=46,E282,
IF(portfolio_toggle!$A$1=38,F282,
"error: please specify 38 or 46 MMT"))</f>
        <v>0.83</v>
      </c>
    </row>
    <row r="283" spans="1:7" x14ac:dyDescent="0.3">
      <c r="A283" s="171" t="s">
        <v>626</v>
      </c>
      <c r="B283" s="171">
        <v>2021</v>
      </c>
      <c r="C283" s="171">
        <v>6</v>
      </c>
      <c r="D283" s="171" t="s">
        <v>4274</v>
      </c>
      <c r="E283" s="172">
        <v>0.89</v>
      </c>
      <c r="F283" s="172">
        <v>0.89</v>
      </c>
      <c r="G283" s="172">
        <f>IF(portfolio_toggle!$A$1=46,E283,
IF(portfolio_toggle!$A$1=38,F283,
"error: please specify 38 or 46 MMT"))</f>
        <v>0.89</v>
      </c>
    </row>
    <row r="284" spans="1:7" x14ac:dyDescent="0.3">
      <c r="A284" s="171" t="s">
        <v>626</v>
      </c>
      <c r="B284" s="171">
        <v>2021</v>
      </c>
      <c r="C284" s="171">
        <v>7</v>
      </c>
      <c r="D284" s="171" t="s">
        <v>4275</v>
      </c>
      <c r="E284" s="172">
        <v>0.87</v>
      </c>
      <c r="F284" s="172">
        <v>0.87</v>
      </c>
      <c r="G284" s="172">
        <f>IF(portfolio_toggle!$A$1=46,E284,
IF(portfolio_toggle!$A$1=38,F284,
"error: please specify 38 or 46 MMT"))</f>
        <v>0.87</v>
      </c>
    </row>
    <row r="285" spans="1:7" x14ac:dyDescent="0.3">
      <c r="A285" s="171" t="s">
        <v>626</v>
      </c>
      <c r="B285" s="171">
        <v>2021</v>
      </c>
      <c r="C285" s="171">
        <v>8</v>
      </c>
      <c r="D285" s="171" t="s">
        <v>4276</v>
      </c>
      <c r="E285" s="172">
        <v>0.9</v>
      </c>
      <c r="F285" s="172">
        <v>0.9</v>
      </c>
      <c r="G285" s="172">
        <f>IF(portfolio_toggle!$A$1=46,E285,
IF(portfolio_toggle!$A$1=38,F285,
"error: please specify 38 or 46 MMT"))</f>
        <v>0.9</v>
      </c>
    </row>
    <row r="286" spans="1:7" x14ac:dyDescent="0.3">
      <c r="A286" s="171" t="s">
        <v>626</v>
      </c>
      <c r="B286" s="171">
        <v>2021</v>
      </c>
      <c r="C286" s="171">
        <v>9</v>
      </c>
      <c r="D286" s="171" t="s">
        <v>4277</v>
      </c>
      <c r="E286" s="172">
        <v>0.9</v>
      </c>
      <c r="F286" s="172">
        <v>0.9</v>
      </c>
      <c r="G286" s="172">
        <f>IF(portfolio_toggle!$A$1=46,E286,
IF(portfolio_toggle!$A$1=38,F286,
"error: please specify 38 or 46 MMT"))</f>
        <v>0.9</v>
      </c>
    </row>
    <row r="287" spans="1:7" x14ac:dyDescent="0.3">
      <c r="A287" s="171" t="s">
        <v>626</v>
      </c>
      <c r="B287" s="171">
        <v>2021</v>
      </c>
      <c r="C287" s="171">
        <v>10</v>
      </c>
      <c r="D287" s="171" t="s">
        <v>4278</v>
      </c>
      <c r="E287" s="172">
        <v>0.81</v>
      </c>
      <c r="F287" s="172">
        <v>0.81</v>
      </c>
      <c r="G287" s="172">
        <f>IF(portfolio_toggle!$A$1=46,E287,
IF(portfolio_toggle!$A$1=38,F287,
"error: please specify 38 or 46 MMT"))</f>
        <v>0.81</v>
      </c>
    </row>
    <row r="288" spans="1:7" x14ac:dyDescent="0.3">
      <c r="A288" s="171" t="s">
        <v>626</v>
      </c>
      <c r="B288" s="171">
        <v>2021</v>
      </c>
      <c r="C288" s="171">
        <v>11</v>
      </c>
      <c r="D288" s="171" t="s">
        <v>4279</v>
      </c>
      <c r="E288" s="172">
        <v>0.85</v>
      </c>
      <c r="F288" s="172">
        <v>0.85</v>
      </c>
      <c r="G288" s="172">
        <f>IF(portfolio_toggle!$A$1=46,E288,
IF(portfolio_toggle!$A$1=38,F288,
"error: please specify 38 or 46 MMT"))</f>
        <v>0.85</v>
      </c>
    </row>
    <row r="289" spans="1:7" x14ac:dyDescent="0.3">
      <c r="A289" s="171" t="s">
        <v>626</v>
      </c>
      <c r="B289" s="171">
        <v>2021</v>
      </c>
      <c r="C289" s="171">
        <v>12</v>
      </c>
      <c r="D289" s="171" t="s">
        <v>4280</v>
      </c>
      <c r="E289" s="172">
        <v>0.86</v>
      </c>
      <c r="F289" s="172">
        <v>0.86</v>
      </c>
      <c r="G289" s="172">
        <f>IF(portfolio_toggle!$A$1=46,E289,
IF(portfolio_toggle!$A$1=38,F289,
"error: please specify 38 or 46 MMT"))</f>
        <v>0.86</v>
      </c>
    </row>
    <row r="290" spans="1:7" x14ac:dyDescent="0.3">
      <c r="A290" s="171" t="s">
        <v>627</v>
      </c>
      <c r="B290" s="171">
        <v>2021</v>
      </c>
      <c r="C290" s="171">
        <v>1</v>
      </c>
      <c r="D290" s="171" t="s">
        <v>4281</v>
      </c>
      <c r="E290" s="172">
        <v>0.81</v>
      </c>
      <c r="F290" s="172">
        <v>0.81</v>
      </c>
      <c r="G290" s="172">
        <f>IF(portfolio_toggle!$A$1=46,E290,
IF(portfolio_toggle!$A$1=38,F290,
"error: please specify 38 or 46 MMT"))</f>
        <v>0.81</v>
      </c>
    </row>
    <row r="291" spans="1:7" x14ac:dyDescent="0.3">
      <c r="A291" s="171" t="s">
        <v>627</v>
      </c>
      <c r="B291" s="171">
        <v>2021</v>
      </c>
      <c r="C291" s="171">
        <v>2</v>
      </c>
      <c r="D291" s="171" t="s">
        <v>4282</v>
      </c>
      <c r="E291" s="172">
        <v>0.79</v>
      </c>
      <c r="F291" s="172">
        <v>0.79</v>
      </c>
      <c r="G291" s="172">
        <f>IF(portfolio_toggle!$A$1=46,E291,
IF(portfolio_toggle!$A$1=38,F291,
"error: please specify 38 or 46 MMT"))</f>
        <v>0.79</v>
      </c>
    </row>
    <row r="292" spans="1:7" x14ac:dyDescent="0.3">
      <c r="A292" s="171" t="s">
        <v>627</v>
      </c>
      <c r="B292" s="171">
        <v>2021</v>
      </c>
      <c r="C292" s="171">
        <v>3</v>
      </c>
      <c r="D292" s="171" t="s">
        <v>4283</v>
      </c>
      <c r="E292" s="172">
        <v>0.73</v>
      </c>
      <c r="F292" s="172">
        <v>0.73</v>
      </c>
      <c r="G292" s="172">
        <f>IF(portfolio_toggle!$A$1=46,E292,
IF(portfolio_toggle!$A$1=38,F292,
"error: please specify 38 or 46 MMT"))</f>
        <v>0.73</v>
      </c>
    </row>
    <row r="293" spans="1:7" x14ac:dyDescent="0.3">
      <c r="A293" s="171" t="s">
        <v>627</v>
      </c>
      <c r="B293" s="171">
        <v>2021</v>
      </c>
      <c r="C293" s="171">
        <v>4</v>
      </c>
      <c r="D293" s="171" t="s">
        <v>4284</v>
      </c>
      <c r="E293" s="172">
        <v>0.66</v>
      </c>
      <c r="F293" s="172">
        <v>0.66</v>
      </c>
      <c r="G293" s="172">
        <f>IF(portfolio_toggle!$A$1=46,E293,
IF(portfolio_toggle!$A$1=38,F293,
"error: please specify 38 or 46 MMT"))</f>
        <v>0.66</v>
      </c>
    </row>
    <row r="294" spans="1:7" x14ac:dyDescent="0.3">
      <c r="A294" s="171" t="s">
        <v>627</v>
      </c>
      <c r="B294" s="171">
        <v>2021</v>
      </c>
      <c r="C294" s="171">
        <v>5</v>
      </c>
      <c r="D294" s="171" t="s">
        <v>4285</v>
      </c>
      <c r="E294" s="172">
        <v>0.79</v>
      </c>
      <c r="F294" s="172">
        <v>0.79</v>
      </c>
      <c r="G294" s="172">
        <f>IF(portfolio_toggle!$A$1=46,E294,
IF(portfolio_toggle!$A$1=38,F294,
"error: please specify 38 or 46 MMT"))</f>
        <v>0.79</v>
      </c>
    </row>
    <row r="295" spans="1:7" x14ac:dyDescent="0.3">
      <c r="A295" s="171" t="s">
        <v>627</v>
      </c>
      <c r="B295" s="171">
        <v>2021</v>
      </c>
      <c r="C295" s="171">
        <v>6</v>
      </c>
      <c r="D295" s="171" t="s">
        <v>4286</v>
      </c>
      <c r="E295" s="172">
        <v>0.85</v>
      </c>
      <c r="F295" s="172">
        <v>0.85</v>
      </c>
      <c r="G295" s="172">
        <f>IF(portfolio_toggle!$A$1=46,E295,
IF(portfolio_toggle!$A$1=38,F295,
"error: please specify 38 or 46 MMT"))</f>
        <v>0.85</v>
      </c>
    </row>
    <row r="296" spans="1:7" x14ac:dyDescent="0.3">
      <c r="A296" s="171" t="s">
        <v>627</v>
      </c>
      <c r="B296" s="171">
        <v>2021</v>
      </c>
      <c r="C296" s="171">
        <v>7</v>
      </c>
      <c r="D296" s="171" t="s">
        <v>4287</v>
      </c>
      <c r="E296" s="172">
        <v>0.83</v>
      </c>
      <c r="F296" s="172">
        <v>0.83</v>
      </c>
      <c r="G296" s="172">
        <f>IF(portfolio_toggle!$A$1=46,E296,
IF(portfolio_toggle!$A$1=38,F296,
"error: please specify 38 or 46 MMT"))</f>
        <v>0.83</v>
      </c>
    </row>
    <row r="297" spans="1:7" x14ac:dyDescent="0.3">
      <c r="A297" s="171" t="s">
        <v>627</v>
      </c>
      <c r="B297" s="171">
        <v>2021</v>
      </c>
      <c r="C297" s="171">
        <v>8</v>
      </c>
      <c r="D297" s="171" t="s">
        <v>4288</v>
      </c>
      <c r="E297" s="172">
        <v>0.83</v>
      </c>
      <c r="F297" s="172">
        <v>0.83</v>
      </c>
      <c r="G297" s="172">
        <f>IF(portfolio_toggle!$A$1=46,E297,
IF(portfolio_toggle!$A$1=38,F297,
"error: please specify 38 or 46 MMT"))</f>
        <v>0.83</v>
      </c>
    </row>
    <row r="298" spans="1:7" x14ac:dyDescent="0.3">
      <c r="A298" s="171" t="s">
        <v>627</v>
      </c>
      <c r="B298" s="171">
        <v>2021</v>
      </c>
      <c r="C298" s="171">
        <v>9</v>
      </c>
      <c r="D298" s="171" t="s">
        <v>4289</v>
      </c>
      <c r="E298" s="172">
        <v>0.8</v>
      </c>
      <c r="F298" s="172">
        <v>0.8</v>
      </c>
      <c r="G298" s="172">
        <f>IF(portfolio_toggle!$A$1=46,E298,
IF(portfolio_toggle!$A$1=38,F298,
"error: please specify 38 or 46 MMT"))</f>
        <v>0.8</v>
      </c>
    </row>
    <row r="299" spans="1:7" x14ac:dyDescent="0.3">
      <c r="A299" s="171" t="s">
        <v>627</v>
      </c>
      <c r="B299" s="171">
        <v>2021</v>
      </c>
      <c r="C299" s="171">
        <v>10</v>
      </c>
      <c r="D299" s="171" t="s">
        <v>4290</v>
      </c>
      <c r="E299" s="172">
        <v>0.72</v>
      </c>
      <c r="F299" s="172">
        <v>0.72</v>
      </c>
      <c r="G299" s="172">
        <f>IF(portfolio_toggle!$A$1=46,E299,
IF(portfolio_toggle!$A$1=38,F299,
"error: please specify 38 or 46 MMT"))</f>
        <v>0.72</v>
      </c>
    </row>
    <row r="300" spans="1:7" x14ac:dyDescent="0.3">
      <c r="A300" s="171" t="s">
        <v>627</v>
      </c>
      <c r="B300" s="171">
        <v>2021</v>
      </c>
      <c r="C300" s="171">
        <v>11</v>
      </c>
      <c r="D300" s="171" t="s">
        <v>4291</v>
      </c>
      <c r="E300" s="172">
        <v>0.78</v>
      </c>
      <c r="F300" s="172">
        <v>0.78</v>
      </c>
      <c r="G300" s="172">
        <f>IF(portfolio_toggle!$A$1=46,E300,
IF(portfolio_toggle!$A$1=38,F300,
"error: please specify 38 or 46 MMT"))</f>
        <v>0.78</v>
      </c>
    </row>
    <row r="301" spans="1:7" x14ac:dyDescent="0.3">
      <c r="A301" s="171" t="s">
        <v>627</v>
      </c>
      <c r="B301" s="171">
        <v>2021</v>
      </c>
      <c r="C301" s="171">
        <v>12</v>
      </c>
      <c r="D301" s="171" t="s">
        <v>4292</v>
      </c>
      <c r="E301" s="172">
        <v>0.82</v>
      </c>
      <c r="F301" s="172">
        <v>0.82</v>
      </c>
      <c r="G301" s="172">
        <f>IF(portfolio_toggle!$A$1=46,E301,
IF(portfolio_toggle!$A$1=38,F301,
"error: please specify 38 or 46 MMT"))</f>
        <v>0.82</v>
      </c>
    </row>
    <row r="302" spans="1:7" x14ac:dyDescent="0.3">
      <c r="A302" s="171" t="s">
        <v>629</v>
      </c>
      <c r="B302" s="171">
        <v>2021</v>
      </c>
      <c r="C302" s="171">
        <v>1</v>
      </c>
      <c r="D302" s="171" t="s">
        <v>4293</v>
      </c>
      <c r="E302" s="172">
        <v>0.95</v>
      </c>
      <c r="F302" s="172">
        <v>0.95</v>
      </c>
      <c r="G302" s="172">
        <f>IF(portfolio_toggle!$A$1=46,E302,
IF(portfolio_toggle!$A$1=38,F302,
"error: please specify 38 or 46 MMT"))</f>
        <v>0.95</v>
      </c>
    </row>
    <row r="303" spans="1:7" x14ac:dyDescent="0.3">
      <c r="A303" s="171" t="s">
        <v>629</v>
      </c>
      <c r="B303" s="171">
        <v>2021</v>
      </c>
      <c r="C303" s="171">
        <v>2</v>
      </c>
      <c r="D303" s="171" t="s">
        <v>4294</v>
      </c>
      <c r="E303" s="172">
        <v>0.92</v>
      </c>
      <c r="F303" s="172">
        <v>0.92</v>
      </c>
      <c r="G303" s="172">
        <f>IF(portfolio_toggle!$A$1=46,E303,
IF(portfolio_toggle!$A$1=38,F303,
"error: please specify 38 or 46 MMT"))</f>
        <v>0.92</v>
      </c>
    </row>
    <row r="304" spans="1:7" x14ac:dyDescent="0.3">
      <c r="A304" s="171" t="s">
        <v>629</v>
      </c>
      <c r="B304" s="171">
        <v>2021</v>
      </c>
      <c r="C304" s="171">
        <v>3</v>
      </c>
      <c r="D304" s="171" t="s">
        <v>4295</v>
      </c>
      <c r="E304" s="172">
        <v>0.88</v>
      </c>
      <c r="F304" s="172">
        <v>0.88</v>
      </c>
      <c r="G304" s="172">
        <f>IF(portfolio_toggle!$A$1=46,E304,
IF(portfolio_toggle!$A$1=38,F304,
"error: please specify 38 or 46 MMT"))</f>
        <v>0.88</v>
      </c>
    </row>
    <row r="305" spans="1:7" x14ac:dyDescent="0.3">
      <c r="A305" s="171" t="s">
        <v>629</v>
      </c>
      <c r="B305" s="171">
        <v>2021</v>
      </c>
      <c r="C305" s="171">
        <v>4</v>
      </c>
      <c r="D305" s="171" t="s">
        <v>4296</v>
      </c>
      <c r="E305" s="172">
        <v>0.76</v>
      </c>
      <c r="F305" s="172">
        <v>0.76</v>
      </c>
      <c r="G305" s="172">
        <f>IF(portfolio_toggle!$A$1=46,E305,
IF(portfolio_toggle!$A$1=38,F305,
"error: please specify 38 or 46 MMT"))</f>
        <v>0.76</v>
      </c>
    </row>
    <row r="306" spans="1:7" x14ac:dyDescent="0.3">
      <c r="A306" s="171" t="s">
        <v>629</v>
      </c>
      <c r="B306" s="171">
        <v>2021</v>
      </c>
      <c r="C306" s="171">
        <v>5</v>
      </c>
      <c r="D306" s="171" t="s">
        <v>4297</v>
      </c>
      <c r="E306" s="172">
        <v>0.74</v>
      </c>
      <c r="F306" s="172">
        <v>0.74</v>
      </c>
      <c r="G306" s="172">
        <f>IF(portfolio_toggle!$A$1=46,E306,
IF(portfolio_toggle!$A$1=38,F306,
"error: please specify 38 or 46 MMT"))</f>
        <v>0.74</v>
      </c>
    </row>
    <row r="307" spans="1:7" x14ac:dyDescent="0.3">
      <c r="A307" s="171" t="s">
        <v>629</v>
      </c>
      <c r="B307" s="171">
        <v>2021</v>
      </c>
      <c r="C307" s="171">
        <v>6</v>
      </c>
      <c r="D307" s="171" t="s">
        <v>4298</v>
      </c>
      <c r="E307" s="172">
        <v>0.7</v>
      </c>
      <c r="F307" s="172">
        <v>0.7</v>
      </c>
      <c r="G307" s="172">
        <f>IF(portfolio_toggle!$A$1=46,E307,
IF(portfolio_toggle!$A$1=38,F307,
"error: please specify 38 or 46 MMT"))</f>
        <v>0.7</v>
      </c>
    </row>
    <row r="308" spans="1:7" x14ac:dyDescent="0.3">
      <c r="A308" s="171" t="s">
        <v>629</v>
      </c>
      <c r="B308" s="171">
        <v>2021</v>
      </c>
      <c r="C308" s="171">
        <v>7</v>
      </c>
      <c r="D308" s="171" t="s">
        <v>4299</v>
      </c>
      <c r="E308" s="172">
        <v>0.84</v>
      </c>
      <c r="F308" s="172">
        <v>0.84</v>
      </c>
      <c r="G308" s="172">
        <f>IF(portfolio_toggle!$A$1=46,E308,
IF(portfolio_toggle!$A$1=38,F308,
"error: please specify 38 or 46 MMT"))</f>
        <v>0.84</v>
      </c>
    </row>
    <row r="309" spans="1:7" x14ac:dyDescent="0.3">
      <c r="A309" s="171" t="s">
        <v>629</v>
      </c>
      <c r="B309" s="171">
        <v>2021</v>
      </c>
      <c r="C309" s="171">
        <v>8</v>
      </c>
      <c r="D309" s="171" t="s">
        <v>4300</v>
      </c>
      <c r="E309" s="172">
        <v>0.82</v>
      </c>
      <c r="F309" s="172">
        <v>0.82</v>
      </c>
      <c r="G309" s="172">
        <f>IF(portfolio_toggle!$A$1=46,E309,
IF(portfolio_toggle!$A$1=38,F309,
"error: please specify 38 or 46 MMT"))</f>
        <v>0.82</v>
      </c>
    </row>
    <row r="310" spans="1:7" x14ac:dyDescent="0.3">
      <c r="A310" s="171" t="s">
        <v>629</v>
      </c>
      <c r="B310" s="171">
        <v>2021</v>
      </c>
      <c r="C310" s="171">
        <v>9</v>
      </c>
      <c r="D310" s="171" t="s">
        <v>4301</v>
      </c>
      <c r="E310" s="172">
        <v>0.83</v>
      </c>
      <c r="F310" s="172">
        <v>0.83</v>
      </c>
      <c r="G310" s="172">
        <f>IF(portfolio_toggle!$A$1=46,E310,
IF(portfolio_toggle!$A$1=38,F310,
"error: please specify 38 or 46 MMT"))</f>
        <v>0.83</v>
      </c>
    </row>
    <row r="311" spans="1:7" x14ac:dyDescent="0.3">
      <c r="A311" s="171" t="s">
        <v>629</v>
      </c>
      <c r="B311" s="171">
        <v>2021</v>
      </c>
      <c r="C311" s="171">
        <v>10</v>
      </c>
      <c r="D311" s="171" t="s">
        <v>4302</v>
      </c>
      <c r="E311" s="172">
        <v>0.86</v>
      </c>
      <c r="F311" s="172">
        <v>0.86</v>
      </c>
      <c r="G311" s="172">
        <f>IF(portfolio_toggle!$A$1=46,E311,
IF(portfolio_toggle!$A$1=38,F311,
"error: please specify 38 or 46 MMT"))</f>
        <v>0.86</v>
      </c>
    </row>
    <row r="312" spans="1:7" x14ac:dyDescent="0.3">
      <c r="A312" s="171" t="s">
        <v>629</v>
      </c>
      <c r="B312" s="171">
        <v>2021</v>
      </c>
      <c r="C312" s="171">
        <v>11</v>
      </c>
      <c r="D312" s="171" t="s">
        <v>4303</v>
      </c>
      <c r="E312" s="172">
        <v>0.93</v>
      </c>
      <c r="F312" s="172">
        <v>0.93</v>
      </c>
      <c r="G312" s="172">
        <f>IF(portfolio_toggle!$A$1=46,E312,
IF(portfolio_toggle!$A$1=38,F312,
"error: please specify 38 or 46 MMT"))</f>
        <v>0.93</v>
      </c>
    </row>
    <row r="313" spans="1:7" x14ac:dyDescent="0.3">
      <c r="A313" s="171" t="s">
        <v>629</v>
      </c>
      <c r="B313" s="171">
        <v>2021</v>
      </c>
      <c r="C313" s="171">
        <v>12</v>
      </c>
      <c r="D313" s="171" t="s">
        <v>4304</v>
      </c>
      <c r="E313" s="172">
        <v>0.95</v>
      </c>
      <c r="F313" s="172">
        <v>0.95</v>
      </c>
      <c r="G313" s="172">
        <f>IF(portfolio_toggle!$A$1=46,E313,
IF(portfolio_toggle!$A$1=38,F313,
"error: please specify 38 or 46 MMT"))</f>
        <v>0.95</v>
      </c>
    </row>
    <row r="314" spans="1:7" x14ac:dyDescent="0.3">
      <c r="A314" s="171" t="s">
        <v>630</v>
      </c>
      <c r="B314" s="171">
        <v>2021</v>
      </c>
      <c r="C314" s="171">
        <v>1</v>
      </c>
      <c r="D314" s="171" t="s">
        <v>4305</v>
      </c>
      <c r="E314" s="172">
        <v>0.6</v>
      </c>
      <c r="F314" s="172">
        <v>0.6</v>
      </c>
      <c r="G314" s="172">
        <f>IF(portfolio_toggle!$A$1=46,E314,
IF(portfolio_toggle!$A$1=38,F314,
"error: please specify 38 or 46 MMT"))</f>
        <v>0.6</v>
      </c>
    </row>
    <row r="315" spans="1:7" x14ac:dyDescent="0.3">
      <c r="A315" s="171" t="s">
        <v>630</v>
      </c>
      <c r="B315" s="171">
        <v>2021</v>
      </c>
      <c r="C315" s="171">
        <v>2</v>
      </c>
      <c r="D315" s="171" t="s">
        <v>4306</v>
      </c>
      <c r="E315" s="172">
        <v>0.7</v>
      </c>
      <c r="F315" s="172">
        <v>0.7</v>
      </c>
      <c r="G315" s="172">
        <f>IF(portfolio_toggle!$A$1=46,E315,
IF(portfolio_toggle!$A$1=38,F315,
"error: please specify 38 or 46 MMT"))</f>
        <v>0.7</v>
      </c>
    </row>
    <row r="316" spans="1:7" x14ac:dyDescent="0.3">
      <c r="A316" s="171" t="s">
        <v>630</v>
      </c>
      <c r="B316" s="171">
        <v>2021</v>
      </c>
      <c r="C316" s="171">
        <v>3</v>
      </c>
      <c r="D316" s="171" t="s">
        <v>4307</v>
      </c>
      <c r="E316" s="172">
        <v>0.73</v>
      </c>
      <c r="F316" s="172">
        <v>0.73</v>
      </c>
      <c r="G316" s="172">
        <f>IF(portfolio_toggle!$A$1=46,E316,
IF(portfolio_toggle!$A$1=38,F316,
"error: please specify 38 or 46 MMT"))</f>
        <v>0.73</v>
      </c>
    </row>
    <row r="317" spans="1:7" x14ac:dyDescent="0.3">
      <c r="A317" s="171" t="s">
        <v>630</v>
      </c>
      <c r="B317" s="171">
        <v>2021</v>
      </c>
      <c r="C317" s="171">
        <v>4</v>
      </c>
      <c r="D317" s="171" t="s">
        <v>4308</v>
      </c>
      <c r="E317" s="172">
        <v>0.72</v>
      </c>
      <c r="F317" s="172">
        <v>0.72</v>
      </c>
      <c r="G317" s="172">
        <f>IF(portfolio_toggle!$A$1=46,E317,
IF(portfolio_toggle!$A$1=38,F317,
"error: please specify 38 or 46 MMT"))</f>
        <v>0.72</v>
      </c>
    </row>
    <row r="318" spans="1:7" x14ac:dyDescent="0.3">
      <c r="A318" s="171" t="s">
        <v>630</v>
      </c>
      <c r="B318" s="171">
        <v>2021</v>
      </c>
      <c r="C318" s="171">
        <v>5</v>
      </c>
      <c r="D318" s="171" t="s">
        <v>4309</v>
      </c>
      <c r="E318" s="172">
        <v>0.69</v>
      </c>
      <c r="F318" s="172">
        <v>0.69</v>
      </c>
      <c r="G318" s="172">
        <f>IF(portfolio_toggle!$A$1=46,E318,
IF(portfolio_toggle!$A$1=38,F318,
"error: please specify 38 or 46 MMT"))</f>
        <v>0.69</v>
      </c>
    </row>
    <row r="319" spans="1:7" x14ac:dyDescent="0.3">
      <c r="A319" s="171" t="s">
        <v>630</v>
      </c>
      <c r="B319" s="171">
        <v>2021</v>
      </c>
      <c r="C319" s="171">
        <v>6</v>
      </c>
      <c r="D319" s="171" t="s">
        <v>4310</v>
      </c>
      <c r="E319" s="172">
        <v>0.74</v>
      </c>
      <c r="F319" s="172">
        <v>0.74</v>
      </c>
      <c r="G319" s="172">
        <f>IF(portfolio_toggle!$A$1=46,E319,
IF(portfolio_toggle!$A$1=38,F319,
"error: please specify 38 or 46 MMT"))</f>
        <v>0.74</v>
      </c>
    </row>
    <row r="320" spans="1:7" x14ac:dyDescent="0.3">
      <c r="A320" s="171" t="s">
        <v>630</v>
      </c>
      <c r="B320" s="171">
        <v>2021</v>
      </c>
      <c r="C320" s="171">
        <v>7</v>
      </c>
      <c r="D320" s="171" t="s">
        <v>4311</v>
      </c>
      <c r="E320" s="172">
        <v>0.73</v>
      </c>
      <c r="F320" s="172">
        <v>0.73</v>
      </c>
      <c r="G320" s="172">
        <f>IF(portfolio_toggle!$A$1=46,E320,
IF(portfolio_toggle!$A$1=38,F320,
"error: please specify 38 or 46 MMT"))</f>
        <v>0.73</v>
      </c>
    </row>
    <row r="321" spans="1:7" x14ac:dyDescent="0.3">
      <c r="A321" s="171" t="s">
        <v>630</v>
      </c>
      <c r="B321" s="171">
        <v>2021</v>
      </c>
      <c r="C321" s="171">
        <v>8</v>
      </c>
      <c r="D321" s="171" t="s">
        <v>4312</v>
      </c>
      <c r="E321" s="172">
        <v>0.72</v>
      </c>
      <c r="F321" s="172">
        <v>0.72</v>
      </c>
      <c r="G321" s="172">
        <f>IF(portfolio_toggle!$A$1=46,E321,
IF(portfolio_toggle!$A$1=38,F321,
"error: please specify 38 or 46 MMT"))</f>
        <v>0.72</v>
      </c>
    </row>
    <row r="322" spans="1:7" x14ac:dyDescent="0.3">
      <c r="A322" s="171" t="s">
        <v>630</v>
      </c>
      <c r="B322" s="171">
        <v>2021</v>
      </c>
      <c r="C322" s="171">
        <v>9</v>
      </c>
      <c r="D322" s="171" t="s">
        <v>4313</v>
      </c>
      <c r="E322" s="172">
        <v>0.71</v>
      </c>
      <c r="F322" s="172">
        <v>0.71</v>
      </c>
      <c r="G322" s="172">
        <f>IF(portfolio_toggle!$A$1=46,E322,
IF(portfolio_toggle!$A$1=38,F322,
"error: please specify 38 or 46 MMT"))</f>
        <v>0.71</v>
      </c>
    </row>
    <row r="323" spans="1:7" x14ac:dyDescent="0.3">
      <c r="A323" s="171" t="s">
        <v>630</v>
      </c>
      <c r="B323" s="171">
        <v>2021</v>
      </c>
      <c r="C323" s="171">
        <v>10</v>
      </c>
      <c r="D323" s="171" t="s">
        <v>4314</v>
      </c>
      <c r="E323" s="172">
        <v>0.64</v>
      </c>
      <c r="F323" s="172">
        <v>0.64</v>
      </c>
      <c r="G323" s="172">
        <f>IF(portfolio_toggle!$A$1=46,E323,
IF(portfolio_toggle!$A$1=38,F323,
"error: please specify 38 or 46 MMT"))</f>
        <v>0.64</v>
      </c>
    </row>
    <row r="324" spans="1:7" x14ac:dyDescent="0.3">
      <c r="A324" s="171" t="s">
        <v>630</v>
      </c>
      <c r="B324" s="171">
        <v>2021</v>
      </c>
      <c r="C324" s="171">
        <v>11</v>
      </c>
      <c r="D324" s="171" t="s">
        <v>4315</v>
      </c>
      <c r="E324" s="172">
        <v>0.56000000000000005</v>
      </c>
      <c r="F324" s="172">
        <v>0.56000000000000005</v>
      </c>
      <c r="G324" s="172">
        <f>IF(portfolio_toggle!$A$1=46,E324,
IF(portfolio_toggle!$A$1=38,F324,
"error: please specify 38 or 46 MMT"))</f>
        <v>0.56000000000000005</v>
      </c>
    </row>
    <row r="325" spans="1:7" x14ac:dyDescent="0.3">
      <c r="A325" s="171" t="s">
        <v>630</v>
      </c>
      <c r="B325" s="171">
        <v>2021</v>
      </c>
      <c r="C325" s="171">
        <v>12</v>
      </c>
      <c r="D325" s="171" t="s">
        <v>4316</v>
      </c>
      <c r="E325" s="172">
        <v>0.64</v>
      </c>
      <c r="F325" s="172">
        <v>0.64</v>
      </c>
      <c r="G325" s="172">
        <f>IF(portfolio_toggle!$A$1=46,E325,
IF(portfolio_toggle!$A$1=38,F325,
"error: please specify 38 or 46 MMT"))</f>
        <v>0.64</v>
      </c>
    </row>
    <row r="326" spans="1:7" x14ac:dyDescent="0.3">
      <c r="A326" s="171" t="s">
        <v>631</v>
      </c>
      <c r="B326" s="171">
        <v>2021</v>
      </c>
      <c r="C326" s="171">
        <v>1</v>
      </c>
      <c r="D326" s="171" t="s">
        <v>4317</v>
      </c>
      <c r="E326" s="172">
        <v>1</v>
      </c>
      <c r="F326" s="172">
        <v>1</v>
      </c>
      <c r="G326" s="172">
        <f>IF(portfolio_toggle!$A$1=46,E326,
IF(portfolio_toggle!$A$1=38,F326,
"error: please specify 38 or 46 MMT"))</f>
        <v>1</v>
      </c>
    </row>
    <row r="327" spans="1:7" x14ac:dyDescent="0.3">
      <c r="A327" s="171" t="s">
        <v>631</v>
      </c>
      <c r="B327" s="171">
        <v>2021</v>
      </c>
      <c r="C327" s="171">
        <v>2</v>
      </c>
      <c r="D327" s="171" t="s">
        <v>4318</v>
      </c>
      <c r="E327" s="172">
        <v>1</v>
      </c>
      <c r="F327" s="172">
        <v>1</v>
      </c>
      <c r="G327" s="172">
        <f>IF(portfolio_toggle!$A$1=46,E327,
IF(portfolio_toggle!$A$1=38,F327,
"error: please specify 38 or 46 MMT"))</f>
        <v>1</v>
      </c>
    </row>
    <row r="328" spans="1:7" x14ac:dyDescent="0.3">
      <c r="A328" s="171" t="s">
        <v>631</v>
      </c>
      <c r="B328" s="171">
        <v>2021</v>
      </c>
      <c r="C328" s="171">
        <v>3</v>
      </c>
      <c r="D328" s="171" t="s">
        <v>4319</v>
      </c>
      <c r="E328" s="172">
        <v>1</v>
      </c>
      <c r="F328" s="172">
        <v>1</v>
      </c>
      <c r="G328" s="172">
        <f>IF(portfolio_toggle!$A$1=46,E328,
IF(portfolio_toggle!$A$1=38,F328,
"error: please specify 38 or 46 MMT"))</f>
        <v>1</v>
      </c>
    </row>
    <row r="329" spans="1:7" x14ac:dyDescent="0.3">
      <c r="A329" s="171" t="s">
        <v>631</v>
      </c>
      <c r="B329" s="171">
        <v>2021</v>
      </c>
      <c r="C329" s="171">
        <v>4</v>
      </c>
      <c r="D329" s="171" t="s">
        <v>4320</v>
      </c>
      <c r="E329" s="172">
        <v>1</v>
      </c>
      <c r="F329" s="172">
        <v>1</v>
      </c>
      <c r="G329" s="172">
        <f>IF(portfolio_toggle!$A$1=46,E329,
IF(portfolio_toggle!$A$1=38,F329,
"error: please specify 38 or 46 MMT"))</f>
        <v>1</v>
      </c>
    </row>
    <row r="330" spans="1:7" x14ac:dyDescent="0.3">
      <c r="A330" s="171" t="s">
        <v>631</v>
      </c>
      <c r="B330" s="171">
        <v>2021</v>
      </c>
      <c r="C330" s="171">
        <v>5</v>
      </c>
      <c r="D330" s="171" t="s">
        <v>4321</v>
      </c>
      <c r="E330" s="172">
        <v>1</v>
      </c>
      <c r="F330" s="172">
        <v>1</v>
      </c>
      <c r="G330" s="172">
        <f>IF(portfolio_toggle!$A$1=46,E330,
IF(portfolio_toggle!$A$1=38,F330,
"error: please specify 38 or 46 MMT"))</f>
        <v>1</v>
      </c>
    </row>
    <row r="331" spans="1:7" x14ac:dyDescent="0.3">
      <c r="A331" s="171" t="s">
        <v>631</v>
      </c>
      <c r="B331" s="171">
        <v>2021</v>
      </c>
      <c r="C331" s="171">
        <v>6</v>
      </c>
      <c r="D331" s="171" t="s">
        <v>4322</v>
      </c>
      <c r="E331" s="172">
        <v>1</v>
      </c>
      <c r="F331" s="172">
        <v>1</v>
      </c>
      <c r="G331" s="172">
        <f>IF(portfolio_toggle!$A$1=46,E331,
IF(portfolio_toggle!$A$1=38,F331,
"error: please specify 38 or 46 MMT"))</f>
        <v>1</v>
      </c>
    </row>
    <row r="332" spans="1:7" x14ac:dyDescent="0.3">
      <c r="A332" s="171" t="s">
        <v>631</v>
      </c>
      <c r="B332" s="171">
        <v>2021</v>
      </c>
      <c r="C332" s="171">
        <v>7</v>
      </c>
      <c r="D332" s="171" t="s">
        <v>4323</v>
      </c>
      <c r="E332" s="172">
        <v>1</v>
      </c>
      <c r="F332" s="172">
        <v>1</v>
      </c>
      <c r="G332" s="172">
        <f>IF(portfolio_toggle!$A$1=46,E332,
IF(portfolio_toggle!$A$1=38,F332,
"error: please specify 38 or 46 MMT"))</f>
        <v>1</v>
      </c>
    </row>
    <row r="333" spans="1:7" x14ac:dyDescent="0.3">
      <c r="A333" s="171" t="s">
        <v>631</v>
      </c>
      <c r="B333" s="171">
        <v>2021</v>
      </c>
      <c r="C333" s="171">
        <v>8</v>
      </c>
      <c r="D333" s="171" t="s">
        <v>4324</v>
      </c>
      <c r="E333" s="172">
        <v>1</v>
      </c>
      <c r="F333" s="172">
        <v>1</v>
      </c>
      <c r="G333" s="172">
        <f>IF(portfolio_toggle!$A$1=46,E333,
IF(portfolio_toggle!$A$1=38,F333,
"error: please specify 38 or 46 MMT"))</f>
        <v>1</v>
      </c>
    </row>
    <row r="334" spans="1:7" x14ac:dyDescent="0.3">
      <c r="A334" s="171" t="s">
        <v>631</v>
      </c>
      <c r="B334" s="171">
        <v>2021</v>
      </c>
      <c r="C334" s="171">
        <v>9</v>
      </c>
      <c r="D334" s="171" t="s">
        <v>4325</v>
      </c>
      <c r="E334" s="172">
        <v>1</v>
      </c>
      <c r="F334" s="172">
        <v>1</v>
      </c>
      <c r="G334" s="172">
        <f>IF(portfolio_toggle!$A$1=46,E334,
IF(portfolio_toggle!$A$1=38,F334,
"error: please specify 38 or 46 MMT"))</f>
        <v>1</v>
      </c>
    </row>
    <row r="335" spans="1:7" x14ac:dyDescent="0.3">
      <c r="A335" s="171" t="s">
        <v>631</v>
      </c>
      <c r="B335" s="171">
        <v>2021</v>
      </c>
      <c r="C335" s="171">
        <v>10</v>
      </c>
      <c r="D335" s="171" t="s">
        <v>4326</v>
      </c>
      <c r="E335" s="172">
        <v>1</v>
      </c>
      <c r="F335" s="172">
        <v>1</v>
      </c>
      <c r="G335" s="172">
        <f>IF(portfolio_toggle!$A$1=46,E335,
IF(portfolio_toggle!$A$1=38,F335,
"error: please specify 38 or 46 MMT"))</f>
        <v>1</v>
      </c>
    </row>
    <row r="336" spans="1:7" x14ac:dyDescent="0.3">
      <c r="A336" s="171" t="s">
        <v>631</v>
      </c>
      <c r="B336" s="171">
        <v>2021</v>
      </c>
      <c r="C336" s="171">
        <v>11</v>
      </c>
      <c r="D336" s="171" t="s">
        <v>4327</v>
      </c>
      <c r="E336" s="172">
        <v>1</v>
      </c>
      <c r="F336" s="172">
        <v>1</v>
      </c>
      <c r="G336" s="172">
        <f>IF(portfolio_toggle!$A$1=46,E336,
IF(portfolio_toggle!$A$1=38,F336,
"error: please specify 38 or 46 MMT"))</f>
        <v>1</v>
      </c>
    </row>
    <row r="337" spans="1:7" x14ac:dyDescent="0.3">
      <c r="A337" s="171" t="s">
        <v>631</v>
      </c>
      <c r="B337" s="171">
        <v>2021</v>
      </c>
      <c r="C337" s="171">
        <v>12</v>
      </c>
      <c r="D337" s="171" t="s">
        <v>4328</v>
      </c>
      <c r="E337" s="172">
        <v>1</v>
      </c>
      <c r="F337" s="172">
        <v>1</v>
      </c>
      <c r="G337" s="172">
        <f>IF(portfolio_toggle!$A$1=46,E337,
IF(portfolio_toggle!$A$1=38,F337,
"error: please specify 38 or 46 MMT"))</f>
        <v>1</v>
      </c>
    </row>
    <row r="338" spans="1:7" x14ac:dyDescent="0.3">
      <c r="A338" s="171" t="s">
        <v>632</v>
      </c>
      <c r="B338" s="171">
        <v>2021</v>
      </c>
      <c r="C338" s="171">
        <v>1</v>
      </c>
      <c r="D338" s="171" t="s">
        <v>4329</v>
      </c>
      <c r="E338" s="172">
        <v>1</v>
      </c>
      <c r="F338" s="172">
        <v>1</v>
      </c>
      <c r="G338" s="172">
        <f>IF(portfolio_toggle!$A$1=46,E338,
IF(portfolio_toggle!$A$1=38,F338,
"error: please specify 38 or 46 MMT"))</f>
        <v>1</v>
      </c>
    </row>
    <row r="339" spans="1:7" x14ac:dyDescent="0.3">
      <c r="A339" s="171" t="s">
        <v>632</v>
      </c>
      <c r="B339" s="171">
        <v>2021</v>
      </c>
      <c r="C339" s="171">
        <v>2</v>
      </c>
      <c r="D339" s="171" t="s">
        <v>4330</v>
      </c>
      <c r="E339" s="172">
        <v>1</v>
      </c>
      <c r="F339" s="172">
        <v>1</v>
      </c>
      <c r="G339" s="172">
        <f>IF(portfolio_toggle!$A$1=46,E339,
IF(portfolio_toggle!$A$1=38,F339,
"error: please specify 38 or 46 MMT"))</f>
        <v>1</v>
      </c>
    </row>
    <row r="340" spans="1:7" x14ac:dyDescent="0.3">
      <c r="A340" s="171" t="s">
        <v>632</v>
      </c>
      <c r="B340" s="171">
        <v>2021</v>
      </c>
      <c r="C340" s="171">
        <v>3</v>
      </c>
      <c r="D340" s="171" t="s">
        <v>4331</v>
      </c>
      <c r="E340" s="172">
        <v>1</v>
      </c>
      <c r="F340" s="172">
        <v>1</v>
      </c>
      <c r="G340" s="172">
        <f>IF(portfolio_toggle!$A$1=46,E340,
IF(portfolio_toggle!$A$1=38,F340,
"error: please specify 38 or 46 MMT"))</f>
        <v>1</v>
      </c>
    </row>
    <row r="341" spans="1:7" x14ac:dyDescent="0.3">
      <c r="A341" s="171" t="s">
        <v>632</v>
      </c>
      <c r="B341" s="171">
        <v>2021</v>
      </c>
      <c r="C341" s="171">
        <v>4</v>
      </c>
      <c r="D341" s="171" t="s">
        <v>4332</v>
      </c>
      <c r="E341" s="172">
        <v>1</v>
      </c>
      <c r="F341" s="172">
        <v>1</v>
      </c>
      <c r="G341" s="172">
        <f>IF(portfolio_toggle!$A$1=46,E341,
IF(portfolio_toggle!$A$1=38,F341,
"error: please specify 38 or 46 MMT"))</f>
        <v>1</v>
      </c>
    </row>
    <row r="342" spans="1:7" x14ac:dyDescent="0.3">
      <c r="A342" s="171" t="s">
        <v>632</v>
      </c>
      <c r="B342" s="171">
        <v>2021</v>
      </c>
      <c r="C342" s="171">
        <v>5</v>
      </c>
      <c r="D342" s="171" t="s">
        <v>4333</v>
      </c>
      <c r="E342" s="172">
        <v>1</v>
      </c>
      <c r="F342" s="172">
        <v>1</v>
      </c>
      <c r="G342" s="172">
        <f>IF(portfolio_toggle!$A$1=46,E342,
IF(portfolio_toggle!$A$1=38,F342,
"error: please specify 38 or 46 MMT"))</f>
        <v>1</v>
      </c>
    </row>
    <row r="343" spans="1:7" x14ac:dyDescent="0.3">
      <c r="A343" s="171" t="s">
        <v>632</v>
      </c>
      <c r="B343" s="171">
        <v>2021</v>
      </c>
      <c r="C343" s="171">
        <v>6</v>
      </c>
      <c r="D343" s="171" t="s">
        <v>4334</v>
      </c>
      <c r="E343" s="172">
        <v>1</v>
      </c>
      <c r="F343" s="172">
        <v>1</v>
      </c>
      <c r="G343" s="172">
        <f>IF(portfolio_toggle!$A$1=46,E343,
IF(portfolio_toggle!$A$1=38,F343,
"error: please specify 38 or 46 MMT"))</f>
        <v>1</v>
      </c>
    </row>
    <row r="344" spans="1:7" x14ac:dyDescent="0.3">
      <c r="A344" s="171" t="s">
        <v>632</v>
      </c>
      <c r="B344" s="171">
        <v>2021</v>
      </c>
      <c r="C344" s="171">
        <v>7</v>
      </c>
      <c r="D344" s="171" t="s">
        <v>4335</v>
      </c>
      <c r="E344" s="172">
        <v>1</v>
      </c>
      <c r="F344" s="172">
        <v>1</v>
      </c>
      <c r="G344" s="172">
        <f>IF(portfolio_toggle!$A$1=46,E344,
IF(portfolio_toggle!$A$1=38,F344,
"error: please specify 38 or 46 MMT"))</f>
        <v>1</v>
      </c>
    </row>
    <row r="345" spans="1:7" x14ac:dyDescent="0.3">
      <c r="A345" s="171" t="s">
        <v>632</v>
      </c>
      <c r="B345" s="171">
        <v>2021</v>
      </c>
      <c r="C345" s="171">
        <v>8</v>
      </c>
      <c r="D345" s="171" t="s">
        <v>4336</v>
      </c>
      <c r="E345" s="172">
        <v>1</v>
      </c>
      <c r="F345" s="172">
        <v>1</v>
      </c>
      <c r="G345" s="172">
        <f>IF(portfolio_toggle!$A$1=46,E345,
IF(portfolio_toggle!$A$1=38,F345,
"error: please specify 38 or 46 MMT"))</f>
        <v>1</v>
      </c>
    </row>
    <row r="346" spans="1:7" x14ac:dyDescent="0.3">
      <c r="A346" s="171" t="s">
        <v>632</v>
      </c>
      <c r="B346" s="171">
        <v>2021</v>
      </c>
      <c r="C346" s="171">
        <v>9</v>
      </c>
      <c r="D346" s="171" t="s">
        <v>4337</v>
      </c>
      <c r="E346" s="172">
        <v>1</v>
      </c>
      <c r="F346" s="172">
        <v>1</v>
      </c>
      <c r="G346" s="172">
        <f>IF(portfolio_toggle!$A$1=46,E346,
IF(portfolio_toggle!$A$1=38,F346,
"error: please specify 38 or 46 MMT"))</f>
        <v>1</v>
      </c>
    </row>
    <row r="347" spans="1:7" x14ac:dyDescent="0.3">
      <c r="A347" s="171" t="s">
        <v>632</v>
      </c>
      <c r="B347" s="171">
        <v>2021</v>
      </c>
      <c r="C347" s="171">
        <v>10</v>
      </c>
      <c r="D347" s="171" t="s">
        <v>4338</v>
      </c>
      <c r="E347" s="172">
        <v>1</v>
      </c>
      <c r="F347" s="172">
        <v>1</v>
      </c>
      <c r="G347" s="172">
        <f>IF(portfolio_toggle!$A$1=46,E347,
IF(portfolio_toggle!$A$1=38,F347,
"error: please specify 38 or 46 MMT"))</f>
        <v>1</v>
      </c>
    </row>
    <row r="348" spans="1:7" x14ac:dyDescent="0.3">
      <c r="A348" s="171" t="s">
        <v>632</v>
      </c>
      <c r="B348" s="171">
        <v>2021</v>
      </c>
      <c r="C348" s="171">
        <v>11</v>
      </c>
      <c r="D348" s="171" t="s">
        <v>4339</v>
      </c>
      <c r="E348" s="172">
        <v>1</v>
      </c>
      <c r="F348" s="172">
        <v>1</v>
      </c>
      <c r="G348" s="172">
        <f>IF(portfolio_toggle!$A$1=46,E348,
IF(portfolio_toggle!$A$1=38,F348,
"error: please specify 38 or 46 MMT"))</f>
        <v>1</v>
      </c>
    </row>
    <row r="349" spans="1:7" x14ac:dyDescent="0.3">
      <c r="A349" s="171" t="s">
        <v>632</v>
      </c>
      <c r="B349" s="171">
        <v>2021</v>
      </c>
      <c r="C349" s="171">
        <v>12</v>
      </c>
      <c r="D349" s="171" t="s">
        <v>4340</v>
      </c>
      <c r="E349" s="172">
        <v>1</v>
      </c>
      <c r="F349" s="172">
        <v>1</v>
      </c>
      <c r="G349" s="172">
        <f>IF(portfolio_toggle!$A$1=46,E349,
IF(portfolio_toggle!$A$1=38,F349,
"error: please specify 38 or 46 MMT"))</f>
        <v>1</v>
      </c>
    </row>
    <row r="350" spans="1:7" x14ac:dyDescent="0.3">
      <c r="A350" s="171" t="s">
        <v>633</v>
      </c>
      <c r="B350" s="171">
        <v>2021</v>
      </c>
      <c r="C350" s="171">
        <v>1</v>
      </c>
      <c r="D350" s="171" t="s">
        <v>4341</v>
      </c>
      <c r="E350" s="172">
        <v>1</v>
      </c>
      <c r="F350" s="172">
        <v>1</v>
      </c>
      <c r="G350" s="172">
        <f>IF(portfolio_toggle!$A$1=46,E350,
IF(portfolio_toggle!$A$1=38,F350,
"error: please specify 38 or 46 MMT"))</f>
        <v>1</v>
      </c>
    </row>
    <row r="351" spans="1:7" x14ac:dyDescent="0.3">
      <c r="A351" s="171" t="s">
        <v>633</v>
      </c>
      <c r="B351" s="171">
        <v>2021</v>
      </c>
      <c r="C351" s="171">
        <v>2</v>
      </c>
      <c r="D351" s="171" t="s">
        <v>4342</v>
      </c>
      <c r="E351" s="172">
        <v>1</v>
      </c>
      <c r="F351" s="172">
        <v>1</v>
      </c>
      <c r="G351" s="172">
        <f>IF(portfolio_toggle!$A$1=46,E351,
IF(portfolio_toggle!$A$1=38,F351,
"error: please specify 38 or 46 MMT"))</f>
        <v>1</v>
      </c>
    </row>
    <row r="352" spans="1:7" x14ac:dyDescent="0.3">
      <c r="A352" s="171" t="s">
        <v>633</v>
      </c>
      <c r="B352" s="171">
        <v>2021</v>
      </c>
      <c r="C352" s="171">
        <v>3</v>
      </c>
      <c r="D352" s="171" t="s">
        <v>4343</v>
      </c>
      <c r="E352" s="172">
        <v>1</v>
      </c>
      <c r="F352" s="172">
        <v>1</v>
      </c>
      <c r="G352" s="172">
        <f>IF(portfolio_toggle!$A$1=46,E352,
IF(portfolio_toggle!$A$1=38,F352,
"error: please specify 38 or 46 MMT"))</f>
        <v>1</v>
      </c>
    </row>
    <row r="353" spans="1:7" x14ac:dyDescent="0.3">
      <c r="A353" s="171" t="s">
        <v>633</v>
      </c>
      <c r="B353" s="171">
        <v>2021</v>
      </c>
      <c r="C353" s="171">
        <v>4</v>
      </c>
      <c r="D353" s="171" t="s">
        <v>4344</v>
      </c>
      <c r="E353" s="172">
        <v>1</v>
      </c>
      <c r="F353" s="172">
        <v>1</v>
      </c>
      <c r="G353" s="172">
        <f>IF(portfolio_toggle!$A$1=46,E353,
IF(portfolio_toggle!$A$1=38,F353,
"error: please specify 38 or 46 MMT"))</f>
        <v>1</v>
      </c>
    </row>
    <row r="354" spans="1:7" x14ac:dyDescent="0.3">
      <c r="A354" s="171" t="s">
        <v>633</v>
      </c>
      <c r="B354" s="171">
        <v>2021</v>
      </c>
      <c r="C354" s="171">
        <v>5</v>
      </c>
      <c r="D354" s="171" t="s">
        <v>4345</v>
      </c>
      <c r="E354" s="172">
        <v>1</v>
      </c>
      <c r="F354" s="172">
        <v>1</v>
      </c>
      <c r="G354" s="172">
        <f>IF(portfolio_toggle!$A$1=46,E354,
IF(portfolio_toggle!$A$1=38,F354,
"error: please specify 38 or 46 MMT"))</f>
        <v>1</v>
      </c>
    </row>
    <row r="355" spans="1:7" x14ac:dyDescent="0.3">
      <c r="A355" s="171" t="s">
        <v>633</v>
      </c>
      <c r="B355" s="171">
        <v>2021</v>
      </c>
      <c r="C355" s="171">
        <v>6</v>
      </c>
      <c r="D355" s="171" t="s">
        <v>4346</v>
      </c>
      <c r="E355" s="172">
        <v>1</v>
      </c>
      <c r="F355" s="172">
        <v>1</v>
      </c>
      <c r="G355" s="172">
        <f>IF(portfolio_toggle!$A$1=46,E355,
IF(portfolio_toggle!$A$1=38,F355,
"error: please specify 38 or 46 MMT"))</f>
        <v>1</v>
      </c>
    </row>
    <row r="356" spans="1:7" x14ac:dyDescent="0.3">
      <c r="A356" s="171" t="s">
        <v>633</v>
      </c>
      <c r="B356" s="171">
        <v>2021</v>
      </c>
      <c r="C356" s="171">
        <v>7</v>
      </c>
      <c r="D356" s="171" t="s">
        <v>4347</v>
      </c>
      <c r="E356" s="172">
        <v>1</v>
      </c>
      <c r="F356" s="172">
        <v>1</v>
      </c>
      <c r="G356" s="172">
        <f>IF(portfolio_toggle!$A$1=46,E356,
IF(portfolio_toggle!$A$1=38,F356,
"error: please specify 38 or 46 MMT"))</f>
        <v>1</v>
      </c>
    </row>
    <row r="357" spans="1:7" x14ac:dyDescent="0.3">
      <c r="A357" s="171" t="s">
        <v>633</v>
      </c>
      <c r="B357" s="171">
        <v>2021</v>
      </c>
      <c r="C357" s="171">
        <v>8</v>
      </c>
      <c r="D357" s="171" t="s">
        <v>4348</v>
      </c>
      <c r="E357" s="172">
        <v>1</v>
      </c>
      <c r="F357" s="172">
        <v>1</v>
      </c>
      <c r="G357" s="172">
        <f>IF(portfolio_toggle!$A$1=46,E357,
IF(portfolio_toggle!$A$1=38,F357,
"error: please specify 38 or 46 MMT"))</f>
        <v>1</v>
      </c>
    </row>
    <row r="358" spans="1:7" x14ac:dyDescent="0.3">
      <c r="A358" s="171" t="s">
        <v>633</v>
      </c>
      <c r="B358" s="171">
        <v>2021</v>
      </c>
      <c r="C358" s="171">
        <v>9</v>
      </c>
      <c r="D358" s="171" t="s">
        <v>4349</v>
      </c>
      <c r="E358" s="172">
        <v>1</v>
      </c>
      <c r="F358" s="172">
        <v>1</v>
      </c>
      <c r="G358" s="172">
        <f>IF(portfolio_toggle!$A$1=46,E358,
IF(portfolio_toggle!$A$1=38,F358,
"error: please specify 38 or 46 MMT"))</f>
        <v>1</v>
      </c>
    </row>
    <row r="359" spans="1:7" x14ac:dyDescent="0.3">
      <c r="A359" s="171" t="s">
        <v>633</v>
      </c>
      <c r="B359" s="171">
        <v>2021</v>
      </c>
      <c r="C359" s="171">
        <v>10</v>
      </c>
      <c r="D359" s="171" t="s">
        <v>4350</v>
      </c>
      <c r="E359" s="172">
        <v>1</v>
      </c>
      <c r="F359" s="172">
        <v>1</v>
      </c>
      <c r="G359" s="172">
        <f>IF(portfolio_toggle!$A$1=46,E359,
IF(portfolio_toggle!$A$1=38,F359,
"error: please specify 38 or 46 MMT"))</f>
        <v>1</v>
      </c>
    </row>
    <row r="360" spans="1:7" x14ac:dyDescent="0.3">
      <c r="A360" s="171" t="s">
        <v>633</v>
      </c>
      <c r="B360" s="171">
        <v>2021</v>
      </c>
      <c r="C360" s="171">
        <v>11</v>
      </c>
      <c r="D360" s="171" t="s">
        <v>4351</v>
      </c>
      <c r="E360" s="172">
        <v>1</v>
      </c>
      <c r="F360" s="172">
        <v>1</v>
      </c>
      <c r="G360" s="172">
        <f>IF(portfolio_toggle!$A$1=46,E360,
IF(portfolio_toggle!$A$1=38,F360,
"error: please specify 38 or 46 MMT"))</f>
        <v>1</v>
      </c>
    </row>
    <row r="361" spans="1:7" x14ac:dyDescent="0.3">
      <c r="A361" s="171" t="s">
        <v>633</v>
      </c>
      <c r="B361" s="171">
        <v>2021</v>
      </c>
      <c r="C361" s="171">
        <v>12</v>
      </c>
      <c r="D361" s="171" t="s">
        <v>4352</v>
      </c>
      <c r="E361" s="172">
        <v>1</v>
      </c>
      <c r="F361" s="172">
        <v>1</v>
      </c>
      <c r="G361" s="172">
        <f>IF(portfolio_toggle!$A$1=46,E361,
IF(portfolio_toggle!$A$1=38,F361,
"error: please specify 38 or 46 MMT"))</f>
        <v>1</v>
      </c>
    </row>
    <row r="362" spans="1:7" x14ac:dyDescent="0.3">
      <c r="A362" s="171" t="s">
        <v>626</v>
      </c>
      <c r="B362" s="171">
        <v>2022</v>
      </c>
      <c r="C362" s="171">
        <v>1</v>
      </c>
      <c r="D362" s="171" t="s">
        <v>4353</v>
      </c>
      <c r="E362" s="172">
        <v>0.82</v>
      </c>
      <c r="F362" s="172">
        <v>0.82</v>
      </c>
      <c r="G362" s="172">
        <f>IF(portfolio_toggle!$A$1=46,E362,
IF(portfolio_toggle!$A$1=38,F362,
"error: please specify 38 or 46 MMT"))</f>
        <v>0.82</v>
      </c>
    </row>
    <row r="363" spans="1:7" x14ac:dyDescent="0.3">
      <c r="A363" s="171" t="s">
        <v>626</v>
      </c>
      <c r="B363" s="171">
        <v>2022</v>
      </c>
      <c r="C363" s="171">
        <v>2</v>
      </c>
      <c r="D363" s="171" t="s">
        <v>4354</v>
      </c>
      <c r="E363" s="172">
        <v>0.86</v>
      </c>
      <c r="F363" s="172">
        <v>0.86</v>
      </c>
      <c r="G363" s="172">
        <f>IF(portfolio_toggle!$A$1=46,E363,
IF(portfolio_toggle!$A$1=38,F363,
"error: please specify 38 or 46 MMT"))</f>
        <v>0.86</v>
      </c>
    </row>
    <row r="364" spans="1:7" x14ac:dyDescent="0.3">
      <c r="A364" s="171" t="s">
        <v>626</v>
      </c>
      <c r="B364" s="171">
        <v>2022</v>
      </c>
      <c r="C364" s="171">
        <v>3</v>
      </c>
      <c r="D364" s="171" t="s">
        <v>4355</v>
      </c>
      <c r="E364" s="172">
        <v>0.84</v>
      </c>
      <c r="F364" s="172">
        <v>0.84</v>
      </c>
      <c r="G364" s="172">
        <f>IF(portfolio_toggle!$A$1=46,E364,
IF(portfolio_toggle!$A$1=38,F364,
"error: please specify 38 or 46 MMT"))</f>
        <v>0.84</v>
      </c>
    </row>
    <row r="365" spans="1:7" x14ac:dyDescent="0.3">
      <c r="A365" s="171" t="s">
        <v>626</v>
      </c>
      <c r="B365" s="171">
        <v>2022</v>
      </c>
      <c r="C365" s="171">
        <v>4</v>
      </c>
      <c r="D365" s="171" t="s">
        <v>4356</v>
      </c>
      <c r="E365" s="172">
        <v>0.76</v>
      </c>
      <c r="F365" s="172">
        <v>0.76</v>
      </c>
      <c r="G365" s="172">
        <f>IF(portfolio_toggle!$A$1=46,E365,
IF(portfolio_toggle!$A$1=38,F365,
"error: please specify 38 or 46 MMT"))</f>
        <v>0.76</v>
      </c>
    </row>
    <row r="366" spans="1:7" x14ac:dyDescent="0.3">
      <c r="A366" s="171" t="s">
        <v>626</v>
      </c>
      <c r="B366" s="171">
        <v>2022</v>
      </c>
      <c r="C366" s="171">
        <v>5</v>
      </c>
      <c r="D366" s="171" t="s">
        <v>4357</v>
      </c>
      <c r="E366" s="172">
        <v>0.83</v>
      </c>
      <c r="F366" s="172">
        <v>0.83</v>
      </c>
      <c r="G366" s="172">
        <f>IF(portfolio_toggle!$A$1=46,E366,
IF(portfolio_toggle!$A$1=38,F366,
"error: please specify 38 or 46 MMT"))</f>
        <v>0.83</v>
      </c>
    </row>
    <row r="367" spans="1:7" x14ac:dyDescent="0.3">
      <c r="A367" s="171" t="s">
        <v>626</v>
      </c>
      <c r="B367" s="171">
        <v>2022</v>
      </c>
      <c r="C367" s="171">
        <v>6</v>
      </c>
      <c r="D367" s="171" t="s">
        <v>4358</v>
      </c>
      <c r="E367" s="172">
        <v>0.89</v>
      </c>
      <c r="F367" s="172">
        <v>0.89</v>
      </c>
      <c r="G367" s="172">
        <f>IF(portfolio_toggle!$A$1=46,E367,
IF(portfolio_toggle!$A$1=38,F367,
"error: please specify 38 or 46 MMT"))</f>
        <v>0.89</v>
      </c>
    </row>
    <row r="368" spans="1:7" x14ac:dyDescent="0.3">
      <c r="A368" s="171" t="s">
        <v>626</v>
      </c>
      <c r="B368" s="171">
        <v>2022</v>
      </c>
      <c r="C368" s="171">
        <v>7</v>
      </c>
      <c r="D368" s="171" t="s">
        <v>4359</v>
      </c>
      <c r="E368" s="172">
        <v>0.87</v>
      </c>
      <c r="F368" s="172">
        <v>0.87</v>
      </c>
      <c r="G368" s="172">
        <f>IF(portfolio_toggle!$A$1=46,E368,
IF(portfolio_toggle!$A$1=38,F368,
"error: please specify 38 or 46 MMT"))</f>
        <v>0.87</v>
      </c>
    </row>
    <row r="369" spans="1:7" x14ac:dyDescent="0.3">
      <c r="A369" s="171" t="s">
        <v>626</v>
      </c>
      <c r="B369" s="171">
        <v>2022</v>
      </c>
      <c r="C369" s="171">
        <v>8</v>
      </c>
      <c r="D369" s="171" t="s">
        <v>4360</v>
      </c>
      <c r="E369" s="172">
        <v>0.9</v>
      </c>
      <c r="F369" s="172">
        <v>0.9</v>
      </c>
      <c r="G369" s="172">
        <f>IF(portfolio_toggle!$A$1=46,E369,
IF(portfolio_toggle!$A$1=38,F369,
"error: please specify 38 or 46 MMT"))</f>
        <v>0.9</v>
      </c>
    </row>
    <row r="370" spans="1:7" x14ac:dyDescent="0.3">
      <c r="A370" s="171" t="s">
        <v>626</v>
      </c>
      <c r="B370" s="171">
        <v>2022</v>
      </c>
      <c r="C370" s="171">
        <v>9</v>
      </c>
      <c r="D370" s="171" t="s">
        <v>4361</v>
      </c>
      <c r="E370" s="172">
        <v>0.9</v>
      </c>
      <c r="F370" s="172">
        <v>0.9</v>
      </c>
      <c r="G370" s="172">
        <f>IF(portfolio_toggle!$A$1=46,E370,
IF(portfolio_toggle!$A$1=38,F370,
"error: please specify 38 or 46 MMT"))</f>
        <v>0.9</v>
      </c>
    </row>
    <row r="371" spans="1:7" x14ac:dyDescent="0.3">
      <c r="A371" s="171" t="s">
        <v>626</v>
      </c>
      <c r="B371" s="171">
        <v>2022</v>
      </c>
      <c r="C371" s="171">
        <v>10</v>
      </c>
      <c r="D371" s="171" t="s">
        <v>4362</v>
      </c>
      <c r="E371" s="172">
        <v>0.81</v>
      </c>
      <c r="F371" s="172">
        <v>0.81</v>
      </c>
      <c r="G371" s="172">
        <f>IF(portfolio_toggle!$A$1=46,E371,
IF(portfolio_toggle!$A$1=38,F371,
"error: please specify 38 or 46 MMT"))</f>
        <v>0.81</v>
      </c>
    </row>
    <row r="372" spans="1:7" x14ac:dyDescent="0.3">
      <c r="A372" s="171" t="s">
        <v>626</v>
      </c>
      <c r="B372" s="171">
        <v>2022</v>
      </c>
      <c r="C372" s="171">
        <v>11</v>
      </c>
      <c r="D372" s="171" t="s">
        <v>4363</v>
      </c>
      <c r="E372" s="172">
        <v>0.85</v>
      </c>
      <c r="F372" s="172">
        <v>0.85</v>
      </c>
      <c r="G372" s="172">
        <f>IF(portfolio_toggle!$A$1=46,E372,
IF(portfolio_toggle!$A$1=38,F372,
"error: please specify 38 or 46 MMT"))</f>
        <v>0.85</v>
      </c>
    </row>
    <row r="373" spans="1:7" x14ac:dyDescent="0.3">
      <c r="A373" s="171" t="s">
        <v>626</v>
      </c>
      <c r="B373" s="171">
        <v>2022</v>
      </c>
      <c r="C373" s="171">
        <v>12</v>
      </c>
      <c r="D373" s="171" t="s">
        <v>4364</v>
      </c>
      <c r="E373" s="172">
        <v>0.86</v>
      </c>
      <c r="F373" s="172">
        <v>0.86</v>
      </c>
      <c r="G373" s="172">
        <f>IF(portfolio_toggle!$A$1=46,E373,
IF(portfolio_toggle!$A$1=38,F373,
"error: please specify 38 or 46 MMT"))</f>
        <v>0.86</v>
      </c>
    </row>
    <row r="374" spans="1:7" x14ac:dyDescent="0.3">
      <c r="A374" s="171" t="s">
        <v>627</v>
      </c>
      <c r="B374" s="171">
        <v>2022</v>
      </c>
      <c r="C374" s="171">
        <v>1</v>
      </c>
      <c r="D374" s="171" t="s">
        <v>4365</v>
      </c>
      <c r="E374" s="172">
        <v>0.81</v>
      </c>
      <c r="F374" s="172">
        <v>0.81</v>
      </c>
      <c r="G374" s="172">
        <f>IF(portfolio_toggle!$A$1=46,E374,
IF(portfolio_toggle!$A$1=38,F374,
"error: please specify 38 or 46 MMT"))</f>
        <v>0.81</v>
      </c>
    </row>
    <row r="375" spans="1:7" x14ac:dyDescent="0.3">
      <c r="A375" s="171" t="s">
        <v>627</v>
      </c>
      <c r="B375" s="171">
        <v>2022</v>
      </c>
      <c r="C375" s="171">
        <v>2</v>
      </c>
      <c r="D375" s="171" t="s">
        <v>4366</v>
      </c>
      <c r="E375" s="172">
        <v>0.79</v>
      </c>
      <c r="F375" s="172">
        <v>0.79</v>
      </c>
      <c r="G375" s="172">
        <f>IF(portfolio_toggle!$A$1=46,E375,
IF(portfolio_toggle!$A$1=38,F375,
"error: please specify 38 or 46 MMT"))</f>
        <v>0.79</v>
      </c>
    </row>
    <row r="376" spans="1:7" x14ac:dyDescent="0.3">
      <c r="A376" s="171" t="s">
        <v>627</v>
      </c>
      <c r="B376" s="171">
        <v>2022</v>
      </c>
      <c r="C376" s="171">
        <v>3</v>
      </c>
      <c r="D376" s="171" t="s">
        <v>4367</v>
      </c>
      <c r="E376" s="172">
        <v>0.73</v>
      </c>
      <c r="F376" s="172">
        <v>0.73</v>
      </c>
      <c r="G376" s="172">
        <f>IF(portfolio_toggle!$A$1=46,E376,
IF(portfolio_toggle!$A$1=38,F376,
"error: please specify 38 or 46 MMT"))</f>
        <v>0.73</v>
      </c>
    </row>
    <row r="377" spans="1:7" x14ac:dyDescent="0.3">
      <c r="A377" s="171" t="s">
        <v>627</v>
      </c>
      <c r="B377" s="171">
        <v>2022</v>
      </c>
      <c r="C377" s="171">
        <v>4</v>
      </c>
      <c r="D377" s="171" t="s">
        <v>4368</v>
      </c>
      <c r="E377" s="172">
        <v>0.66</v>
      </c>
      <c r="F377" s="172">
        <v>0.66</v>
      </c>
      <c r="G377" s="172">
        <f>IF(portfolio_toggle!$A$1=46,E377,
IF(portfolio_toggle!$A$1=38,F377,
"error: please specify 38 or 46 MMT"))</f>
        <v>0.66</v>
      </c>
    </row>
    <row r="378" spans="1:7" x14ac:dyDescent="0.3">
      <c r="A378" s="171" t="s">
        <v>627</v>
      </c>
      <c r="B378" s="171">
        <v>2022</v>
      </c>
      <c r="C378" s="171">
        <v>5</v>
      </c>
      <c r="D378" s="171" t="s">
        <v>4369</v>
      </c>
      <c r="E378" s="172">
        <v>0.79</v>
      </c>
      <c r="F378" s="172">
        <v>0.79</v>
      </c>
      <c r="G378" s="172">
        <f>IF(portfolio_toggle!$A$1=46,E378,
IF(portfolio_toggle!$A$1=38,F378,
"error: please specify 38 or 46 MMT"))</f>
        <v>0.79</v>
      </c>
    </row>
    <row r="379" spans="1:7" x14ac:dyDescent="0.3">
      <c r="A379" s="171" t="s">
        <v>627</v>
      </c>
      <c r="B379" s="171">
        <v>2022</v>
      </c>
      <c r="C379" s="171">
        <v>6</v>
      </c>
      <c r="D379" s="171" t="s">
        <v>4370</v>
      </c>
      <c r="E379" s="172">
        <v>0.85</v>
      </c>
      <c r="F379" s="172">
        <v>0.85</v>
      </c>
      <c r="G379" s="172">
        <f>IF(portfolio_toggle!$A$1=46,E379,
IF(portfolio_toggle!$A$1=38,F379,
"error: please specify 38 or 46 MMT"))</f>
        <v>0.85</v>
      </c>
    </row>
    <row r="380" spans="1:7" x14ac:dyDescent="0.3">
      <c r="A380" s="171" t="s">
        <v>627</v>
      </c>
      <c r="B380" s="171">
        <v>2022</v>
      </c>
      <c r="C380" s="171">
        <v>7</v>
      </c>
      <c r="D380" s="171" t="s">
        <v>4371</v>
      </c>
      <c r="E380" s="172">
        <v>0.83</v>
      </c>
      <c r="F380" s="172">
        <v>0.83</v>
      </c>
      <c r="G380" s="172">
        <f>IF(portfolio_toggle!$A$1=46,E380,
IF(portfolio_toggle!$A$1=38,F380,
"error: please specify 38 or 46 MMT"))</f>
        <v>0.83</v>
      </c>
    </row>
    <row r="381" spans="1:7" x14ac:dyDescent="0.3">
      <c r="A381" s="171" t="s">
        <v>627</v>
      </c>
      <c r="B381" s="171">
        <v>2022</v>
      </c>
      <c r="C381" s="171">
        <v>8</v>
      </c>
      <c r="D381" s="171" t="s">
        <v>4372</v>
      </c>
      <c r="E381" s="172">
        <v>0.83</v>
      </c>
      <c r="F381" s="172">
        <v>0.83</v>
      </c>
      <c r="G381" s="172">
        <f>IF(portfolio_toggle!$A$1=46,E381,
IF(portfolio_toggle!$A$1=38,F381,
"error: please specify 38 or 46 MMT"))</f>
        <v>0.83</v>
      </c>
    </row>
    <row r="382" spans="1:7" x14ac:dyDescent="0.3">
      <c r="A382" s="171" t="s">
        <v>627</v>
      </c>
      <c r="B382" s="171">
        <v>2022</v>
      </c>
      <c r="C382" s="171">
        <v>9</v>
      </c>
      <c r="D382" s="171" t="s">
        <v>4373</v>
      </c>
      <c r="E382" s="172">
        <v>0.8</v>
      </c>
      <c r="F382" s="172">
        <v>0.8</v>
      </c>
      <c r="G382" s="172">
        <f>IF(portfolio_toggle!$A$1=46,E382,
IF(portfolio_toggle!$A$1=38,F382,
"error: please specify 38 or 46 MMT"))</f>
        <v>0.8</v>
      </c>
    </row>
    <row r="383" spans="1:7" x14ac:dyDescent="0.3">
      <c r="A383" s="171" t="s">
        <v>627</v>
      </c>
      <c r="B383" s="171">
        <v>2022</v>
      </c>
      <c r="C383" s="171">
        <v>10</v>
      </c>
      <c r="D383" s="171" t="s">
        <v>4374</v>
      </c>
      <c r="E383" s="172">
        <v>0.72</v>
      </c>
      <c r="F383" s="172">
        <v>0.72</v>
      </c>
      <c r="G383" s="172">
        <f>IF(portfolio_toggle!$A$1=46,E383,
IF(portfolio_toggle!$A$1=38,F383,
"error: please specify 38 or 46 MMT"))</f>
        <v>0.72</v>
      </c>
    </row>
    <row r="384" spans="1:7" x14ac:dyDescent="0.3">
      <c r="A384" s="171" t="s">
        <v>627</v>
      </c>
      <c r="B384" s="171">
        <v>2022</v>
      </c>
      <c r="C384" s="171">
        <v>11</v>
      </c>
      <c r="D384" s="171" t="s">
        <v>4375</v>
      </c>
      <c r="E384" s="172">
        <v>0.78</v>
      </c>
      <c r="F384" s="172">
        <v>0.78</v>
      </c>
      <c r="G384" s="172">
        <f>IF(portfolio_toggle!$A$1=46,E384,
IF(portfolio_toggle!$A$1=38,F384,
"error: please specify 38 or 46 MMT"))</f>
        <v>0.78</v>
      </c>
    </row>
    <row r="385" spans="1:7" x14ac:dyDescent="0.3">
      <c r="A385" s="171" t="s">
        <v>627</v>
      </c>
      <c r="B385" s="171">
        <v>2022</v>
      </c>
      <c r="C385" s="171">
        <v>12</v>
      </c>
      <c r="D385" s="171" t="s">
        <v>4376</v>
      </c>
      <c r="E385" s="172">
        <v>0.82</v>
      </c>
      <c r="F385" s="172">
        <v>0.82</v>
      </c>
      <c r="G385" s="172">
        <f>IF(portfolio_toggle!$A$1=46,E385,
IF(portfolio_toggle!$A$1=38,F385,
"error: please specify 38 or 46 MMT"))</f>
        <v>0.82</v>
      </c>
    </row>
    <row r="386" spans="1:7" x14ac:dyDescent="0.3">
      <c r="A386" s="171" t="s">
        <v>629</v>
      </c>
      <c r="B386" s="171">
        <v>2022</v>
      </c>
      <c r="C386" s="171">
        <v>1</v>
      </c>
      <c r="D386" s="171" t="s">
        <v>4377</v>
      </c>
      <c r="E386" s="172">
        <v>0.95</v>
      </c>
      <c r="F386" s="172">
        <v>0.95</v>
      </c>
      <c r="G386" s="172">
        <f>IF(portfolio_toggle!$A$1=46,E386,
IF(portfolio_toggle!$A$1=38,F386,
"error: please specify 38 or 46 MMT"))</f>
        <v>0.95</v>
      </c>
    </row>
    <row r="387" spans="1:7" x14ac:dyDescent="0.3">
      <c r="A387" s="171" t="s">
        <v>629</v>
      </c>
      <c r="B387" s="171">
        <v>2022</v>
      </c>
      <c r="C387" s="171">
        <v>2</v>
      </c>
      <c r="D387" s="171" t="s">
        <v>4378</v>
      </c>
      <c r="E387" s="172">
        <v>0.92</v>
      </c>
      <c r="F387" s="172">
        <v>0.92</v>
      </c>
      <c r="G387" s="172">
        <f>IF(portfolio_toggle!$A$1=46,E387,
IF(portfolio_toggle!$A$1=38,F387,
"error: please specify 38 or 46 MMT"))</f>
        <v>0.92</v>
      </c>
    </row>
    <row r="388" spans="1:7" x14ac:dyDescent="0.3">
      <c r="A388" s="171" t="s">
        <v>629</v>
      </c>
      <c r="B388" s="171">
        <v>2022</v>
      </c>
      <c r="C388" s="171">
        <v>3</v>
      </c>
      <c r="D388" s="171" t="s">
        <v>4379</v>
      </c>
      <c r="E388" s="172">
        <v>0.88</v>
      </c>
      <c r="F388" s="172">
        <v>0.88</v>
      </c>
      <c r="G388" s="172">
        <f>IF(portfolio_toggle!$A$1=46,E388,
IF(portfolio_toggle!$A$1=38,F388,
"error: please specify 38 or 46 MMT"))</f>
        <v>0.88</v>
      </c>
    </row>
    <row r="389" spans="1:7" x14ac:dyDescent="0.3">
      <c r="A389" s="171" t="s">
        <v>629</v>
      </c>
      <c r="B389" s="171">
        <v>2022</v>
      </c>
      <c r="C389" s="171">
        <v>4</v>
      </c>
      <c r="D389" s="171" t="s">
        <v>4380</v>
      </c>
      <c r="E389" s="172">
        <v>0.76</v>
      </c>
      <c r="F389" s="172">
        <v>0.76</v>
      </c>
      <c r="G389" s="172">
        <f>IF(portfolio_toggle!$A$1=46,E389,
IF(portfolio_toggle!$A$1=38,F389,
"error: please specify 38 or 46 MMT"))</f>
        <v>0.76</v>
      </c>
    </row>
    <row r="390" spans="1:7" x14ac:dyDescent="0.3">
      <c r="A390" s="171" t="s">
        <v>629</v>
      </c>
      <c r="B390" s="171">
        <v>2022</v>
      </c>
      <c r="C390" s="171">
        <v>5</v>
      </c>
      <c r="D390" s="171" t="s">
        <v>4381</v>
      </c>
      <c r="E390" s="172">
        <v>0.74</v>
      </c>
      <c r="F390" s="172">
        <v>0.74</v>
      </c>
      <c r="G390" s="172">
        <f>IF(portfolio_toggle!$A$1=46,E390,
IF(portfolio_toggle!$A$1=38,F390,
"error: please specify 38 or 46 MMT"))</f>
        <v>0.74</v>
      </c>
    </row>
    <row r="391" spans="1:7" x14ac:dyDescent="0.3">
      <c r="A391" s="171" t="s">
        <v>629</v>
      </c>
      <c r="B391" s="171">
        <v>2022</v>
      </c>
      <c r="C391" s="171">
        <v>6</v>
      </c>
      <c r="D391" s="171" t="s">
        <v>4382</v>
      </c>
      <c r="E391" s="172">
        <v>0.7</v>
      </c>
      <c r="F391" s="172">
        <v>0.7</v>
      </c>
      <c r="G391" s="172">
        <f>IF(portfolio_toggle!$A$1=46,E391,
IF(portfolio_toggle!$A$1=38,F391,
"error: please specify 38 or 46 MMT"))</f>
        <v>0.7</v>
      </c>
    </row>
    <row r="392" spans="1:7" x14ac:dyDescent="0.3">
      <c r="A392" s="171" t="s">
        <v>629</v>
      </c>
      <c r="B392" s="171">
        <v>2022</v>
      </c>
      <c r="C392" s="171">
        <v>7</v>
      </c>
      <c r="D392" s="171" t="s">
        <v>4383</v>
      </c>
      <c r="E392" s="172">
        <v>0.84</v>
      </c>
      <c r="F392" s="172">
        <v>0.84</v>
      </c>
      <c r="G392" s="172">
        <f>IF(portfolio_toggle!$A$1=46,E392,
IF(portfolio_toggle!$A$1=38,F392,
"error: please specify 38 or 46 MMT"))</f>
        <v>0.84</v>
      </c>
    </row>
    <row r="393" spans="1:7" x14ac:dyDescent="0.3">
      <c r="A393" s="171" t="s">
        <v>629</v>
      </c>
      <c r="B393" s="171">
        <v>2022</v>
      </c>
      <c r="C393" s="171">
        <v>8</v>
      </c>
      <c r="D393" s="171" t="s">
        <v>4384</v>
      </c>
      <c r="E393" s="172">
        <v>0.82</v>
      </c>
      <c r="F393" s="172">
        <v>0.82</v>
      </c>
      <c r="G393" s="172">
        <f>IF(portfolio_toggle!$A$1=46,E393,
IF(portfolio_toggle!$A$1=38,F393,
"error: please specify 38 or 46 MMT"))</f>
        <v>0.82</v>
      </c>
    </row>
    <row r="394" spans="1:7" x14ac:dyDescent="0.3">
      <c r="A394" s="171" t="s">
        <v>629</v>
      </c>
      <c r="B394" s="171">
        <v>2022</v>
      </c>
      <c r="C394" s="171">
        <v>9</v>
      </c>
      <c r="D394" s="171" t="s">
        <v>4385</v>
      </c>
      <c r="E394" s="172">
        <v>0.83</v>
      </c>
      <c r="F394" s="172">
        <v>0.83</v>
      </c>
      <c r="G394" s="172">
        <f>IF(portfolio_toggle!$A$1=46,E394,
IF(portfolio_toggle!$A$1=38,F394,
"error: please specify 38 or 46 MMT"))</f>
        <v>0.83</v>
      </c>
    </row>
    <row r="395" spans="1:7" x14ac:dyDescent="0.3">
      <c r="A395" s="171" t="s">
        <v>629</v>
      </c>
      <c r="B395" s="171">
        <v>2022</v>
      </c>
      <c r="C395" s="171">
        <v>10</v>
      </c>
      <c r="D395" s="171" t="s">
        <v>4386</v>
      </c>
      <c r="E395" s="172">
        <v>0.86</v>
      </c>
      <c r="F395" s="172">
        <v>0.86</v>
      </c>
      <c r="G395" s="172">
        <f>IF(portfolio_toggle!$A$1=46,E395,
IF(portfolio_toggle!$A$1=38,F395,
"error: please specify 38 or 46 MMT"))</f>
        <v>0.86</v>
      </c>
    </row>
    <row r="396" spans="1:7" x14ac:dyDescent="0.3">
      <c r="A396" s="171" t="s">
        <v>629</v>
      </c>
      <c r="B396" s="171">
        <v>2022</v>
      </c>
      <c r="C396" s="171">
        <v>11</v>
      </c>
      <c r="D396" s="171" t="s">
        <v>4387</v>
      </c>
      <c r="E396" s="172">
        <v>0.93</v>
      </c>
      <c r="F396" s="172">
        <v>0.93</v>
      </c>
      <c r="G396" s="172">
        <f>IF(portfolio_toggle!$A$1=46,E396,
IF(portfolio_toggle!$A$1=38,F396,
"error: please specify 38 or 46 MMT"))</f>
        <v>0.93</v>
      </c>
    </row>
    <row r="397" spans="1:7" x14ac:dyDescent="0.3">
      <c r="A397" s="171" t="s">
        <v>629</v>
      </c>
      <c r="B397" s="171">
        <v>2022</v>
      </c>
      <c r="C397" s="171">
        <v>12</v>
      </c>
      <c r="D397" s="171" t="s">
        <v>4388</v>
      </c>
      <c r="E397" s="172">
        <v>0.95</v>
      </c>
      <c r="F397" s="172">
        <v>0.95</v>
      </c>
      <c r="G397" s="172">
        <f>IF(portfolio_toggle!$A$1=46,E397,
IF(portfolio_toggle!$A$1=38,F397,
"error: please specify 38 or 46 MMT"))</f>
        <v>0.95</v>
      </c>
    </row>
    <row r="398" spans="1:7" x14ac:dyDescent="0.3">
      <c r="A398" s="171" t="s">
        <v>630</v>
      </c>
      <c r="B398" s="171">
        <v>2022</v>
      </c>
      <c r="C398" s="171">
        <v>1</v>
      </c>
      <c r="D398" s="171" t="s">
        <v>4389</v>
      </c>
      <c r="E398" s="172">
        <v>0.6</v>
      </c>
      <c r="F398" s="172">
        <v>0.6</v>
      </c>
      <c r="G398" s="172">
        <f>IF(portfolio_toggle!$A$1=46,E398,
IF(portfolio_toggle!$A$1=38,F398,
"error: please specify 38 or 46 MMT"))</f>
        <v>0.6</v>
      </c>
    </row>
    <row r="399" spans="1:7" x14ac:dyDescent="0.3">
      <c r="A399" s="171" t="s">
        <v>630</v>
      </c>
      <c r="B399" s="171">
        <v>2022</v>
      </c>
      <c r="C399" s="171">
        <v>2</v>
      </c>
      <c r="D399" s="171" t="s">
        <v>4390</v>
      </c>
      <c r="E399" s="172">
        <v>0.7</v>
      </c>
      <c r="F399" s="172">
        <v>0.7</v>
      </c>
      <c r="G399" s="172">
        <f>IF(portfolio_toggle!$A$1=46,E399,
IF(portfolio_toggle!$A$1=38,F399,
"error: please specify 38 or 46 MMT"))</f>
        <v>0.7</v>
      </c>
    </row>
    <row r="400" spans="1:7" x14ac:dyDescent="0.3">
      <c r="A400" s="171" t="s">
        <v>630</v>
      </c>
      <c r="B400" s="171">
        <v>2022</v>
      </c>
      <c r="C400" s="171">
        <v>3</v>
      </c>
      <c r="D400" s="171" t="s">
        <v>4391</v>
      </c>
      <c r="E400" s="172">
        <v>0.73</v>
      </c>
      <c r="F400" s="172">
        <v>0.73</v>
      </c>
      <c r="G400" s="172">
        <f>IF(portfolio_toggle!$A$1=46,E400,
IF(portfolio_toggle!$A$1=38,F400,
"error: please specify 38 or 46 MMT"))</f>
        <v>0.73</v>
      </c>
    </row>
    <row r="401" spans="1:7" x14ac:dyDescent="0.3">
      <c r="A401" s="171" t="s">
        <v>630</v>
      </c>
      <c r="B401" s="171">
        <v>2022</v>
      </c>
      <c r="C401" s="171">
        <v>4</v>
      </c>
      <c r="D401" s="171" t="s">
        <v>4392</v>
      </c>
      <c r="E401" s="172">
        <v>0.72</v>
      </c>
      <c r="F401" s="172">
        <v>0.72</v>
      </c>
      <c r="G401" s="172">
        <f>IF(portfolio_toggle!$A$1=46,E401,
IF(portfolio_toggle!$A$1=38,F401,
"error: please specify 38 or 46 MMT"))</f>
        <v>0.72</v>
      </c>
    </row>
    <row r="402" spans="1:7" x14ac:dyDescent="0.3">
      <c r="A402" s="171" t="s">
        <v>630</v>
      </c>
      <c r="B402" s="171">
        <v>2022</v>
      </c>
      <c r="C402" s="171">
        <v>5</v>
      </c>
      <c r="D402" s="171" t="s">
        <v>4393</v>
      </c>
      <c r="E402" s="172">
        <v>0.69</v>
      </c>
      <c r="F402" s="172">
        <v>0.69</v>
      </c>
      <c r="G402" s="172">
        <f>IF(portfolio_toggle!$A$1=46,E402,
IF(portfolio_toggle!$A$1=38,F402,
"error: please specify 38 or 46 MMT"))</f>
        <v>0.69</v>
      </c>
    </row>
    <row r="403" spans="1:7" x14ac:dyDescent="0.3">
      <c r="A403" s="171" t="s">
        <v>630</v>
      </c>
      <c r="B403" s="171">
        <v>2022</v>
      </c>
      <c r="C403" s="171">
        <v>6</v>
      </c>
      <c r="D403" s="171" t="s">
        <v>4394</v>
      </c>
      <c r="E403" s="172">
        <v>0.74</v>
      </c>
      <c r="F403" s="172">
        <v>0.74</v>
      </c>
      <c r="G403" s="172">
        <f>IF(portfolio_toggle!$A$1=46,E403,
IF(portfolio_toggle!$A$1=38,F403,
"error: please specify 38 or 46 MMT"))</f>
        <v>0.74</v>
      </c>
    </row>
    <row r="404" spans="1:7" x14ac:dyDescent="0.3">
      <c r="A404" s="171" t="s">
        <v>630</v>
      </c>
      <c r="B404" s="171">
        <v>2022</v>
      </c>
      <c r="C404" s="171">
        <v>7</v>
      </c>
      <c r="D404" s="171" t="s">
        <v>4395</v>
      </c>
      <c r="E404" s="172">
        <v>0.73</v>
      </c>
      <c r="F404" s="172">
        <v>0.73</v>
      </c>
      <c r="G404" s="172">
        <f>IF(portfolio_toggle!$A$1=46,E404,
IF(portfolio_toggle!$A$1=38,F404,
"error: please specify 38 or 46 MMT"))</f>
        <v>0.73</v>
      </c>
    </row>
    <row r="405" spans="1:7" x14ac:dyDescent="0.3">
      <c r="A405" s="171" t="s">
        <v>630</v>
      </c>
      <c r="B405" s="171">
        <v>2022</v>
      </c>
      <c r="C405" s="171">
        <v>8</v>
      </c>
      <c r="D405" s="171" t="s">
        <v>4396</v>
      </c>
      <c r="E405" s="172">
        <v>0.72</v>
      </c>
      <c r="F405" s="172">
        <v>0.72</v>
      </c>
      <c r="G405" s="172">
        <f>IF(portfolio_toggle!$A$1=46,E405,
IF(portfolio_toggle!$A$1=38,F405,
"error: please specify 38 or 46 MMT"))</f>
        <v>0.72</v>
      </c>
    </row>
    <row r="406" spans="1:7" x14ac:dyDescent="0.3">
      <c r="A406" s="171" t="s">
        <v>630</v>
      </c>
      <c r="B406" s="171">
        <v>2022</v>
      </c>
      <c r="C406" s="171">
        <v>9</v>
      </c>
      <c r="D406" s="171" t="s">
        <v>4397</v>
      </c>
      <c r="E406" s="172">
        <v>0.71</v>
      </c>
      <c r="F406" s="172">
        <v>0.71</v>
      </c>
      <c r="G406" s="172">
        <f>IF(portfolio_toggle!$A$1=46,E406,
IF(portfolio_toggle!$A$1=38,F406,
"error: please specify 38 or 46 MMT"))</f>
        <v>0.71</v>
      </c>
    </row>
    <row r="407" spans="1:7" x14ac:dyDescent="0.3">
      <c r="A407" s="171" t="s">
        <v>630</v>
      </c>
      <c r="B407" s="171">
        <v>2022</v>
      </c>
      <c r="C407" s="171">
        <v>10</v>
      </c>
      <c r="D407" s="171" t="s">
        <v>4398</v>
      </c>
      <c r="E407" s="172">
        <v>0.64</v>
      </c>
      <c r="F407" s="172">
        <v>0.64</v>
      </c>
      <c r="G407" s="172">
        <f>IF(portfolio_toggle!$A$1=46,E407,
IF(portfolio_toggle!$A$1=38,F407,
"error: please specify 38 or 46 MMT"))</f>
        <v>0.64</v>
      </c>
    </row>
    <row r="408" spans="1:7" x14ac:dyDescent="0.3">
      <c r="A408" s="171" t="s">
        <v>630</v>
      </c>
      <c r="B408" s="171">
        <v>2022</v>
      </c>
      <c r="C408" s="171">
        <v>11</v>
      </c>
      <c r="D408" s="171" t="s">
        <v>4399</v>
      </c>
      <c r="E408" s="172">
        <v>0.56000000000000005</v>
      </c>
      <c r="F408" s="172">
        <v>0.56000000000000005</v>
      </c>
      <c r="G408" s="172">
        <f>IF(portfolio_toggle!$A$1=46,E408,
IF(portfolio_toggle!$A$1=38,F408,
"error: please specify 38 or 46 MMT"))</f>
        <v>0.56000000000000005</v>
      </c>
    </row>
    <row r="409" spans="1:7" x14ac:dyDescent="0.3">
      <c r="A409" s="171" t="s">
        <v>630</v>
      </c>
      <c r="B409" s="171">
        <v>2022</v>
      </c>
      <c r="C409" s="171">
        <v>12</v>
      </c>
      <c r="D409" s="171" t="s">
        <v>4400</v>
      </c>
      <c r="E409" s="172">
        <v>0.64</v>
      </c>
      <c r="F409" s="172">
        <v>0.64</v>
      </c>
      <c r="G409" s="172">
        <f>IF(portfolio_toggle!$A$1=46,E409,
IF(portfolio_toggle!$A$1=38,F409,
"error: please specify 38 or 46 MMT"))</f>
        <v>0.64</v>
      </c>
    </row>
    <row r="410" spans="1:7" x14ac:dyDescent="0.3">
      <c r="A410" s="171" t="s">
        <v>631</v>
      </c>
      <c r="B410" s="171">
        <v>2022</v>
      </c>
      <c r="C410" s="171">
        <v>1</v>
      </c>
      <c r="D410" s="171" t="s">
        <v>4401</v>
      </c>
      <c r="E410" s="172">
        <v>1</v>
      </c>
      <c r="F410" s="172">
        <v>1</v>
      </c>
      <c r="G410" s="172">
        <f>IF(portfolio_toggle!$A$1=46,E410,
IF(portfolio_toggle!$A$1=38,F410,
"error: please specify 38 or 46 MMT"))</f>
        <v>1</v>
      </c>
    </row>
    <row r="411" spans="1:7" x14ac:dyDescent="0.3">
      <c r="A411" s="171" t="s">
        <v>631</v>
      </c>
      <c r="B411" s="171">
        <v>2022</v>
      </c>
      <c r="C411" s="171">
        <v>2</v>
      </c>
      <c r="D411" s="171" t="s">
        <v>4402</v>
      </c>
      <c r="E411" s="172">
        <v>1</v>
      </c>
      <c r="F411" s="172">
        <v>1</v>
      </c>
      <c r="G411" s="172">
        <f>IF(portfolio_toggle!$A$1=46,E411,
IF(portfolio_toggle!$A$1=38,F411,
"error: please specify 38 or 46 MMT"))</f>
        <v>1</v>
      </c>
    </row>
    <row r="412" spans="1:7" x14ac:dyDescent="0.3">
      <c r="A412" s="171" t="s">
        <v>631</v>
      </c>
      <c r="B412" s="171">
        <v>2022</v>
      </c>
      <c r="C412" s="171">
        <v>3</v>
      </c>
      <c r="D412" s="171" t="s">
        <v>4403</v>
      </c>
      <c r="E412" s="172">
        <v>1</v>
      </c>
      <c r="F412" s="172">
        <v>1</v>
      </c>
      <c r="G412" s="172">
        <f>IF(portfolio_toggle!$A$1=46,E412,
IF(portfolio_toggle!$A$1=38,F412,
"error: please specify 38 or 46 MMT"))</f>
        <v>1</v>
      </c>
    </row>
    <row r="413" spans="1:7" x14ac:dyDescent="0.3">
      <c r="A413" s="171" t="s">
        <v>631</v>
      </c>
      <c r="B413" s="171">
        <v>2022</v>
      </c>
      <c r="C413" s="171">
        <v>4</v>
      </c>
      <c r="D413" s="171" t="s">
        <v>4404</v>
      </c>
      <c r="E413" s="172">
        <v>1</v>
      </c>
      <c r="F413" s="172">
        <v>1</v>
      </c>
      <c r="G413" s="172">
        <f>IF(portfolio_toggle!$A$1=46,E413,
IF(portfolio_toggle!$A$1=38,F413,
"error: please specify 38 or 46 MMT"))</f>
        <v>1</v>
      </c>
    </row>
    <row r="414" spans="1:7" x14ac:dyDescent="0.3">
      <c r="A414" s="171" t="s">
        <v>631</v>
      </c>
      <c r="B414" s="171">
        <v>2022</v>
      </c>
      <c r="C414" s="171">
        <v>5</v>
      </c>
      <c r="D414" s="171" t="s">
        <v>4405</v>
      </c>
      <c r="E414" s="172">
        <v>1</v>
      </c>
      <c r="F414" s="172">
        <v>1</v>
      </c>
      <c r="G414" s="172">
        <f>IF(portfolio_toggle!$A$1=46,E414,
IF(portfolio_toggle!$A$1=38,F414,
"error: please specify 38 or 46 MMT"))</f>
        <v>1</v>
      </c>
    </row>
    <row r="415" spans="1:7" x14ac:dyDescent="0.3">
      <c r="A415" s="171" t="s">
        <v>631</v>
      </c>
      <c r="B415" s="171">
        <v>2022</v>
      </c>
      <c r="C415" s="171">
        <v>6</v>
      </c>
      <c r="D415" s="171" t="s">
        <v>4406</v>
      </c>
      <c r="E415" s="172">
        <v>1</v>
      </c>
      <c r="F415" s="172">
        <v>1</v>
      </c>
      <c r="G415" s="172">
        <f>IF(portfolio_toggle!$A$1=46,E415,
IF(portfolio_toggle!$A$1=38,F415,
"error: please specify 38 or 46 MMT"))</f>
        <v>1</v>
      </c>
    </row>
    <row r="416" spans="1:7" x14ac:dyDescent="0.3">
      <c r="A416" s="171" t="s">
        <v>631</v>
      </c>
      <c r="B416" s="171">
        <v>2022</v>
      </c>
      <c r="C416" s="171">
        <v>7</v>
      </c>
      <c r="D416" s="171" t="s">
        <v>4407</v>
      </c>
      <c r="E416" s="172">
        <v>1</v>
      </c>
      <c r="F416" s="172">
        <v>1</v>
      </c>
      <c r="G416" s="172">
        <f>IF(portfolio_toggle!$A$1=46,E416,
IF(portfolio_toggle!$A$1=38,F416,
"error: please specify 38 or 46 MMT"))</f>
        <v>1</v>
      </c>
    </row>
    <row r="417" spans="1:7" x14ac:dyDescent="0.3">
      <c r="A417" s="171" t="s">
        <v>631</v>
      </c>
      <c r="B417" s="171">
        <v>2022</v>
      </c>
      <c r="C417" s="171">
        <v>8</v>
      </c>
      <c r="D417" s="171" t="s">
        <v>4408</v>
      </c>
      <c r="E417" s="172">
        <v>1</v>
      </c>
      <c r="F417" s="172">
        <v>1</v>
      </c>
      <c r="G417" s="172">
        <f>IF(portfolio_toggle!$A$1=46,E417,
IF(portfolio_toggle!$A$1=38,F417,
"error: please specify 38 or 46 MMT"))</f>
        <v>1</v>
      </c>
    </row>
    <row r="418" spans="1:7" x14ac:dyDescent="0.3">
      <c r="A418" s="171" t="s">
        <v>631</v>
      </c>
      <c r="B418" s="171">
        <v>2022</v>
      </c>
      <c r="C418" s="171">
        <v>9</v>
      </c>
      <c r="D418" s="171" t="s">
        <v>4409</v>
      </c>
      <c r="E418" s="172">
        <v>1</v>
      </c>
      <c r="F418" s="172">
        <v>1</v>
      </c>
      <c r="G418" s="172">
        <f>IF(portfolio_toggle!$A$1=46,E418,
IF(portfolio_toggle!$A$1=38,F418,
"error: please specify 38 or 46 MMT"))</f>
        <v>1</v>
      </c>
    </row>
    <row r="419" spans="1:7" x14ac:dyDescent="0.3">
      <c r="A419" s="171" t="s">
        <v>631</v>
      </c>
      <c r="B419" s="171">
        <v>2022</v>
      </c>
      <c r="C419" s="171">
        <v>10</v>
      </c>
      <c r="D419" s="171" t="s">
        <v>4410</v>
      </c>
      <c r="E419" s="172">
        <v>1</v>
      </c>
      <c r="F419" s="172">
        <v>1</v>
      </c>
      <c r="G419" s="172">
        <f>IF(portfolio_toggle!$A$1=46,E419,
IF(portfolio_toggle!$A$1=38,F419,
"error: please specify 38 or 46 MMT"))</f>
        <v>1</v>
      </c>
    </row>
    <row r="420" spans="1:7" x14ac:dyDescent="0.3">
      <c r="A420" s="171" t="s">
        <v>631</v>
      </c>
      <c r="B420" s="171">
        <v>2022</v>
      </c>
      <c r="C420" s="171">
        <v>11</v>
      </c>
      <c r="D420" s="171" t="s">
        <v>4411</v>
      </c>
      <c r="E420" s="172">
        <v>1</v>
      </c>
      <c r="F420" s="172">
        <v>1</v>
      </c>
      <c r="G420" s="172">
        <f>IF(portfolio_toggle!$A$1=46,E420,
IF(portfolio_toggle!$A$1=38,F420,
"error: please specify 38 or 46 MMT"))</f>
        <v>1</v>
      </c>
    </row>
    <row r="421" spans="1:7" x14ac:dyDescent="0.3">
      <c r="A421" s="171" t="s">
        <v>631</v>
      </c>
      <c r="B421" s="171">
        <v>2022</v>
      </c>
      <c r="C421" s="171">
        <v>12</v>
      </c>
      <c r="D421" s="171" t="s">
        <v>4412</v>
      </c>
      <c r="E421" s="172">
        <v>1</v>
      </c>
      <c r="F421" s="172">
        <v>1</v>
      </c>
      <c r="G421" s="172">
        <f>IF(portfolio_toggle!$A$1=46,E421,
IF(portfolio_toggle!$A$1=38,F421,
"error: please specify 38 or 46 MMT"))</f>
        <v>1</v>
      </c>
    </row>
    <row r="422" spans="1:7" x14ac:dyDescent="0.3">
      <c r="A422" s="171" t="s">
        <v>632</v>
      </c>
      <c r="B422" s="171">
        <v>2022</v>
      </c>
      <c r="C422" s="171">
        <v>1</v>
      </c>
      <c r="D422" s="171" t="s">
        <v>4413</v>
      </c>
      <c r="E422" s="172">
        <v>1</v>
      </c>
      <c r="F422" s="172">
        <v>1</v>
      </c>
      <c r="G422" s="172">
        <f>IF(portfolio_toggle!$A$1=46,E422,
IF(portfolio_toggle!$A$1=38,F422,
"error: please specify 38 or 46 MMT"))</f>
        <v>1</v>
      </c>
    </row>
    <row r="423" spans="1:7" x14ac:dyDescent="0.3">
      <c r="A423" s="171" t="s">
        <v>632</v>
      </c>
      <c r="B423" s="171">
        <v>2022</v>
      </c>
      <c r="C423" s="171">
        <v>2</v>
      </c>
      <c r="D423" s="171" t="s">
        <v>4414</v>
      </c>
      <c r="E423" s="172">
        <v>1</v>
      </c>
      <c r="F423" s="172">
        <v>1</v>
      </c>
      <c r="G423" s="172">
        <f>IF(portfolio_toggle!$A$1=46,E423,
IF(portfolio_toggle!$A$1=38,F423,
"error: please specify 38 or 46 MMT"))</f>
        <v>1</v>
      </c>
    </row>
    <row r="424" spans="1:7" x14ac:dyDescent="0.3">
      <c r="A424" s="171" t="s">
        <v>632</v>
      </c>
      <c r="B424" s="171">
        <v>2022</v>
      </c>
      <c r="C424" s="171">
        <v>3</v>
      </c>
      <c r="D424" s="171" t="s">
        <v>4415</v>
      </c>
      <c r="E424" s="172">
        <v>1</v>
      </c>
      <c r="F424" s="172">
        <v>1</v>
      </c>
      <c r="G424" s="172">
        <f>IF(portfolio_toggle!$A$1=46,E424,
IF(portfolio_toggle!$A$1=38,F424,
"error: please specify 38 or 46 MMT"))</f>
        <v>1</v>
      </c>
    </row>
    <row r="425" spans="1:7" x14ac:dyDescent="0.3">
      <c r="A425" s="171" t="s">
        <v>632</v>
      </c>
      <c r="B425" s="171">
        <v>2022</v>
      </c>
      <c r="C425" s="171">
        <v>4</v>
      </c>
      <c r="D425" s="171" t="s">
        <v>4416</v>
      </c>
      <c r="E425" s="172">
        <v>1</v>
      </c>
      <c r="F425" s="172">
        <v>1</v>
      </c>
      <c r="G425" s="172">
        <f>IF(portfolio_toggle!$A$1=46,E425,
IF(portfolio_toggle!$A$1=38,F425,
"error: please specify 38 or 46 MMT"))</f>
        <v>1</v>
      </c>
    </row>
    <row r="426" spans="1:7" x14ac:dyDescent="0.3">
      <c r="A426" s="171" t="s">
        <v>632</v>
      </c>
      <c r="B426" s="171">
        <v>2022</v>
      </c>
      <c r="C426" s="171">
        <v>5</v>
      </c>
      <c r="D426" s="171" t="s">
        <v>4417</v>
      </c>
      <c r="E426" s="172">
        <v>1</v>
      </c>
      <c r="F426" s="172">
        <v>1</v>
      </c>
      <c r="G426" s="172">
        <f>IF(portfolio_toggle!$A$1=46,E426,
IF(portfolio_toggle!$A$1=38,F426,
"error: please specify 38 or 46 MMT"))</f>
        <v>1</v>
      </c>
    </row>
    <row r="427" spans="1:7" x14ac:dyDescent="0.3">
      <c r="A427" s="171" t="s">
        <v>632</v>
      </c>
      <c r="B427" s="171">
        <v>2022</v>
      </c>
      <c r="C427" s="171">
        <v>6</v>
      </c>
      <c r="D427" s="171" t="s">
        <v>4418</v>
      </c>
      <c r="E427" s="172">
        <v>1</v>
      </c>
      <c r="F427" s="172">
        <v>1</v>
      </c>
      <c r="G427" s="172">
        <f>IF(portfolio_toggle!$A$1=46,E427,
IF(portfolio_toggle!$A$1=38,F427,
"error: please specify 38 or 46 MMT"))</f>
        <v>1</v>
      </c>
    </row>
    <row r="428" spans="1:7" x14ac:dyDescent="0.3">
      <c r="A428" s="171" t="s">
        <v>632</v>
      </c>
      <c r="B428" s="171">
        <v>2022</v>
      </c>
      <c r="C428" s="171">
        <v>7</v>
      </c>
      <c r="D428" s="171" t="s">
        <v>4419</v>
      </c>
      <c r="E428" s="172">
        <v>1</v>
      </c>
      <c r="F428" s="172">
        <v>1</v>
      </c>
      <c r="G428" s="172">
        <f>IF(portfolio_toggle!$A$1=46,E428,
IF(portfolio_toggle!$A$1=38,F428,
"error: please specify 38 or 46 MMT"))</f>
        <v>1</v>
      </c>
    </row>
    <row r="429" spans="1:7" x14ac:dyDescent="0.3">
      <c r="A429" s="171" t="s">
        <v>632</v>
      </c>
      <c r="B429" s="171">
        <v>2022</v>
      </c>
      <c r="C429" s="171">
        <v>8</v>
      </c>
      <c r="D429" s="171" t="s">
        <v>4420</v>
      </c>
      <c r="E429" s="172">
        <v>1</v>
      </c>
      <c r="F429" s="172">
        <v>1</v>
      </c>
      <c r="G429" s="172">
        <f>IF(portfolio_toggle!$A$1=46,E429,
IF(portfolio_toggle!$A$1=38,F429,
"error: please specify 38 or 46 MMT"))</f>
        <v>1</v>
      </c>
    </row>
    <row r="430" spans="1:7" x14ac:dyDescent="0.3">
      <c r="A430" s="171" t="s">
        <v>632</v>
      </c>
      <c r="B430" s="171">
        <v>2022</v>
      </c>
      <c r="C430" s="171">
        <v>9</v>
      </c>
      <c r="D430" s="171" t="s">
        <v>4421</v>
      </c>
      <c r="E430" s="172">
        <v>1</v>
      </c>
      <c r="F430" s="172">
        <v>1</v>
      </c>
      <c r="G430" s="172">
        <f>IF(portfolio_toggle!$A$1=46,E430,
IF(portfolio_toggle!$A$1=38,F430,
"error: please specify 38 or 46 MMT"))</f>
        <v>1</v>
      </c>
    </row>
    <row r="431" spans="1:7" x14ac:dyDescent="0.3">
      <c r="A431" s="171" t="s">
        <v>632</v>
      </c>
      <c r="B431" s="171">
        <v>2022</v>
      </c>
      <c r="C431" s="171">
        <v>10</v>
      </c>
      <c r="D431" s="171" t="s">
        <v>4422</v>
      </c>
      <c r="E431" s="172">
        <v>1</v>
      </c>
      <c r="F431" s="172">
        <v>1</v>
      </c>
      <c r="G431" s="172">
        <f>IF(portfolio_toggle!$A$1=46,E431,
IF(portfolio_toggle!$A$1=38,F431,
"error: please specify 38 or 46 MMT"))</f>
        <v>1</v>
      </c>
    </row>
    <row r="432" spans="1:7" x14ac:dyDescent="0.3">
      <c r="A432" s="171" t="s">
        <v>632</v>
      </c>
      <c r="B432" s="171">
        <v>2022</v>
      </c>
      <c r="C432" s="171">
        <v>11</v>
      </c>
      <c r="D432" s="171" t="s">
        <v>4423</v>
      </c>
      <c r="E432" s="172">
        <v>1</v>
      </c>
      <c r="F432" s="172">
        <v>1</v>
      </c>
      <c r="G432" s="172">
        <f>IF(portfolio_toggle!$A$1=46,E432,
IF(portfolio_toggle!$A$1=38,F432,
"error: please specify 38 or 46 MMT"))</f>
        <v>1</v>
      </c>
    </row>
    <row r="433" spans="1:7" x14ac:dyDescent="0.3">
      <c r="A433" s="171" t="s">
        <v>632</v>
      </c>
      <c r="B433" s="171">
        <v>2022</v>
      </c>
      <c r="C433" s="171">
        <v>12</v>
      </c>
      <c r="D433" s="171" t="s">
        <v>4424</v>
      </c>
      <c r="E433" s="172">
        <v>1</v>
      </c>
      <c r="F433" s="172">
        <v>1</v>
      </c>
      <c r="G433" s="172">
        <f>IF(portfolio_toggle!$A$1=46,E433,
IF(portfolio_toggle!$A$1=38,F433,
"error: please specify 38 or 46 MMT"))</f>
        <v>1</v>
      </c>
    </row>
    <row r="434" spans="1:7" x14ac:dyDescent="0.3">
      <c r="A434" s="171" t="s">
        <v>633</v>
      </c>
      <c r="B434" s="171">
        <v>2022</v>
      </c>
      <c r="C434" s="171">
        <v>1</v>
      </c>
      <c r="D434" s="171" t="s">
        <v>4425</v>
      </c>
      <c r="E434" s="172">
        <v>1</v>
      </c>
      <c r="F434" s="172">
        <v>1</v>
      </c>
      <c r="G434" s="172">
        <f>IF(portfolio_toggle!$A$1=46,E434,
IF(portfolio_toggle!$A$1=38,F434,
"error: please specify 38 or 46 MMT"))</f>
        <v>1</v>
      </c>
    </row>
    <row r="435" spans="1:7" x14ac:dyDescent="0.3">
      <c r="A435" s="171" t="s">
        <v>633</v>
      </c>
      <c r="B435" s="171">
        <v>2022</v>
      </c>
      <c r="C435" s="171">
        <v>2</v>
      </c>
      <c r="D435" s="171" t="s">
        <v>4426</v>
      </c>
      <c r="E435" s="172">
        <v>1</v>
      </c>
      <c r="F435" s="172">
        <v>1</v>
      </c>
      <c r="G435" s="172">
        <f>IF(portfolio_toggle!$A$1=46,E435,
IF(portfolio_toggle!$A$1=38,F435,
"error: please specify 38 or 46 MMT"))</f>
        <v>1</v>
      </c>
    </row>
    <row r="436" spans="1:7" x14ac:dyDescent="0.3">
      <c r="A436" s="171" t="s">
        <v>633</v>
      </c>
      <c r="B436" s="171">
        <v>2022</v>
      </c>
      <c r="C436" s="171">
        <v>3</v>
      </c>
      <c r="D436" s="171" t="s">
        <v>4427</v>
      </c>
      <c r="E436" s="172">
        <v>1</v>
      </c>
      <c r="F436" s="172">
        <v>1</v>
      </c>
      <c r="G436" s="172">
        <f>IF(portfolio_toggle!$A$1=46,E436,
IF(portfolio_toggle!$A$1=38,F436,
"error: please specify 38 or 46 MMT"))</f>
        <v>1</v>
      </c>
    </row>
    <row r="437" spans="1:7" x14ac:dyDescent="0.3">
      <c r="A437" s="171" t="s">
        <v>633</v>
      </c>
      <c r="B437" s="171">
        <v>2022</v>
      </c>
      <c r="C437" s="171">
        <v>4</v>
      </c>
      <c r="D437" s="171" t="s">
        <v>4428</v>
      </c>
      <c r="E437" s="172">
        <v>1</v>
      </c>
      <c r="F437" s="172">
        <v>1</v>
      </c>
      <c r="G437" s="172">
        <f>IF(portfolio_toggle!$A$1=46,E437,
IF(portfolio_toggle!$A$1=38,F437,
"error: please specify 38 or 46 MMT"))</f>
        <v>1</v>
      </c>
    </row>
    <row r="438" spans="1:7" x14ac:dyDescent="0.3">
      <c r="A438" s="171" t="s">
        <v>633</v>
      </c>
      <c r="B438" s="171">
        <v>2022</v>
      </c>
      <c r="C438" s="171">
        <v>5</v>
      </c>
      <c r="D438" s="171" t="s">
        <v>4429</v>
      </c>
      <c r="E438" s="172">
        <v>1</v>
      </c>
      <c r="F438" s="172">
        <v>1</v>
      </c>
      <c r="G438" s="172">
        <f>IF(portfolio_toggle!$A$1=46,E438,
IF(portfolio_toggle!$A$1=38,F438,
"error: please specify 38 or 46 MMT"))</f>
        <v>1</v>
      </c>
    </row>
    <row r="439" spans="1:7" x14ac:dyDescent="0.3">
      <c r="A439" s="171" t="s">
        <v>633</v>
      </c>
      <c r="B439" s="171">
        <v>2022</v>
      </c>
      <c r="C439" s="171">
        <v>6</v>
      </c>
      <c r="D439" s="171" t="s">
        <v>4430</v>
      </c>
      <c r="E439" s="172">
        <v>1</v>
      </c>
      <c r="F439" s="172">
        <v>1</v>
      </c>
      <c r="G439" s="172">
        <f>IF(portfolio_toggle!$A$1=46,E439,
IF(portfolio_toggle!$A$1=38,F439,
"error: please specify 38 or 46 MMT"))</f>
        <v>1</v>
      </c>
    </row>
    <row r="440" spans="1:7" x14ac:dyDescent="0.3">
      <c r="A440" s="171" t="s">
        <v>633</v>
      </c>
      <c r="B440" s="171">
        <v>2022</v>
      </c>
      <c r="C440" s="171">
        <v>7</v>
      </c>
      <c r="D440" s="171" t="s">
        <v>4431</v>
      </c>
      <c r="E440" s="172">
        <v>1</v>
      </c>
      <c r="F440" s="172">
        <v>1</v>
      </c>
      <c r="G440" s="172">
        <f>IF(portfolio_toggle!$A$1=46,E440,
IF(portfolio_toggle!$A$1=38,F440,
"error: please specify 38 or 46 MMT"))</f>
        <v>1</v>
      </c>
    </row>
    <row r="441" spans="1:7" x14ac:dyDescent="0.3">
      <c r="A441" s="171" t="s">
        <v>633</v>
      </c>
      <c r="B441" s="171">
        <v>2022</v>
      </c>
      <c r="C441" s="171">
        <v>8</v>
      </c>
      <c r="D441" s="171" t="s">
        <v>4432</v>
      </c>
      <c r="E441" s="172">
        <v>1</v>
      </c>
      <c r="F441" s="172">
        <v>1</v>
      </c>
      <c r="G441" s="172">
        <f>IF(portfolio_toggle!$A$1=46,E441,
IF(portfolio_toggle!$A$1=38,F441,
"error: please specify 38 or 46 MMT"))</f>
        <v>1</v>
      </c>
    </row>
    <row r="442" spans="1:7" x14ac:dyDescent="0.3">
      <c r="A442" s="171" t="s">
        <v>633</v>
      </c>
      <c r="B442" s="171">
        <v>2022</v>
      </c>
      <c r="C442" s="171">
        <v>9</v>
      </c>
      <c r="D442" s="171" t="s">
        <v>4433</v>
      </c>
      <c r="E442" s="172">
        <v>1</v>
      </c>
      <c r="F442" s="172">
        <v>1</v>
      </c>
      <c r="G442" s="172">
        <f>IF(portfolio_toggle!$A$1=46,E442,
IF(portfolio_toggle!$A$1=38,F442,
"error: please specify 38 or 46 MMT"))</f>
        <v>1</v>
      </c>
    </row>
    <row r="443" spans="1:7" x14ac:dyDescent="0.3">
      <c r="A443" s="171" t="s">
        <v>633</v>
      </c>
      <c r="B443" s="171">
        <v>2022</v>
      </c>
      <c r="C443" s="171">
        <v>10</v>
      </c>
      <c r="D443" s="171" t="s">
        <v>4434</v>
      </c>
      <c r="E443" s="172">
        <v>1</v>
      </c>
      <c r="F443" s="172">
        <v>1</v>
      </c>
      <c r="G443" s="172">
        <f>IF(portfolio_toggle!$A$1=46,E443,
IF(portfolio_toggle!$A$1=38,F443,
"error: please specify 38 or 46 MMT"))</f>
        <v>1</v>
      </c>
    </row>
    <row r="444" spans="1:7" x14ac:dyDescent="0.3">
      <c r="A444" s="171" t="s">
        <v>633</v>
      </c>
      <c r="B444" s="171">
        <v>2022</v>
      </c>
      <c r="C444" s="171">
        <v>11</v>
      </c>
      <c r="D444" s="171" t="s">
        <v>4435</v>
      </c>
      <c r="E444" s="172">
        <v>1</v>
      </c>
      <c r="F444" s="172">
        <v>1</v>
      </c>
      <c r="G444" s="172">
        <f>IF(portfolio_toggle!$A$1=46,E444,
IF(portfolio_toggle!$A$1=38,F444,
"error: please specify 38 or 46 MMT"))</f>
        <v>1</v>
      </c>
    </row>
    <row r="445" spans="1:7" x14ac:dyDescent="0.3">
      <c r="A445" s="171" t="s">
        <v>633</v>
      </c>
      <c r="B445" s="171">
        <v>2022</v>
      </c>
      <c r="C445" s="171">
        <v>12</v>
      </c>
      <c r="D445" s="171" t="s">
        <v>4436</v>
      </c>
      <c r="E445" s="172">
        <v>1</v>
      </c>
      <c r="F445" s="172">
        <v>1</v>
      </c>
      <c r="G445" s="172">
        <f>IF(portfolio_toggle!$A$1=46,E445,
IF(portfolio_toggle!$A$1=38,F445,
"error: please specify 38 or 46 MMT"))</f>
        <v>1</v>
      </c>
    </row>
    <row r="446" spans="1:7" x14ac:dyDescent="0.3">
      <c r="A446" s="171" t="s">
        <v>626</v>
      </c>
      <c r="B446" s="171">
        <v>2023</v>
      </c>
      <c r="C446" s="171">
        <v>1</v>
      </c>
      <c r="D446" s="171" t="s">
        <v>4437</v>
      </c>
      <c r="E446" s="172">
        <v>0.82</v>
      </c>
      <c r="F446" s="172">
        <v>0.82</v>
      </c>
      <c r="G446" s="172">
        <f>IF(portfolio_toggle!$A$1=46,E446,
IF(portfolio_toggle!$A$1=38,F446,
"error: please specify 38 or 46 MMT"))</f>
        <v>0.82</v>
      </c>
    </row>
    <row r="447" spans="1:7" x14ac:dyDescent="0.3">
      <c r="A447" s="171" t="s">
        <v>626</v>
      </c>
      <c r="B447" s="171">
        <v>2023</v>
      </c>
      <c r="C447" s="171">
        <v>2</v>
      </c>
      <c r="D447" s="171" t="s">
        <v>4438</v>
      </c>
      <c r="E447" s="172">
        <v>0.86</v>
      </c>
      <c r="F447" s="172">
        <v>0.86</v>
      </c>
      <c r="G447" s="172">
        <f>IF(portfolio_toggle!$A$1=46,E447,
IF(portfolio_toggle!$A$1=38,F447,
"error: please specify 38 or 46 MMT"))</f>
        <v>0.86</v>
      </c>
    </row>
    <row r="448" spans="1:7" x14ac:dyDescent="0.3">
      <c r="A448" s="171" t="s">
        <v>626</v>
      </c>
      <c r="B448" s="171">
        <v>2023</v>
      </c>
      <c r="C448" s="171">
        <v>3</v>
      </c>
      <c r="D448" s="171" t="s">
        <v>4439</v>
      </c>
      <c r="E448" s="172">
        <v>0.84</v>
      </c>
      <c r="F448" s="172">
        <v>0.84</v>
      </c>
      <c r="G448" s="172">
        <f>IF(portfolio_toggle!$A$1=46,E448,
IF(portfolio_toggle!$A$1=38,F448,
"error: please specify 38 or 46 MMT"))</f>
        <v>0.84</v>
      </c>
    </row>
    <row r="449" spans="1:7" x14ac:dyDescent="0.3">
      <c r="A449" s="171" t="s">
        <v>626</v>
      </c>
      <c r="B449" s="171">
        <v>2023</v>
      </c>
      <c r="C449" s="171">
        <v>4</v>
      </c>
      <c r="D449" s="171" t="s">
        <v>4440</v>
      </c>
      <c r="E449" s="172">
        <v>0.76</v>
      </c>
      <c r="F449" s="172">
        <v>0.76</v>
      </c>
      <c r="G449" s="172">
        <f>IF(portfolio_toggle!$A$1=46,E449,
IF(portfolio_toggle!$A$1=38,F449,
"error: please specify 38 or 46 MMT"))</f>
        <v>0.76</v>
      </c>
    </row>
    <row r="450" spans="1:7" x14ac:dyDescent="0.3">
      <c r="A450" s="171" t="s">
        <v>626</v>
      </c>
      <c r="B450" s="171">
        <v>2023</v>
      </c>
      <c r="C450" s="171">
        <v>5</v>
      </c>
      <c r="D450" s="171" t="s">
        <v>4441</v>
      </c>
      <c r="E450" s="172">
        <v>0.83</v>
      </c>
      <c r="F450" s="172">
        <v>0.83</v>
      </c>
      <c r="G450" s="172">
        <f>IF(portfolio_toggle!$A$1=46,E450,
IF(portfolio_toggle!$A$1=38,F450,
"error: please specify 38 or 46 MMT"))</f>
        <v>0.83</v>
      </c>
    </row>
    <row r="451" spans="1:7" x14ac:dyDescent="0.3">
      <c r="A451" s="171" t="s">
        <v>626</v>
      </c>
      <c r="B451" s="171">
        <v>2023</v>
      </c>
      <c r="C451" s="171">
        <v>6</v>
      </c>
      <c r="D451" s="171" t="s">
        <v>4442</v>
      </c>
      <c r="E451" s="172">
        <v>0.89</v>
      </c>
      <c r="F451" s="172">
        <v>0.89</v>
      </c>
      <c r="G451" s="172">
        <f>IF(portfolio_toggle!$A$1=46,E451,
IF(portfolio_toggle!$A$1=38,F451,
"error: please specify 38 or 46 MMT"))</f>
        <v>0.89</v>
      </c>
    </row>
    <row r="452" spans="1:7" x14ac:dyDescent="0.3">
      <c r="A452" s="171" t="s">
        <v>626</v>
      </c>
      <c r="B452" s="171">
        <v>2023</v>
      </c>
      <c r="C452" s="171">
        <v>7</v>
      </c>
      <c r="D452" s="171" t="s">
        <v>4443</v>
      </c>
      <c r="E452" s="172">
        <v>0.87</v>
      </c>
      <c r="F452" s="172">
        <v>0.87</v>
      </c>
      <c r="G452" s="172">
        <f>IF(portfolio_toggle!$A$1=46,E452,
IF(portfolio_toggle!$A$1=38,F452,
"error: please specify 38 or 46 MMT"))</f>
        <v>0.87</v>
      </c>
    </row>
    <row r="453" spans="1:7" x14ac:dyDescent="0.3">
      <c r="A453" s="171" t="s">
        <v>626</v>
      </c>
      <c r="B453" s="171">
        <v>2023</v>
      </c>
      <c r="C453" s="171">
        <v>8</v>
      </c>
      <c r="D453" s="171" t="s">
        <v>4444</v>
      </c>
      <c r="E453" s="172">
        <v>0.9</v>
      </c>
      <c r="F453" s="172">
        <v>0.9</v>
      </c>
      <c r="G453" s="172">
        <f>IF(portfolio_toggle!$A$1=46,E453,
IF(portfolio_toggle!$A$1=38,F453,
"error: please specify 38 or 46 MMT"))</f>
        <v>0.9</v>
      </c>
    </row>
    <row r="454" spans="1:7" x14ac:dyDescent="0.3">
      <c r="A454" s="171" t="s">
        <v>626</v>
      </c>
      <c r="B454" s="171">
        <v>2023</v>
      </c>
      <c r="C454" s="171">
        <v>9</v>
      </c>
      <c r="D454" s="171" t="s">
        <v>4445</v>
      </c>
      <c r="E454" s="172">
        <v>0.9</v>
      </c>
      <c r="F454" s="172">
        <v>0.9</v>
      </c>
      <c r="G454" s="172">
        <f>IF(portfolio_toggle!$A$1=46,E454,
IF(portfolio_toggle!$A$1=38,F454,
"error: please specify 38 or 46 MMT"))</f>
        <v>0.9</v>
      </c>
    </row>
    <row r="455" spans="1:7" x14ac:dyDescent="0.3">
      <c r="A455" s="171" t="s">
        <v>626</v>
      </c>
      <c r="B455" s="171">
        <v>2023</v>
      </c>
      <c r="C455" s="171">
        <v>10</v>
      </c>
      <c r="D455" s="171" t="s">
        <v>4446</v>
      </c>
      <c r="E455" s="172">
        <v>0.81</v>
      </c>
      <c r="F455" s="172">
        <v>0.81</v>
      </c>
      <c r="G455" s="172">
        <f>IF(portfolio_toggle!$A$1=46,E455,
IF(portfolio_toggle!$A$1=38,F455,
"error: please specify 38 or 46 MMT"))</f>
        <v>0.81</v>
      </c>
    </row>
    <row r="456" spans="1:7" x14ac:dyDescent="0.3">
      <c r="A456" s="171" t="s">
        <v>626</v>
      </c>
      <c r="B456" s="171">
        <v>2023</v>
      </c>
      <c r="C456" s="171">
        <v>11</v>
      </c>
      <c r="D456" s="171" t="s">
        <v>4447</v>
      </c>
      <c r="E456" s="172">
        <v>0.85</v>
      </c>
      <c r="F456" s="172">
        <v>0.85</v>
      </c>
      <c r="G456" s="172">
        <f>IF(portfolio_toggle!$A$1=46,E456,
IF(portfolio_toggle!$A$1=38,F456,
"error: please specify 38 or 46 MMT"))</f>
        <v>0.85</v>
      </c>
    </row>
    <row r="457" spans="1:7" x14ac:dyDescent="0.3">
      <c r="A457" s="171" t="s">
        <v>626</v>
      </c>
      <c r="B457" s="171">
        <v>2023</v>
      </c>
      <c r="C457" s="171">
        <v>12</v>
      </c>
      <c r="D457" s="171" t="s">
        <v>4448</v>
      </c>
      <c r="E457" s="172">
        <v>0.86</v>
      </c>
      <c r="F457" s="172">
        <v>0.86</v>
      </c>
      <c r="G457" s="172">
        <f>IF(portfolio_toggle!$A$1=46,E457,
IF(portfolio_toggle!$A$1=38,F457,
"error: please specify 38 or 46 MMT"))</f>
        <v>0.86</v>
      </c>
    </row>
    <row r="458" spans="1:7" x14ac:dyDescent="0.3">
      <c r="A458" s="171" t="s">
        <v>627</v>
      </c>
      <c r="B458" s="171">
        <v>2023</v>
      </c>
      <c r="C458" s="171">
        <v>1</v>
      </c>
      <c r="D458" s="171" t="s">
        <v>4449</v>
      </c>
      <c r="E458" s="172">
        <v>0.81</v>
      </c>
      <c r="F458" s="172">
        <v>0.81</v>
      </c>
      <c r="G458" s="172">
        <f>IF(portfolio_toggle!$A$1=46,E458,
IF(portfolio_toggle!$A$1=38,F458,
"error: please specify 38 or 46 MMT"))</f>
        <v>0.81</v>
      </c>
    </row>
    <row r="459" spans="1:7" x14ac:dyDescent="0.3">
      <c r="A459" s="171" t="s">
        <v>627</v>
      </c>
      <c r="B459" s="171">
        <v>2023</v>
      </c>
      <c r="C459" s="171">
        <v>2</v>
      </c>
      <c r="D459" s="171" t="s">
        <v>4450</v>
      </c>
      <c r="E459" s="172">
        <v>0.79</v>
      </c>
      <c r="F459" s="172">
        <v>0.79</v>
      </c>
      <c r="G459" s="172">
        <f>IF(portfolio_toggle!$A$1=46,E459,
IF(portfolio_toggle!$A$1=38,F459,
"error: please specify 38 or 46 MMT"))</f>
        <v>0.79</v>
      </c>
    </row>
    <row r="460" spans="1:7" x14ac:dyDescent="0.3">
      <c r="A460" s="171" t="s">
        <v>627</v>
      </c>
      <c r="B460" s="171">
        <v>2023</v>
      </c>
      <c r="C460" s="171">
        <v>3</v>
      </c>
      <c r="D460" s="171" t="s">
        <v>4451</v>
      </c>
      <c r="E460" s="172">
        <v>0.73</v>
      </c>
      <c r="F460" s="172">
        <v>0.73</v>
      </c>
      <c r="G460" s="172">
        <f>IF(portfolio_toggle!$A$1=46,E460,
IF(portfolio_toggle!$A$1=38,F460,
"error: please specify 38 or 46 MMT"))</f>
        <v>0.73</v>
      </c>
    </row>
    <row r="461" spans="1:7" x14ac:dyDescent="0.3">
      <c r="A461" s="171" t="s">
        <v>627</v>
      </c>
      <c r="B461" s="171">
        <v>2023</v>
      </c>
      <c r="C461" s="171">
        <v>4</v>
      </c>
      <c r="D461" s="171" t="s">
        <v>4452</v>
      </c>
      <c r="E461" s="172">
        <v>0.66</v>
      </c>
      <c r="F461" s="172">
        <v>0.66</v>
      </c>
      <c r="G461" s="172">
        <f>IF(portfolio_toggle!$A$1=46,E461,
IF(portfolio_toggle!$A$1=38,F461,
"error: please specify 38 or 46 MMT"))</f>
        <v>0.66</v>
      </c>
    </row>
    <row r="462" spans="1:7" x14ac:dyDescent="0.3">
      <c r="A462" s="171" t="s">
        <v>627</v>
      </c>
      <c r="B462" s="171">
        <v>2023</v>
      </c>
      <c r="C462" s="171">
        <v>5</v>
      </c>
      <c r="D462" s="171" t="s">
        <v>4453</v>
      </c>
      <c r="E462" s="172">
        <v>0.79</v>
      </c>
      <c r="F462" s="172">
        <v>0.79</v>
      </c>
      <c r="G462" s="172">
        <f>IF(portfolio_toggle!$A$1=46,E462,
IF(portfolio_toggle!$A$1=38,F462,
"error: please specify 38 or 46 MMT"))</f>
        <v>0.79</v>
      </c>
    </row>
    <row r="463" spans="1:7" x14ac:dyDescent="0.3">
      <c r="A463" s="171" t="s">
        <v>627</v>
      </c>
      <c r="B463" s="171">
        <v>2023</v>
      </c>
      <c r="C463" s="171">
        <v>6</v>
      </c>
      <c r="D463" s="171" t="s">
        <v>4454</v>
      </c>
      <c r="E463" s="172">
        <v>0.85</v>
      </c>
      <c r="F463" s="172">
        <v>0.85</v>
      </c>
      <c r="G463" s="172">
        <f>IF(portfolio_toggle!$A$1=46,E463,
IF(portfolio_toggle!$A$1=38,F463,
"error: please specify 38 or 46 MMT"))</f>
        <v>0.85</v>
      </c>
    </row>
    <row r="464" spans="1:7" x14ac:dyDescent="0.3">
      <c r="A464" s="171" t="s">
        <v>627</v>
      </c>
      <c r="B464" s="171">
        <v>2023</v>
      </c>
      <c r="C464" s="171">
        <v>7</v>
      </c>
      <c r="D464" s="171" t="s">
        <v>4455</v>
      </c>
      <c r="E464" s="172">
        <v>0.83</v>
      </c>
      <c r="F464" s="172">
        <v>0.83</v>
      </c>
      <c r="G464" s="172">
        <f>IF(portfolio_toggle!$A$1=46,E464,
IF(portfolio_toggle!$A$1=38,F464,
"error: please specify 38 or 46 MMT"))</f>
        <v>0.83</v>
      </c>
    </row>
    <row r="465" spans="1:7" x14ac:dyDescent="0.3">
      <c r="A465" s="171" t="s">
        <v>627</v>
      </c>
      <c r="B465" s="171">
        <v>2023</v>
      </c>
      <c r="C465" s="171">
        <v>8</v>
      </c>
      <c r="D465" s="171" t="s">
        <v>4456</v>
      </c>
      <c r="E465" s="172">
        <v>0.83</v>
      </c>
      <c r="F465" s="172">
        <v>0.83</v>
      </c>
      <c r="G465" s="172">
        <f>IF(portfolio_toggle!$A$1=46,E465,
IF(portfolio_toggle!$A$1=38,F465,
"error: please specify 38 or 46 MMT"))</f>
        <v>0.83</v>
      </c>
    </row>
    <row r="466" spans="1:7" x14ac:dyDescent="0.3">
      <c r="A466" s="171" t="s">
        <v>627</v>
      </c>
      <c r="B466" s="171">
        <v>2023</v>
      </c>
      <c r="C466" s="171">
        <v>9</v>
      </c>
      <c r="D466" s="171" t="s">
        <v>4457</v>
      </c>
      <c r="E466" s="172">
        <v>0.8</v>
      </c>
      <c r="F466" s="172">
        <v>0.8</v>
      </c>
      <c r="G466" s="172">
        <f>IF(portfolio_toggle!$A$1=46,E466,
IF(portfolio_toggle!$A$1=38,F466,
"error: please specify 38 or 46 MMT"))</f>
        <v>0.8</v>
      </c>
    </row>
    <row r="467" spans="1:7" x14ac:dyDescent="0.3">
      <c r="A467" s="171" t="s">
        <v>627</v>
      </c>
      <c r="B467" s="171">
        <v>2023</v>
      </c>
      <c r="C467" s="171">
        <v>10</v>
      </c>
      <c r="D467" s="171" t="s">
        <v>4458</v>
      </c>
      <c r="E467" s="172">
        <v>0.72</v>
      </c>
      <c r="F467" s="172">
        <v>0.72</v>
      </c>
      <c r="G467" s="172">
        <f>IF(portfolio_toggle!$A$1=46,E467,
IF(portfolio_toggle!$A$1=38,F467,
"error: please specify 38 or 46 MMT"))</f>
        <v>0.72</v>
      </c>
    </row>
    <row r="468" spans="1:7" x14ac:dyDescent="0.3">
      <c r="A468" s="171" t="s">
        <v>627</v>
      </c>
      <c r="B468" s="171">
        <v>2023</v>
      </c>
      <c r="C468" s="171">
        <v>11</v>
      </c>
      <c r="D468" s="171" t="s">
        <v>4459</v>
      </c>
      <c r="E468" s="172">
        <v>0.78</v>
      </c>
      <c r="F468" s="172">
        <v>0.78</v>
      </c>
      <c r="G468" s="172">
        <f>IF(portfolio_toggle!$A$1=46,E468,
IF(portfolio_toggle!$A$1=38,F468,
"error: please specify 38 or 46 MMT"))</f>
        <v>0.78</v>
      </c>
    </row>
    <row r="469" spans="1:7" x14ac:dyDescent="0.3">
      <c r="A469" s="171" t="s">
        <v>627</v>
      </c>
      <c r="B469" s="171">
        <v>2023</v>
      </c>
      <c r="C469" s="171">
        <v>12</v>
      </c>
      <c r="D469" s="171" t="s">
        <v>4460</v>
      </c>
      <c r="E469" s="172">
        <v>0.82</v>
      </c>
      <c r="F469" s="172">
        <v>0.82</v>
      </c>
      <c r="G469" s="172">
        <f>IF(portfolio_toggle!$A$1=46,E469,
IF(portfolio_toggle!$A$1=38,F469,
"error: please specify 38 or 46 MMT"))</f>
        <v>0.82</v>
      </c>
    </row>
    <row r="470" spans="1:7" x14ac:dyDescent="0.3">
      <c r="A470" s="171" t="s">
        <v>629</v>
      </c>
      <c r="B470" s="171">
        <v>2023</v>
      </c>
      <c r="C470" s="171">
        <v>1</v>
      </c>
      <c r="D470" s="171" t="s">
        <v>4461</v>
      </c>
      <c r="E470" s="172">
        <v>0.95</v>
      </c>
      <c r="F470" s="172">
        <v>0.95</v>
      </c>
      <c r="G470" s="172">
        <f>IF(portfolio_toggle!$A$1=46,E470,
IF(portfolio_toggle!$A$1=38,F470,
"error: please specify 38 or 46 MMT"))</f>
        <v>0.95</v>
      </c>
    </row>
    <row r="471" spans="1:7" x14ac:dyDescent="0.3">
      <c r="A471" s="171" t="s">
        <v>629</v>
      </c>
      <c r="B471" s="171">
        <v>2023</v>
      </c>
      <c r="C471" s="171">
        <v>2</v>
      </c>
      <c r="D471" s="171" t="s">
        <v>4462</v>
      </c>
      <c r="E471" s="172">
        <v>0.92</v>
      </c>
      <c r="F471" s="172">
        <v>0.92</v>
      </c>
      <c r="G471" s="172">
        <f>IF(portfolio_toggle!$A$1=46,E471,
IF(portfolio_toggle!$A$1=38,F471,
"error: please specify 38 or 46 MMT"))</f>
        <v>0.92</v>
      </c>
    </row>
    <row r="472" spans="1:7" x14ac:dyDescent="0.3">
      <c r="A472" s="171" t="s">
        <v>629</v>
      </c>
      <c r="B472" s="171">
        <v>2023</v>
      </c>
      <c r="C472" s="171">
        <v>3</v>
      </c>
      <c r="D472" s="171" t="s">
        <v>4463</v>
      </c>
      <c r="E472" s="172">
        <v>0.88</v>
      </c>
      <c r="F472" s="172">
        <v>0.88</v>
      </c>
      <c r="G472" s="172">
        <f>IF(portfolio_toggle!$A$1=46,E472,
IF(portfolio_toggle!$A$1=38,F472,
"error: please specify 38 or 46 MMT"))</f>
        <v>0.88</v>
      </c>
    </row>
    <row r="473" spans="1:7" x14ac:dyDescent="0.3">
      <c r="A473" s="171" t="s">
        <v>629</v>
      </c>
      <c r="B473" s="171">
        <v>2023</v>
      </c>
      <c r="C473" s="171">
        <v>4</v>
      </c>
      <c r="D473" s="171" t="s">
        <v>4464</v>
      </c>
      <c r="E473" s="172">
        <v>0.76</v>
      </c>
      <c r="F473" s="172">
        <v>0.76</v>
      </c>
      <c r="G473" s="172">
        <f>IF(portfolio_toggle!$A$1=46,E473,
IF(portfolio_toggle!$A$1=38,F473,
"error: please specify 38 or 46 MMT"))</f>
        <v>0.76</v>
      </c>
    </row>
    <row r="474" spans="1:7" x14ac:dyDescent="0.3">
      <c r="A474" s="171" t="s">
        <v>629</v>
      </c>
      <c r="B474" s="171">
        <v>2023</v>
      </c>
      <c r="C474" s="171">
        <v>5</v>
      </c>
      <c r="D474" s="171" t="s">
        <v>4465</v>
      </c>
      <c r="E474" s="172">
        <v>0.74</v>
      </c>
      <c r="F474" s="172">
        <v>0.74</v>
      </c>
      <c r="G474" s="172">
        <f>IF(portfolio_toggle!$A$1=46,E474,
IF(portfolio_toggle!$A$1=38,F474,
"error: please specify 38 or 46 MMT"))</f>
        <v>0.74</v>
      </c>
    </row>
    <row r="475" spans="1:7" x14ac:dyDescent="0.3">
      <c r="A475" s="171" t="s">
        <v>629</v>
      </c>
      <c r="B475" s="171">
        <v>2023</v>
      </c>
      <c r="C475" s="171">
        <v>6</v>
      </c>
      <c r="D475" s="171" t="s">
        <v>4466</v>
      </c>
      <c r="E475" s="172">
        <v>0.7</v>
      </c>
      <c r="F475" s="172">
        <v>0.7</v>
      </c>
      <c r="G475" s="172">
        <f>IF(portfolio_toggle!$A$1=46,E475,
IF(portfolio_toggle!$A$1=38,F475,
"error: please specify 38 or 46 MMT"))</f>
        <v>0.7</v>
      </c>
    </row>
    <row r="476" spans="1:7" x14ac:dyDescent="0.3">
      <c r="A476" s="171" t="s">
        <v>629</v>
      </c>
      <c r="B476" s="171">
        <v>2023</v>
      </c>
      <c r="C476" s="171">
        <v>7</v>
      </c>
      <c r="D476" s="171" t="s">
        <v>4467</v>
      </c>
      <c r="E476" s="172">
        <v>0.84</v>
      </c>
      <c r="F476" s="172">
        <v>0.84</v>
      </c>
      <c r="G476" s="172">
        <f>IF(portfolio_toggle!$A$1=46,E476,
IF(portfolio_toggle!$A$1=38,F476,
"error: please specify 38 or 46 MMT"))</f>
        <v>0.84</v>
      </c>
    </row>
    <row r="477" spans="1:7" x14ac:dyDescent="0.3">
      <c r="A477" s="171" t="s">
        <v>629</v>
      </c>
      <c r="B477" s="171">
        <v>2023</v>
      </c>
      <c r="C477" s="171">
        <v>8</v>
      </c>
      <c r="D477" s="171" t="s">
        <v>4468</v>
      </c>
      <c r="E477" s="172">
        <v>0.82</v>
      </c>
      <c r="F477" s="172">
        <v>0.82</v>
      </c>
      <c r="G477" s="172">
        <f>IF(portfolio_toggle!$A$1=46,E477,
IF(portfolio_toggle!$A$1=38,F477,
"error: please specify 38 or 46 MMT"))</f>
        <v>0.82</v>
      </c>
    </row>
    <row r="478" spans="1:7" x14ac:dyDescent="0.3">
      <c r="A478" s="171" t="s">
        <v>629</v>
      </c>
      <c r="B478" s="171">
        <v>2023</v>
      </c>
      <c r="C478" s="171">
        <v>9</v>
      </c>
      <c r="D478" s="171" t="s">
        <v>4469</v>
      </c>
      <c r="E478" s="172">
        <v>0.83</v>
      </c>
      <c r="F478" s="172">
        <v>0.83</v>
      </c>
      <c r="G478" s="172">
        <f>IF(portfolio_toggle!$A$1=46,E478,
IF(portfolio_toggle!$A$1=38,F478,
"error: please specify 38 or 46 MMT"))</f>
        <v>0.83</v>
      </c>
    </row>
    <row r="479" spans="1:7" x14ac:dyDescent="0.3">
      <c r="A479" s="171" t="s">
        <v>629</v>
      </c>
      <c r="B479" s="171">
        <v>2023</v>
      </c>
      <c r="C479" s="171">
        <v>10</v>
      </c>
      <c r="D479" s="171" t="s">
        <v>4470</v>
      </c>
      <c r="E479" s="172">
        <v>0.86</v>
      </c>
      <c r="F479" s="172">
        <v>0.86</v>
      </c>
      <c r="G479" s="172">
        <f>IF(portfolio_toggle!$A$1=46,E479,
IF(portfolio_toggle!$A$1=38,F479,
"error: please specify 38 or 46 MMT"))</f>
        <v>0.86</v>
      </c>
    </row>
    <row r="480" spans="1:7" x14ac:dyDescent="0.3">
      <c r="A480" s="171" t="s">
        <v>629</v>
      </c>
      <c r="B480" s="171">
        <v>2023</v>
      </c>
      <c r="C480" s="171">
        <v>11</v>
      </c>
      <c r="D480" s="171" t="s">
        <v>4471</v>
      </c>
      <c r="E480" s="172">
        <v>0.93</v>
      </c>
      <c r="F480" s="172">
        <v>0.93</v>
      </c>
      <c r="G480" s="172">
        <f>IF(portfolio_toggle!$A$1=46,E480,
IF(portfolio_toggle!$A$1=38,F480,
"error: please specify 38 or 46 MMT"))</f>
        <v>0.93</v>
      </c>
    </row>
    <row r="481" spans="1:7" x14ac:dyDescent="0.3">
      <c r="A481" s="171" t="s">
        <v>629</v>
      </c>
      <c r="B481" s="171">
        <v>2023</v>
      </c>
      <c r="C481" s="171">
        <v>12</v>
      </c>
      <c r="D481" s="171" t="s">
        <v>4472</v>
      </c>
      <c r="E481" s="172">
        <v>0.95</v>
      </c>
      <c r="F481" s="172">
        <v>0.95</v>
      </c>
      <c r="G481" s="172">
        <f>IF(portfolio_toggle!$A$1=46,E481,
IF(portfolio_toggle!$A$1=38,F481,
"error: please specify 38 or 46 MMT"))</f>
        <v>0.95</v>
      </c>
    </row>
    <row r="482" spans="1:7" x14ac:dyDescent="0.3">
      <c r="A482" s="171" t="s">
        <v>630</v>
      </c>
      <c r="B482" s="171">
        <v>2023</v>
      </c>
      <c r="C482" s="171">
        <v>1</v>
      </c>
      <c r="D482" s="171" t="s">
        <v>4473</v>
      </c>
      <c r="E482" s="172">
        <v>0.6</v>
      </c>
      <c r="F482" s="172">
        <v>0.6</v>
      </c>
      <c r="G482" s="172">
        <f>IF(portfolio_toggle!$A$1=46,E482,
IF(portfolio_toggle!$A$1=38,F482,
"error: please specify 38 or 46 MMT"))</f>
        <v>0.6</v>
      </c>
    </row>
    <row r="483" spans="1:7" x14ac:dyDescent="0.3">
      <c r="A483" s="171" t="s">
        <v>630</v>
      </c>
      <c r="B483" s="171">
        <v>2023</v>
      </c>
      <c r="C483" s="171">
        <v>2</v>
      </c>
      <c r="D483" s="171" t="s">
        <v>4474</v>
      </c>
      <c r="E483" s="172">
        <v>0.7</v>
      </c>
      <c r="F483" s="172">
        <v>0.7</v>
      </c>
      <c r="G483" s="172">
        <f>IF(portfolio_toggle!$A$1=46,E483,
IF(portfolio_toggle!$A$1=38,F483,
"error: please specify 38 or 46 MMT"))</f>
        <v>0.7</v>
      </c>
    </row>
    <row r="484" spans="1:7" x14ac:dyDescent="0.3">
      <c r="A484" s="171" t="s">
        <v>630</v>
      </c>
      <c r="B484" s="171">
        <v>2023</v>
      </c>
      <c r="C484" s="171">
        <v>3</v>
      </c>
      <c r="D484" s="171" t="s">
        <v>4475</v>
      </c>
      <c r="E484" s="172">
        <v>0.73</v>
      </c>
      <c r="F484" s="172">
        <v>0.73</v>
      </c>
      <c r="G484" s="172">
        <f>IF(portfolio_toggle!$A$1=46,E484,
IF(portfolio_toggle!$A$1=38,F484,
"error: please specify 38 or 46 MMT"))</f>
        <v>0.73</v>
      </c>
    </row>
    <row r="485" spans="1:7" x14ac:dyDescent="0.3">
      <c r="A485" s="171" t="s">
        <v>630</v>
      </c>
      <c r="B485" s="171">
        <v>2023</v>
      </c>
      <c r="C485" s="171">
        <v>4</v>
      </c>
      <c r="D485" s="171" t="s">
        <v>4476</v>
      </c>
      <c r="E485" s="172">
        <v>0.72</v>
      </c>
      <c r="F485" s="172">
        <v>0.72</v>
      </c>
      <c r="G485" s="172">
        <f>IF(portfolio_toggle!$A$1=46,E485,
IF(portfolio_toggle!$A$1=38,F485,
"error: please specify 38 or 46 MMT"))</f>
        <v>0.72</v>
      </c>
    </row>
    <row r="486" spans="1:7" x14ac:dyDescent="0.3">
      <c r="A486" s="171" t="s">
        <v>630</v>
      </c>
      <c r="B486" s="171">
        <v>2023</v>
      </c>
      <c r="C486" s="171">
        <v>5</v>
      </c>
      <c r="D486" s="171" t="s">
        <v>4477</v>
      </c>
      <c r="E486" s="172">
        <v>0.69</v>
      </c>
      <c r="F486" s="172">
        <v>0.69</v>
      </c>
      <c r="G486" s="172">
        <f>IF(portfolio_toggle!$A$1=46,E486,
IF(portfolio_toggle!$A$1=38,F486,
"error: please specify 38 or 46 MMT"))</f>
        <v>0.69</v>
      </c>
    </row>
    <row r="487" spans="1:7" x14ac:dyDescent="0.3">
      <c r="A487" s="171" t="s">
        <v>630</v>
      </c>
      <c r="B487" s="171">
        <v>2023</v>
      </c>
      <c r="C487" s="171">
        <v>6</v>
      </c>
      <c r="D487" s="171" t="s">
        <v>4478</v>
      </c>
      <c r="E487" s="172">
        <v>0.74</v>
      </c>
      <c r="F487" s="172">
        <v>0.74</v>
      </c>
      <c r="G487" s="172">
        <f>IF(portfolio_toggle!$A$1=46,E487,
IF(portfolio_toggle!$A$1=38,F487,
"error: please specify 38 or 46 MMT"))</f>
        <v>0.74</v>
      </c>
    </row>
    <row r="488" spans="1:7" x14ac:dyDescent="0.3">
      <c r="A488" s="171" t="s">
        <v>630</v>
      </c>
      <c r="B488" s="171">
        <v>2023</v>
      </c>
      <c r="C488" s="171">
        <v>7</v>
      </c>
      <c r="D488" s="171" t="s">
        <v>4479</v>
      </c>
      <c r="E488" s="172">
        <v>0.73</v>
      </c>
      <c r="F488" s="172">
        <v>0.73</v>
      </c>
      <c r="G488" s="172">
        <f>IF(portfolio_toggle!$A$1=46,E488,
IF(portfolio_toggle!$A$1=38,F488,
"error: please specify 38 or 46 MMT"))</f>
        <v>0.73</v>
      </c>
    </row>
    <row r="489" spans="1:7" x14ac:dyDescent="0.3">
      <c r="A489" s="171" t="s">
        <v>630</v>
      </c>
      <c r="B489" s="171">
        <v>2023</v>
      </c>
      <c r="C489" s="171">
        <v>8</v>
      </c>
      <c r="D489" s="171" t="s">
        <v>4480</v>
      </c>
      <c r="E489" s="172">
        <v>0.72</v>
      </c>
      <c r="F489" s="172">
        <v>0.72</v>
      </c>
      <c r="G489" s="172">
        <f>IF(portfolio_toggle!$A$1=46,E489,
IF(portfolio_toggle!$A$1=38,F489,
"error: please specify 38 or 46 MMT"))</f>
        <v>0.72</v>
      </c>
    </row>
    <row r="490" spans="1:7" x14ac:dyDescent="0.3">
      <c r="A490" s="171" t="s">
        <v>630</v>
      </c>
      <c r="B490" s="171">
        <v>2023</v>
      </c>
      <c r="C490" s="171">
        <v>9</v>
      </c>
      <c r="D490" s="171" t="s">
        <v>4481</v>
      </c>
      <c r="E490" s="172">
        <v>0.71</v>
      </c>
      <c r="F490" s="172">
        <v>0.71</v>
      </c>
      <c r="G490" s="172">
        <f>IF(portfolio_toggle!$A$1=46,E490,
IF(portfolio_toggle!$A$1=38,F490,
"error: please specify 38 or 46 MMT"))</f>
        <v>0.71</v>
      </c>
    </row>
    <row r="491" spans="1:7" x14ac:dyDescent="0.3">
      <c r="A491" s="171" t="s">
        <v>630</v>
      </c>
      <c r="B491" s="171">
        <v>2023</v>
      </c>
      <c r="C491" s="171">
        <v>10</v>
      </c>
      <c r="D491" s="171" t="s">
        <v>4482</v>
      </c>
      <c r="E491" s="172">
        <v>0.64</v>
      </c>
      <c r="F491" s="172">
        <v>0.64</v>
      </c>
      <c r="G491" s="172">
        <f>IF(portfolio_toggle!$A$1=46,E491,
IF(portfolio_toggle!$A$1=38,F491,
"error: please specify 38 or 46 MMT"))</f>
        <v>0.64</v>
      </c>
    </row>
    <row r="492" spans="1:7" x14ac:dyDescent="0.3">
      <c r="A492" s="171" t="s">
        <v>630</v>
      </c>
      <c r="B492" s="171">
        <v>2023</v>
      </c>
      <c r="C492" s="171">
        <v>11</v>
      </c>
      <c r="D492" s="171" t="s">
        <v>4483</v>
      </c>
      <c r="E492" s="172">
        <v>0.56000000000000005</v>
      </c>
      <c r="F492" s="172">
        <v>0.56000000000000005</v>
      </c>
      <c r="G492" s="172">
        <f>IF(portfolio_toggle!$A$1=46,E492,
IF(portfolio_toggle!$A$1=38,F492,
"error: please specify 38 or 46 MMT"))</f>
        <v>0.56000000000000005</v>
      </c>
    </row>
    <row r="493" spans="1:7" x14ac:dyDescent="0.3">
      <c r="A493" s="171" t="s">
        <v>630</v>
      </c>
      <c r="B493" s="171">
        <v>2023</v>
      </c>
      <c r="C493" s="171">
        <v>12</v>
      </c>
      <c r="D493" s="171" t="s">
        <v>4484</v>
      </c>
      <c r="E493" s="172">
        <v>0.64</v>
      </c>
      <c r="F493" s="172">
        <v>0.64</v>
      </c>
      <c r="G493" s="172">
        <f>IF(portfolio_toggle!$A$1=46,E493,
IF(portfolio_toggle!$A$1=38,F493,
"error: please specify 38 or 46 MMT"))</f>
        <v>0.64</v>
      </c>
    </row>
    <row r="494" spans="1:7" x14ac:dyDescent="0.3">
      <c r="A494" s="171" t="s">
        <v>631</v>
      </c>
      <c r="B494" s="171">
        <v>2023</v>
      </c>
      <c r="C494" s="171">
        <v>1</v>
      </c>
      <c r="D494" s="171" t="s">
        <v>4485</v>
      </c>
      <c r="E494" s="172">
        <v>1</v>
      </c>
      <c r="F494" s="172">
        <v>1</v>
      </c>
      <c r="G494" s="172">
        <f>IF(portfolio_toggle!$A$1=46,E494,
IF(portfolio_toggle!$A$1=38,F494,
"error: please specify 38 or 46 MMT"))</f>
        <v>1</v>
      </c>
    </row>
    <row r="495" spans="1:7" x14ac:dyDescent="0.3">
      <c r="A495" s="171" t="s">
        <v>631</v>
      </c>
      <c r="B495" s="171">
        <v>2023</v>
      </c>
      <c r="C495" s="171">
        <v>2</v>
      </c>
      <c r="D495" s="171" t="s">
        <v>4486</v>
      </c>
      <c r="E495" s="172">
        <v>1</v>
      </c>
      <c r="F495" s="172">
        <v>1</v>
      </c>
      <c r="G495" s="172">
        <f>IF(portfolio_toggle!$A$1=46,E495,
IF(portfolio_toggle!$A$1=38,F495,
"error: please specify 38 or 46 MMT"))</f>
        <v>1</v>
      </c>
    </row>
    <row r="496" spans="1:7" x14ac:dyDescent="0.3">
      <c r="A496" s="171" t="s">
        <v>631</v>
      </c>
      <c r="B496" s="171">
        <v>2023</v>
      </c>
      <c r="C496" s="171">
        <v>3</v>
      </c>
      <c r="D496" s="171" t="s">
        <v>4487</v>
      </c>
      <c r="E496" s="172">
        <v>1</v>
      </c>
      <c r="F496" s="172">
        <v>1</v>
      </c>
      <c r="G496" s="172">
        <f>IF(portfolio_toggle!$A$1=46,E496,
IF(portfolio_toggle!$A$1=38,F496,
"error: please specify 38 or 46 MMT"))</f>
        <v>1</v>
      </c>
    </row>
    <row r="497" spans="1:7" x14ac:dyDescent="0.3">
      <c r="A497" s="171" t="s">
        <v>631</v>
      </c>
      <c r="B497" s="171">
        <v>2023</v>
      </c>
      <c r="C497" s="171">
        <v>4</v>
      </c>
      <c r="D497" s="171" t="s">
        <v>4488</v>
      </c>
      <c r="E497" s="172">
        <v>1</v>
      </c>
      <c r="F497" s="172">
        <v>1</v>
      </c>
      <c r="G497" s="172">
        <f>IF(portfolio_toggle!$A$1=46,E497,
IF(portfolio_toggle!$A$1=38,F497,
"error: please specify 38 or 46 MMT"))</f>
        <v>1</v>
      </c>
    </row>
    <row r="498" spans="1:7" x14ac:dyDescent="0.3">
      <c r="A498" s="171" t="s">
        <v>631</v>
      </c>
      <c r="B498" s="171">
        <v>2023</v>
      </c>
      <c r="C498" s="171">
        <v>5</v>
      </c>
      <c r="D498" s="171" t="s">
        <v>4489</v>
      </c>
      <c r="E498" s="172">
        <v>1</v>
      </c>
      <c r="F498" s="172">
        <v>1</v>
      </c>
      <c r="G498" s="172">
        <f>IF(portfolio_toggle!$A$1=46,E498,
IF(portfolio_toggle!$A$1=38,F498,
"error: please specify 38 or 46 MMT"))</f>
        <v>1</v>
      </c>
    </row>
    <row r="499" spans="1:7" x14ac:dyDescent="0.3">
      <c r="A499" s="171" t="s">
        <v>631</v>
      </c>
      <c r="B499" s="171">
        <v>2023</v>
      </c>
      <c r="C499" s="171">
        <v>6</v>
      </c>
      <c r="D499" s="171" t="s">
        <v>4490</v>
      </c>
      <c r="E499" s="172">
        <v>1</v>
      </c>
      <c r="F499" s="172">
        <v>1</v>
      </c>
      <c r="G499" s="172">
        <f>IF(portfolio_toggle!$A$1=46,E499,
IF(portfolio_toggle!$A$1=38,F499,
"error: please specify 38 or 46 MMT"))</f>
        <v>1</v>
      </c>
    </row>
    <row r="500" spans="1:7" x14ac:dyDescent="0.3">
      <c r="A500" s="171" t="s">
        <v>631</v>
      </c>
      <c r="B500" s="171">
        <v>2023</v>
      </c>
      <c r="C500" s="171">
        <v>7</v>
      </c>
      <c r="D500" s="171" t="s">
        <v>4491</v>
      </c>
      <c r="E500" s="172">
        <v>1</v>
      </c>
      <c r="F500" s="172">
        <v>1</v>
      </c>
      <c r="G500" s="172">
        <f>IF(portfolio_toggle!$A$1=46,E500,
IF(portfolio_toggle!$A$1=38,F500,
"error: please specify 38 or 46 MMT"))</f>
        <v>1</v>
      </c>
    </row>
    <row r="501" spans="1:7" x14ac:dyDescent="0.3">
      <c r="A501" s="171" t="s">
        <v>631</v>
      </c>
      <c r="B501" s="171">
        <v>2023</v>
      </c>
      <c r="C501" s="171">
        <v>8</v>
      </c>
      <c r="D501" s="171" t="s">
        <v>4492</v>
      </c>
      <c r="E501" s="172">
        <v>1</v>
      </c>
      <c r="F501" s="172">
        <v>1</v>
      </c>
      <c r="G501" s="172">
        <f>IF(portfolio_toggle!$A$1=46,E501,
IF(portfolio_toggle!$A$1=38,F501,
"error: please specify 38 or 46 MMT"))</f>
        <v>1</v>
      </c>
    </row>
    <row r="502" spans="1:7" x14ac:dyDescent="0.3">
      <c r="A502" s="171" t="s">
        <v>631</v>
      </c>
      <c r="B502" s="171">
        <v>2023</v>
      </c>
      <c r="C502" s="171">
        <v>9</v>
      </c>
      <c r="D502" s="171" t="s">
        <v>4493</v>
      </c>
      <c r="E502" s="172">
        <v>1</v>
      </c>
      <c r="F502" s="172">
        <v>1</v>
      </c>
      <c r="G502" s="172">
        <f>IF(portfolio_toggle!$A$1=46,E502,
IF(portfolio_toggle!$A$1=38,F502,
"error: please specify 38 or 46 MMT"))</f>
        <v>1</v>
      </c>
    </row>
    <row r="503" spans="1:7" x14ac:dyDescent="0.3">
      <c r="A503" s="171" t="s">
        <v>631</v>
      </c>
      <c r="B503" s="171">
        <v>2023</v>
      </c>
      <c r="C503" s="171">
        <v>10</v>
      </c>
      <c r="D503" s="171" t="s">
        <v>4494</v>
      </c>
      <c r="E503" s="172">
        <v>1</v>
      </c>
      <c r="F503" s="172">
        <v>1</v>
      </c>
      <c r="G503" s="172">
        <f>IF(portfolio_toggle!$A$1=46,E503,
IF(portfolio_toggle!$A$1=38,F503,
"error: please specify 38 or 46 MMT"))</f>
        <v>1</v>
      </c>
    </row>
    <row r="504" spans="1:7" x14ac:dyDescent="0.3">
      <c r="A504" s="171" t="s">
        <v>631</v>
      </c>
      <c r="B504" s="171">
        <v>2023</v>
      </c>
      <c r="C504" s="171">
        <v>11</v>
      </c>
      <c r="D504" s="171" t="s">
        <v>4495</v>
      </c>
      <c r="E504" s="172">
        <v>1</v>
      </c>
      <c r="F504" s="172">
        <v>1</v>
      </c>
      <c r="G504" s="172">
        <f>IF(portfolio_toggle!$A$1=46,E504,
IF(portfolio_toggle!$A$1=38,F504,
"error: please specify 38 or 46 MMT"))</f>
        <v>1</v>
      </c>
    </row>
    <row r="505" spans="1:7" x14ac:dyDescent="0.3">
      <c r="A505" s="171" t="s">
        <v>631</v>
      </c>
      <c r="B505" s="171">
        <v>2023</v>
      </c>
      <c r="C505" s="171">
        <v>12</v>
      </c>
      <c r="D505" s="171" t="s">
        <v>4496</v>
      </c>
      <c r="E505" s="172">
        <v>1</v>
      </c>
      <c r="F505" s="172">
        <v>1</v>
      </c>
      <c r="G505" s="172">
        <f>IF(portfolio_toggle!$A$1=46,E505,
IF(portfolio_toggle!$A$1=38,F505,
"error: please specify 38 or 46 MMT"))</f>
        <v>1</v>
      </c>
    </row>
    <row r="506" spans="1:7" x14ac:dyDescent="0.3">
      <c r="A506" s="171" t="s">
        <v>632</v>
      </c>
      <c r="B506" s="171">
        <v>2023</v>
      </c>
      <c r="C506" s="171">
        <v>1</v>
      </c>
      <c r="D506" s="171" t="s">
        <v>4497</v>
      </c>
      <c r="E506" s="172">
        <v>1</v>
      </c>
      <c r="F506" s="172">
        <v>1</v>
      </c>
      <c r="G506" s="172">
        <f>IF(portfolio_toggle!$A$1=46,E506,
IF(portfolio_toggle!$A$1=38,F506,
"error: please specify 38 or 46 MMT"))</f>
        <v>1</v>
      </c>
    </row>
    <row r="507" spans="1:7" x14ac:dyDescent="0.3">
      <c r="A507" s="171" t="s">
        <v>632</v>
      </c>
      <c r="B507" s="171">
        <v>2023</v>
      </c>
      <c r="C507" s="171">
        <v>2</v>
      </c>
      <c r="D507" s="171" t="s">
        <v>4498</v>
      </c>
      <c r="E507" s="172">
        <v>1</v>
      </c>
      <c r="F507" s="172">
        <v>1</v>
      </c>
      <c r="G507" s="172">
        <f>IF(portfolio_toggle!$A$1=46,E507,
IF(portfolio_toggle!$A$1=38,F507,
"error: please specify 38 or 46 MMT"))</f>
        <v>1</v>
      </c>
    </row>
    <row r="508" spans="1:7" x14ac:dyDescent="0.3">
      <c r="A508" s="171" t="s">
        <v>632</v>
      </c>
      <c r="B508" s="171">
        <v>2023</v>
      </c>
      <c r="C508" s="171">
        <v>3</v>
      </c>
      <c r="D508" s="171" t="s">
        <v>4499</v>
      </c>
      <c r="E508" s="172">
        <v>1</v>
      </c>
      <c r="F508" s="172">
        <v>1</v>
      </c>
      <c r="G508" s="172">
        <f>IF(portfolio_toggle!$A$1=46,E508,
IF(portfolio_toggle!$A$1=38,F508,
"error: please specify 38 or 46 MMT"))</f>
        <v>1</v>
      </c>
    </row>
    <row r="509" spans="1:7" x14ac:dyDescent="0.3">
      <c r="A509" s="171" t="s">
        <v>632</v>
      </c>
      <c r="B509" s="171">
        <v>2023</v>
      </c>
      <c r="C509" s="171">
        <v>4</v>
      </c>
      <c r="D509" s="171" t="s">
        <v>4500</v>
      </c>
      <c r="E509" s="172">
        <v>1</v>
      </c>
      <c r="F509" s="172">
        <v>1</v>
      </c>
      <c r="G509" s="172">
        <f>IF(portfolio_toggle!$A$1=46,E509,
IF(portfolio_toggle!$A$1=38,F509,
"error: please specify 38 or 46 MMT"))</f>
        <v>1</v>
      </c>
    </row>
    <row r="510" spans="1:7" x14ac:dyDescent="0.3">
      <c r="A510" s="171" t="s">
        <v>632</v>
      </c>
      <c r="B510" s="171">
        <v>2023</v>
      </c>
      <c r="C510" s="171">
        <v>5</v>
      </c>
      <c r="D510" s="171" t="s">
        <v>4501</v>
      </c>
      <c r="E510" s="172">
        <v>1</v>
      </c>
      <c r="F510" s="172">
        <v>1</v>
      </c>
      <c r="G510" s="172">
        <f>IF(portfolio_toggle!$A$1=46,E510,
IF(portfolio_toggle!$A$1=38,F510,
"error: please specify 38 or 46 MMT"))</f>
        <v>1</v>
      </c>
    </row>
    <row r="511" spans="1:7" x14ac:dyDescent="0.3">
      <c r="A511" s="171" t="s">
        <v>632</v>
      </c>
      <c r="B511" s="171">
        <v>2023</v>
      </c>
      <c r="C511" s="171">
        <v>6</v>
      </c>
      <c r="D511" s="171" t="s">
        <v>4502</v>
      </c>
      <c r="E511" s="172">
        <v>1</v>
      </c>
      <c r="F511" s="172">
        <v>1</v>
      </c>
      <c r="G511" s="172">
        <f>IF(portfolio_toggle!$A$1=46,E511,
IF(portfolio_toggle!$A$1=38,F511,
"error: please specify 38 or 46 MMT"))</f>
        <v>1</v>
      </c>
    </row>
    <row r="512" spans="1:7" x14ac:dyDescent="0.3">
      <c r="A512" s="171" t="s">
        <v>632</v>
      </c>
      <c r="B512" s="171">
        <v>2023</v>
      </c>
      <c r="C512" s="171">
        <v>7</v>
      </c>
      <c r="D512" s="171" t="s">
        <v>4503</v>
      </c>
      <c r="E512" s="172">
        <v>1</v>
      </c>
      <c r="F512" s="172">
        <v>1</v>
      </c>
      <c r="G512" s="172">
        <f>IF(portfolio_toggle!$A$1=46,E512,
IF(portfolio_toggle!$A$1=38,F512,
"error: please specify 38 or 46 MMT"))</f>
        <v>1</v>
      </c>
    </row>
    <row r="513" spans="1:7" x14ac:dyDescent="0.3">
      <c r="A513" s="171" t="s">
        <v>632</v>
      </c>
      <c r="B513" s="171">
        <v>2023</v>
      </c>
      <c r="C513" s="171">
        <v>8</v>
      </c>
      <c r="D513" s="171" t="s">
        <v>4504</v>
      </c>
      <c r="E513" s="172">
        <v>1</v>
      </c>
      <c r="F513" s="172">
        <v>1</v>
      </c>
      <c r="G513" s="172">
        <f>IF(portfolio_toggle!$A$1=46,E513,
IF(portfolio_toggle!$A$1=38,F513,
"error: please specify 38 or 46 MMT"))</f>
        <v>1</v>
      </c>
    </row>
    <row r="514" spans="1:7" x14ac:dyDescent="0.3">
      <c r="A514" s="171" t="s">
        <v>632</v>
      </c>
      <c r="B514" s="171">
        <v>2023</v>
      </c>
      <c r="C514" s="171">
        <v>9</v>
      </c>
      <c r="D514" s="171" t="s">
        <v>4505</v>
      </c>
      <c r="E514" s="172">
        <v>1</v>
      </c>
      <c r="F514" s="172">
        <v>1</v>
      </c>
      <c r="G514" s="172">
        <f>IF(portfolio_toggle!$A$1=46,E514,
IF(portfolio_toggle!$A$1=38,F514,
"error: please specify 38 or 46 MMT"))</f>
        <v>1</v>
      </c>
    </row>
    <row r="515" spans="1:7" x14ac:dyDescent="0.3">
      <c r="A515" s="171" t="s">
        <v>632</v>
      </c>
      <c r="B515" s="171">
        <v>2023</v>
      </c>
      <c r="C515" s="171">
        <v>10</v>
      </c>
      <c r="D515" s="171" t="s">
        <v>4506</v>
      </c>
      <c r="E515" s="172">
        <v>1</v>
      </c>
      <c r="F515" s="172">
        <v>1</v>
      </c>
      <c r="G515" s="172">
        <f>IF(portfolio_toggle!$A$1=46,E515,
IF(portfolio_toggle!$A$1=38,F515,
"error: please specify 38 or 46 MMT"))</f>
        <v>1</v>
      </c>
    </row>
    <row r="516" spans="1:7" x14ac:dyDescent="0.3">
      <c r="A516" s="171" t="s">
        <v>632</v>
      </c>
      <c r="B516" s="171">
        <v>2023</v>
      </c>
      <c r="C516" s="171">
        <v>11</v>
      </c>
      <c r="D516" s="171" t="s">
        <v>4507</v>
      </c>
      <c r="E516" s="172">
        <v>1</v>
      </c>
      <c r="F516" s="172">
        <v>1</v>
      </c>
      <c r="G516" s="172">
        <f>IF(portfolio_toggle!$A$1=46,E516,
IF(portfolio_toggle!$A$1=38,F516,
"error: please specify 38 or 46 MMT"))</f>
        <v>1</v>
      </c>
    </row>
    <row r="517" spans="1:7" x14ac:dyDescent="0.3">
      <c r="A517" s="171" t="s">
        <v>632</v>
      </c>
      <c r="B517" s="171">
        <v>2023</v>
      </c>
      <c r="C517" s="171">
        <v>12</v>
      </c>
      <c r="D517" s="171" t="s">
        <v>4508</v>
      </c>
      <c r="E517" s="172">
        <v>1</v>
      </c>
      <c r="F517" s="172">
        <v>1</v>
      </c>
      <c r="G517" s="172">
        <f>IF(portfolio_toggle!$A$1=46,E517,
IF(portfolio_toggle!$A$1=38,F517,
"error: please specify 38 or 46 MMT"))</f>
        <v>1</v>
      </c>
    </row>
    <row r="518" spans="1:7" x14ac:dyDescent="0.3">
      <c r="A518" s="171" t="s">
        <v>633</v>
      </c>
      <c r="B518" s="171">
        <v>2023</v>
      </c>
      <c r="C518" s="171">
        <v>1</v>
      </c>
      <c r="D518" s="171" t="s">
        <v>4509</v>
      </c>
      <c r="E518" s="172">
        <v>1</v>
      </c>
      <c r="F518" s="172">
        <v>1</v>
      </c>
      <c r="G518" s="172">
        <f>IF(portfolio_toggle!$A$1=46,E518,
IF(portfolio_toggle!$A$1=38,F518,
"error: please specify 38 or 46 MMT"))</f>
        <v>1</v>
      </c>
    </row>
    <row r="519" spans="1:7" x14ac:dyDescent="0.3">
      <c r="A519" s="171" t="s">
        <v>633</v>
      </c>
      <c r="B519" s="171">
        <v>2023</v>
      </c>
      <c r="C519" s="171">
        <v>2</v>
      </c>
      <c r="D519" s="171" t="s">
        <v>4510</v>
      </c>
      <c r="E519" s="172">
        <v>1</v>
      </c>
      <c r="F519" s="172">
        <v>1</v>
      </c>
      <c r="G519" s="172">
        <f>IF(portfolio_toggle!$A$1=46,E519,
IF(portfolio_toggle!$A$1=38,F519,
"error: please specify 38 or 46 MMT"))</f>
        <v>1</v>
      </c>
    </row>
    <row r="520" spans="1:7" x14ac:dyDescent="0.3">
      <c r="A520" s="171" t="s">
        <v>633</v>
      </c>
      <c r="B520" s="171">
        <v>2023</v>
      </c>
      <c r="C520" s="171">
        <v>3</v>
      </c>
      <c r="D520" s="171" t="s">
        <v>4511</v>
      </c>
      <c r="E520" s="172">
        <v>1</v>
      </c>
      <c r="F520" s="172">
        <v>1</v>
      </c>
      <c r="G520" s="172">
        <f>IF(portfolio_toggle!$A$1=46,E520,
IF(portfolio_toggle!$A$1=38,F520,
"error: please specify 38 or 46 MMT"))</f>
        <v>1</v>
      </c>
    </row>
    <row r="521" spans="1:7" x14ac:dyDescent="0.3">
      <c r="A521" s="171" t="s">
        <v>633</v>
      </c>
      <c r="B521" s="171">
        <v>2023</v>
      </c>
      <c r="C521" s="171">
        <v>4</v>
      </c>
      <c r="D521" s="171" t="s">
        <v>4512</v>
      </c>
      <c r="E521" s="172">
        <v>1</v>
      </c>
      <c r="F521" s="172">
        <v>1</v>
      </c>
      <c r="G521" s="172">
        <f>IF(portfolio_toggle!$A$1=46,E521,
IF(portfolio_toggle!$A$1=38,F521,
"error: please specify 38 or 46 MMT"))</f>
        <v>1</v>
      </c>
    </row>
    <row r="522" spans="1:7" x14ac:dyDescent="0.3">
      <c r="A522" s="171" t="s">
        <v>633</v>
      </c>
      <c r="B522" s="171">
        <v>2023</v>
      </c>
      <c r="C522" s="171">
        <v>5</v>
      </c>
      <c r="D522" s="171" t="s">
        <v>4513</v>
      </c>
      <c r="E522" s="172">
        <v>1</v>
      </c>
      <c r="F522" s="172">
        <v>1</v>
      </c>
      <c r="G522" s="172">
        <f>IF(portfolio_toggle!$A$1=46,E522,
IF(portfolio_toggle!$A$1=38,F522,
"error: please specify 38 or 46 MMT"))</f>
        <v>1</v>
      </c>
    </row>
    <row r="523" spans="1:7" x14ac:dyDescent="0.3">
      <c r="A523" s="171" t="s">
        <v>633</v>
      </c>
      <c r="B523" s="171">
        <v>2023</v>
      </c>
      <c r="C523" s="171">
        <v>6</v>
      </c>
      <c r="D523" s="171" t="s">
        <v>4514</v>
      </c>
      <c r="E523" s="172">
        <v>1</v>
      </c>
      <c r="F523" s="172">
        <v>1</v>
      </c>
      <c r="G523" s="172">
        <f>IF(portfolio_toggle!$A$1=46,E523,
IF(portfolio_toggle!$A$1=38,F523,
"error: please specify 38 or 46 MMT"))</f>
        <v>1</v>
      </c>
    </row>
    <row r="524" spans="1:7" x14ac:dyDescent="0.3">
      <c r="A524" s="171" t="s">
        <v>633</v>
      </c>
      <c r="B524" s="171">
        <v>2023</v>
      </c>
      <c r="C524" s="171">
        <v>7</v>
      </c>
      <c r="D524" s="171" t="s">
        <v>4515</v>
      </c>
      <c r="E524" s="172">
        <v>1</v>
      </c>
      <c r="F524" s="172">
        <v>1</v>
      </c>
      <c r="G524" s="172">
        <f>IF(portfolio_toggle!$A$1=46,E524,
IF(portfolio_toggle!$A$1=38,F524,
"error: please specify 38 or 46 MMT"))</f>
        <v>1</v>
      </c>
    </row>
    <row r="525" spans="1:7" x14ac:dyDescent="0.3">
      <c r="A525" s="171" t="s">
        <v>633</v>
      </c>
      <c r="B525" s="171">
        <v>2023</v>
      </c>
      <c r="C525" s="171">
        <v>8</v>
      </c>
      <c r="D525" s="171" t="s">
        <v>4516</v>
      </c>
      <c r="E525" s="172">
        <v>1</v>
      </c>
      <c r="F525" s="172">
        <v>1</v>
      </c>
      <c r="G525" s="172">
        <f>IF(portfolio_toggle!$A$1=46,E525,
IF(portfolio_toggle!$A$1=38,F525,
"error: please specify 38 or 46 MMT"))</f>
        <v>1</v>
      </c>
    </row>
    <row r="526" spans="1:7" x14ac:dyDescent="0.3">
      <c r="A526" s="171" t="s">
        <v>633</v>
      </c>
      <c r="B526" s="171">
        <v>2023</v>
      </c>
      <c r="C526" s="171">
        <v>9</v>
      </c>
      <c r="D526" s="171" t="s">
        <v>4517</v>
      </c>
      <c r="E526" s="172">
        <v>1</v>
      </c>
      <c r="F526" s="172">
        <v>1</v>
      </c>
      <c r="G526" s="172">
        <f>IF(portfolio_toggle!$A$1=46,E526,
IF(portfolio_toggle!$A$1=38,F526,
"error: please specify 38 or 46 MMT"))</f>
        <v>1</v>
      </c>
    </row>
    <row r="527" spans="1:7" x14ac:dyDescent="0.3">
      <c r="A527" s="171" t="s">
        <v>633</v>
      </c>
      <c r="B527" s="171">
        <v>2023</v>
      </c>
      <c r="C527" s="171">
        <v>10</v>
      </c>
      <c r="D527" s="171" t="s">
        <v>4518</v>
      </c>
      <c r="E527" s="172">
        <v>1</v>
      </c>
      <c r="F527" s="172">
        <v>1</v>
      </c>
      <c r="G527" s="172">
        <f>IF(portfolio_toggle!$A$1=46,E527,
IF(portfolio_toggle!$A$1=38,F527,
"error: please specify 38 or 46 MMT"))</f>
        <v>1</v>
      </c>
    </row>
    <row r="528" spans="1:7" x14ac:dyDescent="0.3">
      <c r="A528" s="171" t="s">
        <v>633</v>
      </c>
      <c r="B528" s="171">
        <v>2023</v>
      </c>
      <c r="C528" s="171">
        <v>11</v>
      </c>
      <c r="D528" s="171" t="s">
        <v>4519</v>
      </c>
      <c r="E528" s="172">
        <v>1</v>
      </c>
      <c r="F528" s="172">
        <v>1</v>
      </c>
      <c r="G528" s="172">
        <f>IF(portfolio_toggle!$A$1=46,E528,
IF(portfolio_toggle!$A$1=38,F528,
"error: please specify 38 or 46 MMT"))</f>
        <v>1</v>
      </c>
    </row>
    <row r="529" spans="1:7" x14ac:dyDescent="0.3">
      <c r="A529" s="171" t="s">
        <v>633</v>
      </c>
      <c r="B529" s="171">
        <v>2023</v>
      </c>
      <c r="C529" s="171">
        <v>12</v>
      </c>
      <c r="D529" s="171" t="s">
        <v>4520</v>
      </c>
      <c r="E529" s="172">
        <v>1</v>
      </c>
      <c r="F529" s="172">
        <v>1</v>
      </c>
      <c r="G529" s="172">
        <f>IF(portfolio_toggle!$A$1=46,E529,
IF(portfolio_toggle!$A$1=38,F529,
"error: please specify 38 or 46 MMT"))</f>
        <v>1</v>
      </c>
    </row>
    <row r="530" spans="1:7" x14ac:dyDescent="0.3">
      <c r="A530" s="171" t="s">
        <v>626</v>
      </c>
      <c r="B530" s="171">
        <v>2024</v>
      </c>
      <c r="C530" s="171">
        <v>1</v>
      </c>
      <c r="D530" s="171" t="s">
        <v>4521</v>
      </c>
      <c r="E530" s="172">
        <v>0.82</v>
      </c>
      <c r="F530" s="172">
        <v>0.82</v>
      </c>
      <c r="G530" s="172">
        <f>IF(portfolio_toggle!$A$1=46,E530,
IF(portfolio_toggle!$A$1=38,F530,
"error: please specify 38 or 46 MMT"))</f>
        <v>0.82</v>
      </c>
    </row>
    <row r="531" spans="1:7" x14ac:dyDescent="0.3">
      <c r="A531" s="171" t="s">
        <v>626</v>
      </c>
      <c r="B531" s="171">
        <v>2024</v>
      </c>
      <c r="C531" s="171">
        <v>2</v>
      </c>
      <c r="D531" s="171" t="s">
        <v>4522</v>
      </c>
      <c r="E531" s="172">
        <v>0.86</v>
      </c>
      <c r="F531" s="172">
        <v>0.86</v>
      </c>
      <c r="G531" s="172">
        <f>IF(portfolio_toggle!$A$1=46,E531,
IF(portfolio_toggle!$A$1=38,F531,
"error: please specify 38 or 46 MMT"))</f>
        <v>0.86</v>
      </c>
    </row>
    <row r="532" spans="1:7" x14ac:dyDescent="0.3">
      <c r="A532" s="171" t="s">
        <v>626</v>
      </c>
      <c r="B532" s="171">
        <v>2024</v>
      </c>
      <c r="C532" s="171">
        <v>3</v>
      </c>
      <c r="D532" s="171" t="s">
        <v>4523</v>
      </c>
      <c r="E532" s="172">
        <v>0.84</v>
      </c>
      <c r="F532" s="172">
        <v>0.84</v>
      </c>
      <c r="G532" s="172">
        <f>IF(portfolio_toggle!$A$1=46,E532,
IF(portfolio_toggle!$A$1=38,F532,
"error: please specify 38 or 46 MMT"))</f>
        <v>0.84</v>
      </c>
    </row>
    <row r="533" spans="1:7" x14ac:dyDescent="0.3">
      <c r="A533" s="171" t="s">
        <v>626</v>
      </c>
      <c r="B533" s="171">
        <v>2024</v>
      </c>
      <c r="C533" s="171">
        <v>4</v>
      </c>
      <c r="D533" s="171" t="s">
        <v>4524</v>
      </c>
      <c r="E533" s="172">
        <v>0.76</v>
      </c>
      <c r="F533" s="172">
        <v>0.76</v>
      </c>
      <c r="G533" s="172">
        <f>IF(portfolio_toggle!$A$1=46,E533,
IF(portfolio_toggle!$A$1=38,F533,
"error: please specify 38 or 46 MMT"))</f>
        <v>0.76</v>
      </c>
    </row>
    <row r="534" spans="1:7" x14ac:dyDescent="0.3">
      <c r="A534" s="171" t="s">
        <v>626</v>
      </c>
      <c r="B534" s="171">
        <v>2024</v>
      </c>
      <c r="C534" s="171">
        <v>5</v>
      </c>
      <c r="D534" s="171" t="s">
        <v>4525</v>
      </c>
      <c r="E534" s="172">
        <v>0.83</v>
      </c>
      <c r="F534" s="172">
        <v>0.83</v>
      </c>
      <c r="G534" s="172">
        <f>IF(portfolio_toggle!$A$1=46,E534,
IF(portfolio_toggle!$A$1=38,F534,
"error: please specify 38 or 46 MMT"))</f>
        <v>0.83</v>
      </c>
    </row>
    <row r="535" spans="1:7" x14ac:dyDescent="0.3">
      <c r="A535" s="171" t="s">
        <v>626</v>
      </c>
      <c r="B535" s="171">
        <v>2024</v>
      </c>
      <c r="C535" s="171">
        <v>6</v>
      </c>
      <c r="D535" s="171" t="s">
        <v>4526</v>
      </c>
      <c r="E535" s="172">
        <v>0.89</v>
      </c>
      <c r="F535" s="172">
        <v>0.89</v>
      </c>
      <c r="G535" s="172">
        <f>IF(portfolio_toggle!$A$1=46,E535,
IF(portfolio_toggle!$A$1=38,F535,
"error: please specify 38 or 46 MMT"))</f>
        <v>0.89</v>
      </c>
    </row>
    <row r="536" spans="1:7" x14ac:dyDescent="0.3">
      <c r="A536" s="171" t="s">
        <v>626</v>
      </c>
      <c r="B536" s="171">
        <v>2024</v>
      </c>
      <c r="C536" s="171">
        <v>7</v>
      </c>
      <c r="D536" s="171" t="s">
        <v>4527</v>
      </c>
      <c r="E536" s="172">
        <v>0.87</v>
      </c>
      <c r="F536" s="172">
        <v>0.87</v>
      </c>
      <c r="G536" s="172">
        <f>IF(portfolio_toggle!$A$1=46,E536,
IF(portfolio_toggle!$A$1=38,F536,
"error: please specify 38 or 46 MMT"))</f>
        <v>0.87</v>
      </c>
    </row>
    <row r="537" spans="1:7" x14ac:dyDescent="0.3">
      <c r="A537" s="171" t="s">
        <v>626</v>
      </c>
      <c r="B537" s="171">
        <v>2024</v>
      </c>
      <c r="C537" s="171">
        <v>8</v>
      </c>
      <c r="D537" s="171" t="s">
        <v>4528</v>
      </c>
      <c r="E537" s="172">
        <v>0.9</v>
      </c>
      <c r="F537" s="172">
        <v>0.9</v>
      </c>
      <c r="G537" s="172">
        <f>IF(portfolio_toggle!$A$1=46,E537,
IF(portfolio_toggle!$A$1=38,F537,
"error: please specify 38 or 46 MMT"))</f>
        <v>0.9</v>
      </c>
    </row>
    <row r="538" spans="1:7" x14ac:dyDescent="0.3">
      <c r="A538" s="171" t="s">
        <v>626</v>
      </c>
      <c r="B538" s="171">
        <v>2024</v>
      </c>
      <c r="C538" s="171">
        <v>9</v>
      </c>
      <c r="D538" s="171" t="s">
        <v>4529</v>
      </c>
      <c r="E538" s="172">
        <v>0.9</v>
      </c>
      <c r="F538" s="172">
        <v>0.9</v>
      </c>
      <c r="G538" s="172">
        <f>IF(portfolio_toggle!$A$1=46,E538,
IF(portfolio_toggle!$A$1=38,F538,
"error: please specify 38 or 46 MMT"))</f>
        <v>0.9</v>
      </c>
    </row>
    <row r="539" spans="1:7" x14ac:dyDescent="0.3">
      <c r="A539" s="171" t="s">
        <v>626</v>
      </c>
      <c r="B539" s="171">
        <v>2024</v>
      </c>
      <c r="C539" s="171">
        <v>10</v>
      </c>
      <c r="D539" s="171" t="s">
        <v>4530</v>
      </c>
      <c r="E539" s="172">
        <v>0.81</v>
      </c>
      <c r="F539" s="172">
        <v>0.81</v>
      </c>
      <c r="G539" s="172">
        <f>IF(portfolio_toggle!$A$1=46,E539,
IF(portfolio_toggle!$A$1=38,F539,
"error: please specify 38 or 46 MMT"))</f>
        <v>0.81</v>
      </c>
    </row>
    <row r="540" spans="1:7" x14ac:dyDescent="0.3">
      <c r="A540" s="171" t="s">
        <v>626</v>
      </c>
      <c r="B540" s="171">
        <v>2024</v>
      </c>
      <c r="C540" s="171">
        <v>11</v>
      </c>
      <c r="D540" s="171" t="s">
        <v>4531</v>
      </c>
      <c r="E540" s="172">
        <v>0.85</v>
      </c>
      <c r="F540" s="172">
        <v>0.85</v>
      </c>
      <c r="G540" s="172">
        <f>IF(portfolio_toggle!$A$1=46,E540,
IF(portfolio_toggle!$A$1=38,F540,
"error: please specify 38 or 46 MMT"))</f>
        <v>0.85</v>
      </c>
    </row>
    <row r="541" spans="1:7" x14ac:dyDescent="0.3">
      <c r="A541" s="171" t="s">
        <v>626</v>
      </c>
      <c r="B541" s="171">
        <v>2024</v>
      </c>
      <c r="C541" s="171">
        <v>12</v>
      </c>
      <c r="D541" s="171" t="s">
        <v>4532</v>
      </c>
      <c r="E541" s="172">
        <v>0.86</v>
      </c>
      <c r="F541" s="172">
        <v>0.86</v>
      </c>
      <c r="G541" s="172">
        <f>IF(portfolio_toggle!$A$1=46,E541,
IF(portfolio_toggle!$A$1=38,F541,
"error: please specify 38 or 46 MMT"))</f>
        <v>0.86</v>
      </c>
    </row>
    <row r="542" spans="1:7" x14ac:dyDescent="0.3">
      <c r="A542" s="171" t="s">
        <v>627</v>
      </c>
      <c r="B542" s="171">
        <v>2024</v>
      </c>
      <c r="C542" s="171">
        <v>1</v>
      </c>
      <c r="D542" s="171" t="s">
        <v>4533</v>
      </c>
      <c r="E542" s="172">
        <v>0.81</v>
      </c>
      <c r="F542" s="172">
        <v>0.81</v>
      </c>
      <c r="G542" s="172">
        <f>IF(portfolio_toggle!$A$1=46,E542,
IF(portfolio_toggle!$A$1=38,F542,
"error: please specify 38 or 46 MMT"))</f>
        <v>0.81</v>
      </c>
    </row>
    <row r="543" spans="1:7" x14ac:dyDescent="0.3">
      <c r="A543" s="171" t="s">
        <v>627</v>
      </c>
      <c r="B543" s="171">
        <v>2024</v>
      </c>
      <c r="C543" s="171">
        <v>2</v>
      </c>
      <c r="D543" s="171" t="s">
        <v>4534</v>
      </c>
      <c r="E543" s="172">
        <v>0.79</v>
      </c>
      <c r="F543" s="172">
        <v>0.79</v>
      </c>
      <c r="G543" s="172">
        <f>IF(portfolio_toggle!$A$1=46,E543,
IF(portfolio_toggle!$A$1=38,F543,
"error: please specify 38 or 46 MMT"))</f>
        <v>0.79</v>
      </c>
    </row>
    <row r="544" spans="1:7" x14ac:dyDescent="0.3">
      <c r="A544" s="171" t="s">
        <v>627</v>
      </c>
      <c r="B544" s="171">
        <v>2024</v>
      </c>
      <c r="C544" s="171">
        <v>3</v>
      </c>
      <c r="D544" s="171" t="s">
        <v>4535</v>
      </c>
      <c r="E544" s="172">
        <v>0.73</v>
      </c>
      <c r="F544" s="172">
        <v>0.73</v>
      </c>
      <c r="G544" s="172">
        <f>IF(portfolio_toggle!$A$1=46,E544,
IF(portfolio_toggle!$A$1=38,F544,
"error: please specify 38 or 46 MMT"))</f>
        <v>0.73</v>
      </c>
    </row>
    <row r="545" spans="1:7" x14ac:dyDescent="0.3">
      <c r="A545" s="171" t="s">
        <v>627</v>
      </c>
      <c r="B545" s="171">
        <v>2024</v>
      </c>
      <c r="C545" s="171">
        <v>4</v>
      </c>
      <c r="D545" s="171" t="s">
        <v>4536</v>
      </c>
      <c r="E545" s="172">
        <v>0.66</v>
      </c>
      <c r="F545" s="172">
        <v>0.66</v>
      </c>
      <c r="G545" s="172">
        <f>IF(portfolio_toggle!$A$1=46,E545,
IF(portfolio_toggle!$A$1=38,F545,
"error: please specify 38 or 46 MMT"))</f>
        <v>0.66</v>
      </c>
    </row>
    <row r="546" spans="1:7" x14ac:dyDescent="0.3">
      <c r="A546" s="171" t="s">
        <v>627</v>
      </c>
      <c r="B546" s="171">
        <v>2024</v>
      </c>
      <c r="C546" s="171">
        <v>5</v>
      </c>
      <c r="D546" s="171" t="s">
        <v>4537</v>
      </c>
      <c r="E546" s="172">
        <v>0.79</v>
      </c>
      <c r="F546" s="172">
        <v>0.79</v>
      </c>
      <c r="G546" s="172">
        <f>IF(portfolio_toggle!$A$1=46,E546,
IF(portfolio_toggle!$A$1=38,F546,
"error: please specify 38 or 46 MMT"))</f>
        <v>0.79</v>
      </c>
    </row>
    <row r="547" spans="1:7" x14ac:dyDescent="0.3">
      <c r="A547" s="171" t="s">
        <v>627</v>
      </c>
      <c r="B547" s="171">
        <v>2024</v>
      </c>
      <c r="C547" s="171">
        <v>6</v>
      </c>
      <c r="D547" s="171" t="s">
        <v>4538</v>
      </c>
      <c r="E547" s="172">
        <v>0.85</v>
      </c>
      <c r="F547" s="172">
        <v>0.85</v>
      </c>
      <c r="G547" s="172">
        <f>IF(portfolio_toggle!$A$1=46,E547,
IF(portfolio_toggle!$A$1=38,F547,
"error: please specify 38 or 46 MMT"))</f>
        <v>0.85</v>
      </c>
    </row>
    <row r="548" spans="1:7" x14ac:dyDescent="0.3">
      <c r="A548" s="171" t="s">
        <v>627</v>
      </c>
      <c r="B548" s="171">
        <v>2024</v>
      </c>
      <c r="C548" s="171">
        <v>7</v>
      </c>
      <c r="D548" s="171" t="s">
        <v>4539</v>
      </c>
      <c r="E548" s="172">
        <v>0.83</v>
      </c>
      <c r="F548" s="172">
        <v>0.83</v>
      </c>
      <c r="G548" s="172">
        <f>IF(portfolio_toggle!$A$1=46,E548,
IF(portfolio_toggle!$A$1=38,F548,
"error: please specify 38 or 46 MMT"))</f>
        <v>0.83</v>
      </c>
    </row>
    <row r="549" spans="1:7" x14ac:dyDescent="0.3">
      <c r="A549" s="171" t="s">
        <v>627</v>
      </c>
      <c r="B549" s="171">
        <v>2024</v>
      </c>
      <c r="C549" s="171">
        <v>8</v>
      </c>
      <c r="D549" s="171" t="s">
        <v>4540</v>
      </c>
      <c r="E549" s="172">
        <v>0.83</v>
      </c>
      <c r="F549" s="172">
        <v>0.83</v>
      </c>
      <c r="G549" s="172">
        <f>IF(portfolio_toggle!$A$1=46,E549,
IF(portfolio_toggle!$A$1=38,F549,
"error: please specify 38 or 46 MMT"))</f>
        <v>0.83</v>
      </c>
    </row>
    <row r="550" spans="1:7" x14ac:dyDescent="0.3">
      <c r="A550" s="171" t="s">
        <v>627</v>
      </c>
      <c r="B550" s="171">
        <v>2024</v>
      </c>
      <c r="C550" s="171">
        <v>9</v>
      </c>
      <c r="D550" s="171" t="s">
        <v>4541</v>
      </c>
      <c r="E550" s="172">
        <v>0.8</v>
      </c>
      <c r="F550" s="172">
        <v>0.8</v>
      </c>
      <c r="G550" s="172">
        <f>IF(portfolio_toggle!$A$1=46,E550,
IF(portfolio_toggle!$A$1=38,F550,
"error: please specify 38 or 46 MMT"))</f>
        <v>0.8</v>
      </c>
    </row>
    <row r="551" spans="1:7" x14ac:dyDescent="0.3">
      <c r="A551" s="171" t="s">
        <v>627</v>
      </c>
      <c r="B551" s="171">
        <v>2024</v>
      </c>
      <c r="C551" s="171">
        <v>10</v>
      </c>
      <c r="D551" s="171" t="s">
        <v>4542</v>
      </c>
      <c r="E551" s="172">
        <v>0.72</v>
      </c>
      <c r="F551" s="172">
        <v>0.72</v>
      </c>
      <c r="G551" s="172">
        <f>IF(portfolio_toggle!$A$1=46,E551,
IF(portfolio_toggle!$A$1=38,F551,
"error: please specify 38 or 46 MMT"))</f>
        <v>0.72</v>
      </c>
    </row>
    <row r="552" spans="1:7" x14ac:dyDescent="0.3">
      <c r="A552" s="171" t="s">
        <v>627</v>
      </c>
      <c r="B552" s="171">
        <v>2024</v>
      </c>
      <c r="C552" s="171">
        <v>11</v>
      </c>
      <c r="D552" s="171" t="s">
        <v>4543</v>
      </c>
      <c r="E552" s="172">
        <v>0.78</v>
      </c>
      <c r="F552" s="172">
        <v>0.78</v>
      </c>
      <c r="G552" s="172">
        <f>IF(portfolio_toggle!$A$1=46,E552,
IF(portfolio_toggle!$A$1=38,F552,
"error: please specify 38 or 46 MMT"))</f>
        <v>0.78</v>
      </c>
    </row>
    <row r="553" spans="1:7" x14ac:dyDescent="0.3">
      <c r="A553" s="171" t="s">
        <v>627</v>
      </c>
      <c r="B553" s="171">
        <v>2024</v>
      </c>
      <c r="C553" s="171">
        <v>12</v>
      </c>
      <c r="D553" s="171" t="s">
        <v>4544</v>
      </c>
      <c r="E553" s="172">
        <v>0.82</v>
      </c>
      <c r="F553" s="172">
        <v>0.82</v>
      </c>
      <c r="G553" s="172">
        <f>IF(portfolio_toggle!$A$1=46,E553,
IF(portfolio_toggle!$A$1=38,F553,
"error: please specify 38 or 46 MMT"))</f>
        <v>0.82</v>
      </c>
    </row>
    <row r="554" spans="1:7" x14ac:dyDescent="0.3">
      <c r="A554" s="171" t="s">
        <v>629</v>
      </c>
      <c r="B554" s="171">
        <v>2024</v>
      </c>
      <c r="C554" s="171">
        <v>1</v>
      </c>
      <c r="D554" s="171" t="s">
        <v>4545</v>
      </c>
      <c r="E554" s="172">
        <v>0.95</v>
      </c>
      <c r="F554" s="172">
        <v>0.95</v>
      </c>
      <c r="G554" s="172">
        <f>IF(portfolio_toggle!$A$1=46,E554,
IF(portfolio_toggle!$A$1=38,F554,
"error: please specify 38 or 46 MMT"))</f>
        <v>0.95</v>
      </c>
    </row>
    <row r="555" spans="1:7" x14ac:dyDescent="0.3">
      <c r="A555" s="171" t="s">
        <v>629</v>
      </c>
      <c r="B555" s="171">
        <v>2024</v>
      </c>
      <c r="C555" s="171">
        <v>2</v>
      </c>
      <c r="D555" s="171" t="s">
        <v>4546</v>
      </c>
      <c r="E555" s="172">
        <v>0.92</v>
      </c>
      <c r="F555" s="172">
        <v>0.92</v>
      </c>
      <c r="G555" s="172">
        <f>IF(portfolio_toggle!$A$1=46,E555,
IF(portfolio_toggle!$A$1=38,F555,
"error: please specify 38 or 46 MMT"))</f>
        <v>0.92</v>
      </c>
    </row>
    <row r="556" spans="1:7" x14ac:dyDescent="0.3">
      <c r="A556" s="171" t="s">
        <v>629</v>
      </c>
      <c r="B556" s="171">
        <v>2024</v>
      </c>
      <c r="C556" s="171">
        <v>3</v>
      </c>
      <c r="D556" s="171" t="s">
        <v>4547</v>
      </c>
      <c r="E556" s="172">
        <v>0.88</v>
      </c>
      <c r="F556" s="172">
        <v>0.88</v>
      </c>
      <c r="G556" s="172">
        <f>IF(portfolio_toggle!$A$1=46,E556,
IF(portfolio_toggle!$A$1=38,F556,
"error: please specify 38 or 46 MMT"))</f>
        <v>0.88</v>
      </c>
    </row>
    <row r="557" spans="1:7" x14ac:dyDescent="0.3">
      <c r="A557" s="171" t="s">
        <v>629</v>
      </c>
      <c r="B557" s="171">
        <v>2024</v>
      </c>
      <c r="C557" s="171">
        <v>4</v>
      </c>
      <c r="D557" s="171" t="s">
        <v>4548</v>
      </c>
      <c r="E557" s="172">
        <v>0.76</v>
      </c>
      <c r="F557" s="172">
        <v>0.76</v>
      </c>
      <c r="G557" s="172">
        <f>IF(portfolio_toggle!$A$1=46,E557,
IF(portfolio_toggle!$A$1=38,F557,
"error: please specify 38 or 46 MMT"))</f>
        <v>0.76</v>
      </c>
    </row>
    <row r="558" spans="1:7" x14ac:dyDescent="0.3">
      <c r="A558" s="171" t="s">
        <v>629</v>
      </c>
      <c r="B558" s="171">
        <v>2024</v>
      </c>
      <c r="C558" s="171">
        <v>5</v>
      </c>
      <c r="D558" s="171" t="s">
        <v>4549</v>
      </c>
      <c r="E558" s="172">
        <v>0.74</v>
      </c>
      <c r="F558" s="172">
        <v>0.74</v>
      </c>
      <c r="G558" s="172">
        <f>IF(portfolio_toggle!$A$1=46,E558,
IF(portfolio_toggle!$A$1=38,F558,
"error: please specify 38 or 46 MMT"))</f>
        <v>0.74</v>
      </c>
    </row>
    <row r="559" spans="1:7" x14ac:dyDescent="0.3">
      <c r="A559" s="171" t="s">
        <v>629</v>
      </c>
      <c r="B559" s="171">
        <v>2024</v>
      </c>
      <c r="C559" s="171">
        <v>6</v>
      </c>
      <c r="D559" s="171" t="s">
        <v>4550</v>
      </c>
      <c r="E559" s="172">
        <v>0.7</v>
      </c>
      <c r="F559" s="172">
        <v>0.7</v>
      </c>
      <c r="G559" s="172">
        <f>IF(portfolio_toggle!$A$1=46,E559,
IF(portfolio_toggle!$A$1=38,F559,
"error: please specify 38 or 46 MMT"))</f>
        <v>0.7</v>
      </c>
    </row>
    <row r="560" spans="1:7" x14ac:dyDescent="0.3">
      <c r="A560" s="171" t="s">
        <v>629</v>
      </c>
      <c r="B560" s="171">
        <v>2024</v>
      </c>
      <c r="C560" s="171">
        <v>7</v>
      </c>
      <c r="D560" s="171" t="s">
        <v>4551</v>
      </c>
      <c r="E560" s="172">
        <v>0.84</v>
      </c>
      <c r="F560" s="172">
        <v>0.84</v>
      </c>
      <c r="G560" s="172">
        <f>IF(portfolio_toggle!$A$1=46,E560,
IF(portfolio_toggle!$A$1=38,F560,
"error: please specify 38 or 46 MMT"))</f>
        <v>0.84</v>
      </c>
    </row>
    <row r="561" spans="1:7" x14ac:dyDescent="0.3">
      <c r="A561" s="171" t="s">
        <v>629</v>
      </c>
      <c r="B561" s="171">
        <v>2024</v>
      </c>
      <c r="C561" s="171">
        <v>8</v>
      </c>
      <c r="D561" s="171" t="s">
        <v>4552</v>
      </c>
      <c r="E561" s="172">
        <v>0.82</v>
      </c>
      <c r="F561" s="172">
        <v>0.82</v>
      </c>
      <c r="G561" s="172">
        <f>IF(portfolio_toggle!$A$1=46,E561,
IF(portfolio_toggle!$A$1=38,F561,
"error: please specify 38 or 46 MMT"))</f>
        <v>0.82</v>
      </c>
    </row>
    <row r="562" spans="1:7" x14ac:dyDescent="0.3">
      <c r="A562" s="171" t="s">
        <v>629</v>
      </c>
      <c r="B562" s="171">
        <v>2024</v>
      </c>
      <c r="C562" s="171">
        <v>9</v>
      </c>
      <c r="D562" s="171" t="s">
        <v>4553</v>
      </c>
      <c r="E562" s="172">
        <v>0.83</v>
      </c>
      <c r="F562" s="172">
        <v>0.83</v>
      </c>
      <c r="G562" s="172">
        <f>IF(portfolio_toggle!$A$1=46,E562,
IF(portfolio_toggle!$A$1=38,F562,
"error: please specify 38 or 46 MMT"))</f>
        <v>0.83</v>
      </c>
    </row>
    <row r="563" spans="1:7" x14ac:dyDescent="0.3">
      <c r="A563" s="171" t="s">
        <v>629</v>
      </c>
      <c r="B563" s="171">
        <v>2024</v>
      </c>
      <c r="C563" s="171">
        <v>10</v>
      </c>
      <c r="D563" s="171" t="s">
        <v>4554</v>
      </c>
      <c r="E563" s="172">
        <v>0.86</v>
      </c>
      <c r="F563" s="172">
        <v>0.86</v>
      </c>
      <c r="G563" s="172">
        <f>IF(portfolio_toggle!$A$1=46,E563,
IF(portfolio_toggle!$A$1=38,F563,
"error: please specify 38 or 46 MMT"))</f>
        <v>0.86</v>
      </c>
    </row>
    <row r="564" spans="1:7" x14ac:dyDescent="0.3">
      <c r="A564" s="171" t="s">
        <v>629</v>
      </c>
      <c r="B564" s="171">
        <v>2024</v>
      </c>
      <c r="C564" s="171">
        <v>11</v>
      </c>
      <c r="D564" s="171" t="s">
        <v>4555</v>
      </c>
      <c r="E564" s="172">
        <v>0.93</v>
      </c>
      <c r="F564" s="172">
        <v>0.93</v>
      </c>
      <c r="G564" s="172">
        <f>IF(portfolio_toggle!$A$1=46,E564,
IF(portfolio_toggle!$A$1=38,F564,
"error: please specify 38 or 46 MMT"))</f>
        <v>0.93</v>
      </c>
    </row>
    <row r="565" spans="1:7" x14ac:dyDescent="0.3">
      <c r="A565" s="171" t="s">
        <v>629</v>
      </c>
      <c r="B565" s="171">
        <v>2024</v>
      </c>
      <c r="C565" s="171">
        <v>12</v>
      </c>
      <c r="D565" s="171" t="s">
        <v>4556</v>
      </c>
      <c r="E565" s="172">
        <v>0.95</v>
      </c>
      <c r="F565" s="172">
        <v>0.95</v>
      </c>
      <c r="G565" s="172">
        <f>IF(portfolio_toggle!$A$1=46,E565,
IF(portfolio_toggle!$A$1=38,F565,
"error: please specify 38 or 46 MMT"))</f>
        <v>0.95</v>
      </c>
    </row>
    <row r="566" spans="1:7" x14ac:dyDescent="0.3">
      <c r="A566" s="171" t="s">
        <v>630</v>
      </c>
      <c r="B566" s="171">
        <v>2024</v>
      </c>
      <c r="C566" s="171">
        <v>1</v>
      </c>
      <c r="D566" s="171" t="s">
        <v>4557</v>
      </c>
      <c r="E566" s="172">
        <v>0.6</v>
      </c>
      <c r="F566" s="172">
        <v>0.6</v>
      </c>
      <c r="G566" s="172">
        <f>IF(portfolio_toggle!$A$1=46,E566,
IF(portfolio_toggle!$A$1=38,F566,
"error: please specify 38 or 46 MMT"))</f>
        <v>0.6</v>
      </c>
    </row>
    <row r="567" spans="1:7" x14ac:dyDescent="0.3">
      <c r="A567" s="171" t="s">
        <v>630</v>
      </c>
      <c r="B567" s="171">
        <v>2024</v>
      </c>
      <c r="C567" s="171">
        <v>2</v>
      </c>
      <c r="D567" s="171" t="s">
        <v>4558</v>
      </c>
      <c r="E567" s="172">
        <v>0.7</v>
      </c>
      <c r="F567" s="172">
        <v>0.7</v>
      </c>
      <c r="G567" s="172">
        <f>IF(portfolio_toggle!$A$1=46,E567,
IF(portfolio_toggle!$A$1=38,F567,
"error: please specify 38 or 46 MMT"))</f>
        <v>0.7</v>
      </c>
    </row>
    <row r="568" spans="1:7" x14ac:dyDescent="0.3">
      <c r="A568" s="171" t="s">
        <v>630</v>
      </c>
      <c r="B568" s="171">
        <v>2024</v>
      </c>
      <c r="C568" s="171">
        <v>3</v>
      </c>
      <c r="D568" s="171" t="s">
        <v>4559</v>
      </c>
      <c r="E568" s="172">
        <v>0.73</v>
      </c>
      <c r="F568" s="172">
        <v>0.73</v>
      </c>
      <c r="G568" s="172">
        <f>IF(portfolio_toggle!$A$1=46,E568,
IF(portfolio_toggle!$A$1=38,F568,
"error: please specify 38 or 46 MMT"))</f>
        <v>0.73</v>
      </c>
    </row>
    <row r="569" spans="1:7" x14ac:dyDescent="0.3">
      <c r="A569" s="171" t="s">
        <v>630</v>
      </c>
      <c r="B569" s="171">
        <v>2024</v>
      </c>
      <c r="C569" s="171">
        <v>4</v>
      </c>
      <c r="D569" s="171" t="s">
        <v>4560</v>
      </c>
      <c r="E569" s="172">
        <v>0.72</v>
      </c>
      <c r="F569" s="172">
        <v>0.72</v>
      </c>
      <c r="G569" s="172">
        <f>IF(portfolio_toggle!$A$1=46,E569,
IF(portfolio_toggle!$A$1=38,F569,
"error: please specify 38 or 46 MMT"))</f>
        <v>0.72</v>
      </c>
    </row>
    <row r="570" spans="1:7" x14ac:dyDescent="0.3">
      <c r="A570" s="171" t="s">
        <v>630</v>
      </c>
      <c r="B570" s="171">
        <v>2024</v>
      </c>
      <c r="C570" s="171">
        <v>5</v>
      </c>
      <c r="D570" s="171" t="s">
        <v>4561</v>
      </c>
      <c r="E570" s="172">
        <v>0.69</v>
      </c>
      <c r="F570" s="172">
        <v>0.69</v>
      </c>
      <c r="G570" s="172">
        <f>IF(portfolio_toggle!$A$1=46,E570,
IF(portfolio_toggle!$A$1=38,F570,
"error: please specify 38 or 46 MMT"))</f>
        <v>0.69</v>
      </c>
    </row>
    <row r="571" spans="1:7" x14ac:dyDescent="0.3">
      <c r="A571" s="171" t="s">
        <v>630</v>
      </c>
      <c r="B571" s="171">
        <v>2024</v>
      </c>
      <c r="C571" s="171">
        <v>6</v>
      </c>
      <c r="D571" s="171" t="s">
        <v>4562</v>
      </c>
      <c r="E571" s="172">
        <v>0.74</v>
      </c>
      <c r="F571" s="172">
        <v>0.74</v>
      </c>
      <c r="G571" s="172">
        <f>IF(portfolio_toggle!$A$1=46,E571,
IF(portfolio_toggle!$A$1=38,F571,
"error: please specify 38 or 46 MMT"))</f>
        <v>0.74</v>
      </c>
    </row>
    <row r="572" spans="1:7" x14ac:dyDescent="0.3">
      <c r="A572" s="171" t="s">
        <v>630</v>
      </c>
      <c r="B572" s="171">
        <v>2024</v>
      </c>
      <c r="C572" s="171">
        <v>7</v>
      </c>
      <c r="D572" s="171" t="s">
        <v>4563</v>
      </c>
      <c r="E572" s="172">
        <v>0.73</v>
      </c>
      <c r="F572" s="172">
        <v>0.73</v>
      </c>
      <c r="G572" s="172">
        <f>IF(portfolio_toggle!$A$1=46,E572,
IF(portfolio_toggle!$A$1=38,F572,
"error: please specify 38 or 46 MMT"))</f>
        <v>0.73</v>
      </c>
    </row>
    <row r="573" spans="1:7" x14ac:dyDescent="0.3">
      <c r="A573" s="171" t="s">
        <v>630</v>
      </c>
      <c r="B573" s="171">
        <v>2024</v>
      </c>
      <c r="C573" s="171">
        <v>8</v>
      </c>
      <c r="D573" s="171" t="s">
        <v>4564</v>
      </c>
      <c r="E573" s="172">
        <v>0.72</v>
      </c>
      <c r="F573" s="172">
        <v>0.72</v>
      </c>
      <c r="G573" s="172">
        <f>IF(portfolio_toggle!$A$1=46,E573,
IF(portfolio_toggle!$A$1=38,F573,
"error: please specify 38 or 46 MMT"))</f>
        <v>0.72</v>
      </c>
    </row>
    <row r="574" spans="1:7" x14ac:dyDescent="0.3">
      <c r="A574" s="171" t="s">
        <v>630</v>
      </c>
      <c r="B574" s="171">
        <v>2024</v>
      </c>
      <c r="C574" s="171">
        <v>9</v>
      </c>
      <c r="D574" s="171" t="s">
        <v>4565</v>
      </c>
      <c r="E574" s="172">
        <v>0.71</v>
      </c>
      <c r="F574" s="172">
        <v>0.71</v>
      </c>
      <c r="G574" s="172">
        <f>IF(portfolio_toggle!$A$1=46,E574,
IF(portfolio_toggle!$A$1=38,F574,
"error: please specify 38 or 46 MMT"))</f>
        <v>0.71</v>
      </c>
    </row>
    <row r="575" spans="1:7" x14ac:dyDescent="0.3">
      <c r="A575" s="171" t="s">
        <v>630</v>
      </c>
      <c r="B575" s="171">
        <v>2024</v>
      </c>
      <c r="C575" s="171">
        <v>10</v>
      </c>
      <c r="D575" s="171" t="s">
        <v>4566</v>
      </c>
      <c r="E575" s="172">
        <v>0.64</v>
      </c>
      <c r="F575" s="172">
        <v>0.64</v>
      </c>
      <c r="G575" s="172">
        <f>IF(portfolio_toggle!$A$1=46,E575,
IF(portfolio_toggle!$A$1=38,F575,
"error: please specify 38 or 46 MMT"))</f>
        <v>0.64</v>
      </c>
    </row>
    <row r="576" spans="1:7" x14ac:dyDescent="0.3">
      <c r="A576" s="171" t="s">
        <v>630</v>
      </c>
      <c r="B576" s="171">
        <v>2024</v>
      </c>
      <c r="C576" s="171">
        <v>11</v>
      </c>
      <c r="D576" s="171" t="s">
        <v>4567</v>
      </c>
      <c r="E576" s="172">
        <v>0.56000000000000005</v>
      </c>
      <c r="F576" s="172">
        <v>0.56000000000000005</v>
      </c>
      <c r="G576" s="172">
        <f>IF(portfolio_toggle!$A$1=46,E576,
IF(portfolio_toggle!$A$1=38,F576,
"error: please specify 38 or 46 MMT"))</f>
        <v>0.56000000000000005</v>
      </c>
    </row>
    <row r="577" spans="1:7" x14ac:dyDescent="0.3">
      <c r="A577" s="171" t="s">
        <v>630</v>
      </c>
      <c r="B577" s="171">
        <v>2024</v>
      </c>
      <c r="C577" s="171">
        <v>12</v>
      </c>
      <c r="D577" s="171" t="s">
        <v>4568</v>
      </c>
      <c r="E577" s="172">
        <v>0.64</v>
      </c>
      <c r="F577" s="172">
        <v>0.64</v>
      </c>
      <c r="G577" s="172">
        <f>IF(portfolio_toggle!$A$1=46,E577,
IF(portfolio_toggle!$A$1=38,F577,
"error: please specify 38 or 46 MMT"))</f>
        <v>0.64</v>
      </c>
    </row>
    <row r="578" spans="1:7" x14ac:dyDescent="0.3">
      <c r="A578" s="171" t="s">
        <v>631</v>
      </c>
      <c r="B578" s="171">
        <v>2024</v>
      </c>
      <c r="C578" s="171">
        <v>1</v>
      </c>
      <c r="D578" s="171" t="s">
        <v>4569</v>
      </c>
      <c r="E578" s="172">
        <v>1</v>
      </c>
      <c r="F578" s="172">
        <v>1</v>
      </c>
      <c r="G578" s="172">
        <f>IF(portfolio_toggle!$A$1=46,E578,
IF(portfolio_toggle!$A$1=38,F578,
"error: please specify 38 or 46 MMT"))</f>
        <v>1</v>
      </c>
    </row>
    <row r="579" spans="1:7" x14ac:dyDescent="0.3">
      <c r="A579" s="171" t="s">
        <v>631</v>
      </c>
      <c r="B579" s="171">
        <v>2024</v>
      </c>
      <c r="C579" s="171">
        <v>2</v>
      </c>
      <c r="D579" s="171" t="s">
        <v>4570</v>
      </c>
      <c r="E579" s="172">
        <v>1</v>
      </c>
      <c r="F579" s="172">
        <v>1</v>
      </c>
      <c r="G579" s="172">
        <f>IF(portfolio_toggle!$A$1=46,E579,
IF(portfolio_toggle!$A$1=38,F579,
"error: please specify 38 or 46 MMT"))</f>
        <v>1</v>
      </c>
    </row>
    <row r="580" spans="1:7" x14ac:dyDescent="0.3">
      <c r="A580" s="171" t="s">
        <v>631</v>
      </c>
      <c r="B580" s="171">
        <v>2024</v>
      </c>
      <c r="C580" s="171">
        <v>3</v>
      </c>
      <c r="D580" s="171" t="s">
        <v>4571</v>
      </c>
      <c r="E580" s="172">
        <v>1</v>
      </c>
      <c r="F580" s="172">
        <v>1</v>
      </c>
      <c r="G580" s="172">
        <f>IF(portfolio_toggle!$A$1=46,E580,
IF(portfolio_toggle!$A$1=38,F580,
"error: please specify 38 or 46 MMT"))</f>
        <v>1</v>
      </c>
    </row>
    <row r="581" spans="1:7" x14ac:dyDescent="0.3">
      <c r="A581" s="171" t="s">
        <v>631</v>
      </c>
      <c r="B581" s="171">
        <v>2024</v>
      </c>
      <c r="C581" s="171">
        <v>4</v>
      </c>
      <c r="D581" s="171" t="s">
        <v>4572</v>
      </c>
      <c r="E581" s="172">
        <v>1</v>
      </c>
      <c r="F581" s="172">
        <v>1</v>
      </c>
      <c r="G581" s="172">
        <f>IF(portfolio_toggle!$A$1=46,E581,
IF(portfolio_toggle!$A$1=38,F581,
"error: please specify 38 or 46 MMT"))</f>
        <v>1</v>
      </c>
    </row>
    <row r="582" spans="1:7" x14ac:dyDescent="0.3">
      <c r="A582" s="171" t="s">
        <v>631</v>
      </c>
      <c r="B582" s="171">
        <v>2024</v>
      </c>
      <c r="C582" s="171">
        <v>5</v>
      </c>
      <c r="D582" s="171" t="s">
        <v>4573</v>
      </c>
      <c r="E582" s="172">
        <v>1</v>
      </c>
      <c r="F582" s="172">
        <v>1</v>
      </c>
      <c r="G582" s="172">
        <f>IF(portfolio_toggle!$A$1=46,E582,
IF(portfolio_toggle!$A$1=38,F582,
"error: please specify 38 or 46 MMT"))</f>
        <v>1</v>
      </c>
    </row>
    <row r="583" spans="1:7" x14ac:dyDescent="0.3">
      <c r="A583" s="171" t="s">
        <v>631</v>
      </c>
      <c r="B583" s="171">
        <v>2024</v>
      </c>
      <c r="C583" s="171">
        <v>6</v>
      </c>
      <c r="D583" s="171" t="s">
        <v>4574</v>
      </c>
      <c r="E583" s="172">
        <v>1</v>
      </c>
      <c r="F583" s="172">
        <v>1</v>
      </c>
      <c r="G583" s="172">
        <f>IF(portfolio_toggle!$A$1=46,E583,
IF(portfolio_toggle!$A$1=38,F583,
"error: please specify 38 or 46 MMT"))</f>
        <v>1</v>
      </c>
    </row>
    <row r="584" spans="1:7" x14ac:dyDescent="0.3">
      <c r="A584" s="171" t="s">
        <v>631</v>
      </c>
      <c r="B584" s="171">
        <v>2024</v>
      </c>
      <c r="C584" s="171">
        <v>7</v>
      </c>
      <c r="D584" s="171" t="s">
        <v>4575</v>
      </c>
      <c r="E584" s="172">
        <v>1</v>
      </c>
      <c r="F584" s="172">
        <v>1</v>
      </c>
      <c r="G584" s="172">
        <f>IF(portfolio_toggle!$A$1=46,E584,
IF(portfolio_toggle!$A$1=38,F584,
"error: please specify 38 or 46 MMT"))</f>
        <v>1</v>
      </c>
    </row>
    <row r="585" spans="1:7" x14ac:dyDescent="0.3">
      <c r="A585" s="171" t="s">
        <v>631</v>
      </c>
      <c r="B585" s="171">
        <v>2024</v>
      </c>
      <c r="C585" s="171">
        <v>8</v>
      </c>
      <c r="D585" s="171" t="s">
        <v>4576</v>
      </c>
      <c r="E585" s="172">
        <v>1</v>
      </c>
      <c r="F585" s="172">
        <v>1</v>
      </c>
      <c r="G585" s="172">
        <f>IF(portfolio_toggle!$A$1=46,E585,
IF(portfolio_toggle!$A$1=38,F585,
"error: please specify 38 or 46 MMT"))</f>
        <v>1</v>
      </c>
    </row>
    <row r="586" spans="1:7" x14ac:dyDescent="0.3">
      <c r="A586" s="171" t="s">
        <v>631</v>
      </c>
      <c r="B586" s="171">
        <v>2024</v>
      </c>
      <c r="C586" s="171">
        <v>9</v>
      </c>
      <c r="D586" s="171" t="s">
        <v>4577</v>
      </c>
      <c r="E586" s="172">
        <v>1</v>
      </c>
      <c r="F586" s="172">
        <v>1</v>
      </c>
      <c r="G586" s="172">
        <f>IF(portfolio_toggle!$A$1=46,E586,
IF(portfolio_toggle!$A$1=38,F586,
"error: please specify 38 or 46 MMT"))</f>
        <v>1</v>
      </c>
    </row>
    <row r="587" spans="1:7" x14ac:dyDescent="0.3">
      <c r="A587" s="171" t="s">
        <v>631</v>
      </c>
      <c r="B587" s="171">
        <v>2024</v>
      </c>
      <c r="C587" s="171">
        <v>10</v>
      </c>
      <c r="D587" s="171" t="s">
        <v>4578</v>
      </c>
      <c r="E587" s="172">
        <v>1</v>
      </c>
      <c r="F587" s="172">
        <v>1</v>
      </c>
      <c r="G587" s="172">
        <f>IF(portfolio_toggle!$A$1=46,E587,
IF(portfolio_toggle!$A$1=38,F587,
"error: please specify 38 or 46 MMT"))</f>
        <v>1</v>
      </c>
    </row>
    <row r="588" spans="1:7" x14ac:dyDescent="0.3">
      <c r="A588" s="171" t="s">
        <v>631</v>
      </c>
      <c r="B588" s="171">
        <v>2024</v>
      </c>
      <c r="C588" s="171">
        <v>11</v>
      </c>
      <c r="D588" s="171" t="s">
        <v>4579</v>
      </c>
      <c r="E588" s="172">
        <v>1</v>
      </c>
      <c r="F588" s="172">
        <v>1</v>
      </c>
      <c r="G588" s="172">
        <f>IF(portfolio_toggle!$A$1=46,E588,
IF(portfolio_toggle!$A$1=38,F588,
"error: please specify 38 or 46 MMT"))</f>
        <v>1</v>
      </c>
    </row>
    <row r="589" spans="1:7" x14ac:dyDescent="0.3">
      <c r="A589" s="171" t="s">
        <v>631</v>
      </c>
      <c r="B589" s="171">
        <v>2024</v>
      </c>
      <c r="C589" s="171">
        <v>12</v>
      </c>
      <c r="D589" s="171" t="s">
        <v>4580</v>
      </c>
      <c r="E589" s="172">
        <v>1</v>
      </c>
      <c r="F589" s="172">
        <v>1</v>
      </c>
      <c r="G589" s="172">
        <f>IF(portfolio_toggle!$A$1=46,E589,
IF(portfolio_toggle!$A$1=38,F589,
"error: please specify 38 or 46 MMT"))</f>
        <v>1</v>
      </c>
    </row>
    <row r="590" spans="1:7" x14ac:dyDescent="0.3">
      <c r="A590" s="171" t="s">
        <v>632</v>
      </c>
      <c r="B590" s="171">
        <v>2024</v>
      </c>
      <c r="C590" s="171">
        <v>1</v>
      </c>
      <c r="D590" s="171" t="s">
        <v>4581</v>
      </c>
      <c r="E590" s="172">
        <v>1</v>
      </c>
      <c r="F590" s="172">
        <v>1</v>
      </c>
      <c r="G590" s="172">
        <f>IF(portfolio_toggle!$A$1=46,E590,
IF(portfolio_toggle!$A$1=38,F590,
"error: please specify 38 or 46 MMT"))</f>
        <v>1</v>
      </c>
    </row>
    <row r="591" spans="1:7" x14ac:dyDescent="0.3">
      <c r="A591" s="171" t="s">
        <v>632</v>
      </c>
      <c r="B591" s="171">
        <v>2024</v>
      </c>
      <c r="C591" s="171">
        <v>2</v>
      </c>
      <c r="D591" s="171" t="s">
        <v>4582</v>
      </c>
      <c r="E591" s="172">
        <v>1</v>
      </c>
      <c r="F591" s="172">
        <v>1</v>
      </c>
      <c r="G591" s="172">
        <f>IF(portfolio_toggle!$A$1=46,E591,
IF(portfolio_toggle!$A$1=38,F591,
"error: please specify 38 or 46 MMT"))</f>
        <v>1</v>
      </c>
    </row>
    <row r="592" spans="1:7" x14ac:dyDescent="0.3">
      <c r="A592" s="171" t="s">
        <v>632</v>
      </c>
      <c r="B592" s="171">
        <v>2024</v>
      </c>
      <c r="C592" s="171">
        <v>3</v>
      </c>
      <c r="D592" s="171" t="s">
        <v>4583</v>
      </c>
      <c r="E592" s="172">
        <v>1</v>
      </c>
      <c r="F592" s="172">
        <v>1</v>
      </c>
      <c r="G592" s="172">
        <f>IF(portfolio_toggle!$A$1=46,E592,
IF(portfolio_toggle!$A$1=38,F592,
"error: please specify 38 or 46 MMT"))</f>
        <v>1</v>
      </c>
    </row>
    <row r="593" spans="1:7" x14ac:dyDescent="0.3">
      <c r="A593" s="171" t="s">
        <v>632</v>
      </c>
      <c r="B593" s="171">
        <v>2024</v>
      </c>
      <c r="C593" s="171">
        <v>4</v>
      </c>
      <c r="D593" s="171" t="s">
        <v>4584</v>
      </c>
      <c r="E593" s="172">
        <v>1</v>
      </c>
      <c r="F593" s="172">
        <v>1</v>
      </c>
      <c r="G593" s="172">
        <f>IF(portfolio_toggle!$A$1=46,E593,
IF(portfolio_toggle!$A$1=38,F593,
"error: please specify 38 or 46 MMT"))</f>
        <v>1</v>
      </c>
    </row>
    <row r="594" spans="1:7" x14ac:dyDescent="0.3">
      <c r="A594" s="171" t="s">
        <v>632</v>
      </c>
      <c r="B594" s="171">
        <v>2024</v>
      </c>
      <c r="C594" s="171">
        <v>5</v>
      </c>
      <c r="D594" s="171" t="s">
        <v>4585</v>
      </c>
      <c r="E594" s="172">
        <v>1</v>
      </c>
      <c r="F594" s="172">
        <v>1</v>
      </c>
      <c r="G594" s="172">
        <f>IF(portfolio_toggle!$A$1=46,E594,
IF(portfolio_toggle!$A$1=38,F594,
"error: please specify 38 or 46 MMT"))</f>
        <v>1</v>
      </c>
    </row>
    <row r="595" spans="1:7" x14ac:dyDescent="0.3">
      <c r="A595" s="171" t="s">
        <v>632</v>
      </c>
      <c r="B595" s="171">
        <v>2024</v>
      </c>
      <c r="C595" s="171">
        <v>6</v>
      </c>
      <c r="D595" s="171" t="s">
        <v>4586</v>
      </c>
      <c r="E595" s="172">
        <v>1</v>
      </c>
      <c r="F595" s="172">
        <v>1</v>
      </c>
      <c r="G595" s="172">
        <f>IF(portfolio_toggle!$A$1=46,E595,
IF(portfolio_toggle!$A$1=38,F595,
"error: please specify 38 or 46 MMT"))</f>
        <v>1</v>
      </c>
    </row>
    <row r="596" spans="1:7" x14ac:dyDescent="0.3">
      <c r="A596" s="171" t="s">
        <v>632</v>
      </c>
      <c r="B596" s="171">
        <v>2024</v>
      </c>
      <c r="C596" s="171">
        <v>7</v>
      </c>
      <c r="D596" s="171" t="s">
        <v>4587</v>
      </c>
      <c r="E596" s="172">
        <v>1</v>
      </c>
      <c r="F596" s="172">
        <v>1</v>
      </c>
      <c r="G596" s="172">
        <f>IF(portfolio_toggle!$A$1=46,E596,
IF(portfolio_toggle!$A$1=38,F596,
"error: please specify 38 or 46 MMT"))</f>
        <v>1</v>
      </c>
    </row>
    <row r="597" spans="1:7" x14ac:dyDescent="0.3">
      <c r="A597" s="171" t="s">
        <v>632</v>
      </c>
      <c r="B597" s="171">
        <v>2024</v>
      </c>
      <c r="C597" s="171">
        <v>8</v>
      </c>
      <c r="D597" s="171" t="s">
        <v>4588</v>
      </c>
      <c r="E597" s="172">
        <v>1</v>
      </c>
      <c r="F597" s="172">
        <v>1</v>
      </c>
      <c r="G597" s="172">
        <f>IF(portfolio_toggle!$A$1=46,E597,
IF(portfolio_toggle!$A$1=38,F597,
"error: please specify 38 or 46 MMT"))</f>
        <v>1</v>
      </c>
    </row>
    <row r="598" spans="1:7" x14ac:dyDescent="0.3">
      <c r="A598" s="171" t="s">
        <v>632</v>
      </c>
      <c r="B598" s="171">
        <v>2024</v>
      </c>
      <c r="C598" s="171">
        <v>9</v>
      </c>
      <c r="D598" s="171" t="s">
        <v>4589</v>
      </c>
      <c r="E598" s="172">
        <v>1</v>
      </c>
      <c r="F598" s="172">
        <v>1</v>
      </c>
      <c r="G598" s="172">
        <f>IF(portfolio_toggle!$A$1=46,E598,
IF(portfolio_toggle!$A$1=38,F598,
"error: please specify 38 or 46 MMT"))</f>
        <v>1</v>
      </c>
    </row>
    <row r="599" spans="1:7" x14ac:dyDescent="0.3">
      <c r="A599" s="171" t="s">
        <v>632</v>
      </c>
      <c r="B599" s="171">
        <v>2024</v>
      </c>
      <c r="C599" s="171">
        <v>10</v>
      </c>
      <c r="D599" s="171" t="s">
        <v>4590</v>
      </c>
      <c r="E599" s="172">
        <v>1</v>
      </c>
      <c r="F599" s="172">
        <v>1</v>
      </c>
      <c r="G599" s="172">
        <f>IF(portfolio_toggle!$A$1=46,E599,
IF(portfolio_toggle!$A$1=38,F599,
"error: please specify 38 or 46 MMT"))</f>
        <v>1</v>
      </c>
    </row>
    <row r="600" spans="1:7" x14ac:dyDescent="0.3">
      <c r="A600" s="171" t="s">
        <v>632</v>
      </c>
      <c r="B600" s="171">
        <v>2024</v>
      </c>
      <c r="C600" s="171">
        <v>11</v>
      </c>
      <c r="D600" s="171" t="s">
        <v>4591</v>
      </c>
      <c r="E600" s="172">
        <v>1</v>
      </c>
      <c r="F600" s="172">
        <v>1</v>
      </c>
      <c r="G600" s="172">
        <f>IF(portfolio_toggle!$A$1=46,E600,
IF(portfolio_toggle!$A$1=38,F600,
"error: please specify 38 or 46 MMT"))</f>
        <v>1</v>
      </c>
    </row>
    <row r="601" spans="1:7" x14ac:dyDescent="0.3">
      <c r="A601" s="171" t="s">
        <v>632</v>
      </c>
      <c r="B601" s="171">
        <v>2024</v>
      </c>
      <c r="C601" s="171">
        <v>12</v>
      </c>
      <c r="D601" s="171" t="s">
        <v>4592</v>
      </c>
      <c r="E601" s="172">
        <v>1</v>
      </c>
      <c r="F601" s="172">
        <v>1</v>
      </c>
      <c r="G601" s="172">
        <f>IF(portfolio_toggle!$A$1=46,E601,
IF(portfolio_toggle!$A$1=38,F601,
"error: please specify 38 or 46 MMT"))</f>
        <v>1</v>
      </c>
    </row>
    <row r="602" spans="1:7" x14ac:dyDescent="0.3">
      <c r="A602" s="171" t="s">
        <v>633</v>
      </c>
      <c r="B602" s="171">
        <v>2024</v>
      </c>
      <c r="C602" s="171">
        <v>1</v>
      </c>
      <c r="D602" s="171" t="s">
        <v>4593</v>
      </c>
      <c r="E602" s="172">
        <v>1</v>
      </c>
      <c r="F602" s="172">
        <v>1</v>
      </c>
      <c r="G602" s="172">
        <f>IF(portfolio_toggle!$A$1=46,E602,
IF(portfolio_toggle!$A$1=38,F602,
"error: please specify 38 or 46 MMT"))</f>
        <v>1</v>
      </c>
    </row>
    <row r="603" spans="1:7" x14ac:dyDescent="0.3">
      <c r="A603" s="171" t="s">
        <v>633</v>
      </c>
      <c r="B603" s="171">
        <v>2024</v>
      </c>
      <c r="C603" s="171">
        <v>2</v>
      </c>
      <c r="D603" s="171" t="s">
        <v>4594</v>
      </c>
      <c r="E603" s="172">
        <v>1</v>
      </c>
      <c r="F603" s="172">
        <v>1</v>
      </c>
      <c r="G603" s="172">
        <f>IF(portfolio_toggle!$A$1=46,E603,
IF(portfolio_toggle!$A$1=38,F603,
"error: please specify 38 or 46 MMT"))</f>
        <v>1</v>
      </c>
    </row>
    <row r="604" spans="1:7" x14ac:dyDescent="0.3">
      <c r="A604" s="171" t="s">
        <v>633</v>
      </c>
      <c r="B604" s="171">
        <v>2024</v>
      </c>
      <c r="C604" s="171">
        <v>3</v>
      </c>
      <c r="D604" s="171" t="s">
        <v>4595</v>
      </c>
      <c r="E604" s="172">
        <v>1</v>
      </c>
      <c r="F604" s="172">
        <v>1</v>
      </c>
      <c r="G604" s="172">
        <f>IF(portfolio_toggle!$A$1=46,E604,
IF(portfolio_toggle!$A$1=38,F604,
"error: please specify 38 or 46 MMT"))</f>
        <v>1</v>
      </c>
    </row>
    <row r="605" spans="1:7" x14ac:dyDescent="0.3">
      <c r="A605" s="171" t="s">
        <v>633</v>
      </c>
      <c r="B605" s="171">
        <v>2024</v>
      </c>
      <c r="C605" s="171">
        <v>4</v>
      </c>
      <c r="D605" s="171" t="s">
        <v>4596</v>
      </c>
      <c r="E605" s="172">
        <v>1</v>
      </c>
      <c r="F605" s="172">
        <v>1</v>
      </c>
      <c r="G605" s="172">
        <f>IF(portfolio_toggle!$A$1=46,E605,
IF(portfolio_toggle!$A$1=38,F605,
"error: please specify 38 or 46 MMT"))</f>
        <v>1</v>
      </c>
    </row>
    <row r="606" spans="1:7" x14ac:dyDescent="0.3">
      <c r="A606" s="171" t="s">
        <v>633</v>
      </c>
      <c r="B606" s="171">
        <v>2024</v>
      </c>
      <c r="C606" s="171">
        <v>5</v>
      </c>
      <c r="D606" s="171" t="s">
        <v>4597</v>
      </c>
      <c r="E606" s="172">
        <v>1</v>
      </c>
      <c r="F606" s="172">
        <v>1</v>
      </c>
      <c r="G606" s="172">
        <f>IF(portfolio_toggle!$A$1=46,E606,
IF(portfolio_toggle!$A$1=38,F606,
"error: please specify 38 or 46 MMT"))</f>
        <v>1</v>
      </c>
    </row>
    <row r="607" spans="1:7" x14ac:dyDescent="0.3">
      <c r="A607" s="171" t="s">
        <v>633</v>
      </c>
      <c r="B607" s="171">
        <v>2024</v>
      </c>
      <c r="C607" s="171">
        <v>6</v>
      </c>
      <c r="D607" s="171" t="s">
        <v>4598</v>
      </c>
      <c r="E607" s="172">
        <v>1</v>
      </c>
      <c r="F607" s="172">
        <v>1</v>
      </c>
      <c r="G607" s="172">
        <f>IF(portfolio_toggle!$A$1=46,E607,
IF(portfolio_toggle!$A$1=38,F607,
"error: please specify 38 or 46 MMT"))</f>
        <v>1</v>
      </c>
    </row>
    <row r="608" spans="1:7" x14ac:dyDescent="0.3">
      <c r="A608" s="171" t="s">
        <v>633</v>
      </c>
      <c r="B608" s="171">
        <v>2024</v>
      </c>
      <c r="C608" s="171">
        <v>7</v>
      </c>
      <c r="D608" s="171" t="s">
        <v>4599</v>
      </c>
      <c r="E608" s="172">
        <v>1</v>
      </c>
      <c r="F608" s="172">
        <v>1</v>
      </c>
      <c r="G608" s="172">
        <f>IF(portfolio_toggle!$A$1=46,E608,
IF(portfolio_toggle!$A$1=38,F608,
"error: please specify 38 or 46 MMT"))</f>
        <v>1</v>
      </c>
    </row>
    <row r="609" spans="1:7" x14ac:dyDescent="0.3">
      <c r="A609" s="171" t="s">
        <v>633</v>
      </c>
      <c r="B609" s="171">
        <v>2024</v>
      </c>
      <c r="C609" s="171">
        <v>8</v>
      </c>
      <c r="D609" s="171" t="s">
        <v>4600</v>
      </c>
      <c r="E609" s="172">
        <v>1</v>
      </c>
      <c r="F609" s="172">
        <v>1</v>
      </c>
      <c r="G609" s="172">
        <f>IF(portfolio_toggle!$A$1=46,E609,
IF(portfolio_toggle!$A$1=38,F609,
"error: please specify 38 or 46 MMT"))</f>
        <v>1</v>
      </c>
    </row>
    <row r="610" spans="1:7" x14ac:dyDescent="0.3">
      <c r="A610" s="171" t="s">
        <v>633</v>
      </c>
      <c r="B610" s="171">
        <v>2024</v>
      </c>
      <c r="C610" s="171">
        <v>9</v>
      </c>
      <c r="D610" s="171" t="s">
        <v>4601</v>
      </c>
      <c r="E610" s="172">
        <v>1</v>
      </c>
      <c r="F610" s="172">
        <v>1</v>
      </c>
      <c r="G610" s="172">
        <f>IF(portfolio_toggle!$A$1=46,E610,
IF(portfolio_toggle!$A$1=38,F610,
"error: please specify 38 or 46 MMT"))</f>
        <v>1</v>
      </c>
    </row>
    <row r="611" spans="1:7" x14ac:dyDescent="0.3">
      <c r="A611" s="171" t="s">
        <v>633</v>
      </c>
      <c r="B611" s="171">
        <v>2024</v>
      </c>
      <c r="C611" s="171">
        <v>10</v>
      </c>
      <c r="D611" s="171" t="s">
        <v>4602</v>
      </c>
      <c r="E611" s="172">
        <v>1</v>
      </c>
      <c r="F611" s="172">
        <v>1</v>
      </c>
      <c r="G611" s="172">
        <f>IF(portfolio_toggle!$A$1=46,E611,
IF(portfolio_toggle!$A$1=38,F611,
"error: please specify 38 or 46 MMT"))</f>
        <v>1</v>
      </c>
    </row>
    <row r="612" spans="1:7" x14ac:dyDescent="0.3">
      <c r="A612" s="171" t="s">
        <v>633</v>
      </c>
      <c r="B612" s="171">
        <v>2024</v>
      </c>
      <c r="C612" s="171">
        <v>11</v>
      </c>
      <c r="D612" s="171" t="s">
        <v>4603</v>
      </c>
      <c r="E612" s="172">
        <v>1</v>
      </c>
      <c r="F612" s="172">
        <v>1</v>
      </c>
      <c r="G612" s="172">
        <f>IF(portfolio_toggle!$A$1=46,E612,
IF(portfolio_toggle!$A$1=38,F612,
"error: please specify 38 or 46 MMT"))</f>
        <v>1</v>
      </c>
    </row>
    <row r="613" spans="1:7" x14ac:dyDescent="0.3">
      <c r="A613" s="171" t="s">
        <v>633</v>
      </c>
      <c r="B613" s="171">
        <v>2024</v>
      </c>
      <c r="C613" s="171">
        <v>12</v>
      </c>
      <c r="D613" s="171" t="s">
        <v>4604</v>
      </c>
      <c r="E613" s="172">
        <v>1</v>
      </c>
      <c r="F613" s="172">
        <v>1</v>
      </c>
      <c r="G613" s="172">
        <f>IF(portfolio_toggle!$A$1=46,E613,
IF(portfolio_toggle!$A$1=38,F613,
"error: please specify 38 or 46 MMT"))</f>
        <v>1</v>
      </c>
    </row>
    <row r="614" spans="1:7" x14ac:dyDescent="0.3">
      <c r="A614" s="171" t="s">
        <v>626</v>
      </c>
      <c r="B614" s="171">
        <v>2025</v>
      </c>
      <c r="C614" s="171">
        <v>1</v>
      </c>
      <c r="D614" s="171" t="s">
        <v>4605</v>
      </c>
      <c r="E614" s="172">
        <v>0.82</v>
      </c>
      <c r="F614" s="172">
        <v>0.82</v>
      </c>
      <c r="G614" s="172">
        <f>IF(portfolio_toggle!$A$1=46,E614,
IF(portfolio_toggle!$A$1=38,F614,
"error: please specify 38 or 46 MMT"))</f>
        <v>0.82</v>
      </c>
    </row>
    <row r="615" spans="1:7" x14ac:dyDescent="0.3">
      <c r="A615" s="171" t="s">
        <v>626</v>
      </c>
      <c r="B615" s="171">
        <v>2025</v>
      </c>
      <c r="C615" s="171">
        <v>2</v>
      </c>
      <c r="D615" s="171" t="s">
        <v>4606</v>
      </c>
      <c r="E615" s="172">
        <v>0.86</v>
      </c>
      <c r="F615" s="172">
        <v>0.86</v>
      </c>
      <c r="G615" s="172">
        <f>IF(portfolio_toggle!$A$1=46,E615,
IF(portfolio_toggle!$A$1=38,F615,
"error: please specify 38 or 46 MMT"))</f>
        <v>0.86</v>
      </c>
    </row>
    <row r="616" spans="1:7" x14ac:dyDescent="0.3">
      <c r="A616" s="171" t="s">
        <v>626</v>
      </c>
      <c r="B616" s="171">
        <v>2025</v>
      </c>
      <c r="C616" s="171">
        <v>3</v>
      </c>
      <c r="D616" s="171" t="s">
        <v>4607</v>
      </c>
      <c r="E616" s="172">
        <v>0.84</v>
      </c>
      <c r="F616" s="172">
        <v>0.84</v>
      </c>
      <c r="G616" s="172">
        <f>IF(portfolio_toggle!$A$1=46,E616,
IF(portfolio_toggle!$A$1=38,F616,
"error: please specify 38 or 46 MMT"))</f>
        <v>0.84</v>
      </c>
    </row>
    <row r="617" spans="1:7" x14ac:dyDescent="0.3">
      <c r="A617" s="171" t="s">
        <v>626</v>
      </c>
      <c r="B617" s="171">
        <v>2025</v>
      </c>
      <c r="C617" s="171">
        <v>4</v>
      </c>
      <c r="D617" s="171" t="s">
        <v>4608</v>
      </c>
      <c r="E617" s="172">
        <v>0.76</v>
      </c>
      <c r="F617" s="172">
        <v>0.76</v>
      </c>
      <c r="G617" s="172">
        <f>IF(portfolio_toggle!$A$1=46,E617,
IF(portfolio_toggle!$A$1=38,F617,
"error: please specify 38 or 46 MMT"))</f>
        <v>0.76</v>
      </c>
    </row>
    <row r="618" spans="1:7" x14ac:dyDescent="0.3">
      <c r="A618" s="171" t="s">
        <v>626</v>
      </c>
      <c r="B618" s="171">
        <v>2025</v>
      </c>
      <c r="C618" s="171">
        <v>5</v>
      </c>
      <c r="D618" s="171" t="s">
        <v>4609</v>
      </c>
      <c r="E618" s="172">
        <v>0.83</v>
      </c>
      <c r="F618" s="172">
        <v>0.83</v>
      </c>
      <c r="G618" s="172">
        <f>IF(portfolio_toggle!$A$1=46,E618,
IF(portfolio_toggle!$A$1=38,F618,
"error: please specify 38 or 46 MMT"))</f>
        <v>0.83</v>
      </c>
    </row>
    <row r="619" spans="1:7" x14ac:dyDescent="0.3">
      <c r="A619" s="171" t="s">
        <v>626</v>
      </c>
      <c r="B619" s="171">
        <v>2025</v>
      </c>
      <c r="C619" s="171">
        <v>6</v>
      </c>
      <c r="D619" s="171" t="s">
        <v>4610</v>
      </c>
      <c r="E619" s="172">
        <v>0.89</v>
      </c>
      <c r="F619" s="172">
        <v>0.89</v>
      </c>
      <c r="G619" s="172">
        <f>IF(portfolio_toggle!$A$1=46,E619,
IF(portfolio_toggle!$A$1=38,F619,
"error: please specify 38 or 46 MMT"))</f>
        <v>0.89</v>
      </c>
    </row>
    <row r="620" spans="1:7" x14ac:dyDescent="0.3">
      <c r="A620" s="171" t="s">
        <v>626</v>
      </c>
      <c r="B620" s="171">
        <v>2025</v>
      </c>
      <c r="C620" s="171">
        <v>7</v>
      </c>
      <c r="D620" s="171" t="s">
        <v>4611</v>
      </c>
      <c r="E620" s="172">
        <v>0.87</v>
      </c>
      <c r="F620" s="172">
        <v>0.87</v>
      </c>
      <c r="G620" s="172">
        <f>IF(portfolio_toggle!$A$1=46,E620,
IF(portfolio_toggle!$A$1=38,F620,
"error: please specify 38 or 46 MMT"))</f>
        <v>0.87</v>
      </c>
    </row>
    <row r="621" spans="1:7" x14ac:dyDescent="0.3">
      <c r="A621" s="171" t="s">
        <v>626</v>
      </c>
      <c r="B621" s="171">
        <v>2025</v>
      </c>
      <c r="C621" s="171">
        <v>8</v>
      </c>
      <c r="D621" s="171" t="s">
        <v>4612</v>
      </c>
      <c r="E621" s="172">
        <v>0.9</v>
      </c>
      <c r="F621" s="172">
        <v>0.9</v>
      </c>
      <c r="G621" s="172">
        <f>IF(portfolio_toggle!$A$1=46,E621,
IF(portfolio_toggle!$A$1=38,F621,
"error: please specify 38 or 46 MMT"))</f>
        <v>0.9</v>
      </c>
    </row>
    <row r="622" spans="1:7" x14ac:dyDescent="0.3">
      <c r="A622" s="171" t="s">
        <v>626</v>
      </c>
      <c r="B622" s="171">
        <v>2025</v>
      </c>
      <c r="C622" s="171">
        <v>9</v>
      </c>
      <c r="D622" s="171" t="s">
        <v>4613</v>
      </c>
      <c r="E622" s="172">
        <v>0.9</v>
      </c>
      <c r="F622" s="172">
        <v>0.9</v>
      </c>
      <c r="G622" s="172">
        <f>IF(portfolio_toggle!$A$1=46,E622,
IF(portfolio_toggle!$A$1=38,F622,
"error: please specify 38 or 46 MMT"))</f>
        <v>0.9</v>
      </c>
    </row>
    <row r="623" spans="1:7" x14ac:dyDescent="0.3">
      <c r="A623" s="171" t="s">
        <v>626</v>
      </c>
      <c r="B623" s="171">
        <v>2025</v>
      </c>
      <c r="C623" s="171">
        <v>10</v>
      </c>
      <c r="D623" s="171" t="s">
        <v>4614</v>
      </c>
      <c r="E623" s="172">
        <v>0.81</v>
      </c>
      <c r="F623" s="172">
        <v>0.81</v>
      </c>
      <c r="G623" s="172">
        <f>IF(portfolio_toggle!$A$1=46,E623,
IF(portfolio_toggle!$A$1=38,F623,
"error: please specify 38 or 46 MMT"))</f>
        <v>0.81</v>
      </c>
    </row>
    <row r="624" spans="1:7" x14ac:dyDescent="0.3">
      <c r="A624" s="171" t="s">
        <v>626</v>
      </c>
      <c r="B624" s="171">
        <v>2025</v>
      </c>
      <c r="C624" s="171">
        <v>11</v>
      </c>
      <c r="D624" s="171" t="s">
        <v>4615</v>
      </c>
      <c r="E624" s="172">
        <v>0.85</v>
      </c>
      <c r="F624" s="172">
        <v>0.85</v>
      </c>
      <c r="G624" s="172">
        <f>IF(portfolio_toggle!$A$1=46,E624,
IF(portfolio_toggle!$A$1=38,F624,
"error: please specify 38 or 46 MMT"))</f>
        <v>0.85</v>
      </c>
    </row>
    <row r="625" spans="1:7" x14ac:dyDescent="0.3">
      <c r="A625" s="171" t="s">
        <v>626</v>
      </c>
      <c r="B625" s="171">
        <v>2025</v>
      </c>
      <c r="C625" s="171">
        <v>12</v>
      </c>
      <c r="D625" s="171" t="s">
        <v>4616</v>
      </c>
      <c r="E625" s="172">
        <v>0.86</v>
      </c>
      <c r="F625" s="172">
        <v>0.86</v>
      </c>
      <c r="G625" s="172">
        <f>IF(portfolio_toggle!$A$1=46,E625,
IF(portfolio_toggle!$A$1=38,F625,
"error: please specify 38 or 46 MMT"))</f>
        <v>0.86</v>
      </c>
    </row>
    <row r="626" spans="1:7" x14ac:dyDescent="0.3">
      <c r="A626" s="171" t="s">
        <v>627</v>
      </c>
      <c r="B626" s="171">
        <v>2025</v>
      </c>
      <c r="C626" s="171">
        <v>1</v>
      </c>
      <c r="D626" s="171" t="s">
        <v>4617</v>
      </c>
      <c r="E626" s="172">
        <v>0.81</v>
      </c>
      <c r="F626" s="172">
        <v>0.81</v>
      </c>
      <c r="G626" s="172">
        <f>IF(portfolio_toggle!$A$1=46,E626,
IF(portfolio_toggle!$A$1=38,F626,
"error: please specify 38 or 46 MMT"))</f>
        <v>0.81</v>
      </c>
    </row>
    <row r="627" spans="1:7" x14ac:dyDescent="0.3">
      <c r="A627" s="171" t="s">
        <v>627</v>
      </c>
      <c r="B627" s="171">
        <v>2025</v>
      </c>
      <c r="C627" s="171">
        <v>2</v>
      </c>
      <c r="D627" s="171" t="s">
        <v>4618</v>
      </c>
      <c r="E627" s="172">
        <v>0.79</v>
      </c>
      <c r="F627" s="172">
        <v>0.79</v>
      </c>
      <c r="G627" s="172">
        <f>IF(portfolio_toggle!$A$1=46,E627,
IF(portfolio_toggle!$A$1=38,F627,
"error: please specify 38 or 46 MMT"))</f>
        <v>0.79</v>
      </c>
    </row>
    <row r="628" spans="1:7" x14ac:dyDescent="0.3">
      <c r="A628" s="171" t="s">
        <v>627</v>
      </c>
      <c r="B628" s="171">
        <v>2025</v>
      </c>
      <c r="C628" s="171">
        <v>3</v>
      </c>
      <c r="D628" s="171" t="s">
        <v>4619</v>
      </c>
      <c r="E628" s="172">
        <v>0.73</v>
      </c>
      <c r="F628" s="172">
        <v>0.73</v>
      </c>
      <c r="G628" s="172">
        <f>IF(portfolio_toggle!$A$1=46,E628,
IF(portfolio_toggle!$A$1=38,F628,
"error: please specify 38 or 46 MMT"))</f>
        <v>0.73</v>
      </c>
    </row>
    <row r="629" spans="1:7" x14ac:dyDescent="0.3">
      <c r="A629" s="171" t="s">
        <v>627</v>
      </c>
      <c r="B629" s="171">
        <v>2025</v>
      </c>
      <c r="C629" s="171">
        <v>4</v>
      </c>
      <c r="D629" s="171" t="s">
        <v>4620</v>
      </c>
      <c r="E629" s="172">
        <v>0.66</v>
      </c>
      <c r="F629" s="172">
        <v>0.66</v>
      </c>
      <c r="G629" s="172">
        <f>IF(portfolio_toggle!$A$1=46,E629,
IF(portfolio_toggle!$A$1=38,F629,
"error: please specify 38 or 46 MMT"))</f>
        <v>0.66</v>
      </c>
    </row>
    <row r="630" spans="1:7" x14ac:dyDescent="0.3">
      <c r="A630" s="171" t="s">
        <v>627</v>
      </c>
      <c r="B630" s="171">
        <v>2025</v>
      </c>
      <c r="C630" s="171">
        <v>5</v>
      </c>
      <c r="D630" s="171" t="s">
        <v>4621</v>
      </c>
      <c r="E630" s="172">
        <v>0.79</v>
      </c>
      <c r="F630" s="172">
        <v>0.79</v>
      </c>
      <c r="G630" s="172">
        <f>IF(portfolio_toggle!$A$1=46,E630,
IF(portfolio_toggle!$A$1=38,F630,
"error: please specify 38 or 46 MMT"))</f>
        <v>0.79</v>
      </c>
    </row>
    <row r="631" spans="1:7" x14ac:dyDescent="0.3">
      <c r="A631" s="171" t="s">
        <v>627</v>
      </c>
      <c r="B631" s="171">
        <v>2025</v>
      </c>
      <c r="C631" s="171">
        <v>6</v>
      </c>
      <c r="D631" s="171" t="s">
        <v>4622</v>
      </c>
      <c r="E631" s="172">
        <v>0.85</v>
      </c>
      <c r="F631" s="172">
        <v>0.85</v>
      </c>
      <c r="G631" s="172">
        <f>IF(portfolio_toggle!$A$1=46,E631,
IF(portfolio_toggle!$A$1=38,F631,
"error: please specify 38 or 46 MMT"))</f>
        <v>0.85</v>
      </c>
    </row>
    <row r="632" spans="1:7" x14ac:dyDescent="0.3">
      <c r="A632" s="171" t="s">
        <v>627</v>
      </c>
      <c r="B632" s="171">
        <v>2025</v>
      </c>
      <c r="C632" s="171">
        <v>7</v>
      </c>
      <c r="D632" s="171" t="s">
        <v>4623</v>
      </c>
      <c r="E632" s="172">
        <v>0.83</v>
      </c>
      <c r="F632" s="172">
        <v>0.83</v>
      </c>
      <c r="G632" s="172">
        <f>IF(portfolio_toggle!$A$1=46,E632,
IF(portfolio_toggle!$A$1=38,F632,
"error: please specify 38 or 46 MMT"))</f>
        <v>0.83</v>
      </c>
    </row>
    <row r="633" spans="1:7" x14ac:dyDescent="0.3">
      <c r="A633" s="171" t="s">
        <v>627</v>
      </c>
      <c r="B633" s="171">
        <v>2025</v>
      </c>
      <c r="C633" s="171">
        <v>8</v>
      </c>
      <c r="D633" s="171" t="s">
        <v>4624</v>
      </c>
      <c r="E633" s="172">
        <v>0.83</v>
      </c>
      <c r="F633" s="172">
        <v>0.83</v>
      </c>
      <c r="G633" s="172">
        <f>IF(portfolio_toggle!$A$1=46,E633,
IF(portfolio_toggle!$A$1=38,F633,
"error: please specify 38 or 46 MMT"))</f>
        <v>0.83</v>
      </c>
    </row>
    <row r="634" spans="1:7" x14ac:dyDescent="0.3">
      <c r="A634" s="171" t="s">
        <v>627</v>
      </c>
      <c r="B634" s="171">
        <v>2025</v>
      </c>
      <c r="C634" s="171">
        <v>9</v>
      </c>
      <c r="D634" s="171" t="s">
        <v>4625</v>
      </c>
      <c r="E634" s="172">
        <v>0.8</v>
      </c>
      <c r="F634" s="172">
        <v>0.8</v>
      </c>
      <c r="G634" s="172">
        <f>IF(portfolio_toggle!$A$1=46,E634,
IF(portfolio_toggle!$A$1=38,F634,
"error: please specify 38 or 46 MMT"))</f>
        <v>0.8</v>
      </c>
    </row>
    <row r="635" spans="1:7" x14ac:dyDescent="0.3">
      <c r="A635" s="171" t="s">
        <v>627</v>
      </c>
      <c r="B635" s="171">
        <v>2025</v>
      </c>
      <c r="C635" s="171">
        <v>10</v>
      </c>
      <c r="D635" s="171" t="s">
        <v>4626</v>
      </c>
      <c r="E635" s="172">
        <v>0.72</v>
      </c>
      <c r="F635" s="172">
        <v>0.72</v>
      </c>
      <c r="G635" s="172">
        <f>IF(portfolio_toggle!$A$1=46,E635,
IF(portfolio_toggle!$A$1=38,F635,
"error: please specify 38 or 46 MMT"))</f>
        <v>0.72</v>
      </c>
    </row>
    <row r="636" spans="1:7" x14ac:dyDescent="0.3">
      <c r="A636" s="171" t="s">
        <v>627</v>
      </c>
      <c r="B636" s="171">
        <v>2025</v>
      </c>
      <c r="C636" s="171">
        <v>11</v>
      </c>
      <c r="D636" s="171" t="s">
        <v>4627</v>
      </c>
      <c r="E636" s="172">
        <v>0.78</v>
      </c>
      <c r="F636" s="172">
        <v>0.78</v>
      </c>
      <c r="G636" s="172">
        <f>IF(portfolio_toggle!$A$1=46,E636,
IF(portfolio_toggle!$A$1=38,F636,
"error: please specify 38 or 46 MMT"))</f>
        <v>0.78</v>
      </c>
    </row>
    <row r="637" spans="1:7" x14ac:dyDescent="0.3">
      <c r="A637" s="171" t="s">
        <v>627</v>
      </c>
      <c r="B637" s="171">
        <v>2025</v>
      </c>
      <c r="C637" s="171">
        <v>12</v>
      </c>
      <c r="D637" s="171" t="s">
        <v>4628</v>
      </c>
      <c r="E637" s="172">
        <v>0.82</v>
      </c>
      <c r="F637" s="172">
        <v>0.82</v>
      </c>
      <c r="G637" s="172">
        <f>IF(portfolio_toggle!$A$1=46,E637,
IF(portfolio_toggle!$A$1=38,F637,
"error: please specify 38 or 46 MMT"))</f>
        <v>0.82</v>
      </c>
    </row>
    <row r="638" spans="1:7" x14ac:dyDescent="0.3">
      <c r="A638" s="171" t="s">
        <v>629</v>
      </c>
      <c r="B638" s="171">
        <v>2025</v>
      </c>
      <c r="C638" s="171">
        <v>1</v>
      </c>
      <c r="D638" s="171" t="s">
        <v>4629</v>
      </c>
      <c r="E638" s="172">
        <v>0.95</v>
      </c>
      <c r="F638" s="172">
        <v>0.95</v>
      </c>
      <c r="G638" s="172">
        <f>IF(portfolio_toggle!$A$1=46,E638,
IF(portfolio_toggle!$A$1=38,F638,
"error: please specify 38 or 46 MMT"))</f>
        <v>0.95</v>
      </c>
    </row>
    <row r="639" spans="1:7" x14ac:dyDescent="0.3">
      <c r="A639" s="171" t="s">
        <v>629</v>
      </c>
      <c r="B639" s="171">
        <v>2025</v>
      </c>
      <c r="C639" s="171">
        <v>2</v>
      </c>
      <c r="D639" s="171" t="s">
        <v>4630</v>
      </c>
      <c r="E639" s="172">
        <v>0.92</v>
      </c>
      <c r="F639" s="172">
        <v>0.92</v>
      </c>
      <c r="G639" s="172">
        <f>IF(portfolio_toggle!$A$1=46,E639,
IF(portfolio_toggle!$A$1=38,F639,
"error: please specify 38 or 46 MMT"))</f>
        <v>0.92</v>
      </c>
    </row>
    <row r="640" spans="1:7" x14ac:dyDescent="0.3">
      <c r="A640" s="171" t="s">
        <v>629</v>
      </c>
      <c r="B640" s="171">
        <v>2025</v>
      </c>
      <c r="C640" s="171">
        <v>3</v>
      </c>
      <c r="D640" s="171" t="s">
        <v>4631</v>
      </c>
      <c r="E640" s="172">
        <v>0.88</v>
      </c>
      <c r="F640" s="172">
        <v>0.88</v>
      </c>
      <c r="G640" s="172">
        <f>IF(portfolio_toggle!$A$1=46,E640,
IF(portfolio_toggle!$A$1=38,F640,
"error: please specify 38 or 46 MMT"))</f>
        <v>0.88</v>
      </c>
    </row>
    <row r="641" spans="1:7" x14ac:dyDescent="0.3">
      <c r="A641" s="171" t="s">
        <v>629</v>
      </c>
      <c r="B641" s="171">
        <v>2025</v>
      </c>
      <c r="C641" s="171">
        <v>4</v>
      </c>
      <c r="D641" s="171" t="s">
        <v>4632</v>
      </c>
      <c r="E641" s="172">
        <v>0.76</v>
      </c>
      <c r="F641" s="172">
        <v>0.76</v>
      </c>
      <c r="G641" s="172">
        <f>IF(portfolio_toggle!$A$1=46,E641,
IF(portfolio_toggle!$A$1=38,F641,
"error: please specify 38 or 46 MMT"))</f>
        <v>0.76</v>
      </c>
    </row>
    <row r="642" spans="1:7" x14ac:dyDescent="0.3">
      <c r="A642" s="171" t="s">
        <v>629</v>
      </c>
      <c r="B642" s="171">
        <v>2025</v>
      </c>
      <c r="C642" s="171">
        <v>5</v>
      </c>
      <c r="D642" s="171" t="s">
        <v>4633</v>
      </c>
      <c r="E642" s="172">
        <v>0.74</v>
      </c>
      <c r="F642" s="172">
        <v>0.74</v>
      </c>
      <c r="G642" s="172">
        <f>IF(portfolio_toggle!$A$1=46,E642,
IF(portfolio_toggle!$A$1=38,F642,
"error: please specify 38 or 46 MMT"))</f>
        <v>0.74</v>
      </c>
    </row>
    <row r="643" spans="1:7" x14ac:dyDescent="0.3">
      <c r="A643" s="171" t="s">
        <v>629</v>
      </c>
      <c r="B643" s="171">
        <v>2025</v>
      </c>
      <c r="C643" s="171">
        <v>6</v>
      </c>
      <c r="D643" s="171" t="s">
        <v>4634</v>
      </c>
      <c r="E643" s="172">
        <v>0.7</v>
      </c>
      <c r="F643" s="172">
        <v>0.7</v>
      </c>
      <c r="G643" s="172">
        <f>IF(portfolio_toggle!$A$1=46,E643,
IF(portfolio_toggle!$A$1=38,F643,
"error: please specify 38 or 46 MMT"))</f>
        <v>0.7</v>
      </c>
    </row>
    <row r="644" spans="1:7" x14ac:dyDescent="0.3">
      <c r="A644" s="171" t="s">
        <v>629</v>
      </c>
      <c r="B644" s="171">
        <v>2025</v>
      </c>
      <c r="C644" s="171">
        <v>7</v>
      </c>
      <c r="D644" s="171" t="s">
        <v>4635</v>
      </c>
      <c r="E644" s="172">
        <v>0.84</v>
      </c>
      <c r="F644" s="172">
        <v>0.84</v>
      </c>
      <c r="G644" s="172">
        <f>IF(portfolio_toggle!$A$1=46,E644,
IF(portfolio_toggle!$A$1=38,F644,
"error: please specify 38 or 46 MMT"))</f>
        <v>0.84</v>
      </c>
    </row>
    <row r="645" spans="1:7" x14ac:dyDescent="0.3">
      <c r="A645" s="171" t="s">
        <v>629</v>
      </c>
      <c r="B645" s="171">
        <v>2025</v>
      </c>
      <c r="C645" s="171">
        <v>8</v>
      </c>
      <c r="D645" s="171" t="s">
        <v>4636</v>
      </c>
      <c r="E645" s="172">
        <v>0.82</v>
      </c>
      <c r="F645" s="172">
        <v>0.82</v>
      </c>
      <c r="G645" s="172">
        <f>IF(portfolio_toggle!$A$1=46,E645,
IF(portfolio_toggle!$A$1=38,F645,
"error: please specify 38 or 46 MMT"))</f>
        <v>0.82</v>
      </c>
    </row>
    <row r="646" spans="1:7" x14ac:dyDescent="0.3">
      <c r="A646" s="171" t="s">
        <v>629</v>
      </c>
      <c r="B646" s="171">
        <v>2025</v>
      </c>
      <c r="C646" s="171">
        <v>9</v>
      </c>
      <c r="D646" s="171" t="s">
        <v>4637</v>
      </c>
      <c r="E646" s="172">
        <v>0.83</v>
      </c>
      <c r="F646" s="172">
        <v>0.83</v>
      </c>
      <c r="G646" s="172">
        <f>IF(portfolio_toggle!$A$1=46,E646,
IF(portfolio_toggle!$A$1=38,F646,
"error: please specify 38 or 46 MMT"))</f>
        <v>0.83</v>
      </c>
    </row>
    <row r="647" spans="1:7" x14ac:dyDescent="0.3">
      <c r="A647" s="171" t="s">
        <v>629</v>
      </c>
      <c r="B647" s="171">
        <v>2025</v>
      </c>
      <c r="C647" s="171">
        <v>10</v>
      </c>
      <c r="D647" s="171" t="s">
        <v>4638</v>
      </c>
      <c r="E647" s="172">
        <v>0.86</v>
      </c>
      <c r="F647" s="172">
        <v>0.86</v>
      </c>
      <c r="G647" s="172">
        <f>IF(portfolio_toggle!$A$1=46,E647,
IF(portfolio_toggle!$A$1=38,F647,
"error: please specify 38 or 46 MMT"))</f>
        <v>0.86</v>
      </c>
    </row>
    <row r="648" spans="1:7" x14ac:dyDescent="0.3">
      <c r="A648" s="171" t="s">
        <v>629</v>
      </c>
      <c r="B648" s="171">
        <v>2025</v>
      </c>
      <c r="C648" s="171">
        <v>11</v>
      </c>
      <c r="D648" s="171" t="s">
        <v>4639</v>
      </c>
      <c r="E648" s="172">
        <v>0.93</v>
      </c>
      <c r="F648" s="172">
        <v>0.93</v>
      </c>
      <c r="G648" s="172">
        <f>IF(portfolio_toggle!$A$1=46,E648,
IF(portfolio_toggle!$A$1=38,F648,
"error: please specify 38 or 46 MMT"))</f>
        <v>0.93</v>
      </c>
    </row>
    <row r="649" spans="1:7" x14ac:dyDescent="0.3">
      <c r="A649" s="171" t="s">
        <v>629</v>
      </c>
      <c r="B649" s="171">
        <v>2025</v>
      </c>
      <c r="C649" s="171">
        <v>12</v>
      </c>
      <c r="D649" s="171" t="s">
        <v>4640</v>
      </c>
      <c r="E649" s="172">
        <v>0.95</v>
      </c>
      <c r="F649" s="172">
        <v>0.95</v>
      </c>
      <c r="G649" s="172">
        <f>IF(portfolio_toggle!$A$1=46,E649,
IF(portfolio_toggle!$A$1=38,F649,
"error: please specify 38 or 46 MMT"))</f>
        <v>0.95</v>
      </c>
    </row>
    <row r="650" spans="1:7" x14ac:dyDescent="0.3">
      <c r="A650" s="171" t="s">
        <v>630</v>
      </c>
      <c r="B650" s="171">
        <v>2025</v>
      </c>
      <c r="C650" s="171">
        <v>1</v>
      </c>
      <c r="D650" s="171" t="s">
        <v>4641</v>
      </c>
      <c r="E650" s="172">
        <v>0.6</v>
      </c>
      <c r="F650" s="172">
        <v>0.6</v>
      </c>
      <c r="G650" s="172">
        <f>IF(portfolio_toggle!$A$1=46,E650,
IF(portfolio_toggle!$A$1=38,F650,
"error: please specify 38 or 46 MMT"))</f>
        <v>0.6</v>
      </c>
    </row>
    <row r="651" spans="1:7" x14ac:dyDescent="0.3">
      <c r="A651" s="171" t="s">
        <v>630</v>
      </c>
      <c r="B651" s="171">
        <v>2025</v>
      </c>
      <c r="C651" s="171">
        <v>2</v>
      </c>
      <c r="D651" s="171" t="s">
        <v>4642</v>
      </c>
      <c r="E651" s="172">
        <v>0.7</v>
      </c>
      <c r="F651" s="172">
        <v>0.7</v>
      </c>
      <c r="G651" s="172">
        <f>IF(portfolio_toggle!$A$1=46,E651,
IF(portfolio_toggle!$A$1=38,F651,
"error: please specify 38 or 46 MMT"))</f>
        <v>0.7</v>
      </c>
    </row>
    <row r="652" spans="1:7" x14ac:dyDescent="0.3">
      <c r="A652" s="171" t="s">
        <v>630</v>
      </c>
      <c r="B652" s="171">
        <v>2025</v>
      </c>
      <c r="C652" s="171">
        <v>3</v>
      </c>
      <c r="D652" s="171" t="s">
        <v>4643</v>
      </c>
      <c r="E652" s="172">
        <v>0.73</v>
      </c>
      <c r="F652" s="172">
        <v>0.73</v>
      </c>
      <c r="G652" s="172">
        <f>IF(portfolio_toggle!$A$1=46,E652,
IF(portfolio_toggle!$A$1=38,F652,
"error: please specify 38 or 46 MMT"))</f>
        <v>0.73</v>
      </c>
    </row>
    <row r="653" spans="1:7" x14ac:dyDescent="0.3">
      <c r="A653" s="171" t="s">
        <v>630</v>
      </c>
      <c r="B653" s="171">
        <v>2025</v>
      </c>
      <c r="C653" s="171">
        <v>4</v>
      </c>
      <c r="D653" s="171" t="s">
        <v>4644</v>
      </c>
      <c r="E653" s="172">
        <v>0.72</v>
      </c>
      <c r="F653" s="172">
        <v>0.72</v>
      </c>
      <c r="G653" s="172">
        <f>IF(portfolio_toggle!$A$1=46,E653,
IF(portfolio_toggle!$A$1=38,F653,
"error: please specify 38 or 46 MMT"))</f>
        <v>0.72</v>
      </c>
    </row>
    <row r="654" spans="1:7" x14ac:dyDescent="0.3">
      <c r="A654" s="171" t="s">
        <v>630</v>
      </c>
      <c r="B654" s="171">
        <v>2025</v>
      </c>
      <c r="C654" s="171">
        <v>5</v>
      </c>
      <c r="D654" s="171" t="s">
        <v>4645</v>
      </c>
      <c r="E654" s="172">
        <v>0.69</v>
      </c>
      <c r="F654" s="172">
        <v>0.69</v>
      </c>
      <c r="G654" s="172">
        <f>IF(portfolio_toggle!$A$1=46,E654,
IF(portfolio_toggle!$A$1=38,F654,
"error: please specify 38 or 46 MMT"))</f>
        <v>0.69</v>
      </c>
    </row>
    <row r="655" spans="1:7" x14ac:dyDescent="0.3">
      <c r="A655" s="171" t="s">
        <v>630</v>
      </c>
      <c r="B655" s="171">
        <v>2025</v>
      </c>
      <c r="C655" s="171">
        <v>6</v>
      </c>
      <c r="D655" s="171" t="s">
        <v>4646</v>
      </c>
      <c r="E655" s="172">
        <v>0.74</v>
      </c>
      <c r="F655" s="172">
        <v>0.74</v>
      </c>
      <c r="G655" s="172">
        <f>IF(portfolio_toggle!$A$1=46,E655,
IF(portfolio_toggle!$A$1=38,F655,
"error: please specify 38 or 46 MMT"))</f>
        <v>0.74</v>
      </c>
    </row>
    <row r="656" spans="1:7" x14ac:dyDescent="0.3">
      <c r="A656" s="171" t="s">
        <v>630</v>
      </c>
      <c r="B656" s="171">
        <v>2025</v>
      </c>
      <c r="C656" s="171">
        <v>7</v>
      </c>
      <c r="D656" s="171" t="s">
        <v>4647</v>
      </c>
      <c r="E656" s="172">
        <v>0.73</v>
      </c>
      <c r="F656" s="172">
        <v>0.73</v>
      </c>
      <c r="G656" s="172">
        <f>IF(portfolio_toggle!$A$1=46,E656,
IF(portfolio_toggle!$A$1=38,F656,
"error: please specify 38 or 46 MMT"))</f>
        <v>0.73</v>
      </c>
    </row>
    <row r="657" spans="1:7" x14ac:dyDescent="0.3">
      <c r="A657" s="171" t="s">
        <v>630</v>
      </c>
      <c r="B657" s="171">
        <v>2025</v>
      </c>
      <c r="C657" s="171">
        <v>8</v>
      </c>
      <c r="D657" s="171" t="s">
        <v>4648</v>
      </c>
      <c r="E657" s="172">
        <v>0.72</v>
      </c>
      <c r="F657" s="172">
        <v>0.72</v>
      </c>
      <c r="G657" s="172">
        <f>IF(portfolio_toggle!$A$1=46,E657,
IF(portfolio_toggle!$A$1=38,F657,
"error: please specify 38 or 46 MMT"))</f>
        <v>0.72</v>
      </c>
    </row>
    <row r="658" spans="1:7" x14ac:dyDescent="0.3">
      <c r="A658" s="171" t="s">
        <v>630</v>
      </c>
      <c r="B658" s="171">
        <v>2025</v>
      </c>
      <c r="C658" s="171">
        <v>9</v>
      </c>
      <c r="D658" s="171" t="s">
        <v>4649</v>
      </c>
      <c r="E658" s="172">
        <v>0.71</v>
      </c>
      <c r="F658" s="172">
        <v>0.71</v>
      </c>
      <c r="G658" s="172">
        <f>IF(portfolio_toggle!$A$1=46,E658,
IF(portfolio_toggle!$A$1=38,F658,
"error: please specify 38 or 46 MMT"))</f>
        <v>0.71</v>
      </c>
    </row>
    <row r="659" spans="1:7" x14ac:dyDescent="0.3">
      <c r="A659" s="171" t="s">
        <v>630</v>
      </c>
      <c r="B659" s="171">
        <v>2025</v>
      </c>
      <c r="C659" s="171">
        <v>10</v>
      </c>
      <c r="D659" s="171" t="s">
        <v>4650</v>
      </c>
      <c r="E659" s="172">
        <v>0.64</v>
      </c>
      <c r="F659" s="172">
        <v>0.64</v>
      </c>
      <c r="G659" s="172">
        <f>IF(portfolio_toggle!$A$1=46,E659,
IF(portfolio_toggle!$A$1=38,F659,
"error: please specify 38 or 46 MMT"))</f>
        <v>0.64</v>
      </c>
    </row>
    <row r="660" spans="1:7" x14ac:dyDescent="0.3">
      <c r="A660" s="171" t="s">
        <v>630</v>
      </c>
      <c r="B660" s="171">
        <v>2025</v>
      </c>
      <c r="C660" s="171">
        <v>11</v>
      </c>
      <c r="D660" s="171" t="s">
        <v>4651</v>
      </c>
      <c r="E660" s="172">
        <v>0.56000000000000005</v>
      </c>
      <c r="F660" s="172">
        <v>0.56000000000000005</v>
      </c>
      <c r="G660" s="172">
        <f>IF(portfolio_toggle!$A$1=46,E660,
IF(portfolio_toggle!$A$1=38,F660,
"error: please specify 38 or 46 MMT"))</f>
        <v>0.56000000000000005</v>
      </c>
    </row>
    <row r="661" spans="1:7" x14ac:dyDescent="0.3">
      <c r="A661" s="171" t="s">
        <v>630</v>
      </c>
      <c r="B661" s="171">
        <v>2025</v>
      </c>
      <c r="C661" s="171">
        <v>12</v>
      </c>
      <c r="D661" s="171" t="s">
        <v>4652</v>
      </c>
      <c r="E661" s="172">
        <v>0.64</v>
      </c>
      <c r="F661" s="172">
        <v>0.64</v>
      </c>
      <c r="G661" s="172">
        <f>IF(portfolio_toggle!$A$1=46,E661,
IF(portfolio_toggle!$A$1=38,F661,
"error: please specify 38 or 46 MMT"))</f>
        <v>0.64</v>
      </c>
    </row>
    <row r="662" spans="1:7" x14ac:dyDescent="0.3">
      <c r="A662" s="171" t="s">
        <v>631</v>
      </c>
      <c r="B662" s="171">
        <v>2025</v>
      </c>
      <c r="C662" s="171">
        <v>1</v>
      </c>
      <c r="D662" s="171" t="s">
        <v>4653</v>
      </c>
      <c r="E662" s="172">
        <v>1</v>
      </c>
      <c r="F662" s="172">
        <v>1</v>
      </c>
      <c r="G662" s="172">
        <f>IF(portfolio_toggle!$A$1=46,E662,
IF(portfolio_toggle!$A$1=38,F662,
"error: please specify 38 or 46 MMT"))</f>
        <v>1</v>
      </c>
    </row>
    <row r="663" spans="1:7" x14ac:dyDescent="0.3">
      <c r="A663" s="171" t="s">
        <v>631</v>
      </c>
      <c r="B663" s="171">
        <v>2025</v>
      </c>
      <c r="C663" s="171">
        <v>2</v>
      </c>
      <c r="D663" s="171" t="s">
        <v>4654</v>
      </c>
      <c r="E663" s="172">
        <v>1</v>
      </c>
      <c r="F663" s="172">
        <v>1</v>
      </c>
      <c r="G663" s="172">
        <f>IF(portfolio_toggle!$A$1=46,E663,
IF(portfolio_toggle!$A$1=38,F663,
"error: please specify 38 or 46 MMT"))</f>
        <v>1</v>
      </c>
    </row>
    <row r="664" spans="1:7" x14ac:dyDescent="0.3">
      <c r="A664" s="171" t="s">
        <v>631</v>
      </c>
      <c r="B664" s="171">
        <v>2025</v>
      </c>
      <c r="C664" s="171">
        <v>3</v>
      </c>
      <c r="D664" s="171" t="s">
        <v>4655</v>
      </c>
      <c r="E664" s="172">
        <v>1</v>
      </c>
      <c r="F664" s="172">
        <v>1</v>
      </c>
      <c r="G664" s="172">
        <f>IF(portfolio_toggle!$A$1=46,E664,
IF(portfolio_toggle!$A$1=38,F664,
"error: please specify 38 or 46 MMT"))</f>
        <v>1</v>
      </c>
    </row>
    <row r="665" spans="1:7" x14ac:dyDescent="0.3">
      <c r="A665" s="171" t="s">
        <v>631</v>
      </c>
      <c r="B665" s="171">
        <v>2025</v>
      </c>
      <c r="C665" s="171">
        <v>4</v>
      </c>
      <c r="D665" s="171" t="s">
        <v>4656</v>
      </c>
      <c r="E665" s="172">
        <v>1</v>
      </c>
      <c r="F665" s="172">
        <v>1</v>
      </c>
      <c r="G665" s="172">
        <f>IF(portfolio_toggle!$A$1=46,E665,
IF(portfolio_toggle!$A$1=38,F665,
"error: please specify 38 or 46 MMT"))</f>
        <v>1</v>
      </c>
    </row>
    <row r="666" spans="1:7" x14ac:dyDescent="0.3">
      <c r="A666" s="171" t="s">
        <v>631</v>
      </c>
      <c r="B666" s="171">
        <v>2025</v>
      </c>
      <c r="C666" s="171">
        <v>5</v>
      </c>
      <c r="D666" s="171" t="s">
        <v>4657</v>
      </c>
      <c r="E666" s="172">
        <v>1</v>
      </c>
      <c r="F666" s="172">
        <v>1</v>
      </c>
      <c r="G666" s="172">
        <f>IF(portfolio_toggle!$A$1=46,E666,
IF(portfolio_toggle!$A$1=38,F666,
"error: please specify 38 or 46 MMT"))</f>
        <v>1</v>
      </c>
    </row>
    <row r="667" spans="1:7" x14ac:dyDescent="0.3">
      <c r="A667" s="171" t="s">
        <v>631</v>
      </c>
      <c r="B667" s="171">
        <v>2025</v>
      </c>
      <c r="C667" s="171">
        <v>6</v>
      </c>
      <c r="D667" s="171" t="s">
        <v>4658</v>
      </c>
      <c r="E667" s="172">
        <v>1</v>
      </c>
      <c r="F667" s="172">
        <v>1</v>
      </c>
      <c r="G667" s="172">
        <f>IF(portfolio_toggle!$A$1=46,E667,
IF(portfolio_toggle!$A$1=38,F667,
"error: please specify 38 or 46 MMT"))</f>
        <v>1</v>
      </c>
    </row>
    <row r="668" spans="1:7" x14ac:dyDescent="0.3">
      <c r="A668" s="171" t="s">
        <v>631</v>
      </c>
      <c r="B668" s="171">
        <v>2025</v>
      </c>
      <c r="C668" s="171">
        <v>7</v>
      </c>
      <c r="D668" s="171" t="s">
        <v>4659</v>
      </c>
      <c r="E668" s="172">
        <v>1</v>
      </c>
      <c r="F668" s="172">
        <v>1</v>
      </c>
      <c r="G668" s="172">
        <f>IF(portfolio_toggle!$A$1=46,E668,
IF(portfolio_toggle!$A$1=38,F668,
"error: please specify 38 or 46 MMT"))</f>
        <v>1</v>
      </c>
    </row>
    <row r="669" spans="1:7" x14ac:dyDescent="0.3">
      <c r="A669" s="171" t="s">
        <v>631</v>
      </c>
      <c r="B669" s="171">
        <v>2025</v>
      </c>
      <c r="C669" s="171">
        <v>8</v>
      </c>
      <c r="D669" s="171" t="s">
        <v>4660</v>
      </c>
      <c r="E669" s="172">
        <v>1</v>
      </c>
      <c r="F669" s="172">
        <v>1</v>
      </c>
      <c r="G669" s="172">
        <f>IF(portfolio_toggle!$A$1=46,E669,
IF(portfolio_toggle!$A$1=38,F669,
"error: please specify 38 or 46 MMT"))</f>
        <v>1</v>
      </c>
    </row>
    <row r="670" spans="1:7" x14ac:dyDescent="0.3">
      <c r="A670" s="171" t="s">
        <v>631</v>
      </c>
      <c r="B670" s="171">
        <v>2025</v>
      </c>
      <c r="C670" s="171">
        <v>9</v>
      </c>
      <c r="D670" s="171" t="s">
        <v>4661</v>
      </c>
      <c r="E670" s="172">
        <v>1</v>
      </c>
      <c r="F670" s="172">
        <v>1</v>
      </c>
      <c r="G670" s="172">
        <f>IF(portfolio_toggle!$A$1=46,E670,
IF(portfolio_toggle!$A$1=38,F670,
"error: please specify 38 or 46 MMT"))</f>
        <v>1</v>
      </c>
    </row>
    <row r="671" spans="1:7" x14ac:dyDescent="0.3">
      <c r="A671" s="171" t="s">
        <v>631</v>
      </c>
      <c r="B671" s="171">
        <v>2025</v>
      </c>
      <c r="C671" s="171">
        <v>10</v>
      </c>
      <c r="D671" s="171" t="s">
        <v>4662</v>
      </c>
      <c r="E671" s="172">
        <v>1</v>
      </c>
      <c r="F671" s="172">
        <v>1</v>
      </c>
      <c r="G671" s="172">
        <f>IF(portfolio_toggle!$A$1=46,E671,
IF(portfolio_toggle!$A$1=38,F671,
"error: please specify 38 or 46 MMT"))</f>
        <v>1</v>
      </c>
    </row>
    <row r="672" spans="1:7" x14ac:dyDescent="0.3">
      <c r="A672" s="171" t="s">
        <v>631</v>
      </c>
      <c r="B672" s="171">
        <v>2025</v>
      </c>
      <c r="C672" s="171">
        <v>11</v>
      </c>
      <c r="D672" s="171" t="s">
        <v>4663</v>
      </c>
      <c r="E672" s="172">
        <v>1</v>
      </c>
      <c r="F672" s="172">
        <v>1</v>
      </c>
      <c r="G672" s="172">
        <f>IF(portfolio_toggle!$A$1=46,E672,
IF(portfolio_toggle!$A$1=38,F672,
"error: please specify 38 or 46 MMT"))</f>
        <v>1</v>
      </c>
    </row>
    <row r="673" spans="1:7" x14ac:dyDescent="0.3">
      <c r="A673" s="171" t="s">
        <v>631</v>
      </c>
      <c r="B673" s="171">
        <v>2025</v>
      </c>
      <c r="C673" s="171">
        <v>12</v>
      </c>
      <c r="D673" s="171" t="s">
        <v>4664</v>
      </c>
      <c r="E673" s="172">
        <v>1</v>
      </c>
      <c r="F673" s="172">
        <v>1</v>
      </c>
      <c r="G673" s="172">
        <f>IF(portfolio_toggle!$A$1=46,E673,
IF(portfolio_toggle!$A$1=38,F673,
"error: please specify 38 or 46 MMT"))</f>
        <v>1</v>
      </c>
    </row>
    <row r="674" spans="1:7" x14ac:dyDescent="0.3">
      <c r="A674" s="171" t="s">
        <v>632</v>
      </c>
      <c r="B674" s="171">
        <v>2025</v>
      </c>
      <c r="C674" s="171">
        <v>1</v>
      </c>
      <c r="D674" s="171" t="s">
        <v>4665</v>
      </c>
      <c r="E674" s="172">
        <v>0.98301732361648997</v>
      </c>
      <c r="F674" s="172">
        <v>1</v>
      </c>
      <c r="G674" s="172">
        <f>IF(portfolio_toggle!$A$1=46,E674,
IF(portfolio_toggle!$A$1=38,F674,
"error: please specify 38 or 46 MMT"))</f>
        <v>0.98301732361648997</v>
      </c>
    </row>
    <row r="675" spans="1:7" x14ac:dyDescent="0.3">
      <c r="A675" s="171" t="s">
        <v>632</v>
      </c>
      <c r="B675" s="171">
        <v>2025</v>
      </c>
      <c r="C675" s="171">
        <v>2</v>
      </c>
      <c r="D675" s="171" t="s">
        <v>4666</v>
      </c>
      <c r="E675" s="172">
        <v>0.98301732361648997</v>
      </c>
      <c r="F675" s="172">
        <v>1</v>
      </c>
      <c r="G675" s="172">
        <f>IF(portfolio_toggle!$A$1=46,E675,
IF(portfolio_toggle!$A$1=38,F675,
"error: please specify 38 or 46 MMT"))</f>
        <v>0.98301732361648997</v>
      </c>
    </row>
    <row r="676" spans="1:7" x14ac:dyDescent="0.3">
      <c r="A676" s="171" t="s">
        <v>632</v>
      </c>
      <c r="B676" s="171">
        <v>2025</v>
      </c>
      <c r="C676" s="171">
        <v>3</v>
      </c>
      <c r="D676" s="171" t="s">
        <v>4667</v>
      </c>
      <c r="E676" s="172">
        <v>0.98301732361648997</v>
      </c>
      <c r="F676" s="172">
        <v>1</v>
      </c>
      <c r="G676" s="172">
        <f>IF(portfolio_toggle!$A$1=46,E676,
IF(portfolio_toggle!$A$1=38,F676,
"error: please specify 38 or 46 MMT"))</f>
        <v>0.98301732361648997</v>
      </c>
    </row>
    <row r="677" spans="1:7" x14ac:dyDescent="0.3">
      <c r="A677" s="171" t="s">
        <v>632</v>
      </c>
      <c r="B677" s="171">
        <v>2025</v>
      </c>
      <c r="C677" s="171">
        <v>4</v>
      </c>
      <c r="D677" s="171" t="s">
        <v>4668</v>
      </c>
      <c r="E677" s="172">
        <v>0.98301732361648997</v>
      </c>
      <c r="F677" s="172">
        <v>1</v>
      </c>
      <c r="G677" s="172">
        <f>IF(portfolio_toggle!$A$1=46,E677,
IF(portfolio_toggle!$A$1=38,F677,
"error: please specify 38 or 46 MMT"))</f>
        <v>0.98301732361648997</v>
      </c>
    </row>
    <row r="678" spans="1:7" x14ac:dyDescent="0.3">
      <c r="A678" s="171" t="s">
        <v>632</v>
      </c>
      <c r="B678" s="171">
        <v>2025</v>
      </c>
      <c r="C678" s="171">
        <v>5</v>
      </c>
      <c r="D678" s="171" t="s">
        <v>4669</v>
      </c>
      <c r="E678" s="172">
        <v>0.98301732361648997</v>
      </c>
      <c r="F678" s="172">
        <v>1</v>
      </c>
      <c r="G678" s="172">
        <f>IF(portfolio_toggle!$A$1=46,E678,
IF(portfolio_toggle!$A$1=38,F678,
"error: please specify 38 or 46 MMT"))</f>
        <v>0.98301732361648997</v>
      </c>
    </row>
    <row r="679" spans="1:7" x14ac:dyDescent="0.3">
      <c r="A679" s="171" t="s">
        <v>632</v>
      </c>
      <c r="B679" s="171">
        <v>2025</v>
      </c>
      <c r="C679" s="171">
        <v>6</v>
      </c>
      <c r="D679" s="171" t="s">
        <v>4670</v>
      </c>
      <c r="E679" s="172">
        <v>0.98301732361648997</v>
      </c>
      <c r="F679" s="172">
        <v>1</v>
      </c>
      <c r="G679" s="172">
        <f>IF(portfolio_toggle!$A$1=46,E679,
IF(portfolio_toggle!$A$1=38,F679,
"error: please specify 38 or 46 MMT"))</f>
        <v>0.98301732361648997</v>
      </c>
    </row>
    <row r="680" spans="1:7" x14ac:dyDescent="0.3">
      <c r="A680" s="171" t="s">
        <v>632</v>
      </c>
      <c r="B680" s="171">
        <v>2025</v>
      </c>
      <c r="C680" s="171">
        <v>7</v>
      </c>
      <c r="D680" s="171" t="s">
        <v>4671</v>
      </c>
      <c r="E680" s="172">
        <v>0.98301732361648997</v>
      </c>
      <c r="F680" s="172">
        <v>1</v>
      </c>
      <c r="G680" s="172">
        <f>IF(portfolio_toggle!$A$1=46,E680,
IF(portfolio_toggle!$A$1=38,F680,
"error: please specify 38 or 46 MMT"))</f>
        <v>0.98301732361648997</v>
      </c>
    </row>
    <row r="681" spans="1:7" x14ac:dyDescent="0.3">
      <c r="A681" s="171" t="s">
        <v>632</v>
      </c>
      <c r="B681" s="171">
        <v>2025</v>
      </c>
      <c r="C681" s="171">
        <v>8</v>
      </c>
      <c r="D681" s="171" t="s">
        <v>4672</v>
      </c>
      <c r="E681" s="172">
        <v>0.98301732361648997</v>
      </c>
      <c r="F681" s="172">
        <v>1</v>
      </c>
      <c r="G681" s="172">
        <f>IF(portfolio_toggle!$A$1=46,E681,
IF(portfolio_toggle!$A$1=38,F681,
"error: please specify 38 or 46 MMT"))</f>
        <v>0.98301732361648997</v>
      </c>
    </row>
    <row r="682" spans="1:7" x14ac:dyDescent="0.3">
      <c r="A682" s="171" t="s">
        <v>632</v>
      </c>
      <c r="B682" s="171">
        <v>2025</v>
      </c>
      <c r="C682" s="171">
        <v>9</v>
      </c>
      <c r="D682" s="171" t="s">
        <v>4673</v>
      </c>
      <c r="E682" s="172">
        <v>0.98301732361648997</v>
      </c>
      <c r="F682" s="172">
        <v>1</v>
      </c>
      <c r="G682" s="172">
        <f>IF(portfolio_toggle!$A$1=46,E682,
IF(portfolio_toggle!$A$1=38,F682,
"error: please specify 38 or 46 MMT"))</f>
        <v>0.98301732361648997</v>
      </c>
    </row>
    <row r="683" spans="1:7" x14ac:dyDescent="0.3">
      <c r="A683" s="171" t="s">
        <v>632</v>
      </c>
      <c r="B683" s="171">
        <v>2025</v>
      </c>
      <c r="C683" s="171">
        <v>10</v>
      </c>
      <c r="D683" s="171" t="s">
        <v>4674</v>
      </c>
      <c r="E683" s="172">
        <v>0.98301732361648997</v>
      </c>
      <c r="F683" s="172">
        <v>1</v>
      </c>
      <c r="G683" s="172">
        <f>IF(portfolio_toggle!$A$1=46,E683,
IF(portfolio_toggle!$A$1=38,F683,
"error: please specify 38 or 46 MMT"))</f>
        <v>0.98301732361648997</v>
      </c>
    </row>
    <row r="684" spans="1:7" x14ac:dyDescent="0.3">
      <c r="A684" s="171" t="s">
        <v>632</v>
      </c>
      <c r="B684" s="171">
        <v>2025</v>
      </c>
      <c r="C684" s="171">
        <v>11</v>
      </c>
      <c r="D684" s="171" t="s">
        <v>4675</v>
      </c>
      <c r="E684" s="172">
        <v>0.98301732361648997</v>
      </c>
      <c r="F684" s="172">
        <v>1</v>
      </c>
      <c r="G684" s="172">
        <f>IF(portfolio_toggle!$A$1=46,E684,
IF(portfolio_toggle!$A$1=38,F684,
"error: please specify 38 or 46 MMT"))</f>
        <v>0.98301732361648997</v>
      </c>
    </row>
    <row r="685" spans="1:7" x14ac:dyDescent="0.3">
      <c r="A685" s="171" t="s">
        <v>632</v>
      </c>
      <c r="B685" s="171">
        <v>2025</v>
      </c>
      <c r="C685" s="171">
        <v>12</v>
      </c>
      <c r="D685" s="171" t="s">
        <v>4676</v>
      </c>
      <c r="E685" s="172">
        <v>0.98301732361648997</v>
      </c>
      <c r="F685" s="172">
        <v>1</v>
      </c>
      <c r="G685" s="172">
        <f>IF(portfolio_toggle!$A$1=46,E685,
IF(portfolio_toggle!$A$1=38,F685,
"error: please specify 38 or 46 MMT"))</f>
        <v>0.98301732361648997</v>
      </c>
    </row>
    <row r="686" spans="1:7" x14ac:dyDescent="0.3">
      <c r="A686" s="171" t="s">
        <v>633</v>
      </c>
      <c r="B686" s="171">
        <v>2025</v>
      </c>
      <c r="C686" s="171">
        <v>1</v>
      </c>
      <c r="D686" s="171" t="s">
        <v>4677</v>
      </c>
      <c r="E686" s="172">
        <v>1</v>
      </c>
      <c r="F686" s="172">
        <v>1</v>
      </c>
      <c r="G686" s="172">
        <f>IF(portfolio_toggle!$A$1=46,E686,
IF(portfolio_toggle!$A$1=38,F686,
"error: please specify 38 or 46 MMT"))</f>
        <v>1</v>
      </c>
    </row>
    <row r="687" spans="1:7" x14ac:dyDescent="0.3">
      <c r="A687" s="171" t="s">
        <v>633</v>
      </c>
      <c r="B687" s="171">
        <v>2025</v>
      </c>
      <c r="C687" s="171">
        <v>2</v>
      </c>
      <c r="D687" s="171" t="s">
        <v>4678</v>
      </c>
      <c r="E687" s="172">
        <v>1</v>
      </c>
      <c r="F687" s="172">
        <v>1</v>
      </c>
      <c r="G687" s="172">
        <f>IF(portfolio_toggle!$A$1=46,E687,
IF(portfolio_toggle!$A$1=38,F687,
"error: please specify 38 or 46 MMT"))</f>
        <v>1</v>
      </c>
    </row>
    <row r="688" spans="1:7" x14ac:dyDescent="0.3">
      <c r="A688" s="171" t="s">
        <v>633</v>
      </c>
      <c r="B688" s="171">
        <v>2025</v>
      </c>
      <c r="C688" s="171">
        <v>3</v>
      </c>
      <c r="D688" s="171" t="s">
        <v>4679</v>
      </c>
      <c r="E688" s="172">
        <v>1</v>
      </c>
      <c r="F688" s="172">
        <v>1</v>
      </c>
      <c r="G688" s="172">
        <f>IF(portfolio_toggle!$A$1=46,E688,
IF(portfolio_toggle!$A$1=38,F688,
"error: please specify 38 or 46 MMT"))</f>
        <v>1</v>
      </c>
    </row>
    <row r="689" spans="1:7" x14ac:dyDescent="0.3">
      <c r="A689" s="171" t="s">
        <v>633</v>
      </c>
      <c r="B689" s="171">
        <v>2025</v>
      </c>
      <c r="C689" s="171">
        <v>4</v>
      </c>
      <c r="D689" s="171" t="s">
        <v>4680</v>
      </c>
      <c r="E689" s="172">
        <v>1</v>
      </c>
      <c r="F689" s="172">
        <v>1</v>
      </c>
      <c r="G689" s="172">
        <f>IF(portfolio_toggle!$A$1=46,E689,
IF(portfolio_toggle!$A$1=38,F689,
"error: please specify 38 or 46 MMT"))</f>
        <v>1</v>
      </c>
    </row>
    <row r="690" spans="1:7" x14ac:dyDescent="0.3">
      <c r="A690" s="171" t="s">
        <v>633</v>
      </c>
      <c r="B690" s="171">
        <v>2025</v>
      </c>
      <c r="C690" s="171">
        <v>5</v>
      </c>
      <c r="D690" s="171" t="s">
        <v>4681</v>
      </c>
      <c r="E690" s="172">
        <v>1</v>
      </c>
      <c r="F690" s="172">
        <v>1</v>
      </c>
      <c r="G690" s="172">
        <f>IF(portfolio_toggle!$A$1=46,E690,
IF(portfolio_toggle!$A$1=38,F690,
"error: please specify 38 or 46 MMT"))</f>
        <v>1</v>
      </c>
    </row>
    <row r="691" spans="1:7" x14ac:dyDescent="0.3">
      <c r="A691" s="171" t="s">
        <v>633</v>
      </c>
      <c r="B691" s="171">
        <v>2025</v>
      </c>
      <c r="C691" s="171">
        <v>6</v>
      </c>
      <c r="D691" s="171" t="s">
        <v>4682</v>
      </c>
      <c r="E691" s="172">
        <v>1</v>
      </c>
      <c r="F691" s="172">
        <v>1</v>
      </c>
      <c r="G691" s="172">
        <f>IF(portfolio_toggle!$A$1=46,E691,
IF(portfolio_toggle!$A$1=38,F691,
"error: please specify 38 or 46 MMT"))</f>
        <v>1</v>
      </c>
    </row>
    <row r="692" spans="1:7" x14ac:dyDescent="0.3">
      <c r="A692" s="171" t="s">
        <v>633</v>
      </c>
      <c r="B692" s="171">
        <v>2025</v>
      </c>
      <c r="C692" s="171">
        <v>7</v>
      </c>
      <c r="D692" s="171" t="s">
        <v>4683</v>
      </c>
      <c r="E692" s="172">
        <v>1</v>
      </c>
      <c r="F692" s="172">
        <v>1</v>
      </c>
      <c r="G692" s="172">
        <f>IF(portfolio_toggle!$A$1=46,E692,
IF(portfolio_toggle!$A$1=38,F692,
"error: please specify 38 or 46 MMT"))</f>
        <v>1</v>
      </c>
    </row>
    <row r="693" spans="1:7" x14ac:dyDescent="0.3">
      <c r="A693" s="171" t="s">
        <v>633</v>
      </c>
      <c r="B693" s="171">
        <v>2025</v>
      </c>
      <c r="C693" s="171">
        <v>8</v>
      </c>
      <c r="D693" s="171" t="s">
        <v>4684</v>
      </c>
      <c r="E693" s="172">
        <v>1</v>
      </c>
      <c r="F693" s="172">
        <v>1</v>
      </c>
      <c r="G693" s="172">
        <f>IF(portfolio_toggle!$A$1=46,E693,
IF(portfolio_toggle!$A$1=38,F693,
"error: please specify 38 or 46 MMT"))</f>
        <v>1</v>
      </c>
    </row>
    <row r="694" spans="1:7" x14ac:dyDescent="0.3">
      <c r="A694" s="171" t="s">
        <v>633</v>
      </c>
      <c r="B694" s="171">
        <v>2025</v>
      </c>
      <c r="C694" s="171">
        <v>9</v>
      </c>
      <c r="D694" s="171" t="s">
        <v>4685</v>
      </c>
      <c r="E694" s="172">
        <v>1</v>
      </c>
      <c r="F694" s="172">
        <v>1</v>
      </c>
      <c r="G694" s="172">
        <f>IF(portfolio_toggle!$A$1=46,E694,
IF(portfolio_toggle!$A$1=38,F694,
"error: please specify 38 or 46 MMT"))</f>
        <v>1</v>
      </c>
    </row>
    <row r="695" spans="1:7" x14ac:dyDescent="0.3">
      <c r="A695" s="171" t="s">
        <v>633</v>
      </c>
      <c r="B695" s="171">
        <v>2025</v>
      </c>
      <c r="C695" s="171">
        <v>10</v>
      </c>
      <c r="D695" s="171" t="s">
        <v>4686</v>
      </c>
      <c r="E695" s="172">
        <v>1</v>
      </c>
      <c r="F695" s="172">
        <v>1</v>
      </c>
      <c r="G695" s="172">
        <f>IF(portfolio_toggle!$A$1=46,E695,
IF(portfolio_toggle!$A$1=38,F695,
"error: please specify 38 or 46 MMT"))</f>
        <v>1</v>
      </c>
    </row>
    <row r="696" spans="1:7" x14ac:dyDescent="0.3">
      <c r="A696" s="171" t="s">
        <v>633</v>
      </c>
      <c r="B696" s="171">
        <v>2025</v>
      </c>
      <c r="C696" s="171">
        <v>11</v>
      </c>
      <c r="D696" s="171" t="s">
        <v>4687</v>
      </c>
      <c r="E696" s="172">
        <v>1</v>
      </c>
      <c r="F696" s="172">
        <v>1</v>
      </c>
      <c r="G696" s="172">
        <f>IF(portfolio_toggle!$A$1=46,E696,
IF(portfolio_toggle!$A$1=38,F696,
"error: please specify 38 or 46 MMT"))</f>
        <v>1</v>
      </c>
    </row>
    <row r="697" spans="1:7" x14ac:dyDescent="0.3">
      <c r="A697" s="171" t="s">
        <v>633</v>
      </c>
      <c r="B697" s="171">
        <v>2025</v>
      </c>
      <c r="C697" s="171">
        <v>12</v>
      </c>
      <c r="D697" s="171" t="s">
        <v>4688</v>
      </c>
      <c r="E697" s="172">
        <v>1</v>
      </c>
      <c r="F697" s="172">
        <v>1</v>
      </c>
      <c r="G697" s="172">
        <f>IF(portfolio_toggle!$A$1=46,E697,
IF(portfolio_toggle!$A$1=38,F697,
"error: please specify 38 or 46 MMT"))</f>
        <v>1</v>
      </c>
    </row>
    <row r="698" spans="1:7" x14ac:dyDescent="0.3">
      <c r="A698" s="171" t="s">
        <v>626</v>
      </c>
      <c r="B698" s="171">
        <v>2026</v>
      </c>
      <c r="C698" s="171">
        <v>1</v>
      </c>
      <c r="D698" s="171" t="s">
        <v>4689</v>
      </c>
      <c r="E698" s="172">
        <v>0.82</v>
      </c>
      <c r="F698" s="172">
        <v>0.82</v>
      </c>
      <c r="G698" s="172">
        <f>IF(portfolio_toggle!$A$1=46,E698,
IF(portfolio_toggle!$A$1=38,F698,
"error: please specify 38 or 46 MMT"))</f>
        <v>0.82</v>
      </c>
    </row>
    <row r="699" spans="1:7" x14ac:dyDescent="0.3">
      <c r="A699" s="171" t="s">
        <v>626</v>
      </c>
      <c r="B699" s="171">
        <v>2026</v>
      </c>
      <c r="C699" s="171">
        <v>2</v>
      </c>
      <c r="D699" s="171" t="s">
        <v>4690</v>
      </c>
      <c r="E699" s="172">
        <v>0.86</v>
      </c>
      <c r="F699" s="172">
        <v>0.86</v>
      </c>
      <c r="G699" s="172">
        <f>IF(portfolio_toggle!$A$1=46,E699,
IF(portfolio_toggle!$A$1=38,F699,
"error: please specify 38 or 46 MMT"))</f>
        <v>0.86</v>
      </c>
    </row>
    <row r="700" spans="1:7" x14ac:dyDescent="0.3">
      <c r="A700" s="171" t="s">
        <v>626</v>
      </c>
      <c r="B700" s="171">
        <v>2026</v>
      </c>
      <c r="C700" s="171">
        <v>3</v>
      </c>
      <c r="D700" s="171" t="s">
        <v>4691</v>
      </c>
      <c r="E700" s="172">
        <v>0.84</v>
      </c>
      <c r="F700" s="172">
        <v>0.84</v>
      </c>
      <c r="G700" s="172">
        <f>IF(portfolio_toggle!$A$1=46,E700,
IF(portfolio_toggle!$A$1=38,F700,
"error: please specify 38 or 46 MMT"))</f>
        <v>0.84</v>
      </c>
    </row>
    <row r="701" spans="1:7" x14ac:dyDescent="0.3">
      <c r="A701" s="171" t="s">
        <v>626</v>
      </c>
      <c r="B701" s="171">
        <v>2026</v>
      </c>
      <c r="C701" s="171">
        <v>4</v>
      </c>
      <c r="D701" s="171" t="s">
        <v>4692</v>
      </c>
      <c r="E701" s="172">
        <v>0.76</v>
      </c>
      <c r="F701" s="172">
        <v>0.76</v>
      </c>
      <c r="G701" s="172">
        <f>IF(portfolio_toggle!$A$1=46,E701,
IF(portfolio_toggle!$A$1=38,F701,
"error: please specify 38 or 46 MMT"))</f>
        <v>0.76</v>
      </c>
    </row>
    <row r="702" spans="1:7" x14ac:dyDescent="0.3">
      <c r="A702" s="171" t="s">
        <v>626</v>
      </c>
      <c r="B702" s="171">
        <v>2026</v>
      </c>
      <c r="C702" s="171">
        <v>5</v>
      </c>
      <c r="D702" s="171" t="s">
        <v>4693</v>
      </c>
      <c r="E702" s="172">
        <v>0.83</v>
      </c>
      <c r="F702" s="172">
        <v>0.83</v>
      </c>
      <c r="G702" s="172">
        <f>IF(portfolio_toggle!$A$1=46,E702,
IF(portfolio_toggle!$A$1=38,F702,
"error: please specify 38 or 46 MMT"))</f>
        <v>0.83</v>
      </c>
    </row>
    <row r="703" spans="1:7" x14ac:dyDescent="0.3">
      <c r="A703" s="171" t="s">
        <v>626</v>
      </c>
      <c r="B703" s="171">
        <v>2026</v>
      </c>
      <c r="C703" s="171">
        <v>6</v>
      </c>
      <c r="D703" s="171" t="s">
        <v>4694</v>
      </c>
      <c r="E703" s="172">
        <v>0.89</v>
      </c>
      <c r="F703" s="172">
        <v>0.89</v>
      </c>
      <c r="G703" s="172">
        <f>IF(portfolio_toggle!$A$1=46,E703,
IF(portfolio_toggle!$A$1=38,F703,
"error: please specify 38 or 46 MMT"))</f>
        <v>0.89</v>
      </c>
    </row>
    <row r="704" spans="1:7" x14ac:dyDescent="0.3">
      <c r="A704" s="171" t="s">
        <v>626</v>
      </c>
      <c r="B704" s="171">
        <v>2026</v>
      </c>
      <c r="C704" s="171">
        <v>7</v>
      </c>
      <c r="D704" s="171" t="s">
        <v>4695</v>
      </c>
      <c r="E704" s="172">
        <v>0.87</v>
      </c>
      <c r="F704" s="172">
        <v>0.87</v>
      </c>
      <c r="G704" s="172">
        <f>IF(portfolio_toggle!$A$1=46,E704,
IF(portfolio_toggle!$A$1=38,F704,
"error: please specify 38 or 46 MMT"))</f>
        <v>0.87</v>
      </c>
    </row>
    <row r="705" spans="1:7" x14ac:dyDescent="0.3">
      <c r="A705" s="171" t="s">
        <v>626</v>
      </c>
      <c r="B705" s="171">
        <v>2026</v>
      </c>
      <c r="C705" s="171">
        <v>8</v>
      </c>
      <c r="D705" s="171" t="s">
        <v>4696</v>
      </c>
      <c r="E705" s="172">
        <v>0.9</v>
      </c>
      <c r="F705" s="172">
        <v>0.9</v>
      </c>
      <c r="G705" s="172">
        <f>IF(portfolio_toggle!$A$1=46,E705,
IF(portfolio_toggle!$A$1=38,F705,
"error: please specify 38 or 46 MMT"))</f>
        <v>0.9</v>
      </c>
    </row>
    <row r="706" spans="1:7" x14ac:dyDescent="0.3">
      <c r="A706" s="171" t="s">
        <v>626</v>
      </c>
      <c r="B706" s="171">
        <v>2026</v>
      </c>
      <c r="C706" s="171">
        <v>9</v>
      </c>
      <c r="D706" s="171" t="s">
        <v>4697</v>
      </c>
      <c r="E706" s="172">
        <v>0.9</v>
      </c>
      <c r="F706" s="172">
        <v>0.9</v>
      </c>
      <c r="G706" s="172">
        <f>IF(portfolio_toggle!$A$1=46,E706,
IF(portfolio_toggle!$A$1=38,F706,
"error: please specify 38 or 46 MMT"))</f>
        <v>0.9</v>
      </c>
    </row>
    <row r="707" spans="1:7" x14ac:dyDescent="0.3">
      <c r="A707" s="171" t="s">
        <v>626</v>
      </c>
      <c r="B707" s="171">
        <v>2026</v>
      </c>
      <c r="C707" s="171">
        <v>10</v>
      </c>
      <c r="D707" s="171" t="s">
        <v>4698</v>
      </c>
      <c r="E707" s="172">
        <v>0.81</v>
      </c>
      <c r="F707" s="172">
        <v>0.81</v>
      </c>
      <c r="G707" s="172">
        <f>IF(portfolio_toggle!$A$1=46,E707,
IF(portfolio_toggle!$A$1=38,F707,
"error: please specify 38 or 46 MMT"))</f>
        <v>0.81</v>
      </c>
    </row>
    <row r="708" spans="1:7" x14ac:dyDescent="0.3">
      <c r="A708" s="171" t="s">
        <v>626</v>
      </c>
      <c r="B708" s="171">
        <v>2026</v>
      </c>
      <c r="C708" s="171">
        <v>11</v>
      </c>
      <c r="D708" s="171" t="s">
        <v>4699</v>
      </c>
      <c r="E708" s="172">
        <v>0.85</v>
      </c>
      <c r="F708" s="172">
        <v>0.85</v>
      </c>
      <c r="G708" s="172">
        <f>IF(portfolio_toggle!$A$1=46,E708,
IF(portfolio_toggle!$A$1=38,F708,
"error: please specify 38 or 46 MMT"))</f>
        <v>0.85</v>
      </c>
    </row>
    <row r="709" spans="1:7" x14ac:dyDescent="0.3">
      <c r="A709" s="171" t="s">
        <v>626</v>
      </c>
      <c r="B709" s="171">
        <v>2026</v>
      </c>
      <c r="C709" s="171">
        <v>12</v>
      </c>
      <c r="D709" s="171" t="s">
        <v>4700</v>
      </c>
      <c r="E709" s="172">
        <v>0.86</v>
      </c>
      <c r="F709" s="172">
        <v>0.86</v>
      </c>
      <c r="G709" s="172">
        <f>IF(portfolio_toggle!$A$1=46,E709,
IF(portfolio_toggle!$A$1=38,F709,
"error: please specify 38 or 46 MMT"))</f>
        <v>0.86</v>
      </c>
    </row>
    <row r="710" spans="1:7" x14ac:dyDescent="0.3">
      <c r="A710" s="171" t="s">
        <v>627</v>
      </c>
      <c r="B710" s="171">
        <v>2026</v>
      </c>
      <c r="C710" s="171">
        <v>1</v>
      </c>
      <c r="D710" s="171" t="s">
        <v>4701</v>
      </c>
      <c r="E710" s="172">
        <v>0.81</v>
      </c>
      <c r="F710" s="172">
        <v>0.81</v>
      </c>
      <c r="G710" s="172">
        <f>IF(portfolio_toggle!$A$1=46,E710,
IF(portfolio_toggle!$A$1=38,F710,
"error: please specify 38 or 46 MMT"))</f>
        <v>0.81</v>
      </c>
    </row>
    <row r="711" spans="1:7" x14ac:dyDescent="0.3">
      <c r="A711" s="171" t="s">
        <v>627</v>
      </c>
      <c r="B711" s="171">
        <v>2026</v>
      </c>
      <c r="C711" s="171">
        <v>2</v>
      </c>
      <c r="D711" s="171" t="s">
        <v>4702</v>
      </c>
      <c r="E711" s="172">
        <v>0.79</v>
      </c>
      <c r="F711" s="172">
        <v>0.79</v>
      </c>
      <c r="G711" s="172">
        <f>IF(portfolio_toggle!$A$1=46,E711,
IF(portfolio_toggle!$A$1=38,F711,
"error: please specify 38 or 46 MMT"))</f>
        <v>0.79</v>
      </c>
    </row>
    <row r="712" spans="1:7" x14ac:dyDescent="0.3">
      <c r="A712" s="171" t="s">
        <v>627</v>
      </c>
      <c r="B712" s="171">
        <v>2026</v>
      </c>
      <c r="C712" s="171">
        <v>3</v>
      </c>
      <c r="D712" s="171" t="s">
        <v>4703</v>
      </c>
      <c r="E712" s="172">
        <v>0.73</v>
      </c>
      <c r="F712" s="172">
        <v>0.73</v>
      </c>
      <c r="G712" s="172">
        <f>IF(portfolio_toggle!$A$1=46,E712,
IF(portfolio_toggle!$A$1=38,F712,
"error: please specify 38 or 46 MMT"))</f>
        <v>0.73</v>
      </c>
    </row>
    <row r="713" spans="1:7" x14ac:dyDescent="0.3">
      <c r="A713" s="171" t="s">
        <v>627</v>
      </c>
      <c r="B713" s="171">
        <v>2026</v>
      </c>
      <c r="C713" s="171">
        <v>4</v>
      </c>
      <c r="D713" s="171" t="s">
        <v>4704</v>
      </c>
      <c r="E713" s="172">
        <v>0.66</v>
      </c>
      <c r="F713" s="172">
        <v>0.66</v>
      </c>
      <c r="G713" s="172">
        <f>IF(portfolio_toggle!$A$1=46,E713,
IF(portfolio_toggle!$A$1=38,F713,
"error: please specify 38 or 46 MMT"))</f>
        <v>0.66</v>
      </c>
    </row>
    <row r="714" spans="1:7" x14ac:dyDescent="0.3">
      <c r="A714" s="171" t="s">
        <v>627</v>
      </c>
      <c r="B714" s="171">
        <v>2026</v>
      </c>
      <c r="C714" s="171">
        <v>5</v>
      </c>
      <c r="D714" s="171" t="s">
        <v>4705</v>
      </c>
      <c r="E714" s="172">
        <v>0.79</v>
      </c>
      <c r="F714" s="172">
        <v>0.79</v>
      </c>
      <c r="G714" s="172">
        <f>IF(portfolio_toggle!$A$1=46,E714,
IF(portfolio_toggle!$A$1=38,F714,
"error: please specify 38 or 46 MMT"))</f>
        <v>0.79</v>
      </c>
    </row>
    <row r="715" spans="1:7" x14ac:dyDescent="0.3">
      <c r="A715" s="171" t="s">
        <v>627</v>
      </c>
      <c r="B715" s="171">
        <v>2026</v>
      </c>
      <c r="C715" s="171">
        <v>6</v>
      </c>
      <c r="D715" s="171" t="s">
        <v>4706</v>
      </c>
      <c r="E715" s="172">
        <v>0.85</v>
      </c>
      <c r="F715" s="172">
        <v>0.85</v>
      </c>
      <c r="G715" s="172">
        <f>IF(portfolio_toggle!$A$1=46,E715,
IF(portfolio_toggle!$A$1=38,F715,
"error: please specify 38 or 46 MMT"))</f>
        <v>0.85</v>
      </c>
    </row>
    <row r="716" spans="1:7" x14ac:dyDescent="0.3">
      <c r="A716" s="171" t="s">
        <v>627</v>
      </c>
      <c r="B716" s="171">
        <v>2026</v>
      </c>
      <c r="C716" s="171">
        <v>7</v>
      </c>
      <c r="D716" s="171" t="s">
        <v>4707</v>
      </c>
      <c r="E716" s="172">
        <v>0.83</v>
      </c>
      <c r="F716" s="172">
        <v>0.83</v>
      </c>
      <c r="G716" s="172">
        <f>IF(portfolio_toggle!$A$1=46,E716,
IF(portfolio_toggle!$A$1=38,F716,
"error: please specify 38 or 46 MMT"))</f>
        <v>0.83</v>
      </c>
    </row>
    <row r="717" spans="1:7" x14ac:dyDescent="0.3">
      <c r="A717" s="171" t="s">
        <v>627</v>
      </c>
      <c r="B717" s="171">
        <v>2026</v>
      </c>
      <c r="C717" s="171">
        <v>8</v>
      </c>
      <c r="D717" s="171" t="s">
        <v>4708</v>
      </c>
      <c r="E717" s="172">
        <v>0.83</v>
      </c>
      <c r="F717" s="172">
        <v>0.83</v>
      </c>
      <c r="G717" s="172">
        <f>IF(portfolio_toggle!$A$1=46,E717,
IF(portfolio_toggle!$A$1=38,F717,
"error: please specify 38 or 46 MMT"))</f>
        <v>0.83</v>
      </c>
    </row>
    <row r="718" spans="1:7" x14ac:dyDescent="0.3">
      <c r="A718" s="171" t="s">
        <v>627</v>
      </c>
      <c r="B718" s="171">
        <v>2026</v>
      </c>
      <c r="C718" s="171">
        <v>9</v>
      </c>
      <c r="D718" s="171" t="s">
        <v>4709</v>
      </c>
      <c r="E718" s="172">
        <v>0.8</v>
      </c>
      <c r="F718" s="172">
        <v>0.8</v>
      </c>
      <c r="G718" s="172">
        <f>IF(portfolio_toggle!$A$1=46,E718,
IF(portfolio_toggle!$A$1=38,F718,
"error: please specify 38 or 46 MMT"))</f>
        <v>0.8</v>
      </c>
    </row>
    <row r="719" spans="1:7" x14ac:dyDescent="0.3">
      <c r="A719" s="171" t="s">
        <v>627</v>
      </c>
      <c r="B719" s="171">
        <v>2026</v>
      </c>
      <c r="C719" s="171">
        <v>10</v>
      </c>
      <c r="D719" s="171" t="s">
        <v>4710</v>
      </c>
      <c r="E719" s="172">
        <v>0.72</v>
      </c>
      <c r="F719" s="172">
        <v>0.72</v>
      </c>
      <c r="G719" s="172">
        <f>IF(portfolio_toggle!$A$1=46,E719,
IF(portfolio_toggle!$A$1=38,F719,
"error: please specify 38 or 46 MMT"))</f>
        <v>0.72</v>
      </c>
    </row>
    <row r="720" spans="1:7" x14ac:dyDescent="0.3">
      <c r="A720" s="171" t="s">
        <v>627</v>
      </c>
      <c r="B720" s="171">
        <v>2026</v>
      </c>
      <c r="C720" s="171">
        <v>11</v>
      </c>
      <c r="D720" s="171" t="s">
        <v>4711</v>
      </c>
      <c r="E720" s="172">
        <v>0.78</v>
      </c>
      <c r="F720" s="172">
        <v>0.78</v>
      </c>
      <c r="G720" s="172">
        <f>IF(portfolio_toggle!$A$1=46,E720,
IF(portfolio_toggle!$A$1=38,F720,
"error: please specify 38 or 46 MMT"))</f>
        <v>0.78</v>
      </c>
    </row>
    <row r="721" spans="1:7" x14ac:dyDescent="0.3">
      <c r="A721" s="171" t="s">
        <v>627</v>
      </c>
      <c r="B721" s="171">
        <v>2026</v>
      </c>
      <c r="C721" s="171">
        <v>12</v>
      </c>
      <c r="D721" s="171" t="s">
        <v>4712</v>
      </c>
      <c r="E721" s="172">
        <v>0.82</v>
      </c>
      <c r="F721" s="172">
        <v>0.82</v>
      </c>
      <c r="G721" s="172">
        <f>IF(portfolio_toggle!$A$1=46,E721,
IF(portfolio_toggle!$A$1=38,F721,
"error: please specify 38 or 46 MMT"))</f>
        <v>0.82</v>
      </c>
    </row>
    <row r="722" spans="1:7" x14ac:dyDescent="0.3">
      <c r="A722" s="171" t="s">
        <v>629</v>
      </c>
      <c r="B722" s="171">
        <v>2026</v>
      </c>
      <c r="C722" s="171">
        <v>1</v>
      </c>
      <c r="D722" s="171" t="s">
        <v>4713</v>
      </c>
      <c r="E722" s="172">
        <v>0.95</v>
      </c>
      <c r="F722" s="172">
        <v>0.95</v>
      </c>
      <c r="G722" s="172">
        <f>IF(portfolio_toggle!$A$1=46,E722,
IF(portfolio_toggle!$A$1=38,F722,
"error: please specify 38 or 46 MMT"))</f>
        <v>0.95</v>
      </c>
    </row>
    <row r="723" spans="1:7" x14ac:dyDescent="0.3">
      <c r="A723" s="171" t="s">
        <v>629</v>
      </c>
      <c r="B723" s="171">
        <v>2026</v>
      </c>
      <c r="C723" s="171">
        <v>2</v>
      </c>
      <c r="D723" s="171" t="s">
        <v>4714</v>
      </c>
      <c r="E723" s="172">
        <v>0.92</v>
      </c>
      <c r="F723" s="172">
        <v>0.92</v>
      </c>
      <c r="G723" s="172">
        <f>IF(portfolio_toggle!$A$1=46,E723,
IF(portfolio_toggle!$A$1=38,F723,
"error: please specify 38 or 46 MMT"))</f>
        <v>0.92</v>
      </c>
    </row>
    <row r="724" spans="1:7" x14ac:dyDescent="0.3">
      <c r="A724" s="171" t="s">
        <v>629</v>
      </c>
      <c r="B724" s="171">
        <v>2026</v>
      </c>
      <c r="C724" s="171">
        <v>3</v>
      </c>
      <c r="D724" s="171" t="s">
        <v>4715</v>
      </c>
      <c r="E724" s="172">
        <v>0.88</v>
      </c>
      <c r="F724" s="172">
        <v>0.88</v>
      </c>
      <c r="G724" s="172">
        <f>IF(portfolio_toggle!$A$1=46,E724,
IF(portfolio_toggle!$A$1=38,F724,
"error: please specify 38 or 46 MMT"))</f>
        <v>0.88</v>
      </c>
    </row>
    <row r="725" spans="1:7" x14ac:dyDescent="0.3">
      <c r="A725" s="171" t="s">
        <v>629</v>
      </c>
      <c r="B725" s="171">
        <v>2026</v>
      </c>
      <c r="C725" s="171">
        <v>4</v>
      </c>
      <c r="D725" s="171" t="s">
        <v>4716</v>
      </c>
      <c r="E725" s="172">
        <v>0.76</v>
      </c>
      <c r="F725" s="172">
        <v>0.76</v>
      </c>
      <c r="G725" s="172">
        <f>IF(portfolio_toggle!$A$1=46,E725,
IF(portfolio_toggle!$A$1=38,F725,
"error: please specify 38 or 46 MMT"))</f>
        <v>0.76</v>
      </c>
    </row>
    <row r="726" spans="1:7" x14ac:dyDescent="0.3">
      <c r="A726" s="171" t="s">
        <v>629</v>
      </c>
      <c r="B726" s="171">
        <v>2026</v>
      </c>
      <c r="C726" s="171">
        <v>5</v>
      </c>
      <c r="D726" s="171" t="s">
        <v>4717</v>
      </c>
      <c r="E726" s="172">
        <v>0.74</v>
      </c>
      <c r="F726" s="172">
        <v>0.74</v>
      </c>
      <c r="G726" s="172">
        <f>IF(portfolio_toggle!$A$1=46,E726,
IF(portfolio_toggle!$A$1=38,F726,
"error: please specify 38 or 46 MMT"))</f>
        <v>0.74</v>
      </c>
    </row>
    <row r="727" spans="1:7" x14ac:dyDescent="0.3">
      <c r="A727" s="171" t="s">
        <v>629</v>
      </c>
      <c r="B727" s="171">
        <v>2026</v>
      </c>
      <c r="C727" s="171">
        <v>6</v>
      </c>
      <c r="D727" s="171" t="s">
        <v>4718</v>
      </c>
      <c r="E727" s="172">
        <v>0.7</v>
      </c>
      <c r="F727" s="172">
        <v>0.7</v>
      </c>
      <c r="G727" s="172">
        <f>IF(portfolio_toggle!$A$1=46,E727,
IF(portfolio_toggle!$A$1=38,F727,
"error: please specify 38 or 46 MMT"))</f>
        <v>0.7</v>
      </c>
    </row>
    <row r="728" spans="1:7" x14ac:dyDescent="0.3">
      <c r="A728" s="171" t="s">
        <v>629</v>
      </c>
      <c r="B728" s="171">
        <v>2026</v>
      </c>
      <c r="C728" s="171">
        <v>7</v>
      </c>
      <c r="D728" s="171" t="s">
        <v>4719</v>
      </c>
      <c r="E728" s="172">
        <v>0.84</v>
      </c>
      <c r="F728" s="172">
        <v>0.84</v>
      </c>
      <c r="G728" s="172">
        <f>IF(portfolio_toggle!$A$1=46,E728,
IF(portfolio_toggle!$A$1=38,F728,
"error: please specify 38 or 46 MMT"))</f>
        <v>0.84</v>
      </c>
    </row>
    <row r="729" spans="1:7" x14ac:dyDescent="0.3">
      <c r="A729" s="171" t="s">
        <v>629</v>
      </c>
      <c r="B729" s="171">
        <v>2026</v>
      </c>
      <c r="C729" s="171">
        <v>8</v>
      </c>
      <c r="D729" s="171" t="s">
        <v>4720</v>
      </c>
      <c r="E729" s="172">
        <v>0.82</v>
      </c>
      <c r="F729" s="172">
        <v>0.82</v>
      </c>
      <c r="G729" s="172">
        <f>IF(portfolio_toggle!$A$1=46,E729,
IF(portfolio_toggle!$A$1=38,F729,
"error: please specify 38 or 46 MMT"))</f>
        <v>0.82</v>
      </c>
    </row>
    <row r="730" spans="1:7" x14ac:dyDescent="0.3">
      <c r="A730" s="171" t="s">
        <v>629</v>
      </c>
      <c r="B730" s="171">
        <v>2026</v>
      </c>
      <c r="C730" s="171">
        <v>9</v>
      </c>
      <c r="D730" s="171" t="s">
        <v>4721</v>
      </c>
      <c r="E730" s="172">
        <v>0.83</v>
      </c>
      <c r="F730" s="172">
        <v>0.83</v>
      </c>
      <c r="G730" s="172">
        <f>IF(portfolio_toggle!$A$1=46,E730,
IF(portfolio_toggle!$A$1=38,F730,
"error: please specify 38 or 46 MMT"))</f>
        <v>0.83</v>
      </c>
    </row>
    <row r="731" spans="1:7" x14ac:dyDescent="0.3">
      <c r="A731" s="171" t="s">
        <v>629</v>
      </c>
      <c r="B731" s="171">
        <v>2026</v>
      </c>
      <c r="C731" s="171">
        <v>10</v>
      </c>
      <c r="D731" s="171" t="s">
        <v>4722</v>
      </c>
      <c r="E731" s="172">
        <v>0.86</v>
      </c>
      <c r="F731" s="172">
        <v>0.86</v>
      </c>
      <c r="G731" s="172">
        <f>IF(portfolio_toggle!$A$1=46,E731,
IF(portfolio_toggle!$A$1=38,F731,
"error: please specify 38 or 46 MMT"))</f>
        <v>0.86</v>
      </c>
    </row>
    <row r="732" spans="1:7" x14ac:dyDescent="0.3">
      <c r="A732" s="171" t="s">
        <v>629</v>
      </c>
      <c r="B732" s="171">
        <v>2026</v>
      </c>
      <c r="C732" s="171">
        <v>11</v>
      </c>
      <c r="D732" s="171" t="s">
        <v>4723</v>
      </c>
      <c r="E732" s="172">
        <v>0.93</v>
      </c>
      <c r="F732" s="172">
        <v>0.93</v>
      </c>
      <c r="G732" s="172">
        <f>IF(portfolio_toggle!$A$1=46,E732,
IF(portfolio_toggle!$A$1=38,F732,
"error: please specify 38 or 46 MMT"))</f>
        <v>0.93</v>
      </c>
    </row>
    <row r="733" spans="1:7" x14ac:dyDescent="0.3">
      <c r="A733" s="171" t="s">
        <v>629</v>
      </c>
      <c r="B733" s="171">
        <v>2026</v>
      </c>
      <c r="C733" s="171">
        <v>12</v>
      </c>
      <c r="D733" s="171" t="s">
        <v>4724</v>
      </c>
      <c r="E733" s="172">
        <v>0.95</v>
      </c>
      <c r="F733" s="172">
        <v>0.95</v>
      </c>
      <c r="G733" s="172">
        <f>IF(portfolio_toggle!$A$1=46,E733,
IF(portfolio_toggle!$A$1=38,F733,
"error: please specify 38 or 46 MMT"))</f>
        <v>0.95</v>
      </c>
    </row>
    <row r="734" spans="1:7" x14ac:dyDescent="0.3">
      <c r="A734" s="171" t="s">
        <v>630</v>
      </c>
      <c r="B734" s="171">
        <v>2026</v>
      </c>
      <c r="C734" s="171">
        <v>1</v>
      </c>
      <c r="D734" s="171" t="s">
        <v>4725</v>
      </c>
      <c r="E734" s="172">
        <v>0.6</v>
      </c>
      <c r="F734" s="172">
        <v>0.6</v>
      </c>
      <c r="G734" s="172">
        <f>IF(portfolio_toggle!$A$1=46,E734,
IF(portfolio_toggle!$A$1=38,F734,
"error: please specify 38 or 46 MMT"))</f>
        <v>0.6</v>
      </c>
    </row>
    <row r="735" spans="1:7" x14ac:dyDescent="0.3">
      <c r="A735" s="171" t="s">
        <v>630</v>
      </c>
      <c r="B735" s="171">
        <v>2026</v>
      </c>
      <c r="C735" s="171">
        <v>2</v>
      </c>
      <c r="D735" s="171" t="s">
        <v>4726</v>
      </c>
      <c r="E735" s="172">
        <v>0.7</v>
      </c>
      <c r="F735" s="172">
        <v>0.7</v>
      </c>
      <c r="G735" s="172">
        <f>IF(portfolio_toggle!$A$1=46,E735,
IF(portfolio_toggle!$A$1=38,F735,
"error: please specify 38 or 46 MMT"))</f>
        <v>0.7</v>
      </c>
    </row>
    <row r="736" spans="1:7" x14ac:dyDescent="0.3">
      <c r="A736" s="171" t="s">
        <v>630</v>
      </c>
      <c r="B736" s="171">
        <v>2026</v>
      </c>
      <c r="C736" s="171">
        <v>3</v>
      </c>
      <c r="D736" s="171" t="s">
        <v>4727</v>
      </c>
      <c r="E736" s="172">
        <v>0.73</v>
      </c>
      <c r="F736" s="172">
        <v>0.73</v>
      </c>
      <c r="G736" s="172">
        <f>IF(portfolio_toggle!$A$1=46,E736,
IF(portfolio_toggle!$A$1=38,F736,
"error: please specify 38 or 46 MMT"))</f>
        <v>0.73</v>
      </c>
    </row>
    <row r="737" spans="1:7" x14ac:dyDescent="0.3">
      <c r="A737" s="171" t="s">
        <v>630</v>
      </c>
      <c r="B737" s="171">
        <v>2026</v>
      </c>
      <c r="C737" s="171">
        <v>4</v>
      </c>
      <c r="D737" s="171" t="s">
        <v>4728</v>
      </c>
      <c r="E737" s="172">
        <v>0.72</v>
      </c>
      <c r="F737" s="172">
        <v>0.72</v>
      </c>
      <c r="G737" s="172">
        <f>IF(portfolio_toggle!$A$1=46,E737,
IF(portfolio_toggle!$A$1=38,F737,
"error: please specify 38 or 46 MMT"))</f>
        <v>0.72</v>
      </c>
    </row>
    <row r="738" spans="1:7" x14ac:dyDescent="0.3">
      <c r="A738" s="171" t="s">
        <v>630</v>
      </c>
      <c r="B738" s="171">
        <v>2026</v>
      </c>
      <c r="C738" s="171">
        <v>5</v>
      </c>
      <c r="D738" s="171" t="s">
        <v>4729</v>
      </c>
      <c r="E738" s="172">
        <v>0.69</v>
      </c>
      <c r="F738" s="172">
        <v>0.69</v>
      </c>
      <c r="G738" s="172">
        <f>IF(portfolio_toggle!$A$1=46,E738,
IF(portfolio_toggle!$A$1=38,F738,
"error: please specify 38 or 46 MMT"))</f>
        <v>0.69</v>
      </c>
    </row>
    <row r="739" spans="1:7" x14ac:dyDescent="0.3">
      <c r="A739" s="171" t="s">
        <v>630</v>
      </c>
      <c r="B739" s="171">
        <v>2026</v>
      </c>
      <c r="C739" s="171">
        <v>6</v>
      </c>
      <c r="D739" s="171" t="s">
        <v>4730</v>
      </c>
      <c r="E739" s="172">
        <v>0.74</v>
      </c>
      <c r="F739" s="172">
        <v>0.74</v>
      </c>
      <c r="G739" s="172">
        <f>IF(portfolio_toggle!$A$1=46,E739,
IF(portfolio_toggle!$A$1=38,F739,
"error: please specify 38 or 46 MMT"))</f>
        <v>0.74</v>
      </c>
    </row>
    <row r="740" spans="1:7" x14ac:dyDescent="0.3">
      <c r="A740" s="171" t="s">
        <v>630</v>
      </c>
      <c r="B740" s="171">
        <v>2026</v>
      </c>
      <c r="C740" s="171">
        <v>7</v>
      </c>
      <c r="D740" s="171" t="s">
        <v>4731</v>
      </c>
      <c r="E740" s="172">
        <v>0.73</v>
      </c>
      <c r="F740" s="172">
        <v>0.73</v>
      </c>
      <c r="G740" s="172">
        <f>IF(portfolio_toggle!$A$1=46,E740,
IF(portfolio_toggle!$A$1=38,F740,
"error: please specify 38 or 46 MMT"))</f>
        <v>0.73</v>
      </c>
    </row>
    <row r="741" spans="1:7" x14ac:dyDescent="0.3">
      <c r="A741" s="171" t="s">
        <v>630</v>
      </c>
      <c r="B741" s="171">
        <v>2026</v>
      </c>
      <c r="C741" s="171">
        <v>8</v>
      </c>
      <c r="D741" s="171" t="s">
        <v>4732</v>
      </c>
      <c r="E741" s="172">
        <v>0.72</v>
      </c>
      <c r="F741" s="172">
        <v>0.72</v>
      </c>
      <c r="G741" s="172">
        <f>IF(portfolio_toggle!$A$1=46,E741,
IF(portfolio_toggle!$A$1=38,F741,
"error: please specify 38 or 46 MMT"))</f>
        <v>0.72</v>
      </c>
    </row>
    <row r="742" spans="1:7" x14ac:dyDescent="0.3">
      <c r="A742" s="171" t="s">
        <v>630</v>
      </c>
      <c r="B742" s="171">
        <v>2026</v>
      </c>
      <c r="C742" s="171">
        <v>9</v>
      </c>
      <c r="D742" s="171" t="s">
        <v>4733</v>
      </c>
      <c r="E742" s="172">
        <v>0.71</v>
      </c>
      <c r="F742" s="172">
        <v>0.71</v>
      </c>
      <c r="G742" s="172">
        <f>IF(portfolio_toggle!$A$1=46,E742,
IF(portfolio_toggle!$A$1=38,F742,
"error: please specify 38 or 46 MMT"))</f>
        <v>0.71</v>
      </c>
    </row>
    <row r="743" spans="1:7" x14ac:dyDescent="0.3">
      <c r="A743" s="171" t="s">
        <v>630</v>
      </c>
      <c r="B743" s="171">
        <v>2026</v>
      </c>
      <c r="C743" s="171">
        <v>10</v>
      </c>
      <c r="D743" s="171" t="s">
        <v>4734</v>
      </c>
      <c r="E743" s="172">
        <v>0.64</v>
      </c>
      <c r="F743" s="172">
        <v>0.64</v>
      </c>
      <c r="G743" s="172">
        <f>IF(portfolio_toggle!$A$1=46,E743,
IF(portfolio_toggle!$A$1=38,F743,
"error: please specify 38 or 46 MMT"))</f>
        <v>0.64</v>
      </c>
    </row>
    <row r="744" spans="1:7" x14ac:dyDescent="0.3">
      <c r="A744" s="171" t="s">
        <v>630</v>
      </c>
      <c r="B744" s="171">
        <v>2026</v>
      </c>
      <c r="C744" s="171">
        <v>11</v>
      </c>
      <c r="D744" s="171" t="s">
        <v>4735</v>
      </c>
      <c r="E744" s="172">
        <v>0.56000000000000005</v>
      </c>
      <c r="F744" s="172">
        <v>0.56000000000000005</v>
      </c>
      <c r="G744" s="172">
        <f>IF(portfolio_toggle!$A$1=46,E744,
IF(portfolio_toggle!$A$1=38,F744,
"error: please specify 38 or 46 MMT"))</f>
        <v>0.56000000000000005</v>
      </c>
    </row>
    <row r="745" spans="1:7" x14ac:dyDescent="0.3">
      <c r="A745" s="171" t="s">
        <v>630</v>
      </c>
      <c r="B745" s="171">
        <v>2026</v>
      </c>
      <c r="C745" s="171">
        <v>12</v>
      </c>
      <c r="D745" s="171" t="s">
        <v>4736</v>
      </c>
      <c r="E745" s="172">
        <v>0.64</v>
      </c>
      <c r="F745" s="172">
        <v>0.64</v>
      </c>
      <c r="G745" s="172">
        <f>IF(portfolio_toggle!$A$1=46,E745,
IF(portfolio_toggle!$A$1=38,F745,
"error: please specify 38 or 46 MMT"))</f>
        <v>0.64</v>
      </c>
    </row>
    <row r="746" spans="1:7" x14ac:dyDescent="0.3">
      <c r="A746" s="171" t="s">
        <v>631</v>
      </c>
      <c r="B746" s="171">
        <v>2026</v>
      </c>
      <c r="C746" s="171">
        <v>1</v>
      </c>
      <c r="D746" s="171" t="s">
        <v>4737</v>
      </c>
      <c r="E746" s="172">
        <v>1</v>
      </c>
      <c r="F746" s="172">
        <v>1</v>
      </c>
      <c r="G746" s="172">
        <f>IF(portfolio_toggle!$A$1=46,E746,
IF(portfolio_toggle!$A$1=38,F746,
"error: please specify 38 or 46 MMT"))</f>
        <v>1</v>
      </c>
    </row>
    <row r="747" spans="1:7" x14ac:dyDescent="0.3">
      <c r="A747" s="171" t="s">
        <v>631</v>
      </c>
      <c r="B747" s="171">
        <v>2026</v>
      </c>
      <c r="C747" s="171">
        <v>2</v>
      </c>
      <c r="D747" s="171" t="s">
        <v>4738</v>
      </c>
      <c r="E747" s="172">
        <v>1</v>
      </c>
      <c r="F747" s="172">
        <v>1</v>
      </c>
      <c r="G747" s="172">
        <f>IF(portfolio_toggle!$A$1=46,E747,
IF(portfolio_toggle!$A$1=38,F747,
"error: please specify 38 or 46 MMT"))</f>
        <v>1</v>
      </c>
    </row>
    <row r="748" spans="1:7" x14ac:dyDescent="0.3">
      <c r="A748" s="171" t="s">
        <v>631</v>
      </c>
      <c r="B748" s="171">
        <v>2026</v>
      </c>
      <c r="C748" s="171">
        <v>3</v>
      </c>
      <c r="D748" s="171" t="s">
        <v>4739</v>
      </c>
      <c r="E748" s="172">
        <v>1</v>
      </c>
      <c r="F748" s="172">
        <v>1</v>
      </c>
      <c r="G748" s="172">
        <f>IF(portfolio_toggle!$A$1=46,E748,
IF(portfolio_toggle!$A$1=38,F748,
"error: please specify 38 or 46 MMT"))</f>
        <v>1</v>
      </c>
    </row>
    <row r="749" spans="1:7" x14ac:dyDescent="0.3">
      <c r="A749" s="171" t="s">
        <v>631</v>
      </c>
      <c r="B749" s="171">
        <v>2026</v>
      </c>
      <c r="C749" s="171">
        <v>4</v>
      </c>
      <c r="D749" s="171" t="s">
        <v>4740</v>
      </c>
      <c r="E749" s="172">
        <v>1</v>
      </c>
      <c r="F749" s="172">
        <v>1</v>
      </c>
      <c r="G749" s="172">
        <f>IF(portfolio_toggle!$A$1=46,E749,
IF(portfolio_toggle!$A$1=38,F749,
"error: please specify 38 or 46 MMT"))</f>
        <v>1</v>
      </c>
    </row>
    <row r="750" spans="1:7" x14ac:dyDescent="0.3">
      <c r="A750" s="171" t="s">
        <v>631</v>
      </c>
      <c r="B750" s="171">
        <v>2026</v>
      </c>
      <c r="C750" s="171">
        <v>5</v>
      </c>
      <c r="D750" s="171" t="s">
        <v>4741</v>
      </c>
      <c r="E750" s="172">
        <v>1</v>
      </c>
      <c r="F750" s="172">
        <v>1</v>
      </c>
      <c r="G750" s="172">
        <f>IF(portfolio_toggle!$A$1=46,E750,
IF(portfolio_toggle!$A$1=38,F750,
"error: please specify 38 or 46 MMT"))</f>
        <v>1</v>
      </c>
    </row>
    <row r="751" spans="1:7" x14ac:dyDescent="0.3">
      <c r="A751" s="171" t="s">
        <v>631</v>
      </c>
      <c r="B751" s="171">
        <v>2026</v>
      </c>
      <c r="C751" s="171">
        <v>6</v>
      </c>
      <c r="D751" s="171" t="s">
        <v>4742</v>
      </c>
      <c r="E751" s="172">
        <v>1</v>
      </c>
      <c r="F751" s="172">
        <v>1</v>
      </c>
      <c r="G751" s="172">
        <f>IF(portfolio_toggle!$A$1=46,E751,
IF(portfolio_toggle!$A$1=38,F751,
"error: please specify 38 or 46 MMT"))</f>
        <v>1</v>
      </c>
    </row>
    <row r="752" spans="1:7" x14ac:dyDescent="0.3">
      <c r="A752" s="171" t="s">
        <v>631</v>
      </c>
      <c r="B752" s="171">
        <v>2026</v>
      </c>
      <c r="C752" s="171">
        <v>7</v>
      </c>
      <c r="D752" s="171" t="s">
        <v>4743</v>
      </c>
      <c r="E752" s="172">
        <v>1</v>
      </c>
      <c r="F752" s="172">
        <v>1</v>
      </c>
      <c r="G752" s="172">
        <f>IF(portfolio_toggle!$A$1=46,E752,
IF(portfolio_toggle!$A$1=38,F752,
"error: please specify 38 or 46 MMT"))</f>
        <v>1</v>
      </c>
    </row>
    <row r="753" spans="1:7" x14ac:dyDescent="0.3">
      <c r="A753" s="171" t="s">
        <v>631</v>
      </c>
      <c r="B753" s="171">
        <v>2026</v>
      </c>
      <c r="C753" s="171">
        <v>8</v>
      </c>
      <c r="D753" s="171" t="s">
        <v>4744</v>
      </c>
      <c r="E753" s="172">
        <v>1</v>
      </c>
      <c r="F753" s="172">
        <v>1</v>
      </c>
      <c r="G753" s="172">
        <f>IF(portfolio_toggle!$A$1=46,E753,
IF(portfolio_toggle!$A$1=38,F753,
"error: please specify 38 or 46 MMT"))</f>
        <v>1</v>
      </c>
    </row>
    <row r="754" spans="1:7" x14ac:dyDescent="0.3">
      <c r="A754" s="171" t="s">
        <v>631</v>
      </c>
      <c r="B754" s="171">
        <v>2026</v>
      </c>
      <c r="C754" s="171">
        <v>9</v>
      </c>
      <c r="D754" s="171" t="s">
        <v>4745</v>
      </c>
      <c r="E754" s="172">
        <v>1</v>
      </c>
      <c r="F754" s="172">
        <v>1</v>
      </c>
      <c r="G754" s="172">
        <f>IF(portfolio_toggle!$A$1=46,E754,
IF(portfolio_toggle!$A$1=38,F754,
"error: please specify 38 or 46 MMT"))</f>
        <v>1</v>
      </c>
    </row>
    <row r="755" spans="1:7" x14ac:dyDescent="0.3">
      <c r="A755" s="171" t="s">
        <v>631</v>
      </c>
      <c r="B755" s="171">
        <v>2026</v>
      </c>
      <c r="C755" s="171">
        <v>10</v>
      </c>
      <c r="D755" s="171" t="s">
        <v>4746</v>
      </c>
      <c r="E755" s="172">
        <v>1</v>
      </c>
      <c r="F755" s="172">
        <v>1</v>
      </c>
      <c r="G755" s="172">
        <f>IF(portfolio_toggle!$A$1=46,E755,
IF(portfolio_toggle!$A$1=38,F755,
"error: please specify 38 or 46 MMT"))</f>
        <v>1</v>
      </c>
    </row>
    <row r="756" spans="1:7" x14ac:dyDescent="0.3">
      <c r="A756" s="171" t="s">
        <v>631</v>
      </c>
      <c r="B756" s="171">
        <v>2026</v>
      </c>
      <c r="C756" s="171">
        <v>11</v>
      </c>
      <c r="D756" s="171" t="s">
        <v>4747</v>
      </c>
      <c r="E756" s="172">
        <v>1</v>
      </c>
      <c r="F756" s="172">
        <v>1</v>
      </c>
      <c r="G756" s="172">
        <f>IF(portfolio_toggle!$A$1=46,E756,
IF(portfolio_toggle!$A$1=38,F756,
"error: please specify 38 or 46 MMT"))</f>
        <v>1</v>
      </c>
    </row>
    <row r="757" spans="1:7" x14ac:dyDescent="0.3">
      <c r="A757" s="171" t="s">
        <v>631</v>
      </c>
      <c r="B757" s="171">
        <v>2026</v>
      </c>
      <c r="C757" s="171">
        <v>12</v>
      </c>
      <c r="D757" s="171" t="s">
        <v>4748</v>
      </c>
      <c r="E757" s="172">
        <v>1</v>
      </c>
      <c r="F757" s="172">
        <v>1</v>
      </c>
      <c r="G757" s="172">
        <f>IF(portfolio_toggle!$A$1=46,E757,
IF(portfolio_toggle!$A$1=38,F757,
"error: please specify 38 or 46 MMT"))</f>
        <v>1</v>
      </c>
    </row>
    <row r="758" spans="1:7" x14ac:dyDescent="0.3">
      <c r="A758" s="171" t="s">
        <v>632</v>
      </c>
      <c r="B758" s="171">
        <v>2026</v>
      </c>
      <c r="C758" s="171">
        <v>1</v>
      </c>
      <c r="D758" s="171" t="s">
        <v>4749</v>
      </c>
      <c r="E758" s="172">
        <v>0.96603464723299004</v>
      </c>
      <c r="F758" s="172">
        <v>1</v>
      </c>
      <c r="G758" s="172">
        <f>IF(portfolio_toggle!$A$1=46,E758,
IF(portfolio_toggle!$A$1=38,F758,
"error: please specify 38 or 46 MMT"))</f>
        <v>0.96603464723299004</v>
      </c>
    </row>
    <row r="759" spans="1:7" x14ac:dyDescent="0.3">
      <c r="A759" s="171" t="s">
        <v>632</v>
      </c>
      <c r="B759" s="171">
        <v>2026</v>
      </c>
      <c r="C759" s="171">
        <v>2</v>
      </c>
      <c r="D759" s="171" t="s">
        <v>4750</v>
      </c>
      <c r="E759" s="172">
        <v>0.96603464723299004</v>
      </c>
      <c r="F759" s="172">
        <v>1</v>
      </c>
      <c r="G759" s="172">
        <f>IF(portfolio_toggle!$A$1=46,E759,
IF(portfolio_toggle!$A$1=38,F759,
"error: please specify 38 or 46 MMT"))</f>
        <v>0.96603464723299004</v>
      </c>
    </row>
    <row r="760" spans="1:7" x14ac:dyDescent="0.3">
      <c r="A760" s="171" t="s">
        <v>632</v>
      </c>
      <c r="B760" s="171">
        <v>2026</v>
      </c>
      <c r="C760" s="171">
        <v>3</v>
      </c>
      <c r="D760" s="171" t="s">
        <v>4751</v>
      </c>
      <c r="E760" s="172">
        <v>0.96603464723299004</v>
      </c>
      <c r="F760" s="172">
        <v>1</v>
      </c>
      <c r="G760" s="172">
        <f>IF(portfolio_toggle!$A$1=46,E760,
IF(portfolio_toggle!$A$1=38,F760,
"error: please specify 38 or 46 MMT"))</f>
        <v>0.96603464723299004</v>
      </c>
    </row>
    <row r="761" spans="1:7" x14ac:dyDescent="0.3">
      <c r="A761" s="171" t="s">
        <v>632</v>
      </c>
      <c r="B761" s="171">
        <v>2026</v>
      </c>
      <c r="C761" s="171">
        <v>4</v>
      </c>
      <c r="D761" s="171" t="s">
        <v>4752</v>
      </c>
      <c r="E761" s="172">
        <v>0.96603464723299004</v>
      </c>
      <c r="F761" s="172">
        <v>1</v>
      </c>
      <c r="G761" s="172">
        <f>IF(portfolio_toggle!$A$1=46,E761,
IF(portfolio_toggle!$A$1=38,F761,
"error: please specify 38 or 46 MMT"))</f>
        <v>0.96603464723299004</v>
      </c>
    </row>
    <row r="762" spans="1:7" x14ac:dyDescent="0.3">
      <c r="A762" s="171" t="s">
        <v>632</v>
      </c>
      <c r="B762" s="171">
        <v>2026</v>
      </c>
      <c r="C762" s="171">
        <v>5</v>
      </c>
      <c r="D762" s="171" t="s">
        <v>4753</v>
      </c>
      <c r="E762" s="172">
        <v>0.96603464723299004</v>
      </c>
      <c r="F762" s="172">
        <v>1</v>
      </c>
      <c r="G762" s="172">
        <f>IF(portfolio_toggle!$A$1=46,E762,
IF(portfolio_toggle!$A$1=38,F762,
"error: please specify 38 or 46 MMT"))</f>
        <v>0.96603464723299004</v>
      </c>
    </row>
    <row r="763" spans="1:7" x14ac:dyDescent="0.3">
      <c r="A763" s="171" t="s">
        <v>632</v>
      </c>
      <c r="B763" s="171">
        <v>2026</v>
      </c>
      <c r="C763" s="171">
        <v>6</v>
      </c>
      <c r="D763" s="171" t="s">
        <v>4754</v>
      </c>
      <c r="E763" s="172">
        <v>0.96603464723299004</v>
      </c>
      <c r="F763" s="172">
        <v>1</v>
      </c>
      <c r="G763" s="172">
        <f>IF(portfolio_toggle!$A$1=46,E763,
IF(portfolio_toggle!$A$1=38,F763,
"error: please specify 38 or 46 MMT"))</f>
        <v>0.96603464723299004</v>
      </c>
    </row>
    <row r="764" spans="1:7" x14ac:dyDescent="0.3">
      <c r="A764" s="171" t="s">
        <v>632</v>
      </c>
      <c r="B764" s="171">
        <v>2026</v>
      </c>
      <c r="C764" s="171">
        <v>7</v>
      </c>
      <c r="D764" s="171" t="s">
        <v>4755</v>
      </c>
      <c r="E764" s="172">
        <v>0.96603464723299004</v>
      </c>
      <c r="F764" s="172">
        <v>1</v>
      </c>
      <c r="G764" s="172">
        <f>IF(portfolio_toggle!$A$1=46,E764,
IF(portfolio_toggle!$A$1=38,F764,
"error: please specify 38 or 46 MMT"))</f>
        <v>0.96603464723299004</v>
      </c>
    </row>
    <row r="765" spans="1:7" x14ac:dyDescent="0.3">
      <c r="A765" s="171" t="s">
        <v>632</v>
      </c>
      <c r="B765" s="171">
        <v>2026</v>
      </c>
      <c r="C765" s="171">
        <v>8</v>
      </c>
      <c r="D765" s="171" t="s">
        <v>4756</v>
      </c>
      <c r="E765" s="172">
        <v>0.96603464723299004</v>
      </c>
      <c r="F765" s="172">
        <v>1</v>
      </c>
      <c r="G765" s="172">
        <f>IF(portfolio_toggle!$A$1=46,E765,
IF(portfolio_toggle!$A$1=38,F765,
"error: please specify 38 or 46 MMT"))</f>
        <v>0.96603464723299004</v>
      </c>
    </row>
    <row r="766" spans="1:7" x14ac:dyDescent="0.3">
      <c r="A766" s="171" t="s">
        <v>632</v>
      </c>
      <c r="B766" s="171">
        <v>2026</v>
      </c>
      <c r="C766" s="171">
        <v>9</v>
      </c>
      <c r="D766" s="171" t="s">
        <v>4757</v>
      </c>
      <c r="E766" s="172">
        <v>0.96603464723299004</v>
      </c>
      <c r="F766" s="172">
        <v>1</v>
      </c>
      <c r="G766" s="172">
        <f>IF(portfolio_toggle!$A$1=46,E766,
IF(portfolio_toggle!$A$1=38,F766,
"error: please specify 38 or 46 MMT"))</f>
        <v>0.96603464723299004</v>
      </c>
    </row>
    <row r="767" spans="1:7" x14ac:dyDescent="0.3">
      <c r="A767" s="171" t="s">
        <v>632</v>
      </c>
      <c r="B767" s="171">
        <v>2026</v>
      </c>
      <c r="C767" s="171">
        <v>10</v>
      </c>
      <c r="D767" s="171" t="s">
        <v>4758</v>
      </c>
      <c r="E767" s="172">
        <v>0.96603464723299004</v>
      </c>
      <c r="F767" s="172">
        <v>1</v>
      </c>
      <c r="G767" s="172">
        <f>IF(portfolio_toggle!$A$1=46,E767,
IF(portfolio_toggle!$A$1=38,F767,
"error: please specify 38 or 46 MMT"))</f>
        <v>0.96603464723299004</v>
      </c>
    </row>
    <row r="768" spans="1:7" x14ac:dyDescent="0.3">
      <c r="A768" s="171" t="s">
        <v>632</v>
      </c>
      <c r="B768" s="171">
        <v>2026</v>
      </c>
      <c r="C768" s="171">
        <v>11</v>
      </c>
      <c r="D768" s="171" t="s">
        <v>4759</v>
      </c>
      <c r="E768" s="172">
        <v>0.96603464723299004</v>
      </c>
      <c r="F768" s="172">
        <v>1</v>
      </c>
      <c r="G768" s="172">
        <f>IF(portfolio_toggle!$A$1=46,E768,
IF(portfolio_toggle!$A$1=38,F768,
"error: please specify 38 or 46 MMT"))</f>
        <v>0.96603464723299004</v>
      </c>
    </row>
    <row r="769" spans="1:7" x14ac:dyDescent="0.3">
      <c r="A769" s="171" t="s">
        <v>632</v>
      </c>
      <c r="B769" s="171">
        <v>2026</v>
      </c>
      <c r="C769" s="171">
        <v>12</v>
      </c>
      <c r="D769" s="171" t="s">
        <v>4760</v>
      </c>
      <c r="E769" s="172">
        <v>0.96603464723299004</v>
      </c>
      <c r="F769" s="172">
        <v>1</v>
      </c>
      <c r="G769" s="172">
        <f>IF(portfolio_toggle!$A$1=46,E769,
IF(portfolio_toggle!$A$1=38,F769,
"error: please specify 38 or 46 MMT"))</f>
        <v>0.96603464723299004</v>
      </c>
    </row>
    <row r="770" spans="1:7" x14ac:dyDescent="0.3">
      <c r="A770" s="171" t="s">
        <v>633</v>
      </c>
      <c r="B770" s="171">
        <v>2026</v>
      </c>
      <c r="C770" s="171">
        <v>1</v>
      </c>
      <c r="D770" s="171" t="s">
        <v>4761</v>
      </c>
      <c r="E770" s="172">
        <v>1</v>
      </c>
      <c r="F770" s="172">
        <v>1</v>
      </c>
      <c r="G770" s="172">
        <f>IF(portfolio_toggle!$A$1=46,E770,
IF(portfolio_toggle!$A$1=38,F770,
"error: please specify 38 or 46 MMT"))</f>
        <v>1</v>
      </c>
    </row>
    <row r="771" spans="1:7" x14ac:dyDescent="0.3">
      <c r="A771" s="171" t="s">
        <v>633</v>
      </c>
      <c r="B771" s="171">
        <v>2026</v>
      </c>
      <c r="C771" s="171">
        <v>2</v>
      </c>
      <c r="D771" s="171" t="s">
        <v>4762</v>
      </c>
      <c r="E771" s="172">
        <v>1</v>
      </c>
      <c r="F771" s="172">
        <v>1</v>
      </c>
      <c r="G771" s="172">
        <f>IF(portfolio_toggle!$A$1=46,E771,
IF(portfolio_toggle!$A$1=38,F771,
"error: please specify 38 or 46 MMT"))</f>
        <v>1</v>
      </c>
    </row>
    <row r="772" spans="1:7" x14ac:dyDescent="0.3">
      <c r="A772" s="171" t="s">
        <v>633</v>
      </c>
      <c r="B772" s="171">
        <v>2026</v>
      </c>
      <c r="C772" s="171">
        <v>3</v>
      </c>
      <c r="D772" s="171" t="s">
        <v>4763</v>
      </c>
      <c r="E772" s="172">
        <v>1</v>
      </c>
      <c r="F772" s="172">
        <v>1</v>
      </c>
      <c r="G772" s="172">
        <f>IF(portfolio_toggle!$A$1=46,E772,
IF(portfolio_toggle!$A$1=38,F772,
"error: please specify 38 or 46 MMT"))</f>
        <v>1</v>
      </c>
    </row>
    <row r="773" spans="1:7" x14ac:dyDescent="0.3">
      <c r="A773" s="171" t="s">
        <v>633</v>
      </c>
      <c r="B773" s="171">
        <v>2026</v>
      </c>
      <c r="C773" s="171">
        <v>4</v>
      </c>
      <c r="D773" s="171" t="s">
        <v>4764</v>
      </c>
      <c r="E773" s="172">
        <v>1</v>
      </c>
      <c r="F773" s="172">
        <v>1</v>
      </c>
      <c r="G773" s="172">
        <f>IF(portfolio_toggle!$A$1=46,E773,
IF(portfolio_toggle!$A$1=38,F773,
"error: please specify 38 or 46 MMT"))</f>
        <v>1</v>
      </c>
    </row>
    <row r="774" spans="1:7" x14ac:dyDescent="0.3">
      <c r="A774" s="171" t="s">
        <v>633</v>
      </c>
      <c r="B774" s="171">
        <v>2026</v>
      </c>
      <c r="C774" s="171">
        <v>5</v>
      </c>
      <c r="D774" s="171" t="s">
        <v>4765</v>
      </c>
      <c r="E774" s="172">
        <v>1</v>
      </c>
      <c r="F774" s="172">
        <v>1</v>
      </c>
      <c r="G774" s="172">
        <f>IF(portfolio_toggle!$A$1=46,E774,
IF(portfolio_toggle!$A$1=38,F774,
"error: please specify 38 or 46 MMT"))</f>
        <v>1</v>
      </c>
    </row>
    <row r="775" spans="1:7" x14ac:dyDescent="0.3">
      <c r="A775" s="171" t="s">
        <v>633</v>
      </c>
      <c r="B775" s="171">
        <v>2026</v>
      </c>
      <c r="C775" s="171">
        <v>6</v>
      </c>
      <c r="D775" s="171" t="s">
        <v>4766</v>
      </c>
      <c r="E775" s="172">
        <v>1</v>
      </c>
      <c r="F775" s="172">
        <v>1</v>
      </c>
      <c r="G775" s="172">
        <f>IF(portfolio_toggle!$A$1=46,E775,
IF(portfolio_toggle!$A$1=38,F775,
"error: please specify 38 or 46 MMT"))</f>
        <v>1</v>
      </c>
    </row>
    <row r="776" spans="1:7" x14ac:dyDescent="0.3">
      <c r="A776" s="171" t="s">
        <v>633</v>
      </c>
      <c r="B776" s="171">
        <v>2026</v>
      </c>
      <c r="C776" s="171">
        <v>7</v>
      </c>
      <c r="D776" s="171" t="s">
        <v>4767</v>
      </c>
      <c r="E776" s="172">
        <v>1</v>
      </c>
      <c r="F776" s="172">
        <v>1</v>
      </c>
      <c r="G776" s="172">
        <f>IF(portfolio_toggle!$A$1=46,E776,
IF(portfolio_toggle!$A$1=38,F776,
"error: please specify 38 or 46 MMT"))</f>
        <v>1</v>
      </c>
    </row>
    <row r="777" spans="1:7" x14ac:dyDescent="0.3">
      <c r="A777" s="171" t="s">
        <v>633</v>
      </c>
      <c r="B777" s="171">
        <v>2026</v>
      </c>
      <c r="C777" s="171">
        <v>8</v>
      </c>
      <c r="D777" s="171" t="s">
        <v>4768</v>
      </c>
      <c r="E777" s="172">
        <v>1</v>
      </c>
      <c r="F777" s="172">
        <v>1</v>
      </c>
      <c r="G777" s="172">
        <f>IF(portfolio_toggle!$A$1=46,E777,
IF(portfolio_toggle!$A$1=38,F777,
"error: please specify 38 or 46 MMT"))</f>
        <v>1</v>
      </c>
    </row>
    <row r="778" spans="1:7" x14ac:dyDescent="0.3">
      <c r="A778" s="171" t="s">
        <v>633</v>
      </c>
      <c r="B778" s="171">
        <v>2026</v>
      </c>
      <c r="C778" s="171">
        <v>9</v>
      </c>
      <c r="D778" s="171" t="s">
        <v>4769</v>
      </c>
      <c r="E778" s="172">
        <v>1</v>
      </c>
      <c r="F778" s="172">
        <v>1</v>
      </c>
      <c r="G778" s="172">
        <f>IF(portfolio_toggle!$A$1=46,E778,
IF(portfolio_toggle!$A$1=38,F778,
"error: please specify 38 or 46 MMT"))</f>
        <v>1</v>
      </c>
    </row>
    <row r="779" spans="1:7" x14ac:dyDescent="0.3">
      <c r="A779" s="171" t="s">
        <v>633</v>
      </c>
      <c r="B779" s="171">
        <v>2026</v>
      </c>
      <c r="C779" s="171">
        <v>10</v>
      </c>
      <c r="D779" s="171" t="s">
        <v>4770</v>
      </c>
      <c r="E779" s="172">
        <v>1</v>
      </c>
      <c r="F779" s="172">
        <v>1</v>
      </c>
      <c r="G779" s="172">
        <f>IF(portfolio_toggle!$A$1=46,E779,
IF(portfolio_toggle!$A$1=38,F779,
"error: please specify 38 or 46 MMT"))</f>
        <v>1</v>
      </c>
    </row>
    <row r="780" spans="1:7" x14ac:dyDescent="0.3">
      <c r="A780" s="171" t="s">
        <v>633</v>
      </c>
      <c r="B780" s="171">
        <v>2026</v>
      </c>
      <c r="C780" s="171">
        <v>11</v>
      </c>
      <c r="D780" s="171" t="s">
        <v>4771</v>
      </c>
      <c r="E780" s="172">
        <v>1</v>
      </c>
      <c r="F780" s="172">
        <v>1</v>
      </c>
      <c r="G780" s="172">
        <f>IF(portfolio_toggle!$A$1=46,E780,
IF(portfolio_toggle!$A$1=38,F780,
"error: please specify 38 or 46 MMT"))</f>
        <v>1</v>
      </c>
    </row>
    <row r="781" spans="1:7" x14ac:dyDescent="0.3">
      <c r="A781" s="171" t="s">
        <v>633</v>
      </c>
      <c r="B781" s="171">
        <v>2026</v>
      </c>
      <c r="C781" s="171">
        <v>12</v>
      </c>
      <c r="D781" s="171" t="s">
        <v>4772</v>
      </c>
      <c r="E781" s="172">
        <v>1</v>
      </c>
      <c r="F781" s="172">
        <v>1</v>
      </c>
      <c r="G781" s="172">
        <f>IF(portfolio_toggle!$A$1=46,E781,
IF(portfolio_toggle!$A$1=38,F781,
"error: please specify 38 or 46 MMT"))</f>
        <v>1</v>
      </c>
    </row>
    <row r="782" spans="1:7" x14ac:dyDescent="0.3">
      <c r="A782" s="171" t="s">
        <v>626</v>
      </c>
      <c r="B782" s="171">
        <v>2027</v>
      </c>
      <c r="C782" s="171">
        <v>1</v>
      </c>
      <c r="D782" s="171" t="s">
        <v>4773</v>
      </c>
      <c r="E782" s="172">
        <v>0.82</v>
      </c>
      <c r="F782" s="172">
        <v>0.82</v>
      </c>
      <c r="G782" s="172">
        <f>IF(portfolio_toggle!$A$1=46,E782,
IF(portfolio_toggle!$A$1=38,F782,
"error: please specify 38 or 46 MMT"))</f>
        <v>0.82</v>
      </c>
    </row>
    <row r="783" spans="1:7" x14ac:dyDescent="0.3">
      <c r="A783" s="171" t="s">
        <v>626</v>
      </c>
      <c r="B783" s="171">
        <v>2027</v>
      </c>
      <c r="C783" s="171">
        <v>2</v>
      </c>
      <c r="D783" s="171" t="s">
        <v>4774</v>
      </c>
      <c r="E783" s="172">
        <v>0.86</v>
      </c>
      <c r="F783" s="172">
        <v>0.86</v>
      </c>
      <c r="G783" s="172">
        <f>IF(portfolio_toggle!$A$1=46,E783,
IF(portfolio_toggle!$A$1=38,F783,
"error: please specify 38 or 46 MMT"))</f>
        <v>0.86</v>
      </c>
    </row>
    <row r="784" spans="1:7" x14ac:dyDescent="0.3">
      <c r="A784" s="171" t="s">
        <v>626</v>
      </c>
      <c r="B784" s="171">
        <v>2027</v>
      </c>
      <c r="C784" s="171">
        <v>3</v>
      </c>
      <c r="D784" s="171" t="s">
        <v>4775</v>
      </c>
      <c r="E784" s="172">
        <v>0.84</v>
      </c>
      <c r="F784" s="172">
        <v>0.84</v>
      </c>
      <c r="G784" s="172">
        <f>IF(portfolio_toggle!$A$1=46,E784,
IF(portfolio_toggle!$A$1=38,F784,
"error: please specify 38 or 46 MMT"))</f>
        <v>0.84</v>
      </c>
    </row>
    <row r="785" spans="1:7" x14ac:dyDescent="0.3">
      <c r="A785" s="171" t="s">
        <v>626</v>
      </c>
      <c r="B785" s="171">
        <v>2027</v>
      </c>
      <c r="C785" s="171">
        <v>4</v>
      </c>
      <c r="D785" s="171" t="s">
        <v>4776</v>
      </c>
      <c r="E785" s="172">
        <v>0.76</v>
      </c>
      <c r="F785" s="172">
        <v>0.76</v>
      </c>
      <c r="G785" s="172">
        <f>IF(portfolio_toggle!$A$1=46,E785,
IF(portfolio_toggle!$A$1=38,F785,
"error: please specify 38 or 46 MMT"))</f>
        <v>0.76</v>
      </c>
    </row>
    <row r="786" spans="1:7" x14ac:dyDescent="0.3">
      <c r="A786" s="171" t="s">
        <v>626</v>
      </c>
      <c r="B786" s="171">
        <v>2027</v>
      </c>
      <c r="C786" s="171">
        <v>5</v>
      </c>
      <c r="D786" s="171" t="s">
        <v>4777</v>
      </c>
      <c r="E786" s="172">
        <v>0.83</v>
      </c>
      <c r="F786" s="172">
        <v>0.83</v>
      </c>
      <c r="G786" s="172">
        <f>IF(portfolio_toggle!$A$1=46,E786,
IF(portfolio_toggle!$A$1=38,F786,
"error: please specify 38 or 46 MMT"))</f>
        <v>0.83</v>
      </c>
    </row>
    <row r="787" spans="1:7" x14ac:dyDescent="0.3">
      <c r="A787" s="171" t="s">
        <v>626</v>
      </c>
      <c r="B787" s="171">
        <v>2027</v>
      </c>
      <c r="C787" s="171">
        <v>6</v>
      </c>
      <c r="D787" s="171" t="s">
        <v>4778</v>
      </c>
      <c r="E787" s="172">
        <v>0.89</v>
      </c>
      <c r="F787" s="172">
        <v>0.89</v>
      </c>
      <c r="G787" s="172">
        <f>IF(portfolio_toggle!$A$1=46,E787,
IF(portfolio_toggle!$A$1=38,F787,
"error: please specify 38 or 46 MMT"))</f>
        <v>0.89</v>
      </c>
    </row>
    <row r="788" spans="1:7" x14ac:dyDescent="0.3">
      <c r="A788" s="171" t="s">
        <v>626</v>
      </c>
      <c r="B788" s="171">
        <v>2027</v>
      </c>
      <c r="C788" s="171">
        <v>7</v>
      </c>
      <c r="D788" s="171" t="s">
        <v>4779</v>
      </c>
      <c r="E788" s="172">
        <v>0.87</v>
      </c>
      <c r="F788" s="172">
        <v>0.87</v>
      </c>
      <c r="G788" s="172">
        <f>IF(portfolio_toggle!$A$1=46,E788,
IF(portfolio_toggle!$A$1=38,F788,
"error: please specify 38 or 46 MMT"))</f>
        <v>0.87</v>
      </c>
    </row>
    <row r="789" spans="1:7" x14ac:dyDescent="0.3">
      <c r="A789" s="171" t="s">
        <v>626</v>
      </c>
      <c r="B789" s="171">
        <v>2027</v>
      </c>
      <c r="C789" s="171">
        <v>8</v>
      </c>
      <c r="D789" s="171" t="s">
        <v>4780</v>
      </c>
      <c r="E789" s="172">
        <v>0.9</v>
      </c>
      <c r="F789" s="172">
        <v>0.9</v>
      </c>
      <c r="G789" s="172">
        <f>IF(portfolio_toggle!$A$1=46,E789,
IF(portfolio_toggle!$A$1=38,F789,
"error: please specify 38 or 46 MMT"))</f>
        <v>0.9</v>
      </c>
    </row>
    <row r="790" spans="1:7" x14ac:dyDescent="0.3">
      <c r="A790" s="171" t="s">
        <v>626</v>
      </c>
      <c r="B790" s="171">
        <v>2027</v>
      </c>
      <c r="C790" s="171">
        <v>9</v>
      </c>
      <c r="D790" s="171" t="s">
        <v>4781</v>
      </c>
      <c r="E790" s="172">
        <v>0.9</v>
      </c>
      <c r="F790" s="172">
        <v>0.9</v>
      </c>
      <c r="G790" s="172">
        <f>IF(portfolio_toggle!$A$1=46,E790,
IF(portfolio_toggle!$A$1=38,F790,
"error: please specify 38 or 46 MMT"))</f>
        <v>0.9</v>
      </c>
    </row>
    <row r="791" spans="1:7" x14ac:dyDescent="0.3">
      <c r="A791" s="171" t="s">
        <v>626</v>
      </c>
      <c r="B791" s="171">
        <v>2027</v>
      </c>
      <c r="C791" s="171">
        <v>10</v>
      </c>
      <c r="D791" s="171" t="s">
        <v>4782</v>
      </c>
      <c r="E791" s="172">
        <v>0.81</v>
      </c>
      <c r="F791" s="172">
        <v>0.81</v>
      </c>
      <c r="G791" s="172">
        <f>IF(portfolio_toggle!$A$1=46,E791,
IF(portfolio_toggle!$A$1=38,F791,
"error: please specify 38 or 46 MMT"))</f>
        <v>0.81</v>
      </c>
    </row>
    <row r="792" spans="1:7" x14ac:dyDescent="0.3">
      <c r="A792" s="171" t="s">
        <v>626</v>
      </c>
      <c r="B792" s="171">
        <v>2027</v>
      </c>
      <c r="C792" s="171">
        <v>11</v>
      </c>
      <c r="D792" s="171" t="s">
        <v>4783</v>
      </c>
      <c r="E792" s="172">
        <v>0.85</v>
      </c>
      <c r="F792" s="172">
        <v>0.85</v>
      </c>
      <c r="G792" s="172">
        <f>IF(portfolio_toggle!$A$1=46,E792,
IF(portfolio_toggle!$A$1=38,F792,
"error: please specify 38 or 46 MMT"))</f>
        <v>0.85</v>
      </c>
    </row>
    <row r="793" spans="1:7" x14ac:dyDescent="0.3">
      <c r="A793" s="171" t="s">
        <v>626</v>
      </c>
      <c r="B793" s="171">
        <v>2027</v>
      </c>
      <c r="C793" s="171">
        <v>12</v>
      </c>
      <c r="D793" s="171" t="s">
        <v>4784</v>
      </c>
      <c r="E793" s="172">
        <v>0.86</v>
      </c>
      <c r="F793" s="172">
        <v>0.86</v>
      </c>
      <c r="G793" s="172">
        <f>IF(portfolio_toggle!$A$1=46,E793,
IF(portfolio_toggle!$A$1=38,F793,
"error: please specify 38 or 46 MMT"))</f>
        <v>0.86</v>
      </c>
    </row>
    <row r="794" spans="1:7" x14ac:dyDescent="0.3">
      <c r="A794" s="171" t="s">
        <v>627</v>
      </c>
      <c r="B794" s="171">
        <v>2027</v>
      </c>
      <c r="C794" s="171">
        <v>1</v>
      </c>
      <c r="D794" s="171" t="s">
        <v>4785</v>
      </c>
      <c r="E794" s="172">
        <v>0.81</v>
      </c>
      <c r="F794" s="172">
        <v>0.81</v>
      </c>
      <c r="G794" s="172">
        <f>IF(portfolio_toggle!$A$1=46,E794,
IF(portfolio_toggle!$A$1=38,F794,
"error: please specify 38 or 46 MMT"))</f>
        <v>0.81</v>
      </c>
    </row>
    <row r="795" spans="1:7" x14ac:dyDescent="0.3">
      <c r="A795" s="171" t="s">
        <v>627</v>
      </c>
      <c r="B795" s="171">
        <v>2027</v>
      </c>
      <c r="C795" s="171">
        <v>2</v>
      </c>
      <c r="D795" s="171" t="s">
        <v>4786</v>
      </c>
      <c r="E795" s="172">
        <v>0.79</v>
      </c>
      <c r="F795" s="172">
        <v>0.79</v>
      </c>
      <c r="G795" s="172">
        <f>IF(portfolio_toggle!$A$1=46,E795,
IF(portfolio_toggle!$A$1=38,F795,
"error: please specify 38 or 46 MMT"))</f>
        <v>0.79</v>
      </c>
    </row>
    <row r="796" spans="1:7" x14ac:dyDescent="0.3">
      <c r="A796" s="171" t="s">
        <v>627</v>
      </c>
      <c r="B796" s="171">
        <v>2027</v>
      </c>
      <c r="C796" s="171">
        <v>3</v>
      </c>
      <c r="D796" s="171" t="s">
        <v>4787</v>
      </c>
      <c r="E796" s="172">
        <v>0.73</v>
      </c>
      <c r="F796" s="172">
        <v>0.73</v>
      </c>
      <c r="G796" s="172">
        <f>IF(portfolio_toggle!$A$1=46,E796,
IF(portfolio_toggle!$A$1=38,F796,
"error: please specify 38 or 46 MMT"))</f>
        <v>0.73</v>
      </c>
    </row>
    <row r="797" spans="1:7" x14ac:dyDescent="0.3">
      <c r="A797" s="171" t="s">
        <v>627</v>
      </c>
      <c r="B797" s="171">
        <v>2027</v>
      </c>
      <c r="C797" s="171">
        <v>4</v>
      </c>
      <c r="D797" s="171" t="s">
        <v>4788</v>
      </c>
      <c r="E797" s="172">
        <v>0.66</v>
      </c>
      <c r="F797" s="172">
        <v>0.66</v>
      </c>
      <c r="G797" s="172">
        <f>IF(portfolio_toggle!$A$1=46,E797,
IF(portfolio_toggle!$A$1=38,F797,
"error: please specify 38 or 46 MMT"))</f>
        <v>0.66</v>
      </c>
    </row>
    <row r="798" spans="1:7" x14ac:dyDescent="0.3">
      <c r="A798" s="171" t="s">
        <v>627</v>
      </c>
      <c r="B798" s="171">
        <v>2027</v>
      </c>
      <c r="C798" s="171">
        <v>5</v>
      </c>
      <c r="D798" s="171" t="s">
        <v>4789</v>
      </c>
      <c r="E798" s="172">
        <v>0.79</v>
      </c>
      <c r="F798" s="172">
        <v>0.79</v>
      </c>
      <c r="G798" s="172">
        <f>IF(portfolio_toggle!$A$1=46,E798,
IF(portfolio_toggle!$A$1=38,F798,
"error: please specify 38 or 46 MMT"))</f>
        <v>0.79</v>
      </c>
    </row>
    <row r="799" spans="1:7" x14ac:dyDescent="0.3">
      <c r="A799" s="171" t="s">
        <v>627</v>
      </c>
      <c r="B799" s="171">
        <v>2027</v>
      </c>
      <c r="C799" s="171">
        <v>6</v>
      </c>
      <c r="D799" s="171" t="s">
        <v>4790</v>
      </c>
      <c r="E799" s="172">
        <v>0.85</v>
      </c>
      <c r="F799" s="172">
        <v>0.85</v>
      </c>
      <c r="G799" s="172">
        <f>IF(portfolio_toggle!$A$1=46,E799,
IF(portfolio_toggle!$A$1=38,F799,
"error: please specify 38 or 46 MMT"))</f>
        <v>0.85</v>
      </c>
    </row>
    <row r="800" spans="1:7" x14ac:dyDescent="0.3">
      <c r="A800" s="171" t="s">
        <v>627</v>
      </c>
      <c r="B800" s="171">
        <v>2027</v>
      </c>
      <c r="C800" s="171">
        <v>7</v>
      </c>
      <c r="D800" s="171" t="s">
        <v>4791</v>
      </c>
      <c r="E800" s="172">
        <v>0.83</v>
      </c>
      <c r="F800" s="172">
        <v>0.83</v>
      </c>
      <c r="G800" s="172">
        <f>IF(portfolio_toggle!$A$1=46,E800,
IF(portfolio_toggle!$A$1=38,F800,
"error: please specify 38 or 46 MMT"))</f>
        <v>0.83</v>
      </c>
    </row>
    <row r="801" spans="1:7" x14ac:dyDescent="0.3">
      <c r="A801" s="171" t="s">
        <v>627</v>
      </c>
      <c r="B801" s="171">
        <v>2027</v>
      </c>
      <c r="C801" s="171">
        <v>8</v>
      </c>
      <c r="D801" s="171" t="s">
        <v>4792</v>
      </c>
      <c r="E801" s="172">
        <v>0.83</v>
      </c>
      <c r="F801" s="172">
        <v>0.83</v>
      </c>
      <c r="G801" s="172">
        <f>IF(portfolio_toggle!$A$1=46,E801,
IF(portfolio_toggle!$A$1=38,F801,
"error: please specify 38 or 46 MMT"))</f>
        <v>0.83</v>
      </c>
    </row>
    <row r="802" spans="1:7" x14ac:dyDescent="0.3">
      <c r="A802" s="171" t="s">
        <v>627</v>
      </c>
      <c r="B802" s="171">
        <v>2027</v>
      </c>
      <c r="C802" s="171">
        <v>9</v>
      </c>
      <c r="D802" s="171" t="s">
        <v>4793</v>
      </c>
      <c r="E802" s="172">
        <v>0.8</v>
      </c>
      <c r="F802" s="172">
        <v>0.8</v>
      </c>
      <c r="G802" s="172">
        <f>IF(portfolio_toggle!$A$1=46,E802,
IF(portfolio_toggle!$A$1=38,F802,
"error: please specify 38 or 46 MMT"))</f>
        <v>0.8</v>
      </c>
    </row>
    <row r="803" spans="1:7" x14ac:dyDescent="0.3">
      <c r="A803" s="171" t="s">
        <v>627</v>
      </c>
      <c r="B803" s="171">
        <v>2027</v>
      </c>
      <c r="C803" s="171">
        <v>10</v>
      </c>
      <c r="D803" s="171" t="s">
        <v>4794</v>
      </c>
      <c r="E803" s="172">
        <v>0.72</v>
      </c>
      <c r="F803" s="172">
        <v>0.72</v>
      </c>
      <c r="G803" s="172">
        <f>IF(portfolio_toggle!$A$1=46,E803,
IF(portfolio_toggle!$A$1=38,F803,
"error: please specify 38 or 46 MMT"))</f>
        <v>0.72</v>
      </c>
    </row>
    <row r="804" spans="1:7" x14ac:dyDescent="0.3">
      <c r="A804" s="171" t="s">
        <v>627</v>
      </c>
      <c r="B804" s="171">
        <v>2027</v>
      </c>
      <c r="C804" s="171">
        <v>11</v>
      </c>
      <c r="D804" s="171" t="s">
        <v>4795</v>
      </c>
      <c r="E804" s="172">
        <v>0.78</v>
      </c>
      <c r="F804" s="172">
        <v>0.78</v>
      </c>
      <c r="G804" s="172">
        <f>IF(portfolio_toggle!$A$1=46,E804,
IF(portfolio_toggle!$A$1=38,F804,
"error: please specify 38 or 46 MMT"))</f>
        <v>0.78</v>
      </c>
    </row>
    <row r="805" spans="1:7" x14ac:dyDescent="0.3">
      <c r="A805" s="171" t="s">
        <v>627</v>
      </c>
      <c r="B805" s="171">
        <v>2027</v>
      </c>
      <c r="C805" s="171">
        <v>12</v>
      </c>
      <c r="D805" s="171" t="s">
        <v>4796</v>
      </c>
      <c r="E805" s="172">
        <v>0.82</v>
      </c>
      <c r="F805" s="172">
        <v>0.82</v>
      </c>
      <c r="G805" s="172">
        <f>IF(portfolio_toggle!$A$1=46,E805,
IF(portfolio_toggle!$A$1=38,F805,
"error: please specify 38 or 46 MMT"))</f>
        <v>0.82</v>
      </c>
    </row>
    <row r="806" spans="1:7" x14ac:dyDescent="0.3">
      <c r="A806" s="171" t="s">
        <v>629</v>
      </c>
      <c r="B806" s="171">
        <v>2027</v>
      </c>
      <c r="C806" s="171">
        <v>1</v>
      </c>
      <c r="D806" s="171" t="s">
        <v>4797</v>
      </c>
      <c r="E806" s="172">
        <v>0.95</v>
      </c>
      <c r="F806" s="172">
        <v>0.95</v>
      </c>
      <c r="G806" s="172">
        <f>IF(portfolio_toggle!$A$1=46,E806,
IF(portfolio_toggle!$A$1=38,F806,
"error: please specify 38 or 46 MMT"))</f>
        <v>0.95</v>
      </c>
    </row>
    <row r="807" spans="1:7" x14ac:dyDescent="0.3">
      <c r="A807" s="171" t="s">
        <v>629</v>
      </c>
      <c r="B807" s="171">
        <v>2027</v>
      </c>
      <c r="C807" s="171">
        <v>2</v>
      </c>
      <c r="D807" s="171" t="s">
        <v>4798</v>
      </c>
      <c r="E807" s="172">
        <v>0.92</v>
      </c>
      <c r="F807" s="172">
        <v>0.92</v>
      </c>
      <c r="G807" s="172">
        <f>IF(portfolio_toggle!$A$1=46,E807,
IF(portfolio_toggle!$A$1=38,F807,
"error: please specify 38 or 46 MMT"))</f>
        <v>0.92</v>
      </c>
    </row>
    <row r="808" spans="1:7" x14ac:dyDescent="0.3">
      <c r="A808" s="171" t="s">
        <v>629</v>
      </c>
      <c r="B808" s="171">
        <v>2027</v>
      </c>
      <c r="C808" s="171">
        <v>3</v>
      </c>
      <c r="D808" s="171" t="s">
        <v>4799</v>
      </c>
      <c r="E808" s="172">
        <v>0.88</v>
      </c>
      <c r="F808" s="172">
        <v>0.88</v>
      </c>
      <c r="G808" s="172">
        <f>IF(portfolio_toggle!$A$1=46,E808,
IF(portfolio_toggle!$A$1=38,F808,
"error: please specify 38 or 46 MMT"))</f>
        <v>0.88</v>
      </c>
    </row>
    <row r="809" spans="1:7" x14ac:dyDescent="0.3">
      <c r="A809" s="171" t="s">
        <v>629</v>
      </c>
      <c r="B809" s="171">
        <v>2027</v>
      </c>
      <c r="C809" s="171">
        <v>4</v>
      </c>
      <c r="D809" s="171" t="s">
        <v>4800</v>
      </c>
      <c r="E809" s="172">
        <v>0.76</v>
      </c>
      <c r="F809" s="172">
        <v>0.76</v>
      </c>
      <c r="G809" s="172">
        <f>IF(portfolio_toggle!$A$1=46,E809,
IF(portfolio_toggle!$A$1=38,F809,
"error: please specify 38 or 46 MMT"))</f>
        <v>0.76</v>
      </c>
    </row>
    <row r="810" spans="1:7" x14ac:dyDescent="0.3">
      <c r="A810" s="171" t="s">
        <v>629</v>
      </c>
      <c r="B810" s="171">
        <v>2027</v>
      </c>
      <c r="C810" s="171">
        <v>5</v>
      </c>
      <c r="D810" s="171" t="s">
        <v>4801</v>
      </c>
      <c r="E810" s="172">
        <v>0.74</v>
      </c>
      <c r="F810" s="172">
        <v>0.74</v>
      </c>
      <c r="G810" s="172">
        <f>IF(portfolio_toggle!$A$1=46,E810,
IF(portfolio_toggle!$A$1=38,F810,
"error: please specify 38 or 46 MMT"))</f>
        <v>0.74</v>
      </c>
    </row>
    <row r="811" spans="1:7" x14ac:dyDescent="0.3">
      <c r="A811" s="171" t="s">
        <v>629</v>
      </c>
      <c r="B811" s="171">
        <v>2027</v>
      </c>
      <c r="C811" s="171">
        <v>6</v>
      </c>
      <c r="D811" s="171" t="s">
        <v>4802</v>
      </c>
      <c r="E811" s="172">
        <v>0.7</v>
      </c>
      <c r="F811" s="172">
        <v>0.7</v>
      </c>
      <c r="G811" s="172">
        <f>IF(portfolio_toggle!$A$1=46,E811,
IF(portfolio_toggle!$A$1=38,F811,
"error: please specify 38 or 46 MMT"))</f>
        <v>0.7</v>
      </c>
    </row>
    <row r="812" spans="1:7" x14ac:dyDescent="0.3">
      <c r="A812" s="171" t="s">
        <v>629</v>
      </c>
      <c r="B812" s="171">
        <v>2027</v>
      </c>
      <c r="C812" s="171">
        <v>7</v>
      </c>
      <c r="D812" s="171" t="s">
        <v>4803</v>
      </c>
      <c r="E812" s="172">
        <v>0.84</v>
      </c>
      <c r="F812" s="172">
        <v>0.84</v>
      </c>
      <c r="G812" s="172">
        <f>IF(portfolio_toggle!$A$1=46,E812,
IF(portfolio_toggle!$A$1=38,F812,
"error: please specify 38 or 46 MMT"))</f>
        <v>0.84</v>
      </c>
    </row>
    <row r="813" spans="1:7" x14ac:dyDescent="0.3">
      <c r="A813" s="171" t="s">
        <v>629</v>
      </c>
      <c r="B813" s="171">
        <v>2027</v>
      </c>
      <c r="C813" s="171">
        <v>8</v>
      </c>
      <c r="D813" s="171" t="s">
        <v>4804</v>
      </c>
      <c r="E813" s="172">
        <v>0.82</v>
      </c>
      <c r="F813" s="172">
        <v>0.82</v>
      </c>
      <c r="G813" s="172">
        <f>IF(portfolio_toggle!$A$1=46,E813,
IF(portfolio_toggle!$A$1=38,F813,
"error: please specify 38 or 46 MMT"))</f>
        <v>0.82</v>
      </c>
    </row>
    <row r="814" spans="1:7" x14ac:dyDescent="0.3">
      <c r="A814" s="171" t="s">
        <v>629</v>
      </c>
      <c r="B814" s="171">
        <v>2027</v>
      </c>
      <c r="C814" s="171">
        <v>9</v>
      </c>
      <c r="D814" s="171" t="s">
        <v>4805</v>
      </c>
      <c r="E814" s="172">
        <v>0.83</v>
      </c>
      <c r="F814" s="172">
        <v>0.83</v>
      </c>
      <c r="G814" s="172">
        <f>IF(portfolio_toggle!$A$1=46,E814,
IF(portfolio_toggle!$A$1=38,F814,
"error: please specify 38 or 46 MMT"))</f>
        <v>0.83</v>
      </c>
    </row>
    <row r="815" spans="1:7" x14ac:dyDescent="0.3">
      <c r="A815" s="171" t="s">
        <v>629</v>
      </c>
      <c r="B815" s="171">
        <v>2027</v>
      </c>
      <c r="C815" s="171">
        <v>10</v>
      </c>
      <c r="D815" s="171" t="s">
        <v>4806</v>
      </c>
      <c r="E815" s="172">
        <v>0.86</v>
      </c>
      <c r="F815" s="172">
        <v>0.86</v>
      </c>
      <c r="G815" s="172">
        <f>IF(portfolio_toggle!$A$1=46,E815,
IF(portfolio_toggle!$A$1=38,F815,
"error: please specify 38 or 46 MMT"))</f>
        <v>0.86</v>
      </c>
    </row>
    <row r="816" spans="1:7" x14ac:dyDescent="0.3">
      <c r="A816" s="171" t="s">
        <v>629</v>
      </c>
      <c r="B816" s="171">
        <v>2027</v>
      </c>
      <c r="C816" s="171">
        <v>11</v>
      </c>
      <c r="D816" s="171" t="s">
        <v>4807</v>
      </c>
      <c r="E816" s="172">
        <v>0.93</v>
      </c>
      <c r="F816" s="172">
        <v>0.93</v>
      </c>
      <c r="G816" s="172">
        <f>IF(portfolio_toggle!$A$1=46,E816,
IF(portfolio_toggle!$A$1=38,F816,
"error: please specify 38 or 46 MMT"))</f>
        <v>0.93</v>
      </c>
    </row>
    <row r="817" spans="1:7" x14ac:dyDescent="0.3">
      <c r="A817" s="171" t="s">
        <v>629</v>
      </c>
      <c r="B817" s="171">
        <v>2027</v>
      </c>
      <c r="C817" s="171">
        <v>12</v>
      </c>
      <c r="D817" s="171" t="s">
        <v>4808</v>
      </c>
      <c r="E817" s="172">
        <v>0.95</v>
      </c>
      <c r="F817" s="172">
        <v>0.95</v>
      </c>
      <c r="G817" s="172">
        <f>IF(portfolio_toggle!$A$1=46,E817,
IF(portfolio_toggle!$A$1=38,F817,
"error: please specify 38 or 46 MMT"))</f>
        <v>0.95</v>
      </c>
    </row>
    <row r="818" spans="1:7" x14ac:dyDescent="0.3">
      <c r="A818" s="171" t="s">
        <v>630</v>
      </c>
      <c r="B818" s="171">
        <v>2027</v>
      </c>
      <c r="C818" s="171">
        <v>1</v>
      </c>
      <c r="D818" s="171" t="s">
        <v>4809</v>
      </c>
      <c r="E818" s="172">
        <v>0.6</v>
      </c>
      <c r="F818" s="172">
        <v>0.6</v>
      </c>
      <c r="G818" s="172">
        <f>IF(portfolio_toggle!$A$1=46,E818,
IF(portfolio_toggle!$A$1=38,F818,
"error: please specify 38 or 46 MMT"))</f>
        <v>0.6</v>
      </c>
    </row>
    <row r="819" spans="1:7" x14ac:dyDescent="0.3">
      <c r="A819" s="171" t="s">
        <v>630</v>
      </c>
      <c r="B819" s="171">
        <v>2027</v>
      </c>
      <c r="C819" s="171">
        <v>2</v>
      </c>
      <c r="D819" s="171" t="s">
        <v>4810</v>
      </c>
      <c r="E819" s="172">
        <v>0.7</v>
      </c>
      <c r="F819" s="172">
        <v>0.7</v>
      </c>
      <c r="G819" s="172">
        <f>IF(portfolio_toggle!$A$1=46,E819,
IF(portfolio_toggle!$A$1=38,F819,
"error: please specify 38 or 46 MMT"))</f>
        <v>0.7</v>
      </c>
    </row>
    <row r="820" spans="1:7" x14ac:dyDescent="0.3">
      <c r="A820" s="171" t="s">
        <v>630</v>
      </c>
      <c r="B820" s="171">
        <v>2027</v>
      </c>
      <c r="C820" s="171">
        <v>3</v>
      </c>
      <c r="D820" s="171" t="s">
        <v>4811</v>
      </c>
      <c r="E820" s="172">
        <v>0.73</v>
      </c>
      <c r="F820" s="172">
        <v>0.73</v>
      </c>
      <c r="G820" s="172">
        <f>IF(portfolio_toggle!$A$1=46,E820,
IF(portfolio_toggle!$A$1=38,F820,
"error: please specify 38 or 46 MMT"))</f>
        <v>0.73</v>
      </c>
    </row>
    <row r="821" spans="1:7" x14ac:dyDescent="0.3">
      <c r="A821" s="171" t="s">
        <v>630</v>
      </c>
      <c r="B821" s="171">
        <v>2027</v>
      </c>
      <c r="C821" s="171">
        <v>4</v>
      </c>
      <c r="D821" s="171" t="s">
        <v>4812</v>
      </c>
      <c r="E821" s="172">
        <v>0.72</v>
      </c>
      <c r="F821" s="172">
        <v>0.72</v>
      </c>
      <c r="G821" s="172">
        <f>IF(portfolio_toggle!$A$1=46,E821,
IF(portfolio_toggle!$A$1=38,F821,
"error: please specify 38 or 46 MMT"))</f>
        <v>0.72</v>
      </c>
    </row>
    <row r="822" spans="1:7" x14ac:dyDescent="0.3">
      <c r="A822" s="171" t="s">
        <v>630</v>
      </c>
      <c r="B822" s="171">
        <v>2027</v>
      </c>
      <c r="C822" s="171">
        <v>5</v>
      </c>
      <c r="D822" s="171" t="s">
        <v>4813</v>
      </c>
      <c r="E822" s="172">
        <v>0.69</v>
      </c>
      <c r="F822" s="172">
        <v>0.69</v>
      </c>
      <c r="G822" s="172">
        <f>IF(portfolio_toggle!$A$1=46,E822,
IF(portfolio_toggle!$A$1=38,F822,
"error: please specify 38 or 46 MMT"))</f>
        <v>0.69</v>
      </c>
    </row>
    <row r="823" spans="1:7" x14ac:dyDescent="0.3">
      <c r="A823" s="171" t="s">
        <v>630</v>
      </c>
      <c r="B823" s="171">
        <v>2027</v>
      </c>
      <c r="C823" s="171">
        <v>6</v>
      </c>
      <c r="D823" s="171" t="s">
        <v>4814</v>
      </c>
      <c r="E823" s="172">
        <v>0.74</v>
      </c>
      <c r="F823" s="172">
        <v>0.74</v>
      </c>
      <c r="G823" s="172">
        <f>IF(portfolio_toggle!$A$1=46,E823,
IF(portfolio_toggle!$A$1=38,F823,
"error: please specify 38 or 46 MMT"))</f>
        <v>0.74</v>
      </c>
    </row>
    <row r="824" spans="1:7" x14ac:dyDescent="0.3">
      <c r="A824" s="171" t="s">
        <v>630</v>
      </c>
      <c r="B824" s="171">
        <v>2027</v>
      </c>
      <c r="C824" s="171">
        <v>7</v>
      </c>
      <c r="D824" s="171" t="s">
        <v>4815</v>
      </c>
      <c r="E824" s="172">
        <v>0.73</v>
      </c>
      <c r="F824" s="172">
        <v>0.73</v>
      </c>
      <c r="G824" s="172">
        <f>IF(portfolio_toggle!$A$1=46,E824,
IF(portfolio_toggle!$A$1=38,F824,
"error: please specify 38 or 46 MMT"))</f>
        <v>0.73</v>
      </c>
    </row>
    <row r="825" spans="1:7" x14ac:dyDescent="0.3">
      <c r="A825" s="171" t="s">
        <v>630</v>
      </c>
      <c r="B825" s="171">
        <v>2027</v>
      </c>
      <c r="C825" s="171">
        <v>8</v>
      </c>
      <c r="D825" s="171" t="s">
        <v>4816</v>
      </c>
      <c r="E825" s="172">
        <v>0.72</v>
      </c>
      <c r="F825" s="172">
        <v>0.72</v>
      </c>
      <c r="G825" s="172">
        <f>IF(portfolio_toggle!$A$1=46,E825,
IF(portfolio_toggle!$A$1=38,F825,
"error: please specify 38 or 46 MMT"))</f>
        <v>0.72</v>
      </c>
    </row>
    <row r="826" spans="1:7" x14ac:dyDescent="0.3">
      <c r="A826" s="171" t="s">
        <v>630</v>
      </c>
      <c r="B826" s="171">
        <v>2027</v>
      </c>
      <c r="C826" s="171">
        <v>9</v>
      </c>
      <c r="D826" s="171" t="s">
        <v>4817</v>
      </c>
      <c r="E826" s="172">
        <v>0.71</v>
      </c>
      <c r="F826" s="172">
        <v>0.71</v>
      </c>
      <c r="G826" s="172">
        <f>IF(portfolio_toggle!$A$1=46,E826,
IF(portfolio_toggle!$A$1=38,F826,
"error: please specify 38 or 46 MMT"))</f>
        <v>0.71</v>
      </c>
    </row>
    <row r="827" spans="1:7" x14ac:dyDescent="0.3">
      <c r="A827" s="171" t="s">
        <v>630</v>
      </c>
      <c r="B827" s="171">
        <v>2027</v>
      </c>
      <c r="C827" s="171">
        <v>10</v>
      </c>
      <c r="D827" s="171" t="s">
        <v>4818</v>
      </c>
      <c r="E827" s="172">
        <v>0.64</v>
      </c>
      <c r="F827" s="172">
        <v>0.64</v>
      </c>
      <c r="G827" s="172">
        <f>IF(portfolio_toggle!$A$1=46,E827,
IF(portfolio_toggle!$A$1=38,F827,
"error: please specify 38 or 46 MMT"))</f>
        <v>0.64</v>
      </c>
    </row>
    <row r="828" spans="1:7" x14ac:dyDescent="0.3">
      <c r="A828" s="171" t="s">
        <v>630</v>
      </c>
      <c r="B828" s="171">
        <v>2027</v>
      </c>
      <c r="C828" s="171">
        <v>11</v>
      </c>
      <c r="D828" s="171" t="s">
        <v>4819</v>
      </c>
      <c r="E828" s="172">
        <v>0.56000000000000005</v>
      </c>
      <c r="F828" s="172">
        <v>0.56000000000000005</v>
      </c>
      <c r="G828" s="172">
        <f>IF(portfolio_toggle!$A$1=46,E828,
IF(portfolio_toggle!$A$1=38,F828,
"error: please specify 38 or 46 MMT"))</f>
        <v>0.56000000000000005</v>
      </c>
    </row>
    <row r="829" spans="1:7" x14ac:dyDescent="0.3">
      <c r="A829" s="171" t="s">
        <v>630</v>
      </c>
      <c r="B829" s="171">
        <v>2027</v>
      </c>
      <c r="C829" s="171">
        <v>12</v>
      </c>
      <c r="D829" s="171" t="s">
        <v>4820</v>
      </c>
      <c r="E829" s="172">
        <v>0.64</v>
      </c>
      <c r="F829" s="172">
        <v>0.64</v>
      </c>
      <c r="G829" s="172">
        <f>IF(portfolio_toggle!$A$1=46,E829,
IF(portfolio_toggle!$A$1=38,F829,
"error: please specify 38 or 46 MMT"))</f>
        <v>0.64</v>
      </c>
    </row>
    <row r="830" spans="1:7" x14ac:dyDescent="0.3">
      <c r="A830" s="171" t="s">
        <v>631</v>
      </c>
      <c r="B830" s="171">
        <v>2027</v>
      </c>
      <c r="C830" s="171">
        <v>1</v>
      </c>
      <c r="D830" s="171" t="s">
        <v>4821</v>
      </c>
      <c r="E830" s="172">
        <v>1</v>
      </c>
      <c r="F830" s="172">
        <v>1</v>
      </c>
      <c r="G830" s="172">
        <f>IF(portfolio_toggle!$A$1=46,E830,
IF(portfolio_toggle!$A$1=38,F830,
"error: please specify 38 or 46 MMT"))</f>
        <v>1</v>
      </c>
    </row>
    <row r="831" spans="1:7" x14ac:dyDescent="0.3">
      <c r="A831" s="171" t="s">
        <v>631</v>
      </c>
      <c r="B831" s="171">
        <v>2027</v>
      </c>
      <c r="C831" s="171">
        <v>2</v>
      </c>
      <c r="D831" s="171" t="s">
        <v>4822</v>
      </c>
      <c r="E831" s="172">
        <v>1</v>
      </c>
      <c r="F831" s="172">
        <v>1</v>
      </c>
      <c r="G831" s="172">
        <f>IF(portfolio_toggle!$A$1=46,E831,
IF(portfolio_toggle!$A$1=38,F831,
"error: please specify 38 or 46 MMT"))</f>
        <v>1</v>
      </c>
    </row>
    <row r="832" spans="1:7" x14ac:dyDescent="0.3">
      <c r="A832" s="171" t="s">
        <v>631</v>
      </c>
      <c r="B832" s="171">
        <v>2027</v>
      </c>
      <c r="C832" s="171">
        <v>3</v>
      </c>
      <c r="D832" s="171" t="s">
        <v>4823</v>
      </c>
      <c r="E832" s="172">
        <v>1</v>
      </c>
      <c r="F832" s="172">
        <v>1</v>
      </c>
      <c r="G832" s="172">
        <f>IF(portfolio_toggle!$A$1=46,E832,
IF(portfolio_toggle!$A$1=38,F832,
"error: please specify 38 or 46 MMT"))</f>
        <v>1</v>
      </c>
    </row>
    <row r="833" spans="1:7" x14ac:dyDescent="0.3">
      <c r="A833" s="171" t="s">
        <v>631</v>
      </c>
      <c r="B833" s="171">
        <v>2027</v>
      </c>
      <c r="C833" s="171">
        <v>4</v>
      </c>
      <c r="D833" s="171" t="s">
        <v>4824</v>
      </c>
      <c r="E833" s="172">
        <v>1</v>
      </c>
      <c r="F833" s="172">
        <v>1</v>
      </c>
      <c r="G833" s="172">
        <f>IF(portfolio_toggle!$A$1=46,E833,
IF(portfolio_toggle!$A$1=38,F833,
"error: please specify 38 or 46 MMT"))</f>
        <v>1</v>
      </c>
    </row>
    <row r="834" spans="1:7" x14ac:dyDescent="0.3">
      <c r="A834" s="171" t="s">
        <v>631</v>
      </c>
      <c r="B834" s="171">
        <v>2027</v>
      </c>
      <c r="C834" s="171">
        <v>5</v>
      </c>
      <c r="D834" s="171" t="s">
        <v>4825</v>
      </c>
      <c r="E834" s="172">
        <v>1</v>
      </c>
      <c r="F834" s="172">
        <v>1</v>
      </c>
      <c r="G834" s="172">
        <f>IF(portfolio_toggle!$A$1=46,E834,
IF(portfolio_toggle!$A$1=38,F834,
"error: please specify 38 or 46 MMT"))</f>
        <v>1</v>
      </c>
    </row>
    <row r="835" spans="1:7" x14ac:dyDescent="0.3">
      <c r="A835" s="171" t="s">
        <v>631</v>
      </c>
      <c r="B835" s="171">
        <v>2027</v>
      </c>
      <c r="C835" s="171">
        <v>6</v>
      </c>
      <c r="D835" s="171" t="s">
        <v>4826</v>
      </c>
      <c r="E835" s="172">
        <v>1</v>
      </c>
      <c r="F835" s="172">
        <v>1</v>
      </c>
      <c r="G835" s="172">
        <f>IF(portfolio_toggle!$A$1=46,E835,
IF(portfolio_toggle!$A$1=38,F835,
"error: please specify 38 or 46 MMT"))</f>
        <v>1</v>
      </c>
    </row>
    <row r="836" spans="1:7" x14ac:dyDescent="0.3">
      <c r="A836" s="171" t="s">
        <v>631</v>
      </c>
      <c r="B836" s="171">
        <v>2027</v>
      </c>
      <c r="C836" s="171">
        <v>7</v>
      </c>
      <c r="D836" s="171" t="s">
        <v>4827</v>
      </c>
      <c r="E836" s="172">
        <v>1</v>
      </c>
      <c r="F836" s="172">
        <v>1</v>
      </c>
      <c r="G836" s="172">
        <f>IF(portfolio_toggle!$A$1=46,E836,
IF(portfolio_toggle!$A$1=38,F836,
"error: please specify 38 or 46 MMT"))</f>
        <v>1</v>
      </c>
    </row>
    <row r="837" spans="1:7" x14ac:dyDescent="0.3">
      <c r="A837" s="171" t="s">
        <v>631</v>
      </c>
      <c r="B837" s="171">
        <v>2027</v>
      </c>
      <c r="C837" s="171">
        <v>8</v>
      </c>
      <c r="D837" s="171" t="s">
        <v>4828</v>
      </c>
      <c r="E837" s="172">
        <v>1</v>
      </c>
      <c r="F837" s="172">
        <v>1</v>
      </c>
      <c r="G837" s="172">
        <f>IF(portfolio_toggle!$A$1=46,E837,
IF(portfolio_toggle!$A$1=38,F837,
"error: please specify 38 or 46 MMT"))</f>
        <v>1</v>
      </c>
    </row>
    <row r="838" spans="1:7" x14ac:dyDescent="0.3">
      <c r="A838" s="171" t="s">
        <v>631</v>
      </c>
      <c r="B838" s="171">
        <v>2027</v>
      </c>
      <c r="C838" s="171">
        <v>9</v>
      </c>
      <c r="D838" s="171" t="s">
        <v>4829</v>
      </c>
      <c r="E838" s="172">
        <v>1</v>
      </c>
      <c r="F838" s="172">
        <v>1</v>
      </c>
      <c r="G838" s="172">
        <f>IF(portfolio_toggle!$A$1=46,E838,
IF(portfolio_toggle!$A$1=38,F838,
"error: please specify 38 or 46 MMT"))</f>
        <v>1</v>
      </c>
    </row>
    <row r="839" spans="1:7" x14ac:dyDescent="0.3">
      <c r="A839" s="171" t="s">
        <v>631</v>
      </c>
      <c r="B839" s="171">
        <v>2027</v>
      </c>
      <c r="C839" s="171">
        <v>10</v>
      </c>
      <c r="D839" s="171" t="s">
        <v>4830</v>
      </c>
      <c r="E839" s="172">
        <v>1</v>
      </c>
      <c r="F839" s="172">
        <v>1</v>
      </c>
      <c r="G839" s="172">
        <f>IF(portfolio_toggle!$A$1=46,E839,
IF(portfolio_toggle!$A$1=38,F839,
"error: please specify 38 or 46 MMT"))</f>
        <v>1</v>
      </c>
    </row>
    <row r="840" spans="1:7" x14ac:dyDescent="0.3">
      <c r="A840" s="171" t="s">
        <v>631</v>
      </c>
      <c r="B840" s="171">
        <v>2027</v>
      </c>
      <c r="C840" s="171">
        <v>11</v>
      </c>
      <c r="D840" s="171" t="s">
        <v>4831</v>
      </c>
      <c r="E840" s="172">
        <v>1</v>
      </c>
      <c r="F840" s="172">
        <v>1</v>
      </c>
      <c r="G840" s="172">
        <f>IF(portfolio_toggle!$A$1=46,E840,
IF(portfolio_toggle!$A$1=38,F840,
"error: please specify 38 or 46 MMT"))</f>
        <v>1</v>
      </c>
    </row>
    <row r="841" spans="1:7" x14ac:dyDescent="0.3">
      <c r="A841" s="171" t="s">
        <v>631</v>
      </c>
      <c r="B841" s="171">
        <v>2027</v>
      </c>
      <c r="C841" s="171">
        <v>12</v>
      </c>
      <c r="D841" s="171" t="s">
        <v>4832</v>
      </c>
      <c r="E841" s="172">
        <v>1</v>
      </c>
      <c r="F841" s="172">
        <v>1</v>
      </c>
      <c r="G841" s="172">
        <f>IF(portfolio_toggle!$A$1=46,E841,
IF(portfolio_toggle!$A$1=38,F841,
"error: please specify 38 or 46 MMT"))</f>
        <v>1</v>
      </c>
    </row>
    <row r="842" spans="1:7" x14ac:dyDescent="0.3">
      <c r="A842" s="171" t="s">
        <v>632</v>
      </c>
      <c r="B842" s="171">
        <v>2027</v>
      </c>
      <c r="C842" s="171">
        <v>1</v>
      </c>
      <c r="D842" s="171" t="s">
        <v>4833</v>
      </c>
      <c r="E842" s="172">
        <v>0.96603464723299004</v>
      </c>
      <c r="F842" s="172">
        <v>0.98301283449999999</v>
      </c>
      <c r="G842" s="172">
        <f>IF(portfolio_toggle!$A$1=46,E842,
IF(portfolio_toggle!$A$1=38,F842,
"error: please specify 38 or 46 MMT"))</f>
        <v>0.96603464723299004</v>
      </c>
    </row>
    <row r="843" spans="1:7" x14ac:dyDescent="0.3">
      <c r="A843" s="171" t="s">
        <v>632</v>
      </c>
      <c r="B843" s="171">
        <v>2027</v>
      </c>
      <c r="C843" s="171">
        <v>2</v>
      </c>
      <c r="D843" s="171" t="s">
        <v>4834</v>
      </c>
      <c r="E843" s="172">
        <v>0.96603464723299004</v>
      </c>
      <c r="F843" s="172">
        <v>0.98301283449999999</v>
      </c>
      <c r="G843" s="172">
        <f>IF(portfolio_toggle!$A$1=46,E843,
IF(portfolio_toggle!$A$1=38,F843,
"error: please specify 38 or 46 MMT"))</f>
        <v>0.96603464723299004</v>
      </c>
    </row>
    <row r="844" spans="1:7" x14ac:dyDescent="0.3">
      <c r="A844" s="171" t="s">
        <v>632</v>
      </c>
      <c r="B844" s="171">
        <v>2027</v>
      </c>
      <c r="C844" s="171">
        <v>3</v>
      </c>
      <c r="D844" s="171" t="s">
        <v>4835</v>
      </c>
      <c r="E844" s="172">
        <v>0.96603464723299004</v>
      </c>
      <c r="F844" s="172">
        <v>0.98301283449999999</v>
      </c>
      <c r="G844" s="172">
        <f>IF(portfolio_toggle!$A$1=46,E844,
IF(portfolio_toggle!$A$1=38,F844,
"error: please specify 38 or 46 MMT"))</f>
        <v>0.96603464723299004</v>
      </c>
    </row>
    <row r="845" spans="1:7" x14ac:dyDescent="0.3">
      <c r="A845" s="171" t="s">
        <v>632</v>
      </c>
      <c r="B845" s="171">
        <v>2027</v>
      </c>
      <c r="C845" s="171">
        <v>4</v>
      </c>
      <c r="D845" s="171" t="s">
        <v>4836</v>
      </c>
      <c r="E845" s="172">
        <v>0.96603464723299004</v>
      </c>
      <c r="F845" s="172">
        <v>0.98301283449999999</v>
      </c>
      <c r="G845" s="172">
        <f>IF(portfolio_toggle!$A$1=46,E845,
IF(portfolio_toggle!$A$1=38,F845,
"error: please specify 38 or 46 MMT"))</f>
        <v>0.96603464723299004</v>
      </c>
    </row>
    <row r="846" spans="1:7" x14ac:dyDescent="0.3">
      <c r="A846" s="171" t="s">
        <v>632</v>
      </c>
      <c r="B846" s="171">
        <v>2027</v>
      </c>
      <c r="C846" s="171">
        <v>5</v>
      </c>
      <c r="D846" s="171" t="s">
        <v>4837</v>
      </c>
      <c r="E846" s="172">
        <v>0.96603464723299004</v>
      </c>
      <c r="F846" s="172">
        <v>0.98301283449999999</v>
      </c>
      <c r="G846" s="172">
        <f>IF(portfolio_toggle!$A$1=46,E846,
IF(portfolio_toggle!$A$1=38,F846,
"error: please specify 38 or 46 MMT"))</f>
        <v>0.96603464723299004</v>
      </c>
    </row>
    <row r="847" spans="1:7" x14ac:dyDescent="0.3">
      <c r="A847" s="171" t="s">
        <v>632</v>
      </c>
      <c r="B847" s="171">
        <v>2027</v>
      </c>
      <c r="C847" s="171">
        <v>6</v>
      </c>
      <c r="D847" s="171" t="s">
        <v>4838</v>
      </c>
      <c r="E847" s="172">
        <v>0.96603464723299004</v>
      </c>
      <c r="F847" s="172">
        <v>0.98301283449999999</v>
      </c>
      <c r="G847" s="172">
        <f>IF(portfolio_toggle!$A$1=46,E847,
IF(portfolio_toggle!$A$1=38,F847,
"error: please specify 38 or 46 MMT"))</f>
        <v>0.96603464723299004</v>
      </c>
    </row>
    <row r="848" spans="1:7" x14ac:dyDescent="0.3">
      <c r="A848" s="171" t="s">
        <v>632</v>
      </c>
      <c r="B848" s="171">
        <v>2027</v>
      </c>
      <c r="C848" s="171">
        <v>7</v>
      </c>
      <c r="D848" s="171" t="s">
        <v>4839</v>
      </c>
      <c r="E848" s="172">
        <v>0.96603464723299004</v>
      </c>
      <c r="F848" s="172">
        <v>0.98301283449999999</v>
      </c>
      <c r="G848" s="172">
        <f>IF(portfolio_toggle!$A$1=46,E848,
IF(portfolio_toggle!$A$1=38,F848,
"error: please specify 38 or 46 MMT"))</f>
        <v>0.96603464723299004</v>
      </c>
    </row>
    <row r="849" spans="1:7" x14ac:dyDescent="0.3">
      <c r="A849" s="171" t="s">
        <v>632</v>
      </c>
      <c r="B849" s="171">
        <v>2027</v>
      </c>
      <c r="C849" s="171">
        <v>8</v>
      </c>
      <c r="D849" s="171" t="s">
        <v>4840</v>
      </c>
      <c r="E849" s="172">
        <v>0.96603464723299004</v>
      </c>
      <c r="F849" s="172">
        <v>0.98301283449999999</v>
      </c>
      <c r="G849" s="172">
        <f>IF(portfolio_toggle!$A$1=46,E849,
IF(portfolio_toggle!$A$1=38,F849,
"error: please specify 38 or 46 MMT"))</f>
        <v>0.96603464723299004</v>
      </c>
    </row>
    <row r="850" spans="1:7" x14ac:dyDescent="0.3">
      <c r="A850" s="171" t="s">
        <v>632</v>
      </c>
      <c r="B850" s="171">
        <v>2027</v>
      </c>
      <c r="C850" s="171">
        <v>9</v>
      </c>
      <c r="D850" s="171" t="s">
        <v>4841</v>
      </c>
      <c r="E850" s="172">
        <v>0.96603464723299004</v>
      </c>
      <c r="F850" s="172">
        <v>0.98301283449999999</v>
      </c>
      <c r="G850" s="172">
        <f>IF(portfolio_toggle!$A$1=46,E850,
IF(portfolio_toggle!$A$1=38,F850,
"error: please specify 38 or 46 MMT"))</f>
        <v>0.96603464723299004</v>
      </c>
    </row>
    <row r="851" spans="1:7" x14ac:dyDescent="0.3">
      <c r="A851" s="171" t="s">
        <v>632</v>
      </c>
      <c r="B851" s="171">
        <v>2027</v>
      </c>
      <c r="C851" s="171">
        <v>10</v>
      </c>
      <c r="D851" s="171" t="s">
        <v>4842</v>
      </c>
      <c r="E851" s="172">
        <v>0.96603464723299004</v>
      </c>
      <c r="F851" s="172">
        <v>0.98301283449999999</v>
      </c>
      <c r="G851" s="172">
        <f>IF(portfolio_toggle!$A$1=46,E851,
IF(portfolio_toggle!$A$1=38,F851,
"error: please specify 38 or 46 MMT"))</f>
        <v>0.96603464723299004</v>
      </c>
    </row>
    <row r="852" spans="1:7" x14ac:dyDescent="0.3">
      <c r="A852" s="171" t="s">
        <v>632</v>
      </c>
      <c r="B852" s="171">
        <v>2027</v>
      </c>
      <c r="C852" s="171">
        <v>11</v>
      </c>
      <c r="D852" s="171" t="s">
        <v>4843</v>
      </c>
      <c r="E852" s="172">
        <v>0.96603464723299004</v>
      </c>
      <c r="F852" s="172">
        <v>0.98301283449999999</v>
      </c>
      <c r="G852" s="172">
        <f>IF(portfolio_toggle!$A$1=46,E852,
IF(portfolio_toggle!$A$1=38,F852,
"error: please specify 38 or 46 MMT"))</f>
        <v>0.96603464723299004</v>
      </c>
    </row>
    <row r="853" spans="1:7" x14ac:dyDescent="0.3">
      <c r="A853" s="171" t="s">
        <v>632</v>
      </c>
      <c r="B853" s="171">
        <v>2027</v>
      </c>
      <c r="C853" s="171">
        <v>12</v>
      </c>
      <c r="D853" s="171" t="s">
        <v>4844</v>
      </c>
      <c r="E853" s="172">
        <v>0.96603464723299004</v>
      </c>
      <c r="F853" s="172">
        <v>0.98301283449999999</v>
      </c>
      <c r="G853" s="172">
        <f>IF(portfolio_toggle!$A$1=46,E853,
IF(portfolio_toggle!$A$1=38,F853,
"error: please specify 38 or 46 MMT"))</f>
        <v>0.96603464723299004</v>
      </c>
    </row>
    <row r="854" spans="1:7" x14ac:dyDescent="0.3">
      <c r="A854" s="171" t="s">
        <v>633</v>
      </c>
      <c r="B854" s="171">
        <v>2027</v>
      </c>
      <c r="C854" s="171">
        <v>1</v>
      </c>
      <c r="D854" s="171" t="s">
        <v>4845</v>
      </c>
      <c r="E854" s="172">
        <v>1</v>
      </c>
      <c r="F854" s="172">
        <v>1</v>
      </c>
      <c r="G854" s="172">
        <f>IF(portfolio_toggle!$A$1=46,E854,
IF(portfolio_toggle!$A$1=38,F854,
"error: please specify 38 or 46 MMT"))</f>
        <v>1</v>
      </c>
    </row>
    <row r="855" spans="1:7" x14ac:dyDescent="0.3">
      <c r="A855" s="171" t="s">
        <v>633</v>
      </c>
      <c r="B855" s="171">
        <v>2027</v>
      </c>
      <c r="C855" s="171">
        <v>2</v>
      </c>
      <c r="D855" s="171" t="s">
        <v>4846</v>
      </c>
      <c r="E855" s="172">
        <v>1</v>
      </c>
      <c r="F855" s="172">
        <v>1</v>
      </c>
      <c r="G855" s="172">
        <f>IF(portfolio_toggle!$A$1=46,E855,
IF(portfolio_toggle!$A$1=38,F855,
"error: please specify 38 or 46 MMT"))</f>
        <v>1</v>
      </c>
    </row>
    <row r="856" spans="1:7" x14ac:dyDescent="0.3">
      <c r="A856" s="171" t="s">
        <v>633</v>
      </c>
      <c r="B856" s="171">
        <v>2027</v>
      </c>
      <c r="C856" s="171">
        <v>3</v>
      </c>
      <c r="D856" s="171" t="s">
        <v>4847</v>
      </c>
      <c r="E856" s="172">
        <v>1</v>
      </c>
      <c r="F856" s="172">
        <v>1</v>
      </c>
      <c r="G856" s="172">
        <f>IF(portfolio_toggle!$A$1=46,E856,
IF(portfolio_toggle!$A$1=38,F856,
"error: please specify 38 or 46 MMT"))</f>
        <v>1</v>
      </c>
    </row>
    <row r="857" spans="1:7" x14ac:dyDescent="0.3">
      <c r="A857" s="171" t="s">
        <v>633</v>
      </c>
      <c r="B857" s="171">
        <v>2027</v>
      </c>
      <c r="C857" s="171">
        <v>4</v>
      </c>
      <c r="D857" s="171" t="s">
        <v>4848</v>
      </c>
      <c r="E857" s="172">
        <v>1</v>
      </c>
      <c r="F857" s="172">
        <v>1</v>
      </c>
      <c r="G857" s="172">
        <f>IF(portfolio_toggle!$A$1=46,E857,
IF(portfolio_toggle!$A$1=38,F857,
"error: please specify 38 or 46 MMT"))</f>
        <v>1</v>
      </c>
    </row>
    <row r="858" spans="1:7" x14ac:dyDescent="0.3">
      <c r="A858" s="171" t="s">
        <v>633</v>
      </c>
      <c r="B858" s="171">
        <v>2027</v>
      </c>
      <c r="C858" s="171">
        <v>5</v>
      </c>
      <c r="D858" s="171" t="s">
        <v>4849</v>
      </c>
      <c r="E858" s="172">
        <v>1</v>
      </c>
      <c r="F858" s="172">
        <v>1</v>
      </c>
      <c r="G858" s="172">
        <f>IF(portfolio_toggle!$A$1=46,E858,
IF(portfolio_toggle!$A$1=38,F858,
"error: please specify 38 or 46 MMT"))</f>
        <v>1</v>
      </c>
    </row>
    <row r="859" spans="1:7" x14ac:dyDescent="0.3">
      <c r="A859" s="171" t="s">
        <v>633</v>
      </c>
      <c r="B859" s="171">
        <v>2027</v>
      </c>
      <c r="C859" s="171">
        <v>6</v>
      </c>
      <c r="D859" s="171" t="s">
        <v>4850</v>
      </c>
      <c r="E859" s="172">
        <v>1</v>
      </c>
      <c r="F859" s="172">
        <v>1</v>
      </c>
      <c r="G859" s="172">
        <f>IF(portfolio_toggle!$A$1=46,E859,
IF(portfolio_toggle!$A$1=38,F859,
"error: please specify 38 or 46 MMT"))</f>
        <v>1</v>
      </c>
    </row>
    <row r="860" spans="1:7" x14ac:dyDescent="0.3">
      <c r="A860" s="171" t="s">
        <v>633</v>
      </c>
      <c r="B860" s="171">
        <v>2027</v>
      </c>
      <c r="C860" s="171">
        <v>7</v>
      </c>
      <c r="D860" s="171" t="s">
        <v>4851</v>
      </c>
      <c r="E860" s="172">
        <v>1</v>
      </c>
      <c r="F860" s="172">
        <v>1</v>
      </c>
      <c r="G860" s="172">
        <f>IF(portfolio_toggle!$A$1=46,E860,
IF(portfolio_toggle!$A$1=38,F860,
"error: please specify 38 or 46 MMT"))</f>
        <v>1</v>
      </c>
    </row>
    <row r="861" spans="1:7" x14ac:dyDescent="0.3">
      <c r="A861" s="171" t="s">
        <v>633</v>
      </c>
      <c r="B861" s="171">
        <v>2027</v>
      </c>
      <c r="C861" s="171">
        <v>8</v>
      </c>
      <c r="D861" s="171" t="s">
        <v>4852</v>
      </c>
      <c r="E861" s="172">
        <v>1</v>
      </c>
      <c r="F861" s="172">
        <v>1</v>
      </c>
      <c r="G861" s="172">
        <f>IF(portfolio_toggle!$A$1=46,E861,
IF(portfolio_toggle!$A$1=38,F861,
"error: please specify 38 or 46 MMT"))</f>
        <v>1</v>
      </c>
    </row>
    <row r="862" spans="1:7" x14ac:dyDescent="0.3">
      <c r="A862" s="171" t="s">
        <v>633</v>
      </c>
      <c r="B862" s="171">
        <v>2027</v>
      </c>
      <c r="C862" s="171">
        <v>9</v>
      </c>
      <c r="D862" s="171" t="s">
        <v>4853</v>
      </c>
      <c r="E862" s="172">
        <v>1</v>
      </c>
      <c r="F862" s="172">
        <v>1</v>
      </c>
      <c r="G862" s="172">
        <f>IF(portfolio_toggle!$A$1=46,E862,
IF(portfolio_toggle!$A$1=38,F862,
"error: please specify 38 or 46 MMT"))</f>
        <v>1</v>
      </c>
    </row>
    <row r="863" spans="1:7" x14ac:dyDescent="0.3">
      <c r="A863" s="171" t="s">
        <v>633</v>
      </c>
      <c r="B863" s="171">
        <v>2027</v>
      </c>
      <c r="C863" s="171">
        <v>10</v>
      </c>
      <c r="D863" s="171" t="s">
        <v>4854</v>
      </c>
      <c r="E863" s="172">
        <v>1</v>
      </c>
      <c r="F863" s="172">
        <v>1</v>
      </c>
      <c r="G863" s="172">
        <f>IF(portfolio_toggle!$A$1=46,E863,
IF(portfolio_toggle!$A$1=38,F863,
"error: please specify 38 or 46 MMT"))</f>
        <v>1</v>
      </c>
    </row>
    <row r="864" spans="1:7" x14ac:dyDescent="0.3">
      <c r="A864" s="171" t="s">
        <v>633</v>
      </c>
      <c r="B864" s="171">
        <v>2027</v>
      </c>
      <c r="C864" s="171">
        <v>11</v>
      </c>
      <c r="D864" s="171" t="s">
        <v>4855</v>
      </c>
      <c r="E864" s="172">
        <v>1</v>
      </c>
      <c r="F864" s="172">
        <v>1</v>
      </c>
      <c r="G864" s="172">
        <f>IF(portfolio_toggle!$A$1=46,E864,
IF(portfolio_toggle!$A$1=38,F864,
"error: please specify 38 or 46 MMT"))</f>
        <v>1</v>
      </c>
    </row>
    <row r="865" spans="1:7" x14ac:dyDescent="0.3">
      <c r="A865" s="171" t="s">
        <v>633</v>
      </c>
      <c r="B865" s="171">
        <v>2027</v>
      </c>
      <c r="C865" s="171">
        <v>12</v>
      </c>
      <c r="D865" s="171" t="s">
        <v>4856</v>
      </c>
      <c r="E865" s="172">
        <v>1</v>
      </c>
      <c r="F865" s="172">
        <v>1</v>
      </c>
      <c r="G865" s="172">
        <f>IF(portfolio_toggle!$A$1=46,E865,
IF(portfolio_toggle!$A$1=38,F865,
"error: please specify 38 or 46 MMT"))</f>
        <v>1</v>
      </c>
    </row>
    <row r="866" spans="1:7" x14ac:dyDescent="0.3">
      <c r="A866" s="171" t="s">
        <v>626</v>
      </c>
      <c r="B866" s="171">
        <v>2028</v>
      </c>
      <c r="C866" s="171">
        <v>1</v>
      </c>
      <c r="D866" s="171" t="s">
        <v>4857</v>
      </c>
      <c r="E866" s="172">
        <v>0.82</v>
      </c>
      <c r="F866" s="172">
        <v>0.82</v>
      </c>
      <c r="G866" s="172">
        <f>IF(portfolio_toggle!$A$1=46,E866,
IF(portfolio_toggle!$A$1=38,F866,
"error: please specify 38 or 46 MMT"))</f>
        <v>0.82</v>
      </c>
    </row>
    <row r="867" spans="1:7" x14ac:dyDescent="0.3">
      <c r="A867" s="171" t="s">
        <v>626</v>
      </c>
      <c r="B867" s="171">
        <v>2028</v>
      </c>
      <c r="C867" s="171">
        <v>2</v>
      </c>
      <c r="D867" s="171" t="s">
        <v>4858</v>
      </c>
      <c r="E867" s="172">
        <v>0.86</v>
      </c>
      <c r="F867" s="172">
        <v>0.86</v>
      </c>
      <c r="G867" s="172">
        <f>IF(portfolio_toggle!$A$1=46,E867,
IF(portfolio_toggle!$A$1=38,F867,
"error: please specify 38 or 46 MMT"))</f>
        <v>0.86</v>
      </c>
    </row>
    <row r="868" spans="1:7" x14ac:dyDescent="0.3">
      <c r="A868" s="171" t="s">
        <v>626</v>
      </c>
      <c r="B868" s="171">
        <v>2028</v>
      </c>
      <c r="C868" s="171">
        <v>3</v>
      </c>
      <c r="D868" s="171" t="s">
        <v>4859</v>
      </c>
      <c r="E868" s="172">
        <v>0.84</v>
      </c>
      <c r="F868" s="172">
        <v>0.84</v>
      </c>
      <c r="G868" s="172">
        <f>IF(portfolio_toggle!$A$1=46,E868,
IF(portfolio_toggle!$A$1=38,F868,
"error: please specify 38 or 46 MMT"))</f>
        <v>0.84</v>
      </c>
    </row>
    <row r="869" spans="1:7" x14ac:dyDescent="0.3">
      <c r="A869" s="171" t="s">
        <v>626</v>
      </c>
      <c r="B869" s="171">
        <v>2028</v>
      </c>
      <c r="C869" s="171">
        <v>4</v>
      </c>
      <c r="D869" s="171" t="s">
        <v>4860</v>
      </c>
      <c r="E869" s="172">
        <v>0.76</v>
      </c>
      <c r="F869" s="172">
        <v>0.76</v>
      </c>
      <c r="G869" s="172">
        <f>IF(portfolio_toggle!$A$1=46,E869,
IF(portfolio_toggle!$A$1=38,F869,
"error: please specify 38 or 46 MMT"))</f>
        <v>0.76</v>
      </c>
    </row>
    <row r="870" spans="1:7" x14ac:dyDescent="0.3">
      <c r="A870" s="171" t="s">
        <v>626</v>
      </c>
      <c r="B870" s="171">
        <v>2028</v>
      </c>
      <c r="C870" s="171">
        <v>5</v>
      </c>
      <c r="D870" s="171" t="s">
        <v>4861</v>
      </c>
      <c r="E870" s="172">
        <v>0.83</v>
      </c>
      <c r="F870" s="172">
        <v>0.83</v>
      </c>
      <c r="G870" s="172">
        <f>IF(portfolio_toggle!$A$1=46,E870,
IF(portfolio_toggle!$A$1=38,F870,
"error: please specify 38 or 46 MMT"))</f>
        <v>0.83</v>
      </c>
    </row>
    <row r="871" spans="1:7" x14ac:dyDescent="0.3">
      <c r="A871" s="171" t="s">
        <v>626</v>
      </c>
      <c r="B871" s="171">
        <v>2028</v>
      </c>
      <c r="C871" s="171">
        <v>6</v>
      </c>
      <c r="D871" s="171" t="s">
        <v>4862</v>
      </c>
      <c r="E871" s="172">
        <v>0.89</v>
      </c>
      <c r="F871" s="172">
        <v>0.89</v>
      </c>
      <c r="G871" s="172">
        <f>IF(portfolio_toggle!$A$1=46,E871,
IF(portfolio_toggle!$A$1=38,F871,
"error: please specify 38 or 46 MMT"))</f>
        <v>0.89</v>
      </c>
    </row>
    <row r="872" spans="1:7" x14ac:dyDescent="0.3">
      <c r="A872" s="171" t="s">
        <v>626</v>
      </c>
      <c r="B872" s="171">
        <v>2028</v>
      </c>
      <c r="C872" s="171">
        <v>7</v>
      </c>
      <c r="D872" s="171" t="s">
        <v>4863</v>
      </c>
      <c r="E872" s="172">
        <v>0.87</v>
      </c>
      <c r="F872" s="172">
        <v>0.87</v>
      </c>
      <c r="G872" s="172">
        <f>IF(portfolio_toggle!$A$1=46,E872,
IF(portfolio_toggle!$A$1=38,F872,
"error: please specify 38 or 46 MMT"))</f>
        <v>0.87</v>
      </c>
    </row>
    <row r="873" spans="1:7" x14ac:dyDescent="0.3">
      <c r="A873" s="171" t="s">
        <v>626</v>
      </c>
      <c r="B873" s="171">
        <v>2028</v>
      </c>
      <c r="C873" s="171">
        <v>8</v>
      </c>
      <c r="D873" s="171" t="s">
        <v>4864</v>
      </c>
      <c r="E873" s="172">
        <v>0.9</v>
      </c>
      <c r="F873" s="172">
        <v>0.9</v>
      </c>
      <c r="G873" s="172">
        <f>IF(portfolio_toggle!$A$1=46,E873,
IF(portfolio_toggle!$A$1=38,F873,
"error: please specify 38 or 46 MMT"))</f>
        <v>0.9</v>
      </c>
    </row>
    <row r="874" spans="1:7" x14ac:dyDescent="0.3">
      <c r="A874" s="171" t="s">
        <v>626</v>
      </c>
      <c r="B874" s="171">
        <v>2028</v>
      </c>
      <c r="C874" s="171">
        <v>9</v>
      </c>
      <c r="D874" s="171" t="s">
        <v>4865</v>
      </c>
      <c r="E874" s="172">
        <v>0.9</v>
      </c>
      <c r="F874" s="172">
        <v>0.9</v>
      </c>
      <c r="G874" s="172">
        <f>IF(portfolio_toggle!$A$1=46,E874,
IF(portfolio_toggle!$A$1=38,F874,
"error: please specify 38 or 46 MMT"))</f>
        <v>0.9</v>
      </c>
    </row>
    <row r="875" spans="1:7" x14ac:dyDescent="0.3">
      <c r="A875" s="171" t="s">
        <v>626</v>
      </c>
      <c r="B875" s="171">
        <v>2028</v>
      </c>
      <c r="C875" s="171">
        <v>10</v>
      </c>
      <c r="D875" s="171" t="s">
        <v>4866</v>
      </c>
      <c r="E875" s="172">
        <v>0.81</v>
      </c>
      <c r="F875" s="172">
        <v>0.81</v>
      </c>
      <c r="G875" s="172">
        <f>IF(portfolio_toggle!$A$1=46,E875,
IF(portfolio_toggle!$A$1=38,F875,
"error: please specify 38 or 46 MMT"))</f>
        <v>0.81</v>
      </c>
    </row>
    <row r="876" spans="1:7" x14ac:dyDescent="0.3">
      <c r="A876" s="171" t="s">
        <v>626</v>
      </c>
      <c r="B876" s="171">
        <v>2028</v>
      </c>
      <c r="C876" s="171">
        <v>11</v>
      </c>
      <c r="D876" s="171" t="s">
        <v>4867</v>
      </c>
      <c r="E876" s="172">
        <v>0.85</v>
      </c>
      <c r="F876" s="172">
        <v>0.85</v>
      </c>
      <c r="G876" s="172">
        <f>IF(portfolio_toggle!$A$1=46,E876,
IF(portfolio_toggle!$A$1=38,F876,
"error: please specify 38 or 46 MMT"))</f>
        <v>0.85</v>
      </c>
    </row>
    <row r="877" spans="1:7" x14ac:dyDescent="0.3">
      <c r="A877" s="171" t="s">
        <v>626</v>
      </c>
      <c r="B877" s="171">
        <v>2028</v>
      </c>
      <c r="C877" s="171">
        <v>12</v>
      </c>
      <c r="D877" s="171" t="s">
        <v>4868</v>
      </c>
      <c r="E877" s="172">
        <v>0.86</v>
      </c>
      <c r="F877" s="172">
        <v>0.86</v>
      </c>
      <c r="G877" s="172">
        <f>IF(portfolio_toggle!$A$1=46,E877,
IF(portfolio_toggle!$A$1=38,F877,
"error: please specify 38 or 46 MMT"))</f>
        <v>0.86</v>
      </c>
    </row>
    <row r="878" spans="1:7" x14ac:dyDescent="0.3">
      <c r="A878" s="171" t="s">
        <v>627</v>
      </c>
      <c r="B878" s="171">
        <v>2028</v>
      </c>
      <c r="C878" s="171">
        <v>1</v>
      </c>
      <c r="D878" s="171" t="s">
        <v>4869</v>
      </c>
      <c r="E878" s="172">
        <v>0.81</v>
      </c>
      <c r="F878" s="172">
        <v>0.81</v>
      </c>
      <c r="G878" s="172">
        <f>IF(portfolio_toggle!$A$1=46,E878,
IF(portfolio_toggle!$A$1=38,F878,
"error: please specify 38 or 46 MMT"))</f>
        <v>0.81</v>
      </c>
    </row>
    <row r="879" spans="1:7" x14ac:dyDescent="0.3">
      <c r="A879" s="171" t="s">
        <v>627</v>
      </c>
      <c r="B879" s="171">
        <v>2028</v>
      </c>
      <c r="C879" s="171">
        <v>2</v>
      </c>
      <c r="D879" s="171" t="s">
        <v>4870</v>
      </c>
      <c r="E879" s="172">
        <v>0.79</v>
      </c>
      <c r="F879" s="172">
        <v>0.79</v>
      </c>
      <c r="G879" s="172">
        <f>IF(portfolio_toggle!$A$1=46,E879,
IF(portfolio_toggle!$A$1=38,F879,
"error: please specify 38 or 46 MMT"))</f>
        <v>0.79</v>
      </c>
    </row>
    <row r="880" spans="1:7" x14ac:dyDescent="0.3">
      <c r="A880" s="171" t="s">
        <v>627</v>
      </c>
      <c r="B880" s="171">
        <v>2028</v>
      </c>
      <c r="C880" s="171">
        <v>3</v>
      </c>
      <c r="D880" s="171" t="s">
        <v>4871</v>
      </c>
      <c r="E880" s="172">
        <v>0.73</v>
      </c>
      <c r="F880" s="172">
        <v>0.73</v>
      </c>
      <c r="G880" s="172">
        <f>IF(portfolio_toggle!$A$1=46,E880,
IF(portfolio_toggle!$A$1=38,F880,
"error: please specify 38 or 46 MMT"))</f>
        <v>0.73</v>
      </c>
    </row>
    <row r="881" spans="1:7" x14ac:dyDescent="0.3">
      <c r="A881" s="171" t="s">
        <v>627</v>
      </c>
      <c r="B881" s="171">
        <v>2028</v>
      </c>
      <c r="C881" s="171">
        <v>4</v>
      </c>
      <c r="D881" s="171" t="s">
        <v>4872</v>
      </c>
      <c r="E881" s="172">
        <v>0.66</v>
      </c>
      <c r="F881" s="172">
        <v>0.66</v>
      </c>
      <c r="G881" s="172">
        <f>IF(portfolio_toggle!$A$1=46,E881,
IF(portfolio_toggle!$A$1=38,F881,
"error: please specify 38 or 46 MMT"))</f>
        <v>0.66</v>
      </c>
    </row>
    <row r="882" spans="1:7" x14ac:dyDescent="0.3">
      <c r="A882" s="171" t="s">
        <v>627</v>
      </c>
      <c r="B882" s="171">
        <v>2028</v>
      </c>
      <c r="C882" s="171">
        <v>5</v>
      </c>
      <c r="D882" s="171" t="s">
        <v>4873</v>
      </c>
      <c r="E882" s="172">
        <v>0.79</v>
      </c>
      <c r="F882" s="172">
        <v>0.79</v>
      </c>
      <c r="G882" s="172">
        <f>IF(portfolio_toggle!$A$1=46,E882,
IF(portfolio_toggle!$A$1=38,F882,
"error: please specify 38 or 46 MMT"))</f>
        <v>0.79</v>
      </c>
    </row>
    <row r="883" spans="1:7" x14ac:dyDescent="0.3">
      <c r="A883" s="171" t="s">
        <v>627</v>
      </c>
      <c r="B883" s="171">
        <v>2028</v>
      </c>
      <c r="C883" s="171">
        <v>6</v>
      </c>
      <c r="D883" s="171" t="s">
        <v>4874</v>
      </c>
      <c r="E883" s="172">
        <v>0.85</v>
      </c>
      <c r="F883" s="172">
        <v>0.85</v>
      </c>
      <c r="G883" s="172">
        <f>IF(portfolio_toggle!$A$1=46,E883,
IF(portfolio_toggle!$A$1=38,F883,
"error: please specify 38 or 46 MMT"))</f>
        <v>0.85</v>
      </c>
    </row>
    <row r="884" spans="1:7" x14ac:dyDescent="0.3">
      <c r="A884" s="171" t="s">
        <v>627</v>
      </c>
      <c r="B884" s="171">
        <v>2028</v>
      </c>
      <c r="C884" s="171">
        <v>7</v>
      </c>
      <c r="D884" s="171" t="s">
        <v>4875</v>
      </c>
      <c r="E884" s="172">
        <v>0.83</v>
      </c>
      <c r="F884" s="172">
        <v>0.83</v>
      </c>
      <c r="G884" s="172">
        <f>IF(portfolio_toggle!$A$1=46,E884,
IF(portfolio_toggle!$A$1=38,F884,
"error: please specify 38 or 46 MMT"))</f>
        <v>0.83</v>
      </c>
    </row>
    <row r="885" spans="1:7" x14ac:dyDescent="0.3">
      <c r="A885" s="171" t="s">
        <v>627</v>
      </c>
      <c r="B885" s="171">
        <v>2028</v>
      </c>
      <c r="C885" s="171">
        <v>8</v>
      </c>
      <c r="D885" s="171" t="s">
        <v>4876</v>
      </c>
      <c r="E885" s="172">
        <v>0.83</v>
      </c>
      <c r="F885" s="172">
        <v>0.83</v>
      </c>
      <c r="G885" s="172">
        <f>IF(portfolio_toggle!$A$1=46,E885,
IF(portfolio_toggle!$A$1=38,F885,
"error: please specify 38 or 46 MMT"))</f>
        <v>0.83</v>
      </c>
    </row>
    <row r="886" spans="1:7" x14ac:dyDescent="0.3">
      <c r="A886" s="171" t="s">
        <v>627</v>
      </c>
      <c r="B886" s="171">
        <v>2028</v>
      </c>
      <c r="C886" s="171">
        <v>9</v>
      </c>
      <c r="D886" s="171" t="s">
        <v>4877</v>
      </c>
      <c r="E886" s="172">
        <v>0.8</v>
      </c>
      <c r="F886" s="172">
        <v>0.8</v>
      </c>
      <c r="G886" s="172">
        <f>IF(portfolio_toggle!$A$1=46,E886,
IF(portfolio_toggle!$A$1=38,F886,
"error: please specify 38 or 46 MMT"))</f>
        <v>0.8</v>
      </c>
    </row>
    <row r="887" spans="1:7" x14ac:dyDescent="0.3">
      <c r="A887" s="171" t="s">
        <v>627</v>
      </c>
      <c r="B887" s="171">
        <v>2028</v>
      </c>
      <c r="C887" s="171">
        <v>10</v>
      </c>
      <c r="D887" s="171" t="s">
        <v>4878</v>
      </c>
      <c r="E887" s="172">
        <v>0.72</v>
      </c>
      <c r="F887" s="172">
        <v>0.72</v>
      </c>
      <c r="G887" s="172">
        <f>IF(portfolio_toggle!$A$1=46,E887,
IF(portfolio_toggle!$A$1=38,F887,
"error: please specify 38 or 46 MMT"))</f>
        <v>0.72</v>
      </c>
    </row>
    <row r="888" spans="1:7" x14ac:dyDescent="0.3">
      <c r="A888" s="171" t="s">
        <v>627</v>
      </c>
      <c r="B888" s="171">
        <v>2028</v>
      </c>
      <c r="C888" s="171">
        <v>11</v>
      </c>
      <c r="D888" s="171" t="s">
        <v>4879</v>
      </c>
      <c r="E888" s="172">
        <v>0.78</v>
      </c>
      <c r="F888" s="172">
        <v>0.78</v>
      </c>
      <c r="G888" s="172">
        <f>IF(portfolio_toggle!$A$1=46,E888,
IF(portfolio_toggle!$A$1=38,F888,
"error: please specify 38 or 46 MMT"))</f>
        <v>0.78</v>
      </c>
    </row>
    <row r="889" spans="1:7" x14ac:dyDescent="0.3">
      <c r="A889" s="171" t="s">
        <v>627</v>
      </c>
      <c r="B889" s="171">
        <v>2028</v>
      </c>
      <c r="C889" s="171">
        <v>12</v>
      </c>
      <c r="D889" s="171" t="s">
        <v>4880</v>
      </c>
      <c r="E889" s="172">
        <v>0.82</v>
      </c>
      <c r="F889" s="172">
        <v>0.82</v>
      </c>
      <c r="G889" s="172">
        <f>IF(portfolio_toggle!$A$1=46,E889,
IF(portfolio_toggle!$A$1=38,F889,
"error: please specify 38 or 46 MMT"))</f>
        <v>0.82</v>
      </c>
    </row>
    <row r="890" spans="1:7" x14ac:dyDescent="0.3">
      <c r="A890" s="171" t="s">
        <v>629</v>
      </c>
      <c r="B890" s="171">
        <v>2028</v>
      </c>
      <c r="C890" s="171">
        <v>1</v>
      </c>
      <c r="D890" s="171" t="s">
        <v>4881</v>
      </c>
      <c r="E890" s="172">
        <v>0.95</v>
      </c>
      <c r="F890" s="172">
        <v>0.95</v>
      </c>
      <c r="G890" s="172">
        <f>IF(portfolio_toggle!$A$1=46,E890,
IF(portfolio_toggle!$A$1=38,F890,
"error: please specify 38 or 46 MMT"))</f>
        <v>0.95</v>
      </c>
    </row>
    <row r="891" spans="1:7" x14ac:dyDescent="0.3">
      <c r="A891" s="171" t="s">
        <v>629</v>
      </c>
      <c r="B891" s="171">
        <v>2028</v>
      </c>
      <c r="C891" s="171">
        <v>2</v>
      </c>
      <c r="D891" s="171" t="s">
        <v>4882</v>
      </c>
      <c r="E891" s="172">
        <v>0.92</v>
      </c>
      <c r="F891" s="172">
        <v>0.92</v>
      </c>
      <c r="G891" s="172">
        <f>IF(portfolio_toggle!$A$1=46,E891,
IF(portfolio_toggle!$A$1=38,F891,
"error: please specify 38 or 46 MMT"))</f>
        <v>0.92</v>
      </c>
    </row>
    <row r="892" spans="1:7" x14ac:dyDescent="0.3">
      <c r="A892" s="171" t="s">
        <v>629</v>
      </c>
      <c r="B892" s="171">
        <v>2028</v>
      </c>
      <c r="C892" s="171">
        <v>3</v>
      </c>
      <c r="D892" s="171" t="s">
        <v>4883</v>
      </c>
      <c r="E892" s="172">
        <v>0.88</v>
      </c>
      <c r="F892" s="172">
        <v>0.88</v>
      </c>
      <c r="G892" s="172">
        <f>IF(portfolio_toggle!$A$1=46,E892,
IF(portfolio_toggle!$A$1=38,F892,
"error: please specify 38 or 46 MMT"))</f>
        <v>0.88</v>
      </c>
    </row>
    <row r="893" spans="1:7" x14ac:dyDescent="0.3">
      <c r="A893" s="171" t="s">
        <v>629</v>
      </c>
      <c r="B893" s="171">
        <v>2028</v>
      </c>
      <c r="C893" s="171">
        <v>4</v>
      </c>
      <c r="D893" s="171" t="s">
        <v>4884</v>
      </c>
      <c r="E893" s="172">
        <v>0.76</v>
      </c>
      <c r="F893" s="172">
        <v>0.76</v>
      </c>
      <c r="G893" s="172">
        <f>IF(portfolio_toggle!$A$1=46,E893,
IF(portfolio_toggle!$A$1=38,F893,
"error: please specify 38 or 46 MMT"))</f>
        <v>0.76</v>
      </c>
    </row>
    <row r="894" spans="1:7" x14ac:dyDescent="0.3">
      <c r="A894" s="171" t="s">
        <v>629</v>
      </c>
      <c r="B894" s="171">
        <v>2028</v>
      </c>
      <c r="C894" s="171">
        <v>5</v>
      </c>
      <c r="D894" s="171" t="s">
        <v>4885</v>
      </c>
      <c r="E894" s="172">
        <v>0.74</v>
      </c>
      <c r="F894" s="172">
        <v>0.74</v>
      </c>
      <c r="G894" s="172">
        <f>IF(portfolio_toggle!$A$1=46,E894,
IF(portfolio_toggle!$A$1=38,F894,
"error: please specify 38 or 46 MMT"))</f>
        <v>0.74</v>
      </c>
    </row>
    <row r="895" spans="1:7" x14ac:dyDescent="0.3">
      <c r="A895" s="171" t="s">
        <v>629</v>
      </c>
      <c r="B895" s="171">
        <v>2028</v>
      </c>
      <c r="C895" s="171">
        <v>6</v>
      </c>
      <c r="D895" s="171" t="s">
        <v>4886</v>
      </c>
      <c r="E895" s="172">
        <v>0.7</v>
      </c>
      <c r="F895" s="172">
        <v>0.7</v>
      </c>
      <c r="G895" s="172">
        <f>IF(portfolio_toggle!$A$1=46,E895,
IF(portfolio_toggle!$A$1=38,F895,
"error: please specify 38 or 46 MMT"))</f>
        <v>0.7</v>
      </c>
    </row>
    <row r="896" spans="1:7" x14ac:dyDescent="0.3">
      <c r="A896" s="171" t="s">
        <v>629</v>
      </c>
      <c r="B896" s="171">
        <v>2028</v>
      </c>
      <c r="C896" s="171">
        <v>7</v>
      </c>
      <c r="D896" s="171" t="s">
        <v>4887</v>
      </c>
      <c r="E896" s="172">
        <v>0.84</v>
      </c>
      <c r="F896" s="172">
        <v>0.84</v>
      </c>
      <c r="G896" s="172">
        <f>IF(portfolio_toggle!$A$1=46,E896,
IF(portfolio_toggle!$A$1=38,F896,
"error: please specify 38 or 46 MMT"))</f>
        <v>0.84</v>
      </c>
    </row>
    <row r="897" spans="1:7" x14ac:dyDescent="0.3">
      <c r="A897" s="171" t="s">
        <v>629</v>
      </c>
      <c r="B897" s="171">
        <v>2028</v>
      </c>
      <c r="C897" s="171">
        <v>8</v>
      </c>
      <c r="D897" s="171" t="s">
        <v>4888</v>
      </c>
      <c r="E897" s="172">
        <v>0.82</v>
      </c>
      <c r="F897" s="172">
        <v>0.82</v>
      </c>
      <c r="G897" s="172">
        <f>IF(portfolio_toggle!$A$1=46,E897,
IF(portfolio_toggle!$A$1=38,F897,
"error: please specify 38 or 46 MMT"))</f>
        <v>0.82</v>
      </c>
    </row>
    <row r="898" spans="1:7" x14ac:dyDescent="0.3">
      <c r="A898" s="171" t="s">
        <v>629</v>
      </c>
      <c r="B898" s="171">
        <v>2028</v>
      </c>
      <c r="C898" s="171">
        <v>9</v>
      </c>
      <c r="D898" s="171" t="s">
        <v>4889</v>
      </c>
      <c r="E898" s="172">
        <v>0.83</v>
      </c>
      <c r="F898" s="172">
        <v>0.83</v>
      </c>
      <c r="G898" s="172">
        <f>IF(portfolio_toggle!$A$1=46,E898,
IF(portfolio_toggle!$A$1=38,F898,
"error: please specify 38 or 46 MMT"))</f>
        <v>0.83</v>
      </c>
    </row>
    <row r="899" spans="1:7" x14ac:dyDescent="0.3">
      <c r="A899" s="171" t="s">
        <v>629</v>
      </c>
      <c r="B899" s="171">
        <v>2028</v>
      </c>
      <c r="C899" s="171">
        <v>10</v>
      </c>
      <c r="D899" s="171" t="s">
        <v>4890</v>
      </c>
      <c r="E899" s="172">
        <v>0.86</v>
      </c>
      <c r="F899" s="172">
        <v>0.86</v>
      </c>
      <c r="G899" s="172">
        <f>IF(portfolio_toggle!$A$1=46,E899,
IF(portfolio_toggle!$A$1=38,F899,
"error: please specify 38 or 46 MMT"))</f>
        <v>0.86</v>
      </c>
    </row>
    <row r="900" spans="1:7" x14ac:dyDescent="0.3">
      <c r="A900" s="171" t="s">
        <v>629</v>
      </c>
      <c r="B900" s="171">
        <v>2028</v>
      </c>
      <c r="C900" s="171">
        <v>11</v>
      </c>
      <c r="D900" s="171" t="s">
        <v>4891</v>
      </c>
      <c r="E900" s="172">
        <v>0.93</v>
      </c>
      <c r="F900" s="172">
        <v>0.93</v>
      </c>
      <c r="G900" s="172">
        <f>IF(portfolio_toggle!$A$1=46,E900,
IF(portfolio_toggle!$A$1=38,F900,
"error: please specify 38 or 46 MMT"))</f>
        <v>0.93</v>
      </c>
    </row>
    <row r="901" spans="1:7" x14ac:dyDescent="0.3">
      <c r="A901" s="171" t="s">
        <v>629</v>
      </c>
      <c r="B901" s="171">
        <v>2028</v>
      </c>
      <c r="C901" s="171">
        <v>12</v>
      </c>
      <c r="D901" s="171" t="s">
        <v>4892</v>
      </c>
      <c r="E901" s="172">
        <v>0.95</v>
      </c>
      <c r="F901" s="172">
        <v>0.95</v>
      </c>
      <c r="G901" s="172">
        <f>IF(portfolio_toggle!$A$1=46,E901,
IF(portfolio_toggle!$A$1=38,F901,
"error: please specify 38 or 46 MMT"))</f>
        <v>0.95</v>
      </c>
    </row>
    <row r="902" spans="1:7" x14ac:dyDescent="0.3">
      <c r="A902" s="171" t="s">
        <v>630</v>
      </c>
      <c r="B902" s="171">
        <v>2028</v>
      </c>
      <c r="C902" s="171">
        <v>1</v>
      </c>
      <c r="D902" s="171" t="s">
        <v>4893</v>
      </c>
      <c r="E902" s="172">
        <v>0.6</v>
      </c>
      <c r="F902" s="172">
        <v>0.6</v>
      </c>
      <c r="G902" s="172">
        <f>IF(portfolio_toggle!$A$1=46,E902,
IF(portfolio_toggle!$A$1=38,F902,
"error: please specify 38 or 46 MMT"))</f>
        <v>0.6</v>
      </c>
    </row>
    <row r="903" spans="1:7" x14ac:dyDescent="0.3">
      <c r="A903" s="171" t="s">
        <v>630</v>
      </c>
      <c r="B903" s="171">
        <v>2028</v>
      </c>
      <c r="C903" s="171">
        <v>2</v>
      </c>
      <c r="D903" s="171" t="s">
        <v>4894</v>
      </c>
      <c r="E903" s="172">
        <v>0.7</v>
      </c>
      <c r="F903" s="172">
        <v>0.7</v>
      </c>
      <c r="G903" s="172">
        <f>IF(portfolio_toggle!$A$1=46,E903,
IF(portfolio_toggle!$A$1=38,F903,
"error: please specify 38 or 46 MMT"))</f>
        <v>0.7</v>
      </c>
    </row>
    <row r="904" spans="1:7" x14ac:dyDescent="0.3">
      <c r="A904" s="171" t="s">
        <v>630</v>
      </c>
      <c r="B904" s="171">
        <v>2028</v>
      </c>
      <c r="C904" s="171">
        <v>3</v>
      </c>
      <c r="D904" s="171" t="s">
        <v>4895</v>
      </c>
      <c r="E904" s="172">
        <v>0.73</v>
      </c>
      <c r="F904" s="172">
        <v>0.73</v>
      </c>
      <c r="G904" s="172">
        <f>IF(portfolio_toggle!$A$1=46,E904,
IF(portfolio_toggle!$A$1=38,F904,
"error: please specify 38 or 46 MMT"))</f>
        <v>0.73</v>
      </c>
    </row>
    <row r="905" spans="1:7" x14ac:dyDescent="0.3">
      <c r="A905" s="171" t="s">
        <v>630</v>
      </c>
      <c r="B905" s="171">
        <v>2028</v>
      </c>
      <c r="C905" s="171">
        <v>4</v>
      </c>
      <c r="D905" s="171" t="s">
        <v>4896</v>
      </c>
      <c r="E905" s="172">
        <v>0.72</v>
      </c>
      <c r="F905" s="172">
        <v>0.72</v>
      </c>
      <c r="G905" s="172">
        <f>IF(portfolio_toggle!$A$1=46,E905,
IF(portfolio_toggle!$A$1=38,F905,
"error: please specify 38 or 46 MMT"))</f>
        <v>0.72</v>
      </c>
    </row>
    <row r="906" spans="1:7" x14ac:dyDescent="0.3">
      <c r="A906" s="171" t="s">
        <v>630</v>
      </c>
      <c r="B906" s="171">
        <v>2028</v>
      </c>
      <c r="C906" s="171">
        <v>5</v>
      </c>
      <c r="D906" s="171" t="s">
        <v>4897</v>
      </c>
      <c r="E906" s="172">
        <v>0.69</v>
      </c>
      <c r="F906" s="172">
        <v>0.69</v>
      </c>
      <c r="G906" s="172">
        <f>IF(portfolio_toggle!$A$1=46,E906,
IF(portfolio_toggle!$A$1=38,F906,
"error: please specify 38 or 46 MMT"))</f>
        <v>0.69</v>
      </c>
    </row>
    <row r="907" spans="1:7" x14ac:dyDescent="0.3">
      <c r="A907" s="171" t="s">
        <v>630</v>
      </c>
      <c r="B907" s="171">
        <v>2028</v>
      </c>
      <c r="C907" s="171">
        <v>6</v>
      </c>
      <c r="D907" s="171" t="s">
        <v>4898</v>
      </c>
      <c r="E907" s="172">
        <v>0.74</v>
      </c>
      <c r="F907" s="172">
        <v>0.74</v>
      </c>
      <c r="G907" s="172">
        <f>IF(portfolio_toggle!$A$1=46,E907,
IF(portfolio_toggle!$A$1=38,F907,
"error: please specify 38 or 46 MMT"))</f>
        <v>0.74</v>
      </c>
    </row>
    <row r="908" spans="1:7" x14ac:dyDescent="0.3">
      <c r="A908" s="171" t="s">
        <v>630</v>
      </c>
      <c r="B908" s="171">
        <v>2028</v>
      </c>
      <c r="C908" s="171">
        <v>7</v>
      </c>
      <c r="D908" s="171" t="s">
        <v>4899</v>
      </c>
      <c r="E908" s="172">
        <v>0.73</v>
      </c>
      <c r="F908" s="172">
        <v>0.73</v>
      </c>
      <c r="G908" s="172">
        <f>IF(portfolio_toggle!$A$1=46,E908,
IF(portfolio_toggle!$A$1=38,F908,
"error: please specify 38 or 46 MMT"))</f>
        <v>0.73</v>
      </c>
    </row>
    <row r="909" spans="1:7" x14ac:dyDescent="0.3">
      <c r="A909" s="171" t="s">
        <v>630</v>
      </c>
      <c r="B909" s="171">
        <v>2028</v>
      </c>
      <c r="C909" s="171">
        <v>8</v>
      </c>
      <c r="D909" s="171" t="s">
        <v>4900</v>
      </c>
      <c r="E909" s="172">
        <v>0.72</v>
      </c>
      <c r="F909" s="172">
        <v>0.72</v>
      </c>
      <c r="G909" s="172">
        <f>IF(portfolio_toggle!$A$1=46,E909,
IF(portfolio_toggle!$A$1=38,F909,
"error: please specify 38 or 46 MMT"))</f>
        <v>0.72</v>
      </c>
    </row>
    <row r="910" spans="1:7" x14ac:dyDescent="0.3">
      <c r="A910" s="171" t="s">
        <v>630</v>
      </c>
      <c r="B910" s="171">
        <v>2028</v>
      </c>
      <c r="C910" s="171">
        <v>9</v>
      </c>
      <c r="D910" s="171" t="s">
        <v>4901</v>
      </c>
      <c r="E910" s="172">
        <v>0.71</v>
      </c>
      <c r="F910" s="172">
        <v>0.71</v>
      </c>
      <c r="G910" s="172">
        <f>IF(portfolio_toggle!$A$1=46,E910,
IF(portfolio_toggle!$A$1=38,F910,
"error: please specify 38 or 46 MMT"))</f>
        <v>0.71</v>
      </c>
    </row>
    <row r="911" spans="1:7" x14ac:dyDescent="0.3">
      <c r="A911" s="171" t="s">
        <v>630</v>
      </c>
      <c r="B911" s="171">
        <v>2028</v>
      </c>
      <c r="C911" s="171">
        <v>10</v>
      </c>
      <c r="D911" s="171" t="s">
        <v>4902</v>
      </c>
      <c r="E911" s="172">
        <v>0.64</v>
      </c>
      <c r="F911" s="172">
        <v>0.64</v>
      </c>
      <c r="G911" s="172">
        <f>IF(portfolio_toggle!$A$1=46,E911,
IF(portfolio_toggle!$A$1=38,F911,
"error: please specify 38 or 46 MMT"))</f>
        <v>0.64</v>
      </c>
    </row>
    <row r="912" spans="1:7" x14ac:dyDescent="0.3">
      <c r="A912" s="171" t="s">
        <v>630</v>
      </c>
      <c r="B912" s="171">
        <v>2028</v>
      </c>
      <c r="C912" s="171">
        <v>11</v>
      </c>
      <c r="D912" s="171" t="s">
        <v>4903</v>
      </c>
      <c r="E912" s="172">
        <v>0.56000000000000005</v>
      </c>
      <c r="F912" s="172">
        <v>0.56000000000000005</v>
      </c>
      <c r="G912" s="172">
        <f>IF(portfolio_toggle!$A$1=46,E912,
IF(portfolio_toggle!$A$1=38,F912,
"error: please specify 38 or 46 MMT"))</f>
        <v>0.56000000000000005</v>
      </c>
    </row>
    <row r="913" spans="1:7" x14ac:dyDescent="0.3">
      <c r="A913" s="171" t="s">
        <v>630</v>
      </c>
      <c r="B913" s="171">
        <v>2028</v>
      </c>
      <c r="C913" s="171">
        <v>12</v>
      </c>
      <c r="D913" s="171" t="s">
        <v>4904</v>
      </c>
      <c r="E913" s="172">
        <v>0.64</v>
      </c>
      <c r="F913" s="172">
        <v>0.64</v>
      </c>
      <c r="G913" s="172">
        <f>IF(portfolio_toggle!$A$1=46,E913,
IF(portfolio_toggle!$A$1=38,F913,
"error: please specify 38 or 46 MMT"))</f>
        <v>0.64</v>
      </c>
    </row>
    <row r="914" spans="1:7" x14ac:dyDescent="0.3">
      <c r="A914" s="171" t="s">
        <v>631</v>
      </c>
      <c r="B914" s="171">
        <v>2028</v>
      </c>
      <c r="C914" s="171">
        <v>1</v>
      </c>
      <c r="D914" s="171" t="s">
        <v>4905</v>
      </c>
      <c r="E914" s="172">
        <v>1</v>
      </c>
      <c r="F914" s="172">
        <v>1</v>
      </c>
      <c r="G914" s="172">
        <f>IF(portfolio_toggle!$A$1=46,E914,
IF(portfolio_toggle!$A$1=38,F914,
"error: please specify 38 or 46 MMT"))</f>
        <v>1</v>
      </c>
    </row>
    <row r="915" spans="1:7" x14ac:dyDescent="0.3">
      <c r="A915" s="171" t="s">
        <v>631</v>
      </c>
      <c r="B915" s="171">
        <v>2028</v>
      </c>
      <c r="C915" s="171">
        <v>2</v>
      </c>
      <c r="D915" s="171" t="s">
        <v>4906</v>
      </c>
      <c r="E915" s="172">
        <v>1</v>
      </c>
      <c r="F915" s="172">
        <v>1</v>
      </c>
      <c r="G915" s="172">
        <f>IF(portfolio_toggle!$A$1=46,E915,
IF(portfolio_toggle!$A$1=38,F915,
"error: please specify 38 or 46 MMT"))</f>
        <v>1</v>
      </c>
    </row>
    <row r="916" spans="1:7" x14ac:dyDescent="0.3">
      <c r="A916" s="171" t="s">
        <v>631</v>
      </c>
      <c r="B916" s="171">
        <v>2028</v>
      </c>
      <c r="C916" s="171">
        <v>3</v>
      </c>
      <c r="D916" s="171" t="s">
        <v>4907</v>
      </c>
      <c r="E916" s="172">
        <v>1</v>
      </c>
      <c r="F916" s="172">
        <v>1</v>
      </c>
      <c r="G916" s="172">
        <f>IF(portfolio_toggle!$A$1=46,E916,
IF(portfolio_toggle!$A$1=38,F916,
"error: please specify 38 or 46 MMT"))</f>
        <v>1</v>
      </c>
    </row>
    <row r="917" spans="1:7" x14ac:dyDescent="0.3">
      <c r="A917" s="171" t="s">
        <v>631</v>
      </c>
      <c r="B917" s="171">
        <v>2028</v>
      </c>
      <c r="C917" s="171">
        <v>4</v>
      </c>
      <c r="D917" s="171" t="s">
        <v>4908</v>
      </c>
      <c r="E917" s="172">
        <v>1</v>
      </c>
      <c r="F917" s="172">
        <v>1</v>
      </c>
      <c r="G917" s="172">
        <f>IF(portfolio_toggle!$A$1=46,E917,
IF(portfolio_toggle!$A$1=38,F917,
"error: please specify 38 or 46 MMT"))</f>
        <v>1</v>
      </c>
    </row>
    <row r="918" spans="1:7" x14ac:dyDescent="0.3">
      <c r="A918" s="171" t="s">
        <v>631</v>
      </c>
      <c r="B918" s="171">
        <v>2028</v>
      </c>
      <c r="C918" s="171">
        <v>5</v>
      </c>
      <c r="D918" s="171" t="s">
        <v>4909</v>
      </c>
      <c r="E918" s="172">
        <v>1</v>
      </c>
      <c r="F918" s="172">
        <v>1</v>
      </c>
      <c r="G918" s="172">
        <f>IF(portfolio_toggle!$A$1=46,E918,
IF(portfolio_toggle!$A$1=38,F918,
"error: please specify 38 or 46 MMT"))</f>
        <v>1</v>
      </c>
    </row>
    <row r="919" spans="1:7" x14ac:dyDescent="0.3">
      <c r="A919" s="171" t="s">
        <v>631</v>
      </c>
      <c r="B919" s="171">
        <v>2028</v>
      </c>
      <c r="C919" s="171">
        <v>6</v>
      </c>
      <c r="D919" s="171" t="s">
        <v>4910</v>
      </c>
      <c r="E919" s="172">
        <v>1</v>
      </c>
      <c r="F919" s="172">
        <v>1</v>
      </c>
      <c r="G919" s="172">
        <f>IF(portfolio_toggle!$A$1=46,E919,
IF(portfolio_toggle!$A$1=38,F919,
"error: please specify 38 or 46 MMT"))</f>
        <v>1</v>
      </c>
    </row>
    <row r="920" spans="1:7" x14ac:dyDescent="0.3">
      <c r="A920" s="171" t="s">
        <v>631</v>
      </c>
      <c r="B920" s="171">
        <v>2028</v>
      </c>
      <c r="C920" s="171">
        <v>7</v>
      </c>
      <c r="D920" s="171" t="s">
        <v>4911</v>
      </c>
      <c r="E920" s="172">
        <v>1</v>
      </c>
      <c r="F920" s="172">
        <v>1</v>
      </c>
      <c r="G920" s="172">
        <f>IF(portfolio_toggle!$A$1=46,E920,
IF(portfolio_toggle!$A$1=38,F920,
"error: please specify 38 or 46 MMT"))</f>
        <v>1</v>
      </c>
    </row>
    <row r="921" spans="1:7" x14ac:dyDescent="0.3">
      <c r="A921" s="171" t="s">
        <v>631</v>
      </c>
      <c r="B921" s="171">
        <v>2028</v>
      </c>
      <c r="C921" s="171">
        <v>8</v>
      </c>
      <c r="D921" s="171" t="s">
        <v>4912</v>
      </c>
      <c r="E921" s="172">
        <v>1</v>
      </c>
      <c r="F921" s="172">
        <v>1</v>
      </c>
      <c r="G921" s="172">
        <f>IF(portfolio_toggle!$A$1=46,E921,
IF(portfolio_toggle!$A$1=38,F921,
"error: please specify 38 or 46 MMT"))</f>
        <v>1</v>
      </c>
    </row>
    <row r="922" spans="1:7" x14ac:dyDescent="0.3">
      <c r="A922" s="171" t="s">
        <v>631</v>
      </c>
      <c r="B922" s="171">
        <v>2028</v>
      </c>
      <c r="C922" s="171">
        <v>9</v>
      </c>
      <c r="D922" s="171" t="s">
        <v>4913</v>
      </c>
      <c r="E922" s="172">
        <v>1</v>
      </c>
      <c r="F922" s="172">
        <v>1</v>
      </c>
      <c r="G922" s="172">
        <f>IF(portfolio_toggle!$A$1=46,E922,
IF(portfolio_toggle!$A$1=38,F922,
"error: please specify 38 or 46 MMT"))</f>
        <v>1</v>
      </c>
    </row>
    <row r="923" spans="1:7" x14ac:dyDescent="0.3">
      <c r="A923" s="171" t="s">
        <v>631</v>
      </c>
      <c r="B923" s="171">
        <v>2028</v>
      </c>
      <c r="C923" s="171">
        <v>10</v>
      </c>
      <c r="D923" s="171" t="s">
        <v>4914</v>
      </c>
      <c r="E923" s="172">
        <v>1</v>
      </c>
      <c r="F923" s="172">
        <v>1</v>
      </c>
      <c r="G923" s="172">
        <f>IF(portfolio_toggle!$A$1=46,E923,
IF(portfolio_toggle!$A$1=38,F923,
"error: please specify 38 or 46 MMT"))</f>
        <v>1</v>
      </c>
    </row>
    <row r="924" spans="1:7" x14ac:dyDescent="0.3">
      <c r="A924" s="171" t="s">
        <v>631</v>
      </c>
      <c r="B924" s="171">
        <v>2028</v>
      </c>
      <c r="C924" s="171">
        <v>11</v>
      </c>
      <c r="D924" s="171" t="s">
        <v>4915</v>
      </c>
      <c r="E924" s="172">
        <v>1</v>
      </c>
      <c r="F924" s="172">
        <v>1</v>
      </c>
      <c r="G924" s="172">
        <f>IF(portfolio_toggle!$A$1=46,E924,
IF(portfolio_toggle!$A$1=38,F924,
"error: please specify 38 or 46 MMT"))</f>
        <v>1</v>
      </c>
    </row>
    <row r="925" spans="1:7" x14ac:dyDescent="0.3">
      <c r="A925" s="171" t="s">
        <v>631</v>
      </c>
      <c r="B925" s="171">
        <v>2028</v>
      </c>
      <c r="C925" s="171">
        <v>12</v>
      </c>
      <c r="D925" s="171" t="s">
        <v>4916</v>
      </c>
      <c r="E925" s="172">
        <v>1</v>
      </c>
      <c r="F925" s="172">
        <v>1</v>
      </c>
      <c r="G925" s="172">
        <f>IF(portfolio_toggle!$A$1=46,E925,
IF(portfolio_toggle!$A$1=38,F925,
"error: please specify 38 or 46 MMT"))</f>
        <v>1</v>
      </c>
    </row>
    <row r="926" spans="1:7" x14ac:dyDescent="0.3">
      <c r="A926" s="171" t="s">
        <v>632</v>
      </c>
      <c r="B926" s="171">
        <v>2028</v>
      </c>
      <c r="C926" s="171">
        <v>1</v>
      </c>
      <c r="D926" s="171" t="s">
        <v>4917</v>
      </c>
      <c r="E926" s="172">
        <v>0.96603464723299004</v>
      </c>
      <c r="F926" s="172">
        <v>0.96602566899999998</v>
      </c>
      <c r="G926" s="172">
        <f>IF(portfolio_toggle!$A$1=46,E926,
IF(portfolio_toggle!$A$1=38,F926,
"error: please specify 38 or 46 MMT"))</f>
        <v>0.96603464723299004</v>
      </c>
    </row>
    <row r="927" spans="1:7" x14ac:dyDescent="0.3">
      <c r="A927" s="171" t="s">
        <v>632</v>
      </c>
      <c r="B927" s="171">
        <v>2028</v>
      </c>
      <c r="C927" s="171">
        <v>2</v>
      </c>
      <c r="D927" s="171" t="s">
        <v>4918</v>
      </c>
      <c r="E927" s="172">
        <v>0.96603464723299004</v>
      </c>
      <c r="F927" s="172">
        <v>0.96602566899999998</v>
      </c>
      <c r="G927" s="172">
        <f>IF(portfolio_toggle!$A$1=46,E927,
IF(portfolio_toggle!$A$1=38,F927,
"error: please specify 38 or 46 MMT"))</f>
        <v>0.96603464723299004</v>
      </c>
    </row>
    <row r="928" spans="1:7" x14ac:dyDescent="0.3">
      <c r="A928" s="171" t="s">
        <v>632</v>
      </c>
      <c r="B928" s="171">
        <v>2028</v>
      </c>
      <c r="C928" s="171">
        <v>3</v>
      </c>
      <c r="D928" s="171" t="s">
        <v>4919</v>
      </c>
      <c r="E928" s="172">
        <v>0.96603464723299004</v>
      </c>
      <c r="F928" s="172">
        <v>0.96602566899999998</v>
      </c>
      <c r="G928" s="172">
        <f>IF(portfolio_toggle!$A$1=46,E928,
IF(portfolio_toggle!$A$1=38,F928,
"error: please specify 38 or 46 MMT"))</f>
        <v>0.96603464723299004</v>
      </c>
    </row>
    <row r="929" spans="1:7" x14ac:dyDescent="0.3">
      <c r="A929" s="171" t="s">
        <v>632</v>
      </c>
      <c r="B929" s="171">
        <v>2028</v>
      </c>
      <c r="C929" s="171">
        <v>4</v>
      </c>
      <c r="D929" s="171" t="s">
        <v>4920</v>
      </c>
      <c r="E929" s="172">
        <v>0.96603464723299004</v>
      </c>
      <c r="F929" s="172">
        <v>0.96602566899999998</v>
      </c>
      <c r="G929" s="172">
        <f>IF(portfolio_toggle!$A$1=46,E929,
IF(portfolio_toggle!$A$1=38,F929,
"error: please specify 38 or 46 MMT"))</f>
        <v>0.96603464723299004</v>
      </c>
    </row>
    <row r="930" spans="1:7" x14ac:dyDescent="0.3">
      <c r="A930" s="171" t="s">
        <v>632</v>
      </c>
      <c r="B930" s="171">
        <v>2028</v>
      </c>
      <c r="C930" s="171">
        <v>5</v>
      </c>
      <c r="D930" s="171" t="s">
        <v>4921</v>
      </c>
      <c r="E930" s="172">
        <v>0.96603464723299004</v>
      </c>
      <c r="F930" s="172">
        <v>0.96602566899999998</v>
      </c>
      <c r="G930" s="172">
        <f>IF(portfolio_toggle!$A$1=46,E930,
IF(portfolio_toggle!$A$1=38,F930,
"error: please specify 38 or 46 MMT"))</f>
        <v>0.96603464723299004</v>
      </c>
    </row>
    <row r="931" spans="1:7" x14ac:dyDescent="0.3">
      <c r="A931" s="171" t="s">
        <v>632</v>
      </c>
      <c r="B931" s="171">
        <v>2028</v>
      </c>
      <c r="C931" s="171">
        <v>6</v>
      </c>
      <c r="D931" s="171" t="s">
        <v>4922</v>
      </c>
      <c r="E931" s="172">
        <v>0.96603464723299004</v>
      </c>
      <c r="F931" s="172">
        <v>0.96602566899999998</v>
      </c>
      <c r="G931" s="172">
        <f>IF(portfolio_toggle!$A$1=46,E931,
IF(portfolio_toggle!$A$1=38,F931,
"error: please specify 38 or 46 MMT"))</f>
        <v>0.96603464723299004</v>
      </c>
    </row>
    <row r="932" spans="1:7" x14ac:dyDescent="0.3">
      <c r="A932" s="171" t="s">
        <v>632</v>
      </c>
      <c r="B932" s="171">
        <v>2028</v>
      </c>
      <c r="C932" s="171">
        <v>7</v>
      </c>
      <c r="D932" s="171" t="s">
        <v>4923</v>
      </c>
      <c r="E932" s="172">
        <v>0.96603464723299004</v>
      </c>
      <c r="F932" s="172">
        <v>0.96602566899999998</v>
      </c>
      <c r="G932" s="172">
        <f>IF(portfolio_toggle!$A$1=46,E932,
IF(portfolio_toggle!$A$1=38,F932,
"error: please specify 38 or 46 MMT"))</f>
        <v>0.96603464723299004</v>
      </c>
    </row>
    <row r="933" spans="1:7" x14ac:dyDescent="0.3">
      <c r="A933" s="171" t="s">
        <v>632</v>
      </c>
      <c r="B933" s="171">
        <v>2028</v>
      </c>
      <c r="C933" s="171">
        <v>8</v>
      </c>
      <c r="D933" s="171" t="s">
        <v>4924</v>
      </c>
      <c r="E933" s="172">
        <v>0.96603464723299004</v>
      </c>
      <c r="F933" s="172">
        <v>0.96602566899999998</v>
      </c>
      <c r="G933" s="172">
        <f>IF(portfolio_toggle!$A$1=46,E933,
IF(portfolio_toggle!$A$1=38,F933,
"error: please specify 38 or 46 MMT"))</f>
        <v>0.96603464723299004</v>
      </c>
    </row>
    <row r="934" spans="1:7" x14ac:dyDescent="0.3">
      <c r="A934" s="171" t="s">
        <v>632</v>
      </c>
      <c r="B934" s="171">
        <v>2028</v>
      </c>
      <c r="C934" s="171">
        <v>9</v>
      </c>
      <c r="D934" s="171" t="s">
        <v>4925</v>
      </c>
      <c r="E934" s="172">
        <v>0.96603464723299004</v>
      </c>
      <c r="F934" s="172">
        <v>0.96602566899999998</v>
      </c>
      <c r="G934" s="172">
        <f>IF(portfolio_toggle!$A$1=46,E934,
IF(portfolio_toggle!$A$1=38,F934,
"error: please specify 38 or 46 MMT"))</f>
        <v>0.96603464723299004</v>
      </c>
    </row>
    <row r="935" spans="1:7" x14ac:dyDescent="0.3">
      <c r="A935" s="171" t="s">
        <v>632</v>
      </c>
      <c r="B935" s="171">
        <v>2028</v>
      </c>
      <c r="C935" s="171">
        <v>10</v>
      </c>
      <c r="D935" s="171" t="s">
        <v>4926</v>
      </c>
      <c r="E935" s="172">
        <v>0.96603464723299004</v>
      </c>
      <c r="F935" s="172">
        <v>0.96602566899999998</v>
      </c>
      <c r="G935" s="172">
        <f>IF(portfolio_toggle!$A$1=46,E935,
IF(portfolio_toggle!$A$1=38,F935,
"error: please specify 38 or 46 MMT"))</f>
        <v>0.96603464723299004</v>
      </c>
    </row>
    <row r="936" spans="1:7" x14ac:dyDescent="0.3">
      <c r="A936" s="171" t="s">
        <v>632</v>
      </c>
      <c r="B936" s="171">
        <v>2028</v>
      </c>
      <c r="C936" s="171">
        <v>11</v>
      </c>
      <c r="D936" s="171" t="s">
        <v>4927</v>
      </c>
      <c r="E936" s="172">
        <v>0.96603464723299004</v>
      </c>
      <c r="F936" s="172">
        <v>0.96602566899999998</v>
      </c>
      <c r="G936" s="172">
        <f>IF(portfolio_toggle!$A$1=46,E936,
IF(portfolio_toggle!$A$1=38,F936,
"error: please specify 38 or 46 MMT"))</f>
        <v>0.96603464723299004</v>
      </c>
    </row>
    <row r="937" spans="1:7" x14ac:dyDescent="0.3">
      <c r="A937" s="171" t="s">
        <v>632</v>
      </c>
      <c r="B937" s="171">
        <v>2028</v>
      </c>
      <c r="C937" s="171">
        <v>12</v>
      </c>
      <c r="D937" s="171" t="s">
        <v>4928</v>
      </c>
      <c r="E937" s="172">
        <v>0.96603464723299004</v>
      </c>
      <c r="F937" s="172">
        <v>0.96602566899999998</v>
      </c>
      <c r="G937" s="172">
        <f>IF(portfolio_toggle!$A$1=46,E937,
IF(portfolio_toggle!$A$1=38,F937,
"error: please specify 38 or 46 MMT"))</f>
        <v>0.96603464723299004</v>
      </c>
    </row>
    <row r="938" spans="1:7" x14ac:dyDescent="0.3">
      <c r="A938" s="171" t="s">
        <v>633</v>
      </c>
      <c r="B938" s="171">
        <v>2028</v>
      </c>
      <c r="C938" s="171">
        <v>1</v>
      </c>
      <c r="D938" s="171" t="s">
        <v>4929</v>
      </c>
      <c r="E938" s="172">
        <v>1</v>
      </c>
      <c r="F938" s="172">
        <v>1</v>
      </c>
      <c r="G938" s="172">
        <f>IF(portfolio_toggle!$A$1=46,E938,
IF(portfolio_toggle!$A$1=38,F938,
"error: please specify 38 or 46 MMT"))</f>
        <v>1</v>
      </c>
    </row>
    <row r="939" spans="1:7" x14ac:dyDescent="0.3">
      <c r="A939" s="171" t="s">
        <v>633</v>
      </c>
      <c r="B939" s="171">
        <v>2028</v>
      </c>
      <c r="C939" s="171">
        <v>2</v>
      </c>
      <c r="D939" s="171" t="s">
        <v>4930</v>
      </c>
      <c r="E939" s="172">
        <v>1</v>
      </c>
      <c r="F939" s="172">
        <v>1</v>
      </c>
      <c r="G939" s="172">
        <f>IF(portfolio_toggle!$A$1=46,E939,
IF(portfolio_toggle!$A$1=38,F939,
"error: please specify 38 or 46 MMT"))</f>
        <v>1</v>
      </c>
    </row>
    <row r="940" spans="1:7" x14ac:dyDescent="0.3">
      <c r="A940" s="171" t="s">
        <v>633</v>
      </c>
      <c r="B940" s="171">
        <v>2028</v>
      </c>
      <c r="C940" s="171">
        <v>3</v>
      </c>
      <c r="D940" s="171" t="s">
        <v>4931</v>
      </c>
      <c r="E940" s="172">
        <v>1</v>
      </c>
      <c r="F940" s="172">
        <v>1</v>
      </c>
      <c r="G940" s="172">
        <f>IF(portfolio_toggle!$A$1=46,E940,
IF(portfolio_toggle!$A$1=38,F940,
"error: please specify 38 or 46 MMT"))</f>
        <v>1</v>
      </c>
    </row>
    <row r="941" spans="1:7" x14ac:dyDescent="0.3">
      <c r="A941" s="171" t="s">
        <v>633</v>
      </c>
      <c r="B941" s="171">
        <v>2028</v>
      </c>
      <c r="C941" s="171">
        <v>4</v>
      </c>
      <c r="D941" s="171" t="s">
        <v>4932</v>
      </c>
      <c r="E941" s="172">
        <v>1</v>
      </c>
      <c r="F941" s="172">
        <v>1</v>
      </c>
      <c r="G941" s="172">
        <f>IF(portfolio_toggle!$A$1=46,E941,
IF(portfolio_toggle!$A$1=38,F941,
"error: please specify 38 or 46 MMT"))</f>
        <v>1</v>
      </c>
    </row>
    <row r="942" spans="1:7" x14ac:dyDescent="0.3">
      <c r="A942" s="171" t="s">
        <v>633</v>
      </c>
      <c r="B942" s="171">
        <v>2028</v>
      </c>
      <c r="C942" s="171">
        <v>5</v>
      </c>
      <c r="D942" s="171" t="s">
        <v>4933</v>
      </c>
      <c r="E942" s="172">
        <v>1</v>
      </c>
      <c r="F942" s="172">
        <v>1</v>
      </c>
      <c r="G942" s="172">
        <f>IF(portfolio_toggle!$A$1=46,E942,
IF(portfolio_toggle!$A$1=38,F942,
"error: please specify 38 or 46 MMT"))</f>
        <v>1</v>
      </c>
    </row>
    <row r="943" spans="1:7" x14ac:dyDescent="0.3">
      <c r="A943" s="171" t="s">
        <v>633</v>
      </c>
      <c r="B943" s="171">
        <v>2028</v>
      </c>
      <c r="C943" s="171">
        <v>6</v>
      </c>
      <c r="D943" s="171" t="s">
        <v>4934</v>
      </c>
      <c r="E943" s="172">
        <v>1</v>
      </c>
      <c r="F943" s="172">
        <v>1</v>
      </c>
      <c r="G943" s="172">
        <f>IF(portfolio_toggle!$A$1=46,E943,
IF(portfolio_toggle!$A$1=38,F943,
"error: please specify 38 or 46 MMT"))</f>
        <v>1</v>
      </c>
    </row>
    <row r="944" spans="1:7" x14ac:dyDescent="0.3">
      <c r="A944" s="171" t="s">
        <v>633</v>
      </c>
      <c r="B944" s="171">
        <v>2028</v>
      </c>
      <c r="C944" s="171">
        <v>7</v>
      </c>
      <c r="D944" s="171" t="s">
        <v>4935</v>
      </c>
      <c r="E944" s="172">
        <v>1</v>
      </c>
      <c r="F944" s="172">
        <v>1</v>
      </c>
      <c r="G944" s="172">
        <f>IF(portfolio_toggle!$A$1=46,E944,
IF(portfolio_toggle!$A$1=38,F944,
"error: please specify 38 or 46 MMT"))</f>
        <v>1</v>
      </c>
    </row>
    <row r="945" spans="1:7" x14ac:dyDescent="0.3">
      <c r="A945" s="171" t="s">
        <v>633</v>
      </c>
      <c r="B945" s="171">
        <v>2028</v>
      </c>
      <c r="C945" s="171">
        <v>8</v>
      </c>
      <c r="D945" s="171" t="s">
        <v>4936</v>
      </c>
      <c r="E945" s="172">
        <v>1</v>
      </c>
      <c r="F945" s="172">
        <v>1</v>
      </c>
      <c r="G945" s="172">
        <f>IF(portfolio_toggle!$A$1=46,E945,
IF(portfolio_toggle!$A$1=38,F945,
"error: please specify 38 or 46 MMT"))</f>
        <v>1</v>
      </c>
    </row>
    <row r="946" spans="1:7" x14ac:dyDescent="0.3">
      <c r="A946" s="171" t="s">
        <v>633</v>
      </c>
      <c r="B946" s="171">
        <v>2028</v>
      </c>
      <c r="C946" s="171">
        <v>9</v>
      </c>
      <c r="D946" s="171" t="s">
        <v>4937</v>
      </c>
      <c r="E946" s="172">
        <v>1</v>
      </c>
      <c r="F946" s="172">
        <v>1</v>
      </c>
      <c r="G946" s="172">
        <f>IF(portfolio_toggle!$A$1=46,E946,
IF(portfolio_toggle!$A$1=38,F946,
"error: please specify 38 or 46 MMT"))</f>
        <v>1</v>
      </c>
    </row>
    <row r="947" spans="1:7" x14ac:dyDescent="0.3">
      <c r="A947" s="171" t="s">
        <v>633</v>
      </c>
      <c r="B947" s="171">
        <v>2028</v>
      </c>
      <c r="C947" s="171">
        <v>10</v>
      </c>
      <c r="D947" s="171" t="s">
        <v>4938</v>
      </c>
      <c r="E947" s="172">
        <v>1</v>
      </c>
      <c r="F947" s="172">
        <v>1</v>
      </c>
      <c r="G947" s="172">
        <f>IF(portfolio_toggle!$A$1=46,E947,
IF(portfolio_toggle!$A$1=38,F947,
"error: please specify 38 or 46 MMT"))</f>
        <v>1</v>
      </c>
    </row>
    <row r="948" spans="1:7" x14ac:dyDescent="0.3">
      <c r="A948" s="171" t="s">
        <v>633</v>
      </c>
      <c r="B948" s="171">
        <v>2028</v>
      </c>
      <c r="C948" s="171">
        <v>11</v>
      </c>
      <c r="D948" s="171" t="s">
        <v>4939</v>
      </c>
      <c r="E948" s="172">
        <v>1</v>
      </c>
      <c r="F948" s="172">
        <v>1</v>
      </c>
      <c r="G948" s="172">
        <f>IF(portfolio_toggle!$A$1=46,E948,
IF(portfolio_toggle!$A$1=38,F948,
"error: please specify 38 or 46 MMT"))</f>
        <v>1</v>
      </c>
    </row>
    <row r="949" spans="1:7" x14ac:dyDescent="0.3">
      <c r="A949" s="171" t="s">
        <v>633</v>
      </c>
      <c r="B949" s="171">
        <v>2028</v>
      </c>
      <c r="C949" s="171">
        <v>12</v>
      </c>
      <c r="D949" s="171" t="s">
        <v>4940</v>
      </c>
      <c r="E949" s="172">
        <v>1</v>
      </c>
      <c r="F949" s="172">
        <v>1</v>
      </c>
      <c r="G949" s="172">
        <f>IF(portfolio_toggle!$A$1=46,E949,
IF(portfolio_toggle!$A$1=38,F949,
"error: please specify 38 or 46 MMT"))</f>
        <v>1</v>
      </c>
    </row>
    <row r="950" spans="1:7" x14ac:dyDescent="0.3">
      <c r="A950" s="171" t="s">
        <v>626</v>
      </c>
      <c r="B950" s="171">
        <v>2029</v>
      </c>
      <c r="C950" s="171">
        <v>1</v>
      </c>
      <c r="D950" s="171" t="s">
        <v>4941</v>
      </c>
      <c r="E950" s="172">
        <v>0.82</v>
      </c>
      <c r="F950" s="172">
        <v>0.82</v>
      </c>
      <c r="G950" s="172">
        <f>IF(portfolio_toggle!$A$1=46,E950,
IF(portfolio_toggle!$A$1=38,F950,
"error: please specify 38 or 46 MMT"))</f>
        <v>0.82</v>
      </c>
    </row>
    <row r="951" spans="1:7" x14ac:dyDescent="0.3">
      <c r="A951" s="171" t="s">
        <v>626</v>
      </c>
      <c r="B951" s="171">
        <v>2029</v>
      </c>
      <c r="C951" s="171">
        <v>2</v>
      </c>
      <c r="D951" s="171" t="s">
        <v>4942</v>
      </c>
      <c r="E951" s="172">
        <v>0.86</v>
      </c>
      <c r="F951" s="172">
        <v>0.86</v>
      </c>
      <c r="G951" s="172">
        <f>IF(portfolio_toggle!$A$1=46,E951,
IF(portfolio_toggle!$A$1=38,F951,
"error: please specify 38 or 46 MMT"))</f>
        <v>0.86</v>
      </c>
    </row>
    <row r="952" spans="1:7" x14ac:dyDescent="0.3">
      <c r="A952" s="171" t="s">
        <v>626</v>
      </c>
      <c r="B952" s="171">
        <v>2029</v>
      </c>
      <c r="C952" s="171">
        <v>3</v>
      </c>
      <c r="D952" s="171" t="s">
        <v>4943</v>
      </c>
      <c r="E952" s="172">
        <v>0.84</v>
      </c>
      <c r="F952" s="172">
        <v>0.84</v>
      </c>
      <c r="G952" s="172">
        <f>IF(portfolio_toggle!$A$1=46,E952,
IF(portfolio_toggle!$A$1=38,F952,
"error: please specify 38 or 46 MMT"))</f>
        <v>0.84</v>
      </c>
    </row>
    <row r="953" spans="1:7" x14ac:dyDescent="0.3">
      <c r="A953" s="171" t="s">
        <v>626</v>
      </c>
      <c r="B953" s="171">
        <v>2029</v>
      </c>
      <c r="C953" s="171">
        <v>4</v>
      </c>
      <c r="D953" s="171" t="s">
        <v>4944</v>
      </c>
      <c r="E953" s="172">
        <v>0.76</v>
      </c>
      <c r="F953" s="172">
        <v>0.76</v>
      </c>
      <c r="G953" s="172">
        <f>IF(portfolio_toggle!$A$1=46,E953,
IF(portfolio_toggle!$A$1=38,F953,
"error: please specify 38 or 46 MMT"))</f>
        <v>0.76</v>
      </c>
    </row>
    <row r="954" spans="1:7" x14ac:dyDescent="0.3">
      <c r="A954" s="171" t="s">
        <v>626</v>
      </c>
      <c r="B954" s="171">
        <v>2029</v>
      </c>
      <c r="C954" s="171">
        <v>5</v>
      </c>
      <c r="D954" s="171" t="s">
        <v>4945</v>
      </c>
      <c r="E954" s="172">
        <v>0.83</v>
      </c>
      <c r="F954" s="172">
        <v>0.83</v>
      </c>
      <c r="G954" s="172">
        <f>IF(portfolio_toggle!$A$1=46,E954,
IF(portfolio_toggle!$A$1=38,F954,
"error: please specify 38 or 46 MMT"))</f>
        <v>0.83</v>
      </c>
    </row>
    <row r="955" spans="1:7" x14ac:dyDescent="0.3">
      <c r="A955" s="171" t="s">
        <v>626</v>
      </c>
      <c r="B955" s="171">
        <v>2029</v>
      </c>
      <c r="C955" s="171">
        <v>6</v>
      </c>
      <c r="D955" s="171" t="s">
        <v>4946</v>
      </c>
      <c r="E955" s="172">
        <v>0.89</v>
      </c>
      <c r="F955" s="172">
        <v>0.89</v>
      </c>
      <c r="G955" s="172">
        <f>IF(portfolio_toggle!$A$1=46,E955,
IF(portfolio_toggle!$A$1=38,F955,
"error: please specify 38 or 46 MMT"))</f>
        <v>0.89</v>
      </c>
    </row>
    <row r="956" spans="1:7" x14ac:dyDescent="0.3">
      <c r="A956" s="171" t="s">
        <v>626</v>
      </c>
      <c r="B956" s="171">
        <v>2029</v>
      </c>
      <c r="C956" s="171">
        <v>7</v>
      </c>
      <c r="D956" s="171" t="s">
        <v>4947</v>
      </c>
      <c r="E956" s="172">
        <v>0.87</v>
      </c>
      <c r="F956" s="172">
        <v>0.87</v>
      </c>
      <c r="G956" s="172">
        <f>IF(portfolio_toggle!$A$1=46,E956,
IF(portfolio_toggle!$A$1=38,F956,
"error: please specify 38 or 46 MMT"))</f>
        <v>0.87</v>
      </c>
    </row>
    <row r="957" spans="1:7" x14ac:dyDescent="0.3">
      <c r="A957" s="171" t="s">
        <v>626</v>
      </c>
      <c r="B957" s="171">
        <v>2029</v>
      </c>
      <c r="C957" s="171">
        <v>8</v>
      </c>
      <c r="D957" s="171" t="s">
        <v>4948</v>
      </c>
      <c r="E957" s="172">
        <v>0.9</v>
      </c>
      <c r="F957" s="172">
        <v>0.9</v>
      </c>
      <c r="G957" s="172">
        <f>IF(portfolio_toggle!$A$1=46,E957,
IF(portfolio_toggle!$A$1=38,F957,
"error: please specify 38 or 46 MMT"))</f>
        <v>0.9</v>
      </c>
    </row>
    <row r="958" spans="1:7" x14ac:dyDescent="0.3">
      <c r="A958" s="171" t="s">
        <v>626</v>
      </c>
      <c r="B958" s="171">
        <v>2029</v>
      </c>
      <c r="C958" s="171">
        <v>9</v>
      </c>
      <c r="D958" s="171" t="s">
        <v>4949</v>
      </c>
      <c r="E958" s="172">
        <v>0.9</v>
      </c>
      <c r="F958" s="172">
        <v>0.9</v>
      </c>
      <c r="G958" s="172">
        <f>IF(portfolio_toggle!$A$1=46,E958,
IF(portfolio_toggle!$A$1=38,F958,
"error: please specify 38 or 46 MMT"))</f>
        <v>0.9</v>
      </c>
    </row>
    <row r="959" spans="1:7" x14ac:dyDescent="0.3">
      <c r="A959" s="171" t="s">
        <v>626</v>
      </c>
      <c r="B959" s="171">
        <v>2029</v>
      </c>
      <c r="C959" s="171">
        <v>10</v>
      </c>
      <c r="D959" s="171" t="s">
        <v>4950</v>
      </c>
      <c r="E959" s="172">
        <v>0.81</v>
      </c>
      <c r="F959" s="172">
        <v>0.81</v>
      </c>
      <c r="G959" s="172">
        <f>IF(portfolio_toggle!$A$1=46,E959,
IF(portfolio_toggle!$A$1=38,F959,
"error: please specify 38 or 46 MMT"))</f>
        <v>0.81</v>
      </c>
    </row>
    <row r="960" spans="1:7" x14ac:dyDescent="0.3">
      <c r="A960" s="171" t="s">
        <v>626</v>
      </c>
      <c r="B960" s="171">
        <v>2029</v>
      </c>
      <c r="C960" s="171">
        <v>11</v>
      </c>
      <c r="D960" s="171" t="s">
        <v>4951</v>
      </c>
      <c r="E960" s="172">
        <v>0.85</v>
      </c>
      <c r="F960" s="172">
        <v>0.85</v>
      </c>
      <c r="G960" s="172">
        <f>IF(portfolio_toggle!$A$1=46,E960,
IF(portfolio_toggle!$A$1=38,F960,
"error: please specify 38 or 46 MMT"))</f>
        <v>0.85</v>
      </c>
    </row>
    <row r="961" spans="1:7" x14ac:dyDescent="0.3">
      <c r="A961" s="171" t="s">
        <v>626</v>
      </c>
      <c r="B961" s="171">
        <v>2029</v>
      </c>
      <c r="C961" s="171">
        <v>12</v>
      </c>
      <c r="D961" s="171" t="s">
        <v>4952</v>
      </c>
      <c r="E961" s="172">
        <v>0.86</v>
      </c>
      <c r="F961" s="172">
        <v>0.86</v>
      </c>
      <c r="G961" s="172">
        <f>IF(portfolio_toggle!$A$1=46,E961,
IF(portfolio_toggle!$A$1=38,F961,
"error: please specify 38 or 46 MMT"))</f>
        <v>0.86</v>
      </c>
    </row>
    <row r="962" spans="1:7" x14ac:dyDescent="0.3">
      <c r="A962" s="171" t="s">
        <v>627</v>
      </c>
      <c r="B962" s="171">
        <v>2029</v>
      </c>
      <c r="C962" s="171">
        <v>1</v>
      </c>
      <c r="D962" s="171" t="s">
        <v>4953</v>
      </c>
      <c r="E962" s="172">
        <v>0.81</v>
      </c>
      <c r="F962" s="172">
        <v>0.81</v>
      </c>
      <c r="G962" s="172">
        <f>IF(portfolio_toggle!$A$1=46,E962,
IF(portfolio_toggle!$A$1=38,F962,
"error: please specify 38 or 46 MMT"))</f>
        <v>0.81</v>
      </c>
    </row>
    <row r="963" spans="1:7" x14ac:dyDescent="0.3">
      <c r="A963" s="171" t="s">
        <v>627</v>
      </c>
      <c r="B963" s="171">
        <v>2029</v>
      </c>
      <c r="C963" s="171">
        <v>2</v>
      </c>
      <c r="D963" s="171" t="s">
        <v>4954</v>
      </c>
      <c r="E963" s="172">
        <v>0.79</v>
      </c>
      <c r="F963" s="172">
        <v>0.79</v>
      </c>
      <c r="G963" s="172">
        <f>IF(portfolio_toggle!$A$1=46,E963,
IF(portfolio_toggle!$A$1=38,F963,
"error: please specify 38 or 46 MMT"))</f>
        <v>0.79</v>
      </c>
    </row>
    <row r="964" spans="1:7" x14ac:dyDescent="0.3">
      <c r="A964" s="171" t="s">
        <v>627</v>
      </c>
      <c r="B964" s="171">
        <v>2029</v>
      </c>
      <c r="C964" s="171">
        <v>3</v>
      </c>
      <c r="D964" s="171" t="s">
        <v>4955</v>
      </c>
      <c r="E964" s="172">
        <v>0.73</v>
      </c>
      <c r="F964" s="172">
        <v>0.73</v>
      </c>
      <c r="G964" s="172">
        <f>IF(portfolio_toggle!$A$1=46,E964,
IF(portfolio_toggle!$A$1=38,F964,
"error: please specify 38 or 46 MMT"))</f>
        <v>0.73</v>
      </c>
    </row>
    <row r="965" spans="1:7" x14ac:dyDescent="0.3">
      <c r="A965" s="171" t="s">
        <v>627</v>
      </c>
      <c r="B965" s="171">
        <v>2029</v>
      </c>
      <c r="C965" s="171">
        <v>4</v>
      </c>
      <c r="D965" s="171" t="s">
        <v>4956</v>
      </c>
      <c r="E965" s="172">
        <v>0.66</v>
      </c>
      <c r="F965" s="172">
        <v>0.66</v>
      </c>
      <c r="G965" s="172">
        <f>IF(portfolio_toggle!$A$1=46,E965,
IF(portfolio_toggle!$A$1=38,F965,
"error: please specify 38 or 46 MMT"))</f>
        <v>0.66</v>
      </c>
    </row>
    <row r="966" spans="1:7" x14ac:dyDescent="0.3">
      <c r="A966" s="171" t="s">
        <v>627</v>
      </c>
      <c r="B966" s="171">
        <v>2029</v>
      </c>
      <c r="C966" s="171">
        <v>5</v>
      </c>
      <c r="D966" s="171" t="s">
        <v>4957</v>
      </c>
      <c r="E966" s="172">
        <v>0.79</v>
      </c>
      <c r="F966" s="172">
        <v>0.79</v>
      </c>
      <c r="G966" s="172">
        <f>IF(portfolio_toggle!$A$1=46,E966,
IF(portfolio_toggle!$A$1=38,F966,
"error: please specify 38 or 46 MMT"))</f>
        <v>0.79</v>
      </c>
    </row>
    <row r="967" spans="1:7" x14ac:dyDescent="0.3">
      <c r="A967" s="171" t="s">
        <v>627</v>
      </c>
      <c r="B967" s="171">
        <v>2029</v>
      </c>
      <c r="C967" s="171">
        <v>6</v>
      </c>
      <c r="D967" s="171" t="s">
        <v>4958</v>
      </c>
      <c r="E967" s="172">
        <v>0.85</v>
      </c>
      <c r="F967" s="172">
        <v>0.85</v>
      </c>
      <c r="G967" s="172">
        <f>IF(portfolio_toggle!$A$1=46,E967,
IF(portfolio_toggle!$A$1=38,F967,
"error: please specify 38 or 46 MMT"))</f>
        <v>0.85</v>
      </c>
    </row>
    <row r="968" spans="1:7" x14ac:dyDescent="0.3">
      <c r="A968" s="171" t="s">
        <v>627</v>
      </c>
      <c r="B968" s="171">
        <v>2029</v>
      </c>
      <c r="C968" s="171">
        <v>7</v>
      </c>
      <c r="D968" s="171" t="s">
        <v>4959</v>
      </c>
      <c r="E968" s="172">
        <v>0.83</v>
      </c>
      <c r="F968" s="172">
        <v>0.83</v>
      </c>
      <c r="G968" s="172">
        <f>IF(portfolio_toggle!$A$1=46,E968,
IF(portfolio_toggle!$A$1=38,F968,
"error: please specify 38 or 46 MMT"))</f>
        <v>0.83</v>
      </c>
    </row>
    <row r="969" spans="1:7" x14ac:dyDescent="0.3">
      <c r="A969" s="171" t="s">
        <v>627</v>
      </c>
      <c r="B969" s="171">
        <v>2029</v>
      </c>
      <c r="C969" s="171">
        <v>8</v>
      </c>
      <c r="D969" s="171" t="s">
        <v>4960</v>
      </c>
      <c r="E969" s="172">
        <v>0.83</v>
      </c>
      <c r="F969" s="172">
        <v>0.83</v>
      </c>
      <c r="G969" s="172">
        <f>IF(portfolio_toggle!$A$1=46,E969,
IF(portfolio_toggle!$A$1=38,F969,
"error: please specify 38 or 46 MMT"))</f>
        <v>0.83</v>
      </c>
    </row>
    <row r="970" spans="1:7" x14ac:dyDescent="0.3">
      <c r="A970" s="171" t="s">
        <v>627</v>
      </c>
      <c r="B970" s="171">
        <v>2029</v>
      </c>
      <c r="C970" s="171">
        <v>9</v>
      </c>
      <c r="D970" s="171" t="s">
        <v>4961</v>
      </c>
      <c r="E970" s="172">
        <v>0.8</v>
      </c>
      <c r="F970" s="172">
        <v>0.8</v>
      </c>
      <c r="G970" s="172">
        <f>IF(portfolio_toggle!$A$1=46,E970,
IF(portfolio_toggle!$A$1=38,F970,
"error: please specify 38 or 46 MMT"))</f>
        <v>0.8</v>
      </c>
    </row>
    <row r="971" spans="1:7" x14ac:dyDescent="0.3">
      <c r="A971" s="171" t="s">
        <v>627</v>
      </c>
      <c r="B971" s="171">
        <v>2029</v>
      </c>
      <c r="C971" s="171">
        <v>10</v>
      </c>
      <c r="D971" s="171" t="s">
        <v>4962</v>
      </c>
      <c r="E971" s="172">
        <v>0.72</v>
      </c>
      <c r="F971" s="172">
        <v>0.72</v>
      </c>
      <c r="G971" s="172">
        <f>IF(portfolio_toggle!$A$1=46,E971,
IF(portfolio_toggle!$A$1=38,F971,
"error: please specify 38 or 46 MMT"))</f>
        <v>0.72</v>
      </c>
    </row>
    <row r="972" spans="1:7" x14ac:dyDescent="0.3">
      <c r="A972" s="171" t="s">
        <v>627</v>
      </c>
      <c r="B972" s="171">
        <v>2029</v>
      </c>
      <c r="C972" s="171">
        <v>11</v>
      </c>
      <c r="D972" s="171" t="s">
        <v>4963</v>
      </c>
      <c r="E972" s="172">
        <v>0.78</v>
      </c>
      <c r="F972" s="172">
        <v>0.78</v>
      </c>
      <c r="G972" s="172">
        <f>IF(portfolio_toggle!$A$1=46,E972,
IF(portfolio_toggle!$A$1=38,F972,
"error: please specify 38 or 46 MMT"))</f>
        <v>0.78</v>
      </c>
    </row>
    <row r="973" spans="1:7" x14ac:dyDescent="0.3">
      <c r="A973" s="171" t="s">
        <v>627</v>
      </c>
      <c r="B973" s="171">
        <v>2029</v>
      </c>
      <c r="C973" s="171">
        <v>12</v>
      </c>
      <c r="D973" s="171" t="s">
        <v>4964</v>
      </c>
      <c r="E973" s="172">
        <v>0.82</v>
      </c>
      <c r="F973" s="172">
        <v>0.82</v>
      </c>
      <c r="G973" s="172">
        <f>IF(portfolio_toggle!$A$1=46,E973,
IF(portfolio_toggle!$A$1=38,F973,
"error: please specify 38 or 46 MMT"))</f>
        <v>0.82</v>
      </c>
    </row>
    <row r="974" spans="1:7" x14ac:dyDescent="0.3">
      <c r="A974" s="171" t="s">
        <v>629</v>
      </c>
      <c r="B974" s="171">
        <v>2029</v>
      </c>
      <c r="C974" s="171">
        <v>1</v>
      </c>
      <c r="D974" s="171" t="s">
        <v>4965</v>
      </c>
      <c r="E974" s="172">
        <v>0.95</v>
      </c>
      <c r="F974" s="172">
        <v>0.95</v>
      </c>
      <c r="G974" s="172">
        <f>IF(portfolio_toggle!$A$1=46,E974,
IF(portfolio_toggle!$A$1=38,F974,
"error: please specify 38 or 46 MMT"))</f>
        <v>0.95</v>
      </c>
    </row>
    <row r="975" spans="1:7" x14ac:dyDescent="0.3">
      <c r="A975" s="171" t="s">
        <v>629</v>
      </c>
      <c r="B975" s="171">
        <v>2029</v>
      </c>
      <c r="C975" s="171">
        <v>2</v>
      </c>
      <c r="D975" s="171" t="s">
        <v>4966</v>
      </c>
      <c r="E975" s="172">
        <v>0.92</v>
      </c>
      <c r="F975" s="172">
        <v>0.92</v>
      </c>
      <c r="G975" s="172">
        <f>IF(portfolio_toggle!$A$1=46,E975,
IF(portfolio_toggle!$A$1=38,F975,
"error: please specify 38 or 46 MMT"))</f>
        <v>0.92</v>
      </c>
    </row>
    <row r="976" spans="1:7" x14ac:dyDescent="0.3">
      <c r="A976" s="171" t="s">
        <v>629</v>
      </c>
      <c r="B976" s="171">
        <v>2029</v>
      </c>
      <c r="C976" s="171">
        <v>3</v>
      </c>
      <c r="D976" s="171" t="s">
        <v>4967</v>
      </c>
      <c r="E976" s="172">
        <v>0.88</v>
      </c>
      <c r="F976" s="172">
        <v>0.88</v>
      </c>
      <c r="G976" s="172">
        <f>IF(portfolio_toggle!$A$1=46,E976,
IF(portfolio_toggle!$A$1=38,F976,
"error: please specify 38 or 46 MMT"))</f>
        <v>0.88</v>
      </c>
    </row>
    <row r="977" spans="1:7" x14ac:dyDescent="0.3">
      <c r="A977" s="171" t="s">
        <v>629</v>
      </c>
      <c r="B977" s="171">
        <v>2029</v>
      </c>
      <c r="C977" s="171">
        <v>4</v>
      </c>
      <c r="D977" s="171" t="s">
        <v>4968</v>
      </c>
      <c r="E977" s="172">
        <v>0.76</v>
      </c>
      <c r="F977" s="172">
        <v>0.76</v>
      </c>
      <c r="G977" s="172">
        <f>IF(portfolio_toggle!$A$1=46,E977,
IF(portfolio_toggle!$A$1=38,F977,
"error: please specify 38 or 46 MMT"))</f>
        <v>0.76</v>
      </c>
    </row>
    <row r="978" spans="1:7" x14ac:dyDescent="0.3">
      <c r="A978" s="171" t="s">
        <v>629</v>
      </c>
      <c r="B978" s="171">
        <v>2029</v>
      </c>
      <c r="C978" s="171">
        <v>5</v>
      </c>
      <c r="D978" s="171" t="s">
        <v>4969</v>
      </c>
      <c r="E978" s="172">
        <v>0.74</v>
      </c>
      <c r="F978" s="172">
        <v>0.74</v>
      </c>
      <c r="G978" s="172">
        <f>IF(portfolio_toggle!$A$1=46,E978,
IF(portfolio_toggle!$A$1=38,F978,
"error: please specify 38 or 46 MMT"))</f>
        <v>0.74</v>
      </c>
    </row>
    <row r="979" spans="1:7" x14ac:dyDescent="0.3">
      <c r="A979" s="171" t="s">
        <v>629</v>
      </c>
      <c r="B979" s="171">
        <v>2029</v>
      </c>
      <c r="C979" s="171">
        <v>6</v>
      </c>
      <c r="D979" s="171" t="s">
        <v>4970</v>
      </c>
      <c r="E979" s="172">
        <v>0.7</v>
      </c>
      <c r="F979" s="172">
        <v>0.7</v>
      </c>
      <c r="G979" s="172">
        <f>IF(portfolio_toggle!$A$1=46,E979,
IF(portfolio_toggle!$A$1=38,F979,
"error: please specify 38 or 46 MMT"))</f>
        <v>0.7</v>
      </c>
    </row>
    <row r="980" spans="1:7" x14ac:dyDescent="0.3">
      <c r="A980" s="171" t="s">
        <v>629</v>
      </c>
      <c r="B980" s="171">
        <v>2029</v>
      </c>
      <c r="C980" s="171">
        <v>7</v>
      </c>
      <c r="D980" s="171" t="s">
        <v>4971</v>
      </c>
      <c r="E980" s="172">
        <v>0.84</v>
      </c>
      <c r="F980" s="172">
        <v>0.84</v>
      </c>
      <c r="G980" s="172">
        <f>IF(portfolio_toggle!$A$1=46,E980,
IF(portfolio_toggle!$A$1=38,F980,
"error: please specify 38 or 46 MMT"))</f>
        <v>0.84</v>
      </c>
    </row>
    <row r="981" spans="1:7" x14ac:dyDescent="0.3">
      <c r="A981" s="171" t="s">
        <v>629</v>
      </c>
      <c r="B981" s="171">
        <v>2029</v>
      </c>
      <c r="C981" s="171">
        <v>8</v>
      </c>
      <c r="D981" s="171" t="s">
        <v>4972</v>
      </c>
      <c r="E981" s="172">
        <v>0.82</v>
      </c>
      <c r="F981" s="172">
        <v>0.82</v>
      </c>
      <c r="G981" s="172">
        <f>IF(portfolio_toggle!$A$1=46,E981,
IF(portfolio_toggle!$A$1=38,F981,
"error: please specify 38 or 46 MMT"))</f>
        <v>0.82</v>
      </c>
    </row>
    <row r="982" spans="1:7" x14ac:dyDescent="0.3">
      <c r="A982" s="171" t="s">
        <v>629</v>
      </c>
      <c r="B982" s="171">
        <v>2029</v>
      </c>
      <c r="C982" s="171">
        <v>9</v>
      </c>
      <c r="D982" s="171" t="s">
        <v>4973</v>
      </c>
      <c r="E982" s="172">
        <v>0.83</v>
      </c>
      <c r="F982" s="172">
        <v>0.83</v>
      </c>
      <c r="G982" s="172">
        <f>IF(portfolio_toggle!$A$1=46,E982,
IF(portfolio_toggle!$A$1=38,F982,
"error: please specify 38 or 46 MMT"))</f>
        <v>0.83</v>
      </c>
    </row>
    <row r="983" spans="1:7" x14ac:dyDescent="0.3">
      <c r="A983" s="171" t="s">
        <v>629</v>
      </c>
      <c r="B983" s="171">
        <v>2029</v>
      </c>
      <c r="C983" s="171">
        <v>10</v>
      </c>
      <c r="D983" s="171" t="s">
        <v>4974</v>
      </c>
      <c r="E983" s="172">
        <v>0.86</v>
      </c>
      <c r="F983" s="172">
        <v>0.86</v>
      </c>
      <c r="G983" s="172">
        <f>IF(portfolio_toggle!$A$1=46,E983,
IF(portfolio_toggle!$A$1=38,F983,
"error: please specify 38 or 46 MMT"))</f>
        <v>0.86</v>
      </c>
    </row>
    <row r="984" spans="1:7" x14ac:dyDescent="0.3">
      <c r="A984" s="171" t="s">
        <v>629</v>
      </c>
      <c r="B984" s="171">
        <v>2029</v>
      </c>
      <c r="C984" s="171">
        <v>11</v>
      </c>
      <c r="D984" s="171" t="s">
        <v>4975</v>
      </c>
      <c r="E984" s="172">
        <v>0.93</v>
      </c>
      <c r="F984" s="172">
        <v>0.93</v>
      </c>
      <c r="G984" s="172">
        <f>IF(portfolio_toggle!$A$1=46,E984,
IF(portfolio_toggle!$A$1=38,F984,
"error: please specify 38 or 46 MMT"))</f>
        <v>0.93</v>
      </c>
    </row>
    <row r="985" spans="1:7" x14ac:dyDescent="0.3">
      <c r="A985" s="171" t="s">
        <v>629</v>
      </c>
      <c r="B985" s="171">
        <v>2029</v>
      </c>
      <c r="C985" s="171">
        <v>12</v>
      </c>
      <c r="D985" s="171" t="s">
        <v>4976</v>
      </c>
      <c r="E985" s="172">
        <v>0.95</v>
      </c>
      <c r="F985" s="172">
        <v>0.95</v>
      </c>
      <c r="G985" s="172">
        <f>IF(portfolio_toggle!$A$1=46,E985,
IF(portfolio_toggle!$A$1=38,F985,
"error: please specify 38 or 46 MMT"))</f>
        <v>0.95</v>
      </c>
    </row>
    <row r="986" spans="1:7" x14ac:dyDescent="0.3">
      <c r="A986" s="171" t="s">
        <v>630</v>
      </c>
      <c r="B986" s="171">
        <v>2029</v>
      </c>
      <c r="C986" s="171">
        <v>1</v>
      </c>
      <c r="D986" s="171" t="s">
        <v>4977</v>
      </c>
      <c r="E986" s="172">
        <v>0.6</v>
      </c>
      <c r="F986" s="172">
        <v>0.6</v>
      </c>
      <c r="G986" s="172">
        <f>IF(portfolio_toggle!$A$1=46,E986,
IF(portfolio_toggle!$A$1=38,F986,
"error: please specify 38 or 46 MMT"))</f>
        <v>0.6</v>
      </c>
    </row>
    <row r="987" spans="1:7" x14ac:dyDescent="0.3">
      <c r="A987" s="171" t="s">
        <v>630</v>
      </c>
      <c r="B987" s="171">
        <v>2029</v>
      </c>
      <c r="C987" s="171">
        <v>2</v>
      </c>
      <c r="D987" s="171" t="s">
        <v>4978</v>
      </c>
      <c r="E987" s="172">
        <v>0.7</v>
      </c>
      <c r="F987" s="172">
        <v>0.7</v>
      </c>
      <c r="G987" s="172">
        <f>IF(portfolio_toggle!$A$1=46,E987,
IF(portfolio_toggle!$A$1=38,F987,
"error: please specify 38 or 46 MMT"))</f>
        <v>0.7</v>
      </c>
    </row>
    <row r="988" spans="1:7" x14ac:dyDescent="0.3">
      <c r="A988" s="171" t="s">
        <v>630</v>
      </c>
      <c r="B988" s="171">
        <v>2029</v>
      </c>
      <c r="C988" s="171">
        <v>3</v>
      </c>
      <c r="D988" s="171" t="s">
        <v>4979</v>
      </c>
      <c r="E988" s="172">
        <v>0.73</v>
      </c>
      <c r="F988" s="172">
        <v>0.73</v>
      </c>
      <c r="G988" s="172">
        <f>IF(portfolio_toggle!$A$1=46,E988,
IF(portfolio_toggle!$A$1=38,F988,
"error: please specify 38 or 46 MMT"))</f>
        <v>0.73</v>
      </c>
    </row>
    <row r="989" spans="1:7" x14ac:dyDescent="0.3">
      <c r="A989" s="171" t="s">
        <v>630</v>
      </c>
      <c r="B989" s="171">
        <v>2029</v>
      </c>
      <c r="C989" s="171">
        <v>4</v>
      </c>
      <c r="D989" s="171" t="s">
        <v>4980</v>
      </c>
      <c r="E989" s="172">
        <v>0.72</v>
      </c>
      <c r="F989" s="172">
        <v>0.72</v>
      </c>
      <c r="G989" s="172">
        <f>IF(portfolio_toggle!$A$1=46,E989,
IF(portfolio_toggle!$A$1=38,F989,
"error: please specify 38 or 46 MMT"))</f>
        <v>0.72</v>
      </c>
    </row>
    <row r="990" spans="1:7" x14ac:dyDescent="0.3">
      <c r="A990" s="171" t="s">
        <v>630</v>
      </c>
      <c r="B990" s="171">
        <v>2029</v>
      </c>
      <c r="C990" s="171">
        <v>5</v>
      </c>
      <c r="D990" s="171" t="s">
        <v>4981</v>
      </c>
      <c r="E990" s="172">
        <v>0.69</v>
      </c>
      <c r="F990" s="172">
        <v>0.69</v>
      </c>
      <c r="G990" s="172">
        <f>IF(portfolio_toggle!$A$1=46,E990,
IF(portfolio_toggle!$A$1=38,F990,
"error: please specify 38 or 46 MMT"))</f>
        <v>0.69</v>
      </c>
    </row>
    <row r="991" spans="1:7" x14ac:dyDescent="0.3">
      <c r="A991" s="171" t="s">
        <v>630</v>
      </c>
      <c r="B991" s="171">
        <v>2029</v>
      </c>
      <c r="C991" s="171">
        <v>6</v>
      </c>
      <c r="D991" s="171" t="s">
        <v>4982</v>
      </c>
      <c r="E991" s="172">
        <v>0.74</v>
      </c>
      <c r="F991" s="172">
        <v>0.74</v>
      </c>
      <c r="G991" s="172">
        <f>IF(portfolio_toggle!$A$1=46,E991,
IF(portfolio_toggle!$A$1=38,F991,
"error: please specify 38 or 46 MMT"))</f>
        <v>0.74</v>
      </c>
    </row>
    <row r="992" spans="1:7" x14ac:dyDescent="0.3">
      <c r="A992" s="171" t="s">
        <v>630</v>
      </c>
      <c r="B992" s="171">
        <v>2029</v>
      </c>
      <c r="C992" s="171">
        <v>7</v>
      </c>
      <c r="D992" s="171" t="s">
        <v>4983</v>
      </c>
      <c r="E992" s="172">
        <v>0.73</v>
      </c>
      <c r="F992" s="172">
        <v>0.73</v>
      </c>
      <c r="G992" s="172">
        <f>IF(portfolio_toggle!$A$1=46,E992,
IF(portfolio_toggle!$A$1=38,F992,
"error: please specify 38 or 46 MMT"))</f>
        <v>0.73</v>
      </c>
    </row>
    <row r="993" spans="1:7" x14ac:dyDescent="0.3">
      <c r="A993" s="171" t="s">
        <v>630</v>
      </c>
      <c r="B993" s="171">
        <v>2029</v>
      </c>
      <c r="C993" s="171">
        <v>8</v>
      </c>
      <c r="D993" s="171" t="s">
        <v>4984</v>
      </c>
      <c r="E993" s="172">
        <v>0.72</v>
      </c>
      <c r="F993" s="172">
        <v>0.72</v>
      </c>
      <c r="G993" s="172">
        <f>IF(portfolio_toggle!$A$1=46,E993,
IF(portfolio_toggle!$A$1=38,F993,
"error: please specify 38 or 46 MMT"))</f>
        <v>0.72</v>
      </c>
    </row>
    <row r="994" spans="1:7" x14ac:dyDescent="0.3">
      <c r="A994" s="171" t="s">
        <v>630</v>
      </c>
      <c r="B994" s="171">
        <v>2029</v>
      </c>
      <c r="C994" s="171">
        <v>9</v>
      </c>
      <c r="D994" s="171" t="s">
        <v>4985</v>
      </c>
      <c r="E994" s="172">
        <v>0.71</v>
      </c>
      <c r="F994" s="172">
        <v>0.71</v>
      </c>
      <c r="G994" s="172">
        <f>IF(portfolio_toggle!$A$1=46,E994,
IF(portfolio_toggle!$A$1=38,F994,
"error: please specify 38 or 46 MMT"))</f>
        <v>0.71</v>
      </c>
    </row>
    <row r="995" spans="1:7" x14ac:dyDescent="0.3">
      <c r="A995" s="171" t="s">
        <v>630</v>
      </c>
      <c r="B995" s="171">
        <v>2029</v>
      </c>
      <c r="C995" s="171">
        <v>10</v>
      </c>
      <c r="D995" s="171" t="s">
        <v>4986</v>
      </c>
      <c r="E995" s="172">
        <v>0.64</v>
      </c>
      <c r="F995" s="172">
        <v>0.64</v>
      </c>
      <c r="G995" s="172">
        <f>IF(portfolio_toggle!$A$1=46,E995,
IF(portfolio_toggle!$A$1=38,F995,
"error: please specify 38 or 46 MMT"))</f>
        <v>0.64</v>
      </c>
    </row>
    <row r="996" spans="1:7" x14ac:dyDescent="0.3">
      <c r="A996" s="171" t="s">
        <v>630</v>
      </c>
      <c r="B996" s="171">
        <v>2029</v>
      </c>
      <c r="C996" s="171">
        <v>11</v>
      </c>
      <c r="D996" s="171" t="s">
        <v>4987</v>
      </c>
      <c r="E996" s="172">
        <v>0.56000000000000005</v>
      </c>
      <c r="F996" s="172">
        <v>0.56000000000000005</v>
      </c>
      <c r="G996" s="172">
        <f>IF(portfolio_toggle!$A$1=46,E996,
IF(portfolio_toggle!$A$1=38,F996,
"error: please specify 38 or 46 MMT"))</f>
        <v>0.56000000000000005</v>
      </c>
    </row>
    <row r="997" spans="1:7" x14ac:dyDescent="0.3">
      <c r="A997" s="171" t="s">
        <v>630</v>
      </c>
      <c r="B997" s="171">
        <v>2029</v>
      </c>
      <c r="C997" s="171">
        <v>12</v>
      </c>
      <c r="D997" s="171" t="s">
        <v>4988</v>
      </c>
      <c r="E997" s="172">
        <v>0.64</v>
      </c>
      <c r="F997" s="172">
        <v>0.64</v>
      </c>
      <c r="G997" s="172">
        <f>IF(portfolio_toggle!$A$1=46,E997,
IF(portfolio_toggle!$A$1=38,F997,
"error: please specify 38 or 46 MMT"))</f>
        <v>0.64</v>
      </c>
    </row>
    <row r="998" spans="1:7" x14ac:dyDescent="0.3">
      <c r="A998" s="171" t="s">
        <v>631</v>
      </c>
      <c r="B998" s="171">
        <v>2029</v>
      </c>
      <c r="C998" s="171">
        <v>1</v>
      </c>
      <c r="D998" s="171" t="s">
        <v>4989</v>
      </c>
      <c r="E998" s="172">
        <v>1</v>
      </c>
      <c r="F998" s="172">
        <v>1</v>
      </c>
      <c r="G998" s="172">
        <f>IF(portfolio_toggle!$A$1=46,E998,
IF(portfolio_toggle!$A$1=38,F998,
"error: please specify 38 or 46 MMT"))</f>
        <v>1</v>
      </c>
    </row>
    <row r="999" spans="1:7" x14ac:dyDescent="0.3">
      <c r="A999" s="171" t="s">
        <v>631</v>
      </c>
      <c r="B999" s="171">
        <v>2029</v>
      </c>
      <c r="C999" s="171">
        <v>2</v>
      </c>
      <c r="D999" s="171" t="s">
        <v>4990</v>
      </c>
      <c r="E999" s="172">
        <v>1</v>
      </c>
      <c r="F999" s="172">
        <v>1</v>
      </c>
      <c r="G999" s="172">
        <f>IF(portfolio_toggle!$A$1=46,E999,
IF(portfolio_toggle!$A$1=38,F999,
"error: please specify 38 or 46 MMT"))</f>
        <v>1</v>
      </c>
    </row>
    <row r="1000" spans="1:7" x14ac:dyDescent="0.3">
      <c r="A1000" s="171" t="s">
        <v>631</v>
      </c>
      <c r="B1000" s="171">
        <v>2029</v>
      </c>
      <c r="C1000" s="171">
        <v>3</v>
      </c>
      <c r="D1000" s="171" t="s">
        <v>4991</v>
      </c>
      <c r="E1000" s="172">
        <v>1</v>
      </c>
      <c r="F1000" s="172">
        <v>1</v>
      </c>
      <c r="G1000" s="172">
        <f>IF(portfolio_toggle!$A$1=46,E1000,
IF(portfolio_toggle!$A$1=38,F1000,
"error: please specify 38 or 46 MMT"))</f>
        <v>1</v>
      </c>
    </row>
    <row r="1001" spans="1:7" x14ac:dyDescent="0.3">
      <c r="A1001" s="171" t="s">
        <v>631</v>
      </c>
      <c r="B1001" s="171">
        <v>2029</v>
      </c>
      <c r="C1001" s="171">
        <v>4</v>
      </c>
      <c r="D1001" s="171" t="s">
        <v>4992</v>
      </c>
      <c r="E1001" s="172">
        <v>1</v>
      </c>
      <c r="F1001" s="172">
        <v>1</v>
      </c>
      <c r="G1001" s="172">
        <f>IF(portfolio_toggle!$A$1=46,E1001,
IF(portfolio_toggle!$A$1=38,F1001,
"error: please specify 38 or 46 MMT"))</f>
        <v>1</v>
      </c>
    </row>
    <row r="1002" spans="1:7" x14ac:dyDescent="0.3">
      <c r="A1002" s="171" t="s">
        <v>631</v>
      </c>
      <c r="B1002" s="171">
        <v>2029</v>
      </c>
      <c r="C1002" s="171">
        <v>5</v>
      </c>
      <c r="D1002" s="171" t="s">
        <v>4993</v>
      </c>
      <c r="E1002" s="172">
        <v>1</v>
      </c>
      <c r="F1002" s="172">
        <v>1</v>
      </c>
      <c r="G1002" s="172">
        <f>IF(portfolio_toggle!$A$1=46,E1002,
IF(portfolio_toggle!$A$1=38,F1002,
"error: please specify 38 or 46 MMT"))</f>
        <v>1</v>
      </c>
    </row>
    <row r="1003" spans="1:7" x14ac:dyDescent="0.3">
      <c r="A1003" s="171" t="s">
        <v>631</v>
      </c>
      <c r="B1003" s="171">
        <v>2029</v>
      </c>
      <c r="C1003" s="171">
        <v>6</v>
      </c>
      <c r="D1003" s="171" t="s">
        <v>4994</v>
      </c>
      <c r="E1003" s="172">
        <v>1</v>
      </c>
      <c r="F1003" s="172">
        <v>1</v>
      </c>
      <c r="G1003" s="172">
        <f>IF(portfolio_toggle!$A$1=46,E1003,
IF(portfolio_toggle!$A$1=38,F1003,
"error: please specify 38 or 46 MMT"))</f>
        <v>1</v>
      </c>
    </row>
    <row r="1004" spans="1:7" x14ac:dyDescent="0.3">
      <c r="A1004" s="171" t="s">
        <v>631</v>
      </c>
      <c r="B1004" s="171">
        <v>2029</v>
      </c>
      <c r="C1004" s="171">
        <v>7</v>
      </c>
      <c r="D1004" s="171" t="s">
        <v>4995</v>
      </c>
      <c r="E1004" s="172">
        <v>1</v>
      </c>
      <c r="F1004" s="172">
        <v>1</v>
      </c>
      <c r="G1004" s="172">
        <f>IF(portfolio_toggle!$A$1=46,E1004,
IF(portfolio_toggle!$A$1=38,F1004,
"error: please specify 38 or 46 MMT"))</f>
        <v>1</v>
      </c>
    </row>
    <row r="1005" spans="1:7" x14ac:dyDescent="0.3">
      <c r="A1005" s="171" t="s">
        <v>631</v>
      </c>
      <c r="B1005" s="171">
        <v>2029</v>
      </c>
      <c r="C1005" s="171">
        <v>8</v>
      </c>
      <c r="D1005" s="171" t="s">
        <v>4996</v>
      </c>
      <c r="E1005" s="172">
        <v>1</v>
      </c>
      <c r="F1005" s="172">
        <v>1</v>
      </c>
      <c r="G1005" s="172">
        <f>IF(portfolio_toggle!$A$1=46,E1005,
IF(portfolio_toggle!$A$1=38,F1005,
"error: please specify 38 or 46 MMT"))</f>
        <v>1</v>
      </c>
    </row>
    <row r="1006" spans="1:7" x14ac:dyDescent="0.3">
      <c r="A1006" s="171" t="s">
        <v>631</v>
      </c>
      <c r="B1006" s="171">
        <v>2029</v>
      </c>
      <c r="C1006" s="171">
        <v>9</v>
      </c>
      <c r="D1006" s="171" t="s">
        <v>4997</v>
      </c>
      <c r="E1006" s="172">
        <v>1</v>
      </c>
      <c r="F1006" s="172">
        <v>1</v>
      </c>
      <c r="G1006" s="172">
        <f>IF(portfolio_toggle!$A$1=46,E1006,
IF(portfolio_toggle!$A$1=38,F1006,
"error: please specify 38 or 46 MMT"))</f>
        <v>1</v>
      </c>
    </row>
    <row r="1007" spans="1:7" x14ac:dyDescent="0.3">
      <c r="A1007" s="171" t="s">
        <v>631</v>
      </c>
      <c r="B1007" s="171">
        <v>2029</v>
      </c>
      <c r="C1007" s="171">
        <v>10</v>
      </c>
      <c r="D1007" s="171" t="s">
        <v>4998</v>
      </c>
      <c r="E1007" s="172">
        <v>1</v>
      </c>
      <c r="F1007" s="172">
        <v>1</v>
      </c>
      <c r="G1007" s="172">
        <f>IF(portfolio_toggle!$A$1=46,E1007,
IF(portfolio_toggle!$A$1=38,F1007,
"error: please specify 38 or 46 MMT"))</f>
        <v>1</v>
      </c>
    </row>
    <row r="1008" spans="1:7" x14ac:dyDescent="0.3">
      <c r="A1008" s="171" t="s">
        <v>631</v>
      </c>
      <c r="B1008" s="171">
        <v>2029</v>
      </c>
      <c r="C1008" s="171">
        <v>11</v>
      </c>
      <c r="D1008" s="171" t="s">
        <v>4999</v>
      </c>
      <c r="E1008" s="172">
        <v>1</v>
      </c>
      <c r="F1008" s="172">
        <v>1</v>
      </c>
      <c r="G1008" s="172">
        <f>IF(portfolio_toggle!$A$1=46,E1008,
IF(portfolio_toggle!$A$1=38,F1008,
"error: please specify 38 or 46 MMT"))</f>
        <v>1</v>
      </c>
    </row>
    <row r="1009" spans="1:7" x14ac:dyDescent="0.3">
      <c r="A1009" s="171" t="s">
        <v>631</v>
      </c>
      <c r="B1009" s="171">
        <v>2029</v>
      </c>
      <c r="C1009" s="171">
        <v>12</v>
      </c>
      <c r="D1009" s="171" t="s">
        <v>5000</v>
      </c>
      <c r="E1009" s="172">
        <v>1</v>
      </c>
      <c r="F1009" s="172">
        <v>1</v>
      </c>
      <c r="G1009" s="172">
        <f>IF(portfolio_toggle!$A$1=46,E1009,
IF(portfolio_toggle!$A$1=38,F1009,
"error: please specify 38 or 46 MMT"))</f>
        <v>1</v>
      </c>
    </row>
    <row r="1010" spans="1:7" x14ac:dyDescent="0.3">
      <c r="A1010" s="171" t="s">
        <v>632</v>
      </c>
      <c r="B1010" s="171">
        <v>2029</v>
      </c>
      <c r="C1010" s="171">
        <v>1</v>
      </c>
      <c r="D1010" s="171" t="s">
        <v>5001</v>
      </c>
      <c r="E1010" s="172">
        <v>0.96603464723299004</v>
      </c>
      <c r="F1010" s="172">
        <v>0.94903850349999996</v>
      </c>
      <c r="G1010" s="172">
        <f>IF(portfolio_toggle!$A$1=46,E1010,
IF(portfolio_toggle!$A$1=38,F1010,
"error: please specify 38 or 46 MMT"))</f>
        <v>0.96603464723299004</v>
      </c>
    </row>
    <row r="1011" spans="1:7" x14ac:dyDescent="0.3">
      <c r="A1011" s="171" t="s">
        <v>632</v>
      </c>
      <c r="B1011" s="171">
        <v>2029</v>
      </c>
      <c r="C1011" s="171">
        <v>2</v>
      </c>
      <c r="D1011" s="171" t="s">
        <v>5002</v>
      </c>
      <c r="E1011" s="172">
        <v>0.96603464723299004</v>
      </c>
      <c r="F1011" s="172">
        <v>0.94903850349999996</v>
      </c>
      <c r="G1011" s="172">
        <f>IF(portfolio_toggle!$A$1=46,E1011,
IF(portfolio_toggle!$A$1=38,F1011,
"error: please specify 38 or 46 MMT"))</f>
        <v>0.96603464723299004</v>
      </c>
    </row>
    <row r="1012" spans="1:7" x14ac:dyDescent="0.3">
      <c r="A1012" s="171" t="s">
        <v>632</v>
      </c>
      <c r="B1012" s="171">
        <v>2029</v>
      </c>
      <c r="C1012" s="171">
        <v>3</v>
      </c>
      <c r="D1012" s="171" t="s">
        <v>5003</v>
      </c>
      <c r="E1012" s="172">
        <v>0.96603464723299004</v>
      </c>
      <c r="F1012" s="172">
        <v>0.94903850349999996</v>
      </c>
      <c r="G1012" s="172">
        <f>IF(portfolio_toggle!$A$1=46,E1012,
IF(portfolio_toggle!$A$1=38,F1012,
"error: please specify 38 or 46 MMT"))</f>
        <v>0.96603464723299004</v>
      </c>
    </row>
    <row r="1013" spans="1:7" x14ac:dyDescent="0.3">
      <c r="A1013" s="171" t="s">
        <v>632</v>
      </c>
      <c r="B1013" s="171">
        <v>2029</v>
      </c>
      <c r="C1013" s="171">
        <v>4</v>
      </c>
      <c r="D1013" s="171" t="s">
        <v>5004</v>
      </c>
      <c r="E1013" s="172">
        <v>0.96603464723299004</v>
      </c>
      <c r="F1013" s="172">
        <v>0.94903850349999996</v>
      </c>
      <c r="G1013" s="172">
        <f>IF(portfolio_toggle!$A$1=46,E1013,
IF(portfolio_toggle!$A$1=38,F1013,
"error: please specify 38 or 46 MMT"))</f>
        <v>0.96603464723299004</v>
      </c>
    </row>
    <row r="1014" spans="1:7" x14ac:dyDescent="0.3">
      <c r="A1014" s="171" t="s">
        <v>632</v>
      </c>
      <c r="B1014" s="171">
        <v>2029</v>
      </c>
      <c r="C1014" s="171">
        <v>5</v>
      </c>
      <c r="D1014" s="171" t="s">
        <v>5005</v>
      </c>
      <c r="E1014" s="172">
        <v>0.96603464723299004</v>
      </c>
      <c r="F1014" s="172">
        <v>0.94903850349999996</v>
      </c>
      <c r="G1014" s="172">
        <f>IF(portfolio_toggle!$A$1=46,E1014,
IF(portfolio_toggle!$A$1=38,F1014,
"error: please specify 38 or 46 MMT"))</f>
        <v>0.96603464723299004</v>
      </c>
    </row>
    <row r="1015" spans="1:7" x14ac:dyDescent="0.3">
      <c r="A1015" s="171" t="s">
        <v>632</v>
      </c>
      <c r="B1015" s="171">
        <v>2029</v>
      </c>
      <c r="C1015" s="171">
        <v>6</v>
      </c>
      <c r="D1015" s="171" t="s">
        <v>5006</v>
      </c>
      <c r="E1015" s="172">
        <v>0.96603464723299004</v>
      </c>
      <c r="F1015" s="172">
        <v>0.94903850349999996</v>
      </c>
      <c r="G1015" s="172">
        <f>IF(portfolio_toggle!$A$1=46,E1015,
IF(portfolio_toggle!$A$1=38,F1015,
"error: please specify 38 or 46 MMT"))</f>
        <v>0.96603464723299004</v>
      </c>
    </row>
    <row r="1016" spans="1:7" x14ac:dyDescent="0.3">
      <c r="A1016" s="171" t="s">
        <v>632</v>
      </c>
      <c r="B1016" s="171">
        <v>2029</v>
      </c>
      <c r="C1016" s="171">
        <v>7</v>
      </c>
      <c r="D1016" s="171" t="s">
        <v>5007</v>
      </c>
      <c r="E1016" s="172">
        <v>0.96603464723299004</v>
      </c>
      <c r="F1016" s="172">
        <v>0.94903850349999996</v>
      </c>
      <c r="G1016" s="172">
        <f>IF(portfolio_toggle!$A$1=46,E1016,
IF(portfolio_toggle!$A$1=38,F1016,
"error: please specify 38 or 46 MMT"))</f>
        <v>0.96603464723299004</v>
      </c>
    </row>
    <row r="1017" spans="1:7" x14ac:dyDescent="0.3">
      <c r="A1017" s="171" t="s">
        <v>632</v>
      </c>
      <c r="B1017" s="171">
        <v>2029</v>
      </c>
      <c r="C1017" s="171">
        <v>8</v>
      </c>
      <c r="D1017" s="171" t="s">
        <v>5008</v>
      </c>
      <c r="E1017" s="172">
        <v>0.96603464723299004</v>
      </c>
      <c r="F1017" s="172">
        <v>0.94903850349999996</v>
      </c>
      <c r="G1017" s="172">
        <f>IF(portfolio_toggle!$A$1=46,E1017,
IF(portfolio_toggle!$A$1=38,F1017,
"error: please specify 38 or 46 MMT"))</f>
        <v>0.96603464723299004</v>
      </c>
    </row>
    <row r="1018" spans="1:7" x14ac:dyDescent="0.3">
      <c r="A1018" s="171" t="s">
        <v>632</v>
      </c>
      <c r="B1018" s="171">
        <v>2029</v>
      </c>
      <c r="C1018" s="171">
        <v>9</v>
      </c>
      <c r="D1018" s="171" t="s">
        <v>5009</v>
      </c>
      <c r="E1018" s="172">
        <v>0.96603464723299004</v>
      </c>
      <c r="F1018" s="172">
        <v>0.94903850349999996</v>
      </c>
      <c r="G1018" s="172">
        <f>IF(portfolio_toggle!$A$1=46,E1018,
IF(portfolio_toggle!$A$1=38,F1018,
"error: please specify 38 or 46 MMT"))</f>
        <v>0.96603464723299004</v>
      </c>
    </row>
    <row r="1019" spans="1:7" x14ac:dyDescent="0.3">
      <c r="A1019" s="171" t="s">
        <v>632</v>
      </c>
      <c r="B1019" s="171">
        <v>2029</v>
      </c>
      <c r="C1019" s="171">
        <v>10</v>
      </c>
      <c r="D1019" s="171" t="s">
        <v>5010</v>
      </c>
      <c r="E1019" s="172">
        <v>0.96603464723299004</v>
      </c>
      <c r="F1019" s="172">
        <v>0.94903850349999996</v>
      </c>
      <c r="G1019" s="172">
        <f>IF(portfolio_toggle!$A$1=46,E1019,
IF(portfolio_toggle!$A$1=38,F1019,
"error: please specify 38 or 46 MMT"))</f>
        <v>0.96603464723299004</v>
      </c>
    </row>
    <row r="1020" spans="1:7" x14ac:dyDescent="0.3">
      <c r="A1020" s="171" t="s">
        <v>632</v>
      </c>
      <c r="B1020" s="171">
        <v>2029</v>
      </c>
      <c r="C1020" s="171">
        <v>11</v>
      </c>
      <c r="D1020" s="171" t="s">
        <v>5011</v>
      </c>
      <c r="E1020" s="172">
        <v>0.96603464723299004</v>
      </c>
      <c r="F1020" s="172">
        <v>0.94903850349999996</v>
      </c>
      <c r="G1020" s="172">
        <f>IF(portfolio_toggle!$A$1=46,E1020,
IF(portfolio_toggle!$A$1=38,F1020,
"error: please specify 38 or 46 MMT"))</f>
        <v>0.96603464723299004</v>
      </c>
    </row>
    <row r="1021" spans="1:7" x14ac:dyDescent="0.3">
      <c r="A1021" s="171" t="s">
        <v>632</v>
      </c>
      <c r="B1021" s="171">
        <v>2029</v>
      </c>
      <c r="C1021" s="171">
        <v>12</v>
      </c>
      <c r="D1021" s="171" t="s">
        <v>5012</v>
      </c>
      <c r="E1021" s="172">
        <v>0.96603464723299004</v>
      </c>
      <c r="F1021" s="172">
        <v>0.94903850349999996</v>
      </c>
      <c r="G1021" s="172">
        <f>IF(portfolio_toggle!$A$1=46,E1021,
IF(portfolio_toggle!$A$1=38,F1021,
"error: please specify 38 or 46 MMT"))</f>
        <v>0.96603464723299004</v>
      </c>
    </row>
    <row r="1022" spans="1:7" x14ac:dyDescent="0.3">
      <c r="A1022" s="171" t="s">
        <v>633</v>
      </c>
      <c r="B1022" s="171">
        <v>2029</v>
      </c>
      <c r="C1022" s="171">
        <v>1</v>
      </c>
      <c r="D1022" s="171" t="s">
        <v>5013</v>
      </c>
      <c r="E1022" s="172">
        <v>1</v>
      </c>
      <c r="F1022" s="172">
        <v>1</v>
      </c>
      <c r="G1022" s="172">
        <f>IF(portfolio_toggle!$A$1=46,E1022,
IF(portfolio_toggle!$A$1=38,F1022,
"error: please specify 38 or 46 MMT"))</f>
        <v>1</v>
      </c>
    </row>
    <row r="1023" spans="1:7" x14ac:dyDescent="0.3">
      <c r="A1023" s="171" t="s">
        <v>633</v>
      </c>
      <c r="B1023" s="171">
        <v>2029</v>
      </c>
      <c r="C1023" s="171">
        <v>2</v>
      </c>
      <c r="D1023" s="171" t="s">
        <v>5014</v>
      </c>
      <c r="E1023" s="172">
        <v>1</v>
      </c>
      <c r="F1023" s="172">
        <v>1</v>
      </c>
      <c r="G1023" s="172">
        <f>IF(portfolio_toggle!$A$1=46,E1023,
IF(portfolio_toggle!$A$1=38,F1023,
"error: please specify 38 or 46 MMT"))</f>
        <v>1</v>
      </c>
    </row>
    <row r="1024" spans="1:7" x14ac:dyDescent="0.3">
      <c r="A1024" s="171" t="s">
        <v>633</v>
      </c>
      <c r="B1024" s="171">
        <v>2029</v>
      </c>
      <c r="C1024" s="171">
        <v>3</v>
      </c>
      <c r="D1024" s="171" t="s">
        <v>5015</v>
      </c>
      <c r="E1024" s="172">
        <v>1</v>
      </c>
      <c r="F1024" s="172">
        <v>1</v>
      </c>
      <c r="G1024" s="172">
        <f>IF(portfolio_toggle!$A$1=46,E1024,
IF(portfolio_toggle!$A$1=38,F1024,
"error: please specify 38 or 46 MMT"))</f>
        <v>1</v>
      </c>
    </row>
    <row r="1025" spans="1:7" x14ac:dyDescent="0.3">
      <c r="A1025" s="171" t="s">
        <v>633</v>
      </c>
      <c r="B1025" s="171">
        <v>2029</v>
      </c>
      <c r="C1025" s="171">
        <v>4</v>
      </c>
      <c r="D1025" s="171" t="s">
        <v>5016</v>
      </c>
      <c r="E1025" s="172">
        <v>1</v>
      </c>
      <c r="F1025" s="172">
        <v>1</v>
      </c>
      <c r="G1025" s="172">
        <f>IF(portfolio_toggle!$A$1=46,E1025,
IF(portfolio_toggle!$A$1=38,F1025,
"error: please specify 38 or 46 MMT"))</f>
        <v>1</v>
      </c>
    </row>
    <row r="1026" spans="1:7" x14ac:dyDescent="0.3">
      <c r="A1026" s="171" t="s">
        <v>633</v>
      </c>
      <c r="B1026" s="171">
        <v>2029</v>
      </c>
      <c r="C1026" s="171">
        <v>5</v>
      </c>
      <c r="D1026" s="171" t="s">
        <v>5017</v>
      </c>
      <c r="E1026" s="172">
        <v>1</v>
      </c>
      <c r="F1026" s="172">
        <v>1</v>
      </c>
      <c r="G1026" s="172">
        <f>IF(portfolio_toggle!$A$1=46,E1026,
IF(portfolio_toggle!$A$1=38,F1026,
"error: please specify 38 or 46 MMT"))</f>
        <v>1</v>
      </c>
    </row>
    <row r="1027" spans="1:7" x14ac:dyDescent="0.3">
      <c r="A1027" s="171" t="s">
        <v>633</v>
      </c>
      <c r="B1027" s="171">
        <v>2029</v>
      </c>
      <c r="C1027" s="171">
        <v>6</v>
      </c>
      <c r="D1027" s="171" t="s">
        <v>5018</v>
      </c>
      <c r="E1027" s="172">
        <v>1</v>
      </c>
      <c r="F1027" s="172">
        <v>1</v>
      </c>
      <c r="G1027" s="172">
        <f>IF(portfolio_toggle!$A$1=46,E1027,
IF(portfolio_toggle!$A$1=38,F1027,
"error: please specify 38 or 46 MMT"))</f>
        <v>1</v>
      </c>
    </row>
    <row r="1028" spans="1:7" x14ac:dyDescent="0.3">
      <c r="A1028" s="171" t="s">
        <v>633</v>
      </c>
      <c r="B1028" s="171">
        <v>2029</v>
      </c>
      <c r="C1028" s="171">
        <v>7</v>
      </c>
      <c r="D1028" s="171" t="s">
        <v>5019</v>
      </c>
      <c r="E1028" s="172">
        <v>1</v>
      </c>
      <c r="F1028" s="172">
        <v>1</v>
      </c>
      <c r="G1028" s="172">
        <f>IF(portfolio_toggle!$A$1=46,E1028,
IF(portfolio_toggle!$A$1=38,F1028,
"error: please specify 38 or 46 MMT"))</f>
        <v>1</v>
      </c>
    </row>
    <row r="1029" spans="1:7" x14ac:dyDescent="0.3">
      <c r="A1029" s="171" t="s">
        <v>633</v>
      </c>
      <c r="B1029" s="171">
        <v>2029</v>
      </c>
      <c r="C1029" s="171">
        <v>8</v>
      </c>
      <c r="D1029" s="171" t="s">
        <v>5020</v>
      </c>
      <c r="E1029" s="172">
        <v>1</v>
      </c>
      <c r="F1029" s="172">
        <v>1</v>
      </c>
      <c r="G1029" s="172">
        <f>IF(portfolio_toggle!$A$1=46,E1029,
IF(portfolio_toggle!$A$1=38,F1029,
"error: please specify 38 or 46 MMT"))</f>
        <v>1</v>
      </c>
    </row>
    <row r="1030" spans="1:7" x14ac:dyDescent="0.3">
      <c r="A1030" s="171" t="s">
        <v>633</v>
      </c>
      <c r="B1030" s="171">
        <v>2029</v>
      </c>
      <c r="C1030" s="171">
        <v>9</v>
      </c>
      <c r="D1030" s="171" t="s">
        <v>5021</v>
      </c>
      <c r="E1030" s="172">
        <v>1</v>
      </c>
      <c r="F1030" s="172">
        <v>1</v>
      </c>
      <c r="G1030" s="172">
        <f>IF(portfolio_toggle!$A$1=46,E1030,
IF(portfolio_toggle!$A$1=38,F1030,
"error: please specify 38 or 46 MMT"))</f>
        <v>1</v>
      </c>
    </row>
    <row r="1031" spans="1:7" x14ac:dyDescent="0.3">
      <c r="A1031" s="171" t="s">
        <v>633</v>
      </c>
      <c r="B1031" s="171">
        <v>2029</v>
      </c>
      <c r="C1031" s="171">
        <v>10</v>
      </c>
      <c r="D1031" s="171" t="s">
        <v>5022</v>
      </c>
      <c r="E1031" s="172">
        <v>1</v>
      </c>
      <c r="F1031" s="172">
        <v>1</v>
      </c>
      <c r="G1031" s="172">
        <f>IF(portfolio_toggle!$A$1=46,E1031,
IF(portfolio_toggle!$A$1=38,F1031,
"error: please specify 38 or 46 MMT"))</f>
        <v>1</v>
      </c>
    </row>
    <row r="1032" spans="1:7" x14ac:dyDescent="0.3">
      <c r="A1032" s="171" t="s">
        <v>633</v>
      </c>
      <c r="B1032" s="171">
        <v>2029</v>
      </c>
      <c r="C1032" s="171">
        <v>11</v>
      </c>
      <c r="D1032" s="171" t="s">
        <v>5023</v>
      </c>
      <c r="E1032" s="172">
        <v>1</v>
      </c>
      <c r="F1032" s="172">
        <v>1</v>
      </c>
      <c r="G1032" s="172">
        <f>IF(portfolio_toggle!$A$1=46,E1032,
IF(portfolio_toggle!$A$1=38,F1032,
"error: please specify 38 or 46 MMT"))</f>
        <v>1</v>
      </c>
    </row>
    <row r="1033" spans="1:7" x14ac:dyDescent="0.3">
      <c r="A1033" s="171" t="s">
        <v>633</v>
      </c>
      <c r="B1033" s="171">
        <v>2029</v>
      </c>
      <c r="C1033" s="171">
        <v>12</v>
      </c>
      <c r="D1033" s="171" t="s">
        <v>5024</v>
      </c>
      <c r="E1033" s="172">
        <v>1</v>
      </c>
      <c r="F1033" s="172">
        <v>1</v>
      </c>
      <c r="G1033" s="172">
        <f>IF(portfolio_toggle!$A$1=46,E1033,
IF(portfolio_toggle!$A$1=38,F1033,
"error: please specify 38 or 46 MMT"))</f>
        <v>1</v>
      </c>
    </row>
    <row r="1034" spans="1:7" x14ac:dyDescent="0.3">
      <c r="A1034" s="171" t="s">
        <v>626</v>
      </c>
      <c r="B1034" s="171">
        <v>2030</v>
      </c>
      <c r="C1034" s="171">
        <v>1</v>
      </c>
      <c r="D1034" s="171" t="s">
        <v>5025</v>
      </c>
      <c r="E1034" s="172">
        <v>0.82</v>
      </c>
      <c r="F1034" s="172">
        <v>0.82</v>
      </c>
      <c r="G1034" s="172">
        <f>IF(portfolio_toggle!$A$1=46,E1034,
IF(portfolio_toggle!$A$1=38,F1034,
"error: please specify 38 or 46 MMT"))</f>
        <v>0.82</v>
      </c>
    </row>
    <row r="1035" spans="1:7" x14ac:dyDescent="0.3">
      <c r="A1035" s="171" t="s">
        <v>626</v>
      </c>
      <c r="B1035" s="171">
        <v>2030</v>
      </c>
      <c r="C1035" s="171">
        <v>2</v>
      </c>
      <c r="D1035" s="171" t="s">
        <v>5026</v>
      </c>
      <c r="E1035" s="172">
        <v>0.86</v>
      </c>
      <c r="F1035" s="172">
        <v>0.86</v>
      </c>
      <c r="G1035" s="172">
        <f>IF(portfolio_toggle!$A$1=46,E1035,
IF(portfolio_toggle!$A$1=38,F1035,
"error: please specify 38 or 46 MMT"))</f>
        <v>0.86</v>
      </c>
    </row>
    <row r="1036" spans="1:7" x14ac:dyDescent="0.3">
      <c r="A1036" s="171" t="s">
        <v>626</v>
      </c>
      <c r="B1036" s="171">
        <v>2030</v>
      </c>
      <c r="C1036" s="171">
        <v>3</v>
      </c>
      <c r="D1036" s="171" t="s">
        <v>5027</v>
      </c>
      <c r="E1036" s="172">
        <v>0.84</v>
      </c>
      <c r="F1036" s="172">
        <v>0.84</v>
      </c>
      <c r="G1036" s="172">
        <f>IF(portfolio_toggle!$A$1=46,E1036,
IF(portfolio_toggle!$A$1=38,F1036,
"error: please specify 38 or 46 MMT"))</f>
        <v>0.84</v>
      </c>
    </row>
    <row r="1037" spans="1:7" x14ac:dyDescent="0.3">
      <c r="A1037" s="171" t="s">
        <v>626</v>
      </c>
      <c r="B1037" s="171">
        <v>2030</v>
      </c>
      <c r="C1037" s="171">
        <v>4</v>
      </c>
      <c r="D1037" s="171" t="s">
        <v>5028</v>
      </c>
      <c r="E1037" s="172">
        <v>0.76</v>
      </c>
      <c r="F1037" s="172">
        <v>0.76</v>
      </c>
      <c r="G1037" s="172">
        <f>IF(portfolio_toggle!$A$1=46,E1037,
IF(portfolio_toggle!$A$1=38,F1037,
"error: please specify 38 or 46 MMT"))</f>
        <v>0.76</v>
      </c>
    </row>
    <row r="1038" spans="1:7" x14ac:dyDescent="0.3">
      <c r="A1038" s="171" t="s">
        <v>626</v>
      </c>
      <c r="B1038" s="171">
        <v>2030</v>
      </c>
      <c r="C1038" s="171">
        <v>5</v>
      </c>
      <c r="D1038" s="171" t="s">
        <v>5029</v>
      </c>
      <c r="E1038" s="172">
        <v>0.83</v>
      </c>
      <c r="F1038" s="172">
        <v>0.83</v>
      </c>
      <c r="G1038" s="172">
        <f>IF(portfolio_toggle!$A$1=46,E1038,
IF(portfolio_toggle!$A$1=38,F1038,
"error: please specify 38 or 46 MMT"))</f>
        <v>0.83</v>
      </c>
    </row>
    <row r="1039" spans="1:7" x14ac:dyDescent="0.3">
      <c r="A1039" s="171" t="s">
        <v>626</v>
      </c>
      <c r="B1039" s="171">
        <v>2030</v>
      </c>
      <c r="C1039" s="171">
        <v>6</v>
      </c>
      <c r="D1039" s="171" t="s">
        <v>5030</v>
      </c>
      <c r="E1039" s="172">
        <v>0.89</v>
      </c>
      <c r="F1039" s="172">
        <v>0.89</v>
      </c>
      <c r="G1039" s="172">
        <f>IF(portfolio_toggle!$A$1=46,E1039,
IF(portfolio_toggle!$A$1=38,F1039,
"error: please specify 38 or 46 MMT"))</f>
        <v>0.89</v>
      </c>
    </row>
    <row r="1040" spans="1:7" x14ac:dyDescent="0.3">
      <c r="A1040" s="171" t="s">
        <v>626</v>
      </c>
      <c r="B1040" s="171">
        <v>2030</v>
      </c>
      <c r="C1040" s="171">
        <v>7</v>
      </c>
      <c r="D1040" s="171" t="s">
        <v>5031</v>
      </c>
      <c r="E1040" s="172">
        <v>0.87</v>
      </c>
      <c r="F1040" s="172">
        <v>0.87</v>
      </c>
      <c r="G1040" s="172">
        <f>IF(portfolio_toggle!$A$1=46,E1040,
IF(portfolio_toggle!$A$1=38,F1040,
"error: please specify 38 or 46 MMT"))</f>
        <v>0.87</v>
      </c>
    </row>
    <row r="1041" spans="1:7" x14ac:dyDescent="0.3">
      <c r="A1041" s="171" t="s">
        <v>626</v>
      </c>
      <c r="B1041" s="171">
        <v>2030</v>
      </c>
      <c r="C1041" s="171">
        <v>8</v>
      </c>
      <c r="D1041" s="171" t="s">
        <v>5032</v>
      </c>
      <c r="E1041" s="172">
        <v>0.9</v>
      </c>
      <c r="F1041" s="172">
        <v>0.9</v>
      </c>
      <c r="G1041" s="172">
        <f>IF(portfolio_toggle!$A$1=46,E1041,
IF(portfolio_toggle!$A$1=38,F1041,
"error: please specify 38 or 46 MMT"))</f>
        <v>0.9</v>
      </c>
    </row>
    <row r="1042" spans="1:7" x14ac:dyDescent="0.3">
      <c r="A1042" s="171" t="s">
        <v>626</v>
      </c>
      <c r="B1042" s="171">
        <v>2030</v>
      </c>
      <c r="C1042" s="171">
        <v>9</v>
      </c>
      <c r="D1042" s="171" t="s">
        <v>5033</v>
      </c>
      <c r="E1042" s="172">
        <v>0.9</v>
      </c>
      <c r="F1042" s="172">
        <v>0.9</v>
      </c>
      <c r="G1042" s="172">
        <f>IF(portfolio_toggle!$A$1=46,E1042,
IF(portfolio_toggle!$A$1=38,F1042,
"error: please specify 38 or 46 MMT"))</f>
        <v>0.9</v>
      </c>
    </row>
    <row r="1043" spans="1:7" x14ac:dyDescent="0.3">
      <c r="A1043" s="171" t="s">
        <v>626</v>
      </c>
      <c r="B1043" s="171">
        <v>2030</v>
      </c>
      <c r="C1043" s="171">
        <v>10</v>
      </c>
      <c r="D1043" s="171" t="s">
        <v>5034</v>
      </c>
      <c r="E1043" s="172">
        <v>0.81</v>
      </c>
      <c r="F1043" s="172">
        <v>0.81</v>
      </c>
      <c r="G1043" s="172">
        <f>IF(portfolio_toggle!$A$1=46,E1043,
IF(portfolio_toggle!$A$1=38,F1043,
"error: please specify 38 or 46 MMT"))</f>
        <v>0.81</v>
      </c>
    </row>
    <row r="1044" spans="1:7" x14ac:dyDescent="0.3">
      <c r="A1044" s="171" t="s">
        <v>626</v>
      </c>
      <c r="B1044" s="171">
        <v>2030</v>
      </c>
      <c r="C1044" s="171">
        <v>11</v>
      </c>
      <c r="D1044" s="171" t="s">
        <v>5035</v>
      </c>
      <c r="E1044" s="172">
        <v>0.85</v>
      </c>
      <c r="F1044" s="172">
        <v>0.85</v>
      </c>
      <c r="G1044" s="172">
        <f>IF(portfolio_toggle!$A$1=46,E1044,
IF(portfolio_toggle!$A$1=38,F1044,
"error: please specify 38 or 46 MMT"))</f>
        <v>0.85</v>
      </c>
    </row>
    <row r="1045" spans="1:7" x14ac:dyDescent="0.3">
      <c r="A1045" s="171" t="s">
        <v>626</v>
      </c>
      <c r="B1045" s="171">
        <v>2030</v>
      </c>
      <c r="C1045" s="171">
        <v>12</v>
      </c>
      <c r="D1045" s="171" t="s">
        <v>5036</v>
      </c>
      <c r="E1045" s="172">
        <v>0.86</v>
      </c>
      <c r="F1045" s="172">
        <v>0.86</v>
      </c>
      <c r="G1045" s="172">
        <f>IF(portfolio_toggle!$A$1=46,E1045,
IF(portfolio_toggle!$A$1=38,F1045,
"error: please specify 38 or 46 MMT"))</f>
        <v>0.86</v>
      </c>
    </row>
    <row r="1046" spans="1:7" x14ac:dyDescent="0.3">
      <c r="A1046" s="171" t="s">
        <v>627</v>
      </c>
      <c r="B1046" s="171">
        <v>2030</v>
      </c>
      <c r="C1046" s="171">
        <v>1</v>
      </c>
      <c r="D1046" s="171" t="s">
        <v>5037</v>
      </c>
      <c r="E1046" s="172">
        <v>0.81</v>
      </c>
      <c r="F1046" s="172">
        <v>0.81</v>
      </c>
      <c r="G1046" s="172">
        <f>IF(portfolio_toggle!$A$1=46,E1046,
IF(portfolio_toggle!$A$1=38,F1046,
"error: please specify 38 or 46 MMT"))</f>
        <v>0.81</v>
      </c>
    </row>
    <row r="1047" spans="1:7" x14ac:dyDescent="0.3">
      <c r="A1047" s="171" t="s">
        <v>627</v>
      </c>
      <c r="B1047" s="171">
        <v>2030</v>
      </c>
      <c r="C1047" s="171">
        <v>2</v>
      </c>
      <c r="D1047" s="171" t="s">
        <v>5038</v>
      </c>
      <c r="E1047" s="172">
        <v>0.79</v>
      </c>
      <c r="F1047" s="172">
        <v>0.79</v>
      </c>
      <c r="G1047" s="172">
        <f>IF(portfolio_toggle!$A$1=46,E1047,
IF(portfolio_toggle!$A$1=38,F1047,
"error: please specify 38 or 46 MMT"))</f>
        <v>0.79</v>
      </c>
    </row>
    <row r="1048" spans="1:7" x14ac:dyDescent="0.3">
      <c r="A1048" s="171" t="s">
        <v>627</v>
      </c>
      <c r="B1048" s="171">
        <v>2030</v>
      </c>
      <c r="C1048" s="171">
        <v>3</v>
      </c>
      <c r="D1048" s="171" t="s">
        <v>5039</v>
      </c>
      <c r="E1048" s="172">
        <v>0.73</v>
      </c>
      <c r="F1048" s="172">
        <v>0.73</v>
      </c>
      <c r="G1048" s="172">
        <f>IF(portfolio_toggle!$A$1=46,E1048,
IF(portfolio_toggle!$A$1=38,F1048,
"error: please specify 38 or 46 MMT"))</f>
        <v>0.73</v>
      </c>
    </row>
    <row r="1049" spans="1:7" x14ac:dyDescent="0.3">
      <c r="A1049" s="171" t="s">
        <v>627</v>
      </c>
      <c r="B1049" s="171">
        <v>2030</v>
      </c>
      <c r="C1049" s="171">
        <v>4</v>
      </c>
      <c r="D1049" s="171" t="s">
        <v>5040</v>
      </c>
      <c r="E1049" s="172">
        <v>0.66</v>
      </c>
      <c r="F1049" s="172">
        <v>0.66</v>
      </c>
      <c r="G1049" s="172">
        <f>IF(portfolio_toggle!$A$1=46,E1049,
IF(portfolio_toggle!$A$1=38,F1049,
"error: please specify 38 or 46 MMT"))</f>
        <v>0.66</v>
      </c>
    </row>
    <row r="1050" spans="1:7" x14ac:dyDescent="0.3">
      <c r="A1050" s="171" t="s">
        <v>627</v>
      </c>
      <c r="B1050" s="171">
        <v>2030</v>
      </c>
      <c r="C1050" s="171">
        <v>5</v>
      </c>
      <c r="D1050" s="171" t="s">
        <v>5041</v>
      </c>
      <c r="E1050" s="172">
        <v>0.79</v>
      </c>
      <c r="F1050" s="172">
        <v>0.79</v>
      </c>
      <c r="G1050" s="172">
        <f>IF(portfolio_toggle!$A$1=46,E1050,
IF(portfolio_toggle!$A$1=38,F1050,
"error: please specify 38 or 46 MMT"))</f>
        <v>0.79</v>
      </c>
    </row>
    <row r="1051" spans="1:7" x14ac:dyDescent="0.3">
      <c r="A1051" s="171" t="s">
        <v>627</v>
      </c>
      <c r="B1051" s="171">
        <v>2030</v>
      </c>
      <c r="C1051" s="171">
        <v>6</v>
      </c>
      <c r="D1051" s="171" t="s">
        <v>5042</v>
      </c>
      <c r="E1051" s="172">
        <v>0.85</v>
      </c>
      <c r="F1051" s="172">
        <v>0.85</v>
      </c>
      <c r="G1051" s="172">
        <f>IF(portfolio_toggle!$A$1=46,E1051,
IF(portfolio_toggle!$A$1=38,F1051,
"error: please specify 38 or 46 MMT"))</f>
        <v>0.85</v>
      </c>
    </row>
    <row r="1052" spans="1:7" x14ac:dyDescent="0.3">
      <c r="A1052" s="171" t="s">
        <v>627</v>
      </c>
      <c r="B1052" s="171">
        <v>2030</v>
      </c>
      <c r="C1052" s="171">
        <v>7</v>
      </c>
      <c r="D1052" s="171" t="s">
        <v>5043</v>
      </c>
      <c r="E1052" s="172">
        <v>0.83</v>
      </c>
      <c r="F1052" s="172">
        <v>0.83</v>
      </c>
      <c r="G1052" s="172">
        <f>IF(portfolio_toggle!$A$1=46,E1052,
IF(portfolio_toggle!$A$1=38,F1052,
"error: please specify 38 or 46 MMT"))</f>
        <v>0.83</v>
      </c>
    </row>
    <row r="1053" spans="1:7" x14ac:dyDescent="0.3">
      <c r="A1053" s="171" t="s">
        <v>627</v>
      </c>
      <c r="B1053" s="171">
        <v>2030</v>
      </c>
      <c r="C1053" s="171">
        <v>8</v>
      </c>
      <c r="D1053" s="171" t="s">
        <v>5044</v>
      </c>
      <c r="E1053" s="172">
        <v>0.83</v>
      </c>
      <c r="F1053" s="172">
        <v>0.83</v>
      </c>
      <c r="G1053" s="172">
        <f>IF(portfolio_toggle!$A$1=46,E1053,
IF(portfolio_toggle!$A$1=38,F1053,
"error: please specify 38 or 46 MMT"))</f>
        <v>0.83</v>
      </c>
    </row>
    <row r="1054" spans="1:7" x14ac:dyDescent="0.3">
      <c r="A1054" s="171" t="s">
        <v>627</v>
      </c>
      <c r="B1054" s="171">
        <v>2030</v>
      </c>
      <c r="C1054" s="171">
        <v>9</v>
      </c>
      <c r="D1054" s="171" t="s">
        <v>5045</v>
      </c>
      <c r="E1054" s="172">
        <v>0.8</v>
      </c>
      <c r="F1054" s="172">
        <v>0.8</v>
      </c>
      <c r="G1054" s="172">
        <f>IF(portfolio_toggle!$A$1=46,E1054,
IF(portfolio_toggle!$A$1=38,F1054,
"error: please specify 38 or 46 MMT"))</f>
        <v>0.8</v>
      </c>
    </row>
    <row r="1055" spans="1:7" x14ac:dyDescent="0.3">
      <c r="A1055" s="171" t="s">
        <v>627</v>
      </c>
      <c r="B1055" s="171">
        <v>2030</v>
      </c>
      <c r="C1055" s="171">
        <v>10</v>
      </c>
      <c r="D1055" s="171" t="s">
        <v>5046</v>
      </c>
      <c r="E1055" s="172">
        <v>0.72</v>
      </c>
      <c r="F1055" s="172">
        <v>0.72</v>
      </c>
      <c r="G1055" s="172">
        <f>IF(portfolio_toggle!$A$1=46,E1055,
IF(portfolio_toggle!$A$1=38,F1055,
"error: please specify 38 or 46 MMT"))</f>
        <v>0.72</v>
      </c>
    </row>
    <row r="1056" spans="1:7" x14ac:dyDescent="0.3">
      <c r="A1056" s="171" t="s">
        <v>627</v>
      </c>
      <c r="B1056" s="171">
        <v>2030</v>
      </c>
      <c r="C1056" s="171">
        <v>11</v>
      </c>
      <c r="D1056" s="171" t="s">
        <v>5047</v>
      </c>
      <c r="E1056" s="172">
        <v>0.78</v>
      </c>
      <c r="F1056" s="172">
        <v>0.78</v>
      </c>
      <c r="G1056" s="172">
        <f>IF(portfolio_toggle!$A$1=46,E1056,
IF(portfolio_toggle!$A$1=38,F1056,
"error: please specify 38 or 46 MMT"))</f>
        <v>0.78</v>
      </c>
    </row>
    <row r="1057" spans="1:7" x14ac:dyDescent="0.3">
      <c r="A1057" s="171" t="s">
        <v>627</v>
      </c>
      <c r="B1057" s="171">
        <v>2030</v>
      </c>
      <c r="C1057" s="171">
        <v>12</v>
      </c>
      <c r="D1057" s="171" t="s">
        <v>5048</v>
      </c>
      <c r="E1057" s="172">
        <v>0.82</v>
      </c>
      <c r="F1057" s="172">
        <v>0.82</v>
      </c>
      <c r="G1057" s="172">
        <f>IF(portfolio_toggle!$A$1=46,E1057,
IF(portfolio_toggle!$A$1=38,F1057,
"error: please specify 38 or 46 MMT"))</f>
        <v>0.82</v>
      </c>
    </row>
    <row r="1058" spans="1:7" x14ac:dyDescent="0.3">
      <c r="A1058" s="171" t="s">
        <v>629</v>
      </c>
      <c r="B1058" s="171">
        <v>2030</v>
      </c>
      <c r="C1058" s="171">
        <v>1</v>
      </c>
      <c r="D1058" s="171" t="s">
        <v>5049</v>
      </c>
      <c r="E1058" s="172">
        <v>0.95</v>
      </c>
      <c r="F1058" s="172">
        <v>0.95</v>
      </c>
      <c r="G1058" s="172">
        <f>IF(portfolio_toggle!$A$1=46,E1058,
IF(portfolio_toggle!$A$1=38,F1058,
"error: please specify 38 or 46 MMT"))</f>
        <v>0.95</v>
      </c>
    </row>
    <row r="1059" spans="1:7" x14ac:dyDescent="0.3">
      <c r="A1059" s="171" t="s">
        <v>629</v>
      </c>
      <c r="B1059" s="171">
        <v>2030</v>
      </c>
      <c r="C1059" s="171">
        <v>2</v>
      </c>
      <c r="D1059" s="171" t="s">
        <v>5050</v>
      </c>
      <c r="E1059" s="172">
        <v>0.92</v>
      </c>
      <c r="F1059" s="172">
        <v>0.92</v>
      </c>
      <c r="G1059" s="172">
        <f>IF(portfolio_toggle!$A$1=46,E1059,
IF(portfolio_toggle!$A$1=38,F1059,
"error: please specify 38 or 46 MMT"))</f>
        <v>0.92</v>
      </c>
    </row>
    <row r="1060" spans="1:7" x14ac:dyDescent="0.3">
      <c r="A1060" s="171" t="s">
        <v>629</v>
      </c>
      <c r="B1060" s="171">
        <v>2030</v>
      </c>
      <c r="C1060" s="171">
        <v>3</v>
      </c>
      <c r="D1060" s="171" t="s">
        <v>5051</v>
      </c>
      <c r="E1060" s="172">
        <v>0.88</v>
      </c>
      <c r="F1060" s="172">
        <v>0.88</v>
      </c>
      <c r="G1060" s="172">
        <f>IF(portfolio_toggle!$A$1=46,E1060,
IF(portfolio_toggle!$A$1=38,F1060,
"error: please specify 38 or 46 MMT"))</f>
        <v>0.88</v>
      </c>
    </row>
    <row r="1061" spans="1:7" x14ac:dyDescent="0.3">
      <c r="A1061" s="171" t="s">
        <v>629</v>
      </c>
      <c r="B1061" s="171">
        <v>2030</v>
      </c>
      <c r="C1061" s="171">
        <v>4</v>
      </c>
      <c r="D1061" s="171" t="s">
        <v>5052</v>
      </c>
      <c r="E1061" s="172">
        <v>0.76</v>
      </c>
      <c r="F1061" s="172">
        <v>0.76</v>
      </c>
      <c r="G1061" s="172">
        <f>IF(portfolio_toggle!$A$1=46,E1061,
IF(portfolio_toggle!$A$1=38,F1061,
"error: please specify 38 or 46 MMT"))</f>
        <v>0.76</v>
      </c>
    </row>
    <row r="1062" spans="1:7" x14ac:dyDescent="0.3">
      <c r="A1062" s="171" t="s">
        <v>629</v>
      </c>
      <c r="B1062" s="171">
        <v>2030</v>
      </c>
      <c r="C1062" s="171">
        <v>5</v>
      </c>
      <c r="D1062" s="171" t="s">
        <v>5053</v>
      </c>
      <c r="E1062" s="172">
        <v>0.74</v>
      </c>
      <c r="F1062" s="172">
        <v>0.74</v>
      </c>
      <c r="G1062" s="172">
        <f>IF(portfolio_toggle!$A$1=46,E1062,
IF(portfolio_toggle!$A$1=38,F1062,
"error: please specify 38 or 46 MMT"))</f>
        <v>0.74</v>
      </c>
    </row>
    <row r="1063" spans="1:7" x14ac:dyDescent="0.3">
      <c r="A1063" s="171" t="s">
        <v>629</v>
      </c>
      <c r="B1063" s="171">
        <v>2030</v>
      </c>
      <c r="C1063" s="171">
        <v>6</v>
      </c>
      <c r="D1063" s="171" t="s">
        <v>5054</v>
      </c>
      <c r="E1063" s="172">
        <v>0.7</v>
      </c>
      <c r="F1063" s="172">
        <v>0.7</v>
      </c>
      <c r="G1063" s="172">
        <f>IF(portfolio_toggle!$A$1=46,E1063,
IF(portfolio_toggle!$A$1=38,F1063,
"error: please specify 38 or 46 MMT"))</f>
        <v>0.7</v>
      </c>
    </row>
    <row r="1064" spans="1:7" x14ac:dyDescent="0.3">
      <c r="A1064" s="171" t="s">
        <v>629</v>
      </c>
      <c r="B1064" s="171">
        <v>2030</v>
      </c>
      <c r="C1064" s="171">
        <v>7</v>
      </c>
      <c r="D1064" s="171" t="s">
        <v>5055</v>
      </c>
      <c r="E1064" s="172">
        <v>0.84</v>
      </c>
      <c r="F1064" s="172">
        <v>0.84</v>
      </c>
      <c r="G1064" s="172">
        <f>IF(portfolio_toggle!$A$1=46,E1064,
IF(portfolio_toggle!$A$1=38,F1064,
"error: please specify 38 or 46 MMT"))</f>
        <v>0.84</v>
      </c>
    </row>
    <row r="1065" spans="1:7" x14ac:dyDescent="0.3">
      <c r="A1065" s="171" t="s">
        <v>629</v>
      </c>
      <c r="B1065" s="171">
        <v>2030</v>
      </c>
      <c r="C1065" s="171">
        <v>8</v>
      </c>
      <c r="D1065" s="171" t="s">
        <v>5056</v>
      </c>
      <c r="E1065" s="172">
        <v>0.82</v>
      </c>
      <c r="F1065" s="172">
        <v>0.82</v>
      </c>
      <c r="G1065" s="172">
        <f>IF(portfolio_toggle!$A$1=46,E1065,
IF(portfolio_toggle!$A$1=38,F1065,
"error: please specify 38 or 46 MMT"))</f>
        <v>0.82</v>
      </c>
    </row>
    <row r="1066" spans="1:7" x14ac:dyDescent="0.3">
      <c r="A1066" s="171" t="s">
        <v>629</v>
      </c>
      <c r="B1066" s="171">
        <v>2030</v>
      </c>
      <c r="C1066" s="171">
        <v>9</v>
      </c>
      <c r="D1066" s="171" t="s">
        <v>5057</v>
      </c>
      <c r="E1066" s="172">
        <v>0.83</v>
      </c>
      <c r="F1066" s="172">
        <v>0.83</v>
      </c>
      <c r="G1066" s="172">
        <f>IF(portfolio_toggle!$A$1=46,E1066,
IF(portfolio_toggle!$A$1=38,F1066,
"error: please specify 38 or 46 MMT"))</f>
        <v>0.83</v>
      </c>
    </row>
    <row r="1067" spans="1:7" x14ac:dyDescent="0.3">
      <c r="A1067" s="171" t="s">
        <v>629</v>
      </c>
      <c r="B1067" s="171">
        <v>2030</v>
      </c>
      <c r="C1067" s="171">
        <v>10</v>
      </c>
      <c r="D1067" s="171" t="s">
        <v>5058</v>
      </c>
      <c r="E1067" s="172">
        <v>0.86</v>
      </c>
      <c r="F1067" s="172">
        <v>0.86</v>
      </c>
      <c r="G1067" s="172">
        <f>IF(portfolio_toggle!$A$1=46,E1067,
IF(portfolio_toggle!$A$1=38,F1067,
"error: please specify 38 or 46 MMT"))</f>
        <v>0.86</v>
      </c>
    </row>
    <row r="1068" spans="1:7" x14ac:dyDescent="0.3">
      <c r="A1068" s="171" t="s">
        <v>629</v>
      </c>
      <c r="B1068" s="171">
        <v>2030</v>
      </c>
      <c r="C1068" s="171">
        <v>11</v>
      </c>
      <c r="D1068" s="171" t="s">
        <v>5059</v>
      </c>
      <c r="E1068" s="172">
        <v>0.93</v>
      </c>
      <c r="F1068" s="172">
        <v>0.93</v>
      </c>
      <c r="G1068" s="172">
        <f>IF(portfolio_toggle!$A$1=46,E1068,
IF(portfolio_toggle!$A$1=38,F1068,
"error: please specify 38 or 46 MMT"))</f>
        <v>0.93</v>
      </c>
    </row>
    <row r="1069" spans="1:7" x14ac:dyDescent="0.3">
      <c r="A1069" s="171" t="s">
        <v>629</v>
      </c>
      <c r="B1069" s="171">
        <v>2030</v>
      </c>
      <c r="C1069" s="171">
        <v>12</v>
      </c>
      <c r="D1069" s="171" t="s">
        <v>5060</v>
      </c>
      <c r="E1069" s="172">
        <v>0.95</v>
      </c>
      <c r="F1069" s="172">
        <v>0.95</v>
      </c>
      <c r="G1069" s="172">
        <f>IF(portfolio_toggle!$A$1=46,E1069,
IF(portfolio_toggle!$A$1=38,F1069,
"error: please specify 38 or 46 MMT"))</f>
        <v>0.95</v>
      </c>
    </row>
    <row r="1070" spans="1:7" x14ac:dyDescent="0.3">
      <c r="A1070" s="171" t="s">
        <v>630</v>
      </c>
      <c r="B1070" s="171">
        <v>2030</v>
      </c>
      <c r="C1070" s="171">
        <v>1</v>
      </c>
      <c r="D1070" s="171" t="s">
        <v>5061</v>
      </c>
      <c r="E1070" s="172">
        <v>0.6</v>
      </c>
      <c r="F1070" s="172">
        <v>0.6</v>
      </c>
      <c r="G1070" s="172">
        <f>IF(portfolio_toggle!$A$1=46,E1070,
IF(portfolio_toggle!$A$1=38,F1070,
"error: please specify 38 or 46 MMT"))</f>
        <v>0.6</v>
      </c>
    </row>
    <row r="1071" spans="1:7" x14ac:dyDescent="0.3">
      <c r="A1071" s="171" t="s">
        <v>630</v>
      </c>
      <c r="B1071" s="171">
        <v>2030</v>
      </c>
      <c r="C1071" s="171">
        <v>2</v>
      </c>
      <c r="D1071" s="171" t="s">
        <v>5062</v>
      </c>
      <c r="E1071" s="172">
        <v>0.7</v>
      </c>
      <c r="F1071" s="172">
        <v>0.7</v>
      </c>
      <c r="G1071" s="172">
        <f>IF(portfolio_toggle!$A$1=46,E1071,
IF(portfolio_toggle!$A$1=38,F1071,
"error: please specify 38 or 46 MMT"))</f>
        <v>0.7</v>
      </c>
    </row>
    <row r="1072" spans="1:7" x14ac:dyDescent="0.3">
      <c r="A1072" s="171" t="s">
        <v>630</v>
      </c>
      <c r="B1072" s="171">
        <v>2030</v>
      </c>
      <c r="C1072" s="171">
        <v>3</v>
      </c>
      <c r="D1072" s="171" t="s">
        <v>5063</v>
      </c>
      <c r="E1072" s="172">
        <v>0.73</v>
      </c>
      <c r="F1072" s="172">
        <v>0.73</v>
      </c>
      <c r="G1072" s="172">
        <f>IF(portfolio_toggle!$A$1=46,E1072,
IF(portfolio_toggle!$A$1=38,F1072,
"error: please specify 38 or 46 MMT"))</f>
        <v>0.73</v>
      </c>
    </row>
    <row r="1073" spans="1:7" x14ac:dyDescent="0.3">
      <c r="A1073" s="171" t="s">
        <v>630</v>
      </c>
      <c r="B1073" s="171">
        <v>2030</v>
      </c>
      <c r="C1073" s="171">
        <v>4</v>
      </c>
      <c r="D1073" s="171" t="s">
        <v>5064</v>
      </c>
      <c r="E1073" s="172">
        <v>0.72</v>
      </c>
      <c r="F1073" s="172">
        <v>0.72</v>
      </c>
      <c r="G1073" s="172">
        <f>IF(portfolio_toggle!$A$1=46,E1073,
IF(portfolio_toggle!$A$1=38,F1073,
"error: please specify 38 or 46 MMT"))</f>
        <v>0.72</v>
      </c>
    </row>
    <row r="1074" spans="1:7" x14ac:dyDescent="0.3">
      <c r="A1074" s="171" t="s">
        <v>630</v>
      </c>
      <c r="B1074" s="171">
        <v>2030</v>
      </c>
      <c r="C1074" s="171">
        <v>5</v>
      </c>
      <c r="D1074" s="171" t="s">
        <v>5065</v>
      </c>
      <c r="E1074" s="172">
        <v>0.69</v>
      </c>
      <c r="F1074" s="172">
        <v>0.69</v>
      </c>
      <c r="G1074" s="172">
        <f>IF(portfolio_toggle!$A$1=46,E1074,
IF(portfolio_toggle!$A$1=38,F1074,
"error: please specify 38 or 46 MMT"))</f>
        <v>0.69</v>
      </c>
    </row>
    <row r="1075" spans="1:7" x14ac:dyDescent="0.3">
      <c r="A1075" s="171" t="s">
        <v>630</v>
      </c>
      <c r="B1075" s="171">
        <v>2030</v>
      </c>
      <c r="C1075" s="171">
        <v>6</v>
      </c>
      <c r="D1075" s="171" t="s">
        <v>5066</v>
      </c>
      <c r="E1075" s="172">
        <v>0.74</v>
      </c>
      <c r="F1075" s="172">
        <v>0.74</v>
      </c>
      <c r="G1075" s="172">
        <f>IF(portfolio_toggle!$A$1=46,E1075,
IF(portfolio_toggle!$A$1=38,F1075,
"error: please specify 38 or 46 MMT"))</f>
        <v>0.74</v>
      </c>
    </row>
    <row r="1076" spans="1:7" x14ac:dyDescent="0.3">
      <c r="A1076" s="171" t="s">
        <v>630</v>
      </c>
      <c r="B1076" s="171">
        <v>2030</v>
      </c>
      <c r="C1076" s="171">
        <v>7</v>
      </c>
      <c r="D1076" s="171" t="s">
        <v>5067</v>
      </c>
      <c r="E1076" s="172">
        <v>0.73</v>
      </c>
      <c r="F1076" s="172">
        <v>0.73</v>
      </c>
      <c r="G1076" s="172">
        <f>IF(portfolio_toggle!$A$1=46,E1076,
IF(portfolio_toggle!$A$1=38,F1076,
"error: please specify 38 or 46 MMT"))</f>
        <v>0.73</v>
      </c>
    </row>
    <row r="1077" spans="1:7" x14ac:dyDescent="0.3">
      <c r="A1077" s="171" t="s">
        <v>630</v>
      </c>
      <c r="B1077" s="171">
        <v>2030</v>
      </c>
      <c r="C1077" s="171">
        <v>8</v>
      </c>
      <c r="D1077" s="171" t="s">
        <v>5068</v>
      </c>
      <c r="E1077" s="172">
        <v>0.72</v>
      </c>
      <c r="F1077" s="172">
        <v>0.72</v>
      </c>
      <c r="G1077" s="172">
        <f>IF(portfolio_toggle!$A$1=46,E1077,
IF(portfolio_toggle!$A$1=38,F1077,
"error: please specify 38 or 46 MMT"))</f>
        <v>0.72</v>
      </c>
    </row>
    <row r="1078" spans="1:7" x14ac:dyDescent="0.3">
      <c r="A1078" s="171" t="s">
        <v>630</v>
      </c>
      <c r="B1078" s="171">
        <v>2030</v>
      </c>
      <c r="C1078" s="171">
        <v>9</v>
      </c>
      <c r="D1078" s="171" t="s">
        <v>5069</v>
      </c>
      <c r="E1078" s="172">
        <v>0.71</v>
      </c>
      <c r="F1078" s="172">
        <v>0.71</v>
      </c>
      <c r="G1078" s="172">
        <f>IF(portfolio_toggle!$A$1=46,E1078,
IF(portfolio_toggle!$A$1=38,F1078,
"error: please specify 38 or 46 MMT"))</f>
        <v>0.71</v>
      </c>
    </row>
    <row r="1079" spans="1:7" x14ac:dyDescent="0.3">
      <c r="A1079" s="171" t="s">
        <v>630</v>
      </c>
      <c r="B1079" s="171">
        <v>2030</v>
      </c>
      <c r="C1079" s="171">
        <v>10</v>
      </c>
      <c r="D1079" s="171" t="s">
        <v>5070</v>
      </c>
      <c r="E1079" s="172">
        <v>0.64</v>
      </c>
      <c r="F1079" s="172">
        <v>0.64</v>
      </c>
      <c r="G1079" s="172">
        <f>IF(portfolio_toggle!$A$1=46,E1079,
IF(portfolio_toggle!$A$1=38,F1079,
"error: please specify 38 or 46 MMT"))</f>
        <v>0.64</v>
      </c>
    </row>
    <row r="1080" spans="1:7" x14ac:dyDescent="0.3">
      <c r="A1080" s="171" t="s">
        <v>630</v>
      </c>
      <c r="B1080" s="171">
        <v>2030</v>
      </c>
      <c r="C1080" s="171">
        <v>11</v>
      </c>
      <c r="D1080" s="171" t="s">
        <v>5071</v>
      </c>
      <c r="E1080" s="172">
        <v>0.56000000000000005</v>
      </c>
      <c r="F1080" s="172">
        <v>0.56000000000000005</v>
      </c>
      <c r="G1080" s="172">
        <f>IF(portfolio_toggle!$A$1=46,E1080,
IF(portfolio_toggle!$A$1=38,F1080,
"error: please specify 38 or 46 MMT"))</f>
        <v>0.56000000000000005</v>
      </c>
    </row>
    <row r="1081" spans="1:7" x14ac:dyDescent="0.3">
      <c r="A1081" s="171" t="s">
        <v>630</v>
      </c>
      <c r="B1081" s="171">
        <v>2030</v>
      </c>
      <c r="C1081" s="171">
        <v>12</v>
      </c>
      <c r="D1081" s="171" t="s">
        <v>5072</v>
      </c>
      <c r="E1081" s="172">
        <v>0.64</v>
      </c>
      <c r="F1081" s="172">
        <v>0.64</v>
      </c>
      <c r="G1081" s="172">
        <f>IF(portfolio_toggle!$A$1=46,E1081,
IF(portfolio_toggle!$A$1=38,F1081,
"error: please specify 38 or 46 MMT"))</f>
        <v>0.64</v>
      </c>
    </row>
    <row r="1082" spans="1:7" x14ac:dyDescent="0.3">
      <c r="A1082" s="171" t="s">
        <v>631</v>
      </c>
      <c r="B1082" s="171">
        <v>2030</v>
      </c>
      <c r="C1082" s="171">
        <v>1</v>
      </c>
      <c r="D1082" s="171" t="s">
        <v>5073</v>
      </c>
      <c r="E1082" s="172">
        <v>1</v>
      </c>
      <c r="F1082" s="172">
        <v>1</v>
      </c>
      <c r="G1082" s="172">
        <f>IF(portfolio_toggle!$A$1=46,E1082,
IF(portfolio_toggle!$A$1=38,F1082,
"error: please specify 38 or 46 MMT"))</f>
        <v>1</v>
      </c>
    </row>
    <row r="1083" spans="1:7" x14ac:dyDescent="0.3">
      <c r="A1083" s="171" t="s">
        <v>631</v>
      </c>
      <c r="B1083" s="171">
        <v>2030</v>
      </c>
      <c r="C1083" s="171">
        <v>2</v>
      </c>
      <c r="D1083" s="171" t="s">
        <v>5074</v>
      </c>
      <c r="E1083" s="172">
        <v>1</v>
      </c>
      <c r="F1083" s="172">
        <v>1</v>
      </c>
      <c r="G1083" s="172">
        <f>IF(portfolio_toggle!$A$1=46,E1083,
IF(portfolio_toggle!$A$1=38,F1083,
"error: please specify 38 or 46 MMT"))</f>
        <v>1</v>
      </c>
    </row>
    <row r="1084" spans="1:7" x14ac:dyDescent="0.3">
      <c r="A1084" s="171" t="s">
        <v>631</v>
      </c>
      <c r="B1084" s="171">
        <v>2030</v>
      </c>
      <c r="C1084" s="171">
        <v>3</v>
      </c>
      <c r="D1084" s="171" t="s">
        <v>5075</v>
      </c>
      <c r="E1084" s="172">
        <v>1</v>
      </c>
      <c r="F1084" s="172">
        <v>1</v>
      </c>
      <c r="G1084" s="172">
        <f>IF(portfolio_toggle!$A$1=46,E1084,
IF(portfolio_toggle!$A$1=38,F1084,
"error: please specify 38 or 46 MMT"))</f>
        <v>1</v>
      </c>
    </row>
    <row r="1085" spans="1:7" x14ac:dyDescent="0.3">
      <c r="A1085" s="171" t="s">
        <v>631</v>
      </c>
      <c r="B1085" s="171">
        <v>2030</v>
      </c>
      <c r="C1085" s="171">
        <v>4</v>
      </c>
      <c r="D1085" s="171" t="s">
        <v>5076</v>
      </c>
      <c r="E1085" s="172">
        <v>1</v>
      </c>
      <c r="F1085" s="172">
        <v>1</v>
      </c>
      <c r="G1085" s="172">
        <f>IF(portfolio_toggle!$A$1=46,E1085,
IF(portfolio_toggle!$A$1=38,F1085,
"error: please specify 38 or 46 MMT"))</f>
        <v>1</v>
      </c>
    </row>
    <row r="1086" spans="1:7" x14ac:dyDescent="0.3">
      <c r="A1086" s="171" t="s">
        <v>631</v>
      </c>
      <c r="B1086" s="171">
        <v>2030</v>
      </c>
      <c r="C1086" s="171">
        <v>5</v>
      </c>
      <c r="D1086" s="171" t="s">
        <v>5077</v>
      </c>
      <c r="E1086" s="172">
        <v>1</v>
      </c>
      <c r="F1086" s="172">
        <v>1</v>
      </c>
      <c r="G1086" s="172">
        <f>IF(portfolio_toggle!$A$1=46,E1086,
IF(portfolio_toggle!$A$1=38,F1086,
"error: please specify 38 or 46 MMT"))</f>
        <v>1</v>
      </c>
    </row>
    <row r="1087" spans="1:7" x14ac:dyDescent="0.3">
      <c r="A1087" s="171" t="s">
        <v>631</v>
      </c>
      <c r="B1087" s="171">
        <v>2030</v>
      </c>
      <c r="C1087" s="171">
        <v>6</v>
      </c>
      <c r="D1087" s="171" t="s">
        <v>5078</v>
      </c>
      <c r="E1087" s="172">
        <v>1</v>
      </c>
      <c r="F1087" s="172">
        <v>1</v>
      </c>
      <c r="G1087" s="172">
        <f>IF(portfolio_toggle!$A$1=46,E1087,
IF(portfolio_toggle!$A$1=38,F1087,
"error: please specify 38 or 46 MMT"))</f>
        <v>1</v>
      </c>
    </row>
    <row r="1088" spans="1:7" x14ac:dyDescent="0.3">
      <c r="A1088" s="171" t="s">
        <v>631</v>
      </c>
      <c r="B1088" s="171">
        <v>2030</v>
      </c>
      <c r="C1088" s="171">
        <v>7</v>
      </c>
      <c r="D1088" s="171" t="s">
        <v>5079</v>
      </c>
      <c r="E1088" s="172">
        <v>1</v>
      </c>
      <c r="F1088" s="172">
        <v>1</v>
      </c>
      <c r="G1088" s="172">
        <f>IF(portfolio_toggle!$A$1=46,E1088,
IF(portfolio_toggle!$A$1=38,F1088,
"error: please specify 38 or 46 MMT"))</f>
        <v>1</v>
      </c>
    </row>
    <row r="1089" spans="1:7" x14ac:dyDescent="0.3">
      <c r="A1089" s="171" t="s">
        <v>631</v>
      </c>
      <c r="B1089" s="171">
        <v>2030</v>
      </c>
      <c r="C1089" s="171">
        <v>8</v>
      </c>
      <c r="D1089" s="171" t="s">
        <v>5080</v>
      </c>
      <c r="E1089" s="172">
        <v>1</v>
      </c>
      <c r="F1089" s="172">
        <v>1</v>
      </c>
      <c r="G1089" s="172">
        <f>IF(portfolio_toggle!$A$1=46,E1089,
IF(portfolio_toggle!$A$1=38,F1089,
"error: please specify 38 or 46 MMT"))</f>
        <v>1</v>
      </c>
    </row>
    <row r="1090" spans="1:7" x14ac:dyDescent="0.3">
      <c r="A1090" s="171" t="s">
        <v>631</v>
      </c>
      <c r="B1090" s="171">
        <v>2030</v>
      </c>
      <c r="C1090" s="171">
        <v>9</v>
      </c>
      <c r="D1090" s="171" t="s">
        <v>5081</v>
      </c>
      <c r="E1090" s="172">
        <v>1</v>
      </c>
      <c r="F1090" s="172">
        <v>1</v>
      </c>
      <c r="G1090" s="172">
        <f>IF(portfolio_toggle!$A$1=46,E1090,
IF(portfolio_toggle!$A$1=38,F1090,
"error: please specify 38 or 46 MMT"))</f>
        <v>1</v>
      </c>
    </row>
    <row r="1091" spans="1:7" x14ac:dyDescent="0.3">
      <c r="A1091" s="171" t="s">
        <v>631</v>
      </c>
      <c r="B1091" s="171">
        <v>2030</v>
      </c>
      <c r="C1091" s="171">
        <v>10</v>
      </c>
      <c r="D1091" s="171" t="s">
        <v>5082</v>
      </c>
      <c r="E1091" s="172">
        <v>1</v>
      </c>
      <c r="F1091" s="172">
        <v>1</v>
      </c>
      <c r="G1091" s="172">
        <f>IF(portfolio_toggle!$A$1=46,E1091,
IF(portfolio_toggle!$A$1=38,F1091,
"error: please specify 38 or 46 MMT"))</f>
        <v>1</v>
      </c>
    </row>
    <row r="1092" spans="1:7" x14ac:dyDescent="0.3">
      <c r="A1092" s="171" t="s">
        <v>631</v>
      </c>
      <c r="B1092" s="171">
        <v>2030</v>
      </c>
      <c r="C1092" s="171">
        <v>11</v>
      </c>
      <c r="D1092" s="171" t="s">
        <v>5083</v>
      </c>
      <c r="E1092" s="172">
        <v>1</v>
      </c>
      <c r="F1092" s="172">
        <v>1</v>
      </c>
      <c r="G1092" s="172">
        <f>IF(portfolio_toggle!$A$1=46,E1092,
IF(portfolio_toggle!$A$1=38,F1092,
"error: please specify 38 or 46 MMT"))</f>
        <v>1</v>
      </c>
    </row>
    <row r="1093" spans="1:7" x14ac:dyDescent="0.3">
      <c r="A1093" s="171" t="s">
        <v>631</v>
      </c>
      <c r="B1093" s="171">
        <v>2030</v>
      </c>
      <c r="C1093" s="171">
        <v>12</v>
      </c>
      <c r="D1093" s="171" t="s">
        <v>5084</v>
      </c>
      <c r="E1093" s="172">
        <v>1</v>
      </c>
      <c r="F1093" s="172">
        <v>1</v>
      </c>
      <c r="G1093" s="172">
        <f>IF(portfolio_toggle!$A$1=46,E1093,
IF(portfolio_toggle!$A$1=38,F1093,
"error: please specify 38 or 46 MMT"))</f>
        <v>1</v>
      </c>
    </row>
    <row r="1094" spans="1:7" x14ac:dyDescent="0.3">
      <c r="A1094" s="171" t="s">
        <v>632</v>
      </c>
      <c r="B1094" s="171">
        <v>2030</v>
      </c>
      <c r="C1094" s="171">
        <v>1</v>
      </c>
      <c r="D1094" s="171" t="s">
        <v>5085</v>
      </c>
      <c r="E1094" s="172">
        <v>0.96603464723299004</v>
      </c>
      <c r="F1094" s="172">
        <v>0.93205133799999995</v>
      </c>
      <c r="G1094" s="172">
        <f>IF(portfolio_toggle!$A$1=46,E1094,
IF(portfolio_toggle!$A$1=38,F1094,
"error: please specify 38 or 46 MMT"))</f>
        <v>0.96603464723299004</v>
      </c>
    </row>
    <row r="1095" spans="1:7" x14ac:dyDescent="0.3">
      <c r="A1095" s="171" t="s">
        <v>632</v>
      </c>
      <c r="B1095" s="171">
        <v>2030</v>
      </c>
      <c r="C1095" s="171">
        <v>2</v>
      </c>
      <c r="D1095" s="171" t="s">
        <v>5086</v>
      </c>
      <c r="E1095" s="172">
        <v>0.96603464723299004</v>
      </c>
      <c r="F1095" s="172">
        <v>0.93205133799999995</v>
      </c>
      <c r="G1095" s="172">
        <f>IF(portfolio_toggle!$A$1=46,E1095,
IF(portfolio_toggle!$A$1=38,F1095,
"error: please specify 38 or 46 MMT"))</f>
        <v>0.96603464723299004</v>
      </c>
    </row>
    <row r="1096" spans="1:7" x14ac:dyDescent="0.3">
      <c r="A1096" s="171" t="s">
        <v>632</v>
      </c>
      <c r="B1096" s="171">
        <v>2030</v>
      </c>
      <c r="C1096" s="171">
        <v>3</v>
      </c>
      <c r="D1096" s="171" t="s">
        <v>5087</v>
      </c>
      <c r="E1096" s="172">
        <v>0.96603464723299004</v>
      </c>
      <c r="F1096" s="172">
        <v>0.93205133799999995</v>
      </c>
      <c r="G1096" s="172">
        <f>IF(portfolio_toggle!$A$1=46,E1096,
IF(portfolio_toggle!$A$1=38,F1096,
"error: please specify 38 or 46 MMT"))</f>
        <v>0.96603464723299004</v>
      </c>
    </row>
    <row r="1097" spans="1:7" x14ac:dyDescent="0.3">
      <c r="A1097" s="171" t="s">
        <v>632</v>
      </c>
      <c r="B1097" s="171">
        <v>2030</v>
      </c>
      <c r="C1097" s="171">
        <v>4</v>
      </c>
      <c r="D1097" s="171" t="s">
        <v>5088</v>
      </c>
      <c r="E1097" s="172">
        <v>0.96603464723299004</v>
      </c>
      <c r="F1097" s="172">
        <v>0.93205133799999995</v>
      </c>
      <c r="G1097" s="172">
        <f>IF(portfolio_toggle!$A$1=46,E1097,
IF(portfolio_toggle!$A$1=38,F1097,
"error: please specify 38 or 46 MMT"))</f>
        <v>0.96603464723299004</v>
      </c>
    </row>
    <row r="1098" spans="1:7" x14ac:dyDescent="0.3">
      <c r="A1098" s="171" t="s">
        <v>632</v>
      </c>
      <c r="B1098" s="171">
        <v>2030</v>
      </c>
      <c r="C1098" s="171">
        <v>5</v>
      </c>
      <c r="D1098" s="171" t="s">
        <v>5089</v>
      </c>
      <c r="E1098" s="172">
        <v>0.96603464723299004</v>
      </c>
      <c r="F1098" s="172">
        <v>0.93205133799999995</v>
      </c>
      <c r="G1098" s="172">
        <f>IF(portfolio_toggle!$A$1=46,E1098,
IF(portfolio_toggle!$A$1=38,F1098,
"error: please specify 38 or 46 MMT"))</f>
        <v>0.96603464723299004</v>
      </c>
    </row>
    <row r="1099" spans="1:7" x14ac:dyDescent="0.3">
      <c r="A1099" s="171" t="s">
        <v>632</v>
      </c>
      <c r="B1099" s="171">
        <v>2030</v>
      </c>
      <c r="C1099" s="171">
        <v>6</v>
      </c>
      <c r="D1099" s="171" t="s">
        <v>5090</v>
      </c>
      <c r="E1099" s="172">
        <v>0.96603464723299004</v>
      </c>
      <c r="F1099" s="172">
        <v>0.93205133799999995</v>
      </c>
      <c r="G1099" s="172">
        <f>IF(portfolio_toggle!$A$1=46,E1099,
IF(portfolio_toggle!$A$1=38,F1099,
"error: please specify 38 or 46 MMT"))</f>
        <v>0.96603464723299004</v>
      </c>
    </row>
    <row r="1100" spans="1:7" x14ac:dyDescent="0.3">
      <c r="A1100" s="171" t="s">
        <v>632</v>
      </c>
      <c r="B1100" s="171">
        <v>2030</v>
      </c>
      <c r="C1100" s="171">
        <v>7</v>
      </c>
      <c r="D1100" s="171" t="s">
        <v>5091</v>
      </c>
      <c r="E1100" s="172">
        <v>0.96603464723299004</v>
      </c>
      <c r="F1100" s="172">
        <v>0.93205133799999995</v>
      </c>
      <c r="G1100" s="172">
        <f>IF(portfolio_toggle!$A$1=46,E1100,
IF(portfolio_toggle!$A$1=38,F1100,
"error: please specify 38 or 46 MMT"))</f>
        <v>0.96603464723299004</v>
      </c>
    </row>
    <row r="1101" spans="1:7" x14ac:dyDescent="0.3">
      <c r="A1101" s="171" t="s">
        <v>632</v>
      </c>
      <c r="B1101" s="171">
        <v>2030</v>
      </c>
      <c r="C1101" s="171">
        <v>8</v>
      </c>
      <c r="D1101" s="171" t="s">
        <v>5092</v>
      </c>
      <c r="E1101" s="172">
        <v>0.96603464723299004</v>
      </c>
      <c r="F1101" s="172">
        <v>0.93205133799999995</v>
      </c>
      <c r="G1101" s="172">
        <f>IF(portfolio_toggle!$A$1=46,E1101,
IF(portfolio_toggle!$A$1=38,F1101,
"error: please specify 38 or 46 MMT"))</f>
        <v>0.96603464723299004</v>
      </c>
    </row>
    <row r="1102" spans="1:7" x14ac:dyDescent="0.3">
      <c r="A1102" s="171" t="s">
        <v>632</v>
      </c>
      <c r="B1102" s="171">
        <v>2030</v>
      </c>
      <c r="C1102" s="171">
        <v>9</v>
      </c>
      <c r="D1102" s="171" t="s">
        <v>5093</v>
      </c>
      <c r="E1102" s="172">
        <v>0.96603464723299004</v>
      </c>
      <c r="F1102" s="172">
        <v>0.93205133799999995</v>
      </c>
      <c r="G1102" s="172">
        <f>IF(portfolio_toggle!$A$1=46,E1102,
IF(portfolio_toggle!$A$1=38,F1102,
"error: please specify 38 or 46 MMT"))</f>
        <v>0.96603464723299004</v>
      </c>
    </row>
    <row r="1103" spans="1:7" x14ac:dyDescent="0.3">
      <c r="A1103" s="171" t="s">
        <v>632</v>
      </c>
      <c r="B1103" s="171">
        <v>2030</v>
      </c>
      <c r="C1103" s="171">
        <v>10</v>
      </c>
      <c r="D1103" s="171" t="s">
        <v>5094</v>
      </c>
      <c r="E1103" s="172">
        <v>0.96603464723299004</v>
      </c>
      <c r="F1103" s="172">
        <v>0.93205133799999995</v>
      </c>
      <c r="G1103" s="172">
        <f>IF(portfolio_toggle!$A$1=46,E1103,
IF(portfolio_toggle!$A$1=38,F1103,
"error: please specify 38 or 46 MMT"))</f>
        <v>0.96603464723299004</v>
      </c>
    </row>
    <row r="1104" spans="1:7" x14ac:dyDescent="0.3">
      <c r="A1104" s="171" t="s">
        <v>632</v>
      </c>
      <c r="B1104" s="171">
        <v>2030</v>
      </c>
      <c r="C1104" s="171">
        <v>11</v>
      </c>
      <c r="D1104" s="171" t="s">
        <v>5095</v>
      </c>
      <c r="E1104" s="172">
        <v>0.96603464723299004</v>
      </c>
      <c r="F1104" s="172">
        <v>0.93205133799999995</v>
      </c>
      <c r="G1104" s="172">
        <f>IF(portfolio_toggle!$A$1=46,E1104,
IF(portfolio_toggle!$A$1=38,F1104,
"error: please specify 38 or 46 MMT"))</f>
        <v>0.96603464723299004</v>
      </c>
    </row>
    <row r="1105" spans="1:7" x14ac:dyDescent="0.3">
      <c r="A1105" s="171" t="s">
        <v>632</v>
      </c>
      <c r="B1105" s="171">
        <v>2030</v>
      </c>
      <c r="C1105" s="171">
        <v>12</v>
      </c>
      <c r="D1105" s="171" t="s">
        <v>5096</v>
      </c>
      <c r="E1105" s="172">
        <v>0.96603464723299004</v>
      </c>
      <c r="F1105" s="172">
        <v>0.93205133799999995</v>
      </c>
      <c r="G1105" s="172">
        <f>IF(portfolio_toggle!$A$1=46,E1105,
IF(portfolio_toggle!$A$1=38,F1105,
"error: please specify 38 or 46 MMT"))</f>
        <v>0.96603464723299004</v>
      </c>
    </row>
    <row r="1106" spans="1:7" x14ac:dyDescent="0.3">
      <c r="A1106" s="171" t="s">
        <v>633</v>
      </c>
      <c r="B1106" s="171">
        <v>2030</v>
      </c>
      <c r="C1106" s="171">
        <v>1</v>
      </c>
      <c r="D1106" s="171" t="s">
        <v>5097</v>
      </c>
      <c r="E1106" s="172">
        <v>1</v>
      </c>
      <c r="F1106" s="172">
        <v>1</v>
      </c>
      <c r="G1106" s="172">
        <f>IF(portfolio_toggle!$A$1=46,E1106,
IF(portfolio_toggle!$A$1=38,F1106,
"error: please specify 38 or 46 MMT"))</f>
        <v>1</v>
      </c>
    </row>
    <row r="1107" spans="1:7" x14ac:dyDescent="0.3">
      <c r="A1107" s="171" t="s">
        <v>633</v>
      </c>
      <c r="B1107" s="171">
        <v>2030</v>
      </c>
      <c r="C1107" s="171">
        <v>2</v>
      </c>
      <c r="D1107" s="171" t="s">
        <v>5098</v>
      </c>
      <c r="E1107" s="172">
        <v>1</v>
      </c>
      <c r="F1107" s="172">
        <v>1</v>
      </c>
      <c r="G1107" s="172">
        <f>IF(portfolio_toggle!$A$1=46,E1107,
IF(portfolio_toggle!$A$1=38,F1107,
"error: please specify 38 or 46 MMT"))</f>
        <v>1</v>
      </c>
    </row>
    <row r="1108" spans="1:7" x14ac:dyDescent="0.3">
      <c r="A1108" s="171" t="s">
        <v>633</v>
      </c>
      <c r="B1108" s="171">
        <v>2030</v>
      </c>
      <c r="C1108" s="171">
        <v>3</v>
      </c>
      <c r="D1108" s="171" t="s">
        <v>5099</v>
      </c>
      <c r="E1108" s="172">
        <v>1</v>
      </c>
      <c r="F1108" s="172">
        <v>1</v>
      </c>
      <c r="G1108" s="172">
        <f>IF(portfolio_toggle!$A$1=46,E1108,
IF(portfolio_toggle!$A$1=38,F1108,
"error: please specify 38 or 46 MMT"))</f>
        <v>1</v>
      </c>
    </row>
    <row r="1109" spans="1:7" x14ac:dyDescent="0.3">
      <c r="A1109" s="171" t="s">
        <v>633</v>
      </c>
      <c r="B1109" s="171">
        <v>2030</v>
      </c>
      <c r="C1109" s="171">
        <v>4</v>
      </c>
      <c r="D1109" s="171" t="s">
        <v>5100</v>
      </c>
      <c r="E1109" s="172">
        <v>1</v>
      </c>
      <c r="F1109" s="172">
        <v>1</v>
      </c>
      <c r="G1109" s="172">
        <f>IF(portfolio_toggle!$A$1=46,E1109,
IF(portfolio_toggle!$A$1=38,F1109,
"error: please specify 38 or 46 MMT"))</f>
        <v>1</v>
      </c>
    </row>
    <row r="1110" spans="1:7" x14ac:dyDescent="0.3">
      <c r="A1110" s="171" t="s">
        <v>633</v>
      </c>
      <c r="B1110" s="171">
        <v>2030</v>
      </c>
      <c r="C1110" s="171">
        <v>5</v>
      </c>
      <c r="D1110" s="171" t="s">
        <v>5101</v>
      </c>
      <c r="E1110" s="172">
        <v>1</v>
      </c>
      <c r="F1110" s="172">
        <v>1</v>
      </c>
      <c r="G1110" s="172">
        <f>IF(portfolio_toggle!$A$1=46,E1110,
IF(portfolio_toggle!$A$1=38,F1110,
"error: please specify 38 or 46 MMT"))</f>
        <v>1</v>
      </c>
    </row>
    <row r="1111" spans="1:7" x14ac:dyDescent="0.3">
      <c r="A1111" s="171" t="s">
        <v>633</v>
      </c>
      <c r="B1111" s="171">
        <v>2030</v>
      </c>
      <c r="C1111" s="171">
        <v>6</v>
      </c>
      <c r="D1111" s="171" t="s">
        <v>5102</v>
      </c>
      <c r="E1111" s="172">
        <v>1</v>
      </c>
      <c r="F1111" s="172">
        <v>1</v>
      </c>
      <c r="G1111" s="172">
        <f>IF(portfolio_toggle!$A$1=46,E1111,
IF(portfolio_toggle!$A$1=38,F1111,
"error: please specify 38 or 46 MMT"))</f>
        <v>1</v>
      </c>
    </row>
    <row r="1112" spans="1:7" x14ac:dyDescent="0.3">
      <c r="A1112" s="171" t="s">
        <v>633</v>
      </c>
      <c r="B1112" s="171">
        <v>2030</v>
      </c>
      <c r="C1112" s="171">
        <v>7</v>
      </c>
      <c r="D1112" s="171" t="s">
        <v>5103</v>
      </c>
      <c r="E1112" s="172">
        <v>1</v>
      </c>
      <c r="F1112" s="172">
        <v>1</v>
      </c>
      <c r="G1112" s="172">
        <f>IF(portfolio_toggle!$A$1=46,E1112,
IF(portfolio_toggle!$A$1=38,F1112,
"error: please specify 38 or 46 MMT"))</f>
        <v>1</v>
      </c>
    </row>
    <row r="1113" spans="1:7" x14ac:dyDescent="0.3">
      <c r="A1113" s="171" t="s">
        <v>633</v>
      </c>
      <c r="B1113" s="171">
        <v>2030</v>
      </c>
      <c r="C1113" s="171">
        <v>8</v>
      </c>
      <c r="D1113" s="171" t="s">
        <v>5104</v>
      </c>
      <c r="E1113" s="172">
        <v>1</v>
      </c>
      <c r="F1113" s="172">
        <v>1</v>
      </c>
      <c r="G1113" s="172">
        <f>IF(portfolio_toggle!$A$1=46,E1113,
IF(portfolio_toggle!$A$1=38,F1113,
"error: please specify 38 or 46 MMT"))</f>
        <v>1</v>
      </c>
    </row>
    <row r="1114" spans="1:7" x14ac:dyDescent="0.3">
      <c r="A1114" s="171" t="s">
        <v>633</v>
      </c>
      <c r="B1114" s="171">
        <v>2030</v>
      </c>
      <c r="C1114" s="171">
        <v>9</v>
      </c>
      <c r="D1114" s="171" t="s">
        <v>5105</v>
      </c>
      <c r="E1114" s="172">
        <v>1</v>
      </c>
      <c r="F1114" s="172">
        <v>1</v>
      </c>
      <c r="G1114" s="172">
        <f>IF(portfolio_toggle!$A$1=46,E1114,
IF(portfolio_toggle!$A$1=38,F1114,
"error: please specify 38 or 46 MMT"))</f>
        <v>1</v>
      </c>
    </row>
    <row r="1115" spans="1:7" x14ac:dyDescent="0.3">
      <c r="A1115" s="171" t="s">
        <v>633</v>
      </c>
      <c r="B1115" s="171">
        <v>2030</v>
      </c>
      <c r="C1115" s="171">
        <v>10</v>
      </c>
      <c r="D1115" s="171" t="s">
        <v>5106</v>
      </c>
      <c r="E1115" s="172">
        <v>1</v>
      </c>
      <c r="F1115" s="172">
        <v>1</v>
      </c>
      <c r="G1115" s="172">
        <f>IF(portfolio_toggle!$A$1=46,E1115,
IF(portfolio_toggle!$A$1=38,F1115,
"error: please specify 38 or 46 MMT"))</f>
        <v>1</v>
      </c>
    </row>
    <row r="1116" spans="1:7" x14ac:dyDescent="0.3">
      <c r="A1116" s="171" t="s">
        <v>633</v>
      </c>
      <c r="B1116" s="171">
        <v>2030</v>
      </c>
      <c r="C1116" s="171">
        <v>11</v>
      </c>
      <c r="D1116" s="171" t="s">
        <v>5107</v>
      </c>
      <c r="E1116" s="172">
        <v>1</v>
      </c>
      <c r="F1116" s="172">
        <v>1</v>
      </c>
      <c r="G1116" s="172">
        <f>IF(portfolio_toggle!$A$1=46,E1116,
IF(portfolio_toggle!$A$1=38,F1116,
"error: please specify 38 or 46 MMT"))</f>
        <v>1</v>
      </c>
    </row>
    <row r="1117" spans="1:7" x14ac:dyDescent="0.3">
      <c r="A1117" s="171" t="s">
        <v>633</v>
      </c>
      <c r="B1117" s="171">
        <v>2030</v>
      </c>
      <c r="C1117" s="171">
        <v>12</v>
      </c>
      <c r="D1117" s="171" t="s">
        <v>5108</v>
      </c>
      <c r="E1117" s="172">
        <v>1</v>
      </c>
      <c r="F1117" s="172">
        <v>1</v>
      </c>
      <c r="G1117" s="172">
        <f>IF(portfolio_toggle!$A$1=46,E1117,
IF(portfolio_toggle!$A$1=38,F1117,
"error: please specify 38 or 46 MMT"))</f>
        <v>1</v>
      </c>
    </row>
    <row r="1118" spans="1:7" x14ac:dyDescent="0.3">
      <c r="A1118" s="171" t="s">
        <v>634</v>
      </c>
      <c r="B1118" s="171">
        <v>2020</v>
      </c>
      <c r="C1118" s="171">
        <v>1</v>
      </c>
      <c r="D1118" s="171" t="s">
        <v>5109</v>
      </c>
      <c r="E1118" s="172">
        <v>0.04</v>
      </c>
      <c r="F1118" s="172">
        <v>0.04</v>
      </c>
      <c r="G1118" s="172">
        <f>IF(portfolio_toggle!$A$1=46,E1118,
IF(portfolio_toggle!$A$1=38,F1118,
"error: please specify 38 or 46 MMT"))</f>
        <v>0.04</v>
      </c>
    </row>
    <row r="1119" spans="1:7" x14ac:dyDescent="0.3">
      <c r="A1119" s="171" t="s">
        <v>634</v>
      </c>
      <c r="B1119" s="171">
        <v>2020</v>
      </c>
      <c r="C1119" s="171">
        <v>2</v>
      </c>
      <c r="D1119" s="171" t="s">
        <v>5110</v>
      </c>
      <c r="E1119" s="172">
        <v>0.03</v>
      </c>
      <c r="F1119" s="172">
        <v>0.03</v>
      </c>
      <c r="G1119" s="172">
        <f>IF(portfolio_toggle!$A$1=46,E1119,
IF(portfolio_toggle!$A$1=38,F1119,
"error: please specify 38 or 46 MMT"))</f>
        <v>0.03</v>
      </c>
    </row>
    <row r="1120" spans="1:7" x14ac:dyDescent="0.3">
      <c r="A1120" s="171" t="s">
        <v>634</v>
      </c>
      <c r="B1120" s="171">
        <v>2020</v>
      </c>
      <c r="C1120" s="171">
        <v>3</v>
      </c>
      <c r="D1120" s="171" t="s">
        <v>5111</v>
      </c>
      <c r="E1120" s="172">
        <v>0.18</v>
      </c>
      <c r="F1120" s="172">
        <v>0.18</v>
      </c>
      <c r="G1120" s="172">
        <f>IF(portfolio_toggle!$A$1=46,E1120,
IF(portfolio_toggle!$A$1=38,F1120,
"error: please specify 38 or 46 MMT"))</f>
        <v>0.18</v>
      </c>
    </row>
    <row r="1121" spans="1:7" x14ac:dyDescent="0.3">
      <c r="A1121" s="171" t="s">
        <v>634</v>
      </c>
      <c r="B1121" s="171">
        <v>2020</v>
      </c>
      <c r="C1121" s="171">
        <v>4</v>
      </c>
      <c r="D1121" s="171" t="s">
        <v>5112</v>
      </c>
      <c r="E1121" s="172">
        <v>0.15</v>
      </c>
      <c r="F1121" s="172">
        <v>0.15</v>
      </c>
      <c r="G1121" s="172">
        <f>IF(portfolio_toggle!$A$1=46,E1121,
IF(portfolio_toggle!$A$1=38,F1121,
"error: please specify 38 or 46 MMT"))</f>
        <v>0.15</v>
      </c>
    </row>
    <row r="1122" spans="1:7" x14ac:dyDescent="0.3">
      <c r="A1122" s="171" t="s">
        <v>634</v>
      </c>
      <c r="B1122" s="171">
        <v>2020</v>
      </c>
      <c r="C1122" s="171">
        <v>5</v>
      </c>
      <c r="D1122" s="171" t="s">
        <v>5113</v>
      </c>
      <c r="E1122" s="172">
        <v>0.16</v>
      </c>
      <c r="F1122" s="172">
        <v>0.16</v>
      </c>
      <c r="G1122" s="172">
        <f>IF(portfolio_toggle!$A$1=46,E1122,
IF(portfolio_toggle!$A$1=38,F1122,
"error: please specify 38 or 46 MMT"))</f>
        <v>0.16</v>
      </c>
    </row>
    <row r="1123" spans="1:7" x14ac:dyDescent="0.3">
      <c r="A1123" s="171" t="s">
        <v>634</v>
      </c>
      <c r="B1123" s="171">
        <v>2020</v>
      </c>
      <c r="C1123" s="171">
        <v>6</v>
      </c>
      <c r="D1123" s="171" t="s">
        <v>5114</v>
      </c>
      <c r="E1123" s="172">
        <v>0.31</v>
      </c>
      <c r="F1123" s="172">
        <v>0.31</v>
      </c>
      <c r="G1123" s="172">
        <f>IF(portfolio_toggle!$A$1=46,E1123,
IF(portfolio_toggle!$A$1=38,F1123,
"error: please specify 38 or 46 MMT"))</f>
        <v>0.31</v>
      </c>
    </row>
    <row r="1124" spans="1:7" x14ac:dyDescent="0.3">
      <c r="A1124" s="171" t="s">
        <v>634</v>
      </c>
      <c r="B1124" s="171">
        <v>2020</v>
      </c>
      <c r="C1124" s="171">
        <v>7</v>
      </c>
      <c r="D1124" s="171" t="s">
        <v>5115</v>
      </c>
      <c r="E1124" s="172">
        <v>0.39</v>
      </c>
      <c r="F1124" s="172">
        <v>0.39</v>
      </c>
      <c r="G1124" s="172">
        <f>IF(portfolio_toggle!$A$1=46,E1124,
IF(portfolio_toggle!$A$1=38,F1124,
"error: please specify 38 or 46 MMT"))</f>
        <v>0.39</v>
      </c>
    </row>
    <row r="1125" spans="1:7" x14ac:dyDescent="0.3">
      <c r="A1125" s="171" t="s">
        <v>634</v>
      </c>
      <c r="B1125" s="171">
        <v>2020</v>
      </c>
      <c r="C1125" s="171">
        <v>8</v>
      </c>
      <c r="D1125" s="171" t="s">
        <v>5116</v>
      </c>
      <c r="E1125" s="172">
        <v>0.27</v>
      </c>
      <c r="F1125" s="172">
        <v>0.27</v>
      </c>
      <c r="G1125" s="172">
        <f>IF(portfolio_toggle!$A$1=46,E1125,
IF(portfolio_toggle!$A$1=38,F1125,
"error: please specify 38 or 46 MMT"))</f>
        <v>0.27</v>
      </c>
    </row>
    <row r="1126" spans="1:7" x14ac:dyDescent="0.3">
      <c r="A1126" s="171" t="s">
        <v>634</v>
      </c>
      <c r="B1126" s="171">
        <v>2020</v>
      </c>
      <c r="C1126" s="171">
        <v>9</v>
      </c>
      <c r="D1126" s="171" t="s">
        <v>5117</v>
      </c>
      <c r="E1126" s="172">
        <v>0.14000000000000001</v>
      </c>
      <c r="F1126" s="172">
        <v>0.14000000000000001</v>
      </c>
      <c r="G1126" s="172">
        <f>IF(portfolio_toggle!$A$1=46,E1126,
IF(portfolio_toggle!$A$1=38,F1126,
"error: please specify 38 or 46 MMT"))</f>
        <v>0.14000000000000001</v>
      </c>
    </row>
    <row r="1127" spans="1:7" x14ac:dyDescent="0.3">
      <c r="A1127" s="171" t="s">
        <v>634</v>
      </c>
      <c r="B1127" s="171">
        <v>2020</v>
      </c>
      <c r="C1127" s="171">
        <v>10</v>
      </c>
      <c r="D1127" s="171" t="s">
        <v>5118</v>
      </c>
      <c r="E1127" s="172">
        <v>0.02</v>
      </c>
      <c r="F1127" s="172">
        <v>0.02</v>
      </c>
      <c r="G1127" s="172">
        <f>IF(portfolio_toggle!$A$1=46,E1127,
IF(portfolio_toggle!$A$1=38,F1127,
"error: please specify 38 or 46 MMT"))</f>
        <v>0.02</v>
      </c>
    </row>
    <row r="1128" spans="1:7" x14ac:dyDescent="0.3">
      <c r="A1128" s="171" t="s">
        <v>634</v>
      </c>
      <c r="B1128" s="171">
        <v>2020</v>
      </c>
      <c r="C1128" s="171">
        <v>11</v>
      </c>
      <c r="D1128" s="171" t="s">
        <v>5119</v>
      </c>
      <c r="E1128" s="172">
        <v>0.02</v>
      </c>
      <c r="F1128" s="172">
        <v>0.02</v>
      </c>
      <c r="G1128" s="172">
        <f>IF(portfolio_toggle!$A$1=46,E1128,
IF(portfolio_toggle!$A$1=38,F1128,
"error: please specify 38 or 46 MMT"))</f>
        <v>0.02</v>
      </c>
    </row>
    <row r="1129" spans="1:7" x14ac:dyDescent="0.3">
      <c r="A1129" s="171" t="s">
        <v>634</v>
      </c>
      <c r="B1129" s="171">
        <v>2020</v>
      </c>
      <c r="C1129" s="171">
        <v>12</v>
      </c>
      <c r="D1129" s="171" t="s">
        <v>5120</v>
      </c>
      <c r="E1129" s="172">
        <v>0</v>
      </c>
      <c r="F1129" s="172">
        <v>0</v>
      </c>
      <c r="G1129" s="172">
        <f>IF(portfolio_toggle!$A$1=46,E1129,
IF(portfolio_toggle!$A$1=38,F1129,
"error: please specify 38 or 46 MMT"))</f>
        <v>0</v>
      </c>
    </row>
    <row r="1130" spans="1:7" x14ac:dyDescent="0.3">
      <c r="A1130" s="171" t="s">
        <v>634</v>
      </c>
      <c r="B1130" s="171">
        <v>2021</v>
      </c>
      <c r="C1130" s="171">
        <v>1</v>
      </c>
      <c r="D1130" s="171" t="s">
        <v>5121</v>
      </c>
      <c r="E1130" s="172">
        <v>0.04</v>
      </c>
      <c r="F1130" s="172">
        <v>0.04</v>
      </c>
      <c r="G1130" s="172">
        <f>IF(portfolio_toggle!$A$1=46,E1130,
IF(portfolio_toggle!$A$1=38,F1130,
"error: please specify 38 or 46 MMT"))</f>
        <v>0.04</v>
      </c>
    </row>
    <row r="1131" spans="1:7" x14ac:dyDescent="0.3">
      <c r="A1131" s="171" t="s">
        <v>634</v>
      </c>
      <c r="B1131" s="171">
        <v>2021</v>
      </c>
      <c r="C1131" s="171">
        <v>2</v>
      </c>
      <c r="D1131" s="171" t="s">
        <v>5122</v>
      </c>
      <c r="E1131" s="172">
        <v>0.03</v>
      </c>
      <c r="F1131" s="172">
        <v>0.03</v>
      </c>
      <c r="G1131" s="172">
        <f>IF(portfolio_toggle!$A$1=46,E1131,
IF(portfolio_toggle!$A$1=38,F1131,
"error: please specify 38 or 46 MMT"))</f>
        <v>0.03</v>
      </c>
    </row>
    <row r="1132" spans="1:7" x14ac:dyDescent="0.3">
      <c r="A1132" s="171" t="s">
        <v>634</v>
      </c>
      <c r="B1132" s="171">
        <v>2021</v>
      </c>
      <c r="C1132" s="171">
        <v>3</v>
      </c>
      <c r="D1132" s="171" t="s">
        <v>5123</v>
      </c>
      <c r="E1132" s="172">
        <v>0.18</v>
      </c>
      <c r="F1132" s="172">
        <v>0.18</v>
      </c>
      <c r="G1132" s="172">
        <f>IF(portfolio_toggle!$A$1=46,E1132,
IF(portfolio_toggle!$A$1=38,F1132,
"error: please specify 38 or 46 MMT"))</f>
        <v>0.18</v>
      </c>
    </row>
    <row r="1133" spans="1:7" x14ac:dyDescent="0.3">
      <c r="A1133" s="171" t="s">
        <v>634</v>
      </c>
      <c r="B1133" s="171">
        <v>2021</v>
      </c>
      <c r="C1133" s="171">
        <v>4</v>
      </c>
      <c r="D1133" s="171" t="s">
        <v>5124</v>
      </c>
      <c r="E1133" s="172">
        <v>0.15</v>
      </c>
      <c r="F1133" s="172">
        <v>0.15</v>
      </c>
      <c r="G1133" s="172">
        <f>IF(portfolio_toggle!$A$1=46,E1133,
IF(portfolio_toggle!$A$1=38,F1133,
"error: please specify 38 or 46 MMT"))</f>
        <v>0.15</v>
      </c>
    </row>
    <row r="1134" spans="1:7" x14ac:dyDescent="0.3">
      <c r="A1134" s="171" t="s">
        <v>634</v>
      </c>
      <c r="B1134" s="171">
        <v>2021</v>
      </c>
      <c r="C1134" s="171">
        <v>5</v>
      </c>
      <c r="D1134" s="171" t="s">
        <v>5125</v>
      </c>
      <c r="E1134" s="172">
        <v>0.16</v>
      </c>
      <c r="F1134" s="172">
        <v>0.16</v>
      </c>
      <c r="G1134" s="172">
        <f>IF(portfolio_toggle!$A$1=46,E1134,
IF(portfolio_toggle!$A$1=38,F1134,
"error: please specify 38 or 46 MMT"))</f>
        <v>0.16</v>
      </c>
    </row>
    <row r="1135" spans="1:7" x14ac:dyDescent="0.3">
      <c r="A1135" s="171" t="s">
        <v>634</v>
      </c>
      <c r="B1135" s="171">
        <v>2021</v>
      </c>
      <c r="C1135" s="171">
        <v>6</v>
      </c>
      <c r="D1135" s="171" t="s">
        <v>5126</v>
      </c>
      <c r="E1135" s="172">
        <v>0.31</v>
      </c>
      <c r="F1135" s="172">
        <v>0.31</v>
      </c>
      <c r="G1135" s="172">
        <f>IF(portfolio_toggle!$A$1=46,E1135,
IF(portfolio_toggle!$A$1=38,F1135,
"error: please specify 38 or 46 MMT"))</f>
        <v>0.31</v>
      </c>
    </row>
    <row r="1136" spans="1:7" x14ac:dyDescent="0.3">
      <c r="A1136" s="171" t="s">
        <v>634</v>
      </c>
      <c r="B1136" s="171">
        <v>2021</v>
      </c>
      <c r="C1136" s="171">
        <v>7</v>
      </c>
      <c r="D1136" s="171" t="s">
        <v>5127</v>
      </c>
      <c r="E1136" s="172">
        <v>0.39</v>
      </c>
      <c r="F1136" s="172">
        <v>0.39</v>
      </c>
      <c r="G1136" s="172">
        <f>IF(portfolio_toggle!$A$1=46,E1136,
IF(portfolio_toggle!$A$1=38,F1136,
"error: please specify 38 or 46 MMT"))</f>
        <v>0.39</v>
      </c>
    </row>
    <row r="1137" spans="1:7" x14ac:dyDescent="0.3">
      <c r="A1137" s="171" t="s">
        <v>634</v>
      </c>
      <c r="B1137" s="171">
        <v>2021</v>
      </c>
      <c r="C1137" s="171">
        <v>8</v>
      </c>
      <c r="D1137" s="171" t="s">
        <v>5128</v>
      </c>
      <c r="E1137" s="172">
        <v>0.27</v>
      </c>
      <c r="F1137" s="172">
        <v>0.27</v>
      </c>
      <c r="G1137" s="172">
        <f>IF(portfolio_toggle!$A$1=46,E1137,
IF(portfolio_toggle!$A$1=38,F1137,
"error: please specify 38 or 46 MMT"))</f>
        <v>0.27</v>
      </c>
    </row>
    <row r="1138" spans="1:7" x14ac:dyDescent="0.3">
      <c r="A1138" s="171" t="s">
        <v>634</v>
      </c>
      <c r="B1138" s="171">
        <v>2021</v>
      </c>
      <c r="C1138" s="171">
        <v>9</v>
      </c>
      <c r="D1138" s="171" t="s">
        <v>5129</v>
      </c>
      <c r="E1138" s="172">
        <v>0.14000000000000001</v>
      </c>
      <c r="F1138" s="172">
        <v>0.14000000000000001</v>
      </c>
      <c r="G1138" s="172">
        <f>IF(portfolio_toggle!$A$1=46,E1138,
IF(portfolio_toggle!$A$1=38,F1138,
"error: please specify 38 or 46 MMT"))</f>
        <v>0.14000000000000001</v>
      </c>
    </row>
    <row r="1139" spans="1:7" x14ac:dyDescent="0.3">
      <c r="A1139" s="171" t="s">
        <v>634</v>
      </c>
      <c r="B1139" s="171">
        <v>2021</v>
      </c>
      <c r="C1139" s="171">
        <v>10</v>
      </c>
      <c r="D1139" s="171" t="s">
        <v>5130</v>
      </c>
      <c r="E1139" s="172">
        <v>0.02</v>
      </c>
      <c r="F1139" s="172">
        <v>0.02</v>
      </c>
      <c r="G1139" s="172">
        <f>IF(portfolio_toggle!$A$1=46,E1139,
IF(portfolio_toggle!$A$1=38,F1139,
"error: please specify 38 or 46 MMT"))</f>
        <v>0.02</v>
      </c>
    </row>
    <row r="1140" spans="1:7" x14ac:dyDescent="0.3">
      <c r="A1140" s="171" t="s">
        <v>634</v>
      </c>
      <c r="B1140" s="171">
        <v>2021</v>
      </c>
      <c r="C1140" s="171">
        <v>11</v>
      </c>
      <c r="D1140" s="171" t="s">
        <v>5131</v>
      </c>
      <c r="E1140" s="172">
        <v>0.02</v>
      </c>
      <c r="F1140" s="172">
        <v>0.02</v>
      </c>
      <c r="G1140" s="172">
        <f>IF(portfolio_toggle!$A$1=46,E1140,
IF(portfolio_toggle!$A$1=38,F1140,
"error: please specify 38 or 46 MMT"))</f>
        <v>0.02</v>
      </c>
    </row>
    <row r="1141" spans="1:7" x14ac:dyDescent="0.3">
      <c r="A1141" s="171" t="s">
        <v>634</v>
      </c>
      <c r="B1141" s="171">
        <v>2021</v>
      </c>
      <c r="C1141" s="171">
        <v>12</v>
      </c>
      <c r="D1141" s="171" t="s">
        <v>5132</v>
      </c>
      <c r="E1141" s="172">
        <v>0</v>
      </c>
      <c r="F1141" s="172">
        <v>0</v>
      </c>
      <c r="G1141" s="172">
        <f>IF(portfolio_toggle!$A$1=46,E1141,
IF(portfolio_toggle!$A$1=38,F1141,
"error: please specify 38 or 46 MMT"))</f>
        <v>0</v>
      </c>
    </row>
    <row r="1142" spans="1:7" x14ac:dyDescent="0.3">
      <c r="A1142" s="171" t="s">
        <v>634</v>
      </c>
      <c r="B1142" s="171">
        <v>2022</v>
      </c>
      <c r="C1142" s="171">
        <v>1</v>
      </c>
      <c r="D1142" s="171" t="s">
        <v>5133</v>
      </c>
      <c r="E1142" s="172">
        <v>0.04</v>
      </c>
      <c r="F1142" s="172">
        <v>0.04</v>
      </c>
      <c r="G1142" s="172">
        <f>IF(portfolio_toggle!$A$1=46,E1142,
IF(portfolio_toggle!$A$1=38,F1142,
"error: please specify 38 or 46 MMT"))</f>
        <v>0.04</v>
      </c>
    </row>
    <row r="1143" spans="1:7" x14ac:dyDescent="0.3">
      <c r="A1143" s="171" t="s">
        <v>634</v>
      </c>
      <c r="B1143" s="171">
        <v>2022</v>
      </c>
      <c r="C1143" s="171">
        <v>2</v>
      </c>
      <c r="D1143" s="171" t="s">
        <v>5134</v>
      </c>
      <c r="E1143" s="172">
        <v>0.03</v>
      </c>
      <c r="F1143" s="172">
        <v>0.03</v>
      </c>
      <c r="G1143" s="172">
        <f>IF(portfolio_toggle!$A$1=46,E1143,
IF(portfolio_toggle!$A$1=38,F1143,
"error: please specify 38 or 46 MMT"))</f>
        <v>0.03</v>
      </c>
    </row>
    <row r="1144" spans="1:7" x14ac:dyDescent="0.3">
      <c r="A1144" s="171" t="s">
        <v>634</v>
      </c>
      <c r="B1144" s="171">
        <v>2022</v>
      </c>
      <c r="C1144" s="171">
        <v>3</v>
      </c>
      <c r="D1144" s="171" t="s">
        <v>5135</v>
      </c>
      <c r="E1144" s="172">
        <v>0.18</v>
      </c>
      <c r="F1144" s="172">
        <v>0.18</v>
      </c>
      <c r="G1144" s="172">
        <f>IF(portfolio_toggle!$A$1=46,E1144,
IF(portfolio_toggle!$A$1=38,F1144,
"error: please specify 38 or 46 MMT"))</f>
        <v>0.18</v>
      </c>
    </row>
    <row r="1145" spans="1:7" x14ac:dyDescent="0.3">
      <c r="A1145" s="171" t="s">
        <v>634</v>
      </c>
      <c r="B1145" s="171">
        <v>2022</v>
      </c>
      <c r="C1145" s="171">
        <v>4</v>
      </c>
      <c r="D1145" s="171" t="s">
        <v>5136</v>
      </c>
      <c r="E1145" s="172">
        <v>0.15</v>
      </c>
      <c r="F1145" s="172">
        <v>0.15</v>
      </c>
      <c r="G1145" s="172">
        <f>IF(portfolio_toggle!$A$1=46,E1145,
IF(portfolio_toggle!$A$1=38,F1145,
"error: please specify 38 or 46 MMT"))</f>
        <v>0.15</v>
      </c>
    </row>
    <row r="1146" spans="1:7" x14ac:dyDescent="0.3">
      <c r="A1146" s="171" t="s">
        <v>634</v>
      </c>
      <c r="B1146" s="171">
        <v>2022</v>
      </c>
      <c r="C1146" s="171">
        <v>5</v>
      </c>
      <c r="D1146" s="171" t="s">
        <v>5137</v>
      </c>
      <c r="E1146" s="172">
        <v>0.16</v>
      </c>
      <c r="F1146" s="172">
        <v>0.16</v>
      </c>
      <c r="G1146" s="172">
        <f>IF(portfolio_toggle!$A$1=46,E1146,
IF(portfolio_toggle!$A$1=38,F1146,
"error: please specify 38 or 46 MMT"))</f>
        <v>0.16</v>
      </c>
    </row>
    <row r="1147" spans="1:7" x14ac:dyDescent="0.3">
      <c r="A1147" s="171" t="s">
        <v>634</v>
      </c>
      <c r="B1147" s="171">
        <v>2022</v>
      </c>
      <c r="C1147" s="171">
        <v>6</v>
      </c>
      <c r="D1147" s="171" t="s">
        <v>5138</v>
      </c>
      <c r="E1147" s="172">
        <v>0.31</v>
      </c>
      <c r="F1147" s="172">
        <v>0.31</v>
      </c>
      <c r="G1147" s="172">
        <f>IF(portfolio_toggle!$A$1=46,E1147,
IF(portfolio_toggle!$A$1=38,F1147,
"error: please specify 38 or 46 MMT"))</f>
        <v>0.31</v>
      </c>
    </row>
    <row r="1148" spans="1:7" x14ac:dyDescent="0.3">
      <c r="A1148" s="171" t="s">
        <v>634</v>
      </c>
      <c r="B1148" s="171">
        <v>2022</v>
      </c>
      <c r="C1148" s="171">
        <v>7</v>
      </c>
      <c r="D1148" s="171" t="s">
        <v>5139</v>
      </c>
      <c r="E1148" s="172">
        <v>0.39</v>
      </c>
      <c r="F1148" s="172">
        <v>0.39</v>
      </c>
      <c r="G1148" s="172">
        <f>IF(portfolio_toggle!$A$1=46,E1148,
IF(portfolio_toggle!$A$1=38,F1148,
"error: please specify 38 or 46 MMT"))</f>
        <v>0.39</v>
      </c>
    </row>
    <row r="1149" spans="1:7" x14ac:dyDescent="0.3">
      <c r="A1149" s="171" t="s">
        <v>634</v>
      </c>
      <c r="B1149" s="171">
        <v>2022</v>
      </c>
      <c r="C1149" s="171">
        <v>8</v>
      </c>
      <c r="D1149" s="171" t="s">
        <v>5140</v>
      </c>
      <c r="E1149" s="172">
        <v>0.27</v>
      </c>
      <c r="F1149" s="172">
        <v>0.27</v>
      </c>
      <c r="G1149" s="172">
        <f>IF(portfolio_toggle!$A$1=46,E1149,
IF(portfolio_toggle!$A$1=38,F1149,
"error: please specify 38 or 46 MMT"))</f>
        <v>0.27</v>
      </c>
    </row>
    <row r="1150" spans="1:7" x14ac:dyDescent="0.3">
      <c r="A1150" s="171" t="s">
        <v>634</v>
      </c>
      <c r="B1150" s="171">
        <v>2022</v>
      </c>
      <c r="C1150" s="171">
        <v>9</v>
      </c>
      <c r="D1150" s="171" t="s">
        <v>5141</v>
      </c>
      <c r="E1150" s="172">
        <v>0.14000000000000001</v>
      </c>
      <c r="F1150" s="172">
        <v>0.14000000000000001</v>
      </c>
      <c r="G1150" s="172">
        <f>IF(portfolio_toggle!$A$1=46,E1150,
IF(portfolio_toggle!$A$1=38,F1150,
"error: please specify 38 or 46 MMT"))</f>
        <v>0.14000000000000001</v>
      </c>
    </row>
    <row r="1151" spans="1:7" x14ac:dyDescent="0.3">
      <c r="A1151" s="171" t="s">
        <v>634</v>
      </c>
      <c r="B1151" s="171">
        <v>2022</v>
      </c>
      <c r="C1151" s="171">
        <v>10</v>
      </c>
      <c r="D1151" s="171" t="s">
        <v>5142</v>
      </c>
      <c r="E1151" s="172">
        <v>0.02</v>
      </c>
      <c r="F1151" s="172">
        <v>0.02</v>
      </c>
      <c r="G1151" s="172">
        <f>IF(portfolio_toggle!$A$1=46,E1151,
IF(portfolio_toggle!$A$1=38,F1151,
"error: please specify 38 or 46 MMT"))</f>
        <v>0.02</v>
      </c>
    </row>
    <row r="1152" spans="1:7" x14ac:dyDescent="0.3">
      <c r="A1152" s="171" t="s">
        <v>634</v>
      </c>
      <c r="B1152" s="171">
        <v>2022</v>
      </c>
      <c r="C1152" s="171">
        <v>11</v>
      </c>
      <c r="D1152" s="171" t="s">
        <v>5143</v>
      </c>
      <c r="E1152" s="172">
        <v>0.02</v>
      </c>
      <c r="F1152" s="172">
        <v>0.02</v>
      </c>
      <c r="G1152" s="172">
        <f>IF(portfolio_toggle!$A$1=46,E1152,
IF(portfolio_toggle!$A$1=38,F1152,
"error: please specify 38 or 46 MMT"))</f>
        <v>0.02</v>
      </c>
    </row>
    <row r="1153" spans="1:7" x14ac:dyDescent="0.3">
      <c r="A1153" s="171" t="s">
        <v>634</v>
      </c>
      <c r="B1153" s="171">
        <v>2022</v>
      </c>
      <c r="C1153" s="171">
        <v>12</v>
      </c>
      <c r="D1153" s="171" t="s">
        <v>5144</v>
      </c>
      <c r="E1153" s="172">
        <v>0</v>
      </c>
      <c r="F1153" s="172">
        <v>0</v>
      </c>
      <c r="G1153" s="172">
        <f>IF(portfolio_toggle!$A$1=46,E1153,
IF(portfolio_toggle!$A$1=38,F1153,
"error: please specify 38 or 46 MMT"))</f>
        <v>0</v>
      </c>
    </row>
    <row r="1154" spans="1:7" x14ac:dyDescent="0.3">
      <c r="A1154" s="171" t="s">
        <v>634</v>
      </c>
      <c r="B1154" s="171">
        <v>2023</v>
      </c>
      <c r="C1154" s="171">
        <v>1</v>
      </c>
      <c r="D1154" s="171" t="s">
        <v>5145</v>
      </c>
      <c r="E1154" s="172">
        <v>0.04</v>
      </c>
      <c r="F1154" s="172">
        <v>0.04</v>
      </c>
      <c r="G1154" s="172">
        <f>IF(portfolio_toggle!$A$1=46,E1154,
IF(portfolio_toggle!$A$1=38,F1154,
"error: please specify 38 or 46 MMT"))</f>
        <v>0.04</v>
      </c>
    </row>
    <row r="1155" spans="1:7" x14ac:dyDescent="0.3">
      <c r="A1155" s="171" t="s">
        <v>634</v>
      </c>
      <c r="B1155" s="171">
        <v>2023</v>
      </c>
      <c r="C1155" s="171">
        <v>2</v>
      </c>
      <c r="D1155" s="171" t="s">
        <v>5146</v>
      </c>
      <c r="E1155" s="172">
        <v>0.03</v>
      </c>
      <c r="F1155" s="172">
        <v>0.03</v>
      </c>
      <c r="G1155" s="172">
        <f>IF(portfolio_toggle!$A$1=46,E1155,
IF(portfolio_toggle!$A$1=38,F1155,
"error: please specify 38 or 46 MMT"))</f>
        <v>0.03</v>
      </c>
    </row>
    <row r="1156" spans="1:7" x14ac:dyDescent="0.3">
      <c r="A1156" s="171" t="s">
        <v>634</v>
      </c>
      <c r="B1156" s="171">
        <v>2023</v>
      </c>
      <c r="C1156" s="171">
        <v>3</v>
      </c>
      <c r="D1156" s="171" t="s">
        <v>5147</v>
      </c>
      <c r="E1156" s="172">
        <v>0.18</v>
      </c>
      <c r="F1156" s="172">
        <v>0.18</v>
      </c>
      <c r="G1156" s="172">
        <f>IF(portfolio_toggle!$A$1=46,E1156,
IF(portfolio_toggle!$A$1=38,F1156,
"error: please specify 38 or 46 MMT"))</f>
        <v>0.18</v>
      </c>
    </row>
    <row r="1157" spans="1:7" x14ac:dyDescent="0.3">
      <c r="A1157" s="171" t="s">
        <v>634</v>
      </c>
      <c r="B1157" s="171">
        <v>2023</v>
      </c>
      <c r="C1157" s="171">
        <v>4</v>
      </c>
      <c r="D1157" s="171" t="s">
        <v>5148</v>
      </c>
      <c r="E1157" s="172">
        <v>0.15</v>
      </c>
      <c r="F1157" s="172">
        <v>0.15</v>
      </c>
      <c r="G1157" s="172">
        <f>IF(portfolio_toggle!$A$1=46,E1157,
IF(portfolio_toggle!$A$1=38,F1157,
"error: please specify 38 or 46 MMT"))</f>
        <v>0.15</v>
      </c>
    </row>
    <row r="1158" spans="1:7" x14ac:dyDescent="0.3">
      <c r="A1158" s="171" t="s">
        <v>634</v>
      </c>
      <c r="B1158" s="171">
        <v>2023</v>
      </c>
      <c r="C1158" s="171">
        <v>5</v>
      </c>
      <c r="D1158" s="171" t="s">
        <v>5149</v>
      </c>
      <c r="E1158" s="172">
        <v>0.16</v>
      </c>
      <c r="F1158" s="172">
        <v>0.16</v>
      </c>
      <c r="G1158" s="172">
        <f>IF(portfolio_toggle!$A$1=46,E1158,
IF(portfolio_toggle!$A$1=38,F1158,
"error: please specify 38 or 46 MMT"))</f>
        <v>0.16</v>
      </c>
    </row>
    <row r="1159" spans="1:7" x14ac:dyDescent="0.3">
      <c r="A1159" s="171" t="s">
        <v>634</v>
      </c>
      <c r="B1159" s="171">
        <v>2023</v>
      </c>
      <c r="C1159" s="171">
        <v>6</v>
      </c>
      <c r="D1159" s="171" t="s">
        <v>5150</v>
      </c>
      <c r="E1159" s="172">
        <v>0.31</v>
      </c>
      <c r="F1159" s="172">
        <v>0.31</v>
      </c>
      <c r="G1159" s="172">
        <f>IF(portfolio_toggle!$A$1=46,E1159,
IF(portfolio_toggle!$A$1=38,F1159,
"error: please specify 38 or 46 MMT"))</f>
        <v>0.31</v>
      </c>
    </row>
    <row r="1160" spans="1:7" x14ac:dyDescent="0.3">
      <c r="A1160" s="171" t="s">
        <v>634</v>
      </c>
      <c r="B1160" s="171">
        <v>2023</v>
      </c>
      <c r="C1160" s="171">
        <v>7</v>
      </c>
      <c r="D1160" s="171" t="s">
        <v>5151</v>
      </c>
      <c r="E1160" s="172">
        <v>0.39</v>
      </c>
      <c r="F1160" s="172">
        <v>0.39</v>
      </c>
      <c r="G1160" s="172">
        <f>IF(portfolio_toggle!$A$1=46,E1160,
IF(portfolio_toggle!$A$1=38,F1160,
"error: please specify 38 or 46 MMT"))</f>
        <v>0.39</v>
      </c>
    </row>
    <row r="1161" spans="1:7" x14ac:dyDescent="0.3">
      <c r="A1161" s="171" t="s">
        <v>634</v>
      </c>
      <c r="B1161" s="171">
        <v>2023</v>
      </c>
      <c r="C1161" s="171">
        <v>8</v>
      </c>
      <c r="D1161" s="171" t="s">
        <v>5152</v>
      </c>
      <c r="E1161" s="172">
        <v>0.27</v>
      </c>
      <c r="F1161" s="172">
        <v>0.27</v>
      </c>
      <c r="G1161" s="172">
        <f>IF(portfolio_toggle!$A$1=46,E1161,
IF(portfolio_toggle!$A$1=38,F1161,
"error: please specify 38 or 46 MMT"))</f>
        <v>0.27</v>
      </c>
    </row>
    <row r="1162" spans="1:7" x14ac:dyDescent="0.3">
      <c r="A1162" s="171" t="s">
        <v>634</v>
      </c>
      <c r="B1162" s="171">
        <v>2023</v>
      </c>
      <c r="C1162" s="171">
        <v>9</v>
      </c>
      <c r="D1162" s="171" t="s">
        <v>5153</v>
      </c>
      <c r="E1162" s="172">
        <v>0.14000000000000001</v>
      </c>
      <c r="F1162" s="172">
        <v>0.14000000000000001</v>
      </c>
      <c r="G1162" s="172">
        <f>IF(portfolio_toggle!$A$1=46,E1162,
IF(portfolio_toggle!$A$1=38,F1162,
"error: please specify 38 or 46 MMT"))</f>
        <v>0.14000000000000001</v>
      </c>
    </row>
    <row r="1163" spans="1:7" x14ac:dyDescent="0.3">
      <c r="A1163" s="171" t="s">
        <v>634</v>
      </c>
      <c r="B1163" s="171">
        <v>2023</v>
      </c>
      <c r="C1163" s="171">
        <v>10</v>
      </c>
      <c r="D1163" s="171" t="s">
        <v>5154</v>
      </c>
      <c r="E1163" s="172">
        <v>0.02</v>
      </c>
      <c r="F1163" s="172">
        <v>0.02</v>
      </c>
      <c r="G1163" s="172">
        <f>IF(portfolio_toggle!$A$1=46,E1163,
IF(portfolio_toggle!$A$1=38,F1163,
"error: please specify 38 or 46 MMT"))</f>
        <v>0.02</v>
      </c>
    </row>
    <row r="1164" spans="1:7" x14ac:dyDescent="0.3">
      <c r="A1164" s="171" t="s">
        <v>634</v>
      </c>
      <c r="B1164" s="171">
        <v>2023</v>
      </c>
      <c r="C1164" s="171">
        <v>11</v>
      </c>
      <c r="D1164" s="171" t="s">
        <v>5155</v>
      </c>
      <c r="E1164" s="172">
        <v>0.02</v>
      </c>
      <c r="F1164" s="172">
        <v>0.02</v>
      </c>
      <c r="G1164" s="172">
        <f>IF(portfolio_toggle!$A$1=46,E1164,
IF(portfolio_toggle!$A$1=38,F1164,
"error: please specify 38 or 46 MMT"))</f>
        <v>0.02</v>
      </c>
    </row>
    <row r="1165" spans="1:7" x14ac:dyDescent="0.3">
      <c r="A1165" s="171" t="s">
        <v>634</v>
      </c>
      <c r="B1165" s="171">
        <v>2023</v>
      </c>
      <c r="C1165" s="171">
        <v>12</v>
      </c>
      <c r="D1165" s="171" t="s">
        <v>5156</v>
      </c>
      <c r="E1165" s="172">
        <v>0</v>
      </c>
      <c r="F1165" s="172">
        <v>0</v>
      </c>
      <c r="G1165" s="172">
        <f>IF(portfolio_toggle!$A$1=46,E1165,
IF(portfolio_toggle!$A$1=38,F1165,
"error: please specify 38 or 46 MMT"))</f>
        <v>0</v>
      </c>
    </row>
    <row r="1166" spans="1:7" x14ac:dyDescent="0.3">
      <c r="A1166" s="171" t="s">
        <v>634</v>
      </c>
      <c r="B1166" s="171">
        <v>2024</v>
      </c>
      <c r="C1166" s="171">
        <v>1</v>
      </c>
      <c r="D1166" s="171" t="s">
        <v>5157</v>
      </c>
      <c r="E1166" s="172">
        <v>3.428571428571428E-2</v>
      </c>
      <c r="F1166" s="172">
        <v>3.4747714285714285E-2</v>
      </c>
      <c r="G1166" s="172">
        <f>IF(portfolio_toggle!$A$1=46,E1166,
IF(portfolio_toggle!$A$1=38,F1166,
"error: please specify 38 or 46 MMT"))</f>
        <v>3.428571428571428E-2</v>
      </c>
    </row>
    <row r="1167" spans="1:7" x14ac:dyDescent="0.3">
      <c r="A1167" s="171" t="s">
        <v>634</v>
      </c>
      <c r="B1167" s="171">
        <v>2024</v>
      </c>
      <c r="C1167" s="171">
        <v>2</v>
      </c>
      <c r="D1167" s="171" t="s">
        <v>5158</v>
      </c>
      <c r="E1167" s="172">
        <v>2.5714285714285707E-2</v>
      </c>
      <c r="F1167" s="172">
        <v>2.606078571428571E-2</v>
      </c>
      <c r="G1167" s="172">
        <f>IF(portfolio_toggle!$A$1=46,E1167,
IF(portfolio_toggle!$A$1=38,F1167,
"error: please specify 38 or 46 MMT"))</f>
        <v>2.5714285714285707E-2</v>
      </c>
    </row>
    <row r="1168" spans="1:7" x14ac:dyDescent="0.3">
      <c r="A1168" s="171" t="s">
        <v>634</v>
      </c>
      <c r="B1168" s="171">
        <v>2024</v>
      </c>
      <c r="C1168" s="171">
        <v>3</v>
      </c>
      <c r="D1168" s="171" t="s">
        <v>5159</v>
      </c>
      <c r="E1168" s="172">
        <v>0.15428571428571425</v>
      </c>
      <c r="F1168" s="172">
        <v>0.15636471428571427</v>
      </c>
      <c r="G1168" s="172">
        <f>IF(portfolio_toggle!$A$1=46,E1168,
IF(portfolio_toggle!$A$1=38,F1168,
"error: please specify 38 or 46 MMT"))</f>
        <v>0.15428571428571425</v>
      </c>
    </row>
    <row r="1169" spans="1:7" x14ac:dyDescent="0.3">
      <c r="A1169" s="171" t="s">
        <v>634</v>
      </c>
      <c r="B1169" s="171">
        <v>2024</v>
      </c>
      <c r="C1169" s="171">
        <v>4</v>
      </c>
      <c r="D1169" s="171" t="s">
        <v>5160</v>
      </c>
      <c r="E1169" s="172">
        <v>0.12857142857142853</v>
      </c>
      <c r="F1169" s="172">
        <v>0.13030392857142856</v>
      </c>
      <c r="G1169" s="172">
        <f>IF(portfolio_toggle!$A$1=46,E1169,
IF(portfolio_toggle!$A$1=38,F1169,
"error: please specify 38 or 46 MMT"))</f>
        <v>0.12857142857142853</v>
      </c>
    </row>
    <row r="1170" spans="1:7" x14ac:dyDescent="0.3">
      <c r="A1170" s="171" t="s">
        <v>634</v>
      </c>
      <c r="B1170" s="171">
        <v>2024</v>
      </c>
      <c r="C1170" s="171">
        <v>5</v>
      </c>
      <c r="D1170" s="171" t="s">
        <v>5161</v>
      </c>
      <c r="E1170" s="172">
        <v>0.13714285714285712</v>
      </c>
      <c r="F1170" s="172">
        <v>0.13899085714285714</v>
      </c>
      <c r="G1170" s="172">
        <f>IF(portfolio_toggle!$A$1=46,E1170,
IF(portfolio_toggle!$A$1=38,F1170,
"error: please specify 38 or 46 MMT"))</f>
        <v>0.13714285714285712</v>
      </c>
    </row>
    <row r="1171" spans="1:7" x14ac:dyDescent="0.3">
      <c r="A1171" s="171" t="s">
        <v>634</v>
      </c>
      <c r="B1171" s="171">
        <v>2024</v>
      </c>
      <c r="C1171" s="171">
        <v>6</v>
      </c>
      <c r="D1171" s="171" t="s">
        <v>5162</v>
      </c>
      <c r="E1171" s="172">
        <v>0.26571428571428568</v>
      </c>
      <c r="F1171" s="172">
        <v>0.26929478571428567</v>
      </c>
      <c r="G1171" s="172">
        <f>IF(portfolio_toggle!$A$1=46,E1171,
IF(portfolio_toggle!$A$1=38,F1171,
"error: please specify 38 or 46 MMT"))</f>
        <v>0.26571428571428568</v>
      </c>
    </row>
    <row r="1172" spans="1:7" x14ac:dyDescent="0.3">
      <c r="A1172" s="171" t="s">
        <v>634</v>
      </c>
      <c r="B1172" s="171">
        <v>2024</v>
      </c>
      <c r="C1172" s="171">
        <v>7</v>
      </c>
      <c r="D1172" s="171" t="s">
        <v>5163</v>
      </c>
      <c r="E1172" s="172">
        <v>0.33428571428571424</v>
      </c>
      <c r="F1172" s="172">
        <v>0.33879021428571426</v>
      </c>
      <c r="G1172" s="172">
        <f>IF(portfolio_toggle!$A$1=46,E1172,
IF(portfolio_toggle!$A$1=38,F1172,
"error: please specify 38 or 46 MMT"))</f>
        <v>0.33428571428571424</v>
      </c>
    </row>
    <row r="1173" spans="1:7" x14ac:dyDescent="0.3">
      <c r="A1173" s="171" t="s">
        <v>634</v>
      </c>
      <c r="B1173" s="171">
        <v>2024</v>
      </c>
      <c r="C1173" s="171">
        <v>8</v>
      </c>
      <c r="D1173" s="171" t="s">
        <v>5164</v>
      </c>
      <c r="E1173" s="172">
        <v>0.2314285714285714</v>
      </c>
      <c r="F1173" s="172">
        <v>0.23454707142857142</v>
      </c>
      <c r="G1173" s="172">
        <f>IF(portfolio_toggle!$A$1=46,E1173,
IF(portfolio_toggle!$A$1=38,F1173,
"error: please specify 38 or 46 MMT"))</f>
        <v>0.2314285714285714</v>
      </c>
    </row>
    <row r="1174" spans="1:7" x14ac:dyDescent="0.3">
      <c r="A1174" s="171" t="s">
        <v>634</v>
      </c>
      <c r="B1174" s="171">
        <v>2024</v>
      </c>
      <c r="C1174" s="171">
        <v>9</v>
      </c>
      <c r="D1174" s="171" t="s">
        <v>5165</v>
      </c>
      <c r="E1174" s="172">
        <v>0.1227040666966315</v>
      </c>
      <c r="F1174" s="172">
        <v>0.121617</v>
      </c>
      <c r="G1174" s="172">
        <f>IF(portfolio_toggle!$A$1=46,E1174,
IF(portfolio_toggle!$A$1=38,F1174,
"error: please specify 38 or 46 MMT"))</f>
        <v>0.1227040666966315</v>
      </c>
    </row>
    <row r="1175" spans="1:7" x14ac:dyDescent="0.3">
      <c r="A1175" s="171" t="s">
        <v>634</v>
      </c>
      <c r="B1175" s="171">
        <v>2024</v>
      </c>
      <c r="C1175" s="171">
        <v>10</v>
      </c>
      <c r="D1175" s="171" t="s">
        <v>5166</v>
      </c>
      <c r="E1175" s="172">
        <v>1.714285714285714E-2</v>
      </c>
      <c r="F1175" s="172">
        <v>1.7373857142857142E-2</v>
      </c>
      <c r="G1175" s="172">
        <f>IF(portfolio_toggle!$A$1=46,E1175,
IF(portfolio_toggle!$A$1=38,F1175,
"error: please specify 38 or 46 MMT"))</f>
        <v>1.714285714285714E-2</v>
      </c>
    </row>
    <row r="1176" spans="1:7" x14ac:dyDescent="0.3">
      <c r="A1176" s="171" t="s">
        <v>634</v>
      </c>
      <c r="B1176" s="171">
        <v>2024</v>
      </c>
      <c r="C1176" s="171">
        <v>11</v>
      </c>
      <c r="D1176" s="171" t="s">
        <v>5167</v>
      </c>
      <c r="E1176" s="172">
        <v>1.714285714285714E-2</v>
      </c>
      <c r="F1176" s="172">
        <v>1.7373857142857142E-2</v>
      </c>
      <c r="G1176" s="172">
        <f>IF(portfolio_toggle!$A$1=46,E1176,
IF(portfolio_toggle!$A$1=38,F1176,
"error: please specify 38 or 46 MMT"))</f>
        <v>1.714285714285714E-2</v>
      </c>
    </row>
    <row r="1177" spans="1:7" x14ac:dyDescent="0.3">
      <c r="A1177" s="171" t="s">
        <v>634</v>
      </c>
      <c r="B1177" s="171">
        <v>2024</v>
      </c>
      <c r="C1177" s="171">
        <v>12</v>
      </c>
      <c r="D1177" s="171" t="s">
        <v>5168</v>
      </c>
      <c r="E1177" s="172">
        <v>0</v>
      </c>
      <c r="F1177" s="172">
        <v>0</v>
      </c>
      <c r="G1177" s="172">
        <f>IF(portfolio_toggle!$A$1=46,E1177,
IF(portfolio_toggle!$A$1=38,F1177,
"error: please specify 38 or 46 MMT"))</f>
        <v>0</v>
      </c>
    </row>
    <row r="1178" spans="1:7" x14ac:dyDescent="0.3">
      <c r="A1178" s="171" t="s">
        <v>634</v>
      </c>
      <c r="B1178" s="171">
        <v>2025</v>
      </c>
      <c r="C1178" s="171">
        <v>1</v>
      </c>
      <c r="D1178" s="171" t="s">
        <v>5169</v>
      </c>
      <c r="E1178" s="172">
        <v>3.1428571428571431E-2</v>
      </c>
      <c r="F1178" s="172">
        <v>2.9495142857142859E-2</v>
      </c>
      <c r="G1178" s="172">
        <f>IF(portfolio_toggle!$A$1=46,E1178,
IF(portfolio_toggle!$A$1=38,F1178,
"error: please specify 38 or 46 MMT"))</f>
        <v>3.1428571428571431E-2</v>
      </c>
    </row>
    <row r="1179" spans="1:7" x14ac:dyDescent="0.3">
      <c r="A1179" s="171" t="s">
        <v>634</v>
      </c>
      <c r="B1179" s="171">
        <v>2025</v>
      </c>
      <c r="C1179" s="171">
        <v>2</v>
      </c>
      <c r="D1179" s="171" t="s">
        <v>5170</v>
      </c>
      <c r="E1179" s="172">
        <v>2.357142857142857E-2</v>
      </c>
      <c r="F1179" s="172">
        <v>2.2121357142857144E-2</v>
      </c>
      <c r="G1179" s="172">
        <f>IF(portfolio_toggle!$A$1=46,E1179,
IF(portfolio_toggle!$A$1=38,F1179,
"error: please specify 38 or 46 MMT"))</f>
        <v>2.357142857142857E-2</v>
      </c>
    </row>
    <row r="1180" spans="1:7" x14ac:dyDescent="0.3">
      <c r="A1180" s="171" t="s">
        <v>634</v>
      </c>
      <c r="B1180" s="171">
        <v>2025</v>
      </c>
      <c r="C1180" s="171">
        <v>3</v>
      </c>
      <c r="D1180" s="171" t="s">
        <v>5171</v>
      </c>
      <c r="E1180" s="172">
        <v>0.14142857142857143</v>
      </c>
      <c r="F1180" s="172">
        <v>0.13272814285714285</v>
      </c>
      <c r="G1180" s="172">
        <f>IF(portfolio_toggle!$A$1=46,E1180,
IF(portfolio_toggle!$A$1=38,F1180,
"error: please specify 38 or 46 MMT"))</f>
        <v>0.14142857142857143</v>
      </c>
    </row>
    <row r="1181" spans="1:7" x14ac:dyDescent="0.3">
      <c r="A1181" s="171" t="s">
        <v>634</v>
      </c>
      <c r="B1181" s="171">
        <v>2025</v>
      </c>
      <c r="C1181" s="171">
        <v>4</v>
      </c>
      <c r="D1181" s="171" t="s">
        <v>5172</v>
      </c>
      <c r="E1181" s="172">
        <v>0.11785714285714285</v>
      </c>
      <c r="F1181" s="172">
        <v>0.11060678571428571</v>
      </c>
      <c r="G1181" s="172">
        <f>IF(portfolio_toggle!$A$1=46,E1181,
IF(portfolio_toggle!$A$1=38,F1181,
"error: please specify 38 or 46 MMT"))</f>
        <v>0.11785714285714285</v>
      </c>
    </row>
    <row r="1182" spans="1:7" x14ac:dyDescent="0.3">
      <c r="A1182" s="171" t="s">
        <v>634</v>
      </c>
      <c r="B1182" s="171">
        <v>2025</v>
      </c>
      <c r="C1182" s="171">
        <v>5</v>
      </c>
      <c r="D1182" s="171" t="s">
        <v>5173</v>
      </c>
      <c r="E1182" s="172">
        <v>0.12571428571428572</v>
      </c>
      <c r="F1182" s="172">
        <v>0.11798057142857143</v>
      </c>
      <c r="G1182" s="172">
        <f>IF(portfolio_toggle!$A$1=46,E1182,
IF(portfolio_toggle!$A$1=38,F1182,
"error: please specify 38 or 46 MMT"))</f>
        <v>0.12571428571428572</v>
      </c>
    </row>
    <row r="1183" spans="1:7" x14ac:dyDescent="0.3">
      <c r="A1183" s="171" t="s">
        <v>634</v>
      </c>
      <c r="B1183" s="171">
        <v>2025</v>
      </c>
      <c r="C1183" s="171">
        <v>6</v>
      </c>
      <c r="D1183" s="171" t="s">
        <v>5174</v>
      </c>
      <c r="E1183" s="172">
        <v>0.24357142857142858</v>
      </c>
      <c r="F1183" s="172">
        <v>0.22858735714285713</v>
      </c>
      <c r="G1183" s="172">
        <f>IF(portfolio_toggle!$A$1=46,E1183,
IF(portfolio_toggle!$A$1=38,F1183,
"error: please specify 38 or 46 MMT"))</f>
        <v>0.24357142857142858</v>
      </c>
    </row>
    <row r="1184" spans="1:7" x14ac:dyDescent="0.3">
      <c r="A1184" s="171" t="s">
        <v>634</v>
      </c>
      <c r="B1184" s="171">
        <v>2025</v>
      </c>
      <c r="C1184" s="171">
        <v>7</v>
      </c>
      <c r="D1184" s="171" t="s">
        <v>5175</v>
      </c>
      <c r="E1184" s="172">
        <v>0.30642857142857144</v>
      </c>
      <c r="F1184" s="172">
        <v>0.28757764285714288</v>
      </c>
      <c r="G1184" s="172">
        <f>IF(portfolio_toggle!$A$1=46,E1184,
IF(portfolio_toggle!$A$1=38,F1184,
"error: please specify 38 or 46 MMT"))</f>
        <v>0.30642857142857144</v>
      </c>
    </row>
    <row r="1185" spans="1:7" x14ac:dyDescent="0.3">
      <c r="A1185" s="171" t="s">
        <v>634</v>
      </c>
      <c r="B1185" s="171">
        <v>2025</v>
      </c>
      <c r="C1185" s="171">
        <v>8</v>
      </c>
      <c r="D1185" s="171" t="s">
        <v>5176</v>
      </c>
      <c r="E1185" s="172">
        <v>0.21214285714285716</v>
      </c>
      <c r="F1185" s="172">
        <v>0.1990922142857143</v>
      </c>
      <c r="G1185" s="172">
        <f>IF(portfolio_toggle!$A$1=46,E1185,
IF(portfolio_toggle!$A$1=38,F1185,
"error: please specify 38 or 46 MMT"))</f>
        <v>0.21214285714285716</v>
      </c>
    </row>
    <row r="1186" spans="1:7" x14ac:dyDescent="0.3">
      <c r="A1186" s="171" t="s">
        <v>634</v>
      </c>
      <c r="B1186" s="171">
        <v>2025</v>
      </c>
      <c r="C1186" s="171">
        <v>9</v>
      </c>
      <c r="D1186" s="171" t="s">
        <v>5177</v>
      </c>
      <c r="E1186" s="172">
        <v>0.10540813339326299</v>
      </c>
      <c r="F1186" s="172">
        <v>0.10323300000000001</v>
      </c>
      <c r="G1186" s="172">
        <f>IF(portfolio_toggle!$A$1=46,E1186,
IF(portfolio_toggle!$A$1=38,F1186,
"error: please specify 38 or 46 MMT"))</f>
        <v>0.10540813339326299</v>
      </c>
    </row>
    <row r="1187" spans="1:7" x14ac:dyDescent="0.3">
      <c r="A1187" s="171" t="s">
        <v>634</v>
      </c>
      <c r="B1187" s="171">
        <v>2025</v>
      </c>
      <c r="C1187" s="171">
        <v>10</v>
      </c>
      <c r="D1187" s="171" t="s">
        <v>5178</v>
      </c>
      <c r="E1187" s="172">
        <v>1.5714285714285715E-2</v>
      </c>
      <c r="F1187" s="172">
        <v>1.4747571428571429E-2</v>
      </c>
      <c r="G1187" s="172">
        <f>IF(portfolio_toggle!$A$1=46,E1187,
IF(portfolio_toggle!$A$1=38,F1187,
"error: please specify 38 or 46 MMT"))</f>
        <v>1.5714285714285715E-2</v>
      </c>
    </row>
    <row r="1188" spans="1:7" x14ac:dyDescent="0.3">
      <c r="A1188" s="171" t="s">
        <v>634</v>
      </c>
      <c r="B1188" s="171">
        <v>2025</v>
      </c>
      <c r="C1188" s="171">
        <v>11</v>
      </c>
      <c r="D1188" s="171" t="s">
        <v>5179</v>
      </c>
      <c r="E1188" s="172">
        <v>1.5714285714285715E-2</v>
      </c>
      <c r="F1188" s="172">
        <v>1.4747571428571429E-2</v>
      </c>
      <c r="G1188" s="172">
        <f>IF(portfolio_toggle!$A$1=46,E1188,
IF(portfolio_toggle!$A$1=38,F1188,
"error: please specify 38 or 46 MMT"))</f>
        <v>1.5714285714285715E-2</v>
      </c>
    </row>
    <row r="1189" spans="1:7" x14ac:dyDescent="0.3">
      <c r="A1189" s="171" t="s">
        <v>634</v>
      </c>
      <c r="B1189" s="171">
        <v>2025</v>
      </c>
      <c r="C1189" s="171">
        <v>12</v>
      </c>
      <c r="D1189" s="171" t="s">
        <v>5180</v>
      </c>
      <c r="E1189" s="172">
        <v>0</v>
      </c>
      <c r="F1189" s="172">
        <v>0</v>
      </c>
      <c r="G1189" s="172">
        <f>IF(portfolio_toggle!$A$1=46,E1189,
IF(portfolio_toggle!$A$1=38,F1189,
"error: please specify 38 or 46 MMT"))</f>
        <v>0</v>
      </c>
    </row>
    <row r="1190" spans="1:7" x14ac:dyDescent="0.3">
      <c r="A1190" s="171" t="s">
        <v>634</v>
      </c>
      <c r="B1190" s="171">
        <v>2026</v>
      </c>
      <c r="C1190" s="171">
        <v>1</v>
      </c>
      <c r="D1190" s="171" t="s">
        <v>5181</v>
      </c>
      <c r="E1190" s="172">
        <v>2.5714285714285714E-2</v>
      </c>
      <c r="F1190" s="172">
        <v>2.4242857142857139E-2</v>
      </c>
      <c r="G1190" s="172">
        <f>IF(portfolio_toggle!$A$1=46,E1190,
IF(portfolio_toggle!$A$1=38,F1190,
"error: please specify 38 or 46 MMT"))</f>
        <v>2.5714285714285714E-2</v>
      </c>
    </row>
    <row r="1191" spans="1:7" x14ac:dyDescent="0.3">
      <c r="A1191" s="171" t="s">
        <v>634</v>
      </c>
      <c r="B1191" s="171">
        <v>2026</v>
      </c>
      <c r="C1191" s="171">
        <v>2</v>
      </c>
      <c r="D1191" s="171" t="s">
        <v>5182</v>
      </c>
      <c r="E1191" s="172">
        <v>1.9285714285714285E-2</v>
      </c>
      <c r="F1191" s="172">
        <v>1.8182142857142855E-2</v>
      </c>
      <c r="G1191" s="172">
        <f>IF(portfolio_toggle!$A$1=46,E1191,
IF(portfolio_toggle!$A$1=38,F1191,
"error: please specify 38 or 46 MMT"))</f>
        <v>1.9285714285714285E-2</v>
      </c>
    </row>
    <row r="1192" spans="1:7" x14ac:dyDescent="0.3">
      <c r="A1192" s="171" t="s">
        <v>634</v>
      </c>
      <c r="B1192" s="171">
        <v>2026</v>
      </c>
      <c r="C1192" s="171">
        <v>3</v>
      </c>
      <c r="D1192" s="171" t="s">
        <v>5183</v>
      </c>
      <c r="E1192" s="172">
        <v>0.1157142857142857</v>
      </c>
      <c r="F1192" s="172">
        <v>0.10909285714285712</v>
      </c>
      <c r="G1192" s="172">
        <f>IF(portfolio_toggle!$A$1=46,E1192,
IF(portfolio_toggle!$A$1=38,F1192,
"error: please specify 38 or 46 MMT"))</f>
        <v>0.1157142857142857</v>
      </c>
    </row>
    <row r="1193" spans="1:7" x14ac:dyDescent="0.3">
      <c r="A1193" s="171" t="s">
        <v>634</v>
      </c>
      <c r="B1193" s="171">
        <v>2026</v>
      </c>
      <c r="C1193" s="171">
        <v>4</v>
      </c>
      <c r="D1193" s="171" t="s">
        <v>5184</v>
      </c>
      <c r="E1193" s="172">
        <v>9.6428571428571419E-2</v>
      </c>
      <c r="F1193" s="172">
        <v>9.0910714285714275E-2</v>
      </c>
      <c r="G1193" s="172">
        <f>IF(portfolio_toggle!$A$1=46,E1193,
IF(portfolio_toggle!$A$1=38,F1193,
"error: please specify 38 or 46 MMT"))</f>
        <v>9.6428571428571419E-2</v>
      </c>
    </row>
    <row r="1194" spans="1:7" x14ac:dyDescent="0.3">
      <c r="A1194" s="171" t="s">
        <v>634</v>
      </c>
      <c r="B1194" s="171">
        <v>2026</v>
      </c>
      <c r="C1194" s="171">
        <v>5</v>
      </c>
      <c r="D1194" s="171" t="s">
        <v>5185</v>
      </c>
      <c r="E1194" s="172">
        <v>0.10285714285714286</v>
      </c>
      <c r="F1194" s="172">
        <v>9.6971428571428556E-2</v>
      </c>
      <c r="G1194" s="172">
        <f>IF(portfolio_toggle!$A$1=46,E1194,
IF(portfolio_toggle!$A$1=38,F1194,
"error: please specify 38 or 46 MMT"))</f>
        <v>0.10285714285714286</v>
      </c>
    </row>
    <row r="1195" spans="1:7" x14ac:dyDescent="0.3">
      <c r="A1195" s="171" t="s">
        <v>634</v>
      </c>
      <c r="B1195" s="171">
        <v>2026</v>
      </c>
      <c r="C1195" s="171">
        <v>6</v>
      </c>
      <c r="D1195" s="171" t="s">
        <v>5186</v>
      </c>
      <c r="E1195" s="172">
        <v>0.19928571428571426</v>
      </c>
      <c r="F1195" s="172">
        <v>0.18788214285714283</v>
      </c>
      <c r="G1195" s="172">
        <f>IF(portfolio_toggle!$A$1=46,E1195,
IF(portfolio_toggle!$A$1=38,F1195,
"error: please specify 38 or 46 MMT"))</f>
        <v>0.19928571428571426</v>
      </c>
    </row>
    <row r="1196" spans="1:7" x14ac:dyDescent="0.3">
      <c r="A1196" s="171" t="s">
        <v>634</v>
      </c>
      <c r="B1196" s="171">
        <v>2026</v>
      </c>
      <c r="C1196" s="171">
        <v>7</v>
      </c>
      <c r="D1196" s="171" t="s">
        <v>5187</v>
      </c>
      <c r="E1196" s="172">
        <v>0.25071428571428572</v>
      </c>
      <c r="F1196" s="172">
        <v>0.23636785714285713</v>
      </c>
      <c r="G1196" s="172">
        <f>IF(portfolio_toggle!$A$1=46,E1196,
IF(portfolio_toggle!$A$1=38,F1196,
"error: please specify 38 or 46 MMT"))</f>
        <v>0.25071428571428572</v>
      </c>
    </row>
    <row r="1197" spans="1:7" x14ac:dyDescent="0.3">
      <c r="A1197" s="171" t="s">
        <v>634</v>
      </c>
      <c r="B1197" s="171">
        <v>2026</v>
      </c>
      <c r="C1197" s="171">
        <v>8</v>
      </c>
      <c r="D1197" s="171" t="s">
        <v>5188</v>
      </c>
      <c r="E1197" s="172">
        <v>0.17357142857142857</v>
      </c>
      <c r="F1197" s="172">
        <v>0.16363928571428571</v>
      </c>
      <c r="G1197" s="172">
        <f>IF(portfolio_toggle!$A$1=46,E1197,
IF(portfolio_toggle!$A$1=38,F1197,
"error: please specify 38 or 46 MMT"))</f>
        <v>0.17357142857142857</v>
      </c>
    </row>
    <row r="1198" spans="1:7" x14ac:dyDescent="0.3">
      <c r="A1198" s="171" t="s">
        <v>634</v>
      </c>
      <c r="B1198" s="171">
        <v>2026</v>
      </c>
      <c r="C1198" s="171">
        <v>9</v>
      </c>
      <c r="D1198" s="171" t="s">
        <v>5189</v>
      </c>
      <c r="E1198" s="172">
        <v>8.8112200089894482E-2</v>
      </c>
      <c r="F1198" s="172">
        <v>8.4849999999999995E-2</v>
      </c>
      <c r="G1198" s="172">
        <f>IF(portfolio_toggle!$A$1=46,E1198,
IF(portfolio_toggle!$A$1=38,F1198,
"error: please specify 38 or 46 MMT"))</f>
        <v>8.8112200089894482E-2</v>
      </c>
    </row>
    <row r="1199" spans="1:7" x14ac:dyDescent="0.3">
      <c r="A1199" s="171" t="s">
        <v>634</v>
      </c>
      <c r="B1199" s="171">
        <v>2026</v>
      </c>
      <c r="C1199" s="171">
        <v>10</v>
      </c>
      <c r="D1199" s="171" t="s">
        <v>5190</v>
      </c>
      <c r="E1199" s="172">
        <v>1.2857142857142857E-2</v>
      </c>
      <c r="F1199" s="172">
        <v>1.2121428571428569E-2</v>
      </c>
      <c r="G1199" s="172">
        <f>IF(portfolio_toggle!$A$1=46,E1199,
IF(portfolio_toggle!$A$1=38,F1199,
"error: please specify 38 or 46 MMT"))</f>
        <v>1.2857142857142857E-2</v>
      </c>
    </row>
    <row r="1200" spans="1:7" x14ac:dyDescent="0.3">
      <c r="A1200" s="171" t="s">
        <v>634</v>
      </c>
      <c r="B1200" s="171">
        <v>2026</v>
      </c>
      <c r="C1200" s="171">
        <v>11</v>
      </c>
      <c r="D1200" s="171" t="s">
        <v>5191</v>
      </c>
      <c r="E1200" s="172">
        <v>1.2857142857142857E-2</v>
      </c>
      <c r="F1200" s="172">
        <v>1.2121428571428569E-2</v>
      </c>
      <c r="G1200" s="172">
        <f>IF(portfolio_toggle!$A$1=46,E1200,
IF(portfolio_toggle!$A$1=38,F1200,
"error: please specify 38 or 46 MMT"))</f>
        <v>1.2857142857142857E-2</v>
      </c>
    </row>
    <row r="1201" spans="1:7" x14ac:dyDescent="0.3">
      <c r="A1201" s="171" t="s">
        <v>634</v>
      </c>
      <c r="B1201" s="171">
        <v>2026</v>
      </c>
      <c r="C1201" s="171">
        <v>12</v>
      </c>
      <c r="D1201" s="171" t="s">
        <v>5192</v>
      </c>
      <c r="E1201" s="172">
        <v>0</v>
      </c>
      <c r="F1201" s="172">
        <v>0</v>
      </c>
      <c r="G1201" s="172">
        <f>IF(portfolio_toggle!$A$1=46,E1201,
IF(portfolio_toggle!$A$1=38,F1201,
"error: please specify 38 or 46 MMT"))</f>
        <v>0</v>
      </c>
    </row>
    <row r="1202" spans="1:7" x14ac:dyDescent="0.3">
      <c r="A1202" s="171" t="s">
        <v>634</v>
      </c>
      <c r="B1202" s="171">
        <v>2027</v>
      </c>
      <c r="C1202" s="171">
        <v>1</v>
      </c>
      <c r="D1202" s="171" t="s">
        <v>5193</v>
      </c>
      <c r="E1202" s="172">
        <v>2.5714285714285714E-2</v>
      </c>
      <c r="F1202" s="172">
        <v>2.1497714285714283E-2</v>
      </c>
      <c r="G1202" s="172">
        <f>IF(portfolio_toggle!$A$1=46,E1202,
IF(portfolio_toggle!$A$1=38,F1202,
"error: please specify 38 or 46 MMT"))</f>
        <v>2.5714285714285714E-2</v>
      </c>
    </row>
    <row r="1203" spans="1:7" x14ac:dyDescent="0.3">
      <c r="A1203" s="171" t="s">
        <v>634</v>
      </c>
      <c r="B1203" s="171">
        <v>2027</v>
      </c>
      <c r="C1203" s="171">
        <v>2</v>
      </c>
      <c r="D1203" s="171" t="s">
        <v>5194</v>
      </c>
      <c r="E1203" s="172">
        <v>1.9285714285714285E-2</v>
      </c>
      <c r="F1203" s="172">
        <v>1.6123285714285712E-2</v>
      </c>
      <c r="G1203" s="172">
        <f>IF(portfolio_toggle!$A$1=46,E1203,
IF(portfolio_toggle!$A$1=38,F1203,
"error: please specify 38 or 46 MMT"))</f>
        <v>1.9285714285714285E-2</v>
      </c>
    </row>
    <row r="1204" spans="1:7" x14ac:dyDescent="0.3">
      <c r="A1204" s="171" t="s">
        <v>634</v>
      </c>
      <c r="B1204" s="171">
        <v>2027</v>
      </c>
      <c r="C1204" s="171">
        <v>3</v>
      </c>
      <c r="D1204" s="171" t="s">
        <v>5195</v>
      </c>
      <c r="E1204" s="172">
        <v>0.1157142857142857</v>
      </c>
      <c r="F1204" s="172">
        <v>9.6739714285714276E-2</v>
      </c>
      <c r="G1204" s="172">
        <f>IF(portfolio_toggle!$A$1=46,E1204,
IF(portfolio_toggle!$A$1=38,F1204,
"error: please specify 38 or 46 MMT"))</f>
        <v>0.1157142857142857</v>
      </c>
    </row>
    <row r="1205" spans="1:7" x14ac:dyDescent="0.3">
      <c r="A1205" s="171" t="s">
        <v>634</v>
      </c>
      <c r="B1205" s="171">
        <v>2027</v>
      </c>
      <c r="C1205" s="171">
        <v>4</v>
      </c>
      <c r="D1205" s="171" t="s">
        <v>5196</v>
      </c>
      <c r="E1205" s="172">
        <v>9.6428571428571419E-2</v>
      </c>
      <c r="F1205" s="172">
        <v>8.0616428571428561E-2</v>
      </c>
      <c r="G1205" s="172">
        <f>IF(portfolio_toggle!$A$1=46,E1205,
IF(portfolio_toggle!$A$1=38,F1205,
"error: please specify 38 or 46 MMT"))</f>
        <v>9.6428571428571419E-2</v>
      </c>
    </row>
    <row r="1206" spans="1:7" x14ac:dyDescent="0.3">
      <c r="A1206" s="171" t="s">
        <v>634</v>
      </c>
      <c r="B1206" s="171">
        <v>2027</v>
      </c>
      <c r="C1206" s="171">
        <v>5</v>
      </c>
      <c r="D1206" s="171" t="s">
        <v>5197</v>
      </c>
      <c r="E1206" s="172">
        <v>0.10285714285714286</v>
      </c>
      <c r="F1206" s="172">
        <v>8.5990857142857133E-2</v>
      </c>
      <c r="G1206" s="172">
        <f>IF(portfolio_toggle!$A$1=46,E1206,
IF(portfolio_toggle!$A$1=38,F1206,
"error: please specify 38 or 46 MMT"))</f>
        <v>0.10285714285714286</v>
      </c>
    </row>
    <row r="1207" spans="1:7" x14ac:dyDescent="0.3">
      <c r="A1207" s="171" t="s">
        <v>634</v>
      </c>
      <c r="B1207" s="171">
        <v>2027</v>
      </c>
      <c r="C1207" s="171">
        <v>6</v>
      </c>
      <c r="D1207" s="171" t="s">
        <v>5198</v>
      </c>
      <c r="E1207" s="172">
        <v>0.19928571428571426</v>
      </c>
      <c r="F1207" s="172">
        <v>0.16660728571428571</v>
      </c>
      <c r="G1207" s="172">
        <f>IF(portfolio_toggle!$A$1=46,E1207,
IF(portfolio_toggle!$A$1=38,F1207,
"error: please specify 38 or 46 MMT"))</f>
        <v>0.19928571428571426</v>
      </c>
    </row>
    <row r="1208" spans="1:7" x14ac:dyDescent="0.3">
      <c r="A1208" s="171" t="s">
        <v>634</v>
      </c>
      <c r="B1208" s="171">
        <v>2027</v>
      </c>
      <c r="C1208" s="171">
        <v>7</v>
      </c>
      <c r="D1208" s="171" t="s">
        <v>5199</v>
      </c>
      <c r="E1208" s="172">
        <v>0.25071428571428572</v>
      </c>
      <c r="F1208" s="172">
        <v>0.20960271428571428</v>
      </c>
      <c r="G1208" s="172">
        <f>IF(portfolio_toggle!$A$1=46,E1208,
IF(portfolio_toggle!$A$1=38,F1208,
"error: please specify 38 or 46 MMT"))</f>
        <v>0.25071428571428572</v>
      </c>
    </row>
    <row r="1209" spans="1:7" x14ac:dyDescent="0.3">
      <c r="A1209" s="171" t="s">
        <v>634</v>
      </c>
      <c r="B1209" s="171">
        <v>2027</v>
      </c>
      <c r="C1209" s="171">
        <v>8</v>
      </c>
      <c r="D1209" s="171" t="s">
        <v>5200</v>
      </c>
      <c r="E1209" s="172">
        <v>0.17357142857142857</v>
      </c>
      <c r="F1209" s="172">
        <v>0.14510957142857142</v>
      </c>
      <c r="G1209" s="172">
        <f>IF(portfolio_toggle!$A$1=46,E1209,
IF(portfolio_toggle!$A$1=38,F1209,
"error: please specify 38 or 46 MMT"))</f>
        <v>0.17357142857142857</v>
      </c>
    </row>
    <row r="1210" spans="1:7" x14ac:dyDescent="0.3">
      <c r="A1210" s="171" t="s">
        <v>634</v>
      </c>
      <c r="B1210" s="171">
        <v>2027</v>
      </c>
      <c r="C1210" s="171">
        <v>9</v>
      </c>
      <c r="D1210" s="171" t="s">
        <v>5201</v>
      </c>
      <c r="E1210" s="172">
        <v>8.8371587812116265E-2</v>
      </c>
      <c r="F1210" s="172">
        <v>7.5242000000000003E-2</v>
      </c>
      <c r="G1210" s="172">
        <f>IF(portfolio_toggle!$A$1=46,E1210,
IF(portfolio_toggle!$A$1=38,F1210,
"error: please specify 38 or 46 MMT"))</f>
        <v>8.8371587812116265E-2</v>
      </c>
    </row>
    <row r="1211" spans="1:7" x14ac:dyDescent="0.3">
      <c r="A1211" s="171" t="s">
        <v>634</v>
      </c>
      <c r="B1211" s="171">
        <v>2027</v>
      </c>
      <c r="C1211" s="171">
        <v>10</v>
      </c>
      <c r="D1211" s="171" t="s">
        <v>5202</v>
      </c>
      <c r="E1211" s="172">
        <v>1.2857142857142857E-2</v>
      </c>
      <c r="F1211" s="172">
        <v>1.0748857142857142E-2</v>
      </c>
      <c r="G1211" s="172">
        <f>IF(portfolio_toggle!$A$1=46,E1211,
IF(portfolio_toggle!$A$1=38,F1211,
"error: please specify 38 or 46 MMT"))</f>
        <v>1.2857142857142857E-2</v>
      </c>
    </row>
    <row r="1212" spans="1:7" x14ac:dyDescent="0.3">
      <c r="A1212" s="171" t="s">
        <v>634</v>
      </c>
      <c r="B1212" s="171">
        <v>2027</v>
      </c>
      <c r="C1212" s="171">
        <v>11</v>
      </c>
      <c r="D1212" s="171" t="s">
        <v>5203</v>
      </c>
      <c r="E1212" s="172">
        <v>1.2857142857142857E-2</v>
      </c>
      <c r="F1212" s="172">
        <v>1.0748857142857142E-2</v>
      </c>
      <c r="G1212" s="172">
        <f>IF(portfolio_toggle!$A$1=46,E1212,
IF(portfolio_toggle!$A$1=38,F1212,
"error: please specify 38 or 46 MMT"))</f>
        <v>1.2857142857142857E-2</v>
      </c>
    </row>
    <row r="1213" spans="1:7" x14ac:dyDescent="0.3">
      <c r="A1213" s="171" t="s">
        <v>634</v>
      </c>
      <c r="B1213" s="171">
        <v>2027</v>
      </c>
      <c r="C1213" s="171">
        <v>12</v>
      </c>
      <c r="D1213" s="171" t="s">
        <v>5204</v>
      </c>
      <c r="E1213" s="172">
        <v>0</v>
      </c>
      <c r="F1213" s="172">
        <v>0</v>
      </c>
      <c r="G1213" s="172">
        <f>IF(portfolio_toggle!$A$1=46,E1213,
IF(portfolio_toggle!$A$1=38,F1213,
"error: please specify 38 or 46 MMT"))</f>
        <v>0</v>
      </c>
    </row>
    <row r="1214" spans="1:7" x14ac:dyDescent="0.3">
      <c r="A1214" s="171" t="s">
        <v>634</v>
      </c>
      <c r="B1214" s="171">
        <v>2028</v>
      </c>
      <c r="C1214" s="171">
        <v>1</v>
      </c>
      <c r="D1214" s="171" t="s">
        <v>5205</v>
      </c>
      <c r="E1214" s="172">
        <v>2.5714285714285714E-2</v>
      </c>
      <c r="F1214" s="172">
        <v>1.8752857142857141E-2</v>
      </c>
      <c r="G1214" s="172">
        <f>IF(portfolio_toggle!$A$1=46,E1214,
IF(portfolio_toggle!$A$1=38,F1214,
"error: please specify 38 or 46 MMT"))</f>
        <v>2.5714285714285714E-2</v>
      </c>
    </row>
    <row r="1215" spans="1:7" x14ac:dyDescent="0.3">
      <c r="A1215" s="171" t="s">
        <v>634</v>
      </c>
      <c r="B1215" s="171">
        <v>2028</v>
      </c>
      <c r="C1215" s="171">
        <v>2</v>
      </c>
      <c r="D1215" s="171" t="s">
        <v>5206</v>
      </c>
      <c r="E1215" s="172">
        <v>1.9285714285714285E-2</v>
      </c>
      <c r="F1215" s="172">
        <v>1.4064642857142854E-2</v>
      </c>
      <c r="G1215" s="172">
        <f>IF(portfolio_toggle!$A$1=46,E1215,
IF(portfolio_toggle!$A$1=38,F1215,
"error: please specify 38 or 46 MMT"))</f>
        <v>1.9285714285714285E-2</v>
      </c>
    </row>
    <row r="1216" spans="1:7" x14ac:dyDescent="0.3">
      <c r="A1216" s="171" t="s">
        <v>634</v>
      </c>
      <c r="B1216" s="171">
        <v>2028</v>
      </c>
      <c r="C1216" s="171">
        <v>3</v>
      </c>
      <c r="D1216" s="171" t="s">
        <v>5207</v>
      </c>
      <c r="E1216" s="172">
        <v>0.1157142857142857</v>
      </c>
      <c r="F1216" s="172">
        <v>8.4387857142857126E-2</v>
      </c>
      <c r="G1216" s="172">
        <f>IF(portfolio_toggle!$A$1=46,E1216,
IF(portfolio_toggle!$A$1=38,F1216,
"error: please specify 38 or 46 MMT"))</f>
        <v>0.1157142857142857</v>
      </c>
    </row>
    <row r="1217" spans="1:7" x14ac:dyDescent="0.3">
      <c r="A1217" s="171" t="s">
        <v>634</v>
      </c>
      <c r="B1217" s="171">
        <v>2028</v>
      </c>
      <c r="C1217" s="171">
        <v>4</v>
      </c>
      <c r="D1217" s="171" t="s">
        <v>5208</v>
      </c>
      <c r="E1217" s="172">
        <v>9.6428571428571419E-2</v>
      </c>
      <c r="F1217" s="172">
        <v>7.0323214285714267E-2</v>
      </c>
      <c r="G1217" s="172">
        <f>IF(portfolio_toggle!$A$1=46,E1217,
IF(portfolio_toggle!$A$1=38,F1217,
"error: please specify 38 or 46 MMT"))</f>
        <v>9.6428571428571419E-2</v>
      </c>
    </row>
    <row r="1218" spans="1:7" x14ac:dyDescent="0.3">
      <c r="A1218" s="171" t="s">
        <v>634</v>
      </c>
      <c r="B1218" s="171">
        <v>2028</v>
      </c>
      <c r="C1218" s="171">
        <v>5</v>
      </c>
      <c r="D1218" s="171" t="s">
        <v>5209</v>
      </c>
      <c r="E1218" s="172">
        <v>0.10285714285714286</v>
      </c>
      <c r="F1218" s="172">
        <v>7.5011428571428562E-2</v>
      </c>
      <c r="G1218" s="172">
        <f>IF(portfolio_toggle!$A$1=46,E1218,
IF(portfolio_toggle!$A$1=38,F1218,
"error: please specify 38 or 46 MMT"))</f>
        <v>0.10285714285714286</v>
      </c>
    </row>
    <row r="1219" spans="1:7" x14ac:dyDescent="0.3">
      <c r="A1219" s="171" t="s">
        <v>634</v>
      </c>
      <c r="B1219" s="171">
        <v>2028</v>
      </c>
      <c r="C1219" s="171">
        <v>6</v>
      </c>
      <c r="D1219" s="171" t="s">
        <v>5210</v>
      </c>
      <c r="E1219" s="172">
        <v>0.19928571428571426</v>
      </c>
      <c r="F1219" s="172">
        <v>0.14533464285714284</v>
      </c>
      <c r="G1219" s="172">
        <f>IF(portfolio_toggle!$A$1=46,E1219,
IF(portfolio_toggle!$A$1=38,F1219,
"error: please specify 38 or 46 MMT"))</f>
        <v>0.19928571428571426</v>
      </c>
    </row>
    <row r="1220" spans="1:7" x14ac:dyDescent="0.3">
      <c r="A1220" s="171" t="s">
        <v>634</v>
      </c>
      <c r="B1220" s="171">
        <v>2028</v>
      </c>
      <c r="C1220" s="171">
        <v>7</v>
      </c>
      <c r="D1220" s="171" t="s">
        <v>5211</v>
      </c>
      <c r="E1220" s="172">
        <v>0.25071428571428572</v>
      </c>
      <c r="F1220" s="172">
        <v>0.18284035714285712</v>
      </c>
      <c r="G1220" s="172">
        <f>IF(portfolio_toggle!$A$1=46,E1220,
IF(portfolio_toggle!$A$1=38,F1220,
"error: please specify 38 or 46 MMT"))</f>
        <v>0.25071428571428572</v>
      </c>
    </row>
    <row r="1221" spans="1:7" x14ac:dyDescent="0.3">
      <c r="A1221" s="171" t="s">
        <v>634</v>
      </c>
      <c r="B1221" s="171">
        <v>2028</v>
      </c>
      <c r="C1221" s="171">
        <v>8</v>
      </c>
      <c r="D1221" s="171" t="s">
        <v>5212</v>
      </c>
      <c r="E1221" s="172">
        <v>0.17357142857142857</v>
      </c>
      <c r="F1221" s="172">
        <v>0.12658178571428572</v>
      </c>
      <c r="G1221" s="172">
        <f>IF(portfolio_toggle!$A$1=46,E1221,
IF(portfolio_toggle!$A$1=38,F1221,
"error: please specify 38 or 46 MMT"))</f>
        <v>0.17357142857142857</v>
      </c>
    </row>
    <row r="1222" spans="1:7" x14ac:dyDescent="0.3">
      <c r="A1222" s="171" t="s">
        <v>634</v>
      </c>
      <c r="B1222" s="171">
        <v>2028</v>
      </c>
      <c r="C1222" s="171">
        <v>9</v>
      </c>
      <c r="D1222" s="171" t="s">
        <v>5213</v>
      </c>
      <c r="E1222" s="172">
        <v>8.8630975534338047E-2</v>
      </c>
      <c r="F1222" s="172">
        <v>6.5634999999999999E-2</v>
      </c>
      <c r="G1222" s="172">
        <f>IF(portfolio_toggle!$A$1=46,E1222,
IF(portfolio_toggle!$A$1=38,F1222,
"error: please specify 38 or 46 MMT"))</f>
        <v>8.8630975534338047E-2</v>
      </c>
    </row>
    <row r="1223" spans="1:7" x14ac:dyDescent="0.3">
      <c r="A1223" s="171" t="s">
        <v>634</v>
      </c>
      <c r="B1223" s="171">
        <v>2028</v>
      </c>
      <c r="C1223" s="171">
        <v>10</v>
      </c>
      <c r="D1223" s="171" t="s">
        <v>5214</v>
      </c>
      <c r="E1223" s="172">
        <v>1.2857142857142857E-2</v>
      </c>
      <c r="F1223" s="172">
        <v>9.3764285714285703E-3</v>
      </c>
      <c r="G1223" s="172">
        <f>IF(portfolio_toggle!$A$1=46,E1223,
IF(portfolio_toggle!$A$1=38,F1223,
"error: please specify 38 or 46 MMT"))</f>
        <v>1.2857142857142857E-2</v>
      </c>
    </row>
    <row r="1224" spans="1:7" x14ac:dyDescent="0.3">
      <c r="A1224" s="171" t="s">
        <v>634</v>
      </c>
      <c r="B1224" s="171">
        <v>2028</v>
      </c>
      <c r="C1224" s="171">
        <v>11</v>
      </c>
      <c r="D1224" s="171" t="s">
        <v>5215</v>
      </c>
      <c r="E1224" s="172">
        <v>1.2857142857142857E-2</v>
      </c>
      <c r="F1224" s="172">
        <v>9.3764285714285703E-3</v>
      </c>
      <c r="G1224" s="172">
        <f>IF(portfolio_toggle!$A$1=46,E1224,
IF(portfolio_toggle!$A$1=38,F1224,
"error: please specify 38 or 46 MMT"))</f>
        <v>1.2857142857142857E-2</v>
      </c>
    </row>
    <row r="1225" spans="1:7" x14ac:dyDescent="0.3">
      <c r="A1225" s="171" t="s">
        <v>634</v>
      </c>
      <c r="B1225" s="171">
        <v>2028</v>
      </c>
      <c r="C1225" s="171">
        <v>12</v>
      </c>
      <c r="D1225" s="171" t="s">
        <v>5216</v>
      </c>
      <c r="E1225" s="172">
        <v>0</v>
      </c>
      <c r="F1225" s="172">
        <v>0</v>
      </c>
      <c r="G1225" s="172">
        <f>IF(portfolio_toggle!$A$1=46,E1225,
IF(portfolio_toggle!$A$1=38,F1225,
"error: please specify 38 or 46 MMT"))</f>
        <v>0</v>
      </c>
    </row>
    <row r="1226" spans="1:7" x14ac:dyDescent="0.3">
      <c r="A1226" s="171" t="s">
        <v>634</v>
      </c>
      <c r="B1226" s="171">
        <v>2029</v>
      </c>
      <c r="C1226" s="171">
        <v>1</v>
      </c>
      <c r="D1226" s="171" t="s">
        <v>5217</v>
      </c>
      <c r="E1226" s="172">
        <v>2.5714285714285714E-2</v>
      </c>
      <c r="F1226" s="172">
        <v>1.6007999999999998E-2</v>
      </c>
      <c r="G1226" s="172">
        <f>IF(portfolio_toggle!$A$1=46,E1226,
IF(portfolio_toggle!$A$1=38,F1226,
"error: please specify 38 or 46 MMT"))</f>
        <v>2.5714285714285714E-2</v>
      </c>
    </row>
    <row r="1227" spans="1:7" x14ac:dyDescent="0.3">
      <c r="A1227" s="171" t="s">
        <v>634</v>
      </c>
      <c r="B1227" s="171">
        <v>2029</v>
      </c>
      <c r="C1227" s="171">
        <v>2</v>
      </c>
      <c r="D1227" s="171" t="s">
        <v>5218</v>
      </c>
      <c r="E1227" s="172">
        <v>1.9285714285714285E-2</v>
      </c>
      <c r="F1227" s="172">
        <v>1.2005999999999998E-2</v>
      </c>
      <c r="G1227" s="172">
        <f>IF(portfolio_toggle!$A$1=46,E1227,
IF(portfolio_toggle!$A$1=38,F1227,
"error: please specify 38 or 46 MMT"))</f>
        <v>1.9285714285714285E-2</v>
      </c>
    </row>
    <row r="1228" spans="1:7" x14ac:dyDescent="0.3">
      <c r="A1228" s="171" t="s">
        <v>634</v>
      </c>
      <c r="B1228" s="171">
        <v>2029</v>
      </c>
      <c r="C1228" s="171">
        <v>3</v>
      </c>
      <c r="D1228" s="171" t="s">
        <v>5219</v>
      </c>
      <c r="E1228" s="172">
        <v>0.1157142857142857</v>
      </c>
      <c r="F1228" s="172">
        <v>7.2035999999999989E-2</v>
      </c>
      <c r="G1228" s="172">
        <f>IF(portfolio_toggle!$A$1=46,E1228,
IF(portfolio_toggle!$A$1=38,F1228,
"error: please specify 38 or 46 MMT"))</f>
        <v>0.1157142857142857</v>
      </c>
    </row>
    <row r="1229" spans="1:7" x14ac:dyDescent="0.3">
      <c r="A1229" s="171" t="s">
        <v>634</v>
      </c>
      <c r="B1229" s="171">
        <v>2029</v>
      </c>
      <c r="C1229" s="171">
        <v>4</v>
      </c>
      <c r="D1229" s="171" t="s">
        <v>5220</v>
      </c>
      <c r="E1229" s="172">
        <v>9.6428571428571419E-2</v>
      </c>
      <c r="F1229" s="172">
        <v>6.0029999999999986E-2</v>
      </c>
      <c r="G1229" s="172">
        <f>IF(portfolio_toggle!$A$1=46,E1229,
IF(portfolio_toggle!$A$1=38,F1229,
"error: please specify 38 or 46 MMT"))</f>
        <v>9.6428571428571419E-2</v>
      </c>
    </row>
    <row r="1230" spans="1:7" x14ac:dyDescent="0.3">
      <c r="A1230" s="171" t="s">
        <v>634</v>
      </c>
      <c r="B1230" s="171">
        <v>2029</v>
      </c>
      <c r="C1230" s="171">
        <v>5</v>
      </c>
      <c r="D1230" s="171" t="s">
        <v>5221</v>
      </c>
      <c r="E1230" s="172">
        <v>0.10285714285714286</v>
      </c>
      <c r="F1230" s="172">
        <v>6.4031999999999992E-2</v>
      </c>
      <c r="G1230" s="172">
        <f>IF(portfolio_toggle!$A$1=46,E1230,
IF(portfolio_toggle!$A$1=38,F1230,
"error: please specify 38 or 46 MMT"))</f>
        <v>0.10285714285714286</v>
      </c>
    </row>
    <row r="1231" spans="1:7" x14ac:dyDescent="0.3">
      <c r="A1231" s="171" t="s">
        <v>634</v>
      </c>
      <c r="B1231" s="171">
        <v>2029</v>
      </c>
      <c r="C1231" s="171">
        <v>6</v>
      </c>
      <c r="D1231" s="171" t="s">
        <v>5222</v>
      </c>
      <c r="E1231" s="172">
        <v>0.19928571428571426</v>
      </c>
      <c r="F1231" s="172">
        <v>0.12406199999999998</v>
      </c>
      <c r="G1231" s="172">
        <f>IF(portfolio_toggle!$A$1=46,E1231,
IF(portfolio_toggle!$A$1=38,F1231,
"error: please specify 38 or 46 MMT"))</f>
        <v>0.19928571428571426</v>
      </c>
    </row>
    <row r="1232" spans="1:7" x14ac:dyDescent="0.3">
      <c r="A1232" s="171" t="s">
        <v>634</v>
      </c>
      <c r="B1232" s="171">
        <v>2029</v>
      </c>
      <c r="C1232" s="171">
        <v>7</v>
      </c>
      <c r="D1232" s="171" t="s">
        <v>5223</v>
      </c>
      <c r="E1232" s="172">
        <v>0.25071428571428572</v>
      </c>
      <c r="F1232" s="172">
        <v>0.15607799999999999</v>
      </c>
      <c r="G1232" s="172">
        <f>IF(portfolio_toggle!$A$1=46,E1232,
IF(portfolio_toggle!$A$1=38,F1232,
"error: please specify 38 or 46 MMT"))</f>
        <v>0.25071428571428572</v>
      </c>
    </row>
    <row r="1233" spans="1:7" x14ac:dyDescent="0.3">
      <c r="A1233" s="171" t="s">
        <v>634</v>
      </c>
      <c r="B1233" s="171">
        <v>2029</v>
      </c>
      <c r="C1233" s="171">
        <v>8</v>
      </c>
      <c r="D1233" s="171" t="s">
        <v>5224</v>
      </c>
      <c r="E1233" s="172">
        <v>0.17357142857142857</v>
      </c>
      <c r="F1233" s="172">
        <v>0.108054</v>
      </c>
      <c r="G1233" s="172">
        <f>IF(portfolio_toggle!$A$1=46,E1233,
IF(portfolio_toggle!$A$1=38,F1233,
"error: please specify 38 or 46 MMT"))</f>
        <v>0.17357142857142857</v>
      </c>
    </row>
    <row r="1234" spans="1:7" x14ac:dyDescent="0.3">
      <c r="A1234" s="171" t="s">
        <v>634</v>
      </c>
      <c r="B1234" s="171">
        <v>2029</v>
      </c>
      <c r="C1234" s="171">
        <v>9</v>
      </c>
      <c r="D1234" s="171" t="s">
        <v>5225</v>
      </c>
      <c r="E1234" s="172">
        <v>8.8890363256559829E-2</v>
      </c>
      <c r="F1234" s="172">
        <v>5.6027999999999994E-2</v>
      </c>
      <c r="G1234" s="172">
        <f>IF(portfolio_toggle!$A$1=46,E1234,
IF(portfolio_toggle!$A$1=38,F1234,
"error: please specify 38 or 46 MMT"))</f>
        <v>8.8890363256559829E-2</v>
      </c>
    </row>
    <row r="1235" spans="1:7" x14ac:dyDescent="0.3">
      <c r="A1235" s="171" t="s">
        <v>634</v>
      </c>
      <c r="B1235" s="171">
        <v>2029</v>
      </c>
      <c r="C1235" s="171">
        <v>10</v>
      </c>
      <c r="D1235" s="171" t="s">
        <v>5226</v>
      </c>
      <c r="E1235" s="172">
        <v>1.2857142857142857E-2</v>
      </c>
      <c r="F1235" s="172">
        <v>8.003999999999999E-3</v>
      </c>
      <c r="G1235" s="172">
        <f>IF(portfolio_toggle!$A$1=46,E1235,
IF(portfolio_toggle!$A$1=38,F1235,
"error: please specify 38 or 46 MMT"))</f>
        <v>1.2857142857142857E-2</v>
      </c>
    </row>
    <row r="1236" spans="1:7" x14ac:dyDescent="0.3">
      <c r="A1236" s="171" t="s">
        <v>634</v>
      </c>
      <c r="B1236" s="171">
        <v>2029</v>
      </c>
      <c r="C1236" s="171">
        <v>11</v>
      </c>
      <c r="D1236" s="171" t="s">
        <v>5227</v>
      </c>
      <c r="E1236" s="172">
        <v>1.2857142857142857E-2</v>
      </c>
      <c r="F1236" s="172">
        <v>8.003999999999999E-3</v>
      </c>
      <c r="G1236" s="172">
        <f>IF(portfolio_toggle!$A$1=46,E1236,
IF(portfolio_toggle!$A$1=38,F1236,
"error: please specify 38 or 46 MMT"))</f>
        <v>1.2857142857142857E-2</v>
      </c>
    </row>
    <row r="1237" spans="1:7" x14ac:dyDescent="0.3">
      <c r="A1237" s="171" t="s">
        <v>634</v>
      </c>
      <c r="B1237" s="171">
        <v>2029</v>
      </c>
      <c r="C1237" s="171">
        <v>12</v>
      </c>
      <c r="D1237" s="171" t="s">
        <v>5228</v>
      </c>
      <c r="E1237" s="172">
        <v>0</v>
      </c>
      <c r="F1237" s="172">
        <v>0</v>
      </c>
      <c r="G1237" s="172">
        <f>IF(portfolio_toggle!$A$1=46,E1237,
IF(portfolio_toggle!$A$1=38,F1237,
"error: please specify 38 or 46 MMT"))</f>
        <v>0</v>
      </c>
    </row>
    <row r="1238" spans="1:7" x14ac:dyDescent="0.3">
      <c r="A1238" s="171" t="s">
        <v>634</v>
      </c>
      <c r="B1238" s="171">
        <v>2030</v>
      </c>
      <c r="C1238" s="171">
        <v>1</v>
      </c>
      <c r="D1238" s="171" t="s">
        <v>5229</v>
      </c>
      <c r="E1238" s="172">
        <v>2.5714285714285714E-2</v>
      </c>
      <c r="F1238" s="172">
        <v>1.3263142857142855E-2</v>
      </c>
      <c r="G1238" s="172">
        <f>IF(portfolio_toggle!$A$1=46,E1238,
IF(portfolio_toggle!$A$1=38,F1238,
"error: please specify 38 or 46 MMT"))</f>
        <v>2.5714285714285714E-2</v>
      </c>
    </row>
    <row r="1239" spans="1:7" x14ac:dyDescent="0.3">
      <c r="A1239" s="171" t="s">
        <v>634</v>
      </c>
      <c r="B1239" s="171">
        <v>2030</v>
      </c>
      <c r="C1239" s="171">
        <v>2</v>
      </c>
      <c r="D1239" s="171" t="s">
        <v>5230</v>
      </c>
      <c r="E1239" s="172">
        <v>1.9285714285714285E-2</v>
      </c>
      <c r="F1239" s="172">
        <v>9.9473571428571415E-3</v>
      </c>
      <c r="G1239" s="172">
        <f>IF(portfolio_toggle!$A$1=46,E1239,
IF(portfolio_toggle!$A$1=38,F1239,
"error: please specify 38 or 46 MMT"))</f>
        <v>1.9285714285714285E-2</v>
      </c>
    </row>
    <row r="1240" spans="1:7" x14ac:dyDescent="0.3">
      <c r="A1240" s="171" t="s">
        <v>634</v>
      </c>
      <c r="B1240" s="171">
        <v>2030</v>
      </c>
      <c r="C1240" s="171">
        <v>3</v>
      </c>
      <c r="D1240" s="171" t="s">
        <v>5231</v>
      </c>
      <c r="E1240" s="172">
        <v>0.1157142857142857</v>
      </c>
      <c r="F1240" s="172">
        <v>5.9684142857142845E-2</v>
      </c>
      <c r="G1240" s="172">
        <f>IF(portfolio_toggle!$A$1=46,E1240,
IF(portfolio_toggle!$A$1=38,F1240,
"error: please specify 38 or 46 MMT"))</f>
        <v>0.1157142857142857</v>
      </c>
    </row>
    <row r="1241" spans="1:7" x14ac:dyDescent="0.3">
      <c r="A1241" s="171" t="s">
        <v>634</v>
      </c>
      <c r="B1241" s="171">
        <v>2030</v>
      </c>
      <c r="C1241" s="171">
        <v>4</v>
      </c>
      <c r="D1241" s="171" t="s">
        <v>5232</v>
      </c>
      <c r="E1241" s="172">
        <v>9.6428571428571419E-2</v>
      </c>
      <c r="F1241" s="172">
        <v>4.9736785714285706E-2</v>
      </c>
      <c r="G1241" s="172">
        <f>IF(portfolio_toggle!$A$1=46,E1241,
IF(portfolio_toggle!$A$1=38,F1241,
"error: please specify 38 or 46 MMT"))</f>
        <v>9.6428571428571419E-2</v>
      </c>
    </row>
    <row r="1242" spans="1:7" x14ac:dyDescent="0.3">
      <c r="A1242" s="171" t="s">
        <v>634</v>
      </c>
      <c r="B1242" s="171">
        <v>2030</v>
      </c>
      <c r="C1242" s="171">
        <v>5</v>
      </c>
      <c r="D1242" s="171" t="s">
        <v>5233</v>
      </c>
      <c r="E1242" s="172">
        <v>0.10285714285714286</v>
      </c>
      <c r="F1242" s="172">
        <v>5.3052571428571421E-2</v>
      </c>
      <c r="G1242" s="172">
        <f>IF(portfolio_toggle!$A$1=46,E1242,
IF(portfolio_toggle!$A$1=38,F1242,
"error: please specify 38 or 46 MMT"))</f>
        <v>0.10285714285714286</v>
      </c>
    </row>
    <row r="1243" spans="1:7" x14ac:dyDescent="0.3">
      <c r="A1243" s="171" t="s">
        <v>634</v>
      </c>
      <c r="B1243" s="171">
        <v>2030</v>
      </c>
      <c r="C1243" s="171">
        <v>6</v>
      </c>
      <c r="D1243" s="171" t="s">
        <v>5234</v>
      </c>
      <c r="E1243" s="172">
        <v>0.19928571428571426</v>
      </c>
      <c r="F1243" s="172">
        <v>0.10278935714285713</v>
      </c>
      <c r="G1243" s="172">
        <f>IF(portfolio_toggle!$A$1=46,E1243,
IF(portfolio_toggle!$A$1=38,F1243,
"error: please specify 38 or 46 MMT"))</f>
        <v>0.19928571428571426</v>
      </c>
    </row>
    <row r="1244" spans="1:7" x14ac:dyDescent="0.3">
      <c r="A1244" s="171" t="s">
        <v>634</v>
      </c>
      <c r="B1244" s="171">
        <v>2030</v>
      </c>
      <c r="C1244" s="171">
        <v>7</v>
      </c>
      <c r="D1244" s="171" t="s">
        <v>5235</v>
      </c>
      <c r="E1244" s="172">
        <v>0.25071428571428572</v>
      </c>
      <c r="F1244" s="172">
        <v>0.12931564285714284</v>
      </c>
      <c r="G1244" s="172">
        <f>IF(portfolio_toggle!$A$1=46,E1244,
IF(portfolio_toggle!$A$1=38,F1244,
"error: please specify 38 or 46 MMT"))</f>
        <v>0.25071428571428572</v>
      </c>
    </row>
    <row r="1245" spans="1:7" x14ac:dyDescent="0.3">
      <c r="A1245" s="171" t="s">
        <v>634</v>
      </c>
      <c r="B1245" s="171">
        <v>2030</v>
      </c>
      <c r="C1245" s="171">
        <v>8</v>
      </c>
      <c r="D1245" s="171" t="s">
        <v>5236</v>
      </c>
      <c r="E1245" s="172">
        <v>0.17357142857142857</v>
      </c>
      <c r="F1245" s="172">
        <v>8.9526214285714278E-2</v>
      </c>
      <c r="G1245" s="172">
        <f>IF(portfolio_toggle!$A$1=46,E1245,
IF(portfolio_toggle!$A$1=38,F1245,
"error: please specify 38 or 46 MMT"))</f>
        <v>0.17357142857142857</v>
      </c>
    </row>
    <row r="1246" spans="1:7" x14ac:dyDescent="0.3">
      <c r="A1246" s="171" t="s">
        <v>634</v>
      </c>
      <c r="B1246" s="171">
        <v>2030</v>
      </c>
      <c r="C1246" s="171">
        <v>9</v>
      </c>
      <c r="D1246" s="171" t="s">
        <v>5237</v>
      </c>
      <c r="E1246" s="172">
        <v>8.9149750978781611E-2</v>
      </c>
      <c r="F1246" s="172">
        <v>4.6420999999999997E-2</v>
      </c>
      <c r="G1246" s="172">
        <f>IF(portfolio_toggle!$A$1=46,E1246,
IF(portfolio_toggle!$A$1=38,F1246,
"error: please specify 38 or 46 MMT"))</f>
        <v>8.9149750978781611E-2</v>
      </c>
    </row>
    <row r="1247" spans="1:7" x14ac:dyDescent="0.3">
      <c r="A1247" s="171" t="s">
        <v>634</v>
      </c>
      <c r="B1247" s="171">
        <v>2030</v>
      </c>
      <c r="C1247" s="171">
        <v>10</v>
      </c>
      <c r="D1247" s="171" t="s">
        <v>5238</v>
      </c>
      <c r="E1247" s="172">
        <v>1.2857142857142857E-2</v>
      </c>
      <c r="F1247" s="172">
        <v>6.6315714285714276E-3</v>
      </c>
      <c r="G1247" s="172">
        <f>IF(portfolio_toggle!$A$1=46,E1247,
IF(portfolio_toggle!$A$1=38,F1247,
"error: please specify 38 or 46 MMT"))</f>
        <v>1.2857142857142857E-2</v>
      </c>
    </row>
    <row r="1248" spans="1:7" x14ac:dyDescent="0.3">
      <c r="A1248" s="171" t="s">
        <v>634</v>
      </c>
      <c r="B1248" s="171">
        <v>2030</v>
      </c>
      <c r="C1248" s="171">
        <v>11</v>
      </c>
      <c r="D1248" s="171" t="s">
        <v>5239</v>
      </c>
      <c r="E1248" s="172">
        <v>1.2857142857142857E-2</v>
      </c>
      <c r="F1248" s="172">
        <v>6.6315714285714276E-3</v>
      </c>
      <c r="G1248" s="172">
        <f>IF(portfolio_toggle!$A$1=46,E1248,
IF(portfolio_toggle!$A$1=38,F1248,
"error: please specify 38 or 46 MMT"))</f>
        <v>1.2857142857142857E-2</v>
      </c>
    </row>
    <row r="1249" spans="1:7" x14ac:dyDescent="0.3">
      <c r="A1249" s="171" t="s">
        <v>634</v>
      </c>
      <c r="B1249" s="171">
        <v>2030</v>
      </c>
      <c r="C1249" s="171">
        <v>12</v>
      </c>
      <c r="D1249" s="171" t="s">
        <v>5240</v>
      </c>
      <c r="E1249" s="172">
        <v>0</v>
      </c>
      <c r="F1249" s="172">
        <v>0</v>
      </c>
      <c r="G1249" s="172">
        <f>IF(portfolio_toggle!$A$1=46,E1249,
IF(portfolio_toggle!$A$1=38,F1249,
"error: please specify 38 or 46 MMT"))</f>
        <v>0</v>
      </c>
    </row>
    <row r="1250" spans="1:7" x14ac:dyDescent="0.3">
      <c r="A1250" s="171" t="s">
        <v>635</v>
      </c>
      <c r="B1250" s="171">
        <v>2020</v>
      </c>
      <c r="C1250" s="171">
        <v>1</v>
      </c>
      <c r="D1250" s="171" t="s">
        <v>5241</v>
      </c>
      <c r="E1250" s="172">
        <v>1</v>
      </c>
      <c r="F1250" s="172">
        <v>1</v>
      </c>
      <c r="G1250" s="172">
        <f>IF(portfolio_toggle!$A$1=46,E1250,
IF(portfolio_toggle!$A$1=38,F1250,
"error: please specify 38 or 46 MMT"))</f>
        <v>1</v>
      </c>
    </row>
    <row r="1251" spans="1:7" x14ac:dyDescent="0.3">
      <c r="A1251" s="171" t="s">
        <v>635</v>
      </c>
      <c r="B1251" s="171">
        <v>2020</v>
      </c>
      <c r="C1251" s="171">
        <v>2</v>
      </c>
      <c r="D1251" s="171" t="s">
        <v>5242</v>
      </c>
      <c r="E1251" s="172">
        <v>1</v>
      </c>
      <c r="F1251" s="172">
        <v>1</v>
      </c>
      <c r="G1251" s="172">
        <f>IF(portfolio_toggle!$A$1=46,E1251,
IF(portfolio_toggle!$A$1=38,F1251,
"error: please specify 38 or 46 MMT"))</f>
        <v>1</v>
      </c>
    </row>
    <row r="1252" spans="1:7" x14ac:dyDescent="0.3">
      <c r="A1252" s="171" t="s">
        <v>635</v>
      </c>
      <c r="B1252" s="171">
        <v>2020</v>
      </c>
      <c r="C1252" s="171">
        <v>3</v>
      </c>
      <c r="D1252" s="171" t="s">
        <v>5243</v>
      </c>
      <c r="E1252" s="172">
        <v>1</v>
      </c>
      <c r="F1252" s="172">
        <v>1</v>
      </c>
      <c r="G1252" s="172">
        <f>IF(portfolio_toggle!$A$1=46,E1252,
IF(portfolio_toggle!$A$1=38,F1252,
"error: please specify 38 or 46 MMT"))</f>
        <v>1</v>
      </c>
    </row>
    <row r="1253" spans="1:7" x14ac:dyDescent="0.3">
      <c r="A1253" s="171" t="s">
        <v>635</v>
      </c>
      <c r="B1253" s="171">
        <v>2020</v>
      </c>
      <c r="C1253" s="171">
        <v>4</v>
      </c>
      <c r="D1253" s="171" t="s">
        <v>5244</v>
      </c>
      <c r="E1253" s="172">
        <v>1</v>
      </c>
      <c r="F1253" s="172">
        <v>1</v>
      </c>
      <c r="G1253" s="172">
        <f>IF(portfolio_toggle!$A$1=46,E1253,
IF(portfolio_toggle!$A$1=38,F1253,
"error: please specify 38 or 46 MMT"))</f>
        <v>1</v>
      </c>
    </row>
    <row r="1254" spans="1:7" x14ac:dyDescent="0.3">
      <c r="A1254" s="171" t="s">
        <v>635</v>
      </c>
      <c r="B1254" s="171">
        <v>2020</v>
      </c>
      <c r="C1254" s="171">
        <v>5</v>
      </c>
      <c r="D1254" s="171" t="s">
        <v>5245</v>
      </c>
      <c r="E1254" s="172">
        <v>1</v>
      </c>
      <c r="F1254" s="172">
        <v>1</v>
      </c>
      <c r="G1254" s="172">
        <f>IF(portfolio_toggle!$A$1=46,E1254,
IF(portfolio_toggle!$A$1=38,F1254,
"error: please specify 38 or 46 MMT"))</f>
        <v>1</v>
      </c>
    </row>
    <row r="1255" spans="1:7" x14ac:dyDescent="0.3">
      <c r="A1255" s="171" t="s">
        <v>635</v>
      </c>
      <c r="B1255" s="171">
        <v>2020</v>
      </c>
      <c r="C1255" s="171">
        <v>6</v>
      </c>
      <c r="D1255" s="171" t="s">
        <v>5246</v>
      </c>
      <c r="E1255" s="172">
        <v>1</v>
      </c>
      <c r="F1255" s="172">
        <v>1</v>
      </c>
      <c r="G1255" s="172">
        <f>IF(portfolio_toggle!$A$1=46,E1255,
IF(portfolio_toggle!$A$1=38,F1255,
"error: please specify 38 or 46 MMT"))</f>
        <v>1</v>
      </c>
    </row>
    <row r="1256" spans="1:7" x14ac:dyDescent="0.3">
      <c r="A1256" s="171" t="s">
        <v>635</v>
      </c>
      <c r="B1256" s="171">
        <v>2020</v>
      </c>
      <c r="C1256" s="171">
        <v>7</v>
      </c>
      <c r="D1256" s="171" t="s">
        <v>5247</v>
      </c>
      <c r="E1256" s="172">
        <v>1</v>
      </c>
      <c r="F1256" s="172">
        <v>1</v>
      </c>
      <c r="G1256" s="172">
        <f>IF(portfolio_toggle!$A$1=46,E1256,
IF(portfolio_toggle!$A$1=38,F1256,
"error: please specify 38 or 46 MMT"))</f>
        <v>1</v>
      </c>
    </row>
    <row r="1257" spans="1:7" x14ac:dyDescent="0.3">
      <c r="A1257" s="171" t="s">
        <v>635</v>
      </c>
      <c r="B1257" s="171">
        <v>2020</v>
      </c>
      <c r="C1257" s="171">
        <v>8</v>
      </c>
      <c r="D1257" s="171" t="s">
        <v>5248</v>
      </c>
      <c r="E1257" s="172">
        <v>1</v>
      </c>
      <c r="F1257" s="172">
        <v>1</v>
      </c>
      <c r="G1257" s="172">
        <f>IF(portfolio_toggle!$A$1=46,E1257,
IF(portfolio_toggle!$A$1=38,F1257,
"error: please specify 38 or 46 MMT"))</f>
        <v>1</v>
      </c>
    </row>
    <row r="1258" spans="1:7" x14ac:dyDescent="0.3">
      <c r="A1258" s="171" t="s">
        <v>635</v>
      </c>
      <c r="B1258" s="171">
        <v>2020</v>
      </c>
      <c r="C1258" s="171">
        <v>9</v>
      </c>
      <c r="D1258" s="171" t="s">
        <v>5249</v>
      </c>
      <c r="E1258" s="172">
        <v>1</v>
      </c>
      <c r="F1258" s="172">
        <v>1</v>
      </c>
      <c r="G1258" s="172">
        <f>IF(portfolio_toggle!$A$1=46,E1258,
IF(portfolio_toggle!$A$1=38,F1258,
"error: please specify 38 or 46 MMT"))</f>
        <v>1</v>
      </c>
    </row>
    <row r="1259" spans="1:7" x14ac:dyDescent="0.3">
      <c r="A1259" s="171" t="s">
        <v>635</v>
      </c>
      <c r="B1259" s="171">
        <v>2020</v>
      </c>
      <c r="C1259" s="171">
        <v>10</v>
      </c>
      <c r="D1259" s="171" t="s">
        <v>5250</v>
      </c>
      <c r="E1259" s="172">
        <v>1</v>
      </c>
      <c r="F1259" s="172">
        <v>1</v>
      </c>
      <c r="G1259" s="172">
        <f>IF(portfolio_toggle!$A$1=46,E1259,
IF(portfolio_toggle!$A$1=38,F1259,
"error: please specify 38 or 46 MMT"))</f>
        <v>1</v>
      </c>
    </row>
    <row r="1260" spans="1:7" x14ac:dyDescent="0.3">
      <c r="A1260" s="171" t="s">
        <v>635</v>
      </c>
      <c r="B1260" s="171">
        <v>2020</v>
      </c>
      <c r="C1260" s="171">
        <v>11</v>
      </c>
      <c r="D1260" s="171" t="s">
        <v>5251</v>
      </c>
      <c r="E1260" s="172">
        <v>1</v>
      </c>
      <c r="F1260" s="172">
        <v>1</v>
      </c>
      <c r="G1260" s="172">
        <f>IF(portfolio_toggle!$A$1=46,E1260,
IF(portfolio_toggle!$A$1=38,F1260,
"error: please specify 38 or 46 MMT"))</f>
        <v>1</v>
      </c>
    </row>
    <row r="1261" spans="1:7" x14ac:dyDescent="0.3">
      <c r="A1261" s="171" t="s">
        <v>635</v>
      </c>
      <c r="B1261" s="171">
        <v>2020</v>
      </c>
      <c r="C1261" s="171">
        <v>12</v>
      </c>
      <c r="D1261" s="171" t="s">
        <v>5252</v>
      </c>
      <c r="E1261" s="172">
        <v>1</v>
      </c>
      <c r="F1261" s="172">
        <v>1</v>
      </c>
      <c r="G1261" s="172">
        <f>IF(portfolio_toggle!$A$1=46,E1261,
IF(portfolio_toggle!$A$1=38,F1261,
"error: please specify 38 or 46 MMT"))</f>
        <v>1</v>
      </c>
    </row>
    <row r="1262" spans="1:7" x14ac:dyDescent="0.3">
      <c r="A1262" s="171" t="s">
        <v>635</v>
      </c>
      <c r="B1262" s="171">
        <v>2021</v>
      </c>
      <c r="C1262" s="171">
        <v>1</v>
      </c>
      <c r="D1262" s="171" t="s">
        <v>5253</v>
      </c>
      <c r="E1262" s="172">
        <v>1</v>
      </c>
      <c r="F1262" s="172">
        <v>1</v>
      </c>
      <c r="G1262" s="172">
        <f>IF(portfolio_toggle!$A$1=46,E1262,
IF(portfolio_toggle!$A$1=38,F1262,
"error: please specify 38 or 46 MMT"))</f>
        <v>1</v>
      </c>
    </row>
    <row r="1263" spans="1:7" x14ac:dyDescent="0.3">
      <c r="A1263" s="171" t="s">
        <v>635</v>
      </c>
      <c r="B1263" s="171">
        <v>2021</v>
      </c>
      <c r="C1263" s="171">
        <v>2</v>
      </c>
      <c r="D1263" s="171" t="s">
        <v>5254</v>
      </c>
      <c r="E1263" s="172">
        <v>1</v>
      </c>
      <c r="F1263" s="172">
        <v>1</v>
      </c>
      <c r="G1263" s="172">
        <f>IF(portfolio_toggle!$A$1=46,E1263,
IF(portfolio_toggle!$A$1=38,F1263,
"error: please specify 38 or 46 MMT"))</f>
        <v>1</v>
      </c>
    </row>
    <row r="1264" spans="1:7" x14ac:dyDescent="0.3">
      <c r="A1264" s="171" t="s">
        <v>635</v>
      </c>
      <c r="B1264" s="171">
        <v>2021</v>
      </c>
      <c r="C1264" s="171">
        <v>3</v>
      </c>
      <c r="D1264" s="171" t="s">
        <v>5255</v>
      </c>
      <c r="E1264" s="172">
        <v>1</v>
      </c>
      <c r="F1264" s="172">
        <v>1</v>
      </c>
      <c r="G1264" s="172">
        <f>IF(portfolio_toggle!$A$1=46,E1264,
IF(portfolio_toggle!$A$1=38,F1264,
"error: please specify 38 or 46 MMT"))</f>
        <v>1</v>
      </c>
    </row>
    <row r="1265" spans="1:7" x14ac:dyDescent="0.3">
      <c r="A1265" s="171" t="s">
        <v>635</v>
      </c>
      <c r="B1265" s="171">
        <v>2021</v>
      </c>
      <c r="C1265" s="171">
        <v>4</v>
      </c>
      <c r="D1265" s="171" t="s">
        <v>5256</v>
      </c>
      <c r="E1265" s="172">
        <v>1</v>
      </c>
      <c r="F1265" s="172">
        <v>1</v>
      </c>
      <c r="G1265" s="172">
        <f>IF(portfolio_toggle!$A$1=46,E1265,
IF(portfolio_toggle!$A$1=38,F1265,
"error: please specify 38 or 46 MMT"))</f>
        <v>1</v>
      </c>
    </row>
    <row r="1266" spans="1:7" x14ac:dyDescent="0.3">
      <c r="A1266" s="171" t="s">
        <v>635</v>
      </c>
      <c r="B1266" s="171">
        <v>2021</v>
      </c>
      <c r="C1266" s="171">
        <v>5</v>
      </c>
      <c r="D1266" s="171" t="s">
        <v>5257</v>
      </c>
      <c r="E1266" s="172">
        <v>1</v>
      </c>
      <c r="F1266" s="172">
        <v>1</v>
      </c>
      <c r="G1266" s="172">
        <f>IF(portfolio_toggle!$A$1=46,E1266,
IF(portfolio_toggle!$A$1=38,F1266,
"error: please specify 38 or 46 MMT"))</f>
        <v>1</v>
      </c>
    </row>
    <row r="1267" spans="1:7" x14ac:dyDescent="0.3">
      <c r="A1267" s="171" t="s">
        <v>635</v>
      </c>
      <c r="B1267" s="171">
        <v>2021</v>
      </c>
      <c r="C1267" s="171">
        <v>6</v>
      </c>
      <c r="D1267" s="171" t="s">
        <v>5258</v>
      </c>
      <c r="E1267" s="172">
        <v>1</v>
      </c>
      <c r="F1267" s="172">
        <v>1</v>
      </c>
      <c r="G1267" s="172">
        <f>IF(portfolio_toggle!$A$1=46,E1267,
IF(portfolio_toggle!$A$1=38,F1267,
"error: please specify 38 or 46 MMT"))</f>
        <v>1</v>
      </c>
    </row>
    <row r="1268" spans="1:7" x14ac:dyDescent="0.3">
      <c r="A1268" s="171" t="s">
        <v>635</v>
      </c>
      <c r="B1268" s="171">
        <v>2021</v>
      </c>
      <c r="C1268" s="171">
        <v>7</v>
      </c>
      <c r="D1268" s="171" t="s">
        <v>5259</v>
      </c>
      <c r="E1268" s="172">
        <v>1</v>
      </c>
      <c r="F1268" s="172">
        <v>1</v>
      </c>
      <c r="G1268" s="172">
        <f>IF(portfolio_toggle!$A$1=46,E1268,
IF(portfolio_toggle!$A$1=38,F1268,
"error: please specify 38 or 46 MMT"))</f>
        <v>1</v>
      </c>
    </row>
    <row r="1269" spans="1:7" x14ac:dyDescent="0.3">
      <c r="A1269" s="171" t="s">
        <v>635</v>
      </c>
      <c r="B1269" s="171">
        <v>2021</v>
      </c>
      <c r="C1269" s="171">
        <v>8</v>
      </c>
      <c r="D1269" s="171" t="s">
        <v>5260</v>
      </c>
      <c r="E1269" s="172">
        <v>1</v>
      </c>
      <c r="F1269" s="172">
        <v>1</v>
      </c>
      <c r="G1269" s="172">
        <f>IF(portfolio_toggle!$A$1=46,E1269,
IF(portfolio_toggle!$A$1=38,F1269,
"error: please specify 38 or 46 MMT"))</f>
        <v>1</v>
      </c>
    </row>
    <row r="1270" spans="1:7" x14ac:dyDescent="0.3">
      <c r="A1270" s="171" t="s">
        <v>635</v>
      </c>
      <c r="B1270" s="171">
        <v>2021</v>
      </c>
      <c r="C1270" s="171">
        <v>9</v>
      </c>
      <c r="D1270" s="171" t="s">
        <v>5261</v>
      </c>
      <c r="E1270" s="172">
        <v>1</v>
      </c>
      <c r="F1270" s="172">
        <v>1</v>
      </c>
      <c r="G1270" s="172">
        <f>IF(portfolio_toggle!$A$1=46,E1270,
IF(portfolio_toggle!$A$1=38,F1270,
"error: please specify 38 or 46 MMT"))</f>
        <v>1</v>
      </c>
    </row>
    <row r="1271" spans="1:7" x14ac:dyDescent="0.3">
      <c r="A1271" s="171" t="s">
        <v>635</v>
      </c>
      <c r="B1271" s="171">
        <v>2021</v>
      </c>
      <c r="C1271" s="171">
        <v>10</v>
      </c>
      <c r="D1271" s="171" t="s">
        <v>5262</v>
      </c>
      <c r="E1271" s="172">
        <v>1</v>
      </c>
      <c r="F1271" s="172">
        <v>1</v>
      </c>
      <c r="G1271" s="172">
        <f>IF(portfolio_toggle!$A$1=46,E1271,
IF(portfolio_toggle!$A$1=38,F1271,
"error: please specify 38 or 46 MMT"))</f>
        <v>1</v>
      </c>
    </row>
    <row r="1272" spans="1:7" x14ac:dyDescent="0.3">
      <c r="A1272" s="171" t="s">
        <v>635</v>
      </c>
      <c r="B1272" s="171">
        <v>2021</v>
      </c>
      <c r="C1272" s="171">
        <v>11</v>
      </c>
      <c r="D1272" s="171" t="s">
        <v>5263</v>
      </c>
      <c r="E1272" s="172">
        <v>1</v>
      </c>
      <c r="F1272" s="172">
        <v>1</v>
      </c>
      <c r="G1272" s="172">
        <f>IF(portfolio_toggle!$A$1=46,E1272,
IF(portfolio_toggle!$A$1=38,F1272,
"error: please specify 38 or 46 MMT"))</f>
        <v>1</v>
      </c>
    </row>
    <row r="1273" spans="1:7" x14ac:dyDescent="0.3">
      <c r="A1273" s="171" t="s">
        <v>635</v>
      </c>
      <c r="B1273" s="171">
        <v>2021</v>
      </c>
      <c r="C1273" s="171">
        <v>12</v>
      </c>
      <c r="D1273" s="171" t="s">
        <v>5264</v>
      </c>
      <c r="E1273" s="172">
        <v>1</v>
      </c>
      <c r="F1273" s="172">
        <v>1</v>
      </c>
      <c r="G1273" s="172">
        <f>IF(portfolio_toggle!$A$1=46,E1273,
IF(portfolio_toggle!$A$1=38,F1273,
"error: please specify 38 or 46 MMT"))</f>
        <v>1</v>
      </c>
    </row>
    <row r="1274" spans="1:7" x14ac:dyDescent="0.3">
      <c r="A1274" s="171" t="s">
        <v>635</v>
      </c>
      <c r="B1274" s="171">
        <v>2022</v>
      </c>
      <c r="C1274" s="171">
        <v>1</v>
      </c>
      <c r="D1274" s="171" t="s">
        <v>5265</v>
      </c>
      <c r="E1274" s="172">
        <v>1</v>
      </c>
      <c r="F1274" s="172">
        <v>1</v>
      </c>
      <c r="G1274" s="172">
        <f>IF(portfolio_toggle!$A$1=46,E1274,
IF(portfolio_toggle!$A$1=38,F1274,
"error: please specify 38 or 46 MMT"))</f>
        <v>1</v>
      </c>
    </row>
    <row r="1275" spans="1:7" x14ac:dyDescent="0.3">
      <c r="A1275" s="171" t="s">
        <v>635</v>
      </c>
      <c r="B1275" s="171">
        <v>2022</v>
      </c>
      <c r="C1275" s="171">
        <v>2</v>
      </c>
      <c r="D1275" s="171" t="s">
        <v>5266</v>
      </c>
      <c r="E1275" s="172">
        <v>1</v>
      </c>
      <c r="F1275" s="172">
        <v>1</v>
      </c>
      <c r="G1275" s="172">
        <f>IF(portfolio_toggle!$A$1=46,E1275,
IF(portfolio_toggle!$A$1=38,F1275,
"error: please specify 38 or 46 MMT"))</f>
        <v>1</v>
      </c>
    </row>
    <row r="1276" spans="1:7" x14ac:dyDescent="0.3">
      <c r="A1276" s="171" t="s">
        <v>635</v>
      </c>
      <c r="B1276" s="171">
        <v>2022</v>
      </c>
      <c r="C1276" s="171">
        <v>3</v>
      </c>
      <c r="D1276" s="171" t="s">
        <v>5267</v>
      </c>
      <c r="E1276" s="172">
        <v>1</v>
      </c>
      <c r="F1276" s="172">
        <v>1</v>
      </c>
      <c r="G1276" s="172">
        <f>IF(portfolio_toggle!$A$1=46,E1276,
IF(portfolio_toggle!$A$1=38,F1276,
"error: please specify 38 or 46 MMT"))</f>
        <v>1</v>
      </c>
    </row>
    <row r="1277" spans="1:7" x14ac:dyDescent="0.3">
      <c r="A1277" s="171" t="s">
        <v>635</v>
      </c>
      <c r="B1277" s="171">
        <v>2022</v>
      </c>
      <c r="C1277" s="171">
        <v>4</v>
      </c>
      <c r="D1277" s="171" t="s">
        <v>5268</v>
      </c>
      <c r="E1277" s="172">
        <v>1</v>
      </c>
      <c r="F1277" s="172">
        <v>1</v>
      </c>
      <c r="G1277" s="172">
        <f>IF(portfolio_toggle!$A$1=46,E1277,
IF(portfolio_toggle!$A$1=38,F1277,
"error: please specify 38 or 46 MMT"))</f>
        <v>1</v>
      </c>
    </row>
    <row r="1278" spans="1:7" x14ac:dyDescent="0.3">
      <c r="A1278" s="171" t="s">
        <v>635</v>
      </c>
      <c r="B1278" s="171">
        <v>2022</v>
      </c>
      <c r="C1278" s="171">
        <v>5</v>
      </c>
      <c r="D1278" s="171" t="s">
        <v>5269</v>
      </c>
      <c r="E1278" s="172">
        <v>1</v>
      </c>
      <c r="F1278" s="172">
        <v>1</v>
      </c>
      <c r="G1278" s="172">
        <f>IF(portfolio_toggle!$A$1=46,E1278,
IF(portfolio_toggle!$A$1=38,F1278,
"error: please specify 38 or 46 MMT"))</f>
        <v>1</v>
      </c>
    </row>
    <row r="1279" spans="1:7" x14ac:dyDescent="0.3">
      <c r="A1279" s="171" t="s">
        <v>635</v>
      </c>
      <c r="B1279" s="171">
        <v>2022</v>
      </c>
      <c r="C1279" s="171">
        <v>6</v>
      </c>
      <c r="D1279" s="171" t="s">
        <v>5270</v>
      </c>
      <c r="E1279" s="172">
        <v>1</v>
      </c>
      <c r="F1279" s="172">
        <v>1</v>
      </c>
      <c r="G1279" s="172">
        <f>IF(portfolio_toggle!$A$1=46,E1279,
IF(portfolio_toggle!$A$1=38,F1279,
"error: please specify 38 or 46 MMT"))</f>
        <v>1</v>
      </c>
    </row>
    <row r="1280" spans="1:7" x14ac:dyDescent="0.3">
      <c r="A1280" s="171" t="s">
        <v>635</v>
      </c>
      <c r="B1280" s="171">
        <v>2022</v>
      </c>
      <c r="C1280" s="171">
        <v>7</v>
      </c>
      <c r="D1280" s="171" t="s">
        <v>5271</v>
      </c>
      <c r="E1280" s="172">
        <v>1</v>
      </c>
      <c r="F1280" s="172">
        <v>1</v>
      </c>
      <c r="G1280" s="172">
        <f>IF(portfolio_toggle!$A$1=46,E1280,
IF(portfolio_toggle!$A$1=38,F1280,
"error: please specify 38 or 46 MMT"))</f>
        <v>1</v>
      </c>
    </row>
    <row r="1281" spans="1:7" x14ac:dyDescent="0.3">
      <c r="A1281" s="171" t="s">
        <v>635</v>
      </c>
      <c r="B1281" s="171">
        <v>2022</v>
      </c>
      <c r="C1281" s="171">
        <v>8</v>
      </c>
      <c r="D1281" s="171" t="s">
        <v>5272</v>
      </c>
      <c r="E1281" s="172">
        <v>1</v>
      </c>
      <c r="F1281" s="172">
        <v>1</v>
      </c>
      <c r="G1281" s="172">
        <f>IF(portfolio_toggle!$A$1=46,E1281,
IF(portfolio_toggle!$A$1=38,F1281,
"error: please specify 38 or 46 MMT"))</f>
        <v>1</v>
      </c>
    </row>
    <row r="1282" spans="1:7" x14ac:dyDescent="0.3">
      <c r="A1282" s="171" t="s">
        <v>635</v>
      </c>
      <c r="B1282" s="171">
        <v>2022</v>
      </c>
      <c r="C1282" s="171">
        <v>9</v>
      </c>
      <c r="D1282" s="171" t="s">
        <v>5273</v>
      </c>
      <c r="E1282" s="172">
        <v>1</v>
      </c>
      <c r="F1282" s="172">
        <v>1</v>
      </c>
      <c r="G1282" s="172">
        <f>IF(portfolio_toggle!$A$1=46,E1282,
IF(portfolio_toggle!$A$1=38,F1282,
"error: please specify 38 or 46 MMT"))</f>
        <v>1</v>
      </c>
    </row>
    <row r="1283" spans="1:7" x14ac:dyDescent="0.3">
      <c r="A1283" s="171" t="s">
        <v>635</v>
      </c>
      <c r="B1283" s="171">
        <v>2022</v>
      </c>
      <c r="C1283" s="171">
        <v>10</v>
      </c>
      <c r="D1283" s="171" t="s">
        <v>5274</v>
      </c>
      <c r="E1283" s="172">
        <v>1</v>
      </c>
      <c r="F1283" s="172">
        <v>1</v>
      </c>
      <c r="G1283" s="172">
        <f>IF(portfolio_toggle!$A$1=46,E1283,
IF(portfolio_toggle!$A$1=38,F1283,
"error: please specify 38 or 46 MMT"))</f>
        <v>1</v>
      </c>
    </row>
    <row r="1284" spans="1:7" x14ac:dyDescent="0.3">
      <c r="A1284" s="171" t="s">
        <v>635</v>
      </c>
      <c r="B1284" s="171">
        <v>2022</v>
      </c>
      <c r="C1284" s="171">
        <v>11</v>
      </c>
      <c r="D1284" s="171" t="s">
        <v>5275</v>
      </c>
      <c r="E1284" s="172">
        <v>1</v>
      </c>
      <c r="F1284" s="172">
        <v>1</v>
      </c>
      <c r="G1284" s="172">
        <f>IF(portfolio_toggle!$A$1=46,E1284,
IF(portfolio_toggle!$A$1=38,F1284,
"error: please specify 38 or 46 MMT"))</f>
        <v>1</v>
      </c>
    </row>
    <row r="1285" spans="1:7" x14ac:dyDescent="0.3">
      <c r="A1285" s="171" t="s">
        <v>635</v>
      </c>
      <c r="B1285" s="171">
        <v>2022</v>
      </c>
      <c r="C1285" s="171">
        <v>12</v>
      </c>
      <c r="D1285" s="171" t="s">
        <v>5276</v>
      </c>
      <c r="E1285" s="172">
        <v>1</v>
      </c>
      <c r="F1285" s="172">
        <v>1</v>
      </c>
      <c r="G1285" s="172">
        <f>IF(portfolio_toggle!$A$1=46,E1285,
IF(portfolio_toggle!$A$1=38,F1285,
"error: please specify 38 or 46 MMT"))</f>
        <v>1</v>
      </c>
    </row>
    <row r="1286" spans="1:7" x14ac:dyDescent="0.3">
      <c r="A1286" s="171" t="s">
        <v>635</v>
      </c>
      <c r="B1286" s="171">
        <v>2023</v>
      </c>
      <c r="C1286" s="171">
        <v>1</v>
      </c>
      <c r="D1286" s="171" t="s">
        <v>5277</v>
      </c>
      <c r="E1286" s="172">
        <v>1</v>
      </c>
      <c r="F1286" s="172">
        <v>1</v>
      </c>
      <c r="G1286" s="172">
        <f>IF(portfolio_toggle!$A$1=46,E1286,
IF(portfolio_toggle!$A$1=38,F1286,
"error: please specify 38 or 46 MMT"))</f>
        <v>1</v>
      </c>
    </row>
    <row r="1287" spans="1:7" x14ac:dyDescent="0.3">
      <c r="A1287" s="171" t="s">
        <v>635</v>
      </c>
      <c r="B1287" s="171">
        <v>2023</v>
      </c>
      <c r="C1287" s="171">
        <v>2</v>
      </c>
      <c r="D1287" s="171" t="s">
        <v>5278</v>
      </c>
      <c r="E1287" s="172">
        <v>1</v>
      </c>
      <c r="F1287" s="172">
        <v>1</v>
      </c>
      <c r="G1287" s="172">
        <f>IF(portfolio_toggle!$A$1=46,E1287,
IF(portfolio_toggle!$A$1=38,F1287,
"error: please specify 38 or 46 MMT"))</f>
        <v>1</v>
      </c>
    </row>
    <row r="1288" spans="1:7" x14ac:dyDescent="0.3">
      <c r="A1288" s="171" t="s">
        <v>635</v>
      </c>
      <c r="B1288" s="171">
        <v>2023</v>
      </c>
      <c r="C1288" s="171">
        <v>3</v>
      </c>
      <c r="D1288" s="171" t="s">
        <v>5279</v>
      </c>
      <c r="E1288" s="172">
        <v>1</v>
      </c>
      <c r="F1288" s="172">
        <v>1</v>
      </c>
      <c r="G1288" s="172">
        <f>IF(portfolio_toggle!$A$1=46,E1288,
IF(portfolio_toggle!$A$1=38,F1288,
"error: please specify 38 or 46 MMT"))</f>
        <v>1</v>
      </c>
    </row>
    <row r="1289" spans="1:7" x14ac:dyDescent="0.3">
      <c r="A1289" s="171" t="s">
        <v>635</v>
      </c>
      <c r="B1289" s="171">
        <v>2023</v>
      </c>
      <c r="C1289" s="171">
        <v>4</v>
      </c>
      <c r="D1289" s="171" t="s">
        <v>5280</v>
      </c>
      <c r="E1289" s="172">
        <v>1</v>
      </c>
      <c r="F1289" s="172">
        <v>1</v>
      </c>
      <c r="G1289" s="172">
        <f>IF(portfolio_toggle!$A$1=46,E1289,
IF(portfolio_toggle!$A$1=38,F1289,
"error: please specify 38 or 46 MMT"))</f>
        <v>1</v>
      </c>
    </row>
    <row r="1290" spans="1:7" x14ac:dyDescent="0.3">
      <c r="A1290" s="171" t="s">
        <v>635</v>
      </c>
      <c r="B1290" s="171">
        <v>2023</v>
      </c>
      <c r="C1290" s="171">
        <v>5</v>
      </c>
      <c r="D1290" s="171" t="s">
        <v>5281</v>
      </c>
      <c r="E1290" s="172">
        <v>1</v>
      </c>
      <c r="F1290" s="172">
        <v>1</v>
      </c>
      <c r="G1290" s="172">
        <f>IF(portfolio_toggle!$A$1=46,E1290,
IF(portfolio_toggle!$A$1=38,F1290,
"error: please specify 38 or 46 MMT"))</f>
        <v>1</v>
      </c>
    </row>
    <row r="1291" spans="1:7" x14ac:dyDescent="0.3">
      <c r="A1291" s="171" t="s">
        <v>635</v>
      </c>
      <c r="B1291" s="171">
        <v>2023</v>
      </c>
      <c r="C1291" s="171">
        <v>6</v>
      </c>
      <c r="D1291" s="171" t="s">
        <v>5282</v>
      </c>
      <c r="E1291" s="172">
        <v>1</v>
      </c>
      <c r="F1291" s="172">
        <v>1</v>
      </c>
      <c r="G1291" s="172">
        <f>IF(portfolio_toggle!$A$1=46,E1291,
IF(portfolio_toggle!$A$1=38,F1291,
"error: please specify 38 or 46 MMT"))</f>
        <v>1</v>
      </c>
    </row>
    <row r="1292" spans="1:7" x14ac:dyDescent="0.3">
      <c r="A1292" s="171" t="s">
        <v>635</v>
      </c>
      <c r="B1292" s="171">
        <v>2023</v>
      </c>
      <c r="C1292" s="171">
        <v>7</v>
      </c>
      <c r="D1292" s="171" t="s">
        <v>5283</v>
      </c>
      <c r="E1292" s="172">
        <v>1</v>
      </c>
      <c r="F1292" s="172">
        <v>1</v>
      </c>
      <c r="G1292" s="172">
        <f>IF(portfolio_toggle!$A$1=46,E1292,
IF(portfolio_toggle!$A$1=38,F1292,
"error: please specify 38 or 46 MMT"))</f>
        <v>1</v>
      </c>
    </row>
    <row r="1293" spans="1:7" x14ac:dyDescent="0.3">
      <c r="A1293" s="171" t="s">
        <v>635</v>
      </c>
      <c r="B1293" s="171">
        <v>2023</v>
      </c>
      <c r="C1293" s="171">
        <v>8</v>
      </c>
      <c r="D1293" s="171" t="s">
        <v>5284</v>
      </c>
      <c r="E1293" s="172">
        <v>1</v>
      </c>
      <c r="F1293" s="172">
        <v>1</v>
      </c>
      <c r="G1293" s="172">
        <f>IF(portfolio_toggle!$A$1=46,E1293,
IF(portfolio_toggle!$A$1=38,F1293,
"error: please specify 38 or 46 MMT"))</f>
        <v>1</v>
      </c>
    </row>
    <row r="1294" spans="1:7" x14ac:dyDescent="0.3">
      <c r="A1294" s="171" t="s">
        <v>635</v>
      </c>
      <c r="B1294" s="171">
        <v>2023</v>
      </c>
      <c r="C1294" s="171">
        <v>9</v>
      </c>
      <c r="D1294" s="171" t="s">
        <v>5285</v>
      </c>
      <c r="E1294" s="172">
        <v>1</v>
      </c>
      <c r="F1294" s="172">
        <v>1</v>
      </c>
      <c r="G1294" s="172">
        <f>IF(portfolio_toggle!$A$1=46,E1294,
IF(portfolio_toggle!$A$1=38,F1294,
"error: please specify 38 or 46 MMT"))</f>
        <v>1</v>
      </c>
    </row>
    <row r="1295" spans="1:7" x14ac:dyDescent="0.3">
      <c r="A1295" s="171" t="s">
        <v>635</v>
      </c>
      <c r="B1295" s="171">
        <v>2023</v>
      </c>
      <c r="C1295" s="171">
        <v>10</v>
      </c>
      <c r="D1295" s="171" t="s">
        <v>5286</v>
      </c>
      <c r="E1295" s="172">
        <v>1</v>
      </c>
      <c r="F1295" s="172">
        <v>1</v>
      </c>
      <c r="G1295" s="172">
        <f>IF(portfolio_toggle!$A$1=46,E1295,
IF(portfolio_toggle!$A$1=38,F1295,
"error: please specify 38 or 46 MMT"))</f>
        <v>1</v>
      </c>
    </row>
    <row r="1296" spans="1:7" x14ac:dyDescent="0.3">
      <c r="A1296" s="171" t="s">
        <v>635</v>
      </c>
      <c r="B1296" s="171">
        <v>2023</v>
      </c>
      <c r="C1296" s="171">
        <v>11</v>
      </c>
      <c r="D1296" s="171" t="s">
        <v>5287</v>
      </c>
      <c r="E1296" s="172">
        <v>1</v>
      </c>
      <c r="F1296" s="172">
        <v>1</v>
      </c>
      <c r="G1296" s="172">
        <f>IF(portfolio_toggle!$A$1=46,E1296,
IF(portfolio_toggle!$A$1=38,F1296,
"error: please specify 38 or 46 MMT"))</f>
        <v>1</v>
      </c>
    </row>
    <row r="1297" spans="1:7" x14ac:dyDescent="0.3">
      <c r="A1297" s="171" t="s">
        <v>635</v>
      </c>
      <c r="B1297" s="171">
        <v>2023</v>
      </c>
      <c r="C1297" s="171">
        <v>12</v>
      </c>
      <c r="D1297" s="171" t="s">
        <v>5288</v>
      </c>
      <c r="E1297" s="172">
        <v>1</v>
      </c>
      <c r="F1297" s="172">
        <v>1</v>
      </c>
      <c r="G1297" s="172">
        <f>IF(portfolio_toggle!$A$1=46,E1297,
IF(portfolio_toggle!$A$1=38,F1297,
"error: please specify 38 or 46 MMT"))</f>
        <v>1</v>
      </c>
    </row>
    <row r="1298" spans="1:7" x14ac:dyDescent="0.3">
      <c r="A1298" s="171" t="s">
        <v>635</v>
      </c>
      <c r="B1298" s="171">
        <v>2024</v>
      </c>
      <c r="C1298" s="171">
        <v>1</v>
      </c>
      <c r="D1298" s="171" t="s">
        <v>5289</v>
      </c>
      <c r="E1298" s="172">
        <v>1</v>
      </c>
      <c r="F1298" s="172">
        <v>1</v>
      </c>
      <c r="G1298" s="172">
        <f>IF(portfolio_toggle!$A$1=46,E1298,
IF(portfolio_toggle!$A$1=38,F1298,
"error: please specify 38 or 46 MMT"))</f>
        <v>1</v>
      </c>
    </row>
    <row r="1299" spans="1:7" x14ac:dyDescent="0.3">
      <c r="A1299" s="171" t="s">
        <v>635</v>
      </c>
      <c r="B1299" s="171">
        <v>2024</v>
      </c>
      <c r="C1299" s="171">
        <v>2</v>
      </c>
      <c r="D1299" s="171" t="s">
        <v>5290</v>
      </c>
      <c r="E1299" s="172">
        <v>1</v>
      </c>
      <c r="F1299" s="172">
        <v>1</v>
      </c>
      <c r="G1299" s="172">
        <f>IF(portfolio_toggle!$A$1=46,E1299,
IF(portfolio_toggle!$A$1=38,F1299,
"error: please specify 38 or 46 MMT"))</f>
        <v>1</v>
      </c>
    </row>
    <row r="1300" spans="1:7" x14ac:dyDescent="0.3">
      <c r="A1300" s="171" t="s">
        <v>635</v>
      </c>
      <c r="B1300" s="171">
        <v>2024</v>
      </c>
      <c r="C1300" s="171">
        <v>3</v>
      </c>
      <c r="D1300" s="171" t="s">
        <v>5291</v>
      </c>
      <c r="E1300" s="172">
        <v>1</v>
      </c>
      <c r="F1300" s="172">
        <v>1</v>
      </c>
      <c r="G1300" s="172">
        <f>IF(portfolio_toggle!$A$1=46,E1300,
IF(portfolio_toggle!$A$1=38,F1300,
"error: please specify 38 or 46 MMT"))</f>
        <v>1</v>
      </c>
    </row>
    <row r="1301" spans="1:7" x14ac:dyDescent="0.3">
      <c r="A1301" s="171" t="s">
        <v>635</v>
      </c>
      <c r="B1301" s="171">
        <v>2024</v>
      </c>
      <c r="C1301" s="171">
        <v>4</v>
      </c>
      <c r="D1301" s="171" t="s">
        <v>5292</v>
      </c>
      <c r="E1301" s="172">
        <v>1</v>
      </c>
      <c r="F1301" s="172">
        <v>1</v>
      </c>
      <c r="G1301" s="172">
        <f>IF(portfolio_toggle!$A$1=46,E1301,
IF(portfolio_toggle!$A$1=38,F1301,
"error: please specify 38 or 46 MMT"))</f>
        <v>1</v>
      </c>
    </row>
    <row r="1302" spans="1:7" x14ac:dyDescent="0.3">
      <c r="A1302" s="171" t="s">
        <v>635</v>
      </c>
      <c r="B1302" s="171">
        <v>2024</v>
      </c>
      <c r="C1302" s="171">
        <v>5</v>
      </c>
      <c r="D1302" s="171" t="s">
        <v>5293</v>
      </c>
      <c r="E1302" s="172">
        <v>1</v>
      </c>
      <c r="F1302" s="172">
        <v>1</v>
      </c>
      <c r="G1302" s="172">
        <f>IF(portfolio_toggle!$A$1=46,E1302,
IF(portfolio_toggle!$A$1=38,F1302,
"error: please specify 38 or 46 MMT"))</f>
        <v>1</v>
      </c>
    </row>
    <row r="1303" spans="1:7" x14ac:dyDescent="0.3">
      <c r="A1303" s="171" t="s">
        <v>635</v>
      </c>
      <c r="B1303" s="171">
        <v>2024</v>
      </c>
      <c r="C1303" s="171">
        <v>6</v>
      </c>
      <c r="D1303" s="171" t="s">
        <v>5294</v>
      </c>
      <c r="E1303" s="172">
        <v>1</v>
      </c>
      <c r="F1303" s="172">
        <v>1</v>
      </c>
      <c r="G1303" s="172">
        <f>IF(portfolio_toggle!$A$1=46,E1303,
IF(portfolio_toggle!$A$1=38,F1303,
"error: please specify 38 or 46 MMT"))</f>
        <v>1</v>
      </c>
    </row>
    <row r="1304" spans="1:7" x14ac:dyDescent="0.3">
      <c r="A1304" s="171" t="s">
        <v>635</v>
      </c>
      <c r="B1304" s="171">
        <v>2024</v>
      </c>
      <c r="C1304" s="171">
        <v>7</v>
      </c>
      <c r="D1304" s="171" t="s">
        <v>5295</v>
      </c>
      <c r="E1304" s="172">
        <v>1</v>
      </c>
      <c r="F1304" s="172">
        <v>1</v>
      </c>
      <c r="G1304" s="172">
        <f>IF(portfolio_toggle!$A$1=46,E1304,
IF(portfolio_toggle!$A$1=38,F1304,
"error: please specify 38 or 46 MMT"))</f>
        <v>1</v>
      </c>
    </row>
    <row r="1305" spans="1:7" x14ac:dyDescent="0.3">
      <c r="A1305" s="171" t="s">
        <v>635</v>
      </c>
      <c r="B1305" s="171">
        <v>2024</v>
      </c>
      <c r="C1305" s="171">
        <v>8</v>
      </c>
      <c r="D1305" s="171" t="s">
        <v>5296</v>
      </c>
      <c r="E1305" s="172">
        <v>1</v>
      </c>
      <c r="F1305" s="172">
        <v>1</v>
      </c>
      <c r="G1305" s="172">
        <f>IF(portfolio_toggle!$A$1=46,E1305,
IF(portfolio_toggle!$A$1=38,F1305,
"error: please specify 38 or 46 MMT"))</f>
        <v>1</v>
      </c>
    </row>
    <row r="1306" spans="1:7" x14ac:dyDescent="0.3">
      <c r="A1306" s="171" t="s">
        <v>635</v>
      </c>
      <c r="B1306" s="171">
        <v>2024</v>
      </c>
      <c r="C1306" s="171">
        <v>9</v>
      </c>
      <c r="D1306" s="171" t="s">
        <v>5297</v>
      </c>
      <c r="E1306" s="172">
        <v>1</v>
      </c>
      <c r="F1306" s="172">
        <v>1</v>
      </c>
      <c r="G1306" s="172">
        <f>IF(portfolio_toggle!$A$1=46,E1306,
IF(portfolio_toggle!$A$1=38,F1306,
"error: please specify 38 or 46 MMT"))</f>
        <v>1</v>
      </c>
    </row>
    <row r="1307" spans="1:7" x14ac:dyDescent="0.3">
      <c r="A1307" s="171" t="s">
        <v>635</v>
      </c>
      <c r="B1307" s="171">
        <v>2024</v>
      </c>
      <c r="C1307" s="171">
        <v>10</v>
      </c>
      <c r="D1307" s="171" t="s">
        <v>5298</v>
      </c>
      <c r="E1307" s="172">
        <v>1</v>
      </c>
      <c r="F1307" s="172">
        <v>1</v>
      </c>
      <c r="G1307" s="172">
        <f>IF(portfolio_toggle!$A$1=46,E1307,
IF(portfolio_toggle!$A$1=38,F1307,
"error: please specify 38 or 46 MMT"))</f>
        <v>1</v>
      </c>
    </row>
    <row r="1308" spans="1:7" x14ac:dyDescent="0.3">
      <c r="A1308" s="171" t="s">
        <v>635</v>
      </c>
      <c r="B1308" s="171">
        <v>2024</v>
      </c>
      <c r="C1308" s="171">
        <v>11</v>
      </c>
      <c r="D1308" s="171" t="s">
        <v>5299</v>
      </c>
      <c r="E1308" s="172">
        <v>1</v>
      </c>
      <c r="F1308" s="172">
        <v>1</v>
      </c>
      <c r="G1308" s="172">
        <f>IF(portfolio_toggle!$A$1=46,E1308,
IF(portfolio_toggle!$A$1=38,F1308,
"error: please specify 38 or 46 MMT"))</f>
        <v>1</v>
      </c>
    </row>
    <row r="1309" spans="1:7" x14ac:dyDescent="0.3">
      <c r="A1309" s="171" t="s">
        <v>635</v>
      </c>
      <c r="B1309" s="171">
        <v>2024</v>
      </c>
      <c r="C1309" s="171">
        <v>12</v>
      </c>
      <c r="D1309" s="171" t="s">
        <v>5300</v>
      </c>
      <c r="E1309" s="172">
        <v>1</v>
      </c>
      <c r="F1309" s="172">
        <v>1</v>
      </c>
      <c r="G1309" s="172">
        <f>IF(portfolio_toggle!$A$1=46,E1309,
IF(portfolio_toggle!$A$1=38,F1309,
"error: please specify 38 or 46 MMT"))</f>
        <v>1</v>
      </c>
    </row>
    <row r="1310" spans="1:7" x14ac:dyDescent="0.3">
      <c r="A1310" s="171" t="s">
        <v>635</v>
      </c>
      <c r="B1310" s="171">
        <v>2025</v>
      </c>
      <c r="C1310" s="171">
        <v>1</v>
      </c>
      <c r="D1310" s="171" t="s">
        <v>5301</v>
      </c>
      <c r="E1310" s="172">
        <v>1</v>
      </c>
      <c r="F1310" s="172">
        <v>1</v>
      </c>
      <c r="G1310" s="172">
        <f>IF(portfolio_toggle!$A$1=46,E1310,
IF(portfolio_toggle!$A$1=38,F1310,
"error: please specify 38 or 46 MMT"))</f>
        <v>1</v>
      </c>
    </row>
    <row r="1311" spans="1:7" x14ac:dyDescent="0.3">
      <c r="A1311" s="171" t="s">
        <v>635</v>
      </c>
      <c r="B1311" s="171">
        <v>2025</v>
      </c>
      <c r="C1311" s="171">
        <v>2</v>
      </c>
      <c r="D1311" s="171" t="s">
        <v>5302</v>
      </c>
      <c r="E1311" s="172">
        <v>1</v>
      </c>
      <c r="F1311" s="172">
        <v>1</v>
      </c>
      <c r="G1311" s="172">
        <f>IF(portfolio_toggle!$A$1=46,E1311,
IF(portfolio_toggle!$A$1=38,F1311,
"error: please specify 38 or 46 MMT"))</f>
        <v>1</v>
      </c>
    </row>
    <row r="1312" spans="1:7" x14ac:dyDescent="0.3">
      <c r="A1312" s="171" t="s">
        <v>635</v>
      </c>
      <c r="B1312" s="171">
        <v>2025</v>
      </c>
      <c r="C1312" s="171">
        <v>3</v>
      </c>
      <c r="D1312" s="171" t="s">
        <v>5303</v>
      </c>
      <c r="E1312" s="172">
        <v>1</v>
      </c>
      <c r="F1312" s="172">
        <v>1</v>
      </c>
      <c r="G1312" s="172">
        <f>IF(portfolio_toggle!$A$1=46,E1312,
IF(portfolio_toggle!$A$1=38,F1312,
"error: please specify 38 or 46 MMT"))</f>
        <v>1</v>
      </c>
    </row>
    <row r="1313" spans="1:7" x14ac:dyDescent="0.3">
      <c r="A1313" s="171" t="s">
        <v>635</v>
      </c>
      <c r="B1313" s="171">
        <v>2025</v>
      </c>
      <c r="C1313" s="171">
        <v>4</v>
      </c>
      <c r="D1313" s="171" t="s">
        <v>5304</v>
      </c>
      <c r="E1313" s="172">
        <v>1</v>
      </c>
      <c r="F1313" s="172">
        <v>1</v>
      </c>
      <c r="G1313" s="172">
        <f>IF(portfolio_toggle!$A$1=46,E1313,
IF(portfolio_toggle!$A$1=38,F1313,
"error: please specify 38 or 46 MMT"))</f>
        <v>1</v>
      </c>
    </row>
    <row r="1314" spans="1:7" x14ac:dyDescent="0.3">
      <c r="A1314" s="171" t="s">
        <v>635</v>
      </c>
      <c r="B1314" s="171">
        <v>2025</v>
      </c>
      <c r="C1314" s="171">
        <v>5</v>
      </c>
      <c r="D1314" s="171" t="s">
        <v>5305</v>
      </c>
      <c r="E1314" s="172">
        <v>1</v>
      </c>
      <c r="F1314" s="172">
        <v>1</v>
      </c>
      <c r="G1314" s="172">
        <f>IF(portfolio_toggle!$A$1=46,E1314,
IF(portfolio_toggle!$A$1=38,F1314,
"error: please specify 38 or 46 MMT"))</f>
        <v>1</v>
      </c>
    </row>
    <row r="1315" spans="1:7" x14ac:dyDescent="0.3">
      <c r="A1315" s="171" t="s">
        <v>635</v>
      </c>
      <c r="B1315" s="171">
        <v>2025</v>
      </c>
      <c r="C1315" s="171">
        <v>6</v>
      </c>
      <c r="D1315" s="171" t="s">
        <v>5306</v>
      </c>
      <c r="E1315" s="172">
        <v>1</v>
      </c>
      <c r="F1315" s="172">
        <v>1</v>
      </c>
      <c r="G1315" s="172">
        <f>IF(portfolio_toggle!$A$1=46,E1315,
IF(portfolio_toggle!$A$1=38,F1315,
"error: please specify 38 or 46 MMT"))</f>
        <v>1</v>
      </c>
    </row>
    <row r="1316" spans="1:7" x14ac:dyDescent="0.3">
      <c r="A1316" s="171" t="s">
        <v>635</v>
      </c>
      <c r="B1316" s="171">
        <v>2025</v>
      </c>
      <c r="C1316" s="171">
        <v>7</v>
      </c>
      <c r="D1316" s="171" t="s">
        <v>5307</v>
      </c>
      <c r="E1316" s="172">
        <v>1</v>
      </c>
      <c r="F1316" s="172">
        <v>1</v>
      </c>
      <c r="G1316" s="172">
        <f>IF(portfolio_toggle!$A$1=46,E1316,
IF(portfolio_toggle!$A$1=38,F1316,
"error: please specify 38 or 46 MMT"))</f>
        <v>1</v>
      </c>
    </row>
    <row r="1317" spans="1:7" x14ac:dyDescent="0.3">
      <c r="A1317" s="171" t="s">
        <v>635</v>
      </c>
      <c r="B1317" s="171">
        <v>2025</v>
      </c>
      <c r="C1317" s="171">
        <v>8</v>
      </c>
      <c r="D1317" s="171" t="s">
        <v>5308</v>
      </c>
      <c r="E1317" s="172">
        <v>1</v>
      </c>
      <c r="F1317" s="172">
        <v>1</v>
      </c>
      <c r="G1317" s="172">
        <f>IF(portfolio_toggle!$A$1=46,E1317,
IF(portfolio_toggle!$A$1=38,F1317,
"error: please specify 38 or 46 MMT"))</f>
        <v>1</v>
      </c>
    </row>
    <row r="1318" spans="1:7" x14ac:dyDescent="0.3">
      <c r="A1318" s="171" t="s">
        <v>635</v>
      </c>
      <c r="B1318" s="171">
        <v>2025</v>
      </c>
      <c r="C1318" s="171">
        <v>9</v>
      </c>
      <c r="D1318" s="171" t="s">
        <v>5309</v>
      </c>
      <c r="E1318" s="172">
        <v>1</v>
      </c>
      <c r="F1318" s="172">
        <v>1</v>
      </c>
      <c r="G1318" s="172">
        <f>IF(portfolio_toggle!$A$1=46,E1318,
IF(portfolio_toggle!$A$1=38,F1318,
"error: please specify 38 or 46 MMT"))</f>
        <v>1</v>
      </c>
    </row>
    <row r="1319" spans="1:7" x14ac:dyDescent="0.3">
      <c r="A1319" s="171" t="s">
        <v>635</v>
      </c>
      <c r="B1319" s="171">
        <v>2025</v>
      </c>
      <c r="C1319" s="171">
        <v>10</v>
      </c>
      <c r="D1319" s="171" t="s">
        <v>5310</v>
      </c>
      <c r="E1319" s="172">
        <v>1</v>
      </c>
      <c r="F1319" s="172">
        <v>1</v>
      </c>
      <c r="G1319" s="172">
        <f>IF(portfolio_toggle!$A$1=46,E1319,
IF(portfolio_toggle!$A$1=38,F1319,
"error: please specify 38 or 46 MMT"))</f>
        <v>1</v>
      </c>
    </row>
    <row r="1320" spans="1:7" x14ac:dyDescent="0.3">
      <c r="A1320" s="171" t="s">
        <v>635</v>
      </c>
      <c r="B1320" s="171">
        <v>2025</v>
      </c>
      <c r="C1320" s="171">
        <v>11</v>
      </c>
      <c r="D1320" s="171" t="s">
        <v>5311</v>
      </c>
      <c r="E1320" s="172">
        <v>1</v>
      </c>
      <c r="F1320" s="172">
        <v>1</v>
      </c>
      <c r="G1320" s="172">
        <f>IF(portfolio_toggle!$A$1=46,E1320,
IF(portfolio_toggle!$A$1=38,F1320,
"error: please specify 38 or 46 MMT"))</f>
        <v>1</v>
      </c>
    </row>
    <row r="1321" spans="1:7" x14ac:dyDescent="0.3">
      <c r="A1321" s="171" t="s">
        <v>635</v>
      </c>
      <c r="B1321" s="171">
        <v>2025</v>
      </c>
      <c r="C1321" s="171">
        <v>12</v>
      </c>
      <c r="D1321" s="171" t="s">
        <v>5312</v>
      </c>
      <c r="E1321" s="172">
        <v>1</v>
      </c>
      <c r="F1321" s="172">
        <v>1</v>
      </c>
      <c r="G1321" s="172">
        <f>IF(portfolio_toggle!$A$1=46,E1321,
IF(portfolio_toggle!$A$1=38,F1321,
"error: please specify 38 or 46 MMT"))</f>
        <v>1</v>
      </c>
    </row>
    <row r="1322" spans="1:7" x14ac:dyDescent="0.3">
      <c r="A1322" s="171" t="s">
        <v>635</v>
      </c>
      <c r="B1322" s="171">
        <v>2026</v>
      </c>
      <c r="C1322" s="171">
        <v>1</v>
      </c>
      <c r="D1322" s="171" t="s">
        <v>5313</v>
      </c>
      <c r="E1322" s="172">
        <v>1</v>
      </c>
      <c r="F1322" s="172">
        <v>1</v>
      </c>
      <c r="G1322" s="172">
        <f>IF(portfolio_toggle!$A$1=46,E1322,
IF(portfolio_toggle!$A$1=38,F1322,
"error: please specify 38 or 46 MMT"))</f>
        <v>1</v>
      </c>
    </row>
    <row r="1323" spans="1:7" x14ac:dyDescent="0.3">
      <c r="A1323" s="171" t="s">
        <v>635</v>
      </c>
      <c r="B1323" s="171">
        <v>2026</v>
      </c>
      <c r="C1323" s="171">
        <v>2</v>
      </c>
      <c r="D1323" s="171" t="s">
        <v>5314</v>
      </c>
      <c r="E1323" s="172">
        <v>1</v>
      </c>
      <c r="F1323" s="172">
        <v>1</v>
      </c>
      <c r="G1323" s="172">
        <f>IF(portfolio_toggle!$A$1=46,E1323,
IF(portfolio_toggle!$A$1=38,F1323,
"error: please specify 38 or 46 MMT"))</f>
        <v>1</v>
      </c>
    </row>
    <row r="1324" spans="1:7" x14ac:dyDescent="0.3">
      <c r="A1324" s="171" t="s">
        <v>635</v>
      </c>
      <c r="B1324" s="171">
        <v>2026</v>
      </c>
      <c r="C1324" s="171">
        <v>3</v>
      </c>
      <c r="D1324" s="171" t="s">
        <v>5315</v>
      </c>
      <c r="E1324" s="172">
        <v>1</v>
      </c>
      <c r="F1324" s="172">
        <v>1</v>
      </c>
      <c r="G1324" s="172">
        <f>IF(portfolio_toggle!$A$1=46,E1324,
IF(portfolio_toggle!$A$1=38,F1324,
"error: please specify 38 or 46 MMT"))</f>
        <v>1</v>
      </c>
    </row>
    <row r="1325" spans="1:7" x14ac:dyDescent="0.3">
      <c r="A1325" s="171" t="s">
        <v>635</v>
      </c>
      <c r="B1325" s="171">
        <v>2026</v>
      </c>
      <c r="C1325" s="171">
        <v>4</v>
      </c>
      <c r="D1325" s="171" t="s">
        <v>5316</v>
      </c>
      <c r="E1325" s="172">
        <v>1</v>
      </c>
      <c r="F1325" s="172">
        <v>1</v>
      </c>
      <c r="G1325" s="172">
        <f>IF(portfolio_toggle!$A$1=46,E1325,
IF(portfolio_toggle!$A$1=38,F1325,
"error: please specify 38 or 46 MMT"))</f>
        <v>1</v>
      </c>
    </row>
    <row r="1326" spans="1:7" x14ac:dyDescent="0.3">
      <c r="A1326" s="171" t="s">
        <v>635</v>
      </c>
      <c r="B1326" s="171">
        <v>2026</v>
      </c>
      <c r="C1326" s="171">
        <v>5</v>
      </c>
      <c r="D1326" s="171" t="s">
        <v>5317</v>
      </c>
      <c r="E1326" s="172">
        <v>1</v>
      </c>
      <c r="F1326" s="172">
        <v>1</v>
      </c>
      <c r="G1326" s="172">
        <f>IF(portfolio_toggle!$A$1=46,E1326,
IF(portfolio_toggle!$A$1=38,F1326,
"error: please specify 38 or 46 MMT"))</f>
        <v>1</v>
      </c>
    </row>
    <row r="1327" spans="1:7" x14ac:dyDescent="0.3">
      <c r="A1327" s="171" t="s">
        <v>635</v>
      </c>
      <c r="B1327" s="171">
        <v>2026</v>
      </c>
      <c r="C1327" s="171">
        <v>6</v>
      </c>
      <c r="D1327" s="171" t="s">
        <v>5318</v>
      </c>
      <c r="E1327" s="172">
        <v>1</v>
      </c>
      <c r="F1327" s="172">
        <v>1</v>
      </c>
      <c r="G1327" s="172">
        <f>IF(portfolio_toggle!$A$1=46,E1327,
IF(portfolio_toggle!$A$1=38,F1327,
"error: please specify 38 or 46 MMT"))</f>
        <v>1</v>
      </c>
    </row>
    <row r="1328" spans="1:7" x14ac:dyDescent="0.3">
      <c r="A1328" s="171" t="s">
        <v>635</v>
      </c>
      <c r="B1328" s="171">
        <v>2026</v>
      </c>
      <c r="C1328" s="171">
        <v>7</v>
      </c>
      <c r="D1328" s="171" t="s">
        <v>5319</v>
      </c>
      <c r="E1328" s="172">
        <v>1</v>
      </c>
      <c r="F1328" s="172">
        <v>1</v>
      </c>
      <c r="G1328" s="172">
        <f>IF(portfolio_toggle!$A$1=46,E1328,
IF(portfolio_toggle!$A$1=38,F1328,
"error: please specify 38 or 46 MMT"))</f>
        <v>1</v>
      </c>
    </row>
    <row r="1329" spans="1:7" x14ac:dyDescent="0.3">
      <c r="A1329" s="171" t="s">
        <v>635</v>
      </c>
      <c r="B1329" s="171">
        <v>2026</v>
      </c>
      <c r="C1329" s="171">
        <v>8</v>
      </c>
      <c r="D1329" s="171" t="s">
        <v>5320</v>
      </c>
      <c r="E1329" s="172">
        <v>1</v>
      </c>
      <c r="F1329" s="172">
        <v>1</v>
      </c>
      <c r="G1329" s="172">
        <f>IF(portfolio_toggle!$A$1=46,E1329,
IF(portfolio_toggle!$A$1=38,F1329,
"error: please specify 38 or 46 MMT"))</f>
        <v>1</v>
      </c>
    </row>
    <row r="1330" spans="1:7" x14ac:dyDescent="0.3">
      <c r="A1330" s="171" t="s">
        <v>635</v>
      </c>
      <c r="B1330" s="171">
        <v>2026</v>
      </c>
      <c r="C1330" s="171">
        <v>9</v>
      </c>
      <c r="D1330" s="171" t="s">
        <v>5321</v>
      </c>
      <c r="E1330" s="172">
        <v>1</v>
      </c>
      <c r="F1330" s="172">
        <v>1</v>
      </c>
      <c r="G1330" s="172">
        <f>IF(portfolio_toggle!$A$1=46,E1330,
IF(portfolio_toggle!$A$1=38,F1330,
"error: please specify 38 or 46 MMT"))</f>
        <v>1</v>
      </c>
    </row>
    <row r="1331" spans="1:7" x14ac:dyDescent="0.3">
      <c r="A1331" s="171" t="s">
        <v>635</v>
      </c>
      <c r="B1331" s="171">
        <v>2026</v>
      </c>
      <c r="C1331" s="171">
        <v>10</v>
      </c>
      <c r="D1331" s="171" t="s">
        <v>5322</v>
      </c>
      <c r="E1331" s="172">
        <v>1</v>
      </c>
      <c r="F1331" s="172">
        <v>1</v>
      </c>
      <c r="G1331" s="172">
        <f>IF(portfolio_toggle!$A$1=46,E1331,
IF(portfolio_toggle!$A$1=38,F1331,
"error: please specify 38 or 46 MMT"))</f>
        <v>1</v>
      </c>
    </row>
    <row r="1332" spans="1:7" x14ac:dyDescent="0.3">
      <c r="A1332" s="171" t="s">
        <v>635</v>
      </c>
      <c r="B1332" s="171">
        <v>2026</v>
      </c>
      <c r="C1332" s="171">
        <v>11</v>
      </c>
      <c r="D1332" s="171" t="s">
        <v>5323</v>
      </c>
      <c r="E1332" s="172">
        <v>1</v>
      </c>
      <c r="F1332" s="172">
        <v>1</v>
      </c>
      <c r="G1332" s="172">
        <f>IF(portfolio_toggle!$A$1=46,E1332,
IF(portfolio_toggle!$A$1=38,F1332,
"error: please specify 38 or 46 MMT"))</f>
        <v>1</v>
      </c>
    </row>
    <row r="1333" spans="1:7" x14ac:dyDescent="0.3">
      <c r="A1333" s="171" t="s">
        <v>635</v>
      </c>
      <c r="B1333" s="171">
        <v>2026</v>
      </c>
      <c r="C1333" s="171">
        <v>12</v>
      </c>
      <c r="D1333" s="171" t="s">
        <v>5324</v>
      </c>
      <c r="E1333" s="172">
        <v>1</v>
      </c>
      <c r="F1333" s="172">
        <v>1</v>
      </c>
      <c r="G1333" s="172">
        <f>IF(portfolio_toggle!$A$1=46,E1333,
IF(portfolio_toggle!$A$1=38,F1333,
"error: please specify 38 or 46 MMT"))</f>
        <v>1</v>
      </c>
    </row>
    <row r="1334" spans="1:7" x14ac:dyDescent="0.3">
      <c r="A1334" s="171" t="s">
        <v>635</v>
      </c>
      <c r="B1334" s="171">
        <v>2027</v>
      </c>
      <c r="C1334" s="171">
        <v>1</v>
      </c>
      <c r="D1334" s="171" t="s">
        <v>5325</v>
      </c>
      <c r="E1334" s="172">
        <v>1</v>
      </c>
      <c r="F1334" s="172">
        <v>1</v>
      </c>
      <c r="G1334" s="172">
        <f>IF(portfolio_toggle!$A$1=46,E1334,
IF(portfolio_toggle!$A$1=38,F1334,
"error: please specify 38 or 46 MMT"))</f>
        <v>1</v>
      </c>
    </row>
    <row r="1335" spans="1:7" x14ac:dyDescent="0.3">
      <c r="A1335" s="171" t="s">
        <v>635</v>
      </c>
      <c r="B1335" s="171">
        <v>2027</v>
      </c>
      <c r="C1335" s="171">
        <v>2</v>
      </c>
      <c r="D1335" s="171" t="s">
        <v>5326</v>
      </c>
      <c r="E1335" s="172">
        <v>1</v>
      </c>
      <c r="F1335" s="172">
        <v>1</v>
      </c>
      <c r="G1335" s="172">
        <f>IF(portfolio_toggle!$A$1=46,E1335,
IF(portfolio_toggle!$A$1=38,F1335,
"error: please specify 38 or 46 MMT"))</f>
        <v>1</v>
      </c>
    </row>
    <row r="1336" spans="1:7" x14ac:dyDescent="0.3">
      <c r="A1336" s="171" t="s">
        <v>635</v>
      </c>
      <c r="B1336" s="171">
        <v>2027</v>
      </c>
      <c r="C1336" s="171">
        <v>3</v>
      </c>
      <c r="D1336" s="171" t="s">
        <v>5327</v>
      </c>
      <c r="E1336" s="172">
        <v>1</v>
      </c>
      <c r="F1336" s="172">
        <v>1</v>
      </c>
      <c r="G1336" s="172">
        <f>IF(portfolio_toggle!$A$1=46,E1336,
IF(portfolio_toggle!$A$1=38,F1336,
"error: please specify 38 or 46 MMT"))</f>
        <v>1</v>
      </c>
    </row>
    <row r="1337" spans="1:7" x14ac:dyDescent="0.3">
      <c r="A1337" s="171" t="s">
        <v>635</v>
      </c>
      <c r="B1337" s="171">
        <v>2027</v>
      </c>
      <c r="C1337" s="171">
        <v>4</v>
      </c>
      <c r="D1337" s="171" t="s">
        <v>5328</v>
      </c>
      <c r="E1337" s="172">
        <v>1</v>
      </c>
      <c r="F1337" s="172">
        <v>1</v>
      </c>
      <c r="G1337" s="172">
        <f>IF(portfolio_toggle!$A$1=46,E1337,
IF(portfolio_toggle!$A$1=38,F1337,
"error: please specify 38 or 46 MMT"))</f>
        <v>1</v>
      </c>
    </row>
    <row r="1338" spans="1:7" x14ac:dyDescent="0.3">
      <c r="A1338" s="171" t="s">
        <v>635</v>
      </c>
      <c r="B1338" s="171">
        <v>2027</v>
      </c>
      <c r="C1338" s="171">
        <v>5</v>
      </c>
      <c r="D1338" s="171" t="s">
        <v>5329</v>
      </c>
      <c r="E1338" s="172">
        <v>1</v>
      </c>
      <c r="F1338" s="172">
        <v>1</v>
      </c>
      <c r="G1338" s="172">
        <f>IF(portfolio_toggle!$A$1=46,E1338,
IF(portfolio_toggle!$A$1=38,F1338,
"error: please specify 38 or 46 MMT"))</f>
        <v>1</v>
      </c>
    </row>
    <row r="1339" spans="1:7" x14ac:dyDescent="0.3">
      <c r="A1339" s="171" t="s">
        <v>635</v>
      </c>
      <c r="B1339" s="171">
        <v>2027</v>
      </c>
      <c r="C1339" s="171">
        <v>6</v>
      </c>
      <c r="D1339" s="171" t="s">
        <v>5330</v>
      </c>
      <c r="E1339" s="172">
        <v>1</v>
      </c>
      <c r="F1339" s="172">
        <v>1</v>
      </c>
      <c r="G1339" s="172">
        <f>IF(portfolio_toggle!$A$1=46,E1339,
IF(portfolio_toggle!$A$1=38,F1339,
"error: please specify 38 or 46 MMT"))</f>
        <v>1</v>
      </c>
    </row>
    <row r="1340" spans="1:7" x14ac:dyDescent="0.3">
      <c r="A1340" s="171" t="s">
        <v>635</v>
      </c>
      <c r="B1340" s="171">
        <v>2027</v>
      </c>
      <c r="C1340" s="171">
        <v>7</v>
      </c>
      <c r="D1340" s="171" t="s">
        <v>5331</v>
      </c>
      <c r="E1340" s="172">
        <v>1</v>
      </c>
      <c r="F1340" s="172">
        <v>1</v>
      </c>
      <c r="G1340" s="172">
        <f>IF(portfolio_toggle!$A$1=46,E1340,
IF(portfolio_toggle!$A$1=38,F1340,
"error: please specify 38 or 46 MMT"))</f>
        <v>1</v>
      </c>
    </row>
    <row r="1341" spans="1:7" x14ac:dyDescent="0.3">
      <c r="A1341" s="171" t="s">
        <v>635</v>
      </c>
      <c r="B1341" s="171">
        <v>2027</v>
      </c>
      <c r="C1341" s="171">
        <v>8</v>
      </c>
      <c r="D1341" s="171" t="s">
        <v>5332</v>
      </c>
      <c r="E1341" s="172">
        <v>1</v>
      </c>
      <c r="F1341" s="172">
        <v>1</v>
      </c>
      <c r="G1341" s="172">
        <f>IF(portfolio_toggle!$A$1=46,E1341,
IF(portfolio_toggle!$A$1=38,F1341,
"error: please specify 38 or 46 MMT"))</f>
        <v>1</v>
      </c>
    </row>
    <row r="1342" spans="1:7" x14ac:dyDescent="0.3">
      <c r="A1342" s="171" t="s">
        <v>635</v>
      </c>
      <c r="B1342" s="171">
        <v>2027</v>
      </c>
      <c r="C1342" s="171">
        <v>9</v>
      </c>
      <c r="D1342" s="171" t="s">
        <v>5333</v>
      </c>
      <c r="E1342" s="172">
        <v>1</v>
      </c>
      <c r="F1342" s="172">
        <v>1</v>
      </c>
      <c r="G1342" s="172">
        <f>IF(portfolio_toggle!$A$1=46,E1342,
IF(portfolio_toggle!$A$1=38,F1342,
"error: please specify 38 or 46 MMT"))</f>
        <v>1</v>
      </c>
    </row>
    <row r="1343" spans="1:7" x14ac:dyDescent="0.3">
      <c r="A1343" s="171" t="s">
        <v>635</v>
      </c>
      <c r="B1343" s="171">
        <v>2027</v>
      </c>
      <c r="C1343" s="171">
        <v>10</v>
      </c>
      <c r="D1343" s="171" t="s">
        <v>5334</v>
      </c>
      <c r="E1343" s="172">
        <v>1</v>
      </c>
      <c r="F1343" s="172">
        <v>1</v>
      </c>
      <c r="G1343" s="172">
        <f>IF(portfolio_toggle!$A$1=46,E1343,
IF(portfolio_toggle!$A$1=38,F1343,
"error: please specify 38 or 46 MMT"))</f>
        <v>1</v>
      </c>
    </row>
    <row r="1344" spans="1:7" x14ac:dyDescent="0.3">
      <c r="A1344" s="171" t="s">
        <v>635</v>
      </c>
      <c r="B1344" s="171">
        <v>2027</v>
      </c>
      <c r="C1344" s="171">
        <v>11</v>
      </c>
      <c r="D1344" s="171" t="s">
        <v>5335</v>
      </c>
      <c r="E1344" s="172">
        <v>1</v>
      </c>
      <c r="F1344" s="172">
        <v>1</v>
      </c>
      <c r="G1344" s="172">
        <f>IF(portfolio_toggle!$A$1=46,E1344,
IF(portfolio_toggle!$A$1=38,F1344,
"error: please specify 38 or 46 MMT"))</f>
        <v>1</v>
      </c>
    </row>
    <row r="1345" spans="1:7" x14ac:dyDescent="0.3">
      <c r="A1345" s="171" t="s">
        <v>635</v>
      </c>
      <c r="B1345" s="171">
        <v>2027</v>
      </c>
      <c r="C1345" s="171">
        <v>12</v>
      </c>
      <c r="D1345" s="171" t="s">
        <v>5336</v>
      </c>
      <c r="E1345" s="172">
        <v>1</v>
      </c>
      <c r="F1345" s="172">
        <v>1</v>
      </c>
      <c r="G1345" s="172">
        <f>IF(portfolio_toggle!$A$1=46,E1345,
IF(portfolio_toggle!$A$1=38,F1345,
"error: please specify 38 or 46 MMT"))</f>
        <v>1</v>
      </c>
    </row>
    <row r="1346" spans="1:7" x14ac:dyDescent="0.3">
      <c r="A1346" s="171" t="s">
        <v>635</v>
      </c>
      <c r="B1346" s="171">
        <v>2028</v>
      </c>
      <c r="C1346" s="171">
        <v>1</v>
      </c>
      <c r="D1346" s="171" t="s">
        <v>5337</v>
      </c>
      <c r="E1346" s="172">
        <v>1</v>
      </c>
      <c r="F1346" s="172">
        <v>1</v>
      </c>
      <c r="G1346" s="172">
        <f>IF(portfolio_toggle!$A$1=46,E1346,
IF(portfolio_toggle!$A$1=38,F1346,
"error: please specify 38 or 46 MMT"))</f>
        <v>1</v>
      </c>
    </row>
    <row r="1347" spans="1:7" x14ac:dyDescent="0.3">
      <c r="A1347" s="171" t="s">
        <v>635</v>
      </c>
      <c r="B1347" s="171">
        <v>2028</v>
      </c>
      <c r="C1347" s="171">
        <v>2</v>
      </c>
      <c r="D1347" s="171" t="s">
        <v>5338</v>
      </c>
      <c r="E1347" s="172">
        <v>1</v>
      </c>
      <c r="F1347" s="172">
        <v>1</v>
      </c>
      <c r="G1347" s="172">
        <f>IF(portfolio_toggle!$A$1=46,E1347,
IF(portfolio_toggle!$A$1=38,F1347,
"error: please specify 38 or 46 MMT"))</f>
        <v>1</v>
      </c>
    </row>
    <row r="1348" spans="1:7" x14ac:dyDescent="0.3">
      <c r="A1348" s="171" t="s">
        <v>635</v>
      </c>
      <c r="B1348" s="171">
        <v>2028</v>
      </c>
      <c r="C1348" s="171">
        <v>3</v>
      </c>
      <c r="D1348" s="171" t="s">
        <v>5339</v>
      </c>
      <c r="E1348" s="172">
        <v>1</v>
      </c>
      <c r="F1348" s="172">
        <v>1</v>
      </c>
      <c r="G1348" s="172">
        <f>IF(portfolio_toggle!$A$1=46,E1348,
IF(portfolio_toggle!$A$1=38,F1348,
"error: please specify 38 or 46 MMT"))</f>
        <v>1</v>
      </c>
    </row>
    <row r="1349" spans="1:7" x14ac:dyDescent="0.3">
      <c r="A1349" s="171" t="s">
        <v>635</v>
      </c>
      <c r="B1349" s="171">
        <v>2028</v>
      </c>
      <c r="C1349" s="171">
        <v>4</v>
      </c>
      <c r="D1349" s="171" t="s">
        <v>5340</v>
      </c>
      <c r="E1349" s="172">
        <v>1</v>
      </c>
      <c r="F1349" s="172">
        <v>1</v>
      </c>
      <c r="G1349" s="172">
        <f>IF(portfolio_toggle!$A$1=46,E1349,
IF(portfolio_toggle!$A$1=38,F1349,
"error: please specify 38 or 46 MMT"))</f>
        <v>1</v>
      </c>
    </row>
    <row r="1350" spans="1:7" x14ac:dyDescent="0.3">
      <c r="A1350" s="171" t="s">
        <v>635</v>
      </c>
      <c r="B1350" s="171">
        <v>2028</v>
      </c>
      <c r="C1350" s="171">
        <v>5</v>
      </c>
      <c r="D1350" s="171" t="s">
        <v>5341</v>
      </c>
      <c r="E1350" s="172">
        <v>1</v>
      </c>
      <c r="F1350" s="172">
        <v>1</v>
      </c>
      <c r="G1350" s="172">
        <f>IF(portfolio_toggle!$A$1=46,E1350,
IF(portfolio_toggle!$A$1=38,F1350,
"error: please specify 38 or 46 MMT"))</f>
        <v>1</v>
      </c>
    </row>
    <row r="1351" spans="1:7" x14ac:dyDescent="0.3">
      <c r="A1351" s="171" t="s">
        <v>635</v>
      </c>
      <c r="B1351" s="171">
        <v>2028</v>
      </c>
      <c r="C1351" s="171">
        <v>6</v>
      </c>
      <c r="D1351" s="171" t="s">
        <v>5342</v>
      </c>
      <c r="E1351" s="172">
        <v>1</v>
      </c>
      <c r="F1351" s="172">
        <v>1</v>
      </c>
      <c r="G1351" s="172">
        <f>IF(portfolio_toggle!$A$1=46,E1351,
IF(portfolio_toggle!$A$1=38,F1351,
"error: please specify 38 or 46 MMT"))</f>
        <v>1</v>
      </c>
    </row>
    <row r="1352" spans="1:7" x14ac:dyDescent="0.3">
      <c r="A1352" s="171" t="s">
        <v>635</v>
      </c>
      <c r="B1352" s="171">
        <v>2028</v>
      </c>
      <c r="C1352" s="171">
        <v>7</v>
      </c>
      <c r="D1352" s="171" t="s">
        <v>5343</v>
      </c>
      <c r="E1352" s="172">
        <v>1</v>
      </c>
      <c r="F1352" s="172">
        <v>1</v>
      </c>
      <c r="G1352" s="172">
        <f>IF(portfolio_toggle!$A$1=46,E1352,
IF(portfolio_toggle!$A$1=38,F1352,
"error: please specify 38 or 46 MMT"))</f>
        <v>1</v>
      </c>
    </row>
    <row r="1353" spans="1:7" x14ac:dyDescent="0.3">
      <c r="A1353" s="171" t="s">
        <v>635</v>
      </c>
      <c r="B1353" s="171">
        <v>2028</v>
      </c>
      <c r="C1353" s="171">
        <v>8</v>
      </c>
      <c r="D1353" s="171" t="s">
        <v>5344</v>
      </c>
      <c r="E1353" s="172">
        <v>1</v>
      </c>
      <c r="F1353" s="172">
        <v>1</v>
      </c>
      <c r="G1353" s="172">
        <f>IF(portfolio_toggle!$A$1=46,E1353,
IF(portfolio_toggle!$A$1=38,F1353,
"error: please specify 38 or 46 MMT"))</f>
        <v>1</v>
      </c>
    </row>
    <row r="1354" spans="1:7" x14ac:dyDescent="0.3">
      <c r="A1354" s="171" t="s">
        <v>635</v>
      </c>
      <c r="B1354" s="171">
        <v>2028</v>
      </c>
      <c r="C1354" s="171">
        <v>9</v>
      </c>
      <c r="D1354" s="171" t="s">
        <v>5345</v>
      </c>
      <c r="E1354" s="172">
        <v>1</v>
      </c>
      <c r="F1354" s="172">
        <v>1</v>
      </c>
      <c r="G1354" s="172">
        <f>IF(portfolio_toggle!$A$1=46,E1354,
IF(portfolio_toggle!$A$1=38,F1354,
"error: please specify 38 or 46 MMT"))</f>
        <v>1</v>
      </c>
    </row>
    <row r="1355" spans="1:7" x14ac:dyDescent="0.3">
      <c r="A1355" s="171" t="s">
        <v>635</v>
      </c>
      <c r="B1355" s="171">
        <v>2028</v>
      </c>
      <c r="C1355" s="171">
        <v>10</v>
      </c>
      <c r="D1355" s="171" t="s">
        <v>5346</v>
      </c>
      <c r="E1355" s="172">
        <v>1</v>
      </c>
      <c r="F1355" s="172">
        <v>1</v>
      </c>
      <c r="G1355" s="172">
        <f>IF(portfolio_toggle!$A$1=46,E1355,
IF(portfolio_toggle!$A$1=38,F1355,
"error: please specify 38 or 46 MMT"))</f>
        <v>1</v>
      </c>
    </row>
    <row r="1356" spans="1:7" x14ac:dyDescent="0.3">
      <c r="A1356" s="171" t="s">
        <v>635</v>
      </c>
      <c r="B1356" s="171">
        <v>2028</v>
      </c>
      <c r="C1356" s="171">
        <v>11</v>
      </c>
      <c r="D1356" s="171" t="s">
        <v>5347</v>
      </c>
      <c r="E1356" s="172">
        <v>1</v>
      </c>
      <c r="F1356" s="172">
        <v>1</v>
      </c>
      <c r="G1356" s="172">
        <f>IF(portfolio_toggle!$A$1=46,E1356,
IF(portfolio_toggle!$A$1=38,F1356,
"error: please specify 38 or 46 MMT"))</f>
        <v>1</v>
      </c>
    </row>
    <row r="1357" spans="1:7" x14ac:dyDescent="0.3">
      <c r="A1357" s="171" t="s">
        <v>635</v>
      </c>
      <c r="B1357" s="171">
        <v>2028</v>
      </c>
      <c r="C1357" s="171">
        <v>12</v>
      </c>
      <c r="D1357" s="171" t="s">
        <v>5348</v>
      </c>
      <c r="E1357" s="172">
        <v>1</v>
      </c>
      <c r="F1357" s="172">
        <v>1</v>
      </c>
      <c r="G1357" s="172">
        <f>IF(portfolio_toggle!$A$1=46,E1357,
IF(portfolio_toggle!$A$1=38,F1357,
"error: please specify 38 or 46 MMT"))</f>
        <v>1</v>
      </c>
    </row>
    <row r="1358" spans="1:7" x14ac:dyDescent="0.3">
      <c r="A1358" s="171" t="s">
        <v>635</v>
      </c>
      <c r="B1358" s="171">
        <v>2029</v>
      </c>
      <c r="C1358" s="171">
        <v>1</v>
      </c>
      <c r="D1358" s="171" t="s">
        <v>5349</v>
      </c>
      <c r="E1358" s="172">
        <v>1</v>
      </c>
      <c r="F1358" s="172">
        <v>1</v>
      </c>
      <c r="G1358" s="172">
        <f>IF(portfolio_toggle!$A$1=46,E1358,
IF(portfolio_toggle!$A$1=38,F1358,
"error: please specify 38 or 46 MMT"))</f>
        <v>1</v>
      </c>
    </row>
    <row r="1359" spans="1:7" x14ac:dyDescent="0.3">
      <c r="A1359" s="171" t="s">
        <v>635</v>
      </c>
      <c r="B1359" s="171">
        <v>2029</v>
      </c>
      <c r="C1359" s="171">
        <v>2</v>
      </c>
      <c r="D1359" s="171" t="s">
        <v>5350</v>
      </c>
      <c r="E1359" s="172">
        <v>1</v>
      </c>
      <c r="F1359" s="172">
        <v>1</v>
      </c>
      <c r="G1359" s="172">
        <f>IF(portfolio_toggle!$A$1=46,E1359,
IF(portfolio_toggle!$A$1=38,F1359,
"error: please specify 38 or 46 MMT"))</f>
        <v>1</v>
      </c>
    </row>
    <row r="1360" spans="1:7" x14ac:dyDescent="0.3">
      <c r="A1360" s="171" t="s">
        <v>635</v>
      </c>
      <c r="B1360" s="171">
        <v>2029</v>
      </c>
      <c r="C1360" s="171">
        <v>3</v>
      </c>
      <c r="D1360" s="171" t="s">
        <v>5351</v>
      </c>
      <c r="E1360" s="172">
        <v>1</v>
      </c>
      <c r="F1360" s="172">
        <v>1</v>
      </c>
      <c r="G1360" s="172">
        <f>IF(portfolio_toggle!$A$1=46,E1360,
IF(portfolio_toggle!$A$1=38,F1360,
"error: please specify 38 or 46 MMT"))</f>
        <v>1</v>
      </c>
    </row>
    <row r="1361" spans="1:7" x14ac:dyDescent="0.3">
      <c r="A1361" s="171" t="s">
        <v>635</v>
      </c>
      <c r="B1361" s="171">
        <v>2029</v>
      </c>
      <c r="C1361" s="171">
        <v>4</v>
      </c>
      <c r="D1361" s="171" t="s">
        <v>5352</v>
      </c>
      <c r="E1361" s="172">
        <v>1</v>
      </c>
      <c r="F1361" s="172">
        <v>1</v>
      </c>
      <c r="G1361" s="172">
        <f>IF(portfolio_toggle!$A$1=46,E1361,
IF(portfolio_toggle!$A$1=38,F1361,
"error: please specify 38 or 46 MMT"))</f>
        <v>1</v>
      </c>
    </row>
    <row r="1362" spans="1:7" x14ac:dyDescent="0.3">
      <c r="A1362" s="171" t="s">
        <v>635</v>
      </c>
      <c r="B1362" s="171">
        <v>2029</v>
      </c>
      <c r="C1362" s="171">
        <v>5</v>
      </c>
      <c r="D1362" s="171" t="s">
        <v>5353</v>
      </c>
      <c r="E1362" s="172">
        <v>1</v>
      </c>
      <c r="F1362" s="172">
        <v>1</v>
      </c>
      <c r="G1362" s="172">
        <f>IF(portfolio_toggle!$A$1=46,E1362,
IF(portfolio_toggle!$A$1=38,F1362,
"error: please specify 38 or 46 MMT"))</f>
        <v>1</v>
      </c>
    </row>
    <row r="1363" spans="1:7" x14ac:dyDescent="0.3">
      <c r="A1363" s="171" t="s">
        <v>635</v>
      </c>
      <c r="B1363" s="171">
        <v>2029</v>
      </c>
      <c r="C1363" s="171">
        <v>6</v>
      </c>
      <c r="D1363" s="171" t="s">
        <v>5354</v>
      </c>
      <c r="E1363" s="172">
        <v>1</v>
      </c>
      <c r="F1363" s="172">
        <v>1</v>
      </c>
      <c r="G1363" s="172">
        <f>IF(portfolio_toggle!$A$1=46,E1363,
IF(portfolio_toggle!$A$1=38,F1363,
"error: please specify 38 or 46 MMT"))</f>
        <v>1</v>
      </c>
    </row>
    <row r="1364" spans="1:7" x14ac:dyDescent="0.3">
      <c r="A1364" s="171" t="s">
        <v>635</v>
      </c>
      <c r="B1364" s="171">
        <v>2029</v>
      </c>
      <c r="C1364" s="171">
        <v>7</v>
      </c>
      <c r="D1364" s="171" t="s">
        <v>5355</v>
      </c>
      <c r="E1364" s="172">
        <v>1</v>
      </c>
      <c r="F1364" s="172">
        <v>1</v>
      </c>
      <c r="G1364" s="172">
        <f>IF(portfolio_toggle!$A$1=46,E1364,
IF(portfolio_toggle!$A$1=38,F1364,
"error: please specify 38 or 46 MMT"))</f>
        <v>1</v>
      </c>
    </row>
    <row r="1365" spans="1:7" x14ac:dyDescent="0.3">
      <c r="A1365" s="171" t="s">
        <v>635</v>
      </c>
      <c r="B1365" s="171">
        <v>2029</v>
      </c>
      <c r="C1365" s="171">
        <v>8</v>
      </c>
      <c r="D1365" s="171" t="s">
        <v>5356</v>
      </c>
      <c r="E1365" s="172">
        <v>1</v>
      </c>
      <c r="F1365" s="172">
        <v>1</v>
      </c>
      <c r="G1365" s="172">
        <f>IF(portfolio_toggle!$A$1=46,E1365,
IF(portfolio_toggle!$A$1=38,F1365,
"error: please specify 38 or 46 MMT"))</f>
        <v>1</v>
      </c>
    </row>
    <row r="1366" spans="1:7" x14ac:dyDescent="0.3">
      <c r="A1366" s="171" t="s">
        <v>635</v>
      </c>
      <c r="B1366" s="171">
        <v>2029</v>
      </c>
      <c r="C1366" s="171">
        <v>9</v>
      </c>
      <c r="D1366" s="171" t="s">
        <v>5357</v>
      </c>
      <c r="E1366" s="172">
        <v>1</v>
      </c>
      <c r="F1366" s="172">
        <v>1</v>
      </c>
      <c r="G1366" s="172">
        <f>IF(portfolio_toggle!$A$1=46,E1366,
IF(portfolio_toggle!$A$1=38,F1366,
"error: please specify 38 or 46 MMT"))</f>
        <v>1</v>
      </c>
    </row>
    <row r="1367" spans="1:7" x14ac:dyDescent="0.3">
      <c r="A1367" s="171" t="s">
        <v>635</v>
      </c>
      <c r="B1367" s="171">
        <v>2029</v>
      </c>
      <c r="C1367" s="171">
        <v>10</v>
      </c>
      <c r="D1367" s="171" t="s">
        <v>5358</v>
      </c>
      <c r="E1367" s="172">
        <v>1</v>
      </c>
      <c r="F1367" s="172">
        <v>1</v>
      </c>
      <c r="G1367" s="172">
        <f>IF(portfolio_toggle!$A$1=46,E1367,
IF(portfolio_toggle!$A$1=38,F1367,
"error: please specify 38 or 46 MMT"))</f>
        <v>1</v>
      </c>
    </row>
    <row r="1368" spans="1:7" x14ac:dyDescent="0.3">
      <c r="A1368" s="171" t="s">
        <v>635</v>
      </c>
      <c r="B1368" s="171">
        <v>2029</v>
      </c>
      <c r="C1368" s="171">
        <v>11</v>
      </c>
      <c r="D1368" s="171" t="s">
        <v>5359</v>
      </c>
      <c r="E1368" s="172">
        <v>1</v>
      </c>
      <c r="F1368" s="172">
        <v>1</v>
      </c>
      <c r="G1368" s="172">
        <f>IF(portfolio_toggle!$A$1=46,E1368,
IF(portfolio_toggle!$A$1=38,F1368,
"error: please specify 38 or 46 MMT"))</f>
        <v>1</v>
      </c>
    </row>
    <row r="1369" spans="1:7" x14ac:dyDescent="0.3">
      <c r="A1369" s="171" t="s">
        <v>635</v>
      </c>
      <c r="B1369" s="171">
        <v>2029</v>
      </c>
      <c r="C1369" s="171">
        <v>12</v>
      </c>
      <c r="D1369" s="171" t="s">
        <v>5360</v>
      </c>
      <c r="E1369" s="172">
        <v>1</v>
      </c>
      <c r="F1369" s="172">
        <v>1</v>
      </c>
      <c r="G1369" s="172">
        <f>IF(portfolio_toggle!$A$1=46,E1369,
IF(portfolio_toggle!$A$1=38,F1369,
"error: please specify 38 or 46 MMT"))</f>
        <v>1</v>
      </c>
    </row>
    <row r="1370" spans="1:7" x14ac:dyDescent="0.3">
      <c r="A1370" s="171" t="s">
        <v>635</v>
      </c>
      <c r="B1370" s="171">
        <v>2030</v>
      </c>
      <c r="C1370" s="171">
        <v>1</v>
      </c>
      <c r="D1370" s="171" t="s">
        <v>5361</v>
      </c>
      <c r="E1370" s="172">
        <v>1</v>
      </c>
      <c r="F1370" s="172">
        <v>1</v>
      </c>
      <c r="G1370" s="172">
        <f>IF(portfolio_toggle!$A$1=46,E1370,
IF(portfolio_toggle!$A$1=38,F1370,
"error: please specify 38 or 46 MMT"))</f>
        <v>1</v>
      </c>
    </row>
    <row r="1371" spans="1:7" x14ac:dyDescent="0.3">
      <c r="A1371" s="171" t="s">
        <v>635</v>
      </c>
      <c r="B1371" s="171">
        <v>2030</v>
      </c>
      <c r="C1371" s="171">
        <v>2</v>
      </c>
      <c r="D1371" s="171" t="s">
        <v>5362</v>
      </c>
      <c r="E1371" s="172">
        <v>1</v>
      </c>
      <c r="F1371" s="172">
        <v>1</v>
      </c>
      <c r="G1371" s="172">
        <f>IF(portfolio_toggle!$A$1=46,E1371,
IF(portfolio_toggle!$A$1=38,F1371,
"error: please specify 38 or 46 MMT"))</f>
        <v>1</v>
      </c>
    </row>
    <row r="1372" spans="1:7" x14ac:dyDescent="0.3">
      <c r="A1372" s="171" t="s">
        <v>635</v>
      </c>
      <c r="B1372" s="171">
        <v>2030</v>
      </c>
      <c r="C1372" s="171">
        <v>3</v>
      </c>
      <c r="D1372" s="171" t="s">
        <v>5363</v>
      </c>
      <c r="E1372" s="172">
        <v>1</v>
      </c>
      <c r="F1372" s="172">
        <v>1</v>
      </c>
      <c r="G1372" s="172">
        <f>IF(portfolio_toggle!$A$1=46,E1372,
IF(portfolio_toggle!$A$1=38,F1372,
"error: please specify 38 or 46 MMT"))</f>
        <v>1</v>
      </c>
    </row>
    <row r="1373" spans="1:7" x14ac:dyDescent="0.3">
      <c r="A1373" s="171" t="s">
        <v>635</v>
      </c>
      <c r="B1373" s="171">
        <v>2030</v>
      </c>
      <c r="C1373" s="171">
        <v>4</v>
      </c>
      <c r="D1373" s="171" t="s">
        <v>5364</v>
      </c>
      <c r="E1373" s="172">
        <v>1</v>
      </c>
      <c r="F1373" s="172">
        <v>1</v>
      </c>
      <c r="G1373" s="172">
        <f>IF(portfolio_toggle!$A$1=46,E1373,
IF(portfolio_toggle!$A$1=38,F1373,
"error: please specify 38 or 46 MMT"))</f>
        <v>1</v>
      </c>
    </row>
    <row r="1374" spans="1:7" x14ac:dyDescent="0.3">
      <c r="A1374" s="171" t="s">
        <v>635</v>
      </c>
      <c r="B1374" s="171">
        <v>2030</v>
      </c>
      <c r="C1374" s="171">
        <v>5</v>
      </c>
      <c r="D1374" s="171" t="s">
        <v>5365</v>
      </c>
      <c r="E1374" s="172">
        <v>1</v>
      </c>
      <c r="F1374" s="172">
        <v>1</v>
      </c>
      <c r="G1374" s="172">
        <f>IF(portfolio_toggle!$A$1=46,E1374,
IF(portfolio_toggle!$A$1=38,F1374,
"error: please specify 38 or 46 MMT"))</f>
        <v>1</v>
      </c>
    </row>
    <row r="1375" spans="1:7" x14ac:dyDescent="0.3">
      <c r="A1375" s="171" t="s">
        <v>635</v>
      </c>
      <c r="B1375" s="171">
        <v>2030</v>
      </c>
      <c r="C1375" s="171">
        <v>6</v>
      </c>
      <c r="D1375" s="171" t="s">
        <v>5366</v>
      </c>
      <c r="E1375" s="172">
        <v>1</v>
      </c>
      <c r="F1375" s="172">
        <v>1</v>
      </c>
      <c r="G1375" s="172">
        <f>IF(portfolio_toggle!$A$1=46,E1375,
IF(portfolio_toggle!$A$1=38,F1375,
"error: please specify 38 or 46 MMT"))</f>
        <v>1</v>
      </c>
    </row>
    <row r="1376" spans="1:7" x14ac:dyDescent="0.3">
      <c r="A1376" s="171" t="s">
        <v>635</v>
      </c>
      <c r="B1376" s="171">
        <v>2030</v>
      </c>
      <c r="C1376" s="171">
        <v>7</v>
      </c>
      <c r="D1376" s="171" t="s">
        <v>5367</v>
      </c>
      <c r="E1376" s="172">
        <v>1</v>
      </c>
      <c r="F1376" s="172">
        <v>1</v>
      </c>
      <c r="G1376" s="172">
        <f>IF(portfolio_toggle!$A$1=46,E1376,
IF(portfolio_toggle!$A$1=38,F1376,
"error: please specify 38 or 46 MMT"))</f>
        <v>1</v>
      </c>
    </row>
    <row r="1377" spans="1:7" x14ac:dyDescent="0.3">
      <c r="A1377" s="171" t="s">
        <v>635</v>
      </c>
      <c r="B1377" s="171">
        <v>2030</v>
      </c>
      <c r="C1377" s="171">
        <v>8</v>
      </c>
      <c r="D1377" s="171" t="s">
        <v>5368</v>
      </c>
      <c r="E1377" s="172">
        <v>1</v>
      </c>
      <c r="F1377" s="172">
        <v>1</v>
      </c>
      <c r="G1377" s="172">
        <f>IF(portfolio_toggle!$A$1=46,E1377,
IF(portfolio_toggle!$A$1=38,F1377,
"error: please specify 38 or 46 MMT"))</f>
        <v>1</v>
      </c>
    </row>
    <row r="1378" spans="1:7" x14ac:dyDescent="0.3">
      <c r="A1378" s="171" t="s">
        <v>635</v>
      </c>
      <c r="B1378" s="171">
        <v>2030</v>
      </c>
      <c r="C1378" s="171">
        <v>9</v>
      </c>
      <c r="D1378" s="171" t="s">
        <v>5369</v>
      </c>
      <c r="E1378" s="172">
        <v>1</v>
      </c>
      <c r="F1378" s="172">
        <v>1</v>
      </c>
      <c r="G1378" s="172">
        <f>IF(portfolio_toggle!$A$1=46,E1378,
IF(portfolio_toggle!$A$1=38,F1378,
"error: please specify 38 or 46 MMT"))</f>
        <v>1</v>
      </c>
    </row>
    <row r="1379" spans="1:7" x14ac:dyDescent="0.3">
      <c r="A1379" s="171" t="s">
        <v>635</v>
      </c>
      <c r="B1379" s="171">
        <v>2030</v>
      </c>
      <c r="C1379" s="171">
        <v>10</v>
      </c>
      <c r="D1379" s="171" t="s">
        <v>5370</v>
      </c>
      <c r="E1379" s="172">
        <v>1</v>
      </c>
      <c r="F1379" s="172">
        <v>1</v>
      </c>
      <c r="G1379" s="172">
        <f>IF(portfolio_toggle!$A$1=46,E1379,
IF(portfolio_toggle!$A$1=38,F1379,
"error: please specify 38 or 46 MMT"))</f>
        <v>1</v>
      </c>
    </row>
    <row r="1380" spans="1:7" x14ac:dyDescent="0.3">
      <c r="A1380" s="171" t="s">
        <v>635</v>
      </c>
      <c r="B1380" s="171">
        <v>2030</v>
      </c>
      <c r="C1380" s="171">
        <v>11</v>
      </c>
      <c r="D1380" s="171" t="s">
        <v>5371</v>
      </c>
      <c r="E1380" s="172">
        <v>1</v>
      </c>
      <c r="F1380" s="172">
        <v>1</v>
      </c>
      <c r="G1380" s="172">
        <f>IF(portfolio_toggle!$A$1=46,E1380,
IF(portfolio_toggle!$A$1=38,F1380,
"error: please specify 38 or 46 MMT"))</f>
        <v>1</v>
      </c>
    </row>
    <row r="1381" spans="1:7" x14ac:dyDescent="0.3">
      <c r="A1381" s="171" t="s">
        <v>635</v>
      </c>
      <c r="B1381" s="171">
        <v>2030</v>
      </c>
      <c r="C1381" s="171">
        <v>12</v>
      </c>
      <c r="D1381" s="171" t="s">
        <v>5372</v>
      </c>
      <c r="E1381" s="172">
        <v>1</v>
      </c>
      <c r="F1381" s="172">
        <v>1</v>
      </c>
      <c r="G1381" s="172">
        <f>IF(portfolio_toggle!$A$1=46,E1381,
IF(portfolio_toggle!$A$1=38,F1381,
"error: please specify 38 or 46 MMT"))</f>
        <v>1</v>
      </c>
    </row>
    <row r="1382" spans="1:7" x14ac:dyDescent="0.3">
      <c r="A1382" s="171" t="s">
        <v>636</v>
      </c>
      <c r="B1382" s="171">
        <v>2020</v>
      </c>
      <c r="C1382" s="171">
        <v>1</v>
      </c>
      <c r="D1382" s="171" t="s">
        <v>5373</v>
      </c>
      <c r="E1382" s="172">
        <v>0</v>
      </c>
      <c r="F1382" s="172">
        <v>0</v>
      </c>
      <c r="G1382" s="172">
        <f>IF(portfolio_toggle!$A$1=46,E1382,
IF(portfolio_toggle!$A$1=38,F1382,
"error: please specify 38 or 46 MMT"))</f>
        <v>0</v>
      </c>
    </row>
    <row r="1383" spans="1:7" x14ac:dyDescent="0.3">
      <c r="A1383" s="171" t="s">
        <v>636</v>
      </c>
      <c r="B1383" s="171">
        <v>2020</v>
      </c>
      <c r="C1383" s="171">
        <v>2</v>
      </c>
      <c r="D1383" s="171" t="s">
        <v>5374</v>
      </c>
      <c r="E1383" s="172">
        <v>0</v>
      </c>
      <c r="F1383" s="172">
        <v>0</v>
      </c>
      <c r="G1383" s="172">
        <f>IF(portfolio_toggle!$A$1=46,E1383,
IF(portfolio_toggle!$A$1=38,F1383,
"error: please specify 38 or 46 MMT"))</f>
        <v>0</v>
      </c>
    </row>
    <row r="1384" spans="1:7" x14ac:dyDescent="0.3">
      <c r="A1384" s="171" t="s">
        <v>636</v>
      </c>
      <c r="B1384" s="171">
        <v>2020</v>
      </c>
      <c r="C1384" s="171">
        <v>3</v>
      </c>
      <c r="D1384" s="171" t="s">
        <v>5375</v>
      </c>
      <c r="E1384" s="172">
        <v>0</v>
      </c>
      <c r="F1384" s="172">
        <v>0</v>
      </c>
      <c r="G1384" s="172">
        <f>IF(portfolio_toggle!$A$1=46,E1384,
IF(portfolio_toggle!$A$1=38,F1384,
"error: please specify 38 or 46 MMT"))</f>
        <v>0</v>
      </c>
    </row>
    <row r="1385" spans="1:7" x14ac:dyDescent="0.3">
      <c r="A1385" s="171" t="s">
        <v>636</v>
      </c>
      <c r="B1385" s="171">
        <v>2020</v>
      </c>
      <c r="C1385" s="171">
        <v>4</v>
      </c>
      <c r="D1385" s="171" t="s">
        <v>5376</v>
      </c>
      <c r="E1385" s="172">
        <v>0</v>
      </c>
      <c r="F1385" s="172">
        <v>0</v>
      </c>
      <c r="G1385" s="172">
        <f>IF(portfolio_toggle!$A$1=46,E1385,
IF(portfolio_toggle!$A$1=38,F1385,
"error: please specify 38 or 46 MMT"))</f>
        <v>0</v>
      </c>
    </row>
    <row r="1386" spans="1:7" x14ac:dyDescent="0.3">
      <c r="A1386" s="171" t="s">
        <v>636</v>
      </c>
      <c r="B1386" s="171">
        <v>2020</v>
      </c>
      <c r="C1386" s="171">
        <v>5</v>
      </c>
      <c r="D1386" s="171" t="s">
        <v>5377</v>
      </c>
      <c r="E1386" s="172">
        <v>0</v>
      </c>
      <c r="F1386" s="172">
        <v>0</v>
      </c>
      <c r="G1386" s="172">
        <f>IF(portfolio_toggle!$A$1=46,E1386,
IF(portfolio_toggle!$A$1=38,F1386,
"error: please specify 38 or 46 MMT"))</f>
        <v>0</v>
      </c>
    </row>
    <row r="1387" spans="1:7" x14ac:dyDescent="0.3">
      <c r="A1387" s="171" t="s">
        <v>636</v>
      </c>
      <c r="B1387" s="171">
        <v>2020</v>
      </c>
      <c r="C1387" s="171">
        <v>6</v>
      </c>
      <c r="D1387" s="171" t="s">
        <v>5378</v>
      </c>
      <c r="E1387" s="172">
        <v>0</v>
      </c>
      <c r="F1387" s="172">
        <v>0</v>
      </c>
      <c r="G1387" s="172">
        <f>IF(portfolio_toggle!$A$1=46,E1387,
IF(portfolio_toggle!$A$1=38,F1387,
"error: please specify 38 or 46 MMT"))</f>
        <v>0</v>
      </c>
    </row>
    <row r="1388" spans="1:7" x14ac:dyDescent="0.3">
      <c r="A1388" s="171" t="s">
        <v>636</v>
      </c>
      <c r="B1388" s="171">
        <v>2020</v>
      </c>
      <c r="C1388" s="171">
        <v>7</v>
      </c>
      <c r="D1388" s="171" t="s">
        <v>5379</v>
      </c>
      <c r="E1388" s="172">
        <v>0</v>
      </c>
      <c r="F1388" s="172">
        <v>0</v>
      </c>
      <c r="G1388" s="172">
        <f>IF(portfolio_toggle!$A$1=46,E1388,
IF(portfolio_toggle!$A$1=38,F1388,
"error: please specify 38 or 46 MMT"))</f>
        <v>0</v>
      </c>
    </row>
    <row r="1389" spans="1:7" x14ac:dyDescent="0.3">
      <c r="A1389" s="171" t="s">
        <v>636</v>
      </c>
      <c r="B1389" s="171">
        <v>2020</v>
      </c>
      <c r="C1389" s="171">
        <v>8</v>
      </c>
      <c r="D1389" s="171" t="s">
        <v>5380</v>
      </c>
      <c r="E1389" s="172">
        <v>0</v>
      </c>
      <c r="F1389" s="172">
        <v>0</v>
      </c>
      <c r="G1389" s="172">
        <f>IF(portfolio_toggle!$A$1=46,E1389,
IF(portfolio_toggle!$A$1=38,F1389,
"error: please specify 38 or 46 MMT"))</f>
        <v>0</v>
      </c>
    </row>
    <row r="1390" spans="1:7" x14ac:dyDescent="0.3">
      <c r="A1390" s="171" t="s">
        <v>636</v>
      </c>
      <c r="B1390" s="171">
        <v>2020</v>
      </c>
      <c r="C1390" s="171">
        <v>9</v>
      </c>
      <c r="D1390" s="171" t="s">
        <v>5381</v>
      </c>
      <c r="E1390" s="172">
        <v>0</v>
      </c>
      <c r="F1390" s="172">
        <v>0</v>
      </c>
      <c r="G1390" s="172">
        <f>IF(portfolio_toggle!$A$1=46,E1390,
IF(portfolio_toggle!$A$1=38,F1390,
"error: please specify 38 or 46 MMT"))</f>
        <v>0</v>
      </c>
    </row>
    <row r="1391" spans="1:7" x14ac:dyDescent="0.3">
      <c r="A1391" s="171" t="s">
        <v>636</v>
      </c>
      <c r="B1391" s="171">
        <v>2020</v>
      </c>
      <c r="C1391" s="171">
        <v>10</v>
      </c>
      <c r="D1391" s="171" t="s">
        <v>5382</v>
      </c>
      <c r="E1391" s="172">
        <v>0</v>
      </c>
      <c r="F1391" s="172">
        <v>0</v>
      </c>
      <c r="G1391" s="172">
        <f>IF(portfolio_toggle!$A$1=46,E1391,
IF(portfolio_toggle!$A$1=38,F1391,
"error: please specify 38 or 46 MMT"))</f>
        <v>0</v>
      </c>
    </row>
    <row r="1392" spans="1:7" x14ac:dyDescent="0.3">
      <c r="A1392" s="171" t="s">
        <v>636</v>
      </c>
      <c r="B1392" s="171">
        <v>2020</v>
      </c>
      <c r="C1392" s="171">
        <v>11</v>
      </c>
      <c r="D1392" s="171" t="s">
        <v>5383</v>
      </c>
      <c r="E1392" s="172">
        <v>0</v>
      </c>
      <c r="F1392" s="172">
        <v>0</v>
      </c>
      <c r="G1392" s="172">
        <f>IF(portfolio_toggle!$A$1=46,E1392,
IF(portfolio_toggle!$A$1=38,F1392,
"error: please specify 38 or 46 MMT"))</f>
        <v>0</v>
      </c>
    </row>
    <row r="1393" spans="1:7" x14ac:dyDescent="0.3">
      <c r="A1393" s="171" t="s">
        <v>636</v>
      </c>
      <c r="B1393" s="171">
        <v>2020</v>
      </c>
      <c r="C1393" s="171">
        <v>12</v>
      </c>
      <c r="D1393" s="171" t="s">
        <v>5384</v>
      </c>
      <c r="E1393" s="172">
        <v>0</v>
      </c>
      <c r="F1393" s="172">
        <v>0</v>
      </c>
      <c r="G1393" s="172">
        <f>IF(portfolio_toggle!$A$1=46,E1393,
IF(portfolio_toggle!$A$1=38,F1393,
"error: please specify 38 or 46 MMT"))</f>
        <v>0</v>
      </c>
    </row>
    <row r="1394" spans="1:7" x14ac:dyDescent="0.3">
      <c r="A1394" s="171" t="s">
        <v>636</v>
      </c>
      <c r="B1394" s="171">
        <v>2021</v>
      </c>
      <c r="C1394" s="171">
        <v>1</v>
      </c>
      <c r="D1394" s="171" t="s">
        <v>5385</v>
      </c>
      <c r="E1394" s="172">
        <v>0</v>
      </c>
      <c r="F1394" s="172">
        <v>0</v>
      </c>
      <c r="G1394" s="172">
        <f>IF(portfolio_toggle!$A$1=46,E1394,
IF(portfolio_toggle!$A$1=38,F1394,
"error: please specify 38 or 46 MMT"))</f>
        <v>0</v>
      </c>
    </row>
    <row r="1395" spans="1:7" x14ac:dyDescent="0.3">
      <c r="A1395" s="171" t="s">
        <v>636</v>
      </c>
      <c r="B1395" s="171">
        <v>2021</v>
      </c>
      <c r="C1395" s="171">
        <v>2</v>
      </c>
      <c r="D1395" s="171" t="s">
        <v>5386</v>
      </c>
      <c r="E1395" s="172">
        <v>0</v>
      </c>
      <c r="F1395" s="172">
        <v>0</v>
      </c>
      <c r="G1395" s="172">
        <f>IF(portfolio_toggle!$A$1=46,E1395,
IF(portfolio_toggle!$A$1=38,F1395,
"error: please specify 38 or 46 MMT"))</f>
        <v>0</v>
      </c>
    </row>
    <row r="1396" spans="1:7" x14ac:dyDescent="0.3">
      <c r="A1396" s="171" t="s">
        <v>636</v>
      </c>
      <c r="B1396" s="171">
        <v>2021</v>
      </c>
      <c r="C1396" s="171">
        <v>3</v>
      </c>
      <c r="D1396" s="171" t="s">
        <v>5387</v>
      </c>
      <c r="E1396" s="172">
        <v>0</v>
      </c>
      <c r="F1396" s="172">
        <v>0</v>
      </c>
      <c r="G1396" s="172">
        <f>IF(portfolio_toggle!$A$1=46,E1396,
IF(portfolio_toggle!$A$1=38,F1396,
"error: please specify 38 or 46 MMT"))</f>
        <v>0</v>
      </c>
    </row>
    <row r="1397" spans="1:7" x14ac:dyDescent="0.3">
      <c r="A1397" s="171" t="s">
        <v>636</v>
      </c>
      <c r="B1397" s="171">
        <v>2021</v>
      </c>
      <c r="C1397" s="171">
        <v>4</v>
      </c>
      <c r="D1397" s="171" t="s">
        <v>5388</v>
      </c>
      <c r="E1397" s="172">
        <v>0</v>
      </c>
      <c r="F1397" s="172">
        <v>0</v>
      </c>
      <c r="G1397" s="172">
        <f>IF(portfolio_toggle!$A$1=46,E1397,
IF(portfolio_toggle!$A$1=38,F1397,
"error: please specify 38 or 46 MMT"))</f>
        <v>0</v>
      </c>
    </row>
    <row r="1398" spans="1:7" x14ac:dyDescent="0.3">
      <c r="A1398" s="171" t="s">
        <v>636</v>
      </c>
      <c r="B1398" s="171">
        <v>2021</v>
      </c>
      <c r="C1398" s="171">
        <v>5</v>
      </c>
      <c r="D1398" s="171" t="s">
        <v>5389</v>
      </c>
      <c r="E1398" s="172">
        <v>0</v>
      </c>
      <c r="F1398" s="172">
        <v>0</v>
      </c>
      <c r="G1398" s="172">
        <f>IF(portfolio_toggle!$A$1=46,E1398,
IF(portfolio_toggle!$A$1=38,F1398,
"error: please specify 38 or 46 MMT"))</f>
        <v>0</v>
      </c>
    </row>
    <row r="1399" spans="1:7" x14ac:dyDescent="0.3">
      <c r="A1399" s="171" t="s">
        <v>636</v>
      </c>
      <c r="B1399" s="171">
        <v>2021</v>
      </c>
      <c r="C1399" s="171">
        <v>6</v>
      </c>
      <c r="D1399" s="171" t="s">
        <v>5390</v>
      </c>
      <c r="E1399" s="172">
        <v>0</v>
      </c>
      <c r="F1399" s="172">
        <v>0</v>
      </c>
      <c r="G1399" s="172">
        <f>IF(portfolio_toggle!$A$1=46,E1399,
IF(portfolio_toggle!$A$1=38,F1399,
"error: please specify 38 or 46 MMT"))</f>
        <v>0</v>
      </c>
    </row>
    <row r="1400" spans="1:7" x14ac:dyDescent="0.3">
      <c r="A1400" s="171" t="s">
        <v>636</v>
      </c>
      <c r="B1400" s="171">
        <v>2021</v>
      </c>
      <c r="C1400" s="171">
        <v>7</v>
      </c>
      <c r="D1400" s="171" t="s">
        <v>5391</v>
      </c>
      <c r="E1400" s="172">
        <v>0</v>
      </c>
      <c r="F1400" s="172">
        <v>0</v>
      </c>
      <c r="G1400" s="172">
        <f>IF(portfolio_toggle!$A$1=46,E1400,
IF(portfolio_toggle!$A$1=38,F1400,
"error: please specify 38 or 46 MMT"))</f>
        <v>0</v>
      </c>
    </row>
    <row r="1401" spans="1:7" x14ac:dyDescent="0.3">
      <c r="A1401" s="171" t="s">
        <v>636</v>
      </c>
      <c r="B1401" s="171">
        <v>2021</v>
      </c>
      <c r="C1401" s="171">
        <v>8</v>
      </c>
      <c r="D1401" s="171" t="s">
        <v>5392</v>
      </c>
      <c r="E1401" s="172">
        <v>0</v>
      </c>
      <c r="F1401" s="172">
        <v>0</v>
      </c>
      <c r="G1401" s="172">
        <f>IF(portfolio_toggle!$A$1=46,E1401,
IF(portfolio_toggle!$A$1=38,F1401,
"error: please specify 38 or 46 MMT"))</f>
        <v>0</v>
      </c>
    </row>
    <row r="1402" spans="1:7" x14ac:dyDescent="0.3">
      <c r="A1402" s="171" t="s">
        <v>636</v>
      </c>
      <c r="B1402" s="171">
        <v>2021</v>
      </c>
      <c r="C1402" s="171">
        <v>9</v>
      </c>
      <c r="D1402" s="171" t="s">
        <v>5393</v>
      </c>
      <c r="E1402" s="172">
        <v>0</v>
      </c>
      <c r="F1402" s="172">
        <v>0</v>
      </c>
      <c r="G1402" s="172">
        <f>IF(portfolio_toggle!$A$1=46,E1402,
IF(portfolio_toggle!$A$1=38,F1402,
"error: please specify 38 or 46 MMT"))</f>
        <v>0</v>
      </c>
    </row>
    <row r="1403" spans="1:7" x14ac:dyDescent="0.3">
      <c r="A1403" s="171" t="s">
        <v>636</v>
      </c>
      <c r="B1403" s="171">
        <v>2021</v>
      </c>
      <c r="C1403" s="171">
        <v>10</v>
      </c>
      <c r="D1403" s="171" t="s">
        <v>5394</v>
      </c>
      <c r="E1403" s="172">
        <v>0</v>
      </c>
      <c r="F1403" s="172">
        <v>0</v>
      </c>
      <c r="G1403" s="172">
        <f>IF(portfolio_toggle!$A$1=46,E1403,
IF(portfolio_toggle!$A$1=38,F1403,
"error: please specify 38 or 46 MMT"))</f>
        <v>0</v>
      </c>
    </row>
    <row r="1404" spans="1:7" x14ac:dyDescent="0.3">
      <c r="A1404" s="171" t="s">
        <v>636</v>
      </c>
      <c r="B1404" s="171">
        <v>2021</v>
      </c>
      <c r="C1404" s="171">
        <v>11</v>
      </c>
      <c r="D1404" s="171" t="s">
        <v>5395</v>
      </c>
      <c r="E1404" s="172">
        <v>0</v>
      </c>
      <c r="F1404" s="172">
        <v>0</v>
      </c>
      <c r="G1404" s="172">
        <f>IF(portfolio_toggle!$A$1=46,E1404,
IF(portfolio_toggle!$A$1=38,F1404,
"error: please specify 38 or 46 MMT"))</f>
        <v>0</v>
      </c>
    </row>
    <row r="1405" spans="1:7" x14ac:dyDescent="0.3">
      <c r="A1405" s="171" t="s">
        <v>636</v>
      </c>
      <c r="B1405" s="171">
        <v>2021</v>
      </c>
      <c r="C1405" s="171">
        <v>12</v>
      </c>
      <c r="D1405" s="171" t="s">
        <v>5396</v>
      </c>
      <c r="E1405" s="172">
        <v>0</v>
      </c>
      <c r="F1405" s="172">
        <v>0</v>
      </c>
      <c r="G1405" s="172">
        <f>IF(portfolio_toggle!$A$1=46,E1405,
IF(portfolio_toggle!$A$1=38,F1405,
"error: please specify 38 or 46 MMT"))</f>
        <v>0</v>
      </c>
    </row>
    <row r="1406" spans="1:7" x14ac:dyDescent="0.3">
      <c r="A1406" s="171" t="s">
        <v>636</v>
      </c>
      <c r="B1406" s="171">
        <v>2022</v>
      </c>
      <c r="C1406" s="171">
        <v>1</v>
      </c>
      <c r="D1406" s="171" t="s">
        <v>5397</v>
      </c>
      <c r="E1406" s="172">
        <v>0</v>
      </c>
      <c r="F1406" s="172">
        <v>0</v>
      </c>
      <c r="G1406" s="172">
        <f>IF(portfolio_toggle!$A$1=46,E1406,
IF(portfolio_toggle!$A$1=38,F1406,
"error: please specify 38 or 46 MMT"))</f>
        <v>0</v>
      </c>
    </row>
    <row r="1407" spans="1:7" x14ac:dyDescent="0.3">
      <c r="A1407" s="171" t="s">
        <v>636</v>
      </c>
      <c r="B1407" s="171">
        <v>2022</v>
      </c>
      <c r="C1407" s="171">
        <v>2</v>
      </c>
      <c r="D1407" s="171" t="s">
        <v>5398</v>
      </c>
      <c r="E1407" s="172">
        <v>0</v>
      </c>
      <c r="F1407" s="172">
        <v>0</v>
      </c>
      <c r="G1407" s="172">
        <f>IF(portfolio_toggle!$A$1=46,E1407,
IF(portfolio_toggle!$A$1=38,F1407,
"error: please specify 38 or 46 MMT"))</f>
        <v>0</v>
      </c>
    </row>
    <row r="1408" spans="1:7" x14ac:dyDescent="0.3">
      <c r="A1408" s="171" t="s">
        <v>636</v>
      </c>
      <c r="B1408" s="171">
        <v>2022</v>
      </c>
      <c r="C1408" s="171">
        <v>3</v>
      </c>
      <c r="D1408" s="171" t="s">
        <v>5399</v>
      </c>
      <c r="E1408" s="172">
        <v>0</v>
      </c>
      <c r="F1408" s="172">
        <v>0</v>
      </c>
      <c r="G1408" s="172">
        <f>IF(portfolio_toggle!$A$1=46,E1408,
IF(portfolio_toggle!$A$1=38,F1408,
"error: please specify 38 or 46 MMT"))</f>
        <v>0</v>
      </c>
    </row>
    <row r="1409" spans="1:7" x14ac:dyDescent="0.3">
      <c r="A1409" s="171" t="s">
        <v>636</v>
      </c>
      <c r="B1409" s="171">
        <v>2022</v>
      </c>
      <c r="C1409" s="171">
        <v>4</v>
      </c>
      <c r="D1409" s="171" t="s">
        <v>5400</v>
      </c>
      <c r="E1409" s="172">
        <v>0</v>
      </c>
      <c r="F1409" s="172">
        <v>0</v>
      </c>
      <c r="G1409" s="172">
        <f>IF(portfolio_toggle!$A$1=46,E1409,
IF(portfolio_toggle!$A$1=38,F1409,
"error: please specify 38 or 46 MMT"))</f>
        <v>0</v>
      </c>
    </row>
    <row r="1410" spans="1:7" x14ac:dyDescent="0.3">
      <c r="A1410" s="171" t="s">
        <v>636</v>
      </c>
      <c r="B1410" s="171">
        <v>2022</v>
      </c>
      <c r="C1410" s="171">
        <v>5</v>
      </c>
      <c r="D1410" s="171" t="s">
        <v>5401</v>
      </c>
      <c r="E1410" s="172">
        <v>0</v>
      </c>
      <c r="F1410" s="172">
        <v>0</v>
      </c>
      <c r="G1410" s="172">
        <f>IF(portfolio_toggle!$A$1=46,E1410,
IF(portfolio_toggle!$A$1=38,F1410,
"error: please specify 38 or 46 MMT"))</f>
        <v>0</v>
      </c>
    </row>
    <row r="1411" spans="1:7" x14ac:dyDescent="0.3">
      <c r="A1411" s="171" t="s">
        <v>636</v>
      </c>
      <c r="B1411" s="171">
        <v>2022</v>
      </c>
      <c r="C1411" s="171">
        <v>6</v>
      </c>
      <c r="D1411" s="171" t="s">
        <v>5402</v>
      </c>
      <c r="E1411" s="172">
        <v>0</v>
      </c>
      <c r="F1411" s="172">
        <v>0</v>
      </c>
      <c r="G1411" s="172">
        <f>IF(portfolio_toggle!$A$1=46,E1411,
IF(portfolio_toggle!$A$1=38,F1411,
"error: please specify 38 or 46 MMT"))</f>
        <v>0</v>
      </c>
    </row>
    <row r="1412" spans="1:7" x14ac:dyDescent="0.3">
      <c r="A1412" s="171" t="s">
        <v>636</v>
      </c>
      <c r="B1412" s="171">
        <v>2022</v>
      </c>
      <c r="C1412" s="171">
        <v>7</v>
      </c>
      <c r="D1412" s="171" t="s">
        <v>5403</v>
      </c>
      <c r="E1412" s="172">
        <v>0</v>
      </c>
      <c r="F1412" s="172">
        <v>0</v>
      </c>
      <c r="G1412" s="172">
        <f>IF(portfolio_toggle!$A$1=46,E1412,
IF(portfolio_toggle!$A$1=38,F1412,
"error: please specify 38 or 46 MMT"))</f>
        <v>0</v>
      </c>
    </row>
    <row r="1413" spans="1:7" x14ac:dyDescent="0.3">
      <c r="A1413" s="171" t="s">
        <v>636</v>
      </c>
      <c r="B1413" s="171">
        <v>2022</v>
      </c>
      <c r="C1413" s="171">
        <v>8</v>
      </c>
      <c r="D1413" s="171" t="s">
        <v>5404</v>
      </c>
      <c r="E1413" s="172">
        <v>0</v>
      </c>
      <c r="F1413" s="172">
        <v>0</v>
      </c>
      <c r="G1413" s="172">
        <f>IF(portfolio_toggle!$A$1=46,E1413,
IF(portfolio_toggle!$A$1=38,F1413,
"error: please specify 38 or 46 MMT"))</f>
        <v>0</v>
      </c>
    </row>
    <row r="1414" spans="1:7" x14ac:dyDescent="0.3">
      <c r="A1414" s="171" t="s">
        <v>636</v>
      </c>
      <c r="B1414" s="171">
        <v>2022</v>
      </c>
      <c r="C1414" s="171">
        <v>9</v>
      </c>
      <c r="D1414" s="171" t="s">
        <v>5405</v>
      </c>
      <c r="E1414" s="172">
        <v>0</v>
      </c>
      <c r="F1414" s="172">
        <v>0</v>
      </c>
      <c r="G1414" s="172">
        <f>IF(portfolio_toggle!$A$1=46,E1414,
IF(portfolio_toggle!$A$1=38,F1414,
"error: please specify 38 or 46 MMT"))</f>
        <v>0</v>
      </c>
    </row>
    <row r="1415" spans="1:7" x14ac:dyDescent="0.3">
      <c r="A1415" s="171" t="s">
        <v>636</v>
      </c>
      <c r="B1415" s="171">
        <v>2022</v>
      </c>
      <c r="C1415" s="171">
        <v>10</v>
      </c>
      <c r="D1415" s="171" t="s">
        <v>5406</v>
      </c>
      <c r="E1415" s="172">
        <v>0</v>
      </c>
      <c r="F1415" s="172">
        <v>0</v>
      </c>
      <c r="G1415" s="172">
        <f>IF(portfolio_toggle!$A$1=46,E1415,
IF(portfolio_toggle!$A$1=38,F1415,
"error: please specify 38 or 46 MMT"))</f>
        <v>0</v>
      </c>
    </row>
    <row r="1416" spans="1:7" x14ac:dyDescent="0.3">
      <c r="A1416" s="171" t="s">
        <v>636</v>
      </c>
      <c r="B1416" s="171">
        <v>2022</v>
      </c>
      <c r="C1416" s="171">
        <v>11</v>
      </c>
      <c r="D1416" s="171" t="s">
        <v>5407</v>
      </c>
      <c r="E1416" s="172">
        <v>0</v>
      </c>
      <c r="F1416" s="172">
        <v>0</v>
      </c>
      <c r="G1416" s="172">
        <f>IF(portfolio_toggle!$A$1=46,E1416,
IF(portfolio_toggle!$A$1=38,F1416,
"error: please specify 38 or 46 MMT"))</f>
        <v>0</v>
      </c>
    </row>
    <row r="1417" spans="1:7" x14ac:dyDescent="0.3">
      <c r="A1417" s="171" t="s">
        <v>636</v>
      </c>
      <c r="B1417" s="171">
        <v>2022</v>
      </c>
      <c r="C1417" s="171">
        <v>12</v>
      </c>
      <c r="D1417" s="171" t="s">
        <v>5408</v>
      </c>
      <c r="E1417" s="172">
        <v>0</v>
      </c>
      <c r="F1417" s="172">
        <v>0</v>
      </c>
      <c r="G1417" s="172">
        <f>IF(portfolio_toggle!$A$1=46,E1417,
IF(portfolio_toggle!$A$1=38,F1417,
"error: please specify 38 or 46 MMT"))</f>
        <v>0</v>
      </c>
    </row>
    <row r="1418" spans="1:7" x14ac:dyDescent="0.3">
      <c r="A1418" s="171" t="s">
        <v>636</v>
      </c>
      <c r="B1418" s="171">
        <v>2023</v>
      </c>
      <c r="C1418" s="171">
        <v>1</v>
      </c>
      <c r="D1418" s="171" t="s">
        <v>5409</v>
      </c>
      <c r="E1418" s="172">
        <v>0</v>
      </c>
      <c r="F1418" s="172">
        <v>0</v>
      </c>
      <c r="G1418" s="172">
        <f>IF(portfolio_toggle!$A$1=46,E1418,
IF(portfolio_toggle!$A$1=38,F1418,
"error: please specify 38 or 46 MMT"))</f>
        <v>0</v>
      </c>
    </row>
    <row r="1419" spans="1:7" x14ac:dyDescent="0.3">
      <c r="A1419" s="171" t="s">
        <v>636</v>
      </c>
      <c r="B1419" s="171">
        <v>2023</v>
      </c>
      <c r="C1419" s="171">
        <v>2</v>
      </c>
      <c r="D1419" s="171" t="s">
        <v>5410</v>
      </c>
      <c r="E1419" s="172">
        <v>0</v>
      </c>
      <c r="F1419" s="172">
        <v>0</v>
      </c>
      <c r="G1419" s="172">
        <f>IF(portfolio_toggle!$A$1=46,E1419,
IF(portfolio_toggle!$A$1=38,F1419,
"error: please specify 38 or 46 MMT"))</f>
        <v>0</v>
      </c>
    </row>
    <row r="1420" spans="1:7" x14ac:dyDescent="0.3">
      <c r="A1420" s="171" t="s">
        <v>636</v>
      </c>
      <c r="B1420" s="171">
        <v>2023</v>
      </c>
      <c r="C1420" s="171">
        <v>3</v>
      </c>
      <c r="D1420" s="171" t="s">
        <v>5411</v>
      </c>
      <c r="E1420" s="172">
        <v>0</v>
      </c>
      <c r="F1420" s="172">
        <v>0</v>
      </c>
      <c r="G1420" s="172">
        <f>IF(portfolio_toggle!$A$1=46,E1420,
IF(portfolio_toggle!$A$1=38,F1420,
"error: please specify 38 or 46 MMT"))</f>
        <v>0</v>
      </c>
    </row>
    <row r="1421" spans="1:7" x14ac:dyDescent="0.3">
      <c r="A1421" s="171" t="s">
        <v>636</v>
      </c>
      <c r="B1421" s="171">
        <v>2023</v>
      </c>
      <c r="C1421" s="171">
        <v>4</v>
      </c>
      <c r="D1421" s="171" t="s">
        <v>5412</v>
      </c>
      <c r="E1421" s="172">
        <v>0</v>
      </c>
      <c r="F1421" s="172">
        <v>0</v>
      </c>
      <c r="G1421" s="172">
        <f>IF(portfolio_toggle!$A$1=46,E1421,
IF(portfolio_toggle!$A$1=38,F1421,
"error: please specify 38 or 46 MMT"))</f>
        <v>0</v>
      </c>
    </row>
    <row r="1422" spans="1:7" x14ac:dyDescent="0.3">
      <c r="A1422" s="171" t="s">
        <v>636</v>
      </c>
      <c r="B1422" s="171">
        <v>2023</v>
      </c>
      <c r="C1422" s="171">
        <v>5</v>
      </c>
      <c r="D1422" s="171" t="s">
        <v>5413</v>
      </c>
      <c r="E1422" s="172">
        <v>0</v>
      </c>
      <c r="F1422" s="172">
        <v>0</v>
      </c>
      <c r="G1422" s="172">
        <f>IF(portfolio_toggle!$A$1=46,E1422,
IF(portfolio_toggle!$A$1=38,F1422,
"error: please specify 38 or 46 MMT"))</f>
        <v>0</v>
      </c>
    </row>
    <row r="1423" spans="1:7" x14ac:dyDescent="0.3">
      <c r="A1423" s="171" t="s">
        <v>636</v>
      </c>
      <c r="B1423" s="171">
        <v>2023</v>
      </c>
      <c r="C1423" s="171">
        <v>6</v>
      </c>
      <c r="D1423" s="171" t="s">
        <v>5414</v>
      </c>
      <c r="E1423" s="172">
        <v>0</v>
      </c>
      <c r="F1423" s="172">
        <v>0</v>
      </c>
      <c r="G1423" s="172">
        <f>IF(portfolio_toggle!$A$1=46,E1423,
IF(portfolio_toggle!$A$1=38,F1423,
"error: please specify 38 or 46 MMT"))</f>
        <v>0</v>
      </c>
    </row>
    <row r="1424" spans="1:7" x14ac:dyDescent="0.3">
      <c r="A1424" s="171" t="s">
        <v>636</v>
      </c>
      <c r="B1424" s="171">
        <v>2023</v>
      </c>
      <c r="C1424" s="171">
        <v>7</v>
      </c>
      <c r="D1424" s="171" t="s">
        <v>5415</v>
      </c>
      <c r="E1424" s="172">
        <v>0</v>
      </c>
      <c r="F1424" s="172">
        <v>0</v>
      </c>
      <c r="G1424" s="172">
        <f>IF(portfolio_toggle!$A$1=46,E1424,
IF(portfolio_toggle!$A$1=38,F1424,
"error: please specify 38 or 46 MMT"))</f>
        <v>0</v>
      </c>
    </row>
    <row r="1425" spans="1:7" x14ac:dyDescent="0.3">
      <c r="A1425" s="171" t="s">
        <v>636</v>
      </c>
      <c r="B1425" s="171">
        <v>2023</v>
      </c>
      <c r="C1425" s="171">
        <v>8</v>
      </c>
      <c r="D1425" s="171" t="s">
        <v>5416</v>
      </c>
      <c r="E1425" s="172">
        <v>0</v>
      </c>
      <c r="F1425" s="172">
        <v>0</v>
      </c>
      <c r="G1425" s="172">
        <f>IF(portfolio_toggle!$A$1=46,E1425,
IF(portfolio_toggle!$A$1=38,F1425,
"error: please specify 38 or 46 MMT"))</f>
        <v>0</v>
      </c>
    </row>
    <row r="1426" spans="1:7" x14ac:dyDescent="0.3">
      <c r="A1426" s="171" t="s">
        <v>636</v>
      </c>
      <c r="B1426" s="171">
        <v>2023</v>
      </c>
      <c r="C1426" s="171">
        <v>9</v>
      </c>
      <c r="D1426" s="171" t="s">
        <v>5417</v>
      </c>
      <c r="E1426" s="172">
        <v>0</v>
      </c>
      <c r="F1426" s="172">
        <v>0</v>
      </c>
      <c r="G1426" s="172">
        <f>IF(portfolio_toggle!$A$1=46,E1426,
IF(portfolio_toggle!$A$1=38,F1426,
"error: please specify 38 or 46 MMT"))</f>
        <v>0</v>
      </c>
    </row>
    <row r="1427" spans="1:7" x14ac:dyDescent="0.3">
      <c r="A1427" s="171" t="s">
        <v>636</v>
      </c>
      <c r="B1427" s="171">
        <v>2023</v>
      </c>
      <c r="C1427" s="171">
        <v>10</v>
      </c>
      <c r="D1427" s="171" t="s">
        <v>5418</v>
      </c>
      <c r="E1427" s="172">
        <v>0</v>
      </c>
      <c r="F1427" s="172">
        <v>0</v>
      </c>
      <c r="G1427" s="172">
        <f>IF(portfolio_toggle!$A$1=46,E1427,
IF(portfolio_toggle!$A$1=38,F1427,
"error: please specify 38 or 46 MMT"))</f>
        <v>0</v>
      </c>
    </row>
    <row r="1428" spans="1:7" x14ac:dyDescent="0.3">
      <c r="A1428" s="171" t="s">
        <v>636</v>
      </c>
      <c r="B1428" s="171">
        <v>2023</v>
      </c>
      <c r="C1428" s="171">
        <v>11</v>
      </c>
      <c r="D1428" s="171" t="s">
        <v>5419</v>
      </c>
      <c r="E1428" s="172">
        <v>0</v>
      </c>
      <c r="F1428" s="172">
        <v>0</v>
      </c>
      <c r="G1428" s="172">
        <f>IF(portfolio_toggle!$A$1=46,E1428,
IF(portfolio_toggle!$A$1=38,F1428,
"error: please specify 38 or 46 MMT"))</f>
        <v>0</v>
      </c>
    </row>
    <row r="1429" spans="1:7" x14ac:dyDescent="0.3">
      <c r="A1429" s="171" t="s">
        <v>636</v>
      </c>
      <c r="B1429" s="171">
        <v>2023</v>
      </c>
      <c r="C1429" s="171">
        <v>12</v>
      </c>
      <c r="D1429" s="171" t="s">
        <v>5420</v>
      </c>
      <c r="E1429" s="172">
        <v>0</v>
      </c>
      <c r="F1429" s="172">
        <v>0</v>
      </c>
      <c r="G1429" s="172">
        <f>IF(portfolio_toggle!$A$1=46,E1429,
IF(portfolio_toggle!$A$1=38,F1429,
"error: please specify 38 or 46 MMT"))</f>
        <v>0</v>
      </c>
    </row>
    <row r="1430" spans="1:7" x14ac:dyDescent="0.3">
      <c r="A1430" s="171" t="s">
        <v>636</v>
      </c>
      <c r="B1430" s="171">
        <v>2024</v>
      </c>
      <c r="C1430" s="171">
        <v>1</v>
      </c>
      <c r="D1430" s="171" t="s">
        <v>5421</v>
      </c>
      <c r="E1430" s="172">
        <v>0</v>
      </c>
      <c r="F1430" s="172">
        <v>0</v>
      </c>
      <c r="G1430" s="172">
        <f>IF(portfolio_toggle!$A$1=46,E1430,
IF(portfolio_toggle!$A$1=38,F1430,
"error: please specify 38 or 46 MMT"))</f>
        <v>0</v>
      </c>
    </row>
    <row r="1431" spans="1:7" x14ac:dyDescent="0.3">
      <c r="A1431" s="171" t="s">
        <v>636</v>
      </c>
      <c r="B1431" s="171">
        <v>2024</v>
      </c>
      <c r="C1431" s="171">
        <v>2</v>
      </c>
      <c r="D1431" s="171" t="s">
        <v>5422</v>
      </c>
      <c r="E1431" s="172">
        <v>0</v>
      </c>
      <c r="F1431" s="172">
        <v>0</v>
      </c>
      <c r="G1431" s="172">
        <f>IF(portfolio_toggle!$A$1=46,E1431,
IF(portfolio_toggle!$A$1=38,F1431,
"error: please specify 38 or 46 MMT"))</f>
        <v>0</v>
      </c>
    </row>
    <row r="1432" spans="1:7" x14ac:dyDescent="0.3">
      <c r="A1432" s="171" t="s">
        <v>636</v>
      </c>
      <c r="B1432" s="171">
        <v>2024</v>
      </c>
      <c r="C1432" s="171">
        <v>3</v>
      </c>
      <c r="D1432" s="171" t="s">
        <v>5423</v>
      </c>
      <c r="E1432" s="172">
        <v>0</v>
      </c>
      <c r="F1432" s="172">
        <v>0</v>
      </c>
      <c r="G1432" s="172">
        <f>IF(portfolio_toggle!$A$1=46,E1432,
IF(portfolio_toggle!$A$1=38,F1432,
"error: please specify 38 or 46 MMT"))</f>
        <v>0</v>
      </c>
    </row>
    <row r="1433" spans="1:7" x14ac:dyDescent="0.3">
      <c r="A1433" s="171" t="s">
        <v>636</v>
      </c>
      <c r="B1433" s="171">
        <v>2024</v>
      </c>
      <c r="C1433" s="171">
        <v>4</v>
      </c>
      <c r="D1433" s="171" t="s">
        <v>5424</v>
      </c>
      <c r="E1433" s="172">
        <v>0</v>
      </c>
      <c r="F1433" s="172">
        <v>0</v>
      </c>
      <c r="G1433" s="172">
        <f>IF(portfolio_toggle!$A$1=46,E1433,
IF(portfolio_toggle!$A$1=38,F1433,
"error: please specify 38 or 46 MMT"))</f>
        <v>0</v>
      </c>
    </row>
    <row r="1434" spans="1:7" x14ac:dyDescent="0.3">
      <c r="A1434" s="171" t="s">
        <v>636</v>
      </c>
      <c r="B1434" s="171">
        <v>2024</v>
      </c>
      <c r="C1434" s="171">
        <v>5</v>
      </c>
      <c r="D1434" s="171" t="s">
        <v>5425</v>
      </c>
      <c r="E1434" s="172">
        <v>0</v>
      </c>
      <c r="F1434" s="172">
        <v>0</v>
      </c>
      <c r="G1434" s="172">
        <f>IF(portfolio_toggle!$A$1=46,E1434,
IF(portfolio_toggle!$A$1=38,F1434,
"error: please specify 38 or 46 MMT"))</f>
        <v>0</v>
      </c>
    </row>
    <row r="1435" spans="1:7" x14ac:dyDescent="0.3">
      <c r="A1435" s="171" t="s">
        <v>636</v>
      </c>
      <c r="B1435" s="171">
        <v>2024</v>
      </c>
      <c r="C1435" s="171">
        <v>6</v>
      </c>
      <c r="D1435" s="171" t="s">
        <v>5426</v>
      </c>
      <c r="E1435" s="172">
        <v>0</v>
      </c>
      <c r="F1435" s="172">
        <v>0</v>
      </c>
      <c r="G1435" s="172">
        <f>IF(portfolio_toggle!$A$1=46,E1435,
IF(portfolio_toggle!$A$1=38,F1435,
"error: please specify 38 or 46 MMT"))</f>
        <v>0</v>
      </c>
    </row>
    <row r="1436" spans="1:7" x14ac:dyDescent="0.3">
      <c r="A1436" s="171" t="s">
        <v>636</v>
      </c>
      <c r="B1436" s="171">
        <v>2024</v>
      </c>
      <c r="C1436" s="171">
        <v>7</v>
      </c>
      <c r="D1436" s="171" t="s">
        <v>5427</v>
      </c>
      <c r="E1436" s="172">
        <v>0</v>
      </c>
      <c r="F1436" s="172">
        <v>0</v>
      </c>
      <c r="G1436" s="172">
        <f>IF(portfolio_toggle!$A$1=46,E1436,
IF(portfolio_toggle!$A$1=38,F1436,
"error: please specify 38 or 46 MMT"))</f>
        <v>0</v>
      </c>
    </row>
    <row r="1437" spans="1:7" x14ac:dyDescent="0.3">
      <c r="A1437" s="171" t="s">
        <v>636</v>
      </c>
      <c r="B1437" s="171">
        <v>2024</v>
      </c>
      <c r="C1437" s="171">
        <v>8</v>
      </c>
      <c r="D1437" s="171" t="s">
        <v>5428</v>
      </c>
      <c r="E1437" s="172">
        <v>0</v>
      </c>
      <c r="F1437" s="172">
        <v>0</v>
      </c>
      <c r="G1437" s="172">
        <f>IF(portfolio_toggle!$A$1=46,E1437,
IF(portfolio_toggle!$A$1=38,F1437,
"error: please specify 38 or 46 MMT"))</f>
        <v>0</v>
      </c>
    </row>
    <row r="1438" spans="1:7" x14ac:dyDescent="0.3">
      <c r="A1438" s="171" t="s">
        <v>636</v>
      </c>
      <c r="B1438" s="171">
        <v>2024</v>
      </c>
      <c r="C1438" s="171">
        <v>9</v>
      </c>
      <c r="D1438" s="171" t="s">
        <v>5429</v>
      </c>
      <c r="E1438" s="172">
        <v>0</v>
      </c>
      <c r="F1438" s="172">
        <v>0</v>
      </c>
      <c r="G1438" s="172">
        <f>IF(portfolio_toggle!$A$1=46,E1438,
IF(portfolio_toggle!$A$1=38,F1438,
"error: please specify 38 or 46 MMT"))</f>
        <v>0</v>
      </c>
    </row>
    <row r="1439" spans="1:7" x14ac:dyDescent="0.3">
      <c r="A1439" s="171" t="s">
        <v>636</v>
      </c>
      <c r="B1439" s="171">
        <v>2024</v>
      </c>
      <c r="C1439" s="171">
        <v>10</v>
      </c>
      <c r="D1439" s="171" t="s">
        <v>5430</v>
      </c>
      <c r="E1439" s="172">
        <v>0</v>
      </c>
      <c r="F1439" s="172">
        <v>0</v>
      </c>
      <c r="G1439" s="172">
        <f>IF(portfolio_toggle!$A$1=46,E1439,
IF(portfolio_toggle!$A$1=38,F1439,
"error: please specify 38 or 46 MMT"))</f>
        <v>0</v>
      </c>
    </row>
    <row r="1440" spans="1:7" x14ac:dyDescent="0.3">
      <c r="A1440" s="171" t="s">
        <v>636</v>
      </c>
      <c r="B1440" s="171">
        <v>2024</v>
      </c>
      <c r="C1440" s="171">
        <v>11</v>
      </c>
      <c r="D1440" s="171" t="s">
        <v>5431</v>
      </c>
      <c r="E1440" s="172">
        <v>0</v>
      </c>
      <c r="F1440" s="172">
        <v>0</v>
      </c>
      <c r="G1440" s="172">
        <f>IF(portfolio_toggle!$A$1=46,E1440,
IF(portfolio_toggle!$A$1=38,F1440,
"error: please specify 38 or 46 MMT"))</f>
        <v>0</v>
      </c>
    </row>
    <row r="1441" spans="1:7" x14ac:dyDescent="0.3">
      <c r="A1441" s="171" t="s">
        <v>636</v>
      </c>
      <c r="B1441" s="171">
        <v>2024</v>
      </c>
      <c r="C1441" s="171">
        <v>12</v>
      </c>
      <c r="D1441" s="171" t="s">
        <v>5432</v>
      </c>
      <c r="E1441" s="172">
        <v>0</v>
      </c>
      <c r="F1441" s="172">
        <v>0</v>
      </c>
      <c r="G1441" s="172">
        <f>IF(portfolio_toggle!$A$1=46,E1441,
IF(portfolio_toggle!$A$1=38,F1441,
"error: please specify 38 or 46 MMT"))</f>
        <v>0</v>
      </c>
    </row>
    <row r="1442" spans="1:7" x14ac:dyDescent="0.3">
      <c r="A1442" s="171" t="s">
        <v>636</v>
      </c>
      <c r="B1442" s="171">
        <v>2025</v>
      </c>
      <c r="C1442" s="171">
        <v>1</v>
      </c>
      <c r="D1442" s="171" t="s">
        <v>5433</v>
      </c>
      <c r="E1442" s="172">
        <v>0</v>
      </c>
      <c r="F1442" s="172">
        <v>0</v>
      </c>
      <c r="G1442" s="172">
        <f>IF(portfolio_toggle!$A$1=46,E1442,
IF(portfolio_toggle!$A$1=38,F1442,
"error: please specify 38 or 46 MMT"))</f>
        <v>0</v>
      </c>
    </row>
    <row r="1443" spans="1:7" x14ac:dyDescent="0.3">
      <c r="A1443" s="171" t="s">
        <v>636</v>
      </c>
      <c r="B1443" s="171">
        <v>2025</v>
      </c>
      <c r="C1443" s="171">
        <v>2</v>
      </c>
      <c r="D1443" s="171" t="s">
        <v>5434</v>
      </c>
      <c r="E1443" s="172">
        <v>0</v>
      </c>
      <c r="F1443" s="172">
        <v>0</v>
      </c>
      <c r="G1443" s="172">
        <f>IF(portfolio_toggle!$A$1=46,E1443,
IF(portfolio_toggle!$A$1=38,F1443,
"error: please specify 38 or 46 MMT"))</f>
        <v>0</v>
      </c>
    </row>
    <row r="1444" spans="1:7" x14ac:dyDescent="0.3">
      <c r="A1444" s="171" t="s">
        <v>636</v>
      </c>
      <c r="B1444" s="171">
        <v>2025</v>
      </c>
      <c r="C1444" s="171">
        <v>3</v>
      </c>
      <c r="D1444" s="171" t="s">
        <v>5435</v>
      </c>
      <c r="E1444" s="172">
        <v>0</v>
      </c>
      <c r="F1444" s="172">
        <v>0</v>
      </c>
      <c r="G1444" s="172">
        <f>IF(portfolio_toggle!$A$1=46,E1444,
IF(portfolio_toggle!$A$1=38,F1444,
"error: please specify 38 or 46 MMT"))</f>
        <v>0</v>
      </c>
    </row>
    <row r="1445" spans="1:7" x14ac:dyDescent="0.3">
      <c r="A1445" s="171" t="s">
        <v>636</v>
      </c>
      <c r="B1445" s="171">
        <v>2025</v>
      </c>
      <c r="C1445" s="171">
        <v>4</v>
      </c>
      <c r="D1445" s="171" t="s">
        <v>5436</v>
      </c>
      <c r="E1445" s="172">
        <v>0</v>
      </c>
      <c r="F1445" s="172">
        <v>0</v>
      </c>
      <c r="G1445" s="172">
        <f>IF(portfolio_toggle!$A$1=46,E1445,
IF(portfolio_toggle!$A$1=38,F1445,
"error: please specify 38 or 46 MMT"))</f>
        <v>0</v>
      </c>
    </row>
    <row r="1446" spans="1:7" x14ac:dyDescent="0.3">
      <c r="A1446" s="171" t="s">
        <v>636</v>
      </c>
      <c r="B1446" s="171">
        <v>2025</v>
      </c>
      <c r="C1446" s="171">
        <v>5</v>
      </c>
      <c r="D1446" s="171" t="s">
        <v>5437</v>
      </c>
      <c r="E1446" s="172">
        <v>0</v>
      </c>
      <c r="F1446" s="172">
        <v>0</v>
      </c>
      <c r="G1446" s="172">
        <f>IF(portfolio_toggle!$A$1=46,E1446,
IF(portfolio_toggle!$A$1=38,F1446,
"error: please specify 38 or 46 MMT"))</f>
        <v>0</v>
      </c>
    </row>
    <row r="1447" spans="1:7" x14ac:dyDescent="0.3">
      <c r="A1447" s="171" t="s">
        <v>636</v>
      </c>
      <c r="B1447" s="171">
        <v>2025</v>
      </c>
      <c r="C1447" s="171">
        <v>6</v>
      </c>
      <c r="D1447" s="171" t="s">
        <v>5438</v>
      </c>
      <c r="E1447" s="172">
        <v>0</v>
      </c>
      <c r="F1447" s="172">
        <v>0</v>
      </c>
      <c r="G1447" s="172">
        <f>IF(portfolio_toggle!$A$1=46,E1447,
IF(portfolio_toggle!$A$1=38,F1447,
"error: please specify 38 or 46 MMT"))</f>
        <v>0</v>
      </c>
    </row>
    <row r="1448" spans="1:7" x14ac:dyDescent="0.3">
      <c r="A1448" s="171" t="s">
        <v>636</v>
      </c>
      <c r="B1448" s="171">
        <v>2025</v>
      </c>
      <c r="C1448" s="171">
        <v>7</v>
      </c>
      <c r="D1448" s="171" t="s">
        <v>5439</v>
      </c>
      <c r="E1448" s="172">
        <v>0</v>
      </c>
      <c r="F1448" s="172">
        <v>0</v>
      </c>
      <c r="G1448" s="172">
        <f>IF(portfolio_toggle!$A$1=46,E1448,
IF(portfolio_toggle!$A$1=38,F1448,
"error: please specify 38 or 46 MMT"))</f>
        <v>0</v>
      </c>
    </row>
    <row r="1449" spans="1:7" x14ac:dyDescent="0.3">
      <c r="A1449" s="171" t="s">
        <v>636</v>
      </c>
      <c r="B1449" s="171">
        <v>2025</v>
      </c>
      <c r="C1449" s="171">
        <v>8</v>
      </c>
      <c r="D1449" s="171" t="s">
        <v>5440</v>
      </c>
      <c r="E1449" s="172">
        <v>0</v>
      </c>
      <c r="F1449" s="172">
        <v>0</v>
      </c>
      <c r="G1449" s="172">
        <f>IF(portfolio_toggle!$A$1=46,E1449,
IF(portfolio_toggle!$A$1=38,F1449,
"error: please specify 38 or 46 MMT"))</f>
        <v>0</v>
      </c>
    </row>
    <row r="1450" spans="1:7" x14ac:dyDescent="0.3">
      <c r="A1450" s="171" t="s">
        <v>636</v>
      </c>
      <c r="B1450" s="171">
        <v>2025</v>
      </c>
      <c r="C1450" s="171">
        <v>9</v>
      </c>
      <c r="D1450" s="171" t="s">
        <v>5441</v>
      </c>
      <c r="E1450" s="172">
        <v>0</v>
      </c>
      <c r="F1450" s="172">
        <v>0</v>
      </c>
      <c r="G1450" s="172">
        <f>IF(portfolio_toggle!$A$1=46,E1450,
IF(portfolio_toggle!$A$1=38,F1450,
"error: please specify 38 or 46 MMT"))</f>
        <v>0</v>
      </c>
    </row>
    <row r="1451" spans="1:7" x14ac:dyDescent="0.3">
      <c r="A1451" s="171" t="s">
        <v>636</v>
      </c>
      <c r="B1451" s="171">
        <v>2025</v>
      </c>
      <c r="C1451" s="171">
        <v>10</v>
      </c>
      <c r="D1451" s="171" t="s">
        <v>5442</v>
      </c>
      <c r="E1451" s="172">
        <v>0</v>
      </c>
      <c r="F1451" s="172">
        <v>0</v>
      </c>
      <c r="G1451" s="172">
        <f>IF(portfolio_toggle!$A$1=46,E1451,
IF(portfolio_toggle!$A$1=38,F1451,
"error: please specify 38 or 46 MMT"))</f>
        <v>0</v>
      </c>
    </row>
    <row r="1452" spans="1:7" x14ac:dyDescent="0.3">
      <c r="A1452" s="171" t="s">
        <v>636</v>
      </c>
      <c r="B1452" s="171">
        <v>2025</v>
      </c>
      <c r="C1452" s="171">
        <v>11</v>
      </c>
      <c r="D1452" s="171" t="s">
        <v>5443</v>
      </c>
      <c r="E1452" s="172">
        <v>0</v>
      </c>
      <c r="F1452" s="172">
        <v>0</v>
      </c>
      <c r="G1452" s="172">
        <f>IF(portfolio_toggle!$A$1=46,E1452,
IF(portfolio_toggle!$A$1=38,F1452,
"error: please specify 38 or 46 MMT"))</f>
        <v>0</v>
      </c>
    </row>
    <row r="1453" spans="1:7" x14ac:dyDescent="0.3">
      <c r="A1453" s="171" t="s">
        <v>636</v>
      </c>
      <c r="B1453" s="171">
        <v>2025</v>
      </c>
      <c r="C1453" s="171">
        <v>12</v>
      </c>
      <c r="D1453" s="171" t="s">
        <v>5444</v>
      </c>
      <c r="E1453" s="172">
        <v>0</v>
      </c>
      <c r="F1453" s="172">
        <v>0</v>
      </c>
      <c r="G1453" s="172">
        <f>IF(portfolio_toggle!$A$1=46,E1453,
IF(portfolio_toggle!$A$1=38,F1453,
"error: please specify 38 or 46 MMT"))</f>
        <v>0</v>
      </c>
    </row>
    <row r="1454" spans="1:7" x14ac:dyDescent="0.3">
      <c r="A1454" s="171" t="s">
        <v>636</v>
      </c>
      <c r="B1454" s="171">
        <v>2026</v>
      </c>
      <c r="C1454" s="171">
        <v>1</v>
      </c>
      <c r="D1454" s="171" t="s">
        <v>5445</v>
      </c>
      <c r="E1454" s="172">
        <v>0</v>
      </c>
      <c r="F1454" s="172">
        <v>0</v>
      </c>
      <c r="G1454" s="172">
        <f>IF(portfolio_toggle!$A$1=46,E1454,
IF(portfolio_toggle!$A$1=38,F1454,
"error: please specify 38 or 46 MMT"))</f>
        <v>0</v>
      </c>
    </row>
    <row r="1455" spans="1:7" x14ac:dyDescent="0.3">
      <c r="A1455" s="171" t="s">
        <v>636</v>
      </c>
      <c r="B1455" s="171">
        <v>2026</v>
      </c>
      <c r="C1455" s="171">
        <v>2</v>
      </c>
      <c r="D1455" s="171" t="s">
        <v>5446</v>
      </c>
      <c r="E1455" s="172">
        <v>0</v>
      </c>
      <c r="F1455" s="172">
        <v>0</v>
      </c>
      <c r="G1455" s="172">
        <f>IF(portfolio_toggle!$A$1=46,E1455,
IF(portfolio_toggle!$A$1=38,F1455,
"error: please specify 38 or 46 MMT"))</f>
        <v>0</v>
      </c>
    </row>
    <row r="1456" spans="1:7" x14ac:dyDescent="0.3">
      <c r="A1456" s="171" t="s">
        <v>636</v>
      </c>
      <c r="B1456" s="171">
        <v>2026</v>
      </c>
      <c r="C1456" s="171">
        <v>3</v>
      </c>
      <c r="D1456" s="171" t="s">
        <v>5447</v>
      </c>
      <c r="E1456" s="172">
        <v>0</v>
      </c>
      <c r="F1456" s="172">
        <v>0</v>
      </c>
      <c r="G1456" s="172">
        <f>IF(portfolio_toggle!$A$1=46,E1456,
IF(portfolio_toggle!$A$1=38,F1456,
"error: please specify 38 or 46 MMT"))</f>
        <v>0</v>
      </c>
    </row>
    <row r="1457" spans="1:7" x14ac:dyDescent="0.3">
      <c r="A1457" s="171" t="s">
        <v>636</v>
      </c>
      <c r="B1457" s="171">
        <v>2026</v>
      </c>
      <c r="C1457" s="171">
        <v>4</v>
      </c>
      <c r="D1457" s="171" t="s">
        <v>5448</v>
      </c>
      <c r="E1457" s="172">
        <v>0</v>
      </c>
      <c r="F1457" s="172">
        <v>0</v>
      </c>
      <c r="G1457" s="172">
        <f>IF(portfolio_toggle!$A$1=46,E1457,
IF(portfolio_toggle!$A$1=38,F1457,
"error: please specify 38 or 46 MMT"))</f>
        <v>0</v>
      </c>
    </row>
    <row r="1458" spans="1:7" x14ac:dyDescent="0.3">
      <c r="A1458" s="171" t="s">
        <v>636</v>
      </c>
      <c r="B1458" s="171">
        <v>2026</v>
      </c>
      <c r="C1458" s="171">
        <v>5</v>
      </c>
      <c r="D1458" s="171" t="s">
        <v>5449</v>
      </c>
      <c r="E1458" s="172">
        <v>0</v>
      </c>
      <c r="F1458" s="172">
        <v>0</v>
      </c>
      <c r="G1458" s="172">
        <f>IF(portfolio_toggle!$A$1=46,E1458,
IF(portfolio_toggle!$A$1=38,F1458,
"error: please specify 38 or 46 MMT"))</f>
        <v>0</v>
      </c>
    </row>
    <row r="1459" spans="1:7" x14ac:dyDescent="0.3">
      <c r="A1459" s="171" t="s">
        <v>636</v>
      </c>
      <c r="B1459" s="171">
        <v>2026</v>
      </c>
      <c r="C1459" s="171">
        <v>6</v>
      </c>
      <c r="D1459" s="171" t="s">
        <v>5450</v>
      </c>
      <c r="E1459" s="172">
        <v>0</v>
      </c>
      <c r="F1459" s="172">
        <v>0</v>
      </c>
      <c r="G1459" s="172">
        <f>IF(portfolio_toggle!$A$1=46,E1459,
IF(portfolio_toggle!$A$1=38,F1459,
"error: please specify 38 or 46 MMT"))</f>
        <v>0</v>
      </c>
    </row>
    <row r="1460" spans="1:7" x14ac:dyDescent="0.3">
      <c r="A1460" s="171" t="s">
        <v>636</v>
      </c>
      <c r="B1460" s="171">
        <v>2026</v>
      </c>
      <c r="C1460" s="171">
        <v>7</v>
      </c>
      <c r="D1460" s="171" t="s">
        <v>5451</v>
      </c>
      <c r="E1460" s="172">
        <v>0</v>
      </c>
      <c r="F1460" s="172">
        <v>0</v>
      </c>
      <c r="G1460" s="172">
        <f>IF(portfolio_toggle!$A$1=46,E1460,
IF(portfolio_toggle!$A$1=38,F1460,
"error: please specify 38 or 46 MMT"))</f>
        <v>0</v>
      </c>
    </row>
    <row r="1461" spans="1:7" x14ac:dyDescent="0.3">
      <c r="A1461" s="171" t="s">
        <v>636</v>
      </c>
      <c r="B1461" s="171">
        <v>2026</v>
      </c>
      <c r="C1461" s="171">
        <v>8</v>
      </c>
      <c r="D1461" s="171" t="s">
        <v>5452</v>
      </c>
      <c r="E1461" s="172">
        <v>0</v>
      </c>
      <c r="F1461" s="172">
        <v>0</v>
      </c>
      <c r="G1461" s="172">
        <f>IF(portfolio_toggle!$A$1=46,E1461,
IF(portfolio_toggle!$A$1=38,F1461,
"error: please specify 38 or 46 MMT"))</f>
        <v>0</v>
      </c>
    </row>
    <row r="1462" spans="1:7" x14ac:dyDescent="0.3">
      <c r="A1462" s="171" t="s">
        <v>636</v>
      </c>
      <c r="B1462" s="171">
        <v>2026</v>
      </c>
      <c r="C1462" s="171">
        <v>9</v>
      </c>
      <c r="D1462" s="171" t="s">
        <v>5453</v>
      </c>
      <c r="E1462" s="172">
        <v>0</v>
      </c>
      <c r="F1462" s="172">
        <v>0</v>
      </c>
      <c r="G1462" s="172">
        <f>IF(portfolio_toggle!$A$1=46,E1462,
IF(portfolio_toggle!$A$1=38,F1462,
"error: please specify 38 or 46 MMT"))</f>
        <v>0</v>
      </c>
    </row>
    <row r="1463" spans="1:7" x14ac:dyDescent="0.3">
      <c r="A1463" s="171" t="s">
        <v>636</v>
      </c>
      <c r="B1463" s="171">
        <v>2026</v>
      </c>
      <c r="C1463" s="171">
        <v>10</v>
      </c>
      <c r="D1463" s="171" t="s">
        <v>5454</v>
      </c>
      <c r="E1463" s="172">
        <v>0</v>
      </c>
      <c r="F1463" s="172">
        <v>0</v>
      </c>
      <c r="G1463" s="172">
        <f>IF(portfolio_toggle!$A$1=46,E1463,
IF(portfolio_toggle!$A$1=38,F1463,
"error: please specify 38 or 46 MMT"))</f>
        <v>0</v>
      </c>
    </row>
    <row r="1464" spans="1:7" x14ac:dyDescent="0.3">
      <c r="A1464" s="171" t="s">
        <v>636</v>
      </c>
      <c r="B1464" s="171">
        <v>2026</v>
      </c>
      <c r="C1464" s="171">
        <v>11</v>
      </c>
      <c r="D1464" s="171" t="s">
        <v>5455</v>
      </c>
      <c r="E1464" s="172">
        <v>0</v>
      </c>
      <c r="F1464" s="172">
        <v>0</v>
      </c>
      <c r="G1464" s="172">
        <f>IF(portfolio_toggle!$A$1=46,E1464,
IF(portfolio_toggle!$A$1=38,F1464,
"error: please specify 38 or 46 MMT"))</f>
        <v>0</v>
      </c>
    </row>
    <row r="1465" spans="1:7" x14ac:dyDescent="0.3">
      <c r="A1465" s="171" t="s">
        <v>636</v>
      </c>
      <c r="B1465" s="171">
        <v>2026</v>
      </c>
      <c r="C1465" s="171">
        <v>12</v>
      </c>
      <c r="D1465" s="171" t="s">
        <v>5456</v>
      </c>
      <c r="E1465" s="172">
        <v>0</v>
      </c>
      <c r="F1465" s="172">
        <v>0</v>
      </c>
      <c r="G1465" s="172">
        <f>IF(portfolio_toggle!$A$1=46,E1465,
IF(portfolio_toggle!$A$1=38,F1465,
"error: please specify 38 or 46 MMT"))</f>
        <v>0</v>
      </c>
    </row>
    <row r="1466" spans="1:7" x14ac:dyDescent="0.3">
      <c r="A1466" s="171" t="s">
        <v>636</v>
      </c>
      <c r="B1466" s="171">
        <v>2027</v>
      </c>
      <c r="C1466" s="171">
        <v>1</v>
      </c>
      <c r="D1466" s="171" t="s">
        <v>5457</v>
      </c>
      <c r="E1466" s="172">
        <v>0</v>
      </c>
      <c r="F1466" s="172">
        <v>0</v>
      </c>
      <c r="G1466" s="172">
        <f>IF(portfolio_toggle!$A$1=46,E1466,
IF(portfolio_toggle!$A$1=38,F1466,
"error: please specify 38 or 46 MMT"))</f>
        <v>0</v>
      </c>
    </row>
    <row r="1467" spans="1:7" x14ac:dyDescent="0.3">
      <c r="A1467" s="171" t="s">
        <v>636</v>
      </c>
      <c r="B1467" s="171">
        <v>2027</v>
      </c>
      <c r="C1467" s="171">
        <v>2</v>
      </c>
      <c r="D1467" s="171" t="s">
        <v>5458</v>
      </c>
      <c r="E1467" s="172">
        <v>0</v>
      </c>
      <c r="F1467" s="172">
        <v>0</v>
      </c>
      <c r="G1467" s="172">
        <f>IF(portfolio_toggle!$A$1=46,E1467,
IF(portfolio_toggle!$A$1=38,F1467,
"error: please specify 38 or 46 MMT"))</f>
        <v>0</v>
      </c>
    </row>
    <row r="1468" spans="1:7" x14ac:dyDescent="0.3">
      <c r="A1468" s="171" t="s">
        <v>636</v>
      </c>
      <c r="B1468" s="171">
        <v>2027</v>
      </c>
      <c r="C1468" s="171">
        <v>3</v>
      </c>
      <c r="D1468" s="171" t="s">
        <v>5459</v>
      </c>
      <c r="E1468" s="172">
        <v>0</v>
      </c>
      <c r="F1468" s="172">
        <v>0</v>
      </c>
      <c r="G1468" s="172">
        <f>IF(portfolio_toggle!$A$1=46,E1468,
IF(portfolio_toggle!$A$1=38,F1468,
"error: please specify 38 or 46 MMT"))</f>
        <v>0</v>
      </c>
    </row>
    <row r="1469" spans="1:7" x14ac:dyDescent="0.3">
      <c r="A1469" s="171" t="s">
        <v>636</v>
      </c>
      <c r="B1469" s="171">
        <v>2027</v>
      </c>
      <c r="C1469" s="171">
        <v>4</v>
      </c>
      <c r="D1469" s="171" t="s">
        <v>5460</v>
      </c>
      <c r="E1469" s="172">
        <v>0</v>
      </c>
      <c r="F1469" s="172">
        <v>0</v>
      </c>
      <c r="G1469" s="172">
        <f>IF(portfolio_toggle!$A$1=46,E1469,
IF(portfolio_toggle!$A$1=38,F1469,
"error: please specify 38 or 46 MMT"))</f>
        <v>0</v>
      </c>
    </row>
    <row r="1470" spans="1:7" x14ac:dyDescent="0.3">
      <c r="A1470" s="171" t="s">
        <v>636</v>
      </c>
      <c r="B1470" s="171">
        <v>2027</v>
      </c>
      <c r="C1470" s="171">
        <v>5</v>
      </c>
      <c r="D1470" s="171" t="s">
        <v>5461</v>
      </c>
      <c r="E1470" s="172">
        <v>0</v>
      </c>
      <c r="F1470" s="172">
        <v>0</v>
      </c>
      <c r="G1470" s="172">
        <f>IF(portfolio_toggle!$A$1=46,E1470,
IF(portfolio_toggle!$A$1=38,F1470,
"error: please specify 38 or 46 MMT"))</f>
        <v>0</v>
      </c>
    </row>
    <row r="1471" spans="1:7" x14ac:dyDescent="0.3">
      <c r="A1471" s="171" t="s">
        <v>636</v>
      </c>
      <c r="B1471" s="171">
        <v>2027</v>
      </c>
      <c r="C1471" s="171">
        <v>6</v>
      </c>
      <c r="D1471" s="171" t="s">
        <v>5462</v>
      </c>
      <c r="E1471" s="172">
        <v>0</v>
      </c>
      <c r="F1471" s="172">
        <v>0</v>
      </c>
      <c r="G1471" s="172">
        <f>IF(portfolio_toggle!$A$1=46,E1471,
IF(portfolio_toggle!$A$1=38,F1471,
"error: please specify 38 or 46 MMT"))</f>
        <v>0</v>
      </c>
    </row>
    <row r="1472" spans="1:7" x14ac:dyDescent="0.3">
      <c r="A1472" s="171" t="s">
        <v>636</v>
      </c>
      <c r="B1472" s="171">
        <v>2027</v>
      </c>
      <c r="C1472" s="171">
        <v>7</v>
      </c>
      <c r="D1472" s="171" t="s">
        <v>5463</v>
      </c>
      <c r="E1472" s="172">
        <v>0</v>
      </c>
      <c r="F1472" s="172">
        <v>0</v>
      </c>
      <c r="G1472" s="172">
        <f>IF(portfolio_toggle!$A$1=46,E1472,
IF(portfolio_toggle!$A$1=38,F1472,
"error: please specify 38 or 46 MMT"))</f>
        <v>0</v>
      </c>
    </row>
    <row r="1473" spans="1:7" x14ac:dyDescent="0.3">
      <c r="A1473" s="171" t="s">
        <v>636</v>
      </c>
      <c r="B1473" s="171">
        <v>2027</v>
      </c>
      <c r="C1473" s="171">
        <v>8</v>
      </c>
      <c r="D1473" s="171" t="s">
        <v>5464</v>
      </c>
      <c r="E1473" s="172">
        <v>0</v>
      </c>
      <c r="F1473" s="172">
        <v>0</v>
      </c>
      <c r="G1473" s="172">
        <f>IF(portfolio_toggle!$A$1=46,E1473,
IF(portfolio_toggle!$A$1=38,F1473,
"error: please specify 38 or 46 MMT"))</f>
        <v>0</v>
      </c>
    </row>
    <row r="1474" spans="1:7" x14ac:dyDescent="0.3">
      <c r="A1474" s="171" t="s">
        <v>636</v>
      </c>
      <c r="B1474" s="171">
        <v>2027</v>
      </c>
      <c r="C1474" s="171">
        <v>9</v>
      </c>
      <c r="D1474" s="171" t="s">
        <v>5465</v>
      </c>
      <c r="E1474" s="172">
        <v>0</v>
      </c>
      <c r="F1474" s="172">
        <v>0</v>
      </c>
      <c r="G1474" s="172">
        <f>IF(portfolio_toggle!$A$1=46,E1474,
IF(portfolio_toggle!$A$1=38,F1474,
"error: please specify 38 or 46 MMT"))</f>
        <v>0</v>
      </c>
    </row>
    <row r="1475" spans="1:7" x14ac:dyDescent="0.3">
      <c r="A1475" s="171" t="s">
        <v>636</v>
      </c>
      <c r="B1475" s="171">
        <v>2027</v>
      </c>
      <c r="C1475" s="171">
        <v>10</v>
      </c>
      <c r="D1475" s="171" t="s">
        <v>5466</v>
      </c>
      <c r="E1475" s="172">
        <v>0</v>
      </c>
      <c r="F1475" s="172">
        <v>0</v>
      </c>
      <c r="G1475" s="172">
        <f>IF(portfolio_toggle!$A$1=46,E1475,
IF(portfolio_toggle!$A$1=38,F1475,
"error: please specify 38 or 46 MMT"))</f>
        <v>0</v>
      </c>
    </row>
    <row r="1476" spans="1:7" x14ac:dyDescent="0.3">
      <c r="A1476" s="171" t="s">
        <v>636</v>
      </c>
      <c r="B1476" s="171">
        <v>2027</v>
      </c>
      <c r="C1476" s="171">
        <v>11</v>
      </c>
      <c r="D1476" s="171" t="s">
        <v>5467</v>
      </c>
      <c r="E1476" s="172">
        <v>0</v>
      </c>
      <c r="F1476" s="172">
        <v>0</v>
      </c>
      <c r="G1476" s="172">
        <f>IF(portfolio_toggle!$A$1=46,E1476,
IF(portfolio_toggle!$A$1=38,F1476,
"error: please specify 38 or 46 MMT"))</f>
        <v>0</v>
      </c>
    </row>
    <row r="1477" spans="1:7" x14ac:dyDescent="0.3">
      <c r="A1477" s="171" t="s">
        <v>636</v>
      </c>
      <c r="B1477" s="171">
        <v>2027</v>
      </c>
      <c r="C1477" s="171">
        <v>12</v>
      </c>
      <c r="D1477" s="171" t="s">
        <v>5468</v>
      </c>
      <c r="E1477" s="172">
        <v>0</v>
      </c>
      <c r="F1477" s="172">
        <v>0</v>
      </c>
      <c r="G1477" s="172">
        <f>IF(portfolio_toggle!$A$1=46,E1477,
IF(portfolio_toggle!$A$1=38,F1477,
"error: please specify 38 or 46 MMT"))</f>
        <v>0</v>
      </c>
    </row>
    <row r="1478" spans="1:7" x14ac:dyDescent="0.3">
      <c r="A1478" s="171" t="s">
        <v>636</v>
      </c>
      <c r="B1478" s="171">
        <v>2028</v>
      </c>
      <c r="C1478" s="171">
        <v>1</v>
      </c>
      <c r="D1478" s="171" t="s">
        <v>5469</v>
      </c>
      <c r="E1478" s="172">
        <v>0</v>
      </c>
      <c r="F1478" s="172">
        <v>0</v>
      </c>
      <c r="G1478" s="172">
        <f>IF(portfolio_toggle!$A$1=46,E1478,
IF(portfolio_toggle!$A$1=38,F1478,
"error: please specify 38 or 46 MMT"))</f>
        <v>0</v>
      </c>
    </row>
    <row r="1479" spans="1:7" x14ac:dyDescent="0.3">
      <c r="A1479" s="171" t="s">
        <v>636</v>
      </c>
      <c r="B1479" s="171">
        <v>2028</v>
      </c>
      <c r="C1479" s="171">
        <v>2</v>
      </c>
      <c r="D1479" s="171" t="s">
        <v>5470</v>
      </c>
      <c r="E1479" s="172">
        <v>0</v>
      </c>
      <c r="F1479" s="172">
        <v>0</v>
      </c>
      <c r="G1479" s="172">
        <f>IF(portfolio_toggle!$A$1=46,E1479,
IF(portfolio_toggle!$A$1=38,F1479,
"error: please specify 38 or 46 MMT"))</f>
        <v>0</v>
      </c>
    </row>
    <row r="1480" spans="1:7" x14ac:dyDescent="0.3">
      <c r="A1480" s="171" t="s">
        <v>636</v>
      </c>
      <c r="B1480" s="171">
        <v>2028</v>
      </c>
      <c r="C1480" s="171">
        <v>3</v>
      </c>
      <c r="D1480" s="171" t="s">
        <v>5471</v>
      </c>
      <c r="E1480" s="172">
        <v>0</v>
      </c>
      <c r="F1480" s="172">
        <v>0</v>
      </c>
      <c r="G1480" s="172">
        <f>IF(portfolio_toggle!$A$1=46,E1480,
IF(portfolio_toggle!$A$1=38,F1480,
"error: please specify 38 or 46 MMT"))</f>
        <v>0</v>
      </c>
    </row>
    <row r="1481" spans="1:7" x14ac:dyDescent="0.3">
      <c r="A1481" s="171" t="s">
        <v>636</v>
      </c>
      <c r="B1481" s="171">
        <v>2028</v>
      </c>
      <c r="C1481" s="171">
        <v>4</v>
      </c>
      <c r="D1481" s="171" t="s">
        <v>5472</v>
      </c>
      <c r="E1481" s="172">
        <v>0</v>
      </c>
      <c r="F1481" s="172">
        <v>0</v>
      </c>
      <c r="G1481" s="172">
        <f>IF(portfolio_toggle!$A$1=46,E1481,
IF(portfolio_toggle!$A$1=38,F1481,
"error: please specify 38 or 46 MMT"))</f>
        <v>0</v>
      </c>
    </row>
    <row r="1482" spans="1:7" x14ac:dyDescent="0.3">
      <c r="A1482" s="171" t="s">
        <v>636</v>
      </c>
      <c r="B1482" s="171">
        <v>2028</v>
      </c>
      <c r="C1482" s="171">
        <v>5</v>
      </c>
      <c r="D1482" s="171" t="s">
        <v>5473</v>
      </c>
      <c r="E1482" s="172">
        <v>0</v>
      </c>
      <c r="F1482" s="172">
        <v>0</v>
      </c>
      <c r="G1482" s="172">
        <f>IF(portfolio_toggle!$A$1=46,E1482,
IF(portfolio_toggle!$A$1=38,F1482,
"error: please specify 38 or 46 MMT"))</f>
        <v>0</v>
      </c>
    </row>
    <row r="1483" spans="1:7" x14ac:dyDescent="0.3">
      <c r="A1483" s="171" t="s">
        <v>636</v>
      </c>
      <c r="B1483" s="171">
        <v>2028</v>
      </c>
      <c r="C1483" s="171">
        <v>6</v>
      </c>
      <c r="D1483" s="171" t="s">
        <v>5474</v>
      </c>
      <c r="E1483" s="172">
        <v>0</v>
      </c>
      <c r="F1483" s="172">
        <v>0</v>
      </c>
      <c r="G1483" s="172">
        <f>IF(portfolio_toggle!$A$1=46,E1483,
IF(portfolio_toggle!$A$1=38,F1483,
"error: please specify 38 or 46 MMT"))</f>
        <v>0</v>
      </c>
    </row>
    <row r="1484" spans="1:7" x14ac:dyDescent="0.3">
      <c r="A1484" s="171" t="s">
        <v>636</v>
      </c>
      <c r="B1484" s="171">
        <v>2028</v>
      </c>
      <c r="C1484" s="171">
        <v>7</v>
      </c>
      <c r="D1484" s="171" t="s">
        <v>5475</v>
      </c>
      <c r="E1484" s="172">
        <v>0</v>
      </c>
      <c r="F1484" s="172">
        <v>0</v>
      </c>
      <c r="G1484" s="172">
        <f>IF(portfolio_toggle!$A$1=46,E1484,
IF(portfolio_toggle!$A$1=38,F1484,
"error: please specify 38 or 46 MMT"))</f>
        <v>0</v>
      </c>
    </row>
    <row r="1485" spans="1:7" x14ac:dyDescent="0.3">
      <c r="A1485" s="171" t="s">
        <v>636</v>
      </c>
      <c r="B1485" s="171">
        <v>2028</v>
      </c>
      <c r="C1485" s="171">
        <v>8</v>
      </c>
      <c r="D1485" s="171" t="s">
        <v>5476</v>
      </c>
      <c r="E1485" s="172">
        <v>0</v>
      </c>
      <c r="F1485" s="172">
        <v>0</v>
      </c>
      <c r="G1485" s="172">
        <f>IF(portfolio_toggle!$A$1=46,E1485,
IF(portfolio_toggle!$A$1=38,F1485,
"error: please specify 38 or 46 MMT"))</f>
        <v>0</v>
      </c>
    </row>
    <row r="1486" spans="1:7" x14ac:dyDescent="0.3">
      <c r="A1486" s="171" t="s">
        <v>636</v>
      </c>
      <c r="B1486" s="171">
        <v>2028</v>
      </c>
      <c r="C1486" s="171">
        <v>9</v>
      </c>
      <c r="D1486" s="171" t="s">
        <v>5477</v>
      </c>
      <c r="E1486" s="172">
        <v>0</v>
      </c>
      <c r="F1486" s="172">
        <v>0</v>
      </c>
      <c r="G1486" s="172">
        <f>IF(portfolio_toggle!$A$1=46,E1486,
IF(portfolio_toggle!$A$1=38,F1486,
"error: please specify 38 or 46 MMT"))</f>
        <v>0</v>
      </c>
    </row>
    <row r="1487" spans="1:7" x14ac:dyDescent="0.3">
      <c r="A1487" s="171" t="s">
        <v>636</v>
      </c>
      <c r="B1487" s="171">
        <v>2028</v>
      </c>
      <c r="C1487" s="171">
        <v>10</v>
      </c>
      <c r="D1487" s="171" t="s">
        <v>5478</v>
      </c>
      <c r="E1487" s="172">
        <v>0</v>
      </c>
      <c r="F1487" s="172">
        <v>0</v>
      </c>
      <c r="G1487" s="172">
        <f>IF(portfolio_toggle!$A$1=46,E1487,
IF(portfolio_toggle!$A$1=38,F1487,
"error: please specify 38 or 46 MMT"))</f>
        <v>0</v>
      </c>
    </row>
    <row r="1488" spans="1:7" x14ac:dyDescent="0.3">
      <c r="A1488" s="171" t="s">
        <v>636</v>
      </c>
      <c r="B1488" s="171">
        <v>2028</v>
      </c>
      <c r="C1488" s="171">
        <v>11</v>
      </c>
      <c r="D1488" s="171" t="s">
        <v>5479</v>
      </c>
      <c r="E1488" s="172">
        <v>0</v>
      </c>
      <c r="F1488" s="172">
        <v>0</v>
      </c>
      <c r="G1488" s="172">
        <f>IF(portfolio_toggle!$A$1=46,E1488,
IF(portfolio_toggle!$A$1=38,F1488,
"error: please specify 38 or 46 MMT"))</f>
        <v>0</v>
      </c>
    </row>
    <row r="1489" spans="1:7" x14ac:dyDescent="0.3">
      <c r="A1489" s="171" t="s">
        <v>636</v>
      </c>
      <c r="B1489" s="171">
        <v>2028</v>
      </c>
      <c r="C1489" s="171">
        <v>12</v>
      </c>
      <c r="D1489" s="171" t="s">
        <v>5480</v>
      </c>
      <c r="E1489" s="172">
        <v>0</v>
      </c>
      <c r="F1489" s="172">
        <v>0</v>
      </c>
      <c r="G1489" s="172">
        <f>IF(portfolio_toggle!$A$1=46,E1489,
IF(portfolio_toggle!$A$1=38,F1489,
"error: please specify 38 or 46 MMT"))</f>
        <v>0</v>
      </c>
    </row>
    <row r="1490" spans="1:7" x14ac:dyDescent="0.3">
      <c r="A1490" s="171" t="s">
        <v>636</v>
      </c>
      <c r="B1490" s="171">
        <v>2029</v>
      </c>
      <c r="C1490" s="171">
        <v>1</v>
      </c>
      <c r="D1490" s="171" t="s">
        <v>5481</v>
      </c>
      <c r="E1490" s="172">
        <v>0</v>
      </c>
      <c r="F1490" s="172">
        <v>0</v>
      </c>
      <c r="G1490" s="172">
        <f>IF(portfolio_toggle!$A$1=46,E1490,
IF(portfolio_toggle!$A$1=38,F1490,
"error: please specify 38 or 46 MMT"))</f>
        <v>0</v>
      </c>
    </row>
    <row r="1491" spans="1:7" x14ac:dyDescent="0.3">
      <c r="A1491" s="171" t="s">
        <v>636</v>
      </c>
      <c r="B1491" s="171">
        <v>2029</v>
      </c>
      <c r="C1491" s="171">
        <v>2</v>
      </c>
      <c r="D1491" s="171" t="s">
        <v>5482</v>
      </c>
      <c r="E1491" s="172">
        <v>0</v>
      </c>
      <c r="F1491" s="172">
        <v>0</v>
      </c>
      <c r="G1491" s="172">
        <f>IF(portfolio_toggle!$A$1=46,E1491,
IF(portfolio_toggle!$A$1=38,F1491,
"error: please specify 38 or 46 MMT"))</f>
        <v>0</v>
      </c>
    </row>
    <row r="1492" spans="1:7" x14ac:dyDescent="0.3">
      <c r="A1492" s="171" t="s">
        <v>636</v>
      </c>
      <c r="B1492" s="171">
        <v>2029</v>
      </c>
      <c r="C1492" s="171">
        <v>3</v>
      </c>
      <c r="D1492" s="171" t="s">
        <v>5483</v>
      </c>
      <c r="E1492" s="172">
        <v>0</v>
      </c>
      <c r="F1492" s="172">
        <v>0</v>
      </c>
      <c r="G1492" s="172">
        <f>IF(portfolio_toggle!$A$1=46,E1492,
IF(portfolio_toggle!$A$1=38,F1492,
"error: please specify 38 or 46 MMT"))</f>
        <v>0</v>
      </c>
    </row>
    <row r="1493" spans="1:7" x14ac:dyDescent="0.3">
      <c r="A1493" s="171" t="s">
        <v>636</v>
      </c>
      <c r="B1493" s="171">
        <v>2029</v>
      </c>
      <c r="C1493" s="171">
        <v>4</v>
      </c>
      <c r="D1493" s="171" t="s">
        <v>5484</v>
      </c>
      <c r="E1493" s="172">
        <v>0</v>
      </c>
      <c r="F1493" s="172">
        <v>0</v>
      </c>
      <c r="G1493" s="172">
        <f>IF(portfolio_toggle!$A$1=46,E1493,
IF(portfolio_toggle!$A$1=38,F1493,
"error: please specify 38 or 46 MMT"))</f>
        <v>0</v>
      </c>
    </row>
    <row r="1494" spans="1:7" x14ac:dyDescent="0.3">
      <c r="A1494" s="171" t="s">
        <v>636</v>
      </c>
      <c r="B1494" s="171">
        <v>2029</v>
      </c>
      <c r="C1494" s="171">
        <v>5</v>
      </c>
      <c r="D1494" s="171" t="s">
        <v>5485</v>
      </c>
      <c r="E1494" s="172">
        <v>0</v>
      </c>
      <c r="F1494" s="172">
        <v>0</v>
      </c>
      <c r="G1494" s="172">
        <f>IF(portfolio_toggle!$A$1=46,E1494,
IF(portfolio_toggle!$A$1=38,F1494,
"error: please specify 38 or 46 MMT"))</f>
        <v>0</v>
      </c>
    </row>
    <row r="1495" spans="1:7" x14ac:dyDescent="0.3">
      <c r="A1495" s="171" t="s">
        <v>636</v>
      </c>
      <c r="B1495" s="171">
        <v>2029</v>
      </c>
      <c r="C1495" s="171">
        <v>6</v>
      </c>
      <c r="D1495" s="171" t="s">
        <v>5486</v>
      </c>
      <c r="E1495" s="172">
        <v>0</v>
      </c>
      <c r="F1495" s="172">
        <v>0</v>
      </c>
      <c r="G1495" s="172">
        <f>IF(portfolio_toggle!$A$1=46,E1495,
IF(portfolio_toggle!$A$1=38,F1495,
"error: please specify 38 or 46 MMT"))</f>
        <v>0</v>
      </c>
    </row>
    <row r="1496" spans="1:7" x14ac:dyDescent="0.3">
      <c r="A1496" s="171" t="s">
        <v>636</v>
      </c>
      <c r="B1496" s="171">
        <v>2029</v>
      </c>
      <c r="C1496" s="171">
        <v>7</v>
      </c>
      <c r="D1496" s="171" t="s">
        <v>5487</v>
      </c>
      <c r="E1496" s="172">
        <v>0</v>
      </c>
      <c r="F1496" s="172">
        <v>0</v>
      </c>
      <c r="G1496" s="172">
        <f>IF(portfolio_toggle!$A$1=46,E1496,
IF(portfolio_toggle!$A$1=38,F1496,
"error: please specify 38 or 46 MMT"))</f>
        <v>0</v>
      </c>
    </row>
    <row r="1497" spans="1:7" x14ac:dyDescent="0.3">
      <c r="A1497" s="171" t="s">
        <v>636</v>
      </c>
      <c r="B1497" s="171">
        <v>2029</v>
      </c>
      <c r="C1497" s="171">
        <v>8</v>
      </c>
      <c r="D1497" s="171" t="s">
        <v>5488</v>
      </c>
      <c r="E1497" s="172">
        <v>0</v>
      </c>
      <c r="F1497" s="172">
        <v>0</v>
      </c>
      <c r="G1497" s="172">
        <f>IF(portfolio_toggle!$A$1=46,E1497,
IF(portfolio_toggle!$A$1=38,F1497,
"error: please specify 38 or 46 MMT"))</f>
        <v>0</v>
      </c>
    </row>
    <row r="1498" spans="1:7" x14ac:dyDescent="0.3">
      <c r="A1498" s="171" t="s">
        <v>636</v>
      </c>
      <c r="B1498" s="171">
        <v>2029</v>
      </c>
      <c r="C1498" s="171">
        <v>9</v>
      </c>
      <c r="D1498" s="171" t="s">
        <v>5489</v>
      </c>
      <c r="E1498" s="172">
        <v>0</v>
      </c>
      <c r="F1498" s="172">
        <v>0</v>
      </c>
      <c r="G1498" s="172">
        <f>IF(portfolio_toggle!$A$1=46,E1498,
IF(portfolio_toggle!$A$1=38,F1498,
"error: please specify 38 or 46 MMT"))</f>
        <v>0</v>
      </c>
    </row>
    <row r="1499" spans="1:7" x14ac:dyDescent="0.3">
      <c r="A1499" s="171" t="s">
        <v>636</v>
      </c>
      <c r="B1499" s="171">
        <v>2029</v>
      </c>
      <c r="C1499" s="171">
        <v>10</v>
      </c>
      <c r="D1499" s="171" t="s">
        <v>5490</v>
      </c>
      <c r="E1499" s="172">
        <v>0</v>
      </c>
      <c r="F1499" s="172">
        <v>0</v>
      </c>
      <c r="G1499" s="172">
        <f>IF(portfolio_toggle!$A$1=46,E1499,
IF(portfolio_toggle!$A$1=38,F1499,
"error: please specify 38 or 46 MMT"))</f>
        <v>0</v>
      </c>
    </row>
    <row r="1500" spans="1:7" x14ac:dyDescent="0.3">
      <c r="A1500" s="171" t="s">
        <v>636</v>
      </c>
      <c r="B1500" s="171">
        <v>2029</v>
      </c>
      <c r="C1500" s="171">
        <v>11</v>
      </c>
      <c r="D1500" s="171" t="s">
        <v>5491</v>
      </c>
      <c r="E1500" s="172">
        <v>0</v>
      </c>
      <c r="F1500" s="172">
        <v>0</v>
      </c>
      <c r="G1500" s="172">
        <f>IF(portfolio_toggle!$A$1=46,E1500,
IF(portfolio_toggle!$A$1=38,F1500,
"error: please specify 38 or 46 MMT"))</f>
        <v>0</v>
      </c>
    </row>
    <row r="1501" spans="1:7" x14ac:dyDescent="0.3">
      <c r="A1501" s="171" t="s">
        <v>636</v>
      </c>
      <c r="B1501" s="171">
        <v>2029</v>
      </c>
      <c r="C1501" s="171">
        <v>12</v>
      </c>
      <c r="D1501" s="171" t="s">
        <v>5492</v>
      </c>
      <c r="E1501" s="172">
        <v>0</v>
      </c>
      <c r="F1501" s="172">
        <v>0</v>
      </c>
      <c r="G1501" s="172">
        <f>IF(portfolio_toggle!$A$1=46,E1501,
IF(portfolio_toggle!$A$1=38,F1501,
"error: please specify 38 or 46 MMT"))</f>
        <v>0</v>
      </c>
    </row>
    <row r="1502" spans="1:7" x14ac:dyDescent="0.3">
      <c r="A1502" s="171" t="s">
        <v>636</v>
      </c>
      <c r="B1502" s="171">
        <v>2030</v>
      </c>
      <c r="C1502" s="171">
        <v>1</v>
      </c>
      <c r="D1502" s="171" t="s">
        <v>5493</v>
      </c>
      <c r="E1502" s="172">
        <v>0</v>
      </c>
      <c r="F1502" s="172">
        <v>0</v>
      </c>
      <c r="G1502" s="172">
        <f>IF(portfolio_toggle!$A$1=46,E1502,
IF(portfolio_toggle!$A$1=38,F1502,
"error: please specify 38 or 46 MMT"))</f>
        <v>0</v>
      </c>
    </row>
    <row r="1503" spans="1:7" x14ac:dyDescent="0.3">
      <c r="A1503" s="171" t="s">
        <v>636</v>
      </c>
      <c r="B1503" s="171">
        <v>2030</v>
      </c>
      <c r="C1503" s="171">
        <v>2</v>
      </c>
      <c r="D1503" s="171" t="s">
        <v>5494</v>
      </c>
      <c r="E1503" s="172">
        <v>0</v>
      </c>
      <c r="F1503" s="172">
        <v>0</v>
      </c>
      <c r="G1503" s="172">
        <f>IF(portfolio_toggle!$A$1=46,E1503,
IF(portfolio_toggle!$A$1=38,F1503,
"error: please specify 38 or 46 MMT"))</f>
        <v>0</v>
      </c>
    </row>
    <row r="1504" spans="1:7" x14ac:dyDescent="0.3">
      <c r="A1504" s="171" t="s">
        <v>636</v>
      </c>
      <c r="B1504" s="171">
        <v>2030</v>
      </c>
      <c r="C1504" s="171">
        <v>3</v>
      </c>
      <c r="D1504" s="171" t="s">
        <v>5495</v>
      </c>
      <c r="E1504" s="172">
        <v>0</v>
      </c>
      <c r="F1504" s="172">
        <v>0</v>
      </c>
      <c r="G1504" s="172">
        <f>IF(portfolio_toggle!$A$1=46,E1504,
IF(portfolio_toggle!$A$1=38,F1504,
"error: please specify 38 or 46 MMT"))</f>
        <v>0</v>
      </c>
    </row>
    <row r="1505" spans="1:7" x14ac:dyDescent="0.3">
      <c r="A1505" s="171" t="s">
        <v>636</v>
      </c>
      <c r="B1505" s="171">
        <v>2030</v>
      </c>
      <c r="C1505" s="171">
        <v>4</v>
      </c>
      <c r="D1505" s="171" t="s">
        <v>5496</v>
      </c>
      <c r="E1505" s="172">
        <v>0</v>
      </c>
      <c r="F1505" s="172">
        <v>0</v>
      </c>
      <c r="G1505" s="172">
        <f>IF(portfolio_toggle!$A$1=46,E1505,
IF(portfolio_toggle!$A$1=38,F1505,
"error: please specify 38 or 46 MMT"))</f>
        <v>0</v>
      </c>
    </row>
    <row r="1506" spans="1:7" x14ac:dyDescent="0.3">
      <c r="A1506" s="171" t="s">
        <v>636</v>
      </c>
      <c r="B1506" s="171">
        <v>2030</v>
      </c>
      <c r="C1506" s="171">
        <v>5</v>
      </c>
      <c r="D1506" s="171" t="s">
        <v>5497</v>
      </c>
      <c r="E1506" s="172">
        <v>0</v>
      </c>
      <c r="F1506" s="172">
        <v>0</v>
      </c>
      <c r="G1506" s="172">
        <f>IF(portfolio_toggle!$A$1=46,E1506,
IF(portfolio_toggle!$A$1=38,F1506,
"error: please specify 38 or 46 MMT"))</f>
        <v>0</v>
      </c>
    </row>
    <row r="1507" spans="1:7" x14ac:dyDescent="0.3">
      <c r="A1507" s="171" t="s">
        <v>636</v>
      </c>
      <c r="B1507" s="171">
        <v>2030</v>
      </c>
      <c r="C1507" s="171">
        <v>6</v>
      </c>
      <c r="D1507" s="171" t="s">
        <v>5498</v>
      </c>
      <c r="E1507" s="172">
        <v>0</v>
      </c>
      <c r="F1507" s="172">
        <v>0</v>
      </c>
      <c r="G1507" s="172">
        <f>IF(portfolio_toggle!$A$1=46,E1507,
IF(portfolio_toggle!$A$1=38,F1507,
"error: please specify 38 or 46 MMT"))</f>
        <v>0</v>
      </c>
    </row>
    <row r="1508" spans="1:7" x14ac:dyDescent="0.3">
      <c r="A1508" s="171" t="s">
        <v>636</v>
      </c>
      <c r="B1508" s="171">
        <v>2030</v>
      </c>
      <c r="C1508" s="171">
        <v>7</v>
      </c>
      <c r="D1508" s="171" t="s">
        <v>5499</v>
      </c>
      <c r="E1508" s="172">
        <v>0</v>
      </c>
      <c r="F1508" s="172">
        <v>0</v>
      </c>
      <c r="G1508" s="172">
        <f>IF(portfolio_toggle!$A$1=46,E1508,
IF(portfolio_toggle!$A$1=38,F1508,
"error: please specify 38 or 46 MMT"))</f>
        <v>0</v>
      </c>
    </row>
    <row r="1509" spans="1:7" x14ac:dyDescent="0.3">
      <c r="A1509" s="171" t="s">
        <v>636</v>
      </c>
      <c r="B1509" s="171">
        <v>2030</v>
      </c>
      <c r="C1509" s="171">
        <v>8</v>
      </c>
      <c r="D1509" s="171" t="s">
        <v>5500</v>
      </c>
      <c r="E1509" s="172">
        <v>0</v>
      </c>
      <c r="F1509" s="172">
        <v>0</v>
      </c>
      <c r="G1509" s="172">
        <f>IF(portfolio_toggle!$A$1=46,E1509,
IF(portfolio_toggle!$A$1=38,F1509,
"error: please specify 38 or 46 MMT"))</f>
        <v>0</v>
      </c>
    </row>
    <row r="1510" spans="1:7" x14ac:dyDescent="0.3">
      <c r="A1510" s="171" t="s">
        <v>636</v>
      </c>
      <c r="B1510" s="171">
        <v>2030</v>
      </c>
      <c r="C1510" s="171">
        <v>9</v>
      </c>
      <c r="D1510" s="171" t="s">
        <v>5501</v>
      </c>
      <c r="E1510" s="172">
        <v>0</v>
      </c>
      <c r="F1510" s="172">
        <v>0</v>
      </c>
      <c r="G1510" s="172">
        <f>IF(portfolio_toggle!$A$1=46,E1510,
IF(portfolio_toggle!$A$1=38,F1510,
"error: please specify 38 or 46 MMT"))</f>
        <v>0</v>
      </c>
    </row>
    <row r="1511" spans="1:7" x14ac:dyDescent="0.3">
      <c r="A1511" s="171" t="s">
        <v>636</v>
      </c>
      <c r="B1511" s="171">
        <v>2030</v>
      </c>
      <c r="C1511" s="171">
        <v>10</v>
      </c>
      <c r="D1511" s="171" t="s">
        <v>5502</v>
      </c>
      <c r="E1511" s="172">
        <v>0</v>
      </c>
      <c r="F1511" s="172">
        <v>0</v>
      </c>
      <c r="G1511" s="172">
        <f>IF(portfolio_toggle!$A$1=46,E1511,
IF(portfolio_toggle!$A$1=38,F1511,
"error: please specify 38 or 46 MMT"))</f>
        <v>0</v>
      </c>
    </row>
    <row r="1512" spans="1:7" x14ac:dyDescent="0.3">
      <c r="A1512" s="171" t="s">
        <v>636</v>
      </c>
      <c r="B1512" s="171">
        <v>2030</v>
      </c>
      <c r="C1512" s="171">
        <v>11</v>
      </c>
      <c r="D1512" s="171" t="s">
        <v>5503</v>
      </c>
      <c r="E1512" s="172">
        <v>0</v>
      </c>
      <c r="F1512" s="172">
        <v>0</v>
      </c>
      <c r="G1512" s="172">
        <f>IF(portfolio_toggle!$A$1=46,E1512,
IF(portfolio_toggle!$A$1=38,F1512,
"error: please specify 38 or 46 MMT"))</f>
        <v>0</v>
      </c>
    </row>
    <row r="1513" spans="1:7" x14ac:dyDescent="0.3">
      <c r="A1513" s="171" t="s">
        <v>636</v>
      </c>
      <c r="B1513" s="171">
        <v>2030</v>
      </c>
      <c r="C1513" s="171">
        <v>12</v>
      </c>
      <c r="D1513" s="171" t="s">
        <v>5504</v>
      </c>
      <c r="E1513" s="172">
        <v>0</v>
      </c>
      <c r="F1513" s="172">
        <v>0</v>
      </c>
      <c r="G1513" s="172">
        <f>IF(portfolio_toggle!$A$1=46,E1513,
IF(portfolio_toggle!$A$1=38,F1513,
"error: please specify 38 or 46 MMT"))</f>
        <v>0</v>
      </c>
    </row>
    <row r="1514" spans="1:7" x14ac:dyDescent="0.3">
      <c r="A1514" s="171" t="s">
        <v>625</v>
      </c>
      <c r="B1514" s="171">
        <v>2020</v>
      </c>
      <c r="C1514" s="171">
        <v>1</v>
      </c>
      <c r="D1514" s="171" t="s">
        <v>5505</v>
      </c>
      <c r="E1514" s="172">
        <v>0.17818181818181827</v>
      </c>
      <c r="F1514" s="172">
        <v>0.17620539325368015</v>
      </c>
      <c r="G1514" s="172">
        <f>IF(portfolio_toggle!$A$1=46,E1514,
IF(portfolio_toggle!$A$1=38,F1514,
"error: please specify 38 or 46 MMT"))</f>
        <v>0.17818181818181827</v>
      </c>
    </row>
    <row r="1515" spans="1:7" x14ac:dyDescent="0.3">
      <c r="A1515" s="171" t="s">
        <v>625</v>
      </c>
      <c r="B1515" s="171">
        <v>2020</v>
      </c>
      <c r="C1515" s="171">
        <v>2</v>
      </c>
      <c r="D1515" s="171" t="s">
        <v>5506</v>
      </c>
      <c r="E1515" s="172">
        <v>0.15272727272727277</v>
      </c>
      <c r="F1515" s="172">
        <v>0.1510331942174401</v>
      </c>
      <c r="G1515" s="172">
        <f>IF(portfolio_toggle!$A$1=46,E1515,
IF(portfolio_toggle!$A$1=38,F1515,
"error: please specify 38 or 46 MMT"))</f>
        <v>0.15272727272727277</v>
      </c>
    </row>
    <row r="1516" spans="1:7" x14ac:dyDescent="0.3">
      <c r="A1516" s="171" t="s">
        <v>625</v>
      </c>
      <c r="B1516" s="171">
        <v>2020</v>
      </c>
      <c r="C1516" s="171">
        <v>3</v>
      </c>
      <c r="D1516" s="171" t="s">
        <v>5507</v>
      </c>
      <c r="E1516" s="172">
        <v>0.35636363636363655</v>
      </c>
      <c r="F1516" s="172">
        <v>0.3524107865073603</v>
      </c>
      <c r="G1516" s="172">
        <f>IF(portfolio_toggle!$A$1=46,E1516,
IF(portfolio_toggle!$A$1=38,F1516,
"error: please specify 38 or 46 MMT"))</f>
        <v>0.35636363636363655</v>
      </c>
    </row>
    <row r="1517" spans="1:7" x14ac:dyDescent="0.3">
      <c r="A1517" s="171" t="s">
        <v>625</v>
      </c>
      <c r="B1517" s="171">
        <v>2020</v>
      </c>
      <c r="C1517" s="171">
        <v>4</v>
      </c>
      <c r="D1517" s="171" t="s">
        <v>5508</v>
      </c>
      <c r="E1517" s="172">
        <v>0.31818181818181829</v>
      </c>
      <c r="F1517" s="172">
        <v>0.31465248795300022</v>
      </c>
      <c r="G1517" s="172">
        <f>IF(portfolio_toggle!$A$1=46,E1517,
IF(portfolio_toggle!$A$1=38,F1517,
"error: please specify 38 or 46 MMT"))</f>
        <v>0.31818181818181829</v>
      </c>
    </row>
    <row r="1518" spans="1:7" x14ac:dyDescent="0.3">
      <c r="A1518" s="171" t="s">
        <v>625</v>
      </c>
      <c r="B1518" s="171">
        <v>2020</v>
      </c>
      <c r="C1518" s="171">
        <v>5</v>
      </c>
      <c r="D1518" s="171" t="s">
        <v>5509</v>
      </c>
      <c r="E1518" s="172">
        <v>0.31818181818181829</v>
      </c>
      <c r="F1518" s="172">
        <v>0.31465248795300022</v>
      </c>
      <c r="G1518" s="172">
        <f>IF(portfolio_toggle!$A$1=46,E1518,
IF(portfolio_toggle!$A$1=38,F1518,
"error: please specify 38 or 46 MMT"))</f>
        <v>0.31818181818181829</v>
      </c>
    </row>
    <row r="1519" spans="1:7" x14ac:dyDescent="0.3">
      <c r="A1519" s="171" t="s">
        <v>625</v>
      </c>
      <c r="B1519" s="171">
        <v>2020</v>
      </c>
      <c r="C1519" s="171">
        <v>6</v>
      </c>
      <c r="D1519" s="171" t="s">
        <v>5510</v>
      </c>
      <c r="E1519" s="172">
        <v>0.4200000000000001</v>
      </c>
      <c r="F1519" s="172">
        <v>0.41534128409796028</v>
      </c>
      <c r="G1519" s="172">
        <f>IF(portfolio_toggle!$A$1=46,E1519,
IF(portfolio_toggle!$A$1=38,F1519,
"error: please specify 38 or 46 MMT"))</f>
        <v>0.4200000000000001</v>
      </c>
    </row>
    <row r="1520" spans="1:7" x14ac:dyDescent="0.3">
      <c r="A1520" s="171" t="s">
        <v>625</v>
      </c>
      <c r="B1520" s="171">
        <v>2020</v>
      </c>
      <c r="C1520" s="171">
        <v>7</v>
      </c>
      <c r="D1520" s="171" t="s">
        <v>5511</v>
      </c>
      <c r="E1520" s="172">
        <v>0.29272727272727284</v>
      </c>
      <c r="F1520" s="172">
        <v>0.2894802889167602</v>
      </c>
      <c r="G1520" s="172">
        <f>IF(portfolio_toggle!$A$1=46,E1520,
IF(portfolio_toggle!$A$1=38,F1520,
"error: please specify 38 or 46 MMT"))</f>
        <v>0.29272727272727284</v>
      </c>
    </row>
    <row r="1521" spans="1:7" x14ac:dyDescent="0.3">
      <c r="A1521" s="171" t="s">
        <v>625</v>
      </c>
      <c r="B1521" s="171">
        <v>2020</v>
      </c>
      <c r="C1521" s="171">
        <v>8</v>
      </c>
      <c r="D1521" s="171" t="s">
        <v>5512</v>
      </c>
      <c r="E1521" s="172">
        <v>0.26727272727272733</v>
      </c>
      <c r="F1521" s="172">
        <v>0.26430808988052013</v>
      </c>
      <c r="G1521" s="172">
        <f>IF(portfolio_toggle!$A$1=46,E1521,
IF(portfolio_toggle!$A$1=38,F1521,
"error: please specify 38 or 46 MMT"))</f>
        <v>0.26727272727272733</v>
      </c>
    </row>
    <row r="1522" spans="1:7" x14ac:dyDescent="0.3">
      <c r="A1522" s="171" t="s">
        <v>625</v>
      </c>
      <c r="B1522" s="171">
        <v>2020</v>
      </c>
      <c r="C1522" s="171">
        <v>9</v>
      </c>
      <c r="D1522" s="171" t="s">
        <v>5513</v>
      </c>
      <c r="E1522" s="172">
        <v>0.18878571428571431</v>
      </c>
      <c r="F1522" s="172">
        <v>0.1887914927718001</v>
      </c>
      <c r="G1522" s="172">
        <f>IF(portfolio_toggle!$A$1=46,E1522,
IF(portfolio_toggle!$A$1=38,F1522,
"error: please specify 38 or 46 MMT"))</f>
        <v>0.18878571428571431</v>
      </c>
    </row>
    <row r="1523" spans="1:7" x14ac:dyDescent="0.3">
      <c r="A1523" s="171" t="s">
        <v>625</v>
      </c>
      <c r="B1523" s="171">
        <v>2020</v>
      </c>
      <c r="C1523" s="171">
        <v>10</v>
      </c>
      <c r="D1523" s="171" t="s">
        <v>5514</v>
      </c>
      <c r="E1523" s="172">
        <v>0.10181818181818186</v>
      </c>
      <c r="F1523" s="172">
        <v>0.10068879614496005</v>
      </c>
      <c r="G1523" s="172">
        <f>IF(portfolio_toggle!$A$1=46,E1523,
IF(portfolio_toggle!$A$1=38,F1523,
"error: please specify 38 or 46 MMT"))</f>
        <v>0.10181818181818186</v>
      </c>
    </row>
    <row r="1524" spans="1:7" x14ac:dyDescent="0.3">
      <c r="A1524" s="171" t="s">
        <v>625</v>
      </c>
      <c r="B1524" s="171">
        <v>2020</v>
      </c>
      <c r="C1524" s="171">
        <v>11</v>
      </c>
      <c r="D1524" s="171" t="s">
        <v>5515</v>
      </c>
      <c r="E1524" s="172">
        <v>0.15272727272727277</v>
      </c>
      <c r="F1524" s="172">
        <v>0.1510331942174401</v>
      </c>
      <c r="G1524" s="172">
        <f>IF(portfolio_toggle!$A$1=46,E1524,
IF(portfolio_toggle!$A$1=38,F1524,
"error: please specify 38 or 46 MMT"))</f>
        <v>0.15272727272727277</v>
      </c>
    </row>
    <row r="1525" spans="1:7" x14ac:dyDescent="0.3">
      <c r="A1525" s="171" t="s">
        <v>625</v>
      </c>
      <c r="B1525" s="171">
        <v>2020</v>
      </c>
      <c r="C1525" s="171">
        <v>12</v>
      </c>
      <c r="D1525" s="171" t="s">
        <v>5516</v>
      </c>
      <c r="E1525" s="172">
        <v>0.16545454545454549</v>
      </c>
      <c r="F1525" s="172">
        <v>0.16361929373556011</v>
      </c>
      <c r="G1525" s="172">
        <f>IF(portfolio_toggle!$A$1=46,E1525,
IF(portfolio_toggle!$A$1=38,F1525,
"error: please specify 38 or 46 MMT"))</f>
        <v>0.16545454545454549</v>
      </c>
    </row>
    <row r="1526" spans="1:7" x14ac:dyDescent="0.3">
      <c r="A1526" s="171" t="s">
        <v>625</v>
      </c>
      <c r="B1526" s="171">
        <v>2021</v>
      </c>
      <c r="C1526" s="171">
        <v>1</v>
      </c>
      <c r="D1526" s="171" t="s">
        <v>5517</v>
      </c>
      <c r="E1526" s="172">
        <v>0.17818181818181827</v>
      </c>
      <c r="F1526" s="172">
        <v>0.17620539325368015</v>
      </c>
      <c r="G1526" s="172">
        <f>IF(portfolio_toggle!$A$1=46,E1526,
IF(portfolio_toggle!$A$1=38,F1526,
"error: please specify 38 or 46 MMT"))</f>
        <v>0.17818181818181827</v>
      </c>
    </row>
    <row r="1527" spans="1:7" x14ac:dyDescent="0.3">
      <c r="A1527" s="171" t="s">
        <v>625</v>
      </c>
      <c r="B1527" s="171">
        <v>2021</v>
      </c>
      <c r="C1527" s="171">
        <v>2</v>
      </c>
      <c r="D1527" s="171" t="s">
        <v>5518</v>
      </c>
      <c r="E1527" s="172">
        <v>0.15272727272727277</v>
      </c>
      <c r="F1527" s="172">
        <v>0.1510331942174401</v>
      </c>
      <c r="G1527" s="172">
        <f>IF(portfolio_toggle!$A$1=46,E1527,
IF(portfolio_toggle!$A$1=38,F1527,
"error: please specify 38 or 46 MMT"))</f>
        <v>0.15272727272727277</v>
      </c>
    </row>
    <row r="1528" spans="1:7" x14ac:dyDescent="0.3">
      <c r="A1528" s="171" t="s">
        <v>625</v>
      </c>
      <c r="B1528" s="171">
        <v>2021</v>
      </c>
      <c r="C1528" s="171">
        <v>3</v>
      </c>
      <c r="D1528" s="171" t="s">
        <v>5519</v>
      </c>
      <c r="E1528" s="172">
        <v>0.35636363636363655</v>
      </c>
      <c r="F1528" s="172">
        <v>0.3524107865073603</v>
      </c>
      <c r="G1528" s="172">
        <f>IF(portfolio_toggle!$A$1=46,E1528,
IF(portfolio_toggle!$A$1=38,F1528,
"error: please specify 38 or 46 MMT"))</f>
        <v>0.35636363636363655</v>
      </c>
    </row>
    <row r="1529" spans="1:7" x14ac:dyDescent="0.3">
      <c r="A1529" s="171" t="s">
        <v>625</v>
      </c>
      <c r="B1529" s="171">
        <v>2021</v>
      </c>
      <c r="C1529" s="171">
        <v>4</v>
      </c>
      <c r="D1529" s="171" t="s">
        <v>5520</v>
      </c>
      <c r="E1529" s="172">
        <v>0.31818181818181829</v>
      </c>
      <c r="F1529" s="172">
        <v>0.31465248795300022</v>
      </c>
      <c r="G1529" s="172">
        <f>IF(portfolio_toggle!$A$1=46,E1529,
IF(portfolio_toggle!$A$1=38,F1529,
"error: please specify 38 or 46 MMT"))</f>
        <v>0.31818181818181829</v>
      </c>
    </row>
    <row r="1530" spans="1:7" x14ac:dyDescent="0.3">
      <c r="A1530" s="171" t="s">
        <v>625</v>
      </c>
      <c r="B1530" s="171">
        <v>2021</v>
      </c>
      <c r="C1530" s="171">
        <v>5</v>
      </c>
      <c r="D1530" s="171" t="s">
        <v>5521</v>
      </c>
      <c r="E1530" s="172">
        <v>0.31818181818181829</v>
      </c>
      <c r="F1530" s="172">
        <v>0.31465248795300022</v>
      </c>
      <c r="G1530" s="172">
        <f>IF(portfolio_toggle!$A$1=46,E1530,
IF(portfolio_toggle!$A$1=38,F1530,
"error: please specify 38 or 46 MMT"))</f>
        <v>0.31818181818181829</v>
      </c>
    </row>
    <row r="1531" spans="1:7" x14ac:dyDescent="0.3">
      <c r="A1531" s="171" t="s">
        <v>625</v>
      </c>
      <c r="B1531" s="171">
        <v>2021</v>
      </c>
      <c r="C1531" s="171">
        <v>6</v>
      </c>
      <c r="D1531" s="171" t="s">
        <v>5522</v>
      </c>
      <c r="E1531" s="172">
        <v>0.4200000000000001</v>
      </c>
      <c r="F1531" s="172">
        <v>0.41534128409796028</v>
      </c>
      <c r="G1531" s="172">
        <f>IF(portfolio_toggle!$A$1=46,E1531,
IF(portfolio_toggle!$A$1=38,F1531,
"error: please specify 38 or 46 MMT"))</f>
        <v>0.4200000000000001</v>
      </c>
    </row>
    <row r="1532" spans="1:7" x14ac:dyDescent="0.3">
      <c r="A1532" s="171" t="s">
        <v>625</v>
      </c>
      <c r="B1532" s="171">
        <v>2021</v>
      </c>
      <c r="C1532" s="171">
        <v>7</v>
      </c>
      <c r="D1532" s="171" t="s">
        <v>5523</v>
      </c>
      <c r="E1532" s="172">
        <v>0.29272727272727284</v>
      </c>
      <c r="F1532" s="172">
        <v>0.2894802889167602</v>
      </c>
      <c r="G1532" s="172">
        <f>IF(portfolio_toggle!$A$1=46,E1532,
IF(portfolio_toggle!$A$1=38,F1532,
"error: please specify 38 or 46 MMT"))</f>
        <v>0.29272727272727284</v>
      </c>
    </row>
    <row r="1533" spans="1:7" x14ac:dyDescent="0.3">
      <c r="A1533" s="171" t="s">
        <v>625</v>
      </c>
      <c r="B1533" s="171">
        <v>2021</v>
      </c>
      <c r="C1533" s="171">
        <v>8</v>
      </c>
      <c r="D1533" s="171" t="s">
        <v>5524</v>
      </c>
      <c r="E1533" s="172">
        <v>0.26727272727272733</v>
      </c>
      <c r="F1533" s="172">
        <v>0.26430808988052013</v>
      </c>
      <c r="G1533" s="172">
        <f>IF(portfolio_toggle!$A$1=46,E1533,
IF(portfolio_toggle!$A$1=38,F1533,
"error: please specify 38 or 46 MMT"))</f>
        <v>0.26727272727272733</v>
      </c>
    </row>
    <row r="1534" spans="1:7" x14ac:dyDescent="0.3">
      <c r="A1534" s="171" t="s">
        <v>625</v>
      </c>
      <c r="B1534" s="171">
        <v>2021</v>
      </c>
      <c r="C1534" s="171">
        <v>9</v>
      </c>
      <c r="D1534" s="171" t="s">
        <v>5525</v>
      </c>
      <c r="E1534" s="172">
        <v>0.18878571428571431</v>
      </c>
      <c r="F1534" s="172">
        <v>0.1887914927718001</v>
      </c>
      <c r="G1534" s="172">
        <f>IF(portfolio_toggle!$A$1=46,E1534,
IF(portfolio_toggle!$A$1=38,F1534,
"error: please specify 38 or 46 MMT"))</f>
        <v>0.18878571428571431</v>
      </c>
    </row>
    <row r="1535" spans="1:7" x14ac:dyDescent="0.3">
      <c r="A1535" s="171" t="s">
        <v>625</v>
      </c>
      <c r="B1535" s="171">
        <v>2021</v>
      </c>
      <c r="C1535" s="171">
        <v>10</v>
      </c>
      <c r="D1535" s="171" t="s">
        <v>5526</v>
      </c>
      <c r="E1535" s="172">
        <v>0.10181818181818186</v>
      </c>
      <c r="F1535" s="172">
        <v>0.10068879614496005</v>
      </c>
      <c r="G1535" s="172">
        <f>IF(portfolio_toggle!$A$1=46,E1535,
IF(portfolio_toggle!$A$1=38,F1535,
"error: please specify 38 or 46 MMT"))</f>
        <v>0.10181818181818186</v>
      </c>
    </row>
    <row r="1536" spans="1:7" x14ac:dyDescent="0.3">
      <c r="A1536" s="171" t="s">
        <v>625</v>
      </c>
      <c r="B1536" s="171">
        <v>2021</v>
      </c>
      <c r="C1536" s="171">
        <v>11</v>
      </c>
      <c r="D1536" s="171" t="s">
        <v>5527</v>
      </c>
      <c r="E1536" s="172">
        <v>0.15272727272727277</v>
      </c>
      <c r="F1536" s="172">
        <v>0.1510331942174401</v>
      </c>
      <c r="G1536" s="172">
        <f>IF(portfolio_toggle!$A$1=46,E1536,
IF(portfolio_toggle!$A$1=38,F1536,
"error: please specify 38 or 46 MMT"))</f>
        <v>0.15272727272727277</v>
      </c>
    </row>
    <row r="1537" spans="1:7" x14ac:dyDescent="0.3">
      <c r="A1537" s="171" t="s">
        <v>625</v>
      </c>
      <c r="B1537" s="171">
        <v>2021</v>
      </c>
      <c r="C1537" s="171">
        <v>12</v>
      </c>
      <c r="D1537" s="171" t="s">
        <v>5528</v>
      </c>
      <c r="E1537" s="172">
        <v>0.16545454545454549</v>
      </c>
      <c r="F1537" s="172">
        <v>0.16361929373556011</v>
      </c>
      <c r="G1537" s="172">
        <f>IF(portfolio_toggle!$A$1=46,E1537,
IF(portfolio_toggle!$A$1=38,F1537,
"error: please specify 38 or 46 MMT"))</f>
        <v>0.16545454545454549</v>
      </c>
    </row>
    <row r="1538" spans="1:7" x14ac:dyDescent="0.3">
      <c r="A1538" s="171" t="s">
        <v>625</v>
      </c>
      <c r="B1538" s="171">
        <v>2022</v>
      </c>
      <c r="C1538" s="171">
        <v>1</v>
      </c>
      <c r="D1538" s="171" t="s">
        <v>5529</v>
      </c>
      <c r="E1538" s="172">
        <v>0.17818181818181827</v>
      </c>
      <c r="F1538" s="172">
        <v>0.17620539325368015</v>
      </c>
      <c r="G1538" s="172">
        <f>IF(portfolio_toggle!$A$1=46,E1538,
IF(portfolio_toggle!$A$1=38,F1538,
"error: please specify 38 or 46 MMT"))</f>
        <v>0.17818181818181827</v>
      </c>
    </row>
    <row r="1539" spans="1:7" x14ac:dyDescent="0.3">
      <c r="A1539" s="171" t="s">
        <v>625</v>
      </c>
      <c r="B1539" s="171">
        <v>2022</v>
      </c>
      <c r="C1539" s="171">
        <v>2</v>
      </c>
      <c r="D1539" s="171" t="s">
        <v>5530</v>
      </c>
      <c r="E1539" s="172">
        <v>0.15272727272727277</v>
      </c>
      <c r="F1539" s="172">
        <v>0.1510331942174401</v>
      </c>
      <c r="G1539" s="172">
        <f>IF(portfolio_toggle!$A$1=46,E1539,
IF(portfolio_toggle!$A$1=38,F1539,
"error: please specify 38 or 46 MMT"))</f>
        <v>0.15272727272727277</v>
      </c>
    </row>
    <row r="1540" spans="1:7" x14ac:dyDescent="0.3">
      <c r="A1540" s="171" t="s">
        <v>625</v>
      </c>
      <c r="B1540" s="171">
        <v>2022</v>
      </c>
      <c r="C1540" s="171">
        <v>3</v>
      </c>
      <c r="D1540" s="171" t="s">
        <v>5531</v>
      </c>
      <c r="E1540" s="172">
        <v>0.35636363636363655</v>
      </c>
      <c r="F1540" s="172">
        <v>0.3524107865073603</v>
      </c>
      <c r="G1540" s="172">
        <f>IF(portfolio_toggle!$A$1=46,E1540,
IF(portfolio_toggle!$A$1=38,F1540,
"error: please specify 38 or 46 MMT"))</f>
        <v>0.35636363636363655</v>
      </c>
    </row>
    <row r="1541" spans="1:7" x14ac:dyDescent="0.3">
      <c r="A1541" s="171" t="s">
        <v>625</v>
      </c>
      <c r="B1541" s="171">
        <v>2022</v>
      </c>
      <c r="C1541" s="171">
        <v>4</v>
      </c>
      <c r="D1541" s="171" t="s">
        <v>5532</v>
      </c>
      <c r="E1541" s="172">
        <v>0.31818181818181829</v>
      </c>
      <c r="F1541" s="172">
        <v>0.31465248795300022</v>
      </c>
      <c r="G1541" s="172">
        <f>IF(portfolio_toggle!$A$1=46,E1541,
IF(portfolio_toggle!$A$1=38,F1541,
"error: please specify 38 or 46 MMT"))</f>
        <v>0.31818181818181829</v>
      </c>
    </row>
    <row r="1542" spans="1:7" x14ac:dyDescent="0.3">
      <c r="A1542" s="171" t="s">
        <v>625</v>
      </c>
      <c r="B1542" s="171">
        <v>2022</v>
      </c>
      <c r="C1542" s="171">
        <v>5</v>
      </c>
      <c r="D1542" s="171" t="s">
        <v>5533</v>
      </c>
      <c r="E1542" s="172">
        <v>0.31818181818181829</v>
      </c>
      <c r="F1542" s="172">
        <v>0.31465248795300022</v>
      </c>
      <c r="G1542" s="172">
        <f>IF(portfolio_toggle!$A$1=46,E1542,
IF(portfolio_toggle!$A$1=38,F1542,
"error: please specify 38 or 46 MMT"))</f>
        <v>0.31818181818181829</v>
      </c>
    </row>
    <row r="1543" spans="1:7" x14ac:dyDescent="0.3">
      <c r="A1543" s="171" t="s">
        <v>625</v>
      </c>
      <c r="B1543" s="171">
        <v>2022</v>
      </c>
      <c r="C1543" s="171">
        <v>6</v>
      </c>
      <c r="D1543" s="171" t="s">
        <v>5534</v>
      </c>
      <c r="E1543" s="172">
        <v>0.4200000000000001</v>
      </c>
      <c r="F1543" s="172">
        <v>0.41534128409796028</v>
      </c>
      <c r="G1543" s="172">
        <f>IF(portfolio_toggle!$A$1=46,E1543,
IF(portfolio_toggle!$A$1=38,F1543,
"error: please specify 38 or 46 MMT"))</f>
        <v>0.4200000000000001</v>
      </c>
    </row>
    <row r="1544" spans="1:7" x14ac:dyDescent="0.3">
      <c r="A1544" s="171" t="s">
        <v>625</v>
      </c>
      <c r="B1544" s="171">
        <v>2022</v>
      </c>
      <c r="C1544" s="171">
        <v>7</v>
      </c>
      <c r="D1544" s="171" t="s">
        <v>5535</v>
      </c>
      <c r="E1544" s="172">
        <v>0.29272727272727284</v>
      </c>
      <c r="F1544" s="172">
        <v>0.2894802889167602</v>
      </c>
      <c r="G1544" s="172">
        <f>IF(portfolio_toggle!$A$1=46,E1544,
IF(portfolio_toggle!$A$1=38,F1544,
"error: please specify 38 or 46 MMT"))</f>
        <v>0.29272727272727284</v>
      </c>
    </row>
    <row r="1545" spans="1:7" x14ac:dyDescent="0.3">
      <c r="A1545" s="171" t="s">
        <v>625</v>
      </c>
      <c r="B1545" s="171">
        <v>2022</v>
      </c>
      <c r="C1545" s="171">
        <v>8</v>
      </c>
      <c r="D1545" s="171" t="s">
        <v>5536</v>
      </c>
      <c r="E1545" s="172">
        <v>0.26727272727272733</v>
      </c>
      <c r="F1545" s="172">
        <v>0.26430808988052013</v>
      </c>
      <c r="G1545" s="172">
        <f>IF(portfolio_toggle!$A$1=46,E1545,
IF(portfolio_toggle!$A$1=38,F1545,
"error: please specify 38 or 46 MMT"))</f>
        <v>0.26727272727272733</v>
      </c>
    </row>
    <row r="1546" spans="1:7" x14ac:dyDescent="0.3">
      <c r="A1546" s="171" t="s">
        <v>625</v>
      </c>
      <c r="B1546" s="171">
        <v>2022</v>
      </c>
      <c r="C1546" s="171">
        <v>9</v>
      </c>
      <c r="D1546" s="171" t="s">
        <v>5537</v>
      </c>
      <c r="E1546" s="172">
        <v>0.18878571428571431</v>
      </c>
      <c r="F1546" s="172">
        <v>0.1887914927718001</v>
      </c>
      <c r="G1546" s="172">
        <f>IF(portfolio_toggle!$A$1=46,E1546,
IF(portfolio_toggle!$A$1=38,F1546,
"error: please specify 38 or 46 MMT"))</f>
        <v>0.18878571428571431</v>
      </c>
    </row>
    <row r="1547" spans="1:7" x14ac:dyDescent="0.3">
      <c r="A1547" s="171" t="s">
        <v>625</v>
      </c>
      <c r="B1547" s="171">
        <v>2022</v>
      </c>
      <c r="C1547" s="171">
        <v>10</v>
      </c>
      <c r="D1547" s="171" t="s">
        <v>5538</v>
      </c>
      <c r="E1547" s="172">
        <v>0.10181818181818186</v>
      </c>
      <c r="F1547" s="172">
        <v>0.10068879614496005</v>
      </c>
      <c r="G1547" s="172">
        <f>IF(portfolio_toggle!$A$1=46,E1547,
IF(portfolio_toggle!$A$1=38,F1547,
"error: please specify 38 or 46 MMT"))</f>
        <v>0.10181818181818186</v>
      </c>
    </row>
    <row r="1548" spans="1:7" x14ac:dyDescent="0.3">
      <c r="A1548" s="171" t="s">
        <v>625</v>
      </c>
      <c r="B1548" s="171">
        <v>2022</v>
      </c>
      <c r="C1548" s="171">
        <v>11</v>
      </c>
      <c r="D1548" s="171" t="s">
        <v>5539</v>
      </c>
      <c r="E1548" s="172">
        <v>0.15272727272727277</v>
      </c>
      <c r="F1548" s="172">
        <v>0.1510331942174401</v>
      </c>
      <c r="G1548" s="172">
        <f>IF(portfolio_toggle!$A$1=46,E1548,
IF(portfolio_toggle!$A$1=38,F1548,
"error: please specify 38 or 46 MMT"))</f>
        <v>0.15272727272727277</v>
      </c>
    </row>
    <row r="1549" spans="1:7" x14ac:dyDescent="0.3">
      <c r="A1549" s="171" t="s">
        <v>625</v>
      </c>
      <c r="B1549" s="171">
        <v>2022</v>
      </c>
      <c r="C1549" s="171">
        <v>12</v>
      </c>
      <c r="D1549" s="171" t="s">
        <v>5540</v>
      </c>
      <c r="E1549" s="172">
        <v>0.16545454545454549</v>
      </c>
      <c r="F1549" s="172">
        <v>0.16361929373556011</v>
      </c>
      <c r="G1549" s="172">
        <f>IF(portfolio_toggle!$A$1=46,E1549,
IF(portfolio_toggle!$A$1=38,F1549,
"error: please specify 38 or 46 MMT"))</f>
        <v>0.16545454545454549</v>
      </c>
    </row>
    <row r="1550" spans="1:7" x14ac:dyDescent="0.3">
      <c r="A1550" s="171" t="s">
        <v>625</v>
      </c>
      <c r="B1550" s="171">
        <v>2023</v>
      </c>
      <c r="C1550" s="171">
        <v>1</v>
      </c>
      <c r="D1550" s="171" t="s">
        <v>5541</v>
      </c>
      <c r="E1550" s="172">
        <v>0.17818181818181827</v>
      </c>
      <c r="F1550" s="172">
        <v>0.17620539325368015</v>
      </c>
      <c r="G1550" s="172">
        <f>IF(portfolio_toggle!$A$1=46,E1550,
IF(portfolio_toggle!$A$1=38,F1550,
"error: please specify 38 or 46 MMT"))</f>
        <v>0.17818181818181827</v>
      </c>
    </row>
    <row r="1551" spans="1:7" x14ac:dyDescent="0.3">
      <c r="A1551" s="171" t="s">
        <v>625</v>
      </c>
      <c r="B1551" s="171">
        <v>2023</v>
      </c>
      <c r="C1551" s="171">
        <v>2</v>
      </c>
      <c r="D1551" s="171" t="s">
        <v>5542</v>
      </c>
      <c r="E1551" s="172">
        <v>0.15272727272727277</v>
      </c>
      <c r="F1551" s="172">
        <v>0.1510331942174401</v>
      </c>
      <c r="G1551" s="172">
        <f>IF(portfolio_toggle!$A$1=46,E1551,
IF(portfolio_toggle!$A$1=38,F1551,
"error: please specify 38 or 46 MMT"))</f>
        <v>0.15272727272727277</v>
      </c>
    </row>
    <row r="1552" spans="1:7" x14ac:dyDescent="0.3">
      <c r="A1552" s="171" t="s">
        <v>625</v>
      </c>
      <c r="B1552" s="171">
        <v>2023</v>
      </c>
      <c r="C1552" s="171">
        <v>3</v>
      </c>
      <c r="D1552" s="171" t="s">
        <v>5543</v>
      </c>
      <c r="E1552" s="172">
        <v>0.35636363636363655</v>
      </c>
      <c r="F1552" s="172">
        <v>0.3524107865073603</v>
      </c>
      <c r="G1552" s="172">
        <f>IF(portfolio_toggle!$A$1=46,E1552,
IF(portfolio_toggle!$A$1=38,F1552,
"error: please specify 38 or 46 MMT"))</f>
        <v>0.35636363636363655</v>
      </c>
    </row>
    <row r="1553" spans="1:7" x14ac:dyDescent="0.3">
      <c r="A1553" s="171" t="s">
        <v>625</v>
      </c>
      <c r="B1553" s="171">
        <v>2023</v>
      </c>
      <c r="C1553" s="171">
        <v>4</v>
      </c>
      <c r="D1553" s="171" t="s">
        <v>5544</v>
      </c>
      <c r="E1553" s="172">
        <v>0.31818181818181829</v>
      </c>
      <c r="F1553" s="172">
        <v>0.31465248795300022</v>
      </c>
      <c r="G1553" s="172">
        <f>IF(portfolio_toggle!$A$1=46,E1553,
IF(portfolio_toggle!$A$1=38,F1553,
"error: please specify 38 or 46 MMT"))</f>
        <v>0.31818181818181829</v>
      </c>
    </row>
    <row r="1554" spans="1:7" x14ac:dyDescent="0.3">
      <c r="A1554" s="171" t="s">
        <v>625</v>
      </c>
      <c r="B1554" s="171">
        <v>2023</v>
      </c>
      <c r="C1554" s="171">
        <v>5</v>
      </c>
      <c r="D1554" s="171" t="s">
        <v>5545</v>
      </c>
      <c r="E1554" s="172">
        <v>0.31818181818181829</v>
      </c>
      <c r="F1554" s="172">
        <v>0.31465248795300022</v>
      </c>
      <c r="G1554" s="172">
        <f>IF(portfolio_toggle!$A$1=46,E1554,
IF(portfolio_toggle!$A$1=38,F1554,
"error: please specify 38 or 46 MMT"))</f>
        <v>0.31818181818181829</v>
      </c>
    </row>
    <row r="1555" spans="1:7" x14ac:dyDescent="0.3">
      <c r="A1555" s="171" t="s">
        <v>625</v>
      </c>
      <c r="B1555" s="171">
        <v>2023</v>
      </c>
      <c r="C1555" s="171">
        <v>6</v>
      </c>
      <c r="D1555" s="171" t="s">
        <v>5546</v>
      </c>
      <c r="E1555" s="172">
        <v>0.4200000000000001</v>
      </c>
      <c r="F1555" s="172">
        <v>0.41534128409796028</v>
      </c>
      <c r="G1555" s="172">
        <f>IF(portfolio_toggle!$A$1=46,E1555,
IF(portfolio_toggle!$A$1=38,F1555,
"error: please specify 38 or 46 MMT"))</f>
        <v>0.4200000000000001</v>
      </c>
    </row>
    <row r="1556" spans="1:7" x14ac:dyDescent="0.3">
      <c r="A1556" s="171" t="s">
        <v>625</v>
      </c>
      <c r="B1556" s="171">
        <v>2023</v>
      </c>
      <c r="C1556" s="171">
        <v>7</v>
      </c>
      <c r="D1556" s="171" t="s">
        <v>5547</v>
      </c>
      <c r="E1556" s="172">
        <v>0.29272727272727284</v>
      </c>
      <c r="F1556" s="172">
        <v>0.2894802889167602</v>
      </c>
      <c r="G1556" s="172">
        <f>IF(portfolio_toggle!$A$1=46,E1556,
IF(portfolio_toggle!$A$1=38,F1556,
"error: please specify 38 or 46 MMT"))</f>
        <v>0.29272727272727284</v>
      </c>
    </row>
    <row r="1557" spans="1:7" x14ac:dyDescent="0.3">
      <c r="A1557" s="171" t="s">
        <v>625</v>
      </c>
      <c r="B1557" s="171">
        <v>2023</v>
      </c>
      <c r="C1557" s="171">
        <v>8</v>
      </c>
      <c r="D1557" s="171" t="s">
        <v>5548</v>
      </c>
      <c r="E1557" s="172">
        <v>0.26727272727272733</v>
      </c>
      <c r="F1557" s="172">
        <v>0.26430808988052013</v>
      </c>
      <c r="G1557" s="172">
        <f>IF(portfolio_toggle!$A$1=46,E1557,
IF(portfolio_toggle!$A$1=38,F1557,
"error: please specify 38 or 46 MMT"))</f>
        <v>0.26727272727272733</v>
      </c>
    </row>
    <row r="1558" spans="1:7" x14ac:dyDescent="0.3">
      <c r="A1558" s="171" t="s">
        <v>625</v>
      </c>
      <c r="B1558" s="171">
        <v>2023</v>
      </c>
      <c r="C1558" s="171">
        <v>9</v>
      </c>
      <c r="D1558" s="171" t="s">
        <v>5549</v>
      </c>
      <c r="E1558" s="172">
        <v>0.18878571428571431</v>
      </c>
      <c r="F1558" s="172">
        <v>0.1887914927718001</v>
      </c>
      <c r="G1558" s="172">
        <f>IF(portfolio_toggle!$A$1=46,E1558,
IF(portfolio_toggle!$A$1=38,F1558,
"error: please specify 38 or 46 MMT"))</f>
        <v>0.18878571428571431</v>
      </c>
    </row>
    <row r="1559" spans="1:7" x14ac:dyDescent="0.3">
      <c r="A1559" s="171" t="s">
        <v>625</v>
      </c>
      <c r="B1559" s="171">
        <v>2023</v>
      </c>
      <c r="C1559" s="171">
        <v>10</v>
      </c>
      <c r="D1559" s="171" t="s">
        <v>5550</v>
      </c>
      <c r="E1559" s="172">
        <v>0.10181818181818186</v>
      </c>
      <c r="F1559" s="172">
        <v>0.10068879614496005</v>
      </c>
      <c r="G1559" s="172">
        <f>IF(portfolio_toggle!$A$1=46,E1559,
IF(portfolio_toggle!$A$1=38,F1559,
"error: please specify 38 or 46 MMT"))</f>
        <v>0.10181818181818186</v>
      </c>
    </row>
    <row r="1560" spans="1:7" x14ac:dyDescent="0.3">
      <c r="A1560" s="171" t="s">
        <v>625</v>
      </c>
      <c r="B1560" s="171">
        <v>2023</v>
      </c>
      <c r="C1560" s="171">
        <v>11</v>
      </c>
      <c r="D1560" s="171" t="s">
        <v>5551</v>
      </c>
      <c r="E1560" s="172">
        <v>0.15272727272727277</v>
      </c>
      <c r="F1560" s="172">
        <v>0.1510331942174401</v>
      </c>
      <c r="G1560" s="172">
        <f>IF(portfolio_toggle!$A$1=46,E1560,
IF(portfolio_toggle!$A$1=38,F1560,
"error: please specify 38 or 46 MMT"))</f>
        <v>0.15272727272727277</v>
      </c>
    </row>
    <row r="1561" spans="1:7" x14ac:dyDescent="0.3">
      <c r="A1561" s="171" t="s">
        <v>625</v>
      </c>
      <c r="B1561" s="171">
        <v>2023</v>
      </c>
      <c r="C1561" s="171">
        <v>12</v>
      </c>
      <c r="D1561" s="171" t="s">
        <v>5552</v>
      </c>
      <c r="E1561" s="172">
        <v>0.16545454545454549</v>
      </c>
      <c r="F1561" s="172">
        <v>0.16361929373556011</v>
      </c>
      <c r="G1561" s="172">
        <f>IF(portfolio_toggle!$A$1=46,E1561,
IF(portfolio_toggle!$A$1=38,F1561,
"error: please specify 38 or 46 MMT"))</f>
        <v>0.16545454545454549</v>
      </c>
    </row>
    <row r="1562" spans="1:7" x14ac:dyDescent="0.3">
      <c r="A1562" s="171" t="s">
        <v>625</v>
      </c>
      <c r="B1562" s="171">
        <v>2024</v>
      </c>
      <c r="C1562" s="171">
        <v>1</v>
      </c>
      <c r="D1562" s="171" t="s">
        <v>5553</v>
      </c>
      <c r="E1562" s="172">
        <v>0.20589898989899</v>
      </c>
      <c r="F1562" s="172">
        <v>0.20283915105800901</v>
      </c>
      <c r="G1562" s="172">
        <f>IF(portfolio_toggle!$A$1=46,E1562,
IF(portfolio_toggle!$A$1=38,F1562,
"error: please specify 38 or 46 MMT"))</f>
        <v>0.20589898989899</v>
      </c>
    </row>
    <row r="1563" spans="1:7" x14ac:dyDescent="0.3">
      <c r="A1563" s="171" t="s">
        <v>625</v>
      </c>
      <c r="B1563" s="171">
        <v>2024</v>
      </c>
      <c r="C1563" s="171">
        <v>2</v>
      </c>
      <c r="D1563" s="171" t="s">
        <v>5554</v>
      </c>
      <c r="E1563" s="172">
        <v>0.17648484848484855</v>
      </c>
      <c r="F1563" s="172">
        <v>0.17386212947829341</v>
      </c>
      <c r="G1563" s="172">
        <f>IF(portfolio_toggle!$A$1=46,E1563,
IF(portfolio_toggle!$A$1=38,F1563,
"error: please specify 38 or 46 MMT"))</f>
        <v>0.17648484848484855</v>
      </c>
    </row>
    <row r="1564" spans="1:7" x14ac:dyDescent="0.3">
      <c r="A1564" s="171" t="s">
        <v>625</v>
      </c>
      <c r="B1564" s="171">
        <v>2024</v>
      </c>
      <c r="C1564" s="171">
        <v>3</v>
      </c>
      <c r="D1564" s="171" t="s">
        <v>5555</v>
      </c>
      <c r="E1564" s="172">
        <v>0.41179797979798</v>
      </c>
      <c r="F1564" s="172">
        <v>0.40567830211601802</v>
      </c>
      <c r="G1564" s="172">
        <f>IF(portfolio_toggle!$A$1=46,E1564,
IF(portfolio_toggle!$A$1=38,F1564,
"error: please specify 38 or 46 MMT"))</f>
        <v>0.41179797979798</v>
      </c>
    </row>
    <row r="1565" spans="1:7" x14ac:dyDescent="0.3">
      <c r="A1565" s="171" t="s">
        <v>625</v>
      </c>
      <c r="B1565" s="171">
        <v>2024</v>
      </c>
      <c r="C1565" s="171">
        <v>4</v>
      </c>
      <c r="D1565" s="171" t="s">
        <v>5556</v>
      </c>
      <c r="E1565" s="172">
        <v>0.36767676767676782</v>
      </c>
      <c r="F1565" s="172">
        <v>0.36221276974644456</v>
      </c>
      <c r="G1565" s="172">
        <f>IF(portfolio_toggle!$A$1=46,E1565,
IF(portfolio_toggle!$A$1=38,F1565,
"error: please specify 38 or 46 MMT"))</f>
        <v>0.36767676767676782</v>
      </c>
    </row>
    <row r="1566" spans="1:7" x14ac:dyDescent="0.3">
      <c r="A1566" s="171" t="s">
        <v>625</v>
      </c>
      <c r="B1566" s="171">
        <v>2024</v>
      </c>
      <c r="C1566" s="171">
        <v>5</v>
      </c>
      <c r="D1566" s="171" t="s">
        <v>5557</v>
      </c>
      <c r="E1566" s="172">
        <v>0.36767676767676782</v>
      </c>
      <c r="F1566" s="172">
        <v>0.36221276974644456</v>
      </c>
      <c r="G1566" s="172">
        <f>IF(portfolio_toggle!$A$1=46,E1566,
IF(portfolio_toggle!$A$1=38,F1566,
"error: please specify 38 or 46 MMT"))</f>
        <v>0.36767676767676782</v>
      </c>
    </row>
    <row r="1567" spans="1:7" x14ac:dyDescent="0.3">
      <c r="A1567" s="171" t="s">
        <v>625</v>
      </c>
      <c r="B1567" s="171">
        <v>2024</v>
      </c>
      <c r="C1567" s="171">
        <v>6</v>
      </c>
      <c r="D1567" s="171" t="s">
        <v>5558</v>
      </c>
      <c r="E1567" s="172">
        <v>0.48533333333333351</v>
      </c>
      <c r="F1567" s="172">
        <v>0.47812085606530685</v>
      </c>
      <c r="G1567" s="172">
        <f>IF(portfolio_toggle!$A$1=46,E1567,
IF(portfolio_toggle!$A$1=38,F1567,
"error: please specify 38 or 46 MMT"))</f>
        <v>0.48533333333333351</v>
      </c>
    </row>
    <row r="1568" spans="1:7" x14ac:dyDescent="0.3">
      <c r="A1568" s="171" t="s">
        <v>625</v>
      </c>
      <c r="B1568" s="171">
        <v>2024</v>
      </c>
      <c r="C1568" s="171">
        <v>7</v>
      </c>
      <c r="D1568" s="171" t="s">
        <v>5559</v>
      </c>
      <c r="E1568" s="172">
        <v>0.33826262626262638</v>
      </c>
      <c r="F1568" s="172">
        <v>0.33323574816672902</v>
      </c>
      <c r="G1568" s="172">
        <f>IF(portfolio_toggle!$A$1=46,E1568,
IF(portfolio_toggle!$A$1=38,F1568,
"error: please specify 38 or 46 MMT"))</f>
        <v>0.33826262626262638</v>
      </c>
    </row>
    <row r="1569" spans="1:7" x14ac:dyDescent="0.3">
      <c r="A1569" s="171" t="s">
        <v>625</v>
      </c>
      <c r="B1569" s="171">
        <v>2024</v>
      </c>
      <c r="C1569" s="171">
        <v>8</v>
      </c>
      <c r="D1569" s="171" t="s">
        <v>5560</v>
      </c>
      <c r="E1569" s="172">
        <v>0.30884848484848493</v>
      </c>
      <c r="F1569" s="172">
        <v>0.30425872658701342</v>
      </c>
      <c r="G1569" s="172">
        <f>IF(portfolio_toggle!$A$1=46,E1569,
IF(portfolio_toggle!$A$1=38,F1569,
"error: please specify 38 or 46 MMT"))</f>
        <v>0.30884848484848493</v>
      </c>
    </row>
    <row r="1570" spans="1:7" x14ac:dyDescent="0.3">
      <c r="A1570" s="171" t="s">
        <v>625</v>
      </c>
      <c r="B1570" s="171">
        <v>2024</v>
      </c>
      <c r="C1570" s="171">
        <v>9</v>
      </c>
      <c r="D1570" s="171" t="s">
        <v>5561</v>
      </c>
      <c r="E1570" s="172">
        <v>0.21815238095238099</v>
      </c>
      <c r="F1570" s="172">
        <v>0.21732766184786675</v>
      </c>
      <c r="G1570" s="172">
        <f>IF(portfolio_toggle!$A$1=46,E1570,
IF(portfolio_toggle!$A$1=38,F1570,
"error: please specify 38 or 46 MMT"))</f>
        <v>0.21815238095238099</v>
      </c>
    </row>
    <row r="1571" spans="1:7" x14ac:dyDescent="0.3">
      <c r="A1571" s="171" t="s">
        <v>625</v>
      </c>
      <c r="B1571" s="171">
        <v>2024</v>
      </c>
      <c r="C1571" s="171">
        <v>10</v>
      </c>
      <c r="D1571" s="171" t="s">
        <v>5562</v>
      </c>
      <c r="E1571" s="172">
        <v>0.11765656565656571</v>
      </c>
      <c r="F1571" s="172">
        <v>0.11590808631886226</v>
      </c>
      <c r="G1571" s="172">
        <f>IF(portfolio_toggle!$A$1=46,E1571,
IF(portfolio_toggle!$A$1=38,F1571,
"error: please specify 38 or 46 MMT"))</f>
        <v>0.11765656565656571</v>
      </c>
    </row>
    <row r="1572" spans="1:7" x14ac:dyDescent="0.3">
      <c r="A1572" s="171" t="s">
        <v>625</v>
      </c>
      <c r="B1572" s="171">
        <v>2024</v>
      </c>
      <c r="C1572" s="171">
        <v>11</v>
      </c>
      <c r="D1572" s="171" t="s">
        <v>5563</v>
      </c>
      <c r="E1572" s="172">
        <v>0.17648484848484855</v>
      </c>
      <c r="F1572" s="172">
        <v>0.17386212947829341</v>
      </c>
      <c r="G1572" s="172">
        <f>IF(portfolio_toggle!$A$1=46,E1572,
IF(portfolio_toggle!$A$1=38,F1572,
"error: please specify 38 or 46 MMT"))</f>
        <v>0.17648484848484855</v>
      </c>
    </row>
    <row r="1573" spans="1:7" x14ac:dyDescent="0.3">
      <c r="A1573" s="171" t="s">
        <v>625</v>
      </c>
      <c r="B1573" s="171">
        <v>2024</v>
      </c>
      <c r="C1573" s="171">
        <v>12</v>
      </c>
      <c r="D1573" s="171" t="s">
        <v>5564</v>
      </c>
      <c r="E1573" s="172">
        <v>0.19119191919191925</v>
      </c>
      <c r="F1573" s="172">
        <v>0.18835064026815118</v>
      </c>
      <c r="G1573" s="172">
        <f>IF(portfolio_toggle!$A$1=46,E1573,
IF(portfolio_toggle!$A$1=38,F1573,
"error: please specify 38 or 46 MMT"))</f>
        <v>0.19119191919191925</v>
      </c>
    </row>
    <row r="1574" spans="1:7" x14ac:dyDescent="0.3">
      <c r="A1574" s="171" t="s">
        <v>625</v>
      </c>
      <c r="B1574" s="171">
        <v>2025</v>
      </c>
      <c r="C1574" s="171">
        <v>1</v>
      </c>
      <c r="D1574" s="171" t="s">
        <v>5565</v>
      </c>
      <c r="E1574" s="172">
        <v>0.23361616161616175</v>
      </c>
      <c r="F1574" s="172">
        <v>0.22947290886233784</v>
      </c>
      <c r="G1574" s="172">
        <f>IF(portfolio_toggle!$A$1=46,E1574,
IF(portfolio_toggle!$A$1=38,F1574,
"error: please specify 38 or 46 MMT"))</f>
        <v>0.23361616161616175</v>
      </c>
    </row>
    <row r="1575" spans="1:7" x14ac:dyDescent="0.3">
      <c r="A1575" s="171" t="s">
        <v>625</v>
      </c>
      <c r="B1575" s="171">
        <v>2025</v>
      </c>
      <c r="C1575" s="171">
        <v>2</v>
      </c>
      <c r="D1575" s="171" t="s">
        <v>5566</v>
      </c>
      <c r="E1575" s="172">
        <v>0.20024242424242431</v>
      </c>
      <c r="F1575" s="172">
        <v>0.19669106473914669</v>
      </c>
      <c r="G1575" s="172">
        <f>IF(portfolio_toggle!$A$1=46,E1575,
IF(portfolio_toggle!$A$1=38,F1575,
"error: please specify 38 or 46 MMT"))</f>
        <v>0.20024242424242431</v>
      </c>
    </row>
    <row r="1576" spans="1:7" x14ac:dyDescent="0.3">
      <c r="A1576" s="171" t="s">
        <v>625</v>
      </c>
      <c r="B1576" s="171">
        <v>2025</v>
      </c>
      <c r="C1576" s="171">
        <v>3</v>
      </c>
      <c r="D1576" s="171" t="s">
        <v>5567</v>
      </c>
      <c r="E1576" s="172">
        <v>0.4672323232323235</v>
      </c>
      <c r="F1576" s="172">
        <v>0.45894581772467569</v>
      </c>
      <c r="G1576" s="172">
        <f>IF(portfolio_toggle!$A$1=46,E1576,
IF(portfolio_toggle!$A$1=38,F1576,
"error: please specify 38 or 46 MMT"))</f>
        <v>0.4672323232323235</v>
      </c>
    </row>
    <row r="1577" spans="1:7" x14ac:dyDescent="0.3">
      <c r="A1577" s="171" t="s">
        <v>625</v>
      </c>
      <c r="B1577" s="171">
        <v>2025</v>
      </c>
      <c r="C1577" s="171">
        <v>4</v>
      </c>
      <c r="D1577" s="171" t="s">
        <v>5568</v>
      </c>
      <c r="E1577" s="172">
        <v>0.4171717171717173</v>
      </c>
      <c r="F1577" s="172">
        <v>0.40977305153988891</v>
      </c>
      <c r="G1577" s="172">
        <f>IF(portfolio_toggle!$A$1=46,E1577,
IF(portfolio_toggle!$A$1=38,F1577,
"error: please specify 38 or 46 MMT"))</f>
        <v>0.4171717171717173</v>
      </c>
    </row>
    <row r="1578" spans="1:7" x14ac:dyDescent="0.3">
      <c r="A1578" s="171" t="s">
        <v>625</v>
      </c>
      <c r="B1578" s="171">
        <v>2025</v>
      </c>
      <c r="C1578" s="171">
        <v>5</v>
      </c>
      <c r="D1578" s="171" t="s">
        <v>5569</v>
      </c>
      <c r="E1578" s="172">
        <v>0.4171717171717173</v>
      </c>
      <c r="F1578" s="172">
        <v>0.40977305153988891</v>
      </c>
      <c r="G1578" s="172">
        <f>IF(portfolio_toggle!$A$1=46,E1578,
IF(portfolio_toggle!$A$1=38,F1578,
"error: please specify 38 or 46 MMT"))</f>
        <v>0.4171717171717173</v>
      </c>
    </row>
    <row r="1579" spans="1:7" x14ac:dyDescent="0.3">
      <c r="A1579" s="171" t="s">
        <v>625</v>
      </c>
      <c r="B1579" s="171">
        <v>2025</v>
      </c>
      <c r="C1579" s="171">
        <v>6</v>
      </c>
      <c r="D1579" s="171" t="s">
        <v>5570</v>
      </c>
      <c r="E1579" s="172">
        <v>0.55066666666666686</v>
      </c>
      <c r="F1579" s="172">
        <v>0.54090042803265337</v>
      </c>
      <c r="G1579" s="172">
        <f>IF(portfolio_toggle!$A$1=46,E1579,
IF(portfolio_toggle!$A$1=38,F1579,
"error: please specify 38 or 46 MMT"))</f>
        <v>0.55066666666666686</v>
      </c>
    </row>
    <row r="1580" spans="1:7" x14ac:dyDescent="0.3">
      <c r="A1580" s="171" t="s">
        <v>625</v>
      </c>
      <c r="B1580" s="171">
        <v>2025</v>
      </c>
      <c r="C1580" s="171">
        <v>7</v>
      </c>
      <c r="D1580" s="171" t="s">
        <v>5571</v>
      </c>
      <c r="E1580" s="172">
        <v>0.38379797979797997</v>
      </c>
      <c r="F1580" s="172">
        <v>0.37699120741669784</v>
      </c>
      <c r="G1580" s="172">
        <f>IF(portfolio_toggle!$A$1=46,E1580,
IF(portfolio_toggle!$A$1=38,F1580,
"error: please specify 38 or 46 MMT"))</f>
        <v>0.38379797979797997</v>
      </c>
    </row>
    <row r="1581" spans="1:7" x14ac:dyDescent="0.3">
      <c r="A1581" s="171" t="s">
        <v>625</v>
      </c>
      <c r="B1581" s="171">
        <v>2025</v>
      </c>
      <c r="C1581" s="171">
        <v>8</v>
      </c>
      <c r="D1581" s="171" t="s">
        <v>5572</v>
      </c>
      <c r="E1581" s="172">
        <v>0.35042424242424253</v>
      </c>
      <c r="F1581" s="172">
        <v>0.34420936329350665</v>
      </c>
      <c r="G1581" s="172">
        <f>IF(portfolio_toggle!$A$1=46,E1581,
IF(portfolio_toggle!$A$1=38,F1581,
"error: please specify 38 or 46 MMT"))</f>
        <v>0.35042424242424253</v>
      </c>
    </row>
    <row r="1582" spans="1:7" x14ac:dyDescent="0.3">
      <c r="A1582" s="171" t="s">
        <v>625</v>
      </c>
      <c r="B1582" s="171">
        <v>2025</v>
      </c>
      <c r="C1582" s="171">
        <v>9</v>
      </c>
      <c r="D1582" s="171" t="s">
        <v>5573</v>
      </c>
      <c r="E1582" s="172">
        <v>0.24751904761904767</v>
      </c>
      <c r="F1582" s="172">
        <v>0.24586383092393335</v>
      </c>
      <c r="G1582" s="172">
        <f>IF(portfolio_toggle!$A$1=46,E1582,
IF(portfolio_toggle!$A$1=38,F1582,
"error: please specify 38 or 46 MMT"))</f>
        <v>0.24751904761904767</v>
      </c>
    </row>
    <row r="1583" spans="1:7" x14ac:dyDescent="0.3">
      <c r="A1583" s="171" t="s">
        <v>625</v>
      </c>
      <c r="B1583" s="171">
        <v>2025</v>
      </c>
      <c r="C1583" s="171">
        <v>10</v>
      </c>
      <c r="D1583" s="171" t="s">
        <v>5574</v>
      </c>
      <c r="E1583" s="172">
        <v>0.13349494949494956</v>
      </c>
      <c r="F1583" s="172">
        <v>0.13112737649276446</v>
      </c>
      <c r="G1583" s="172">
        <f>IF(portfolio_toggle!$A$1=46,E1583,
IF(portfolio_toggle!$A$1=38,F1583,
"error: please specify 38 or 46 MMT"))</f>
        <v>0.13349494949494956</v>
      </c>
    </row>
    <row r="1584" spans="1:7" x14ac:dyDescent="0.3">
      <c r="A1584" s="171" t="s">
        <v>625</v>
      </c>
      <c r="B1584" s="171">
        <v>2025</v>
      </c>
      <c r="C1584" s="171">
        <v>11</v>
      </c>
      <c r="D1584" s="171" t="s">
        <v>5575</v>
      </c>
      <c r="E1584" s="172">
        <v>0.20024242424242431</v>
      </c>
      <c r="F1584" s="172">
        <v>0.19669106473914669</v>
      </c>
      <c r="G1584" s="172">
        <f>IF(portfolio_toggle!$A$1=46,E1584,
IF(portfolio_toggle!$A$1=38,F1584,
"error: please specify 38 or 46 MMT"))</f>
        <v>0.20024242424242431</v>
      </c>
    </row>
    <row r="1585" spans="1:7" x14ac:dyDescent="0.3">
      <c r="A1585" s="171" t="s">
        <v>625</v>
      </c>
      <c r="B1585" s="171">
        <v>2025</v>
      </c>
      <c r="C1585" s="171">
        <v>12</v>
      </c>
      <c r="D1585" s="171" t="s">
        <v>5576</v>
      </c>
      <c r="E1585" s="172">
        <v>0.216929292929293</v>
      </c>
      <c r="F1585" s="172">
        <v>0.21308198680074225</v>
      </c>
      <c r="G1585" s="172">
        <f>IF(portfolio_toggle!$A$1=46,E1585,
IF(portfolio_toggle!$A$1=38,F1585,
"error: please specify 38 or 46 MMT"))</f>
        <v>0.216929292929293</v>
      </c>
    </row>
  </sheetData>
  <autoFilter ref="A1:G1585" xr:uid="{AA787A8F-006D-4BE4-B579-C815657AB756}"/>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B17"/>
  <sheetViews>
    <sheetView zoomScale="115" zoomScaleNormal="115" workbookViewId="0">
      <selection activeCell="A2" sqref="A2"/>
    </sheetView>
  </sheetViews>
  <sheetFormatPr defaultColWidth="8.88671875" defaultRowHeight="14.4" x14ac:dyDescent="0.3"/>
  <cols>
    <col min="1" max="1" width="14.44140625" style="5" bestFit="1" customWidth="1"/>
    <col min="2" max="2" width="13.44140625" customWidth="1"/>
  </cols>
  <sheetData>
    <row r="1" spans="1:2" x14ac:dyDescent="0.3">
      <c r="A1" s="6" t="s">
        <v>42</v>
      </c>
      <c r="B1" s="4" t="s">
        <v>150</v>
      </c>
    </row>
    <row r="2" spans="1:2" ht="15" customHeight="1" x14ac:dyDescent="0.3">
      <c r="A2" s="5" t="s">
        <v>556</v>
      </c>
      <c r="B2" s="96" t="s">
        <v>6254</v>
      </c>
    </row>
    <row r="3" spans="1:2" x14ac:dyDescent="0.3">
      <c r="A3" s="5" t="s">
        <v>557</v>
      </c>
      <c r="B3" s="182" t="s">
        <v>6255</v>
      </c>
    </row>
    <row r="4" spans="1:2" ht="15" customHeight="1" x14ac:dyDescent="0.3">
      <c r="A4" s="5" t="s">
        <v>558</v>
      </c>
      <c r="B4" s="96" t="s">
        <v>6257</v>
      </c>
    </row>
    <row r="5" spans="1:2" ht="15" customHeight="1" x14ac:dyDescent="0.3">
      <c r="A5" s="5" t="s">
        <v>569</v>
      </c>
      <c r="B5" s="41" t="s">
        <v>6258</v>
      </c>
    </row>
    <row r="6" spans="1:2" ht="15" customHeight="1" x14ac:dyDescent="0.3">
      <c r="A6" s="5" t="s">
        <v>594</v>
      </c>
      <c r="B6" s="41" t="s">
        <v>6256</v>
      </c>
    </row>
    <row r="7" spans="1:2" x14ac:dyDescent="0.3">
      <c r="B7" s="96"/>
    </row>
    <row r="9" spans="1:2" x14ac:dyDescent="0.3">
      <c r="B9" s="96"/>
    </row>
    <row r="10" spans="1:2" x14ac:dyDescent="0.3">
      <c r="B10" s="96"/>
    </row>
    <row r="11" spans="1:2" x14ac:dyDescent="0.3">
      <c r="B11" s="96"/>
    </row>
    <row r="13" spans="1:2" x14ac:dyDescent="0.3">
      <c r="B13" s="96"/>
    </row>
    <row r="14" spans="1:2" x14ac:dyDescent="0.3">
      <c r="B14" s="96"/>
    </row>
    <row r="16" spans="1:2" x14ac:dyDescent="0.3">
      <c r="B16" s="96"/>
    </row>
    <row r="17" spans="2:2" x14ac:dyDescent="0.3">
      <c r="B17" s="96"/>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B110"/>
  <sheetViews>
    <sheetView workbookViewId="0"/>
  </sheetViews>
  <sheetFormatPr defaultColWidth="8.88671875" defaultRowHeight="14.4" x14ac:dyDescent="0.3"/>
  <sheetData>
    <row r="1" spans="1:2" x14ac:dyDescent="0.3">
      <c r="A1" s="96">
        <v>1</v>
      </c>
      <c r="B1" s="96" t="s">
        <v>5577</v>
      </c>
    </row>
    <row r="2" spans="1:2" x14ac:dyDescent="0.3">
      <c r="A2" s="96">
        <f t="shared" ref="A2:A12" si="0">A1+1</f>
        <v>2</v>
      </c>
      <c r="B2" s="96" t="s">
        <v>5578</v>
      </c>
    </row>
    <row r="3" spans="1:2" x14ac:dyDescent="0.3">
      <c r="A3" s="96">
        <f t="shared" si="0"/>
        <v>3</v>
      </c>
      <c r="B3" s="96" t="s">
        <v>5579</v>
      </c>
    </row>
    <row r="4" spans="1:2" x14ac:dyDescent="0.3">
      <c r="A4" s="96">
        <f t="shared" si="0"/>
        <v>4</v>
      </c>
      <c r="B4" s="96" t="s">
        <v>5580</v>
      </c>
    </row>
    <row r="5" spans="1:2" x14ac:dyDescent="0.3">
      <c r="A5" s="96">
        <f t="shared" si="0"/>
        <v>5</v>
      </c>
      <c r="B5" s="96" t="s">
        <v>5581</v>
      </c>
    </row>
    <row r="6" spans="1:2" x14ac:dyDescent="0.3">
      <c r="A6" s="96">
        <f t="shared" si="0"/>
        <v>6</v>
      </c>
      <c r="B6" s="96" t="s">
        <v>5582</v>
      </c>
    </row>
    <row r="7" spans="1:2" x14ac:dyDescent="0.3">
      <c r="A7" s="96">
        <f t="shared" si="0"/>
        <v>7</v>
      </c>
      <c r="B7" s="96" t="s">
        <v>5583</v>
      </c>
    </row>
    <row r="8" spans="1:2" x14ac:dyDescent="0.3">
      <c r="A8" s="96">
        <f t="shared" si="0"/>
        <v>8</v>
      </c>
      <c r="B8" s="96" t="s">
        <v>5584</v>
      </c>
    </row>
    <row r="9" spans="1:2" x14ac:dyDescent="0.3">
      <c r="A9" s="96">
        <f t="shared" si="0"/>
        <v>9</v>
      </c>
      <c r="B9" s="96" t="s">
        <v>612</v>
      </c>
    </row>
    <row r="10" spans="1:2" x14ac:dyDescent="0.3">
      <c r="A10" s="96">
        <f t="shared" si="0"/>
        <v>10</v>
      </c>
      <c r="B10" s="96" t="s">
        <v>5585</v>
      </c>
    </row>
    <row r="11" spans="1:2" x14ac:dyDescent="0.3">
      <c r="A11" s="96">
        <f t="shared" si="0"/>
        <v>11</v>
      </c>
      <c r="B11" s="96" t="s">
        <v>5586</v>
      </c>
    </row>
    <row r="12" spans="1:2" x14ac:dyDescent="0.3">
      <c r="A12" s="96">
        <f t="shared" si="0"/>
        <v>12</v>
      </c>
      <c r="B12" s="96" t="s">
        <v>5587</v>
      </c>
    </row>
    <row r="19" spans="1:2" x14ac:dyDescent="0.3">
      <c r="A19" s="96"/>
      <c r="B19" s="96"/>
    </row>
    <row r="20" spans="1:2" x14ac:dyDescent="0.3">
      <c r="A20" s="96"/>
      <c r="B20" s="96"/>
    </row>
    <row r="110" spans="1:2" x14ac:dyDescent="0.3">
      <c r="A110" s="96"/>
      <c r="B110" s="96"/>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Y298"/>
  <sheetViews>
    <sheetView workbookViewId="0"/>
  </sheetViews>
  <sheetFormatPr defaultColWidth="8.88671875" defaultRowHeight="14.4" x14ac:dyDescent="0.3"/>
  <cols>
    <col min="1" max="1" width="9.109375" style="51"/>
    <col min="2" max="2" width="50.44140625" bestFit="1" customWidth="1"/>
    <col min="3" max="4" width="10.6640625" style="3" bestFit="1" customWidth="1"/>
  </cols>
  <sheetData>
    <row r="1" spans="1:25" ht="86.4" x14ac:dyDescent="0.3">
      <c r="A1" s="51" t="s">
        <v>5588</v>
      </c>
      <c r="B1" s="96" t="s">
        <v>5589</v>
      </c>
      <c r="C1" s="50" t="s">
        <v>5590</v>
      </c>
      <c r="D1" s="3" t="s">
        <v>5591</v>
      </c>
      <c r="E1" s="96" t="s">
        <v>5592</v>
      </c>
      <c r="F1" s="14" t="s">
        <v>5593</v>
      </c>
      <c r="G1" s="96" t="s">
        <v>5594</v>
      </c>
      <c r="H1" s="96" t="s">
        <v>5595</v>
      </c>
      <c r="I1" s="96" t="s">
        <v>5596</v>
      </c>
      <c r="J1" s="96" t="s">
        <v>5597</v>
      </c>
      <c r="K1" s="96" t="s">
        <v>5598</v>
      </c>
      <c r="L1" s="96" t="s">
        <v>5599</v>
      </c>
      <c r="M1" s="96" t="s">
        <v>5600</v>
      </c>
      <c r="N1" s="96" t="s">
        <v>5601</v>
      </c>
      <c r="O1" s="96" t="s">
        <v>5602</v>
      </c>
      <c r="P1" s="96" t="s">
        <v>5603</v>
      </c>
      <c r="Q1" s="96" t="s">
        <v>5604</v>
      </c>
      <c r="R1" s="96" t="s">
        <v>5605</v>
      </c>
      <c r="S1" s="14" t="s">
        <v>5606</v>
      </c>
      <c r="T1" s="14" t="s">
        <v>5607</v>
      </c>
      <c r="U1" s="96" t="s">
        <v>5608</v>
      </c>
      <c r="V1" s="14" t="s">
        <v>5609</v>
      </c>
      <c r="W1" s="14" t="s">
        <v>5610</v>
      </c>
      <c r="X1" s="14" t="s">
        <v>5611</v>
      </c>
      <c r="Y1" s="14" t="s">
        <v>5612</v>
      </c>
    </row>
    <row r="2" spans="1:25" x14ac:dyDescent="0.3">
      <c r="A2" s="51">
        <v>32</v>
      </c>
      <c r="B2" s="96" t="s">
        <v>5613</v>
      </c>
      <c r="C2" s="3">
        <v>38119</v>
      </c>
      <c r="D2" s="3">
        <v>38131</v>
      </c>
      <c r="E2" s="96" t="s">
        <v>5614</v>
      </c>
      <c r="F2" s="96" t="s">
        <v>5615</v>
      </c>
      <c r="G2" s="96" t="s">
        <v>5616</v>
      </c>
      <c r="H2" s="96"/>
      <c r="I2" s="96" t="s">
        <v>5616</v>
      </c>
      <c r="J2" s="96"/>
      <c r="K2" s="96">
        <v>193.8</v>
      </c>
      <c r="L2" s="96"/>
      <c r="M2" s="96">
        <v>193.8</v>
      </c>
      <c r="N2" s="96" t="s">
        <v>5617</v>
      </c>
      <c r="O2" s="96" t="s">
        <v>5618</v>
      </c>
      <c r="P2" s="96" t="s">
        <v>5619</v>
      </c>
      <c r="Q2" s="96" t="s">
        <v>3926</v>
      </c>
      <c r="R2" s="96" t="s">
        <v>5620</v>
      </c>
      <c r="S2" s="3">
        <v>39326</v>
      </c>
      <c r="T2" s="3">
        <v>43830</v>
      </c>
      <c r="U2" s="96" t="s">
        <v>5621</v>
      </c>
      <c r="V2" s="96" t="s">
        <v>5622</v>
      </c>
      <c r="W2" s="96" t="s">
        <v>5622</v>
      </c>
      <c r="X2" s="96" t="s">
        <v>238</v>
      </c>
      <c r="Y2" s="96" t="s">
        <v>5623</v>
      </c>
    </row>
    <row r="3" spans="1:25" x14ac:dyDescent="0.3">
      <c r="A3" s="51">
        <v>72</v>
      </c>
      <c r="B3" s="96" t="s">
        <v>5624</v>
      </c>
      <c r="C3" s="3">
        <v>38468</v>
      </c>
      <c r="D3" s="3">
        <v>38524</v>
      </c>
      <c r="E3" s="96" t="s">
        <v>5614</v>
      </c>
      <c r="F3" s="96" t="s">
        <v>5615</v>
      </c>
      <c r="G3" s="96" t="s">
        <v>5625</v>
      </c>
      <c r="H3" s="96"/>
      <c r="I3" s="96" t="s">
        <v>5626</v>
      </c>
      <c r="J3" s="96"/>
      <c r="K3" s="96">
        <v>500</v>
      </c>
      <c r="L3" s="96"/>
      <c r="M3" s="96">
        <v>500</v>
      </c>
      <c r="N3" s="96" t="s">
        <v>5627</v>
      </c>
      <c r="O3" s="96" t="s">
        <v>5628</v>
      </c>
      <c r="P3" s="96" t="s">
        <v>5619</v>
      </c>
      <c r="Q3" s="96" t="s">
        <v>3926</v>
      </c>
      <c r="R3" s="96" t="s">
        <v>5629</v>
      </c>
      <c r="S3" s="3">
        <v>39813</v>
      </c>
      <c r="T3" s="3">
        <v>44561</v>
      </c>
      <c r="U3" s="96" t="s">
        <v>5621</v>
      </c>
      <c r="V3" s="96" t="s">
        <v>5622</v>
      </c>
      <c r="W3" s="96" t="s">
        <v>5630</v>
      </c>
      <c r="X3" s="96" t="s">
        <v>238</v>
      </c>
      <c r="Y3" s="96" t="s">
        <v>5623</v>
      </c>
    </row>
    <row r="4" spans="1:25" x14ac:dyDescent="0.3">
      <c r="A4" s="51">
        <v>93</v>
      </c>
      <c r="B4" s="96" t="s">
        <v>5631</v>
      </c>
      <c r="C4" s="3">
        <v>38763</v>
      </c>
      <c r="D4" s="3">
        <v>38777</v>
      </c>
      <c r="E4" s="96" t="s">
        <v>5614</v>
      </c>
      <c r="F4" s="96" t="s">
        <v>5615</v>
      </c>
      <c r="G4" s="96" t="s">
        <v>5616</v>
      </c>
      <c r="H4" s="96"/>
      <c r="I4" s="96" t="s">
        <v>5616</v>
      </c>
      <c r="J4" s="96"/>
      <c r="K4" s="96">
        <v>220</v>
      </c>
      <c r="L4" s="96"/>
      <c r="M4" s="96">
        <v>220</v>
      </c>
      <c r="N4" s="96" t="s">
        <v>5627</v>
      </c>
      <c r="O4" s="96" t="s">
        <v>5632</v>
      </c>
      <c r="P4" s="96" t="s">
        <v>5619</v>
      </c>
      <c r="Q4" s="96" t="s">
        <v>3924</v>
      </c>
      <c r="R4" s="96" t="s">
        <v>5633</v>
      </c>
      <c r="S4" s="3">
        <v>39813</v>
      </c>
      <c r="T4" s="3">
        <v>43830</v>
      </c>
      <c r="U4" s="96" t="s">
        <v>5621</v>
      </c>
      <c r="V4" s="96" t="s">
        <v>5622</v>
      </c>
      <c r="W4" s="96" t="s">
        <v>5622</v>
      </c>
      <c r="X4" s="96" t="s">
        <v>238</v>
      </c>
      <c r="Y4" s="96" t="s">
        <v>5623</v>
      </c>
    </row>
    <row r="5" spans="1:25" x14ac:dyDescent="0.3">
      <c r="A5" s="51">
        <v>119</v>
      </c>
      <c r="B5" s="96" t="s">
        <v>5634</v>
      </c>
      <c r="C5" s="3">
        <v>38937</v>
      </c>
      <c r="D5" s="3">
        <v>38937</v>
      </c>
      <c r="E5" s="96" t="s">
        <v>5614</v>
      </c>
      <c r="F5" s="96" t="s">
        <v>5615</v>
      </c>
      <c r="G5" s="96" t="s">
        <v>5616</v>
      </c>
      <c r="H5" s="96"/>
      <c r="I5" s="96" t="s">
        <v>5616</v>
      </c>
      <c r="J5" s="96"/>
      <c r="K5" s="96">
        <v>500</v>
      </c>
      <c r="L5" s="96"/>
      <c r="M5" s="96">
        <v>500</v>
      </c>
      <c r="N5" s="96" t="s">
        <v>5627</v>
      </c>
      <c r="O5" s="96" t="s">
        <v>5632</v>
      </c>
      <c r="P5" s="96" t="s">
        <v>5619</v>
      </c>
      <c r="Q5" s="96" t="s">
        <v>3924</v>
      </c>
      <c r="R5" s="96" t="s">
        <v>5635</v>
      </c>
      <c r="S5" s="3">
        <v>41639</v>
      </c>
      <c r="T5" s="3">
        <v>43830</v>
      </c>
      <c r="U5" s="96" t="s">
        <v>5636</v>
      </c>
      <c r="V5" s="96" t="s">
        <v>5622</v>
      </c>
      <c r="W5" s="96" t="s">
        <v>5622</v>
      </c>
      <c r="X5" s="96" t="s">
        <v>238</v>
      </c>
      <c r="Y5" s="96" t="s">
        <v>5623</v>
      </c>
    </row>
    <row r="6" spans="1:25" x14ac:dyDescent="0.3">
      <c r="A6" s="51">
        <v>138</v>
      </c>
      <c r="B6" s="96" t="s">
        <v>5637</v>
      </c>
      <c r="C6" s="3">
        <v>39013</v>
      </c>
      <c r="D6" s="3">
        <v>39013</v>
      </c>
      <c r="E6" s="96" t="s">
        <v>5614</v>
      </c>
      <c r="F6" s="96" t="s">
        <v>5615</v>
      </c>
      <c r="G6" s="96" t="s">
        <v>5616</v>
      </c>
      <c r="H6" s="96"/>
      <c r="I6" s="96" t="s">
        <v>5616</v>
      </c>
      <c r="J6" s="96"/>
      <c r="K6" s="96">
        <v>150</v>
      </c>
      <c r="L6" s="96"/>
      <c r="M6" s="96">
        <v>150</v>
      </c>
      <c r="N6" s="96" t="s">
        <v>5627</v>
      </c>
      <c r="O6" s="96" t="s">
        <v>5628</v>
      </c>
      <c r="P6" s="96" t="s">
        <v>5619</v>
      </c>
      <c r="Q6" s="96" t="s">
        <v>3924</v>
      </c>
      <c r="R6" s="96" t="s">
        <v>5638</v>
      </c>
      <c r="S6" s="3">
        <v>39813</v>
      </c>
      <c r="T6" s="3">
        <v>44561</v>
      </c>
      <c r="U6" s="96" t="s">
        <v>5621</v>
      </c>
      <c r="V6" s="96" t="s">
        <v>5622</v>
      </c>
      <c r="W6" s="96" t="s">
        <v>5622</v>
      </c>
      <c r="X6" s="96" t="s">
        <v>238</v>
      </c>
      <c r="Y6" s="96" t="s">
        <v>5623</v>
      </c>
    </row>
    <row r="7" spans="1:25" x14ac:dyDescent="0.3">
      <c r="A7" s="51" t="s">
        <v>5639</v>
      </c>
      <c r="B7" s="96" t="s">
        <v>5640</v>
      </c>
      <c r="C7" s="3">
        <v>39057</v>
      </c>
      <c r="D7" s="3">
        <v>39073</v>
      </c>
      <c r="E7" s="96" t="s">
        <v>5614</v>
      </c>
      <c r="F7" s="96" t="s">
        <v>5615</v>
      </c>
      <c r="G7" s="96" t="s">
        <v>5616</v>
      </c>
      <c r="H7" s="96"/>
      <c r="I7" s="96" t="s">
        <v>5616</v>
      </c>
      <c r="J7" s="96"/>
      <c r="K7" s="96">
        <v>256</v>
      </c>
      <c r="L7" s="96"/>
      <c r="M7" s="96">
        <v>256</v>
      </c>
      <c r="N7" s="96" t="s">
        <v>5627</v>
      </c>
      <c r="O7" s="96" t="s">
        <v>5641</v>
      </c>
      <c r="P7" s="96" t="s">
        <v>5642</v>
      </c>
      <c r="Q7" s="96" t="s">
        <v>3926</v>
      </c>
      <c r="R7" s="96" t="s">
        <v>5643</v>
      </c>
      <c r="S7" s="3">
        <v>39965</v>
      </c>
      <c r="T7" s="3">
        <v>44215</v>
      </c>
      <c r="U7" s="96" t="s">
        <v>5636</v>
      </c>
      <c r="V7" s="96" t="s">
        <v>5622</v>
      </c>
      <c r="W7" s="96" t="s">
        <v>5622</v>
      </c>
      <c r="X7" s="96" t="s">
        <v>238</v>
      </c>
      <c r="Y7" s="96" t="s">
        <v>5623</v>
      </c>
    </row>
    <row r="8" spans="1:25" x14ac:dyDescent="0.3">
      <c r="A8" s="51">
        <v>272</v>
      </c>
      <c r="B8" s="96" t="s">
        <v>5644</v>
      </c>
      <c r="C8" s="3">
        <v>39387</v>
      </c>
      <c r="D8" s="3">
        <v>39387</v>
      </c>
      <c r="E8" s="96" t="s">
        <v>5614</v>
      </c>
      <c r="F8" s="96" t="s">
        <v>5645</v>
      </c>
      <c r="G8" s="96" t="s">
        <v>5646</v>
      </c>
      <c r="H8" s="96"/>
      <c r="I8" s="96" t="s">
        <v>5647</v>
      </c>
      <c r="J8" s="96"/>
      <c r="K8" s="96">
        <v>123</v>
      </c>
      <c r="L8" s="96"/>
      <c r="M8" s="96">
        <v>123</v>
      </c>
      <c r="N8" s="96" t="s">
        <v>5627</v>
      </c>
      <c r="O8" s="96" t="s">
        <v>5648</v>
      </c>
      <c r="P8" s="96" t="s">
        <v>5619</v>
      </c>
      <c r="Q8" s="96" t="s">
        <v>5649</v>
      </c>
      <c r="R8" s="96" t="s">
        <v>5650</v>
      </c>
      <c r="S8" s="3">
        <v>41061</v>
      </c>
      <c r="T8" s="3">
        <v>44166</v>
      </c>
      <c r="U8" s="96" t="s">
        <v>5651</v>
      </c>
      <c r="V8" s="96" t="s">
        <v>5622</v>
      </c>
      <c r="W8" s="96" t="s">
        <v>5622</v>
      </c>
      <c r="X8" s="96" t="s">
        <v>5651</v>
      </c>
      <c r="Y8" s="96" t="s">
        <v>5623</v>
      </c>
    </row>
    <row r="9" spans="1:25" x14ac:dyDescent="0.3">
      <c r="A9" s="51">
        <v>294</v>
      </c>
      <c r="B9" s="96" t="s">
        <v>5652</v>
      </c>
      <c r="C9" s="3">
        <v>39462</v>
      </c>
      <c r="D9" s="3">
        <v>39463</v>
      </c>
      <c r="E9" s="96" t="s">
        <v>5614</v>
      </c>
      <c r="F9" s="96" t="s">
        <v>5645</v>
      </c>
      <c r="G9" s="96" t="s">
        <v>5646</v>
      </c>
      <c r="H9" s="96"/>
      <c r="I9" s="96" t="s">
        <v>5647</v>
      </c>
      <c r="J9" s="96"/>
      <c r="K9" s="96">
        <v>485</v>
      </c>
      <c r="L9" s="96"/>
      <c r="M9" s="96">
        <v>485</v>
      </c>
      <c r="N9" s="96" t="s">
        <v>5627</v>
      </c>
      <c r="O9" s="96" t="s">
        <v>5628</v>
      </c>
      <c r="P9" s="96" t="s">
        <v>5619</v>
      </c>
      <c r="Q9" s="96" t="s">
        <v>3924</v>
      </c>
      <c r="R9" s="96" t="s">
        <v>5653</v>
      </c>
      <c r="S9" s="3">
        <v>41061</v>
      </c>
      <c r="T9" s="3">
        <v>44166</v>
      </c>
      <c r="U9" s="96" t="s">
        <v>5651</v>
      </c>
      <c r="V9" s="96" t="s">
        <v>5622</v>
      </c>
      <c r="W9" s="96" t="s">
        <v>5622</v>
      </c>
      <c r="X9" s="96" t="s">
        <v>5651</v>
      </c>
      <c r="Y9" s="96" t="s">
        <v>5623</v>
      </c>
    </row>
    <row r="10" spans="1:25" x14ac:dyDescent="0.3">
      <c r="A10" s="51">
        <v>365</v>
      </c>
      <c r="B10" s="96" t="s">
        <v>5654</v>
      </c>
      <c r="C10" s="3">
        <v>39574</v>
      </c>
      <c r="D10" s="3">
        <v>39580</v>
      </c>
      <c r="E10" s="96" t="s">
        <v>5614</v>
      </c>
      <c r="F10" s="96" t="s">
        <v>5645</v>
      </c>
      <c r="G10" s="96" t="s">
        <v>5646</v>
      </c>
      <c r="H10" s="96" t="s">
        <v>5625</v>
      </c>
      <c r="I10" s="96" t="s">
        <v>5647</v>
      </c>
      <c r="J10" s="96" t="s">
        <v>5655</v>
      </c>
      <c r="K10" s="96">
        <v>500</v>
      </c>
      <c r="L10" s="96">
        <v>250</v>
      </c>
      <c r="M10" s="96">
        <v>500</v>
      </c>
      <c r="N10" s="96" t="s">
        <v>5627</v>
      </c>
      <c r="O10" s="96" t="s">
        <v>5628</v>
      </c>
      <c r="P10" s="96" t="s">
        <v>5619</v>
      </c>
      <c r="Q10" s="96" t="s">
        <v>3924</v>
      </c>
      <c r="R10" s="96" t="s">
        <v>5656</v>
      </c>
      <c r="S10" s="3">
        <v>41636</v>
      </c>
      <c r="T10" s="3">
        <v>44530</v>
      </c>
      <c r="U10" s="96" t="s">
        <v>5651</v>
      </c>
      <c r="V10" s="96" t="s">
        <v>5622</v>
      </c>
      <c r="W10" s="96" t="s">
        <v>5622</v>
      </c>
      <c r="X10" s="96" t="s">
        <v>5651</v>
      </c>
      <c r="Y10" s="96" t="s">
        <v>5623</v>
      </c>
    </row>
    <row r="11" spans="1:25" x14ac:dyDescent="0.3">
      <c r="A11" s="51">
        <v>421</v>
      </c>
      <c r="B11" s="96" t="s">
        <v>5657</v>
      </c>
      <c r="C11" s="3">
        <v>39598</v>
      </c>
      <c r="D11" s="3">
        <v>39598</v>
      </c>
      <c r="E11" s="96" t="s">
        <v>5614</v>
      </c>
      <c r="F11" s="96" t="s">
        <v>5645</v>
      </c>
      <c r="G11" s="96" t="s">
        <v>5658</v>
      </c>
      <c r="H11" s="96"/>
      <c r="I11" s="96" t="s">
        <v>5647</v>
      </c>
      <c r="J11" s="96"/>
      <c r="K11" s="96">
        <v>49.5</v>
      </c>
      <c r="L11" s="96"/>
      <c r="M11" s="96">
        <v>49.5</v>
      </c>
      <c r="N11" s="96" t="s">
        <v>5627</v>
      </c>
      <c r="O11" s="96" t="s">
        <v>5628</v>
      </c>
      <c r="P11" s="96" t="s">
        <v>5619</v>
      </c>
      <c r="Q11" s="96" t="s">
        <v>3924</v>
      </c>
      <c r="R11" s="96" t="s">
        <v>5659</v>
      </c>
      <c r="S11" s="3">
        <v>40940</v>
      </c>
      <c r="T11" s="3">
        <v>44561</v>
      </c>
      <c r="U11" s="96" t="s">
        <v>5651</v>
      </c>
      <c r="V11" s="96" t="s">
        <v>5622</v>
      </c>
      <c r="W11" s="96" t="s">
        <v>5622</v>
      </c>
      <c r="X11" s="96" t="s">
        <v>5651</v>
      </c>
      <c r="Y11" s="96" t="s">
        <v>5623</v>
      </c>
    </row>
    <row r="12" spans="1:25" x14ac:dyDescent="0.3">
      <c r="A12" s="51">
        <v>506</v>
      </c>
      <c r="B12" s="96" t="s">
        <v>5660</v>
      </c>
      <c r="C12" s="3">
        <v>40024</v>
      </c>
      <c r="D12" s="3">
        <v>40025</v>
      </c>
      <c r="E12" s="96" t="s">
        <v>5614</v>
      </c>
      <c r="F12" s="96" t="s">
        <v>5661</v>
      </c>
      <c r="G12" s="96" t="s">
        <v>5646</v>
      </c>
      <c r="H12" s="96"/>
      <c r="I12" s="96" t="s">
        <v>5647</v>
      </c>
      <c r="J12" s="96"/>
      <c r="K12" s="96">
        <v>300</v>
      </c>
      <c r="L12" s="96"/>
      <c r="M12" s="96">
        <v>300</v>
      </c>
      <c r="N12" s="96" t="s">
        <v>5627</v>
      </c>
      <c r="O12" s="96" t="s">
        <v>5632</v>
      </c>
      <c r="P12" s="96" t="s">
        <v>5619</v>
      </c>
      <c r="Q12" s="96" t="s">
        <v>3924</v>
      </c>
      <c r="R12" s="96" t="s">
        <v>5662</v>
      </c>
      <c r="S12" s="3">
        <v>42216</v>
      </c>
      <c r="T12" s="3">
        <v>44743</v>
      </c>
      <c r="U12" s="96" t="s">
        <v>5651</v>
      </c>
      <c r="V12" s="96" t="s">
        <v>5622</v>
      </c>
      <c r="W12" s="96" t="s">
        <v>5622</v>
      </c>
      <c r="X12" s="96" t="s">
        <v>5651</v>
      </c>
      <c r="Y12" s="96" t="s">
        <v>5623</v>
      </c>
    </row>
    <row r="13" spans="1:25" x14ac:dyDescent="0.3">
      <c r="A13" s="51">
        <v>552</v>
      </c>
      <c r="B13" s="96" t="s">
        <v>5663</v>
      </c>
      <c r="C13" s="3">
        <v>40088</v>
      </c>
      <c r="D13" s="3">
        <v>40210</v>
      </c>
      <c r="E13" s="96" t="s">
        <v>5614</v>
      </c>
      <c r="F13" s="96" t="s">
        <v>5664</v>
      </c>
      <c r="G13" s="96" t="s">
        <v>5646</v>
      </c>
      <c r="H13" s="96" t="s">
        <v>5625</v>
      </c>
      <c r="I13" s="96" t="s">
        <v>5647</v>
      </c>
      <c r="J13" s="96" t="s">
        <v>5655</v>
      </c>
      <c r="K13" s="96">
        <v>60</v>
      </c>
      <c r="L13" s="96">
        <v>60</v>
      </c>
      <c r="M13" s="96">
        <v>60</v>
      </c>
      <c r="N13" s="96" t="s">
        <v>5665</v>
      </c>
      <c r="O13" s="96" t="s">
        <v>5666</v>
      </c>
      <c r="P13" s="96" t="s">
        <v>5619</v>
      </c>
      <c r="Q13" s="96" t="s">
        <v>3924</v>
      </c>
      <c r="R13" s="96" t="s">
        <v>5667</v>
      </c>
      <c r="S13" s="3">
        <v>40969</v>
      </c>
      <c r="T13" s="3">
        <v>44810</v>
      </c>
      <c r="U13" s="96" t="s">
        <v>5651</v>
      </c>
      <c r="V13" s="96" t="s">
        <v>5622</v>
      </c>
      <c r="W13" s="96" t="s">
        <v>5622</v>
      </c>
      <c r="X13" s="96" t="s">
        <v>5651</v>
      </c>
      <c r="Y13" s="96" t="s">
        <v>5623</v>
      </c>
    </row>
    <row r="14" spans="1:25" x14ac:dyDescent="0.3">
      <c r="A14" s="51">
        <v>576</v>
      </c>
      <c r="B14" s="96" t="s">
        <v>5668</v>
      </c>
      <c r="C14" s="3">
        <v>40207</v>
      </c>
      <c r="D14" s="3">
        <v>40210</v>
      </c>
      <c r="E14" s="96" t="s">
        <v>5614</v>
      </c>
      <c r="F14" s="96" t="s">
        <v>5664</v>
      </c>
      <c r="G14" s="96" t="s">
        <v>5646</v>
      </c>
      <c r="H14" s="96"/>
      <c r="I14" s="96" t="s">
        <v>5647</v>
      </c>
      <c r="J14" s="96"/>
      <c r="K14" s="96">
        <v>224</v>
      </c>
      <c r="L14" s="96"/>
      <c r="M14" s="96">
        <v>224</v>
      </c>
      <c r="N14" s="96" t="s">
        <v>5627</v>
      </c>
      <c r="O14" s="96" t="s">
        <v>5628</v>
      </c>
      <c r="P14" s="96" t="s">
        <v>5619</v>
      </c>
      <c r="Q14" s="96" t="s">
        <v>3924</v>
      </c>
      <c r="R14" s="96" t="s">
        <v>5669</v>
      </c>
      <c r="S14" s="3">
        <v>41639</v>
      </c>
      <c r="T14" s="3">
        <v>44429</v>
      </c>
      <c r="U14" s="96" t="s">
        <v>5651</v>
      </c>
      <c r="V14" s="96" t="s">
        <v>5622</v>
      </c>
      <c r="W14" s="96" t="s">
        <v>5622</v>
      </c>
      <c r="X14" s="96" t="s">
        <v>5651</v>
      </c>
      <c r="Y14" s="96" t="s">
        <v>5623</v>
      </c>
    </row>
    <row r="15" spans="1:25" x14ac:dyDescent="0.3">
      <c r="A15" s="51">
        <v>602</v>
      </c>
      <c r="B15" s="96" t="s">
        <v>5670</v>
      </c>
      <c r="C15" s="3">
        <v>40208</v>
      </c>
      <c r="D15" s="3">
        <v>40210</v>
      </c>
      <c r="E15" s="96" t="s">
        <v>5614</v>
      </c>
      <c r="F15" s="96" t="s">
        <v>5664</v>
      </c>
      <c r="G15" s="96" t="s">
        <v>5646</v>
      </c>
      <c r="H15" s="96"/>
      <c r="I15" s="96" t="s">
        <v>5647</v>
      </c>
      <c r="J15" s="96"/>
      <c r="K15" s="96">
        <v>150</v>
      </c>
      <c r="L15" s="96"/>
      <c r="M15" s="96">
        <v>150</v>
      </c>
      <c r="N15" s="96" t="s">
        <v>5627</v>
      </c>
      <c r="O15" s="96" t="s">
        <v>5632</v>
      </c>
      <c r="P15" s="96" t="s">
        <v>5619</v>
      </c>
      <c r="Q15" s="96" t="s">
        <v>3924</v>
      </c>
      <c r="R15" s="96" t="s">
        <v>5662</v>
      </c>
      <c r="S15" s="3">
        <v>41456</v>
      </c>
      <c r="T15" s="3">
        <v>44531</v>
      </c>
      <c r="U15" s="96" t="s">
        <v>5651</v>
      </c>
      <c r="V15" s="96" t="s">
        <v>5622</v>
      </c>
      <c r="W15" s="96" t="s">
        <v>5622</v>
      </c>
      <c r="X15" s="96" t="s">
        <v>5651</v>
      </c>
      <c r="Y15" s="96" t="s">
        <v>5623</v>
      </c>
    </row>
    <row r="16" spans="1:25" x14ac:dyDescent="0.3">
      <c r="A16" s="51" t="s">
        <v>5671</v>
      </c>
      <c r="B16" s="96" t="s">
        <v>5672</v>
      </c>
      <c r="C16" s="3">
        <v>40389</v>
      </c>
      <c r="D16" s="3">
        <v>40390</v>
      </c>
      <c r="E16" s="96" t="s">
        <v>5614</v>
      </c>
      <c r="F16" s="96" t="s">
        <v>5673</v>
      </c>
      <c r="G16" s="96" t="s">
        <v>5646</v>
      </c>
      <c r="H16" s="96" t="s">
        <v>5625</v>
      </c>
      <c r="I16" s="96" t="s">
        <v>5647</v>
      </c>
      <c r="J16" s="96" t="s">
        <v>5655</v>
      </c>
      <c r="K16" s="96">
        <v>150</v>
      </c>
      <c r="L16" s="96">
        <v>35</v>
      </c>
      <c r="M16" s="96">
        <v>150</v>
      </c>
      <c r="N16" s="96" t="s">
        <v>5627</v>
      </c>
      <c r="O16" s="96" t="s">
        <v>5628</v>
      </c>
      <c r="P16" s="96" t="s">
        <v>5619</v>
      </c>
      <c r="Q16" s="96" t="s">
        <v>3924</v>
      </c>
      <c r="R16" s="96" t="s">
        <v>5674</v>
      </c>
      <c r="S16" s="3">
        <v>41640</v>
      </c>
      <c r="T16" s="3">
        <v>44166</v>
      </c>
      <c r="U16" s="96" t="s">
        <v>5651</v>
      </c>
      <c r="V16" s="96" t="s">
        <v>5622</v>
      </c>
      <c r="W16" s="96" t="s">
        <v>5622</v>
      </c>
      <c r="X16" s="96" t="s">
        <v>5651</v>
      </c>
      <c r="Y16" s="96" t="s">
        <v>5623</v>
      </c>
    </row>
    <row r="17" spans="1:25" x14ac:dyDescent="0.3">
      <c r="A17" s="51" t="s">
        <v>5675</v>
      </c>
      <c r="B17" s="96" t="s">
        <v>5676</v>
      </c>
      <c r="C17" s="3">
        <v>40458</v>
      </c>
      <c r="D17" s="3">
        <v>40464</v>
      </c>
      <c r="E17" s="96" t="s">
        <v>5614</v>
      </c>
      <c r="F17" s="96" t="s">
        <v>5677</v>
      </c>
      <c r="G17" s="96" t="s">
        <v>5646</v>
      </c>
      <c r="H17" s="96" t="s">
        <v>5625</v>
      </c>
      <c r="I17" s="96" t="s">
        <v>5647</v>
      </c>
      <c r="J17" s="96" t="s">
        <v>5655</v>
      </c>
      <c r="K17" s="96">
        <v>12</v>
      </c>
      <c r="L17" s="96">
        <v>12.1</v>
      </c>
      <c r="M17" s="96">
        <v>12</v>
      </c>
      <c r="N17" s="96" t="s">
        <v>5627</v>
      </c>
      <c r="O17" s="96" t="s">
        <v>5678</v>
      </c>
      <c r="P17" s="96" t="s">
        <v>5619</v>
      </c>
      <c r="Q17" s="96" t="s">
        <v>5649</v>
      </c>
      <c r="R17" s="96" t="s">
        <v>5679</v>
      </c>
      <c r="S17" s="3">
        <v>41030</v>
      </c>
      <c r="T17" s="3">
        <v>44004</v>
      </c>
      <c r="U17" s="96" t="s">
        <v>5651</v>
      </c>
      <c r="V17" s="96" t="s">
        <v>5622</v>
      </c>
      <c r="W17" s="96" t="s">
        <v>5622</v>
      </c>
      <c r="X17" s="96" t="s">
        <v>5651</v>
      </c>
      <c r="Y17" s="96" t="s">
        <v>5623</v>
      </c>
    </row>
    <row r="18" spans="1:25" x14ac:dyDescent="0.3">
      <c r="A18" s="51">
        <v>720</v>
      </c>
      <c r="B18" s="96" t="s">
        <v>5680</v>
      </c>
      <c r="C18" s="3">
        <v>40633</v>
      </c>
      <c r="D18" s="3">
        <v>40633</v>
      </c>
      <c r="E18" s="96" t="s">
        <v>5614</v>
      </c>
      <c r="F18" s="96" t="s">
        <v>5681</v>
      </c>
      <c r="G18" s="96" t="s">
        <v>5682</v>
      </c>
      <c r="H18" s="96"/>
      <c r="I18" s="96" t="s">
        <v>5683</v>
      </c>
      <c r="J18" s="96"/>
      <c r="K18" s="96">
        <v>4.5</v>
      </c>
      <c r="L18" s="96"/>
      <c r="M18" s="96">
        <v>4.5</v>
      </c>
      <c r="N18" s="96" t="s">
        <v>5665</v>
      </c>
      <c r="O18" s="96" t="s">
        <v>5684</v>
      </c>
      <c r="P18" s="96" t="s">
        <v>5619</v>
      </c>
      <c r="Q18" s="96" t="s">
        <v>5649</v>
      </c>
      <c r="R18" s="96" t="s">
        <v>5685</v>
      </c>
      <c r="S18" s="3">
        <v>41258</v>
      </c>
      <c r="T18" s="3">
        <v>44119</v>
      </c>
      <c r="U18" s="96" t="s">
        <v>5651</v>
      </c>
      <c r="V18" s="96" t="s">
        <v>5622</v>
      </c>
      <c r="W18" s="96" t="s">
        <v>5622</v>
      </c>
      <c r="X18" s="96" t="s">
        <v>5651</v>
      </c>
      <c r="Y18" s="96" t="s">
        <v>5623</v>
      </c>
    </row>
    <row r="19" spans="1:25" x14ac:dyDescent="0.3">
      <c r="A19" s="51">
        <v>723</v>
      </c>
      <c r="B19" s="96" t="s">
        <v>5686</v>
      </c>
      <c r="C19" s="3">
        <v>40633</v>
      </c>
      <c r="D19" s="3">
        <v>40633</v>
      </c>
      <c r="E19" s="96" t="s">
        <v>5614</v>
      </c>
      <c r="F19" s="96" t="s">
        <v>5681</v>
      </c>
      <c r="G19" s="96" t="s">
        <v>5646</v>
      </c>
      <c r="H19" s="96"/>
      <c r="I19" s="96" t="s">
        <v>5647</v>
      </c>
      <c r="J19" s="96"/>
      <c r="K19" s="96">
        <v>50</v>
      </c>
      <c r="L19" s="96"/>
      <c r="M19" s="96">
        <v>50</v>
      </c>
      <c r="N19" s="96" t="s">
        <v>5627</v>
      </c>
      <c r="O19" s="96" t="s">
        <v>5687</v>
      </c>
      <c r="P19" s="96" t="s">
        <v>5619</v>
      </c>
      <c r="Q19" s="96" t="s">
        <v>5649</v>
      </c>
      <c r="R19" s="96" t="s">
        <v>5688</v>
      </c>
      <c r="S19" s="3">
        <v>41821</v>
      </c>
      <c r="T19" s="3">
        <v>43936</v>
      </c>
      <c r="U19" s="96" t="s">
        <v>5651</v>
      </c>
      <c r="V19" s="96" t="s">
        <v>5622</v>
      </c>
      <c r="W19" s="96" t="s">
        <v>5622</v>
      </c>
      <c r="X19" s="96" t="s">
        <v>5651</v>
      </c>
      <c r="Y19" s="96" t="s">
        <v>5623</v>
      </c>
    </row>
    <row r="20" spans="1:25" x14ac:dyDescent="0.3">
      <c r="A20" s="51">
        <v>744</v>
      </c>
      <c r="B20" s="96" t="s">
        <v>5689</v>
      </c>
      <c r="C20" s="3">
        <v>40633</v>
      </c>
      <c r="D20" s="3">
        <v>40633</v>
      </c>
      <c r="E20" s="96" t="s">
        <v>5614</v>
      </c>
      <c r="F20" s="96" t="s">
        <v>5681</v>
      </c>
      <c r="G20" s="96" t="s">
        <v>5646</v>
      </c>
      <c r="H20" s="96"/>
      <c r="I20" s="96" t="s">
        <v>5647</v>
      </c>
      <c r="J20" s="96"/>
      <c r="K20" s="96">
        <v>90</v>
      </c>
      <c r="L20" s="96"/>
      <c r="M20" s="96">
        <v>90</v>
      </c>
      <c r="N20" s="96" t="s">
        <v>5627</v>
      </c>
      <c r="O20" s="96" t="s">
        <v>5632</v>
      </c>
      <c r="P20" s="96" t="s">
        <v>5619</v>
      </c>
      <c r="Q20" s="96" t="s">
        <v>5649</v>
      </c>
      <c r="R20" s="96" t="s">
        <v>5690</v>
      </c>
      <c r="S20" s="3">
        <v>41821</v>
      </c>
      <c r="T20" s="3">
        <v>44166</v>
      </c>
      <c r="U20" s="96" t="s">
        <v>5651</v>
      </c>
      <c r="V20" s="96" t="s">
        <v>5622</v>
      </c>
      <c r="W20" s="96" t="s">
        <v>5622</v>
      </c>
      <c r="X20" s="96" t="s">
        <v>5651</v>
      </c>
      <c r="Y20" s="96" t="s">
        <v>5623</v>
      </c>
    </row>
    <row r="21" spans="1:25" x14ac:dyDescent="0.3">
      <c r="A21" s="51">
        <v>779</v>
      </c>
      <c r="B21" s="96" t="s">
        <v>5691</v>
      </c>
      <c r="C21" s="3">
        <v>40633</v>
      </c>
      <c r="D21" s="3">
        <v>40633</v>
      </c>
      <c r="E21" s="96" t="s">
        <v>5614</v>
      </c>
      <c r="F21" s="96" t="s">
        <v>5681</v>
      </c>
      <c r="G21" s="96" t="s">
        <v>5646</v>
      </c>
      <c r="H21" s="96"/>
      <c r="I21" s="96" t="s">
        <v>5647</v>
      </c>
      <c r="J21" s="96"/>
      <c r="K21" s="96">
        <v>200</v>
      </c>
      <c r="L21" s="96"/>
      <c r="M21" s="96">
        <v>200</v>
      </c>
      <c r="N21" s="96" t="s">
        <v>5627</v>
      </c>
      <c r="O21" s="96" t="s">
        <v>5692</v>
      </c>
      <c r="P21" s="96" t="s">
        <v>5619</v>
      </c>
      <c r="Q21" s="96" t="s">
        <v>5649</v>
      </c>
      <c r="R21" s="96" t="s">
        <v>5693</v>
      </c>
      <c r="S21" s="3">
        <v>41645</v>
      </c>
      <c r="T21" s="3">
        <v>43814</v>
      </c>
      <c r="U21" s="96" t="s">
        <v>5651</v>
      </c>
      <c r="V21" s="96" t="s">
        <v>5622</v>
      </c>
      <c r="W21" s="96" t="s">
        <v>5622</v>
      </c>
      <c r="X21" s="96" t="s">
        <v>5651</v>
      </c>
      <c r="Y21" s="96" t="s">
        <v>5623</v>
      </c>
    </row>
    <row r="22" spans="1:25" x14ac:dyDescent="0.3">
      <c r="A22" s="51">
        <v>789</v>
      </c>
      <c r="B22" s="96" t="s">
        <v>5694</v>
      </c>
      <c r="C22" s="3">
        <v>40632</v>
      </c>
      <c r="D22" s="3">
        <v>40633</v>
      </c>
      <c r="E22" s="96" t="s">
        <v>5614</v>
      </c>
      <c r="F22" s="96" t="s">
        <v>5681</v>
      </c>
      <c r="G22" s="96" t="s">
        <v>5646</v>
      </c>
      <c r="H22" s="96"/>
      <c r="I22" s="96" t="s">
        <v>5647</v>
      </c>
      <c r="J22" s="96"/>
      <c r="K22" s="96">
        <v>71.88</v>
      </c>
      <c r="L22" s="96"/>
      <c r="M22" s="96">
        <v>71.88</v>
      </c>
      <c r="N22" s="96" t="s">
        <v>5665</v>
      </c>
      <c r="O22" s="96" t="s">
        <v>5618</v>
      </c>
      <c r="P22" s="96" t="s">
        <v>5619</v>
      </c>
      <c r="Q22" s="96" t="s">
        <v>3926</v>
      </c>
      <c r="R22" s="96" t="s">
        <v>5695</v>
      </c>
      <c r="S22" s="3">
        <v>42216</v>
      </c>
      <c r="T22" s="3">
        <v>44042</v>
      </c>
      <c r="U22" s="96" t="s">
        <v>5651</v>
      </c>
      <c r="V22" s="96" t="s">
        <v>5622</v>
      </c>
      <c r="W22" s="96" t="s">
        <v>5622</v>
      </c>
      <c r="X22" s="96" t="s">
        <v>5651</v>
      </c>
      <c r="Y22" s="96" t="s">
        <v>5623</v>
      </c>
    </row>
    <row r="23" spans="1:25" x14ac:dyDescent="0.3">
      <c r="A23" s="51">
        <v>838</v>
      </c>
      <c r="B23" s="96" t="s">
        <v>5696</v>
      </c>
      <c r="C23" s="3">
        <v>40633</v>
      </c>
      <c r="D23" s="3">
        <v>40633</v>
      </c>
      <c r="E23" s="96" t="s">
        <v>5614</v>
      </c>
      <c r="F23" s="96" t="s">
        <v>5681</v>
      </c>
      <c r="G23" s="96" t="s">
        <v>5646</v>
      </c>
      <c r="H23" s="96"/>
      <c r="I23" s="96" t="s">
        <v>5647</v>
      </c>
      <c r="J23" s="96"/>
      <c r="K23" s="96">
        <v>100</v>
      </c>
      <c r="L23" s="96"/>
      <c r="M23" s="96">
        <v>100</v>
      </c>
      <c r="N23" s="96" t="s">
        <v>5627</v>
      </c>
      <c r="O23" s="96" t="s">
        <v>5697</v>
      </c>
      <c r="P23" s="96" t="s">
        <v>5619</v>
      </c>
      <c r="Q23" s="96" t="s">
        <v>3926</v>
      </c>
      <c r="R23" s="96" t="s">
        <v>5698</v>
      </c>
      <c r="S23" s="3">
        <v>42369</v>
      </c>
      <c r="T23" s="3">
        <v>44531</v>
      </c>
      <c r="U23" s="96" t="s">
        <v>5651</v>
      </c>
      <c r="V23" s="96" t="s">
        <v>5622</v>
      </c>
      <c r="W23" s="96" t="s">
        <v>5622</v>
      </c>
      <c r="X23" s="96" t="s">
        <v>5651</v>
      </c>
      <c r="Y23" s="96" t="s">
        <v>5623</v>
      </c>
    </row>
    <row r="24" spans="1:25" x14ac:dyDescent="0.3">
      <c r="A24" s="51">
        <v>897</v>
      </c>
      <c r="B24" s="96" t="s">
        <v>5699</v>
      </c>
      <c r="C24" s="3">
        <v>41001</v>
      </c>
      <c r="D24" s="3">
        <v>41001</v>
      </c>
      <c r="E24" s="96" t="s">
        <v>5614</v>
      </c>
      <c r="F24" s="96" t="s">
        <v>5700</v>
      </c>
      <c r="G24" s="96" t="s">
        <v>5646</v>
      </c>
      <c r="H24" s="96"/>
      <c r="I24" s="96" t="s">
        <v>5647</v>
      </c>
      <c r="J24" s="96"/>
      <c r="K24" s="96">
        <v>200</v>
      </c>
      <c r="L24" s="96"/>
      <c r="M24" s="96">
        <v>200</v>
      </c>
      <c r="N24" s="96" t="s">
        <v>5627</v>
      </c>
      <c r="O24" s="96" t="s">
        <v>5666</v>
      </c>
      <c r="P24" s="96" t="s">
        <v>5619</v>
      </c>
      <c r="Q24" s="96" t="s">
        <v>3924</v>
      </c>
      <c r="R24" s="96" t="s">
        <v>5701</v>
      </c>
      <c r="S24" s="3">
        <v>42705</v>
      </c>
      <c r="T24" s="3">
        <v>44774</v>
      </c>
      <c r="U24" s="96" t="s">
        <v>5651</v>
      </c>
      <c r="V24" s="96" t="s">
        <v>5622</v>
      </c>
      <c r="W24" s="96" t="s">
        <v>5622</v>
      </c>
      <c r="X24" s="96" t="s">
        <v>5651</v>
      </c>
      <c r="Y24" s="96" t="s">
        <v>5623</v>
      </c>
    </row>
    <row r="25" spans="1:25" x14ac:dyDescent="0.3">
      <c r="A25" s="51">
        <v>946</v>
      </c>
      <c r="B25" s="96" t="s">
        <v>5702</v>
      </c>
      <c r="C25" s="3">
        <v>41387</v>
      </c>
      <c r="D25" s="3">
        <v>41394</v>
      </c>
      <c r="E25" s="96" t="s">
        <v>5614</v>
      </c>
      <c r="F25" s="96" t="s">
        <v>5703</v>
      </c>
      <c r="G25" s="96" t="s">
        <v>5646</v>
      </c>
      <c r="H25" s="96"/>
      <c r="I25" s="96" t="s">
        <v>5647</v>
      </c>
      <c r="J25" s="96"/>
      <c r="K25" s="96">
        <v>100</v>
      </c>
      <c r="L25" s="96"/>
      <c r="M25" s="96">
        <v>100</v>
      </c>
      <c r="N25" s="96" t="s">
        <v>5627</v>
      </c>
      <c r="O25" s="96" t="s">
        <v>5632</v>
      </c>
      <c r="P25" s="96" t="s">
        <v>5619</v>
      </c>
      <c r="Q25" s="96" t="s">
        <v>5649</v>
      </c>
      <c r="R25" s="96" t="s">
        <v>5704</v>
      </c>
      <c r="S25" s="3">
        <v>42339</v>
      </c>
      <c r="T25" s="3">
        <v>44561</v>
      </c>
      <c r="U25" s="96" t="s">
        <v>5651</v>
      </c>
      <c r="V25" s="96" t="s">
        <v>5622</v>
      </c>
      <c r="W25" s="96" t="s">
        <v>5622</v>
      </c>
      <c r="X25" s="96" t="s">
        <v>5651</v>
      </c>
      <c r="Y25" s="96" t="s">
        <v>5623</v>
      </c>
    </row>
    <row r="26" spans="1:25" x14ac:dyDescent="0.3">
      <c r="A26" s="51">
        <v>954</v>
      </c>
      <c r="B26" s="96" t="s">
        <v>5705</v>
      </c>
      <c r="C26" s="3">
        <v>41393</v>
      </c>
      <c r="D26" s="3">
        <v>41394</v>
      </c>
      <c r="E26" s="96" t="s">
        <v>5614</v>
      </c>
      <c r="F26" s="96" t="s">
        <v>5703</v>
      </c>
      <c r="G26" s="96" t="s">
        <v>5646</v>
      </c>
      <c r="H26" s="96"/>
      <c r="I26" s="96" t="s">
        <v>5647</v>
      </c>
      <c r="J26" s="96"/>
      <c r="K26" s="96">
        <v>150</v>
      </c>
      <c r="L26" s="96"/>
      <c r="M26" s="96">
        <v>150</v>
      </c>
      <c r="N26" s="96" t="s">
        <v>5627</v>
      </c>
      <c r="O26" s="96" t="s">
        <v>5706</v>
      </c>
      <c r="P26" s="96" t="s">
        <v>5619</v>
      </c>
      <c r="Q26" s="96" t="s">
        <v>5649</v>
      </c>
      <c r="R26" s="96" t="s">
        <v>5707</v>
      </c>
      <c r="S26" s="3">
        <v>42552</v>
      </c>
      <c r="T26" s="3">
        <v>44561</v>
      </c>
      <c r="U26" s="96" t="s">
        <v>5651</v>
      </c>
      <c r="V26" s="96" t="s">
        <v>5622</v>
      </c>
      <c r="W26" s="96" t="s">
        <v>5622</v>
      </c>
      <c r="X26" s="96" t="s">
        <v>5651</v>
      </c>
      <c r="Y26" s="96" t="s">
        <v>5623</v>
      </c>
    </row>
    <row r="27" spans="1:25" x14ac:dyDescent="0.3">
      <c r="A27" s="51">
        <v>955</v>
      </c>
      <c r="B27" s="96" t="s">
        <v>5708</v>
      </c>
      <c r="C27" s="3">
        <v>41394</v>
      </c>
      <c r="D27" s="3">
        <v>41394</v>
      </c>
      <c r="E27" s="96" t="s">
        <v>5614</v>
      </c>
      <c r="F27" s="96" t="s">
        <v>5703</v>
      </c>
      <c r="G27" s="96" t="s">
        <v>5709</v>
      </c>
      <c r="H27" s="96"/>
      <c r="I27" s="96" t="s">
        <v>5710</v>
      </c>
      <c r="J27" s="96"/>
      <c r="K27" s="96">
        <v>60</v>
      </c>
      <c r="L27" s="96"/>
      <c r="M27" s="96">
        <v>60</v>
      </c>
      <c r="N27" s="96" t="s">
        <v>5627</v>
      </c>
      <c r="O27" s="96" t="s">
        <v>5706</v>
      </c>
      <c r="P27" s="96" t="s">
        <v>5619</v>
      </c>
      <c r="Q27" s="96" t="s">
        <v>5649</v>
      </c>
      <c r="R27" s="96" t="s">
        <v>5711</v>
      </c>
      <c r="S27" s="3">
        <v>41760</v>
      </c>
      <c r="T27" s="3">
        <v>44136</v>
      </c>
      <c r="U27" s="96" t="s">
        <v>5651</v>
      </c>
      <c r="V27" s="96" t="s">
        <v>5622</v>
      </c>
      <c r="W27" s="96" t="s">
        <v>5622</v>
      </c>
      <c r="X27" s="96" t="s">
        <v>5651</v>
      </c>
      <c r="Y27" s="96" t="s">
        <v>5623</v>
      </c>
    </row>
    <row r="28" spans="1:25" x14ac:dyDescent="0.3">
      <c r="A28" s="51">
        <v>965</v>
      </c>
      <c r="B28" s="96" t="s">
        <v>5712</v>
      </c>
      <c r="C28" s="3">
        <v>41394</v>
      </c>
      <c r="D28" s="3">
        <v>41394</v>
      </c>
      <c r="E28" s="96" t="s">
        <v>5614</v>
      </c>
      <c r="F28" s="96" t="s">
        <v>5703</v>
      </c>
      <c r="G28" s="96" t="s">
        <v>5646</v>
      </c>
      <c r="H28" s="96"/>
      <c r="I28" s="96" t="s">
        <v>5647</v>
      </c>
      <c r="J28" s="96"/>
      <c r="K28" s="96">
        <v>13.5</v>
      </c>
      <c r="L28" s="96"/>
      <c r="M28" s="96">
        <v>13.5</v>
      </c>
      <c r="N28" s="96" t="s">
        <v>5627</v>
      </c>
      <c r="O28" s="96" t="s">
        <v>5648</v>
      </c>
      <c r="P28" s="96" t="s">
        <v>5619</v>
      </c>
      <c r="Q28" s="96" t="s">
        <v>5649</v>
      </c>
      <c r="R28" s="96" t="s">
        <v>5713</v>
      </c>
      <c r="S28" s="3">
        <v>42644</v>
      </c>
      <c r="T28" s="3">
        <v>43951</v>
      </c>
      <c r="U28" s="96" t="s">
        <v>5651</v>
      </c>
      <c r="V28" s="96" t="s">
        <v>5622</v>
      </c>
      <c r="W28" s="96" t="s">
        <v>5622</v>
      </c>
      <c r="X28" s="96" t="s">
        <v>5651</v>
      </c>
      <c r="Y28" s="96" t="s">
        <v>5623</v>
      </c>
    </row>
    <row r="29" spans="1:25" x14ac:dyDescent="0.3">
      <c r="A29" s="51">
        <v>968</v>
      </c>
      <c r="B29" s="96" t="s">
        <v>5714</v>
      </c>
      <c r="C29" s="3">
        <v>41394</v>
      </c>
      <c r="D29" s="3">
        <v>41394</v>
      </c>
      <c r="E29" s="96" t="s">
        <v>5614</v>
      </c>
      <c r="F29" s="96" t="s">
        <v>5703</v>
      </c>
      <c r="G29" s="96" t="s">
        <v>5709</v>
      </c>
      <c r="H29" s="96"/>
      <c r="I29" s="96" t="s">
        <v>5710</v>
      </c>
      <c r="J29" s="96"/>
      <c r="K29" s="96">
        <v>35</v>
      </c>
      <c r="L29" s="96"/>
      <c r="M29" s="96">
        <v>35</v>
      </c>
      <c r="N29" s="96" t="s">
        <v>5627</v>
      </c>
      <c r="O29" s="96" t="s">
        <v>5618</v>
      </c>
      <c r="P29" s="96" t="s">
        <v>5619</v>
      </c>
      <c r="Q29" s="96" t="s">
        <v>3926</v>
      </c>
      <c r="R29" s="96" t="s">
        <v>5715</v>
      </c>
      <c r="S29" s="3">
        <v>42064</v>
      </c>
      <c r="T29" s="3">
        <v>43936</v>
      </c>
      <c r="U29" s="96" t="s">
        <v>5651</v>
      </c>
      <c r="V29" s="96" t="s">
        <v>5622</v>
      </c>
      <c r="W29" s="96" t="s">
        <v>5622</v>
      </c>
      <c r="X29" s="96" t="s">
        <v>5651</v>
      </c>
      <c r="Y29" s="96" t="s">
        <v>5623</v>
      </c>
    </row>
    <row r="30" spans="1:25" x14ac:dyDescent="0.3">
      <c r="A30" s="51">
        <v>1002</v>
      </c>
      <c r="B30" s="96" t="s">
        <v>5716</v>
      </c>
      <c r="C30" s="3">
        <v>41395</v>
      </c>
      <c r="D30" s="3">
        <v>41394</v>
      </c>
      <c r="E30" s="96" t="s">
        <v>5614</v>
      </c>
      <c r="F30" s="96" t="s">
        <v>5703</v>
      </c>
      <c r="G30" s="96" t="s">
        <v>5682</v>
      </c>
      <c r="H30" s="96"/>
      <c r="I30" s="96" t="s">
        <v>5683</v>
      </c>
      <c r="J30" s="96"/>
      <c r="K30" s="96">
        <v>0.5</v>
      </c>
      <c r="L30" s="96"/>
      <c r="M30" s="96">
        <v>0.5</v>
      </c>
      <c r="N30" s="96" t="s">
        <v>5665</v>
      </c>
      <c r="O30" s="96" t="s">
        <v>5684</v>
      </c>
      <c r="P30" s="96" t="s">
        <v>5619</v>
      </c>
      <c r="Q30" s="96" t="s">
        <v>5649</v>
      </c>
      <c r="R30" s="96" t="s">
        <v>5717</v>
      </c>
      <c r="S30" s="3">
        <v>42323</v>
      </c>
      <c r="T30" s="3">
        <v>44119</v>
      </c>
      <c r="U30" s="96" t="s">
        <v>5651</v>
      </c>
      <c r="V30" s="96" t="s">
        <v>5622</v>
      </c>
      <c r="W30" s="96" t="s">
        <v>5622</v>
      </c>
      <c r="X30" s="96" t="s">
        <v>5651</v>
      </c>
      <c r="Y30" s="96" t="s">
        <v>5623</v>
      </c>
    </row>
    <row r="31" spans="1:25" x14ac:dyDescent="0.3">
      <c r="A31" s="51">
        <v>1010</v>
      </c>
      <c r="B31" s="96" t="s">
        <v>5718</v>
      </c>
      <c r="C31" s="3">
        <v>41757</v>
      </c>
      <c r="D31" s="3">
        <v>41759</v>
      </c>
      <c r="E31" s="96" t="s">
        <v>5614</v>
      </c>
      <c r="F31" s="96" t="s">
        <v>5719</v>
      </c>
      <c r="G31" s="96" t="s">
        <v>5616</v>
      </c>
      <c r="H31" s="96"/>
      <c r="I31" s="96" t="s">
        <v>5616</v>
      </c>
      <c r="J31" s="96"/>
      <c r="K31" s="96">
        <v>46.1</v>
      </c>
      <c r="L31" s="96"/>
      <c r="M31" s="96">
        <v>44.8</v>
      </c>
      <c r="N31" s="96" t="s">
        <v>5627</v>
      </c>
      <c r="O31" s="96" t="s">
        <v>5720</v>
      </c>
      <c r="P31" s="96" t="s">
        <v>5619</v>
      </c>
      <c r="Q31" s="96" t="s">
        <v>5649</v>
      </c>
      <c r="R31" s="96" t="s">
        <v>5721</v>
      </c>
      <c r="S31" s="3">
        <v>42339</v>
      </c>
      <c r="T31" s="3">
        <v>43770</v>
      </c>
      <c r="U31" s="96" t="s">
        <v>5651</v>
      </c>
      <c r="V31" s="96" t="s">
        <v>5622</v>
      </c>
      <c r="W31" s="96" t="s">
        <v>5622</v>
      </c>
      <c r="X31" s="96" t="s">
        <v>5651</v>
      </c>
      <c r="Y31" s="96" t="s">
        <v>5623</v>
      </c>
    </row>
    <row r="32" spans="1:25" x14ac:dyDescent="0.3">
      <c r="A32" s="51">
        <v>1011</v>
      </c>
      <c r="B32" s="96" t="s">
        <v>5722</v>
      </c>
      <c r="C32" s="3">
        <v>41757</v>
      </c>
      <c r="D32" s="3">
        <v>41759</v>
      </c>
      <c r="E32" s="96" t="s">
        <v>5614</v>
      </c>
      <c r="F32" s="96" t="s">
        <v>5719</v>
      </c>
      <c r="G32" s="96" t="s">
        <v>5625</v>
      </c>
      <c r="H32" s="96"/>
      <c r="I32" s="96" t="s">
        <v>5655</v>
      </c>
      <c r="J32" s="96"/>
      <c r="K32" s="96">
        <v>30</v>
      </c>
      <c r="L32" s="96"/>
      <c r="M32" s="96">
        <v>30</v>
      </c>
      <c r="N32" s="96" t="s">
        <v>5627</v>
      </c>
      <c r="O32" s="96" t="s">
        <v>5723</v>
      </c>
      <c r="P32" s="96" t="s">
        <v>5619</v>
      </c>
      <c r="Q32" s="96" t="s">
        <v>5649</v>
      </c>
      <c r="R32" s="96" t="s">
        <v>5724</v>
      </c>
      <c r="S32" s="3">
        <v>42705</v>
      </c>
      <c r="T32" s="3">
        <v>44256</v>
      </c>
      <c r="U32" s="96" t="s">
        <v>5651</v>
      </c>
      <c r="V32" s="96" t="s">
        <v>5622</v>
      </c>
      <c r="W32" s="96" t="s">
        <v>5622</v>
      </c>
      <c r="X32" s="96" t="s">
        <v>5651</v>
      </c>
      <c r="Y32" s="96" t="s">
        <v>5623</v>
      </c>
    </row>
    <row r="33" spans="1:25" x14ac:dyDescent="0.3">
      <c r="A33" s="51">
        <v>1027</v>
      </c>
      <c r="B33" s="96" t="s">
        <v>5725</v>
      </c>
      <c r="C33" s="3">
        <v>41760</v>
      </c>
      <c r="D33" s="3">
        <v>41759</v>
      </c>
      <c r="E33" s="96" t="s">
        <v>5614</v>
      </c>
      <c r="F33" s="96" t="s">
        <v>5719</v>
      </c>
      <c r="G33" s="96" t="s">
        <v>5625</v>
      </c>
      <c r="H33" s="96"/>
      <c r="I33" s="96" t="s">
        <v>5655</v>
      </c>
      <c r="J33" s="96"/>
      <c r="K33" s="96">
        <v>20</v>
      </c>
      <c r="L33" s="96"/>
      <c r="M33" s="96">
        <v>20</v>
      </c>
      <c r="N33" s="96" t="s">
        <v>5627</v>
      </c>
      <c r="O33" s="96" t="s">
        <v>5706</v>
      </c>
      <c r="P33" s="96" t="s">
        <v>5619</v>
      </c>
      <c r="Q33" s="96" t="s">
        <v>5649</v>
      </c>
      <c r="R33" s="96" t="s">
        <v>5726</v>
      </c>
      <c r="S33" s="3">
        <v>42522</v>
      </c>
      <c r="T33" s="3">
        <v>44561</v>
      </c>
      <c r="U33" s="96" t="s">
        <v>5651</v>
      </c>
      <c r="V33" s="96" t="s">
        <v>5622</v>
      </c>
      <c r="W33" s="96" t="s">
        <v>5622</v>
      </c>
      <c r="X33" s="96" t="s">
        <v>5651</v>
      </c>
      <c r="Y33" s="96" t="s">
        <v>5623</v>
      </c>
    </row>
    <row r="34" spans="1:25" x14ac:dyDescent="0.3">
      <c r="A34" s="51">
        <v>1028</v>
      </c>
      <c r="B34" s="96" t="s">
        <v>5727</v>
      </c>
      <c r="C34" s="3">
        <v>41759</v>
      </c>
      <c r="D34" s="3">
        <v>41759</v>
      </c>
      <c r="E34" s="96" t="s">
        <v>5614</v>
      </c>
      <c r="F34" s="96" t="s">
        <v>5719</v>
      </c>
      <c r="G34" s="96" t="s">
        <v>5646</v>
      </c>
      <c r="H34" s="96"/>
      <c r="I34" s="96" t="s">
        <v>5647</v>
      </c>
      <c r="J34" s="96"/>
      <c r="K34" s="96">
        <v>20</v>
      </c>
      <c r="L34" s="96"/>
      <c r="M34" s="96">
        <v>20</v>
      </c>
      <c r="N34" s="96" t="s">
        <v>5627</v>
      </c>
      <c r="O34" s="96" t="s">
        <v>5706</v>
      </c>
      <c r="P34" s="96" t="s">
        <v>5619</v>
      </c>
      <c r="Q34" s="96" t="s">
        <v>5649</v>
      </c>
      <c r="R34" s="96" t="s">
        <v>5728</v>
      </c>
      <c r="S34" s="3">
        <v>42705</v>
      </c>
      <c r="T34" s="3">
        <v>44075</v>
      </c>
      <c r="U34" s="96" t="s">
        <v>5651</v>
      </c>
      <c r="V34" s="96" t="s">
        <v>5622</v>
      </c>
      <c r="W34" s="96" t="s">
        <v>5622</v>
      </c>
      <c r="X34" s="96" t="s">
        <v>5651</v>
      </c>
      <c r="Y34" s="96" t="s">
        <v>5623</v>
      </c>
    </row>
    <row r="35" spans="1:25" x14ac:dyDescent="0.3">
      <c r="A35" s="51">
        <v>1029</v>
      </c>
      <c r="B35" s="96" t="s">
        <v>5729</v>
      </c>
      <c r="C35" s="3">
        <v>41759</v>
      </c>
      <c r="D35" s="3">
        <v>41759</v>
      </c>
      <c r="E35" s="96" t="s">
        <v>5614</v>
      </c>
      <c r="F35" s="96" t="s">
        <v>5719</v>
      </c>
      <c r="G35" s="96" t="s">
        <v>5646</v>
      </c>
      <c r="H35" s="96"/>
      <c r="I35" s="96" t="s">
        <v>5647</v>
      </c>
      <c r="J35" s="96"/>
      <c r="K35" s="96">
        <v>20</v>
      </c>
      <c r="L35" s="96"/>
      <c r="M35" s="96">
        <v>20</v>
      </c>
      <c r="N35" s="96" t="s">
        <v>5627</v>
      </c>
      <c r="O35" s="96" t="s">
        <v>5706</v>
      </c>
      <c r="P35" s="96" t="s">
        <v>5619</v>
      </c>
      <c r="Q35" s="96" t="s">
        <v>5649</v>
      </c>
      <c r="R35" s="96" t="s">
        <v>5728</v>
      </c>
      <c r="S35" s="3">
        <v>43344</v>
      </c>
      <c r="T35" s="3">
        <v>44075</v>
      </c>
      <c r="U35" s="96" t="s">
        <v>5651</v>
      </c>
      <c r="V35" s="96" t="s">
        <v>5622</v>
      </c>
      <c r="W35" s="96" t="s">
        <v>5622</v>
      </c>
      <c r="X35" s="96" t="s">
        <v>5651</v>
      </c>
      <c r="Y35" s="96" t="s">
        <v>5623</v>
      </c>
    </row>
    <row r="36" spans="1:25" x14ac:dyDescent="0.3">
      <c r="A36" s="51">
        <v>1030</v>
      </c>
      <c r="B36" s="96" t="s">
        <v>5730</v>
      </c>
      <c r="C36" s="3">
        <v>41759</v>
      </c>
      <c r="D36" s="3">
        <v>41759</v>
      </c>
      <c r="E36" s="96" t="s">
        <v>5614</v>
      </c>
      <c r="F36" s="96" t="s">
        <v>5719</v>
      </c>
      <c r="G36" s="96" t="s">
        <v>5646</v>
      </c>
      <c r="H36" s="96" t="s">
        <v>5625</v>
      </c>
      <c r="I36" s="96" t="s">
        <v>5647</v>
      </c>
      <c r="J36" s="96" t="s">
        <v>5655</v>
      </c>
      <c r="K36" s="96">
        <v>15</v>
      </c>
      <c r="L36" s="96">
        <v>5</v>
      </c>
      <c r="M36" s="96">
        <v>20</v>
      </c>
      <c r="N36" s="96" t="s">
        <v>5665</v>
      </c>
      <c r="O36" s="96" t="s">
        <v>5706</v>
      </c>
      <c r="P36" s="96" t="s">
        <v>5619</v>
      </c>
      <c r="Q36" s="96" t="s">
        <v>5649</v>
      </c>
      <c r="R36" s="96" t="s">
        <v>5731</v>
      </c>
      <c r="S36" s="3">
        <v>42719</v>
      </c>
      <c r="T36" s="3">
        <v>44301</v>
      </c>
      <c r="U36" s="96" t="s">
        <v>5651</v>
      </c>
      <c r="V36" s="96" t="s">
        <v>5622</v>
      </c>
      <c r="W36" s="96" t="s">
        <v>5622</v>
      </c>
      <c r="X36" s="96" t="s">
        <v>5651</v>
      </c>
      <c r="Y36" s="96" t="s">
        <v>5623</v>
      </c>
    </row>
    <row r="37" spans="1:25" x14ac:dyDescent="0.3">
      <c r="A37" s="51">
        <v>1036</v>
      </c>
      <c r="B37" s="96" t="s">
        <v>5732</v>
      </c>
      <c r="C37" s="3">
        <v>41759</v>
      </c>
      <c r="D37" s="3">
        <v>41759</v>
      </c>
      <c r="E37" s="96" t="s">
        <v>5614</v>
      </c>
      <c r="F37" s="96" t="s">
        <v>5719</v>
      </c>
      <c r="G37" s="96" t="s">
        <v>5646</v>
      </c>
      <c r="H37" s="96" t="s">
        <v>5625</v>
      </c>
      <c r="I37" s="96" t="s">
        <v>5647</v>
      </c>
      <c r="J37" s="96" t="s">
        <v>5655</v>
      </c>
      <c r="K37" s="96">
        <v>153.4</v>
      </c>
      <c r="L37" s="96">
        <v>150</v>
      </c>
      <c r="M37" s="96">
        <v>153.4</v>
      </c>
      <c r="N37" s="96" t="s">
        <v>5627</v>
      </c>
      <c r="O37" s="96" t="s">
        <v>5648</v>
      </c>
      <c r="P37" s="96" t="s">
        <v>5619</v>
      </c>
      <c r="Q37" s="96" t="s">
        <v>5649</v>
      </c>
      <c r="R37" s="96" t="s">
        <v>5733</v>
      </c>
      <c r="S37" s="3">
        <v>42643</v>
      </c>
      <c r="T37" s="3">
        <v>44105</v>
      </c>
      <c r="U37" s="96" t="s">
        <v>5651</v>
      </c>
      <c r="V37" s="96" t="s">
        <v>5622</v>
      </c>
      <c r="W37" s="96" t="s">
        <v>5622</v>
      </c>
      <c r="X37" s="96" t="s">
        <v>5651</v>
      </c>
      <c r="Y37" s="96" t="s">
        <v>5623</v>
      </c>
    </row>
    <row r="38" spans="1:25" x14ac:dyDescent="0.3">
      <c r="A38" s="51">
        <v>1045</v>
      </c>
      <c r="B38" s="96" t="s">
        <v>5734</v>
      </c>
      <c r="C38" s="3">
        <v>41759</v>
      </c>
      <c r="D38" s="3">
        <v>41759</v>
      </c>
      <c r="E38" s="96" t="s">
        <v>5614</v>
      </c>
      <c r="F38" s="96" t="s">
        <v>5719</v>
      </c>
      <c r="G38" s="96" t="s">
        <v>5625</v>
      </c>
      <c r="H38" s="96"/>
      <c r="I38" s="96" t="s">
        <v>5655</v>
      </c>
      <c r="J38" s="96"/>
      <c r="K38" s="96">
        <v>50</v>
      </c>
      <c r="L38" s="96"/>
      <c r="M38" s="96">
        <v>50</v>
      </c>
      <c r="N38" s="96" t="s">
        <v>5665</v>
      </c>
      <c r="O38" s="96" t="s">
        <v>5618</v>
      </c>
      <c r="P38" s="96" t="s">
        <v>5619</v>
      </c>
      <c r="Q38" s="96" t="s">
        <v>3926</v>
      </c>
      <c r="R38" s="96" t="s">
        <v>5735</v>
      </c>
      <c r="S38" s="3">
        <v>43770</v>
      </c>
      <c r="T38" s="3">
        <v>44270</v>
      </c>
      <c r="U38" s="96" t="s">
        <v>5651</v>
      </c>
      <c r="V38" s="96" t="s">
        <v>5622</v>
      </c>
      <c r="W38" s="96" t="s">
        <v>5622</v>
      </c>
      <c r="X38" s="96" t="s">
        <v>5651</v>
      </c>
      <c r="Y38" s="96" t="s">
        <v>5736</v>
      </c>
    </row>
    <row r="39" spans="1:25" x14ac:dyDescent="0.3">
      <c r="A39" s="51">
        <v>1047</v>
      </c>
      <c r="B39" s="96" t="s">
        <v>5737</v>
      </c>
      <c r="C39" s="3">
        <v>41759</v>
      </c>
      <c r="D39" s="3">
        <v>41759</v>
      </c>
      <c r="E39" s="96" t="s">
        <v>5614</v>
      </c>
      <c r="F39" s="96" t="s">
        <v>5719</v>
      </c>
      <c r="G39" s="96" t="s">
        <v>5625</v>
      </c>
      <c r="H39" s="96"/>
      <c r="I39" s="96" t="s">
        <v>5655</v>
      </c>
      <c r="J39" s="96"/>
      <c r="K39" s="96">
        <v>50</v>
      </c>
      <c r="L39" s="96"/>
      <c r="M39" s="96">
        <v>50</v>
      </c>
      <c r="N39" s="96" t="s">
        <v>5665</v>
      </c>
      <c r="O39" s="96" t="s">
        <v>5618</v>
      </c>
      <c r="P39" s="96" t="s">
        <v>5619</v>
      </c>
      <c r="Q39" s="96" t="s">
        <v>3926</v>
      </c>
      <c r="R39" s="96" t="s">
        <v>5738</v>
      </c>
      <c r="S39" s="3">
        <v>43770</v>
      </c>
      <c r="T39" s="3">
        <v>44270</v>
      </c>
      <c r="U39" s="96" t="s">
        <v>5651</v>
      </c>
      <c r="V39" s="96" t="s">
        <v>5622</v>
      </c>
      <c r="W39" s="96" t="s">
        <v>5622</v>
      </c>
      <c r="X39" s="96" t="s">
        <v>5651</v>
      </c>
      <c r="Y39" s="96" t="s">
        <v>5736</v>
      </c>
    </row>
    <row r="40" spans="1:25" x14ac:dyDescent="0.3">
      <c r="A40" s="51">
        <v>1048</v>
      </c>
      <c r="B40" s="96" t="s">
        <v>5739</v>
      </c>
      <c r="C40" s="3">
        <v>41759</v>
      </c>
      <c r="D40" s="3">
        <v>41759</v>
      </c>
      <c r="E40" s="96" t="s">
        <v>5614</v>
      </c>
      <c r="F40" s="96" t="s">
        <v>5719</v>
      </c>
      <c r="G40" s="96" t="s">
        <v>5625</v>
      </c>
      <c r="H40" s="96"/>
      <c r="I40" s="96" t="s">
        <v>5655</v>
      </c>
      <c r="J40" s="96"/>
      <c r="K40" s="96">
        <v>50</v>
      </c>
      <c r="L40" s="96"/>
      <c r="M40" s="96">
        <v>50</v>
      </c>
      <c r="N40" s="96" t="s">
        <v>5665</v>
      </c>
      <c r="O40" s="96" t="s">
        <v>5618</v>
      </c>
      <c r="P40" s="96" t="s">
        <v>5619</v>
      </c>
      <c r="Q40" s="96" t="s">
        <v>3926</v>
      </c>
      <c r="R40" s="96" t="s">
        <v>5740</v>
      </c>
      <c r="S40" s="3">
        <v>43770</v>
      </c>
      <c r="T40" s="3">
        <v>44270</v>
      </c>
      <c r="U40" s="96" t="s">
        <v>5651</v>
      </c>
      <c r="V40" s="96" t="s">
        <v>5622</v>
      </c>
      <c r="W40" s="96" t="s">
        <v>5622</v>
      </c>
      <c r="X40" s="96" t="s">
        <v>5651</v>
      </c>
      <c r="Y40" s="96" t="s">
        <v>5736</v>
      </c>
    </row>
    <row r="41" spans="1:25" x14ac:dyDescent="0.3">
      <c r="A41" s="51">
        <v>1062</v>
      </c>
      <c r="B41" s="96" t="s">
        <v>5741</v>
      </c>
      <c r="C41" s="3">
        <v>41759</v>
      </c>
      <c r="D41" s="3">
        <v>41759</v>
      </c>
      <c r="E41" s="96" t="s">
        <v>5614</v>
      </c>
      <c r="F41" s="96" t="s">
        <v>5719</v>
      </c>
      <c r="G41" s="96" t="s">
        <v>5646</v>
      </c>
      <c r="H41" s="96"/>
      <c r="I41" s="96" t="s">
        <v>5647</v>
      </c>
      <c r="J41" s="96"/>
      <c r="K41" s="96">
        <v>200</v>
      </c>
      <c r="L41" s="96"/>
      <c r="M41" s="96">
        <v>200</v>
      </c>
      <c r="N41" s="96" t="s">
        <v>5665</v>
      </c>
      <c r="O41" s="96" t="s">
        <v>5742</v>
      </c>
      <c r="P41" s="96" t="s">
        <v>5743</v>
      </c>
      <c r="Q41" s="96" t="s">
        <v>3926</v>
      </c>
      <c r="R41" s="96" t="s">
        <v>5744</v>
      </c>
      <c r="S41" s="3">
        <v>43465</v>
      </c>
      <c r="T41" s="3">
        <v>43465</v>
      </c>
      <c r="U41" s="96" t="s">
        <v>5651</v>
      </c>
      <c r="V41" s="96" t="s">
        <v>5622</v>
      </c>
      <c r="W41" s="96" t="s">
        <v>5622</v>
      </c>
      <c r="X41" s="96" t="s">
        <v>5651</v>
      </c>
      <c r="Y41" s="96" t="s">
        <v>5736</v>
      </c>
    </row>
    <row r="42" spans="1:25" x14ac:dyDescent="0.3">
      <c r="A42" s="51">
        <v>1064</v>
      </c>
      <c r="B42" s="96" t="s">
        <v>5745</v>
      </c>
      <c r="C42" s="3">
        <v>41759</v>
      </c>
      <c r="D42" s="3">
        <v>41759</v>
      </c>
      <c r="E42" s="96" t="s">
        <v>5614</v>
      </c>
      <c r="F42" s="96" t="s">
        <v>5719</v>
      </c>
      <c r="G42" s="96" t="s">
        <v>5625</v>
      </c>
      <c r="H42" s="96"/>
      <c r="I42" s="96" t="s">
        <v>5746</v>
      </c>
      <c r="J42" s="96"/>
      <c r="K42" s="96">
        <v>44</v>
      </c>
      <c r="L42" s="96"/>
      <c r="M42" s="96">
        <v>44</v>
      </c>
      <c r="N42" s="96" t="s">
        <v>5627</v>
      </c>
      <c r="O42" s="96" t="s">
        <v>5747</v>
      </c>
      <c r="P42" s="96" t="s">
        <v>5748</v>
      </c>
      <c r="Q42" s="96" t="s">
        <v>5749</v>
      </c>
      <c r="R42" s="96" t="s">
        <v>5750</v>
      </c>
      <c r="S42" s="3">
        <v>42736</v>
      </c>
      <c r="T42" s="3">
        <v>44001</v>
      </c>
      <c r="U42" s="96" t="s">
        <v>5651</v>
      </c>
      <c r="V42" s="96" t="s">
        <v>5622</v>
      </c>
      <c r="W42" s="96" t="s">
        <v>5622</v>
      </c>
      <c r="X42" s="96" t="s">
        <v>5651</v>
      </c>
      <c r="Y42" s="96" t="s">
        <v>5623</v>
      </c>
    </row>
    <row r="43" spans="1:25" x14ac:dyDescent="0.3">
      <c r="A43" s="51">
        <v>1074</v>
      </c>
      <c r="B43" s="96" t="s">
        <v>5751</v>
      </c>
      <c r="C43" s="3">
        <v>41759</v>
      </c>
      <c r="D43" s="3">
        <v>41759</v>
      </c>
      <c r="E43" s="96" t="s">
        <v>5614</v>
      </c>
      <c r="F43" s="96" t="s">
        <v>5719</v>
      </c>
      <c r="G43" s="96" t="s">
        <v>5646</v>
      </c>
      <c r="H43" s="96"/>
      <c r="I43" s="96" t="s">
        <v>5647</v>
      </c>
      <c r="J43" s="96"/>
      <c r="K43" s="96">
        <v>128.1</v>
      </c>
      <c r="L43" s="96"/>
      <c r="M43" s="96">
        <v>128.07</v>
      </c>
      <c r="N43" s="96" t="s">
        <v>5627</v>
      </c>
      <c r="O43" s="96" t="s">
        <v>5632</v>
      </c>
      <c r="P43" s="96" t="s">
        <v>5619</v>
      </c>
      <c r="Q43" s="96" t="s">
        <v>3924</v>
      </c>
      <c r="R43" s="96" t="s">
        <v>5752</v>
      </c>
      <c r="S43" s="3">
        <v>42551</v>
      </c>
      <c r="T43" s="3">
        <v>44105</v>
      </c>
      <c r="U43" s="96" t="s">
        <v>5651</v>
      </c>
      <c r="V43" s="96" t="s">
        <v>5622</v>
      </c>
      <c r="W43" s="96" t="s">
        <v>5622</v>
      </c>
      <c r="X43" s="96" t="s">
        <v>5651</v>
      </c>
      <c r="Y43" s="96" t="s">
        <v>5623</v>
      </c>
    </row>
    <row r="44" spans="1:25" x14ac:dyDescent="0.3">
      <c r="A44" s="51">
        <v>1076</v>
      </c>
      <c r="B44" s="96" t="s">
        <v>5753</v>
      </c>
      <c r="C44" s="3">
        <v>41759</v>
      </c>
      <c r="D44" s="3">
        <v>41759</v>
      </c>
      <c r="E44" s="96" t="s">
        <v>5614</v>
      </c>
      <c r="F44" s="96" t="s">
        <v>5719</v>
      </c>
      <c r="G44" s="96" t="s">
        <v>5646</v>
      </c>
      <c r="H44" s="96"/>
      <c r="I44" s="96" t="s">
        <v>5647</v>
      </c>
      <c r="J44" s="96"/>
      <c r="K44" s="96">
        <v>50</v>
      </c>
      <c r="L44" s="96"/>
      <c r="M44" s="96">
        <v>50</v>
      </c>
      <c r="N44" s="96" t="s">
        <v>5627</v>
      </c>
      <c r="O44" s="96" t="s">
        <v>5632</v>
      </c>
      <c r="P44" s="96" t="s">
        <v>5619</v>
      </c>
      <c r="Q44" s="96" t="s">
        <v>3924</v>
      </c>
      <c r="R44" s="96" t="s">
        <v>5754</v>
      </c>
      <c r="S44" s="3">
        <v>42916</v>
      </c>
      <c r="T44" s="3">
        <v>44301</v>
      </c>
      <c r="U44" s="96" t="s">
        <v>5651</v>
      </c>
      <c r="V44" s="96" t="s">
        <v>5622</v>
      </c>
      <c r="W44" s="96" t="s">
        <v>5622</v>
      </c>
      <c r="X44" s="96" t="s">
        <v>5651</v>
      </c>
      <c r="Y44" s="96" t="s">
        <v>5623</v>
      </c>
    </row>
    <row r="45" spans="1:25" x14ac:dyDescent="0.3">
      <c r="A45" s="51">
        <v>1096</v>
      </c>
      <c r="B45" s="96" t="s">
        <v>5755</v>
      </c>
      <c r="C45" s="3">
        <v>42059</v>
      </c>
      <c r="D45" s="3">
        <v>42107</v>
      </c>
      <c r="E45" s="96" t="s">
        <v>5614</v>
      </c>
      <c r="F45" s="96" t="s">
        <v>5756</v>
      </c>
      <c r="G45" s="96" t="s">
        <v>5616</v>
      </c>
      <c r="H45" s="96"/>
      <c r="I45" s="96" t="s">
        <v>5616</v>
      </c>
      <c r="J45" s="96"/>
      <c r="K45" s="96">
        <v>5</v>
      </c>
      <c r="L45" s="96"/>
      <c r="M45" s="96">
        <v>5</v>
      </c>
      <c r="N45" s="96" t="s">
        <v>5665</v>
      </c>
      <c r="O45" s="96" t="s">
        <v>5723</v>
      </c>
      <c r="P45" s="96" t="s">
        <v>5619</v>
      </c>
      <c r="Q45" s="96" t="s">
        <v>5649</v>
      </c>
      <c r="R45" s="96" t="s">
        <v>5757</v>
      </c>
      <c r="S45" s="3">
        <v>42247</v>
      </c>
      <c r="T45" s="3">
        <v>43830</v>
      </c>
      <c r="U45" s="96" t="s">
        <v>238</v>
      </c>
      <c r="V45" s="96" t="s">
        <v>5651</v>
      </c>
      <c r="W45" s="96" t="s">
        <v>5651</v>
      </c>
      <c r="X45" s="96" t="s">
        <v>5651</v>
      </c>
      <c r="Y45" s="96" t="s">
        <v>5623</v>
      </c>
    </row>
    <row r="46" spans="1:25" x14ac:dyDescent="0.3">
      <c r="A46" s="51">
        <v>1097</v>
      </c>
      <c r="B46" s="96" t="s">
        <v>5758</v>
      </c>
      <c r="C46" s="3">
        <v>42123</v>
      </c>
      <c r="D46" s="3">
        <v>42124</v>
      </c>
      <c r="E46" s="96" t="s">
        <v>5614</v>
      </c>
      <c r="F46" s="96" t="s">
        <v>5759</v>
      </c>
      <c r="G46" s="96" t="s">
        <v>5625</v>
      </c>
      <c r="H46" s="96"/>
      <c r="I46" s="96" t="s">
        <v>5655</v>
      </c>
      <c r="J46" s="96"/>
      <c r="K46" s="96">
        <v>13.25</v>
      </c>
      <c r="L46" s="96"/>
      <c r="M46" s="96">
        <v>13</v>
      </c>
      <c r="N46" s="96" t="s">
        <v>5627</v>
      </c>
      <c r="O46" s="96" t="s">
        <v>5760</v>
      </c>
      <c r="P46" s="96" t="s">
        <v>5619</v>
      </c>
      <c r="Q46" s="96" t="s">
        <v>5649</v>
      </c>
      <c r="R46" s="96" t="s">
        <v>5761</v>
      </c>
      <c r="S46" s="3">
        <v>43101</v>
      </c>
      <c r="T46" s="3">
        <v>44440</v>
      </c>
      <c r="U46" s="96" t="s">
        <v>5651</v>
      </c>
      <c r="V46" s="96" t="s">
        <v>5622</v>
      </c>
      <c r="W46" s="96" t="s">
        <v>5622</v>
      </c>
      <c r="X46" s="96" t="s">
        <v>5651</v>
      </c>
      <c r="Y46" s="96" t="s">
        <v>5623</v>
      </c>
    </row>
    <row r="47" spans="1:25" x14ac:dyDescent="0.3">
      <c r="A47" s="51">
        <v>1103</v>
      </c>
      <c r="B47" s="96" t="s">
        <v>5762</v>
      </c>
      <c r="C47" s="3">
        <v>42124</v>
      </c>
      <c r="D47" s="3">
        <v>42124</v>
      </c>
      <c r="E47" s="96" t="s">
        <v>5614</v>
      </c>
      <c r="F47" s="96" t="s">
        <v>5759</v>
      </c>
      <c r="G47" s="96" t="s">
        <v>5646</v>
      </c>
      <c r="H47" s="96"/>
      <c r="I47" s="96" t="s">
        <v>5647</v>
      </c>
      <c r="J47" s="96"/>
      <c r="K47" s="96">
        <v>40</v>
      </c>
      <c r="L47" s="96"/>
      <c r="M47" s="96">
        <v>40</v>
      </c>
      <c r="N47" s="96" t="s">
        <v>5627</v>
      </c>
      <c r="O47" s="96" t="s">
        <v>5763</v>
      </c>
      <c r="P47" s="96" t="s">
        <v>5619</v>
      </c>
      <c r="Q47" s="96" t="s">
        <v>5649</v>
      </c>
      <c r="R47" s="96" t="s">
        <v>5764</v>
      </c>
      <c r="S47" s="3">
        <v>42948</v>
      </c>
      <c r="T47" s="3">
        <v>44165</v>
      </c>
      <c r="U47" s="96" t="s">
        <v>5651</v>
      </c>
      <c r="V47" s="96" t="s">
        <v>5622</v>
      </c>
      <c r="W47" s="96" t="s">
        <v>5622</v>
      </c>
      <c r="X47" s="96" t="s">
        <v>5651</v>
      </c>
      <c r="Y47" s="96" t="s">
        <v>5623</v>
      </c>
    </row>
    <row r="48" spans="1:25" x14ac:dyDescent="0.3">
      <c r="A48" s="51">
        <v>1106</v>
      </c>
      <c r="B48" s="96" t="s">
        <v>5765</v>
      </c>
      <c r="C48" s="3">
        <v>42124</v>
      </c>
      <c r="D48" s="3">
        <v>42124</v>
      </c>
      <c r="E48" s="96" t="s">
        <v>5614</v>
      </c>
      <c r="F48" s="96" t="s">
        <v>5759</v>
      </c>
      <c r="G48" s="96" t="s">
        <v>5616</v>
      </c>
      <c r="H48" s="96"/>
      <c r="I48" s="96" t="s">
        <v>5616</v>
      </c>
      <c r="J48" s="96"/>
      <c r="K48" s="96">
        <v>206</v>
      </c>
      <c r="L48" s="96"/>
      <c r="M48" s="96">
        <v>200</v>
      </c>
      <c r="N48" s="96" t="s">
        <v>5627</v>
      </c>
      <c r="O48" s="96" t="s">
        <v>5766</v>
      </c>
      <c r="P48" s="96" t="s">
        <v>5619</v>
      </c>
      <c r="Q48" s="96" t="s">
        <v>5649</v>
      </c>
      <c r="R48" s="96" t="s">
        <v>5767</v>
      </c>
      <c r="S48" s="3">
        <v>44119</v>
      </c>
      <c r="T48" s="3">
        <v>45366</v>
      </c>
      <c r="U48" s="96" t="s">
        <v>5651</v>
      </c>
      <c r="V48" s="96" t="s">
        <v>5622</v>
      </c>
      <c r="W48" s="96" t="s">
        <v>5622</v>
      </c>
      <c r="X48" s="96" t="s">
        <v>5651</v>
      </c>
      <c r="Y48" s="96" t="s">
        <v>5623</v>
      </c>
    </row>
    <row r="49" spans="1:25" x14ac:dyDescent="0.3">
      <c r="A49" s="51">
        <v>1109</v>
      </c>
      <c r="B49" s="96" t="s">
        <v>5768</v>
      </c>
      <c r="C49" s="3">
        <v>42124</v>
      </c>
      <c r="D49" s="3">
        <v>42124</v>
      </c>
      <c r="E49" s="96" t="s">
        <v>5614</v>
      </c>
      <c r="F49" s="96" t="s">
        <v>5759</v>
      </c>
      <c r="G49" s="96" t="s">
        <v>5625</v>
      </c>
      <c r="H49" s="96"/>
      <c r="I49" s="96" t="s">
        <v>5655</v>
      </c>
      <c r="J49" s="96"/>
      <c r="K49" s="96">
        <v>150</v>
      </c>
      <c r="L49" s="96"/>
      <c r="M49" s="96">
        <v>132</v>
      </c>
      <c r="N49" s="96" t="s">
        <v>5627</v>
      </c>
      <c r="O49" s="96" t="s">
        <v>5720</v>
      </c>
      <c r="P49" s="96" t="s">
        <v>5619</v>
      </c>
      <c r="Q49" s="96" t="s">
        <v>5649</v>
      </c>
      <c r="R49" s="96" t="s">
        <v>5769</v>
      </c>
      <c r="S49" s="3">
        <v>44348</v>
      </c>
      <c r="T49" s="3">
        <v>44652</v>
      </c>
      <c r="U49" s="96" t="s">
        <v>5651</v>
      </c>
      <c r="V49" s="96" t="s">
        <v>5622</v>
      </c>
      <c r="W49" s="96" t="s">
        <v>5622</v>
      </c>
      <c r="X49" s="96" t="s">
        <v>5651</v>
      </c>
      <c r="Y49" s="96" t="s">
        <v>5623</v>
      </c>
    </row>
    <row r="50" spans="1:25" x14ac:dyDescent="0.3">
      <c r="A50" s="51">
        <v>1111</v>
      </c>
      <c r="B50" s="96" t="s">
        <v>5770</v>
      </c>
      <c r="C50" s="3">
        <v>42124</v>
      </c>
      <c r="D50" s="3">
        <v>42124</v>
      </c>
      <c r="E50" s="96" t="s">
        <v>5614</v>
      </c>
      <c r="F50" s="96" t="s">
        <v>5759</v>
      </c>
      <c r="G50" s="96" t="s">
        <v>5625</v>
      </c>
      <c r="H50" s="96"/>
      <c r="I50" s="96" t="s">
        <v>5655</v>
      </c>
      <c r="J50" s="96"/>
      <c r="K50" s="96">
        <v>200</v>
      </c>
      <c r="L50" s="96"/>
      <c r="M50" s="96">
        <v>200</v>
      </c>
      <c r="N50" s="96" t="s">
        <v>5627</v>
      </c>
      <c r="O50" s="96" t="s">
        <v>5771</v>
      </c>
      <c r="P50" s="96" t="s">
        <v>5619</v>
      </c>
      <c r="Q50" s="96" t="s">
        <v>5649</v>
      </c>
      <c r="R50" s="96" t="s">
        <v>5772</v>
      </c>
      <c r="S50" s="3">
        <v>43252</v>
      </c>
      <c r="T50" s="3">
        <v>44317</v>
      </c>
      <c r="U50" s="96" t="s">
        <v>5651</v>
      </c>
      <c r="V50" s="96" t="s">
        <v>5622</v>
      </c>
      <c r="W50" s="96" t="s">
        <v>5622</v>
      </c>
      <c r="X50" s="96" t="s">
        <v>5651</v>
      </c>
      <c r="Y50" s="96" t="s">
        <v>5623</v>
      </c>
    </row>
    <row r="51" spans="1:25" x14ac:dyDescent="0.3">
      <c r="A51" s="51">
        <v>1116</v>
      </c>
      <c r="B51" s="96" t="s">
        <v>5773</v>
      </c>
      <c r="C51" s="3">
        <v>42124</v>
      </c>
      <c r="D51" s="3">
        <v>42124</v>
      </c>
      <c r="E51" s="96" t="s">
        <v>5614</v>
      </c>
      <c r="F51" s="96" t="s">
        <v>5759</v>
      </c>
      <c r="G51" s="96" t="s">
        <v>5625</v>
      </c>
      <c r="H51" s="96"/>
      <c r="I51" s="96" t="s">
        <v>5655</v>
      </c>
      <c r="J51" s="96"/>
      <c r="K51" s="96">
        <v>10</v>
      </c>
      <c r="L51" s="96"/>
      <c r="M51" s="96">
        <v>10</v>
      </c>
      <c r="N51" s="96" t="s">
        <v>5627</v>
      </c>
      <c r="O51" s="96" t="s">
        <v>5774</v>
      </c>
      <c r="P51" s="96" t="s">
        <v>5619</v>
      </c>
      <c r="Q51" s="96" t="s">
        <v>5649</v>
      </c>
      <c r="R51" s="96" t="s">
        <v>5775</v>
      </c>
      <c r="S51" s="3">
        <v>42825</v>
      </c>
      <c r="T51" s="3">
        <v>44074</v>
      </c>
      <c r="U51" s="96" t="s">
        <v>5651</v>
      </c>
      <c r="V51" s="96" t="s">
        <v>5622</v>
      </c>
      <c r="W51" s="96" t="s">
        <v>5622</v>
      </c>
      <c r="X51" s="96" t="s">
        <v>5651</v>
      </c>
      <c r="Y51" s="96" t="s">
        <v>5623</v>
      </c>
    </row>
    <row r="52" spans="1:25" x14ac:dyDescent="0.3">
      <c r="A52" s="51">
        <v>1117</v>
      </c>
      <c r="B52" s="96" t="s">
        <v>5776</v>
      </c>
      <c r="C52" s="3">
        <v>42124</v>
      </c>
      <c r="D52" s="3">
        <v>42124</v>
      </c>
      <c r="E52" s="96" t="s">
        <v>5614</v>
      </c>
      <c r="F52" s="96" t="s">
        <v>5759</v>
      </c>
      <c r="G52" s="96" t="s">
        <v>5646</v>
      </c>
      <c r="H52" s="96"/>
      <c r="I52" s="96" t="s">
        <v>5647</v>
      </c>
      <c r="J52" s="96"/>
      <c r="K52" s="96">
        <v>254</v>
      </c>
      <c r="L52" s="96"/>
      <c r="M52" s="96">
        <v>250</v>
      </c>
      <c r="N52" s="96" t="s">
        <v>5627</v>
      </c>
      <c r="O52" s="96" t="s">
        <v>5648</v>
      </c>
      <c r="P52" s="96" t="s">
        <v>5619</v>
      </c>
      <c r="Q52" s="96" t="s">
        <v>5649</v>
      </c>
      <c r="R52" s="96" t="s">
        <v>5707</v>
      </c>
      <c r="S52" s="3">
        <v>43634</v>
      </c>
      <c r="T52" s="3">
        <v>44141</v>
      </c>
      <c r="U52" s="96" t="s">
        <v>5651</v>
      </c>
      <c r="V52" s="96" t="s">
        <v>5622</v>
      </c>
      <c r="W52" s="96" t="s">
        <v>5622</v>
      </c>
      <c r="X52" s="96" t="s">
        <v>5651</v>
      </c>
      <c r="Y52" s="96" t="s">
        <v>5623</v>
      </c>
    </row>
    <row r="53" spans="1:25" x14ac:dyDescent="0.3">
      <c r="A53" s="51">
        <v>1120</v>
      </c>
      <c r="B53" s="96" t="s">
        <v>5777</v>
      </c>
      <c r="C53" s="3">
        <v>42124</v>
      </c>
      <c r="D53" s="3">
        <v>42124</v>
      </c>
      <c r="E53" s="96" t="s">
        <v>5614</v>
      </c>
      <c r="F53" s="96" t="s">
        <v>5759</v>
      </c>
      <c r="G53" s="96" t="s">
        <v>5646</v>
      </c>
      <c r="H53" s="96"/>
      <c r="I53" s="96" t="s">
        <v>5647</v>
      </c>
      <c r="J53" s="96"/>
      <c r="K53" s="96">
        <v>152</v>
      </c>
      <c r="L53" s="96"/>
      <c r="M53" s="96">
        <v>150</v>
      </c>
      <c r="N53" s="96" t="s">
        <v>5627</v>
      </c>
      <c r="O53" s="96" t="s">
        <v>5648</v>
      </c>
      <c r="P53" s="96" t="s">
        <v>5619</v>
      </c>
      <c r="Q53" s="96" t="s">
        <v>5649</v>
      </c>
      <c r="R53" s="96" t="s">
        <v>5726</v>
      </c>
      <c r="S53" s="3">
        <v>44305</v>
      </c>
      <c r="T53" s="3">
        <v>44680</v>
      </c>
      <c r="U53" s="96" t="s">
        <v>5651</v>
      </c>
      <c r="V53" s="96" t="s">
        <v>5622</v>
      </c>
      <c r="W53" s="96" t="s">
        <v>5622</v>
      </c>
      <c r="X53" s="96" t="s">
        <v>5651</v>
      </c>
      <c r="Y53" s="96" t="s">
        <v>5623</v>
      </c>
    </row>
    <row r="54" spans="1:25" x14ac:dyDescent="0.3">
      <c r="A54" s="51">
        <v>1127</v>
      </c>
      <c r="B54" s="96" t="s">
        <v>5778</v>
      </c>
      <c r="C54" s="3">
        <v>42122</v>
      </c>
      <c r="D54" s="3">
        <v>42124</v>
      </c>
      <c r="E54" s="96" t="s">
        <v>5614</v>
      </c>
      <c r="F54" s="96" t="s">
        <v>5759</v>
      </c>
      <c r="G54" s="96" t="s">
        <v>5646</v>
      </c>
      <c r="H54" s="96"/>
      <c r="I54" s="96" t="s">
        <v>5647</v>
      </c>
      <c r="J54" s="96"/>
      <c r="K54" s="96">
        <v>20.440000000000001</v>
      </c>
      <c r="L54" s="96"/>
      <c r="M54" s="96">
        <v>20</v>
      </c>
      <c r="N54" s="96" t="s">
        <v>5627</v>
      </c>
      <c r="O54" s="96" t="s">
        <v>5706</v>
      </c>
      <c r="P54" s="96" t="s">
        <v>5619</v>
      </c>
      <c r="Q54" s="96" t="s">
        <v>5649</v>
      </c>
      <c r="R54" s="96" t="s">
        <v>5779</v>
      </c>
      <c r="S54" s="3">
        <v>44044</v>
      </c>
      <c r="T54" s="3">
        <v>44044</v>
      </c>
      <c r="U54" s="96" t="s">
        <v>5651</v>
      </c>
      <c r="V54" s="96" t="s">
        <v>5622</v>
      </c>
      <c r="W54" s="96" t="s">
        <v>5622</v>
      </c>
      <c r="X54" s="96" t="s">
        <v>5651</v>
      </c>
      <c r="Y54" s="96" t="s">
        <v>5623</v>
      </c>
    </row>
    <row r="55" spans="1:25" x14ac:dyDescent="0.3">
      <c r="A55" s="51">
        <v>1128</v>
      </c>
      <c r="B55" s="96" t="s">
        <v>5780</v>
      </c>
      <c r="C55" s="3">
        <v>42122</v>
      </c>
      <c r="D55" s="3">
        <v>42124</v>
      </c>
      <c r="E55" s="96" t="s">
        <v>5614</v>
      </c>
      <c r="F55" s="96" t="s">
        <v>5759</v>
      </c>
      <c r="G55" s="96" t="s">
        <v>5646</v>
      </c>
      <c r="H55" s="96"/>
      <c r="I55" s="96" t="s">
        <v>5647</v>
      </c>
      <c r="J55" s="96"/>
      <c r="K55" s="96">
        <v>103.1</v>
      </c>
      <c r="L55" s="96"/>
      <c r="M55" s="96">
        <v>100</v>
      </c>
      <c r="N55" s="96" t="s">
        <v>5627</v>
      </c>
      <c r="O55" s="96" t="s">
        <v>5706</v>
      </c>
      <c r="P55" s="96" t="s">
        <v>5619</v>
      </c>
      <c r="Q55" s="96" t="s">
        <v>5649</v>
      </c>
      <c r="R55" s="96" t="s">
        <v>5779</v>
      </c>
      <c r="S55" s="3">
        <v>44166</v>
      </c>
      <c r="T55" s="3">
        <v>44044</v>
      </c>
      <c r="U55" s="96" t="s">
        <v>5651</v>
      </c>
      <c r="V55" s="96" t="s">
        <v>5622</v>
      </c>
      <c r="W55" s="96" t="s">
        <v>5622</v>
      </c>
      <c r="X55" s="96" t="s">
        <v>5651</v>
      </c>
      <c r="Y55" s="96" t="s">
        <v>5623</v>
      </c>
    </row>
    <row r="56" spans="1:25" x14ac:dyDescent="0.3">
      <c r="A56" s="51">
        <v>1129</v>
      </c>
      <c r="B56" s="96" t="s">
        <v>5781</v>
      </c>
      <c r="C56" s="3">
        <v>42124</v>
      </c>
      <c r="D56" s="3">
        <v>42124</v>
      </c>
      <c r="E56" s="96" t="s">
        <v>5614</v>
      </c>
      <c r="F56" s="96" t="s">
        <v>5759</v>
      </c>
      <c r="G56" s="96" t="s">
        <v>5646</v>
      </c>
      <c r="H56" s="96"/>
      <c r="I56" s="96" t="s">
        <v>5647</v>
      </c>
      <c r="J56" s="96"/>
      <c r="K56" s="96">
        <v>204</v>
      </c>
      <c r="L56" s="96"/>
      <c r="M56" s="96">
        <v>200</v>
      </c>
      <c r="N56" s="96" t="s">
        <v>5627</v>
      </c>
      <c r="O56" s="96" t="s">
        <v>5706</v>
      </c>
      <c r="P56" s="96" t="s">
        <v>5619</v>
      </c>
      <c r="Q56" s="96" t="s">
        <v>5649</v>
      </c>
      <c r="R56" s="96" t="s">
        <v>5782</v>
      </c>
      <c r="S56" s="3">
        <v>43465</v>
      </c>
      <c r="T56" s="3">
        <v>44680</v>
      </c>
      <c r="U56" s="96" t="s">
        <v>5651</v>
      </c>
      <c r="V56" s="96" t="s">
        <v>5622</v>
      </c>
      <c r="W56" s="96" t="s">
        <v>5622</v>
      </c>
      <c r="X56" s="96" t="s">
        <v>5651</v>
      </c>
      <c r="Y56" s="96" t="s">
        <v>5623</v>
      </c>
    </row>
    <row r="57" spans="1:25" x14ac:dyDescent="0.3">
      <c r="A57" s="51">
        <v>1135</v>
      </c>
      <c r="B57" s="96" t="s">
        <v>5783</v>
      </c>
      <c r="C57" s="3">
        <v>42123</v>
      </c>
      <c r="D57" s="3">
        <v>42124</v>
      </c>
      <c r="E57" s="96" t="s">
        <v>5614</v>
      </c>
      <c r="F57" s="96" t="s">
        <v>5759</v>
      </c>
      <c r="G57" s="96" t="s">
        <v>5646</v>
      </c>
      <c r="H57" s="96" t="s">
        <v>5625</v>
      </c>
      <c r="I57" s="96" t="s">
        <v>5647</v>
      </c>
      <c r="J57" s="96" t="s">
        <v>5655</v>
      </c>
      <c r="K57" s="96">
        <v>417.9</v>
      </c>
      <c r="L57" s="96">
        <v>420</v>
      </c>
      <c r="M57" s="96">
        <v>400</v>
      </c>
      <c r="N57" s="96" t="s">
        <v>5627</v>
      </c>
      <c r="O57" s="96" t="s">
        <v>5706</v>
      </c>
      <c r="P57" s="96" t="s">
        <v>5619</v>
      </c>
      <c r="Q57" s="96" t="s">
        <v>5649</v>
      </c>
      <c r="R57" s="96" t="s">
        <v>5784</v>
      </c>
      <c r="S57" s="3">
        <v>43465</v>
      </c>
      <c r="T57" s="3">
        <v>44926</v>
      </c>
      <c r="U57" s="96" t="s">
        <v>5651</v>
      </c>
      <c r="V57" s="96" t="s">
        <v>5622</v>
      </c>
      <c r="W57" s="96" t="s">
        <v>5622</v>
      </c>
      <c r="X57" s="96" t="s">
        <v>5651</v>
      </c>
      <c r="Y57" s="96" t="s">
        <v>5623</v>
      </c>
    </row>
    <row r="58" spans="1:25" x14ac:dyDescent="0.3">
      <c r="A58" s="51">
        <v>1136</v>
      </c>
      <c r="B58" s="96" t="s">
        <v>5785</v>
      </c>
      <c r="C58" s="3">
        <v>42124</v>
      </c>
      <c r="D58" s="3">
        <v>42124</v>
      </c>
      <c r="E58" s="96" t="s">
        <v>5614</v>
      </c>
      <c r="F58" s="96" t="s">
        <v>5759</v>
      </c>
      <c r="G58" s="96" t="s">
        <v>5646</v>
      </c>
      <c r="H58" s="96"/>
      <c r="I58" s="96" t="s">
        <v>5647</v>
      </c>
      <c r="J58" s="96"/>
      <c r="K58" s="96">
        <v>20</v>
      </c>
      <c r="L58" s="96"/>
      <c r="M58" s="96">
        <v>20</v>
      </c>
      <c r="N58" s="96" t="s">
        <v>5665</v>
      </c>
      <c r="O58" s="96" t="s">
        <v>5648</v>
      </c>
      <c r="P58" s="96" t="s">
        <v>5619</v>
      </c>
      <c r="Q58" s="96" t="s">
        <v>5649</v>
      </c>
      <c r="R58" s="96" t="s">
        <v>5786</v>
      </c>
      <c r="S58" s="3">
        <v>42688</v>
      </c>
      <c r="T58" s="3">
        <v>44607</v>
      </c>
      <c r="U58" s="96" t="s">
        <v>5651</v>
      </c>
      <c r="V58" s="96" t="s">
        <v>5622</v>
      </c>
      <c r="W58" s="96" t="s">
        <v>5622</v>
      </c>
      <c r="X58" s="96" t="s">
        <v>5651</v>
      </c>
      <c r="Y58" s="96" t="s">
        <v>5623</v>
      </c>
    </row>
    <row r="59" spans="1:25" x14ac:dyDescent="0.3">
      <c r="A59" s="51">
        <v>1139</v>
      </c>
      <c r="B59" s="96" t="s">
        <v>5787</v>
      </c>
      <c r="C59" s="3">
        <v>42124</v>
      </c>
      <c r="D59" s="3">
        <v>42124</v>
      </c>
      <c r="E59" s="96" t="s">
        <v>5614</v>
      </c>
      <c r="F59" s="96" t="s">
        <v>5759</v>
      </c>
      <c r="G59" s="96" t="s">
        <v>5646</v>
      </c>
      <c r="H59" s="96"/>
      <c r="I59" s="96" t="s">
        <v>5647</v>
      </c>
      <c r="J59" s="96"/>
      <c r="K59" s="96">
        <v>252</v>
      </c>
      <c r="L59" s="96"/>
      <c r="M59" s="96">
        <v>250</v>
      </c>
      <c r="N59" s="96" t="s">
        <v>5627</v>
      </c>
      <c r="O59" s="96" t="s">
        <v>5648</v>
      </c>
      <c r="P59" s="96" t="s">
        <v>5619</v>
      </c>
      <c r="Q59" s="96" t="s">
        <v>5649</v>
      </c>
      <c r="R59" s="96" t="s">
        <v>5726</v>
      </c>
      <c r="S59" s="3">
        <v>43941</v>
      </c>
      <c r="T59" s="3">
        <v>44650</v>
      </c>
      <c r="U59" s="96" t="s">
        <v>5651</v>
      </c>
      <c r="V59" s="96" t="s">
        <v>5622</v>
      </c>
      <c r="W59" s="96" t="s">
        <v>5622</v>
      </c>
      <c r="X59" s="96" t="s">
        <v>5651</v>
      </c>
      <c r="Y59" s="96" t="s">
        <v>5623</v>
      </c>
    </row>
    <row r="60" spans="1:25" x14ac:dyDescent="0.3">
      <c r="A60" s="51">
        <v>1141</v>
      </c>
      <c r="B60" s="96" t="s">
        <v>5788</v>
      </c>
      <c r="C60" s="3">
        <v>42124</v>
      </c>
      <c r="D60" s="3">
        <v>42124</v>
      </c>
      <c r="E60" s="96" t="s">
        <v>5614</v>
      </c>
      <c r="F60" s="96" t="s">
        <v>5759</v>
      </c>
      <c r="G60" s="96" t="s">
        <v>5646</v>
      </c>
      <c r="H60" s="96"/>
      <c r="I60" s="96" t="s">
        <v>5647</v>
      </c>
      <c r="J60" s="96"/>
      <c r="K60" s="96">
        <v>80</v>
      </c>
      <c r="L60" s="96"/>
      <c r="M60" s="96">
        <v>80</v>
      </c>
      <c r="N60" s="96" t="s">
        <v>5627</v>
      </c>
      <c r="O60" s="96" t="s">
        <v>5632</v>
      </c>
      <c r="P60" s="96" t="s">
        <v>5619</v>
      </c>
      <c r="Q60" s="96" t="s">
        <v>5649</v>
      </c>
      <c r="R60" s="96" t="s">
        <v>5789</v>
      </c>
      <c r="S60" s="3">
        <v>43465</v>
      </c>
      <c r="T60" s="3">
        <v>44679</v>
      </c>
      <c r="U60" s="96" t="s">
        <v>5651</v>
      </c>
      <c r="V60" s="96" t="s">
        <v>5622</v>
      </c>
      <c r="W60" s="96" t="s">
        <v>5622</v>
      </c>
      <c r="X60" s="96" t="s">
        <v>5651</v>
      </c>
      <c r="Y60" s="96" t="s">
        <v>5623</v>
      </c>
    </row>
    <row r="61" spans="1:25" x14ac:dyDescent="0.3">
      <c r="A61" s="51">
        <v>1143</v>
      </c>
      <c r="B61" s="96" t="s">
        <v>5790</v>
      </c>
      <c r="C61" s="3">
        <v>42123</v>
      </c>
      <c r="D61" s="3">
        <v>42124</v>
      </c>
      <c r="E61" s="96" t="s">
        <v>5614</v>
      </c>
      <c r="F61" s="96" t="s">
        <v>5759</v>
      </c>
      <c r="G61" s="96" t="s">
        <v>5625</v>
      </c>
      <c r="H61" s="96"/>
      <c r="I61" s="96" t="s">
        <v>5655</v>
      </c>
      <c r="J61" s="96"/>
      <c r="K61" s="96">
        <v>10</v>
      </c>
      <c r="L61" s="96"/>
      <c r="M61" s="96">
        <v>10</v>
      </c>
      <c r="N61" s="96" t="s">
        <v>5627</v>
      </c>
      <c r="O61" s="96" t="s">
        <v>5791</v>
      </c>
      <c r="P61" s="96" t="s">
        <v>5619</v>
      </c>
      <c r="Q61" s="96" t="s">
        <v>5649</v>
      </c>
      <c r="R61" s="96" t="s">
        <v>5792</v>
      </c>
      <c r="S61" s="3">
        <v>43100</v>
      </c>
      <c r="T61" s="3">
        <v>44561</v>
      </c>
      <c r="U61" s="96" t="s">
        <v>5651</v>
      </c>
      <c r="V61" s="96" t="s">
        <v>5622</v>
      </c>
      <c r="W61" s="96" t="s">
        <v>5622</v>
      </c>
      <c r="X61" s="96" t="s">
        <v>5651</v>
      </c>
      <c r="Y61" s="96" t="s">
        <v>5623</v>
      </c>
    </row>
    <row r="62" spans="1:25" x14ac:dyDescent="0.3">
      <c r="A62" s="51">
        <v>1157</v>
      </c>
      <c r="B62" s="96" t="s">
        <v>5793</v>
      </c>
      <c r="C62" s="3">
        <v>42116</v>
      </c>
      <c r="D62" s="3">
        <v>42124</v>
      </c>
      <c r="E62" s="96" t="s">
        <v>5614</v>
      </c>
      <c r="F62" s="96" t="s">
        <v>5759</v>
      </c>
      <c r="G62" s="96" t="s">
        <v>5646</v>
      </c>
      <c r="H62" s="96"/>
      <c r="I62" s="96" t="s">
        <v>5647</v>
      </c>
      <c r="J62" s="96"/>
      <c r="K62" s="96">
        <v>50</v>
      </c>
      <c r="L62" s="96"/>
      <c r="M62" s="96">
        <v>50</v>
      </c>
      <c r="N62" s="96" t="s">
        <v>5627</v>
      </c>
      <c r="O62" s="96" t="s">
        <v>5632</v>
      </c>
      <c r="P62" s="96" t="s">
        <v>5619</v>
      </c>
      <c r="Q62" s="96" t="s">
        <v>5649</v>
      </c>
      <c r="R62" s="96" t="s">
        <v>5789</v>
      </c>
      <c r="S62" s="3">
        <v>43465</v>
      </c>
      <c r="T62" s="3">
        <v>44679</v>
      </c>
      <c r="U62" s="96" t="s">
        <v>5651</v>
      </c>
      <c r="V62" s="96" t="s">
        <v>5622</v>
      </c>
      <c r="W62" s="96" t="s">
        <v>5622</v>
      </c>
      <c r="X62" s="96" t="s">
        <v>5651</v>
      </c>
      <c r="Y62" s="96" t="s">
        <v>5623</v>
      </c>
    </row>
    <row r="63" spans="1:25" x14ac:dyDescent="0.3">
      <c r="A63" s="51">
        <v>1158</v>
      </c>
      <c r="B63" s="96" t="s">
        <v>5794</v>
      </c>
      <c r="C63" s="3">
        <v>42123</v>
      </c>
      <c r="D63" s="3">
        <v>42124</v>
      </c>
      <c r="E63" s="96" t="s">
        <v>5614</v>
      </c>
      <c r="F63" s="96" t="s">
        <v>5759</v>
      </c>
      <c r="G63" s="96" t="s">
        <v>5646</v>
      </c>
      <c r="H63" s="96" t="s">
        <v>5625</v>
      </c>
      <c r="I63" s="96" t="s">
        <v>5647</v>
      </c>
      <c r="J63" s="96" t="s">
        <v>5655</v>
      </c>
      <c r="K63" s="96">
        <v>308.5</v>
      </c>
      <c r="L63" s="96">
        <v>308.7</v>
      </c>
      <c r="M63" s="96">
        <v>300</v>
      </c>
      <c r="N63" s="96" t="s">
        <v>5627</v>
      </c>
      <c r="O63" s="96" t="s">
        <v>5648</v>
      </c>
      <c r="P63" s="96" t="s">
        <v>5619</v>
      </c>
      <c r="Q63" s="96" t="s">
        <v>5649</v>
      </c>
      <c r="R63" s="96" t="s">
        <v>5795</v>
      </c>
      <c r="S63" s="3">
        <v>43465</v>
      </c>
      <c r="T63" s="3">
        <v>44196</v>
      </c>
      <c r="U63" s="96" t="s">
        <v>5651</v>
      </c>
      <c r="V63" s="96" t="s">
        <v>5622</v>
      </c>
      <c r="W63" s="96" t="s">
        <v>5622</v>
      </c>
      <c r="X63" s="96" t="s">
        <v>5651</v>
      </c>
      <c r="Y63" s="96" t="s">
        <v>5623</v>
      </c>
    </row>
    <row r="64" spans="1:25" x14ac:dyDescent="0.3">
      <c r="A64" s="51">
        <v>1166</v>
      </c>
      <c r="B64" s="96" t="s">
        <v>5796</v>
      </c>
      <c r="C64" s="3">
        <v>42124</v>
      </c>
      <c r="D64" s="3">
        <v>42124</v>
      </c>
      <c r="E64" s="96" t="s">
        <v>5614</v>
      </c>
      <c r="F64" s="96" t="s">
        <v>5759</v>
      </c>
      <c r="G64" s="96" t="s">
        <v>5646</v>
      </c>
      <c r="H64" s="96"/>
      <c r="I64" s="96" t="s">
        <v>5647</v>
      </c>
      <c r="J64" s="96"/>
      <c r="K64" s="96">
        <v>200</v>
      </c>
      <c r="L64" s="96"/>
      <c r="M64" s="96">
        <v>200</v>
      </c>
      <c r="N64" s="96" t="s">
        <v>5627</v>
      </c>
      <c r="O64" s="96" t="s">
        <v>5697</v>
      </c>
      <c r="P64" s="96" t="s">
        <v>5619</v>
      </c>
      <c r="Q64" s="96" t="s">
        <v>3926</v>
      </c>
      <c r="R64" s="96" t="s">
        <v>5797</v>
      </c>
      <c r="S64" s="3">
        <v>43983</v>
      </c>
      <c r="T64" s="3">
        <v>44651</v>
      </c>
      <c r="U64" s="96" t="s">
        <v>5651</v>
      </c>
      <c r="V64" s="96" t="s">
        <v>5622</v>
      </c>
      <c r="W64" s="96" t="s">
        <v>5622</v>
      </c>
      <c r="X64" s="96" t="s">
        <v>5651</v>
      </c>
      <c r="Y64" s="96" t="s">
        <v>5623</v>
      </c>
    </row>
    <row r="65" spans="1:25" x14ac:dyDescent="0.3">
      <c r="A65" s="51">
        <v>1169</v>
      </c>
      <c r="B65" s="96" t="s">
        <v>5798</v>
      </c>
      <c r="C65" s="3">
        <v>42124</v>
      </c>
      <c r="D65" s="3">
        <v>42124</v>
      </c>
      <c r="E65" s="96" t="s">
        <v>5614</v>
      </c>
      <c r="F65" s="96" t="s">
        <v>5759</v>
      </c>
      <c r="G65" s="96" t="s">
        <v>5625</v>
      </c>
      <c r="H65" s="96"/>
      <c r="I65" s="96" t="s">
        <v>5655</v>
      </c>
      <c r="J65" s="96"/>
      <c r="K65" s="96">
        <v>70</v>
      </c>
      <c r="L65" s="96"/>
      <c r="M65" s="96">
        <v>69.599999999999994</v>
      </c>
      <c r="N65" s="96" t="s">
        <v>5627</v>
      </c>
      <c r="O65" s="96" t="s">
        <v>5618</v>
      </c>
      <c r="P65" s="96" t="s">
        <v>5619</v>
      </c>
      <c r="Q65" s="96" t="s">
        <v>3926</v>
      </c>
      <c r="R65" s="96" t="s">
        <v>5799</v>
      </c>
      <c r="S65" s="3">
        <v>43862</v>
      </c>
      <c r="T65" s="3">
        <v>44279</v>
      </c>
      <c r="U65" s="96" t="s">
        <v>5651</v>
      </c>
      <c r="V65" s="96" t="s">
        <v>5622</v>
      </c>
      <c r="W65" s="96" t="s">
        <v>5622</v>
      </c>
      <c r="X65" s="96" t="s">
        <v>5651</v>
      </c>
      <c r="Y65" s="96" t="s">
        <v>5623</v>
      </c>
    </row>
    <row r="66" spans="1:25" x14ac:dyDescent="0.3">
      <c r="A66" s="51">
        <v>1170</v>
      </c>
      <c r="B66" s="96" t="s">
        <v>5800</v>
      </c>
      <c r="C66" s="3">
        <v>42124</v>
      </c>
      <c r="D66" s="3">
        <v>42124</v>
      </c>
      <c r="E66" s="96" t="s">
        <v>5614</v>
      </c>
      <c r="F66" s="96" t="s">
        <v>5759</v>
      </c>
      <c r="G66" s="96" t="s">
        <v>5625</v>
      </c>
      <c r="H66" s="96"/>
      <c r="I66" s="96" t="s">
        <v>5655</v>
      </c>
      <c r="J66" s="96"/>
      <c r="K66" s="96">
        <v>250</v>
      </c>
      <c r="L66" s="96"/>
      <c r="M66" s="96">
        <v>250</v>
      </c>
      <c r="N66" s="96" t="s">
        <v>5627</v>
      </c>
      <c r="O66" s="96" t="s">
        <v>5618</v>
      </c>
      <c r="P66" s="96" t="s">
        <v>5619</v>
      </c>
      <c r="Q66" s="96" t="s">
        <v>3926</v>
      </c>
      <c r="R66" s="96" t="s">
        <v>5801</v>
      </c>
      <c r="S66" s="3">
        <v>43344</v>
      </c>
      <c r="T66" s="3">
        <v>43831</v>
      </c>
      <c r="U66" s="96" t="s">
        <v>5651</v>
      </c>
      <c r="V66" s="96" t="s">
        <v>5622</v>
      </c>
      <c r="W66" s="96" t="s">
        <v>5622</v>
      </c>
      <c r="X66" s="96" t="s">
        <v>5651</v>
      </c>
      <c r="Y66" s="96" t="s">
        <v>5623</v>
      </c>
    </row>
    <row r="67" spans="1:25" x14ac:dyDescent="0.3">
      <c r="A67" s="51">
        <v>1171</v>
      </c>
      <c r="B67" s="96" t="s">
        <v>5802</v>
      </c>
      <c r="C67" s="3">
        <v>42124</v>
      </c>
      <c r="D67" s="3">
        <v>42124</v>
      </c>
      <c r="E67" s="96" t="s">
        <v>5614</v>
      </c>
      <c r="F67" s="96" t="s">
        <v>5759</v>
      </c>
      <c r="G67" s="96" t="s">
        <v>5646</v>
      </c>
      <c r="H67" s="96"/>
      <c r="I67" s="96" t="s">
        <v>5647</v>
      </c>
      <c r="J67" s="96"/>
      <c r="K67" s="96">
        <v>500</v>
      </c>
      <c r="L67" s="96"/>
      <c r="M67" s="96">
        <v>500</v>
      </c>
      <c r="N67" s="96" t="s">
        <v>5627</v>
      </c>
      <c r="O67" s="96" t="s">
        <v>5742</v>
      </c>
      <c r="P67" s="96" t="s">
        <v>5743</v>
      </c>
      <c r="Q67" s="96" t="s">
        <v>3926</v>
      </c>
      <c r="R67" s="96" t="s">
        <v>5744</v>
      </c>
      <c r="S67" s="3">
        <v>43465</v>
      </c>
      <c r="T67" s="3">
        <v>44348</v>
      </c>
      <c r="U67" s="96" t="s">
        <v>5651</v>
      </c>
      <c r="V67" s="96" t="s">
        <v>5622</v>
      </c>
      <c r="W67" s="96" t="s">
        <v>5622</v>
      </c>
      <c r="X67" s="96" t="s">
        <v>5651</v>
      </c>
      <c r="Y67" s="96" t="s">
        <v>5736</v>
      </c>
    </row>
    <row r="68" spans="1:25" x14ac:dyDescent="0.3">
      <c r="A68" s="51">
        <v>1175</v>
      </c>
      <c r="B68" s="96" t="s">
        <v>5803</v>
      </c>
      <c r="C68" s="3">
        <v>42123</v>
      </c>
      <c r="D68" s="3">
        <v>42124</v>
      </c>
      <c r="E68" s="96" t="s">
        <v>5614</v>
      </c>
      <c r="F68" s="96" t="s">
        <v>5759</v>
      </c>
      <c r="G68" s="96" t="s">
        <v>5625</v>
      </c>
      <c r="H68" s="96"/>
      <c r="I68" s="96" t="s">
        <v>5655</v>
      </c>
      <c r="J68" s="96"/>
      <c r="K68" s="96">
        <v>125</v>
      </c>
      <c r="L68" s="96"/>
      <c r="M68" s="96">
        <v>125</v>
      </c>
      <c r="N68" s="96" t="s">
        <v>5665</v>
      </c>
      <c r="O68" s="96" t="s">
        <v>5697</v>
      </c>
      <c r="P68" s="96" t="s">
        <v>5619</v>
      </c>
      <c r="Q68" s="96" t="s">
        <v>3926</v>
      </c>
      <c r="R68" s="96" t="s">
        <v>5797</v>
      </c>
      <c r="S68" s="3">
        <v>43344</v>
      </c>
      <c r="T68" s="3">
        <v>44211</v>
      </c>
      <c r="U68" s="96" t="s">
        <v>5651</v>
      </c>
      <c r="V68" s="96" t="s">
        <v>5622</v>
      </c>
      <c r="W68" s="96" t="s">
        <v>5622</v>
      </c>
      <c r="X68" s="96" t="s">
        <v>5651</v>
      </c>
      <c r="Y68" s="96" t="s">
        <v>5736</v>
      </c>
    </row>
    <row r="69" spans="1:25" x14ac:dyDescent="0.3">
      <c r="A69" s="51">
        <v>1189</v>
      </c>
      <c r="B69" s="96" t="s">
        <v>5804</v>
      </c>
      <c r="C69" s="3">
        <v>42122</v>
      </c>
      <c r="D69" s="3">
        <v>42124</v>
      </c>
      <c r="E69" s="96" t="s">
        <v>5614</v>
      </c>
      <c r="F69" s="96" t="s">
        <v>5759</v>
      </c>
      <c r="G69" s="96" t="s">
        <v>5646</v>
      </c>
      <c r="H69" s="96"/>
      <c r="I69" s="96" t="s">
        <v>5647</v>
      </c>
      <c r="J69" s="96"/>
      <c r="K69" s="96">
        <v>150</v>
      </c>
      <c r="L69" s="96"/>
      <c r="M69" s="96">
        <v>150</v>
      </c>
      <c r="N69" s="96" t="s">
        <v>5627</v>
      </c>
      <c r="O69" s="96" t="s">
        <v>5805</v>
      </c>
      <c r="P69" s="96" t="s">
        <v>5743</v>
      </c>
      <c r="Q69" s="96" t="s">
        <v>3926</v>
      </c>
      <c r="R69" s="96" t="s">
        <v>5806</v>
      </c>
      <c r="S69" s="3">
        <v>43861</v>
      </c>
      <c r="T69" s="3">
        <v>43861</v>
      </c>
      <c r="U69" s="96" t="s">
        <v>5651</v>
      </c>
      <c r="V69" s="96" t="s">
        <v>5622</v>
      </c>
      <c r="W69" s="96" t="s">
        <v>5622</v>
      </c>
      <c r="X69" s="96" t="s">
        <v>5651</v>
      </c>
      <c r="Y69" s="96" t="s">
        <v>5736</v>
      </c>
    </row>
    <row r="70" spans="1:25" x14ac:dyDescent="0.3">
      <c r="A70" s="51">
        <v>1191</v>
      </c>
      <c r="B70" s="96" t="s">
        <v>5807</v>
      </c>
      <c r="C70" s="3">
        <v>42124</v>
      </c>
      <c r="D70" s="3">
        <v>42124</v>
      </c>
      <c r="E70" s="96" t="s">
        <v>5614</v>
      </c>
      <c r="F70" s="96" t="s">
        <v>5759</v>
      </c>
      <c r="G70" s="96" t="s">
        <v>5646</v>
      </c>
      <c r="H70" s="96"/>
      <c r="I70" s="96" t="s">
        <v>5647</v>
      </c>
      <c r="J70" s="96"/>
      <c r="K70" s="96">
        <v>120</v>
      </c>
      <c r="L70" s="96"/>
      <c r="M70" s="96">
        <v>120</v>
      </c>
      <c r="N70" s="96" t="s">
        <v>5627</v>
      </c>
      <c r="O70" s="96" t="s">
        <v>5618</v>
      </c>
      <c r="P70" s="96" t="s">
        <v>5619</v>
      </c>
      <c r="Q70" s="96" t="s">
        <v>3926</v>
      </c>
      <c r="R70" s="96" t="s">
        <v>5808</v>
      </c>
      <c r="S70" s="3">
        <v>43374</v>
      </c>
      <c r="T70" s="3">
        <v>44545</v>
      </c>
      <c r="U70" s="96" t="s">
        <v>5651</v>
      </c>
      <c r="V70" s="96" t="s">
        <v>5622</v>
      </c>
      <c r="W70" s="96" t="s">
        <v>5622</v>
      </c>
      <c r="X70" s="96" t="s">
        <v>5651</v>
      </c>
      <c r="Y70" s="96" t="s">
        <v>5736</v>
      </c>
    </row>
    <row r="71" spans="1:25" x14ac:dyDescent="0.3">
      <c r="A71" s="51">
        <v>1192</v>
      </c>
      <c r="B71" s="96" t="s">
        <v>5809</v>
      </c>
      <c r="C71" s="3">
        <v>42123</v>
      </c>
      <c r="D71" s="3">
        <v>42124</v>
      </c>
      <c r="E71" s="96" t="s">
        <v>5614</v>
      </c>
      <c r="F71" s="96" t="s">
        <v>5759</v>
      </c>
      <c r="G71" s="96" t="s">
        <v>5646</v>
      </c>
      <c r="H71" s="96" t="s">
        <v>5625</v>
      </c>
      <c r="I71" s="96" t="s">
        <v>5647</v>
      </c>
      <c r="J71" s="96" t="s">
        <v>5655</v>
      </c>
      <c r="K71" s="96">
        <v>359.6</v>
      </c>
      <c r="L71" s="96">
        <v>365</v>
      </c>
      <c r="M71" s="96">
        <v>350</v>
      </c>
      <c r="N71" s="96" t="s">
        <v>5627</v>
      </c>
      <c r="O71" s="96" t="s">
        <v>5628</v>
      </c>
      <c r="P71" s="96" t="s">
        <v>5619</v>
      </c>
      <c r="Q71" s="96" t="s">
        <v>3924</v>
      </c>
      <c r="R71" s="96" t="s">
        <v>5810</v>
      </c>
      <c r="S71" s="3">
        <v>44196</v>
      </c>
      <c r="T71" s="3">
        <v>44469</v>
      </c>
      <c r="U71" s="96" t="s">
        <v>5651</v>
      </c>
      <c r="V71" s="96" t="s">
        <v>5622</v>
      </c>
      <c r="W71" s="96" t="s">
        <v>5622</v>
      </c>
      <c r="X71" s="96" t="s">
        <v>5651</v>
      </c>
      <c r="Y71" s="96" t="s">
        <v>5623</v>
      </c>
    </row>
    <row r="72" spans="1:25" x14ac:dyDescent="0.3">
      <c r="A72" s="51">
        <v>1196</v>
      </c>
      <c r="B72" s="96" t="s">
        <v>5811</v>
      </c>
      <c r="C72" s="3">
        <v>42124</v>
      </c>
      <c r="D72" s="3">
        <v>42124</v>
      </c>
      <c r="E72" s="96" t="s">
        <v>5614</v>
      </c>
      <c r="F72" s="96" t="s">
        <v>5759</v>
      </c>
      <c r="G72" s="96" t="s">
        <v>5646</v>
      </c>
      <c r="H72" s="96"/>
      <c r="I72" s="96" t="s">
        <v>5647</v>
      </c>
      <c r="J72" s="96"/>
      <c r="K72" s="96">
        <v>409.9</v>
      </c>
      <c r="L72" s="96"/>
      <c r="M72" s="96">
        <v>409.9</v>
      </c>
      <c r="N72" s="96" t="s">
        <v>5627</v>
      </c>
      <c r="O72" s="96" t="s">
        <v>5628</v>
      </c>
      <c r="P72" s="96" t="s">
        <v>5619</v>
      </c>
      <c r="Q72" s="96" t="s">
        <v>3924</v>
      </c>
      <c r="R72" s="96" t="s">
        <v>5810</v>
      </c>
      <c r="S72" s="3">
        <v>44378</v>
      </c>
      <c r="T72" s="3">
        <v>45108</v>
      </c>
      <c r="U72" s="96" t="s">
        <v>5651</v>
      </c>
      <c r="V72" s="96" t="s">
        <v>5622</v>
      </c>
      <c r="W72" s="96" t="s">
        <v>5622</v>
      </c>
      <c r="X72" s="96" t="s">
        <v>5651</v>
      </c>
      <c r="Y72" s="96" t="s">
        <v>5623</v>
      </c>
    </row>
    <row r="73" spans="1:25" x14ac:dyDescent="0.3">
      <c r="A73" s="51">
        <v>1198</v>
      </c>
      <c r="B73" s="96" t="s">
        <v>5812</v>
      </c>
      <c r="C73" s="3">
        <v>42122</v>
      </c>
      <c r="D73" s="3">
        <v>42124</v>
      </c>
      <c r="E73" s="96" t="s">
        <v>5614</v>
      </c>
      <c r="F73" s="96" t="s">
        <v>5759</v>
      </c>
      <c r="G73" s="96" t="s">
        <v>5646</v>
      </c>
      <c r="H73" s="96"/>
      <c r="I73" s="96" t="s">
        <v>5647</v>
      </c>
      <c r="J73" s="96"/>
      <c r="K73" s="96">
        <v>150</v>
      </c>
      <c r="L73" s="96"/>
      <c r="M73" s="96">
        <v>150</v>
      </c>
      <c r="N73" s="96" t="s">
        <v>5627</v>
      </c>
      <c r="O73" s="96" t="s">
        <v>5628</v>
      </c>
      <c r="P73" s="96" t="s">
        <v>5619</v>
      </c>
      <c r="Q73" s="96" t="s">
        <v>3924</v>
      </c>
      <c r="R73" s="96" t="s">
        <v>5813</v>
      </c>
      <c r="S73" s="3">
        <v>44166</v>
      </c>
      <c r="T73" s="3">
        <v>44679</v>
      </c>
      <c r="U73" s="96" t="s">
        <v>5651</v>
      </c>
      <c r="V73" s="96" t="s">
        <v>5622</v>
      </c>
      <c r="W73" s="96" t="s">
        <v>5622</v>
      </c>
      <c r="X73" s="96" t="s">
        <v>5651</v>
      </c>
      <c r="Y73" s="96" t="s">
        <v>5623</v>
      </c>
    </row>
    <row r="74" spans="1:25" x14ac:dyDescent="0.3">
      <c r="A74" s="51">
        <v>1200</v>
      </c>
      <c r="B74" s="96" t="s">
        <v>5814</v>
      </c>
      <c r="C74" s="3">
        <v>42124</v>
      </c>
      <c r="D74" s="3">
        <v>42124</v>
      </c>
      <c r="E74" s="96" t="s">
        <v>5614</v>
      </c>
      <c r="F74" s="96" t="s">
        <v>5759</v>
      </c>
      <c r="G74" s="96" t="s">
        <v>5646</v>
      </c>
      <c r="H74" s="96"/>
      <c r="I74" s="96" t="s">
        <v>5647</v>
      </c>
      <c r="J74" s="96"/>
      <c r="K74" s="96">
        <v>200</v>
      </c>
      <c r="L74" s="96"/>
      <c r="M74" s="96">
        <v>200</v>
      </c>
      <c r="N74" s="96" t="s">
        <v>5627</v>
      </c>
      <c r="O74" s="96" t="s">
        <v>5628</v>
      </c>
      <c r="P74" s="96" t="s">
        <v>5619</v>
      </c>
      <c r="Q74" s="96" t="s">
        <v>3924</v>
      </c>
      <c r="R74" s="96" t="s">
        <v>5656</v>
      </c>
      <c r="S74" s="3">
        <v>43465</v>
      </c>
      <c r="T74" s="3">
        <v>44681</v>
      </c>
      <c r="U74" s="96" t="s">
        <v>5651</v>
      </c>
      <c r="V74" s="96" t="s">
        <v>5622</v>
      </c>
      <c r="W74" s="96" t="s">
        <v>5622</v>
      </c>
      <c r="X74" s="96" t="s">
        <v>5651</v>
      </c>
      <c r="Y74" s="96" t="s">
        <v>5623</v>
      </c>
    </row>
    <row r="75" spans="1:25" x14ac:dyDescent="0.3">
      <c r="A75" s="51">
        <v>1204</v>
      </c>
      <c r="B75" s="96" t="s">
        <v>5815</v>
      </c>
      <c r="C75" s="3">
        <v>42124</v>
      </c>
      <c r="D75" s="3">
        <v>42124</v>
      </c>
      <c r="E75" s="96" t="s">
        <v>5614</v>
      </c>
      <c r="F75" s="96" t="s">
        <v>5759</v>
      </c>
      <c r="G75" s="96" t="s">
        <v>5646</v>
      </c>
      <c r="H75" s="96" t="s">
        <v>5625</v>
      </c>
      <c r="I75" s="96" t="s">
        <v>5647</v>
      </c>
      <c r="J75" s="96" t="s">
        <v>5655</v>
      </c>
      <c r="K75" s="96">
        <v>200</v>
      </c>
      <c r="L75" s="96">
        <v>200</v>
      </c>
      <c r="M75" s="96">
        <v>200</v>
      </c>
      <c r="N75" s="96" t="s">
        <v>5617</v>
      </c>
      <c r="O75" s="96" t="s">
        <v>5666</v>
      </c>
      <c r="P75" s="96" t="s">
        <v>5619</v>
      </c>
      <c r="Q75" s="96" t="s">
        <v>3924</v>
      </c>
      <c r="R75" s="96" t="s">
        <v>5816</v>
      </c>
      <c r="S75" s="3">
        <v>43983</v>
      </c>
      <c r="T75" s="3">
        <v>44666</v>
      </c>
      <c r="U75" s="96" t="s">
        <v>5651</v>
      </c>
      <c r="V75" s="96" t="s">
        <v>5622</v>
      </c>
      <c r="W75" s="96" t="s">
        <v>5622</v>
      </c>
      <c r="X75" s="96" t="s">
        <v>5651</v>
      </c>
      <c r="Y75" s="96" t="s">
        <v>5623</v>
      </c>
    </row>
    <row r="76" spans="1:25" x14ac:dyDescent="0.3">
      <c r="A76" s="51">
        <v>1207</v>
      </c>
      <c r="B76" s="96" t="s">
        <v>5817</v>
      </c>
      <c r="C76" s="3">
        <v>42124</v>
      </c>
      <c r="D76" s="3">
        <v>42124</v>
      </c>
      <c r="E76" s="96" t="s">
        <v>5614</v>
      </c>
      <c r="F76" s="96" t="s">
        <v>5759</v>
      </c>
      <c r="G76" s="96" t="s">
        <v>5646</v>
      </c>
      <c r="H76" s="96"/>
      <c r="I76" s="96" t="s">
        <v>5647</v>
      </c>
      <c r="J76" s="96"/>
      <c r="K76" s="96">
        <v>200</v>
      </c>
      <c r="L76" s="96"/>
      <c r="M76" s="96">
        <v>200</v>
      </c>
      <c r="N76" s="96" t="s">
        <v>5627</v>
      </c>
      <c r="O76" s="96" t="s">
        <v>5666</v>
      </c>
      <c r="P76" s="96" t="s">
        <v>5619</v>
      </c>
      <c r="Q76" s="96" t="s">
        <v>3924</v>
      </c>
      <c r="R76" s="96" t="s">
        <v>5818</v>
      </c>
      <c r="S76" s="3">
        <v>43983</v>
      </c>
      <c r="T76" s="3">
        <v>45016</v>
      </c>
      <c r="U76" s="96" t="s">
        <v>5651</v>
      </c>
      <c r="V76" s="96" t="s">
        <v>5622</v>
      </c>
      <c r="W76" s="96" t="s">
        <v>5622</v>
      </c>
      <c r="X76" s="96" t="s">
        <v>5651</v>
      </c>
      <c r="Y76" s="96" t="s">
        <v>5623</v>
      </c>
    </row>
    <row r="77" spans="1:25" x14ac:dyDescent="0.3">
      <c r="A77" s="51">
        <v>1208</v>
      </c>
      <c r="B77" s="96" t="s">
        <v>5819</v>
      </c>
      <c r="C77" s="3">
        <v>42124</v>
      </c>
      <c r="D77" s="3">
        <v>42124</v>
      </c>
      <c r="E77" s="96" t="s">
        <v>5614</v>
      </c>
      <c r="F77" s="96" t="s">
        <v>5759</v>
      </c>
      <c r="G77" s="96" t="s">
        <v>5625</v>
      </c>
      <c r="H77" s="96" t="s">
        <v>5646</v>
      </c>
      <c r="I77" s="96" t="s">
        <v>5655</v>
      </c>
      <c r="J77" s="96" t="s">
        <v>5647</v>
      </c>
      <c r="K77" s="96">
        <v>200</v>
      </c>
      <c r="L77" s="96">
        <v>450</v>
      </c>
      <c r="M77" s="96">
        <v>650</v>
      </c>
      <c r="N77" s="96" t="s">
        <v>5627</v>
      </c>
      <c r="O77" s="96" t="s">
        <v>5820</v>
      </c>
      <c r="P77" s="96" t="s">
        <v>5619</v>
      </c>
      <c r="Q77" s="96" t="s">
        <v>3924</v>
      </c>
      <c r="R77" s="96" t="s">
        <v>5821</v>
      </c>
      <c r="S77" s="3">
        <v>43465</v>
      </c>
      <c r="T77" s="3">
        <v>44286</v>
      </c>
      <c r="U77" s="96" t="s">
        <v>5651</v>
      </c>
      <c r="V77" s="96" t="s">
        <v>5622</v>
      </c>
      <c r="W77" s="96" t="s">
        <v>5622</v>
      </c>
      <c r="X77" s="96" t="s">
        <v>5651</v>
      </c>
      <c r="Y77" s="96" t="s">
        <v>5623</v>
      </c>
    </row>
    <row r="78" spans="1:25" x14ac:dyDescent="0.3">
      <c r="A78" s="51">
        <v>1211</v>
      </c>
      <c r="B78" s="96" t="s">
        <v>5822</v>
      </c>
      <c r="C78" s="3">
        <v>42124</v>
      </c>
      <c r="D78" s="3">
        <v>42124</v>
      </c>
      <c r="E78" s="96" t="s">
        <v>5614</v>
      </c>
      <c r="F78" s="96" t="s">
        <v>5759</v>
      </c>
      <c r="G78" s="96" t="s">
        <v>5646</v>
      </c>
      <c r="H78" s="96"/>
      <c r="I78" s="96" t="s">
        <v>5647</v>
      </c>
      <c r="J78" s="96"/>
      <c r="K78" s="96">
        <v>101.7</v>
      </c>
      <c r="L78" s="96"/>
      <c r="M78" s="96">
        <v>101.7</v>
      </c>
      <c r="N78" s="96" t="s">
        <v>5627</v>
      </c>
      <c r="O78" s="96" t="s">
        <v>5632</v>
      </c>
      <c r="P78" s="96" t="s">
        <v>5619</v>
      </c>
      <c r="Q78" s="96" t="s">
        <v>3924</v>
      </c>
      <c r="R78" s="96" t="s">
        <v>5662</v>
      </c>
      <c r="S78" s="3">
        <v>43281</v>
      </c>
      <c r="T78" s="3">
        <v>44681</v>
      </c>
      <c r="U78" s="96" t="s">
        <v>5651</v>
      </c>
      <c r="V78" s="96" t="s">
        <v>5622</v>
      </c>
      <c r="W78" s="96" t="s">
        <v>5622</v>
      </c>
      <c r="X78" s="96" t="s">
        <v>5651</v>
      </c>
      <c r="Y78" s="96" t="s">
        <v>5623</v>
      </c>
    </row>
    <row r="79" spans="1:25" x14ac:dyDescent="0.3">
      <c r="A79" s="51">
        <v>1212</v>
      </c>
      <c r="B79" s="96" t="s">
        <v>5823</v>
      </c>
      <c r="C79" s="3">
        <v>42124</v>
      </c>
      <c r="D79" s="3">
        <v>42124</v>
      </c>
      <c r="E79" s="96" t="s">
        <v>5614</v>
      </c>
      <c r="F79" s="96" t="s">
        <v>5759</v>
      </c>
      <c r="G79" s="96" t="s">
        <v>5646</v>
      </c>
      <c r="H79" s="96"/>
      <c r="I79" s="96" t="s">
        <v>5647</v>
      </c>
      <c r="J79" s="96"/>
      <c r="K79" s="96">
        <v>101.7</v>
      </c>
      <c r="L79" s="96"/>
      <c r="M79" s="96">
        <v>101.7</v>
      </c>
      <c r="N79" s="96" t="s">
        <v>5627</v>
      </c>
      <c r="O79" s="96" t="s">
        <v>5632</v>
      </c>
      <c r="P79" s="96" t="s">
        <v>5619</v>
      </c>
      <c r="Q79" s="96" t="s">
        <v>3924</v>
      </c>
      <c r="R79" s="96" t="s">
        <v>5824</v>
      </c>
      <c r="S79" s="3">
        <v>43281</v>
      </c>
      <c r="T79" s="3">
        <v>44681</v>
      </c>
      <c r="U79" s="96" t="s">
        <v>5651</v>
      </c>
      <c r="V79" s="96" t="s">
        <v>5622</v>
      </c>
      <c r="W79" s="96" t="s">
        <v>5622</v>
      </c>
      <c r="X79" s="96" t="s">
        <v>5651</v>
      </c>
      <c r="Y79" s="96" t="s">
        <v>5623</v>
      </c>
    </row>
    <row r="80" spans="1:25" x14ac:dyDescent="0.3">
      <c r="A80" s="51">
        <v>1215</v>
      </c>
      <c r="B80" s="96" t="s">
        <v>5825</v>
      </c>
      <c r="C80" s="3">
        <v>42122</v>
      </c>
      <c r="D80" s="3">
        <v>42124</v>
      </c>
      <c r="E80" s="96" t="s">
        <v>5614</v>
      </c>
      <c r="F80" s="96" t="s">
        <v>5759</v>
      </c>
      <c r="G80" s="96" t="s">
        <v>5646</v>
      </c>
      <c r="H80" s="96"/>
      <c r="I80" s="96" t="s">
        <v>5647</v>
      </c>
      <c r="J80" s="96"/>
      <c r="K80" s="96">
        <v>153.69999999999999</v>
      </c>
      <c r="L80" s="96"/>
      <c r="M80" s="96">
        <v>153.72999999999999</v>
      </c>
      <c r="N80" s="96" t="s">
        <v>5627</v>
      </c>
      <c r="O80" s="96" t="s">
        <v>5632</v>
      </c>
      <c r="P80" s="96" t="s">
        <v>5619</v>
      </c>
      <c r="Q80" s="96" t="s">
        <v>3924</v>
      </c>
      <c r="R80" s="96" t="s">
        <v>5662</v>
      </c>
      <c r="S80" s="3">
        <v>43830</v>
      </c>
      <c r="T80" s="3">
        <v>44561</v>
      </c>
      <c r="U80" s="96" t="s">
        <v>5651</v>
      </c>
      <c r="V80" s="96" t="s">
        <v>5622</v>
      </c>
      <c r="W80" s="96" t="s">
        <v>5622</v>
      </c>
      <c r="X80" s="96" t="s">
        <v>5651</v>
      </c>
      <c r="Y80" s="96" t="s">
        <v>5623</v>
      </c>
    </row>
    <row r="81" spans="1:25" x14ac:dyDescent="0.3">
      <c r="A81" s="51">
        <v>1217</v>
      </c>
      <c r="B81" s="96" t="s">
        <v>5826</v>
      </c>
      <c r="C81" s="3">
        <v>42122</v>
      </c>
      <c r="D81" s="3">
        <v>42124</v>
      </c>
      <c r="E81" s="96" t="s">
        <v>5614</v>
      </c>
      <c r="F81" s="96" t="s">
        <v>5759</v>
      </c>
      <c r="G81" s="96" t="s">
        <v>5646</v>
      </c>
      <c r="H81" s="96"/>
      <c r="I81" s="96" t="s">
        <v>5647</v>
      </c>
      <c r="J81" s="96"/>
      <c r="K81" s="96">
        <v>102</v>
      </c>
      <c r="L81" s="96"/>
      <c r="M81" s="96">
        <v>75</v>
      </c>
      <c r="N81" s="96" t="s">
        <v>5627</v>
      </c>
      <c r="O81" s="96" t="s">
        <v>5632</v>
      </c>
      <c r="P81" s="96" t="s">
        <v>5619</v>
      </c>
      <c r="Q81" s="96" t="s">
        <v>3924</v>
      </c>
      <c r="R81" s="96" t="s">
        <v>5662</v>
      </c>
      <c r="S81" s="3">
        <v>43830</v>
      </c>
      <c r="T81" s="3">
        <v>44377</v>
      </c>
      <c r="U81" s="96" t="s">
        <v>5651</v>
      </c>
      <c r="V81" s="96" t="s">
        <v>5622</v>
      </c>
      <c r="W81" s="96" t="s">
        <v>5622</v>
      </c>
      <c r="X81" s="96" t="s">
        <v>5651</v>
      </c>
      <c r="Y81" s="96" t="s">
        <v>5623</v>
      </c>
    </row>
    <row r="82" spans="1:25" x14ac:dyDescent="0.3">
      <c r="A82" s="51">
        <v>1218</v>
      </c>
      <c r="B82" s="96" t="s">
        <v>5827</v>
      </c>
      <c r="C82" s="3">
        <v>42122</v>
      </c>
      <c r="D82" s="3">
        <v>42124</v>
      </c>
      <c r="E82" s="96" t="s">
        <v>5614</v>
      </c>
      <c r="F82" s="96" t="s">
        <v>5759</v>
      </c>
      <c r="G82" s="96" t="s">
        <v>5646</v>
      </c>
      <c r="H82" s="96"/>
      <c r="I82" s="96" t="s">
        <v>5647</v>
      </c>
      <c r="J82" s="96"/>
      <c r="K82" s="96">
        <v>400</v>
      </c>
      <c r="L82" s="96"/>
      <c r="M82" s="96">
        <v>400</v>
      </c>
      <c r="N82" s="96" t="s">
        <v>5665</v>
      </c>
      <c r="O82" s="96" t="s">
        <v>5828</v>
      </c>
      <c r="P82" s="96" t="s">
        <v>5748</v>
      </c>
      <c r="Q82" s="96" t="s">
        <v>3924</v>
      </c>
      <c r="R82" s="96" t="s">
        <v>5829</v>
      </c>
      <c r="S82" s="3">
        <v>43800</v>
      </c>
      <c r="T82" s="3">
        <v>45458</v>
      </c>
      <c r="U82" s="96" t="s">
        <v>5651</v>
      </c>
      <c r="V82" s="96" t="s">
        <v>5622</v>
      </c>
      <c r="W82" s="96" t="s">
        <v>5622</v>
      </c>
      <c r="X82" s="96" t="s">
        <v>5651</v>
      </c>
      <c r="Y82" s="96" t="s">
        <v>5736</v>
      </c>
    </row>
    <row r="83" spans="1:25" x14ac:dyDescent="0.3">
      <c r="A83" s="51">
        <v>1222</v>
      </c>
      <c r="B83" s="96" t="s">
        <v>5830</v>
      </c>
      <c r="C83" s="3">
        <v>42430</v>
      </c>
      <c r="D83" s="3">
        <v>42437</v>
      </c>
      <c r="E83" s="96" t="s">
        <v>5614</v>
      </c>
      <c r="F83" s="96" t="s">
        <v>5831</v>
      </c>
      <c r="G83" s="96" t="s">
        <v>5646</v>
      </c>
      <c r="H83" s="96"/>
      <c r="I83" s="96" t="s">
        <v>5647</v>
      </c>
      <c r="J83" s="96"/>
      <c r="K83" s="96">
        <v>20</v>
      </c>
      <c r="L83" s="96"/>
      <c r="M83" s="96">
        <v>20</v>
      </c>
      <c r="N83" s="96" t="s">
        <v>5665</v>
      </c>
      <c r="O83" s="96" t="s">
        <v>5805</v>
      </c>
      <c r="P83" s="96" t="s">
        <v>5743</v>
      </c>
      <c r="Q83" s="96" t="s">
        <v>3926</v>
      </c>
      <c r="R83" s="96" t="s">
        <v>5832</v>
      </c>
      <c r="S83" s="3">
        <v>42705</v>
      </c>
      <c r="T83" s="3">
        <v>42705</v>
      </c>
      <c r="U83" s="96" t="s">
        <v>5651</v>
      </c>
      <c r="V83" s="96"/>
      <c r="W83" s="96"/>
      <c r="X83" s="96" t="s">
        <v>5651</v>
      </c>
      <c r="Y83" s="96"/>
    </row>
    <row r="84" spans="1:25" x14ac:dyDescent="0.3">
      <c r="A84" s="51">
        <v>1223</v>
      </c>
      <c r="B84" s="96" t="s">
        <v>5833</v>
      </c>
      <c r="C84" s="3">
        <v>42482</v>
      </c>
      <c r="D84" s="3">
        <v>42492</v>
      </c>
      <c r="E84" s="96" t="s">
        <v>5614</v>
      </c>
      <c r="F84" s="96" t="s">
        <v>5834</v>
      </c>
      <c r="G84" s="96" t="s">
        <v>5646</v>
      </c>
      <c r="H84" s="96"/>
      <c r="I84" s="96" t="s">
        <v>5647</v>
      </c>
      <c r="J84" s="96"/>
      <c r="K84" s="96">
        <v>310.7</v>
      </c>
      <c r="L84" s="96"/>
      <c r="M84" s="96">
        <v>300</v>
      </c>
      <c r="N84" s="96" t="s">
        <v>5665</v>
      </c>
      <c r="O84" s="96" t="s">
        <v>5648</v>
      </c>
      <c r="P84" s="96" t="s">
        <v>5619</v>
      </c>
      <c r="Q84" s="96" t="s">
        <v>5649</v>
      </c>
      <c r="R84" s="96" t="s">
        <v>5795</v>
      </c>
      <c r="S84" s="3">
        <v>44196</v>
      </c>
      <c r="T84" s="3">
        <v>45125</v>
      </c>
      <c r="U84" s="96" t="s">
        <v>5651</v>
      </c>
      <c r="V84" s="96" t="s">
        <v>5622</v>
      </c>
      <c r="W84" s="96" t="s">
        <v>5622</v>
      </c>
      <c r="X84" s="96" t="s">
        <v>5651</v>
      </c>
      <c r="Y84" s="96" t="s">
        <v>5736</v>
      </c>
    </row>
    <row r="85" spans="1:25" x14ac:dyDescent="0.3">
      <c r="A85" s="51">
        <v>1225</v>
      </c>
      <c r="B85" s="96" t="s">
        <v>5835</v>
      </c>
      <c r="C85" s="3">
        <v>42487</v>
      </c>
      <c r="D85" s="3">
        <v>42492</v>
      </c>
      <c r="E85" s="96" t="s">
        <v>5614</v>
      </c>
      <c r="F85" s="96" t="s">
        <v>5834</v>
      </c>
      <c r="G85" s="96" t="s">
        <v>5625</v>
      </c>
      <c r="H85" s="96" t="s">
        <v>5646</v>
      </c>
      <c r="I85" s="96" t="s">
        <v>5655</v>
      </c>
      <c r="J85" s="96" t="s">
        <v>5647</v>
      </c>
      <c r="K85" s="96">
        <v>10.45</v>
      </c>
      <c r="L85" s="96">
        <v>53.2</v>
      </c>
      <c r="M85" s="96">
        <v>60</v>
      </c>
      <c r="N85" s="96" t="s">
        <v>5665</v>
      </c>
      <c r="O85" s="96" t="s">
        <v>5706</v>
      </c>
      <c r="P85" s="96" t="s">
        <v>5619</v>
      </c>
      <c r="Q85" s="96" t="s">
        <v>5649</v>
      </c>
      <c r="R85" s="96" t="s">
        <v>5836</v>
      </c>
      <c r="S85" s="3">
        <v>43617</v>
      </c>
      <c r="T85" s="3">
        <v>44561</v>
      </c>
      <c r="U85" s="96" t="s">
        <v>5651</v>
      </c>
      <c r="V85" s="96" t="s">
        <v>5622</v>
      </c>
      <c r="W85" s="96" t="s">
        <v>5622</v>
      </c>
      <c r="X85" s="96" t="s">
        <v>5651</v>
      </c>
      <c r="Y85" s="96"/>
    </row>
    <row r="86" spans="1:25" x14ac:dyDescent="0.3">
      <c r="A86" s="51">
        <v>1235</v>
      </c>
      <c r="B86" s="96" t="s">
        <v>5837</v>
      </c>
      <c r="C86" s="3">
        <v>42481</v>
      </c>
      <c r="D86" s="3">
        <v>42492</v>
      </c>
      <c r="E86" s="96" t="s">
        <v>5614</v>
      </c>
      <c r="F86" s="96" t="s">
        <v>5834</v>
      </c>
      <c r="G86" s="96" t="s">
        <v>5646</v>
      </c>
      <c r="H86" s="96" t="s">
        <v>5625</v>
      </c>
      <c r="I86" s="96" t="s">
        <v>5647</v>
      </c>
      <c r="J86" s="96" t="s">
        <v>5655</v>
      </c>
      <c r="K86" s="96">
        <v>86.64</v>
      </c>
      <c r="L86" s="96">
        <v>99</v>
      </c>
      <c r="M86" s="96">
        <v>85</v>
      </c>
      <c r="N86" s="96" t="s">
        <v>5665</v>
      </c>
      <c r="O86" s="96" t="s">
        <v>5706</v>
      </c>
      <c r="P86" s="96" t="s">
        <v>5619</v>
      </c>
      <c r="Q86" s="96" t="s">
        <v>5649</v>
      </c>
      <c r="R86" s="96" t="s">
        <v>5838</v>
      </c>
      <c r="S86" s="3">
        <v>43830</v>
      </c>
      <c r="T86" s="3">
        <v>44926</v>
      </c>
      <c r="U86" s="96" t="s">
        <v>5651</v>
      </c>
      <c r="V86" s="96" t="s">
        <v>5622</v>
      </c>
      <c r="W86" s="96" t="s">
        <v>5622</v>
      </c>
      <c r="X86" s="96" t="s">
        <v>5651</v>
      </c>
      <c r="Y86" s="96" t="s">
        <v>5623</v>
      </c>
    </row>
    <row r="87" spans="1:25" x14ac:dyDescent="0.3">
      <c r="A87" s="51">
        <v>1239</v>
      </c>
      <c r="B87" s="96" t="s">
        <v>5839</v>
      </c>
      <c r="C87" s="3">
        <v>42493</v>
      </c>
      <c r="D87" s="3">
        <v>42492</v>
      </c>
      <c r="E87" s="96" t="s">
        <v>5614</v>
      </c>
      <c r="F87" s="96" t="s">
        <v>5834</v>
      </c>
      <c r="G87" s="96" t="s">
        <v>5646</v>
      </c>
      <c r="H87" s="96"/>
      <c r="I87" s="96" t="s">
        <v>5647</v>
      </c>
      <c r="J87" s="96"/>
      <c r="K87" s="96">
        <v>28.35</v>
      </c>
      <c r="L87" s="96"/>
      <c r="M87" s="96">
        <v>26.5</v>
      </c>
      <c r="N87" s="96" t="s">
        <v>5665</v>
      </c>
      <c r="O87" s="96" t="s">
        <v>5692</v>
      </c>
      <c r="P87" s="96" t="s">
        <v>5619</v>
      </c>
      <c r="Q87" s="96" t="s">
        <v>5649</v>
      </c>
      <c r="R87" s="96" t="s">
        <v>5840</v>
      </c>
      <c r="S87" s="3">
        <v>43678</v>
      </c>
      <c r="T87" s="3">
        <v>43678</v>
      </c>
      <c r="U87" s="96" t="s">
        <v>5651</v>
      </c>
      <c r="V87" s="96" t="s">
        <v>5622</v>
      </c>
      <c r="W87" s="96" t="s">
        <v>5622</v>
      </c>
      <c r="X87" s="96" t="s">
        <v>5651</v>
      </c>
      <c r="Y87" s="96" t="s">
        <v>5736</v>
      </c>
    </row>
    <row r="88" spans="1:25" x14ac:dyDescent="0.3">
      <c r="A88" s="51">
        <v>1242</v>
      </c>
      <c r="B88" s="96" t="s">
        <v>5841</v>
      </c>
      <c r="C88" s="3">
        <v>42493</v>
      </c>
      <c r="D88" s="3">
        <v>42492</v>
      </c>
      <c r="E88" s="96" t="s">
        <v>5614</v>
      </c>
      <c r="F88" s="96" t="s">
        <v>5834</v>
      </c>
      <c r="G88" s="96" t="s">
        <v>5646</v>
      </c>
      <c r="H88" s="96"/>
      <c r="I88" s="96" t="s">
        <v>5647</v>
      </c>
      <c r="J88" s="96"/>
      <c r="K88" s="96">
        <v>254</v>
      </c>
      <c r="L88" s="96"/>
      <c r="M88" s="96">
        <v>246.4</v>
      </c>
      <c r="N88" s="96" t="s">
        <v>5665</v>
      </c>
      <c r="O88" s="96" t="s">
        <v>5648</v>
      </c>
      <c r="P88" s="96" t="s">
        <v>5619</v>
      </c>
      <c r="Q88" s="96" t="s">
        <v>5649</v>
      </c>
      <c r="R88" s="96" t="s">
        <v>5842</v>
      </c>
      <c r="S88" s="3">
        <v>45021</v>
      </c>
      <c r="T88" s="3">
        <v>45021</v>
      </c>
      <c r="U88" s="96" t="s">
        <v>5651</v>
      </c>
      <c r="V88" s="96" t="s">
        <v>5622</v>
      </c>
      <c r="W88" s="96" t="s">
        <v>5622</v>
      </c>
      <c r="X88" s="96" t="s">
        <v>5651</v>
      </c>
      <c r="Y88" s="96" t="s">
        <v>5736</v>
      </c>
    </row>
    <row r="89" spans="1:25" x14ac:dyDescent="0.3">
      <c r="A89" s="51">
        <v>1243</v>
      </c>
      <c r="B89" s="96" t="s">
        <v>5843</v>
      </c>
      <c r="C89" s="3">
        <v>42493</v>
      </c>
      <c r="D89" s="3">
        <v>42492</v>
      </c>
      <c r="E89" s="96" t="s">
        <v>5614</v>
      </c>
      <c r="F89" s="96" t="s">
        <v>5834</v>
      </c>
      <c r="G89" s="96" t="s">
        <v>5646</v>
      </c>
      <c r="H89" s="96"/>
      <c r="I89" s="96" t="s">
        <v>5647</v>
      </c>
      <c r="J89" s="96"/>
      <c r="K89" s="96">
        <v>254</v>
      </c>
      <c r="L89" s="96"/>
      <c r="M89" s="96">
        <v>249.7</v>
      </c>
      <c r="N89" s="96" t="s">
        <v>5665</v>
      </c>
      <c r="O89" s="96" t="s">
        <v>5648</v>
      </c>
      <c r="P89" s="96" t="s">
        <v>5619</v>
      </c>
      <c r="Q89" s="96" t="s">
        <v>5649</v>
      </c>
      <c r="R89" s="96" t="s">
        <v>5726</v>
      </c>
      <c r="S89" s="3">
        <v>44657</v>
      </c>
      <c r="T89" s="3">
        <v>45021</v>
      </c>
      <c r="U89" s="96" t="s">
        <v>5651</v>
      </c>
      <c r="V89" s="96" t="s">
        <v>5622</v>
      </c>
      <c r="W89" s="96" t="s">
        <v>5622</v>
      </c>
      <c r="X89" s="96" t="s">
        <v>5651</v>
      </c>
      <c r="Y89" s="96" t="s">
        <v>5736</v>
      </c>
    </row>
    <row r="90" spans="1:25" x14ac:dyDescent="0.3">
      <c r="A90" s="51">
        <v>1244</v>
      </c>
      <c r="B90" s="96" t="s">
        <v>5844</v>
      </c>
      <c r="C90" s="3">
        <v>42490</v>
      </c>
      <c r="D90" s="3">
        <v>42492</v>
      </c>
      <c r="E90" s="96" t="s">
        <v>5614</v>
      </c>
      <c r="F90" s="96" t="s">
        <v>5834</v>
      </c>
      <c r="G90" s="96" t="s">
        <v>5646</v>
      </c>
      <c r="H90" s="96" t="s">
        <v>5625</v>
      </c>
      <c r="I90" s="96" t="s">
        <v>5647</v>
      </c>
      <c r="J90" s="96" t="s">
        <v>5655</v>
      </c>
      <c r="K90" s="96">
        <v>220</v>
      </c>
      <c r="L90" s="96">
        <v>104.5</v>
      </c>
      <c r="M90" s="96">
        <v>300</v>
      </c>
      <c r="N90" s="96" t="s">
        <v>5627</v>
      </c>
      <c r="O90" s="96" t="s">
        <v>5763</v>
      </c>
      <c r="P90" s="96" t="s">
        <v>5619</v>
      </c>
      <c r="Q90" s="96" t="s">
        <v>5649</v>
      </c>
      <c r="R90" s="96" t="s">
        <v>5845</v>
      </c>
      <c r="S90" s="3">
        <v>43900</v>
      </c>
      <c r="T90" s="3">
        <v>44940</v>
      </c>
      <c r="U90" s="96" t="s">
        <v>5651</v>
      </c>
      <c r="V90" s="96" t="s">
        <v>5622</v>
      </c>
      <c r="W90" s="96" t="s">
        <v>5622</v>
      </c>
      <c r="X90" s="96" t="s">
        <v>5651</v>
      </c>
      <c r="Y90" s="96" t="s">
        <v>5623</v>
      </c>
    </row>
    <row r="91" spans="1:25" x14ac:dyDescent="0.3">
      <c r="A91" s="51">
        <v>1259</v>
      </c>
      <c r="B91" s="96" t="s">
        <v>5846</v>
      </c>
      <c r="C91" s="3">
        <v>42487</v>
      </c>
      <c r="D91" s="3">
        <v>42492</v>
      </c>
      <c r="E91" s="96" t="s">
        <v>5614</v>
      </c>
      <c r="F91" s="96" t="s">
        <v>5834</v>
      </c>
      <c r="G91" s="96" t="s">
        <v>5646</v>
      </c>
      <c r="H91" s="96"/>
      <c r="I91" s="96" t="s">
        <v>5647</v>
      </c>
      <c r="J91" s="96"/>
      <c r="K91" s="96">
        <v>133.6</v>
      </c>
      <c r="L91" s="96"/>
      <c r="M91" s="96">
        <v>130</v>
      </c>
      <c r="N91" s="96" t="s">
        <v>5665</v>
      </c>
      <c r="O91" s="96" t="s">
        <v>5632</v>
      </c>
      <c r="P91" s="96" t="s">
        <v>5619</v>
      </c>
      <c r="Q91" s="96" t="s">
        <v>5649</v>
      </c>
      <c r="R91" s="96" t="s">
        <v>5847</v>
      </c>
      <c r="S91" s="3">
        <v>44181</v>
      </c>
      <c r="T91" s="3">
        <v>44561</v>
      </c>
      <c r="U91" s="96" t="s">
        <v>5651</v>
      </c>
      <c r="V91" s="96" t="s">
        <v>5622</v>
      </c>
      <c r="W91" s="96" t="s">
        <v>5622</v>
      </c>
      <c r="X91" s="96" t="s">
        <v>5651</v>
      </c>
      <c r="Y91" s="96" t="s">
        <v>5736</v>
      </c>
    </row>
    <row r="92" spans="1:25" x14ac:dyDescent="0.3">
      <c r="A92" s="51">
        <v>1260</v>
      </c>
      <c r="B92" s="96" t="s">
        <v>5848</v>
      </c>
      <c r="C92" s="3">
        <v>42487</v>
      </c>
      <c r="D92" s="3">
        <v>42492</v>
      </c>
      <c r="E92" s="96" t="s">
        <v>5614</v>
      </c>
      <c r="F92" s="96" t="s">
        <v>5834</v>
      </c>
      <c r="G92" s="96" t="s">
        <v>5646</v>
      </c>
      <c r="H92" s="96"/>
      <c r="I92" s="96" t="s">
        <v>5647</v>
      </c>
      <c r="J92" s="96"/>
      <c r="K92" s="96">
        <v>102</v>
      </c>
      <c r="L92" s="96"/>
      <c r="M92" s="96">
        <v>100</v>
      </c>
      <c r="N92" s="96" t="s">
        <v>5665</v>
      </c>
      <c r="O92" s="96" t="s">
        <v>5632</v>
      </c>
      <c r="P92" s="96" t="s">
        <v>5619</v>
      </c>
      <c r="Q92" s="96" t="s">
        <v>5649</v>
      </c>
      <c r="R92" s="96" t="s">
        <v>5847</v>
      </c>
      <c r="S92" s="3">
        <v>44118</v>
      </c>
      <c r="T92" s="3">
        <v>44561</v>
      </c>
      <c r="U92" s="96" t="s">
        <v>5651</v>
      </c>
      <c r="V92" s="96" t="s">
        <v>5622</v>
      </c>
      <c r="W92" s="96" t="s">
        <v>5622</v>
      </c>
      <c r="X92" s="96" t="s">
        <v>5651</v>
      </c>
      <c r="Y92" s="96" t="s">
        <v>5736</v>
      </c>
    </row>
    <row r="93" spans="1:25" x14ac:dyDescent="0.3">
      <c r="A93" s="51">
        <v>1269</v>
      </c>
      <c r="B93" s="96" t="s">
        <v>5849</v>
      </c>
      <c r="C93" s="3">
        <v>42489</v>
      </c>
      <c r="D93" s="3">
        <v>42492</v>
      </c>
      <c r="E93" s="96" t="s">
        <v>5614</v>
      </c>
      <c r="F93" s="96" t="s">
        <v>5834</v>
      </c>
      <c r="G93" s="96" t="s">
        <v>5616</v>
      </c>
      <c r="H93" s="96"/>
      <c r="I93" s="96" t="s">
        <v>5616</v>
      </c>
      <c r="J93" s="96"/>
      <c r="K93" s="96">
        <v>135.30000000000001</v>
      </c>
      <c r="L93" s="96"/>
      <c r="M93" s="96">
        <v>125</v>
      </c>
      <c r="N93" s="96" t="s">
        <v>5665</v>
      </c>
      <c r="O93" s="96" t="s">
        <v>5850</v>
      </c>
      <c r="P93" s="96" t="s">
        <v>5619</v>
      </c>
      <c r="Q93" s="96" t="s">
        <v>5649</v>
      </c>
      <c r="R93" s="96" t="s">
        <v>5851</v>
      </c>
      <c r="S93" s="3">
        <v>43830</v>
      </c>
      <c r="T93" s="3">
        <v>44819</v>
      </c>
      <c r="U93" s="96" t="s">
        <v>5651</v>
      </c>
      <c r="V93" s="96" t="s">
        <v>5622</v>
      </c>
      <c r="W93" s="96" t="s">
        <v>5622</v>
      </c>
      <c r="X93" s="96" t="s">
        <v>5651</v>
      </c>
      <c r="Y93" s="96" t="s">
        <v>5623</v>
      </c>
    </row>
    <row r="94" spans="1:25" x14ac:dyDescent="0.3">
      <c r="A94" s="51">
        <v>1270</v>
      </c>
      <c r="B94" s="96" t="s">
        <v>5852</v>
      </c>
      <c r="C94" s="3">
        <v>42487</v>
      </c>
      <c r="D94" s="3">
        <v>42492</v>
      </c>
      <c r="E94" s="96" t="s">
        <v>5614</v>
      </c>
      <c r="F94" s="96" t="s">
        <v>5834</v>
      </c>
      <c r="G94" s="96" t="s">
        <v>5625</v>
      </c>
      <c r="H94" s="96"/>
      <c r="I94" s="96" t="s">
        <v>5655</v>
      </c>
      <c r="J94" s="96"/>
      <c r="K94" s="96">
        <v>313.5</v>
      </c>
      <c r="L94" s="96"/>
      <c r="M94" s="96">
        <v>300</v>
      </c>
      <c r="N94" s="96" t="s">
        <v>5627</v>
      </c>
      <c r="O94" s="96" t="s">
        <v>5853</v>
      </c>
      <c r="P94" s="96" t="s">
        <v>5619</v>
      </c>
      <c r="Q94" s="96" t="s">
        <v>5649</v>
      </c>
      <c r="R94" s="96" t="s">
        <v>5854</v>
      </c>
      <c r="S94" s="3">
        <v>44166</v>
      </c>
      <c r="T94" s="3">
        <v>44713</v>
      </c>
      <c r="U94" s="96" t="s">
        <v>5651</v>
      </c>
      <c r="V94" s="96" t="s">
        <v>5622</v>
      </c>
      <c r="W94" s="96" t="s">
        <v>5622</v>
      </c>
      <c r="X94" s="96" t="s">
        <v>5651</v>
      </c>
      <c r="Y94" s="96" t="s">
        <v>5736</v>
      </c>
    </row>
    <row r="95" spans="1:25" x14ac:dyDescent="0.3">
      <c r="A95" s="51">
        <v>1272</v>
      </c>
      <c r="B95" s="96" t="s">
        <v>5855</v>
      </c>
      <c r="C95" s="3">
        <v>42492</v>
      </c>
      <c r="D95" s="3">
        <v>42492</v>
      </c>
      <c r="E95" s="96" t="s">
        <v>5614</v>
      </c>
      <c r="F95" s="96" t="s">
        <v>5834</v>
      </c>
      <c r="G95" s="96" t="s">
        <v>5625</v>
      </c>
      <c r="H95" s="96"/>
      <c r="I95" s="96" t="s">
        <v>5655</v>
      </c>
      <c r="J95" s="96"/>
      <c r="K95" s="96">
        <v>25.2</v>
      </c>
      <c r="L95" s="96"/>
      <c r="M95" s="96">
        <v>25</v>
      </c>
      <c r="N95" s="96" t="s">
        <v>5627</v>
      </c>
      <c r="O95" s="96" t="s">
        <v>5720</v>
      </c>
      <c r="P95" s="96" t="s">
        <v>5619</v>
      </c>
      <c r="Q95" s="96" t="s">
        <v>5649</v>
      </c>
      <c r="R95" s="96" t="s">
        <v>5856</v>
      </c>
      <c r="S95" s="3">
        <v>43251</v>
      </c>
      <c r="T95" s="3">
        <v>44561</v>
      </c>
      <c r="U95" s="96" t="s">
        <v>5651</v>
      </c>
      <c r="V95" s="96" t="s">
        <v>5622</v>
      </c>
      <c r="W95" s="96" t="s">
        <v>5622</v>
      </c>
      <c r="X95" s="96" t="s">
        <v>5651</v>
      </c>
      <c r="Y95" s="96" t="s">
        <v>5623</v>
      </c>
    </row>
    <row r="96" spans="1:25" x14ac:dyDescent="0.3">
      <c r="A96" s="51">
        <v>1275</v>
      </c>
      <c r="B96" s="96" t="s">
        <v>5857</v>
      </c>
      <c r="C96" s="3">
        <v>42486</v>
      </c>
      <c r="D96" s="3">
        <v>42492</v>
      </c>
      <c r="E96" s="96" t="s">
        <v>5614</v>
      </c>
      <c r="F96" s="96" t="s">
        <v>5834</v>
      </c>
      <c r="G96" s="96" t="s">
        <v>5625</v>
      </c>
      <c r="H96" s="96"/>
      <c r="I96" s="96" t="s">
        <v>5655</v>
      </c>
      <c r="J96" s="96"/>
      <c r="K96" s="96">
        <v>418</v>
      </c>
      <c r="L96" s="96"/>
      <c r="M96" s="96">
        <v>418</v>
      </c>
      <c r="N96" s="96" t="s">
        <v>5627</v>
      </c>
      <c r="O96" s="96" t="s">
        <v>5723</v>
      </c>
      <c r="P96" s="96" t="s">
        <v>5619</v>
      </c>
      <c r="Q96" s="96" t="s">
        <v>5649</v>
      </c>
      <c r="R96" s="96" t="s">
        <v>5858</v>
      </c>
      <c r="S96" s="3">
        <v>44166</v>
      </c>
      <c r="T96" s="3">
        <v>45026</v>
      </c>
      <c r="U96" s="96" t="s">
        <v>5651</v>
      </c>
      <c r="V96" s="96" t="s">
        <v>5622</v>
      </c>
      <c r="W96" s="96" t="s">
        <v>5622</v>
      </c>
      <c r="X96" s="96" t="s">
        <v>5651</v>
      </c>
      <c r="Y96" s="96" t="s">
        <v>5623</v>
      </c>
    </row>
    <row r="97" spans="1:25" x14ac:dyDescent="0.3">
      <c r="A97" s="51">
        <v>1277</v>
      </c>
      <c r="B97" s="96" t="s">
        <v>5859</v>
      </c>
      <c r="C97" s="3">
        <v>42492</v>
      </c>
      <c r="D97" s="3">
        <v>42492</v>
      </c>
      <c r="E97" s="96" t="s">
        <v>5614</v>
      </c>
      <c r="F97" s="96" t="s">
        <v>5834</v>
      </c>
      <c r="G97" s="96" t="s">
        <v>5616</v>
      </c>
      <c r="H97" s="96"/>
      <c r="I97" s="96" t="s">
        <v>5616</v>
      </c>
      <c r="J97" s="96"/>
      <c r="K97" s="96">
        <v>114</v>
      </c>
      <c r="L97" s="96"/>
      <c r="M97" s="96">
        <v>20</v>
      </c>
      <c r="N97" s="96" t="s">
        <v>5627</v>
      </c>
      <c r="O97" s="96" t="s">
        <v>5723</v>
      </c>
      <c r="P97" s="96" t="s">
        <v>5619</v>
      </c>
      <c r="Q97" s="96" t="s">
        <v>5649</v>
      </c>
      <c r="R97" s="96" t="s">
        <v>5860</v>
      </c>
      <c r="S97" s="3">
        <v>43891</v>
      </c>
      <c r="T97" s="3">
        <v>44545</v>
      </c>
      <c r="U97" s="96" t="s">
        <v>5651</v>
      </c>
      <c r="V97" s="96" t="s">
        <v>5622</v>
      </c>
      <c r="W97" s="96" t="s">
        <v>5622</v>
      </c>
      <c r="X97" s="96" t="s">
        <v>5651</v>
      </c>
      <c r="Y97" s="96" t="s">
        <v>5623</v>
      </c>
    </row>
    <row r="98" spans="1:25" x14ac:dyDescent="0.3">
      <c r="A98" s="51">
        <v>1284</v>
      </c>
      <c r="B98" s="96" t="s">
        <v>5861</v>
      </c>
      <c r="C98" s="3">
        <v>42513</v>
      </c>
      <c r="D98" s="3">
        <v>42492</v>
      </c>
      <c r="E98" s="96" t="s">
        <v>5614</v>
      </c>
      <c r="F98" s="96" t="s">
        <v>5834</v>
      </c>
      <c r="G98" s="96" t="s">
        <v>5616</v>
      </c>
      <c r="H98" s="96"/>
      <c r="I98" s="96" t="s">
        <v>5616</v>
      </c>
      <c r="J98" s="96"/>
      <c r="K98" s="96">
        <v>144.9</v>
      </c>
      <c r="L98" s="96"/>
      <c r="M98" s="96">
        <v>140.9</v>
      </c>
      <c r="N98" s="96" t="s">
        <v>5617</v>
      </c>
      <c r="O98" s="96" t="s">
        <v>5760</v>
      </c>
      <c r="P98" s="96" t="s">
        <v>5619</v>
      </c>
      <c r="Q98" s="96" t="s">
        <v>5649</v>
      </c>
      <c r="R98" s="96" t="s">
        <v>5862</v>
      </c>
      <c r="S98" s="3">
        <v>43497</v>
      </c>
      <c r="T98" s="3">
        <v>44485</v>
      </c>
      <c r="U98" s="96" t="s">
        <v>5651</v>
      </c>
      <c r="V98" s="96" t="s">
        <v>5622</v>
      </c>
      <c r="W98" s="96" t="s">
        <v>5622</v>
      </c>
      <c r="X98" s="96" t="s">
        <v>5651</v>
      </c>
      <c r="Y98" s="96" t="s">
        <v>5623</v>
      </c>
    </row>
    <row r="99" spans="1:25" x14ac:dyDescent="0.3">
      <c r="A99" s="51">
        <v>1291</v>
      </c>
      <c r="B99" s="96" t="s">
        <v>5863</v>
      </c>
      <c r="C99" s="3">
        <v>42488</v>
      </c>
      <c r="D99" s="3">
        <v>42492</v>
      </c>
      <c r="E99" s="96" t="s">
        <v>5614</v>
      </c>
      <c r="F99" s="96" t="s">
        <v>5834</v>
      </c>
      <c r="G99" s="96" t="s">
        <v>5625</v>
      </c>
      <c r="H99" s="96" t="s">
        <v>5646</v>
      </c>
      <c r="I99" s="96" t="s">
        <v>5655</v>
      </c>
      <c r="J99" s="96" t="s">
        <v>5647</v>
      </c>
      <c r="K99" s="96">
        <v>20</v>
      </c>
      <c r="L99" s="96">
        <v>300</v>
      </c>
      <c r="M99" s="96">
        <v>300</v>
      </c>
      <c r="N99" s="96" t="s">
        <v>5627</v>
      </c>
      <c r="O99" s="96" t="s">
        <v>5805</v>
      </c>
      <c r="P99" s="96" t="s">
        <v>5743</v>
      </c>
      <c r="Q99" s="96" t="s">
        <v>3926</v>
      </c>
      <c r="R99" s="96" t="s">
        <v>5864</v>
      </c>
      <c r="S99" s="3">
        <v>45044</v>
      </c>
      <c r="T99" s="3">
        <v>45044</v>
      </c>
      <c r="U99" s="96" t="s">
        <v>5651</v>
      </c>
      <c r="V99" s="96" t="s">
        <v>5622</v>
      </c>
      <c r="W99" s="96" t="s">
        <v>5622</v>
      </c>
      <c r="X99" s="96" t="s">
        <v>5651</v>
      </c>
      <c r="Y99" s="96" t="s">
        <v>5623</v>
      </c>
    </row>
    <row r="100" spans="1:25" x14ac:dyDescent="0.3">
      <c r="A100" s="51">
        <v>1293</v>
      </c>
      <c r="B100" s="96" t="s">
        <v>5865</v>
      </c>
      <c r="C100" s="3">
        <v>42488</v>
      </c>
      <c r="D100" s="3">
        <v>42492</v>
      </c>
      <c r="E100" s="96" t="s">
        <v>5614</v>
      </c>
      <c r="F100" s="96" t="s">
        <v>5834</v>
      </c>
      <c r="G100" s="96" t="s">
        <v>5646</v>
      </c>
      <c r="H100" s="96"/>
      <c r="I100" s="96" t="s">
        <v>5647</v>
      </c>
      <c r="J100" s="96"/>
      <c r="K100" s="96">
        <v>400</v>
      </c>
      <c r="L100" s="96"/>
      <c r="M100" s="96">
        <v>400</v>
      </c>
      <c r="N100" s="96" t="s">
        <v>5665</v>
      </c>
      <c r="O100" s="96" t="s">
        <v>5742</v>
      </c>
      <c r="P100" s="96" t="s">
        <v>5743</v>
      </c>
      <c r="Q100" s="96" t="s">
        <v>3926</v>
      </c>
      <c r="R100" s="96" t="s">
        <v>5744</v>
      </c>
      <c r="S100" s="3">
        <v>44531</v>
      </c>
      <c r="T100" s="3">
        <v>44531</v>
      </c>
      <c r="U100" s="96" t="s">
        <v>5651</v>
      </c>
      <c r="V100" s="96" t="s">
        <v>5622</v>
      </c>
      <c r="W100" s="96" t="s">
        <v>5622</v>
      </c>
      <c r="X100" s="96" t="s">
        <v>5651</v>
      </c>
      <c r="Y100" s="96" t="s">
        <v>5736</v>
      </c>
    </row>
    <row r="101" spans="1:25" x14ac:dyDescent="0.3">
      <c r="A101" s="51">
        <v>1295</v>
      </c>
      <c r="B101" s="96" t="s">
        <v>5866</v>
      </c>
      <c r="C101" s="3">
        <v>42486</v>
      </c>
      <c r="D101" s="3">
        <v>42492</v>
      </c>
      <c r="E101" s="96" t="s">
        <v>5614</v>
      </c>
      <c r="F101" s="96" t="s">
        <v>5834</v>
      </c>
      <c r="G101" s="96" t="s">
        <v>5625</v>
      </c>
      <c r="H101" s="96"/>
      <c r="I101" s="96" t="s">
        <v>5655</v>
      </c>
      <c r="J101" s="96"/>
      <c r="K101" s="96">
        <v>405.9</v>
      </c>
      <c r="L101" s="96"/>
      <c r="M101" s="96">
        <v>400</v>
      </c>
      <c r="N101" s="96" t="s">
        <v>5627</v>
      </c>
      <c r="O101" s="96" t="s">
        <v>5628</v>
      </c>
      <c r="P101" s="96" t="s">
        <v>5619</v>
      </c>
      <c r="Q101" s="96" t="s">
        <v>3924</v>
      </c>
      <c r="R101" s="96" t="s">
        <v>5867</v>
      </c>
      <c r="S101" s="3">
        <v>44652</v>
      </c>
      <c r="T101" s="3">
        <v>44927</v>
      </c>
      <c r="U101" s="96" t="s">
        <v>5651</v>
      </c>
      <c r="V101" s="96" t="s">
        <v>5622</v>
      </c>
      <c r="W101" s="96" t="s">
        <v>5622</v>
      </c>
      <c r="X101" s="96" t="s">
        <v>5651</v>
      </c>
      <c r="Y101" s="96" t="s">
        <v>5623</v>
      </c>
    </row>
    <row r="102" spans="1:25" x14ac:dyDescent="0.3">
      <c r="A102" s="51">
        <v>1302</v>
      </c>
      <c r="B102" s="96" t="s">
        <v>5868</v>
      </c>
      <c r="C102" s="3">
        <v>42493</v>
      </c>
      <c r="D102" s="3">
        <v>42492</v>
      </c>
      <c r="E102" s="96" t="s">
        <v>5614</v>
      </c>
      <c r="F102" s="96" t="s">
        <v>5834</v>
      </c>
      <c r="G102" s="96" t="s">
        <v>5625</v>
      </c>
      <c r="H102" s="96"/>
      <c r="I102" s="96" t="s">
        <v>5655</v>
      </c>
      <c r="J102" s="96"/>
      <c r="K102" s="96">
        <v>220</v>
      </c>
      <c r="L102" s="96"/>
      <c r="M102" s="96">
        <v>213.5</v>
      </c>
      <c r="N102" s="96" t="s">
        <v>5665</v>
      </c>
      <c r="O102" s="96" t="s">
        <v>5628</v>
      </c>
      <c r="P102" s="96" t="s">
        <v>5619</v>
      </c>
      <c r="Q102" s="96" t="s">
        <v>3924</v>
      </c>
      <c r="R102" s="96" t="s">
        <v>5869</v>
      </c>
      <c r="S102" s="3">
        <v>43616</v>
      </c>
      <c r="T102" s="3">
        <v>44377</v>
      </c>
      <c r="U102" s="96" t="s">
        <v>5651</v>
      </c>
      <c r="V102" s="96" t="s">
        <v>5622</v>
      </c>
      <c r="W102" s="96" t="s">
        <v>5622</v>
      </c>
      <c r="X102" s="96" t="s">
        <v>5651</v>
      </c>
      <c r="Y102" s="96" t="s">
        <v>5736</v>
      </c>
    </row>
    <row r="103" spans="1:25" x14ac:dyDescent="0.3">
      <c r="A103" s="51">
        <v>1305</v>
      </c>
      <c r="B103" s="96" t="s">
        <v>5870</v>
      </c>
      <c r="C103" s="3">
        <v>42482</v>
      </c>
      <c r="D103" s="3">
        <v>42492</v>
      </c>
      <c r="E103" s="96" t="s">
        <v>5614</v>
      </c>
      <c r="F103" s="96" t="s">
        <v>5834</v>
      </c>
      <c r="G103" s="96" t="s">
        <v>5646</v>
      </c>
      <c r="H103" s="96" t="s">
        <v>5625</v>
      </c>
      <c r="I103" s="96" t="s">
        <v>5647</v>
      </c>
      <c r="J103" s="96" t="s">
        <v>5655</v>
      </c>
      <c r="K103" s="96">
        <v>102.9</v>
      </c>
      <c r="L103" s="96">
        <v>20.7</v>
      </c>
      <c r="M103" s="96">
        <v>100</v>
      </c>
      <c r="N103" s="96" t="s">
        <v>5665</v>
      </c>
      <c r="O103" s="96" t="s">
        <v>5666</v>
      </c>
      <c r="P103" s="96" t="s">
        <v>5619</v>
      </c>
      <c r="Q103" s="96" t="s">
        <v>3924</v>
      </c>
      <c r="R103" s="96" t="s">
        <v>5871</v>
      </c>
      <c r="S103" s="3">
        <v>44044</v>
      </c>
      <c r="T103" s="3">
        <v>44561</v>
      </c>
      <c r="U103" s="96" t="s">
        <v>5651</v>
      </c>
      <c r="V103" s="96" t="s">
        <v>5622</v>
      </c>
      <c r="W103" s="96" t="s">
        <v>5622</v>
      </c>
      <c r="X103" s="96" t="s">
        <v>5651</v>
      </c>
      <c r="Y103" s="96" t="s">
        <v>5736</v>
      </c>
    </row>
    <row r="104" spans="1:25" x14ac:dyDescent="0.3">
      <c r="A104" s="51">
        <v>1312</v>
      </c>
      <c r="B104" s="96" t="s">
        <v>5872</v>
      </c>
      <c r="C104" s="3">
        <v>42488</v>
      </c>
      <c r="D104" s="3">
        <v>42492</v>
      </c>
      <c r="E104" s="96" t="s">
        <v>5614</v>
      </c>
      <c r="F104" s="96" t="s">
        <v>5834</v>
      </c>
      <c r="G104" s="96" t="s">
        <v>5646</v>
      </c>
      <c r="H104" s="96" t="s">
        <v>5625</v>
      </c>
      <c r="I104" s="96" t="s">
        <v>5647</v>
      </c>
      <c r="J104" s="96" t="s">
        <v>5655</v>
      </c>
      <c r="K104" s="96">
        <v>156</v>
      </c>
      <c r="L104" s="96">
        <v>72</v>
      </c>
      <c r="M104" s="96">
        <v>144</v>
      </c>
      <c r="N104" s="96" t="s">
        <v>5627</v>
      </c>
      <c r="O104" s="96" t="s">
        <v>5666</v>
      </c>
      <c r="P104" s="96" t="s">
        <v>5619</v>
      </c>
      <c r="Q104" s="96" t="s">
        <v>3924</v>
      </c>
      <c r="R104" s="96" t="s">
        <v>5873</v>
      </c>
      <c r="S104" s="3">
        <v>44012</v>
      </c>
      <c r="T104" s="3">
        <v>44545</v>
      </c>
      <c r="U104" s="96" t="s">
        <v>5651</v>
      </c>
      <c r="V104" s="96" t="s">
        <v>5622</v>
      </c>
      <c r="W104" s="96" t="s">
        <v>5622</v>
      </c>
      <c r="X104" s="96" t="s">
        <v>5651</v>
      </c>
      <c r="Y104" s="96" t="s">
        <v>5623</v>
      </c>
    </row>
    <row r="105" spans="1:25" x14ac:dyDescent="0.3">
      <c r="A105" s="51">
        <v>1313</v>
      </c>
      <c r="B105" s="96" t="s">
        <v>5874</v>
      </c>
      <c r="C105" s="3">
        <v>42488</v>
      </c>
      <c r="D105" s="3">
        <v>42492</v>
      </c>
      <c r="E105" s="96" t="s">
        <v>5614</v>
      </c>
      <c r="F105" s="96" t="s">
        <v>5834</v>
      </c>
      <c r="G105" s="96" t="s">
        <v>5646</v>
      </c>
      <c r="H105" s="96" t="s">
        <v>5625</v>
      </c>
      <c r="I105" s="96" t="s">
        <v>5647</v>
      </c>
      <c r="J105" s="96" t="s">
        <v>5655</v>
      </c>
      <c r="K105" s="96">
        <v>197.6</v>
      </c>
      <c r="L105" s="96">
        <v>96</v>
      </c>
      <c r="M105" s="96">
        <v>182</v>
      </c>
      <c r="N105" s="96" t="s">
        <v>5627</v>
      </c>
      <c r="O105" s="96" t="s">
        <v>5666</v>
      </c>
      <c r="P105" s="96" t="s">
        <v>5619</v>
      </c>
      <c r="Q105" s="96" t="s">
        <v>3924</v>
      </c>
      <c r="R105" s="96" t="s">
        <v>5816</v>
      </c>
      <c r="S105" s="3">
        <v>44012</v>
      </c>
      <c r="T105" s="3">
        <v>45031</v>
      </c>
      <c r="U105" s="96" t="s">
        <v>5651</v>
      </c>
      <c r="V105" s="96" t="s">
        <v>5622</v>
      </c>
      <c r="W105" s="96" t="s">
        <v>5622</v>
      </c>
      <c r="X105" s="96" t="s">
        <v>5651</v>
      </c>
      <c r="Y105" s="96" t="s">
        <v>5623</v>
      </c>
    </row>
    <row r="106" spans="1:25" x14ac:dyDescent="0.3">
      <c r="A106" s="51">
        <v>1314</v>
      </c>
      <c r="B106" s="96" t="s">
        <v>5875</v>
      </c>
      <c r="C106" s="3">
        <v>42488</v>
      </c>
      <c r="D106" s="3">
        <v>42492</v>
      </c>
      <c r="E106" s="96" t="s">
        <v>5614</v>
      </c>
      <c r="F106" s="96" t="s">
        <v>5834</v>
      </c>
      <c r="G106" s="96" t="s">
        <v>5646</v>
      </c>
      <c r="H106" s="96" t="s">
        <v>5625</v>
      </c>
      <c r="I106" s="96" t="s">
        <v>5647</v>
      </c>
      <c r="J106" s="96" t="s">
        <v>5655</v>
      </c>
      <c r="K106" s="96">
        <v>324.5</v>
      </c>
      <c r="L106" s="96">
        <v>150</v>
      </c>
      <c r="M106" s="96">
        <v>300</v>
      </c>
      <c r="N106" s="96" t="s">
        <v>5627</v>
      </c>
      <c r="O106" s="96" t="s">
        <v>5666</v>
      </c>
      <c r="P106" s="96" t="s">
        <v>5619</v>
      </c>
      <c r="Q106" s="96" t="s">
        <v>3924</v>
      </c>
      <c r="R106" s="96" t="s">
        <v>5816</v>
      </c>
      <c r="S106" s="3">
        <v>44012</v>
      </c>
      <c r="T106" s="3">
        <v>45031</v>
      </c>
      <c r="U106" s="96" t="s">
        <v>5651</v>
      </c>
      <c r="V106" s="96" t="s">
        <v>5622</v>
      </c>
      <c r="W106" s="96" t="s">
        <v>5622</v>
      </c>
      <c r="X106" s="96" t="s">
        <v>5651</v>
      </c>
      <c r="Y106" s="96" t="s">
        <v>5623</v>
      </c>
    </row>
    <row r="107" spans="1:25" x14ac:dyDescent="0.3">
      <c r="A107" s="51">
        <v>1319</v>
      </c>
      <c r="B107" s="96" t="s">
        <v>5876</v>
      </c>
      <c r="C107" s="3">
        <v>42485</v>
      </c>
      <c r="D107" s="3">
        <v>42492</v>
      </c>
      <c r="E107" s="96" t="s">
        <v>5614</v>
      </c>
      <c r="F107" s="96" t="s">
        <v>5834</v>
      </c>
      <c r="G107" s="96" t="s">
        <v>5646</v>
      </c>
      <c r="H107" s="96"/>
      <c r="I107" s="96" t="s">
        <v>5647</v>
      </c>
      <c r="J107" s="96"/>
      <c r="K107" s="96">
        <v>259.8</v>
      </c>
      <c r="L107" s="96"/>
      <c r="M107" s="96">
        <v>250</v>
      </c>
      <c r="N107" s="96" t="s">
        <v>5627</v>
      </c>
      <c r="O107" s="96" t="s">
        <v>5632</v>
      </c>
      <c r="P107" s="96" t="s">
        <v>5619</v>
      </c>
      <c r="Q107" s="96" t="s">
        <v>3924</v>
      </c>
      <c r="R107" s="96" t="s">
        <v>5662</v>
      </c>
      <c r="S107" s="3">
        <v>44196</v>
      </c>
      <c r="T107" s="3">
        <v>44408</v>
      </c>
      <c r="U107" s="96" t="s">
        <v>5651</v>
      </c>
      <c r="V107" s="96" t="s">
        <v>5622</v>
      </c>
      <c r="W107" s="96" t="s">
        <v>5622</v>
      </c>
      <c r="X107" s="96" t="s">
        <v>5651</v>
      </c>
      <c r="Y107" s="96" t="s">
        <v>5623</v>
      </c>
    </row>
    <row r="108" spans="1:25" x14ac:dyDescent="0.3">
      <c r="A108" s="51">
        <v>1322</v>
      </c>
      <c r="B108" s="96" t="s">
        <v>5877</v>
      </c>
      <c r="C108" s="3">
        <v>42485</v>
      </c>
      <c r="D108" s="3">
        <v>42492</v>
      </c>
      <c r="E108" s="96" t="s">
        <v>5614</v>
      </c>
      <c r="F108" s="96" t="s">
        <v>5834</v>
      </c>
      <c r="G108" s="96" t="s">
        <v>5625</v>
      </c>
      <c r="H108" s="96" t="s">
        <v>5646</v>
      </c>
      <c r="I108" s="96" t="s">
        <v>5655</v>
      </c>
      <c r="J108" s="96" t="s">
        <v>5647</v>
      </c>
      <c r="K108" s="96">
        <v>24.95</v>
      </c>
      <c r="L108" s="96">
        <v>25</v>
      </c>
      <c r="M108" s="96">
        <v>24</v>
      </c>
      <c r="N108" s="96" t="s">
        <v>5627</v>
      </c>
      <c r="O108" s="96" t="s">
        <v>5632</v>
      </c>
      <c r="P108" s="96" t="s">
        <v>5619</v>
      </c>
      <c r="Q108" s="96" t="s">
        <v>3924</v>
      </c>
      <c r="R108" s="96" t="s">
        <v>5662</v>
      </c>
      <c r="S108" s="3">
        <v>44561</v>
      </c>
      <c r="T108" s="3">
        <v>44560</v>
      </c>
      <c r="U108" s="96" t="s">
        <v>5651</v>
      </c>
      <c r="V108" s="96" t="s">
        <v>5622</v>
      </c>
      <c r="W108" s="96" t="s">
        <v>5622</v>
      </c>
      <c r="X108" s="96" t="s">
        <v>5651</v>
      </c>
      <c r="Y108" s="96" t="s">
        <v>5623</v>
      </c>
    </row>
    <row r="109" spans="1:25" x14ac:dyDescent="0.3">
      <c r="A109" s="51">
        <v>1323</v>
      </c>
      <c r="B109" s="96" t="s">
        <v>5878</v>
      </c>
      <c r="C109" s="3">
        <v>42485</v>
      </c>
      <c r="D109" s="3">
        <v>42492</v>
      </c>
      <c r="E109" s="96" t="s">
        <v>5614</v>
      </c>
      <c r="F109" s="96" t="s">
        <v>5834</v>
      </c>
      <c r="G109" s="96" t="s">
        <v>5625</v>
      </c>
      <c r="H109" s="96" t="s">
        <v>5646</v>
      </c>
      <c r="I109" s="96" t="s">
        <v>5655</v>
      </c>
      <c r="J109" s="96" t="s">
        <v>5647</v>
      </c>
      <c r="K109" s="96">
        <v>24.95</v>
      </c>
      <c r="L109" s="96">
        <v>25.05</v>
      </c>
      <c r="M109" s="96">
        <v>24</v>
      </c>
      <c r="N109" s="96" t="s">
        <v>5627</v>
      </c>
      <c r="O109" s="96" t="s">
        <v>5632</v>
      </c>
      <c r="P109" s="96" t="s">
        <v>5619</v>
      </c>
      <c r="Q109" s="96" t="s">
        <v>3924</v>
      </c>
      <c r="R109" s="96" t="s">
        <v>5662</v>
      </c>
      <c r="S109" s="3">
        <v>44561</v>
      </c>
      <c r="T109" s="3">
        <v>44560</v>
      </c>
      <c r="U109" s="96" t="s">
        <v>5651</v>
      </c>
      <c r="V109" s="96" t="s">
        <v>5622</v>
      </c>
      <c r="W109" s="96" t="s">
        <v>5622</v>
      </c>
      <c r="X109" s="96" t="s">
        <v>5651</v>
      </c>
      <c r="Y109" s="96" t="s">
        <v>5623</v>
      </c>
    </row>
    <row r="110" spans="1:25" x14ac:dyDescent="0.3">
      <c r="A110" s="51">
        <v>1324</v>
      </c>
      <c r="B110" s="96" t="s">
        <v>5879</v>
      </c>
      <c r="C110" s="3">
        <v>42487</v>
      </c>
      <c r="D110" s="3">
        <v>42492</v>
      </c>
      <c r="E110" s="96" t="s">
        <v>5614</v>
      </c>
      <c r="F110" s="96" t="s">
        <v>5834</v>
      </c>
      <c r="G110" s="96" t="s">
        <v>5646</v>
      </c>
      <c r="H110" s="96"/>
      <c r="I110" s="96" t="s">
        <v>5647</v>
      </c>
      <c r="J110" s="96"/>
      <c r="K110" s="96">
        <v>311.39999999999998</v>
      </c>
      <c r="L110" s="96"/>
      <c r="M110" s="96">
        <v>300</v>
      </c>
      <c r="N110" s="96" t="s">
        <v>5627</v>
      </c>
      <c r="O110" s="96" t="s">
        <v>5632</v>
      </c>
      <c r="P110" s="96" t="s">
        <v>5619</v>
      </c>
      <c r="Q110" s="96" t="s">
        <v>3924</v>
      </c>
      <c r="R110" s="96" t="s">
        <v>5880</v>
      </c>
      <c r="S110" s="3">
        <v>43830</v>
      </c>
      <c r="T110" s="3">
        <v>44713</v>
      </c>
      <c r="U110" s="96" t="s">
        <v>5651</v>
      </c>
      <c r="V110" s="96" t="s">
        <v>5622</v>
      </c>
      <c r="W110" s="96" t="s">
        <v>5622</v>
      </c>
      <c r="X110" s="96" t="s">
        <v>5651</v>
      </c>
      <c r="Y110" s="96" t="s">
        <v>5736</v>
      </c>
    </row>
    <row r="111" spans="1:25" x14ac:dyDescent="0.3">
      <c r="A111" s="51">
        <v>1325</v>
      </c>
      <c r="B111" s="96" t="s">
        <v>5881</v>
      </c>
      <c r="C111" s="3">
        <v>42487</v>
      </c>
      <c r="D111" s="3">
        <v>42492</v>
      </c>
      <c r="E111" s="96" t="s">
        <v>5614</v>
      </c>
      <c r="F111" s="96" t="s">
        <v>5834</v>
      </c>
      <c r="G111" s="96" t="s">
        <v>5646</v>
      </c>
      <c r="H111" s="96"/>
      <c r="I111" s="96" t="s">
        <v>5647</v>
      </c>
      <c r="J111" s="96"/>
      <c r="K111" s="96">
        <v>208</v>
      </c>
      <c r="L111" s="96"/>
      <c r="M111" s="96">
        <v>200</v>
      </c>
      <c r="N111" s="96" t="s">
        <v>5665</v>
      </c>
      <c r="O111" s="96" t="s">
        <v>5632</v>
      </c>
      <c r="P111" s="96" t="s">
        <v>5619</v>
      </c>
      <c r="Q111" s="96" t="s">
        <v>3924</v>
      </c>
      <c r="R111" s="96" t="s">
        <v>5882</v>
      </c>
      <c r="S111" s="3">
        <v>43830</v>
      </c>
      <c r="T111" s="3">
        <v>44713</v>
      </c>
      <c r="U111" s="96" t="s">
        <v>5651</v>
      </c>
      <c r="V111" s="96" t="s">
        <v>5622</v>
      </c>
      <c r="W111" s="96" t="s">
        <v>5622</v>
      </c>
      <c r="X111" s="96" t="s">
        <v>5651</v>
      </c>
      <c r="Y111" s="96" t="s">
        <v>5736</v>
      </c>
    </row>
    <row r="112" spans="1:25" x14ac:dyDescent="0.3">
      <c r="A112" s="51">
        <v>1327</v>
      </c>
      <c r="B112" s="96" t="s">
        <v>5883</v>
      </c>
      <c r="C112" s="3">
        <v>42489</v>
      </c>
      <c r="D112" s="3">
        <v>42492</v>
      </c>
      <c r="E112" s="96" t="s">
        <v>5614</v>
      </c>
      <c r="F112" s="96" t="s">
        <v>5834</v>
      </c>
      <c r="G112" s="96" t="s">
        <v>5646</v>
      </c>
      <c r="H112" s="96"/>
      <c r="I112" s="96" t="s">
        <v>5647</v>
      </c>
      <c r="J112" s="96"/>
      <c r="K112" s="96">
        <v>57.95</v>
      </c>
      <c r="L112" s="96"/>
      <c r="M112" s="96">
        <v>56.87</v>
      </c>
      <c r="N112" s="96" t="s">
        <v>5627</v>
      </c>
      <c r="O112" s="96" t="s">
        <v>5632</v>
      </c>
      <c r="P112" s="96" t="s">
        <v>5619</v>
      </c>
      <c r="Q112" s="96" t="s">
        <v>3924</v>
      </c>
      <c r="R112" s="96" t="s">
        <v>5662</v>
      </c>
      <c r="S112" s="3">
        <v>43647</v>
      </c>
      <c r="T112" s="3">
        <v>44286</v>
      </c>
      <c r="U112" s="96" t="s">
        <v>5651</v>
      </c>
      <c r="V112" s="96" t="s">
        <v>5622</v>
      </c>
      <c r="W112" s="96" t="s">
        <v>5622</v>
      </c>
      <c r="X112" s="96" t="s">
        <v>5651</v>
      </c>
      <c r="Y112" s="96" t="s">
        <v>5736</v>
      </c>
    </row>
    <row r="113" spans="1:25" x14ac:dyDescent="0.3">
      <c r="A113" s="51">
        <v>1329</v>
      </c>
      <c r="B113" s="96" t="s">
        <v>5884</v>
      </c>
      <c r="C113" s="3">
        <v>42489</v>
      </c>
      <c r="D113" s="3">
        <v>42492</v>
      </c>
      <c r="E113" s="96" t="s">
        <v>5614</v>
      </c>
      <c r="F113" s="96" t="s">
        <v>5834</v>
      </c>
      <c r="G113" s="96" t="s">
        <v>5646</v>
      </c>
      <c r="H113" s="96" t="s">
        <v>5625</v>
      </c>
      <c r="I113" s="96" t="s">
        <v>5647</v>
      </c>
      <c r="J113" s="96" t="s">
        <v>5655</v>
      </c>
      <c r="K113" s="96">
        <v>112.3</v>
      </c>
      <c r="L113" s="96">
        <v>40</v>
      </c>
      <c r="M113" s="96">
        <v>110</v>
      </c>
      <c r="N113" s="96" t="s">
        <v>5627</v>
      </c>
      <c r="O113" s="96" t="s">
        <v>5632</v>
      </c>
      <c r="P113" s="96" t="s">
        <v>5619</v>
      </c>
      <c r="Q113" s="96" t="s">
        <v>3924</v>
      </c>
      <c r="R113" s="96" t="s">
        <v>5885</v>
      </c>
      <c r="S113" s="3">
        <v>44531</v>
      </c>
      <c r="T113" s="3">
        <v>44531</v>
      </c>
      <c r="U113" s="96" t="s">
        <v>5651</v>
      </c>
      <c r="V113" s="96" t="s">
        <v>5622</v>
      </c>
      <c r="W113" s="96" t="s">
        <v>5622</v>
      </c>
      <c r="X113" s="96" t="s">
        <v>5651</v>
      </c>
      <c r="Y113" s="96" t="s">
        <v>5623</v>
      </c>
    </row>
    <row r="114" spans="1:25" x14ac:dyDescent="0.3">
      <c r="A114" s="51">
        <v>1330</v>
      </c>
      <c r="B114" s="96" t="s">
        <v>5886</v>
      </c>
      <c r="C114" s="3">
        <v>42492</v>
      </c>
      <c r="D114" s="3">
        <v>42492</v>
      </c>
      <c r="E114" s="96" t="s">
        <v>5614</v>
      </c>
      <c r="F114" s="96" t="s">
        <v>5834</v>
      </c>
      <c r="G114" s="96" t="s">
        <v>5625</v>
      </c>
      <c r="H114" s="96"/>
      <c r="I114" s="96" t="s">
        <v>5655</v>
      </c>
      <c r="J114" s="96"/>
      <c r="K114" s="96">
        <v>300</v>
      </c>
      <c r="L114" s="96"/>
      <c r="M114" s="96">
        <v>120</v>
      </c>
      <c r="N114" s="96" t="s">
        <v>5627</v>
      </c>
      <c r="O114" s="96" t="s">
        <v>5820</v>
      </c>
      <c r="P114" s="96" t="s">
        <v>5619</v>
      </c>
      <c r="Q114" s="96" t="s">
        <v>3924</v>
      </c>
      <c r="R114" s="96" t="s">
        <v>5887</v>
      </c>
      <c r="S114" s="3">
        <v>43617</v>
      </c>
      <c r="T114" s="3">
        <v>44896</v>
      </c>
      <c r="U114" s="96" t="s">
        <v>5651</v>
      </c>
      <c r="V114" s="96" t="s">
        <v>5622</v>
      </c>
      <c r="W114" s="96" t="s">
        <v>5622</v>
      </c>
      <c r="X114" s="96" t="s">
        <v>5651</v>
      </c>
      <c r="Y114" s="96" t="s">
        <v>5623</v>
      </c>
    </row>
    <row r="115" spans="1:25" x14ac:dyDescent="0.3">
      <c r="A115" s="51">
        <v>1335</v>
      </c>
      <c r="B115" s="96" t="s">
        <v>5888</v>
      </c>
      <c r="C115" s="3">
        <v>42492</v>
      </c>
      <c r="D115" s="3">
        <v>42492</v>
      </c>
      <c r="E115" s="96" t="s">
        <v>5614</v>
      </c>
      <c r="F115" s="96" t="s">
        <v>5834</v>
      </c>
      <c r="G115" s="96" t="s">
        <v>5646</v>
      </c>
      <c r="H115" s="96"/>
      <c r="I115" s="96" t="s">
        <v>5647</v>
      </c>
      <c r="J115" s="96"/>
      <c r="K115" s="96">
        <v>106.9</v>
      </c>
      <c r="L115" s="96"/>
      <c r="M115" s="96">
        <v>105.2</v>
      </c>
      <c r="N115" s="96" t="s">
        <v>5627</v>
      </c>
      <c r="O115" s="96" t="s">
        <v>5632</v>
      </c>
      <c r="P115" s="96" t="s">
        <v>5619</v>
      </c>
      <c r="Q115" s="96" t="s">
        <v>3924</v>
      </c>
      <c r="R115" s="96" t="s">
        <v>5889</v>
      </c>
      <c r="S115" s="3">
        <v>43709</v>
      </c>
      <c r="T115" s="3">
        <v>44303</v>
      </c>
      <c r="U115" s="96" t="s">
        <v>5651</v>
      </c>
      <c r="V115" s="96" t="s">
        <v>5622</v>
      </c>
      <c r="W115" s="96" t="s">
        <v>5622</v>
      </c>
      <c r="X115" s="96" t="s">
        <v>5651</v>
      </c>
      <c r="Y115" s="96" t="s">
        <v>5623</v>
      </c>
    </row>
    <row r="116" spans="1:25" x14ac:dyDescent="0.3">
      <c r="A116" s="51">
        <v>1336</v>
      </c>
      <c r="B116" s="96" t="s">
        <v>5890</v>
      </c>
      <c r="C116" s="3">
        <v>42487</v>
      </c>
      <c r="D116" s="3">
        <v>42492</v>
      </c>
      <c r="E116" s="96" t="s">
        <v>5614</v>
      </c>
      <c r="F116" s="96" t="s">
        <v>5834</v>
      </c>
      <c r="G116" s="96" t="s">
        <v>5646</v>
      </c>
      <c r="H116" s="96"/>
      <c r="I116" s="96" t="s">
        <v>5647</v>
      </c>
      <c r="J116" s="96"/>
      <c r="K116" s="96">
        <v>380.1</v>
      </c>
      <c r="L116" s="96"/>
      <c r="M116" s="96">
        <v>375</v>
      </c>
      <c r="N116" s="96" t="s">
        <v>5627</v>
      </c>
      <c r="O116" s="96" t="s">
        <v>5828</v>
      </c>
      <c r="P116" s="96" t="s">
        <v>5748</v>
      </c>
      <c r="Q116" s="96" t="s">
        <v>3924</v>
      </c>
      <c r="R116" s="96" t="s">
        <v>5891</v>
      </c>
      <c r="S116" s="3">
        <v>43800</v>
      </c>
      <c r="T116" s="3">
        <v>45042</v>
      </c>
      <c r="U116" s="96" t="s">
        <v>5651</v>
      </c>
      <c r="V116" s="96" t="s">
        <v>5622</v>
      </c>
      <c r="W116" s="96" t="s">
        <v>5622</v>
      </c>
      <c r="X116" s="96" t="s">
        <v>5651</v>
      </c>
      <c r="Y116" s="96" t="s">
        <v>5736</v>
      </c>
    </row>
    <row r="117" spans="1:25" x14ac:dyDescent="0.3">
      <c r="A117" s="51">
        <v>1339</v>
      </c>
      <c r="B117" s="96" t="s">
        <v>5892</v>
      </c>
      <c r="C117" s="3">
        <v>42489</v>
      </c>
      <c r="D117" s="3">
        <v>42492</v>
      </c>
      <c r="E117" s="96" t="s">
        <v>5614</v>
      </c>
      <c r="F117" s="96" t="s">
        <v>5834</v>
      </c>
      <c r="G117" s="96" t="s">
        <v>5646</v>
      </c>
      <c r="H117" s="96"/>
      <c r="I117" s="96" t="s">
        <v>5647</v>
      </c>
      <c r="J117" s="96"/>
      <c r="K117" s="96">
        <v>300</v>
      </c>
      <c r="L117" s="96"/>
      <c r="M117" s="96">
        <v>300</v>
      </c>
      <c r="N117" s="96" t="s">
        <v>5627</v>
      </c>
      <c r="O117" s="96" t="s">
        <v>5828</v>
      </c>
      <c r="P117" s="96" t="s">
        <v>5748</v>
      </c>
      <c r="Q117" s="96" t="s">
        <v>3924</v>
      </c>
      <c r="R117" s="96" t="s">
        <v>5893</v>
      </c>
      <c r="S117" s="3">
        <v>43677</v>
      </c>
      <c r="T117" s="3">
        <v>44268</v>
      </c>
      <c r="U117" s="96" t="s">
        <v>5651</v>
      </c>
      <c r="V117" s="96" t="s">
        <v>5622</v>
      </c>
      <c r="W117" s="96" t="s">
        <v>5622</v>
      </c>
      <c r="X117" s="96" t="s">
        <v>5651</v>
      </c>
      <c r="Y117" s="96" t="s">
        <v>5623</v>
      </c>
    </row>
    <row r="118" spans="1:25" x14ac:dyDescent="0.3">
      <c r="A118" s="51">
        <v>1341</v>
      </c>
      <c r="B118" s="96" t="s">
        <v>5894</v>
      </c>
      <c r="C118" s="3">
        <v>42486</v>
      </c>
      <c r="D118" s="3">
        <v>42492</v>
      </c>
      <c r="E118" s="96" t="s">
        <v>5614</v>
      </c>
      <c r="F118" s="96" t="s">
        <v>5834</v>
      </c>
      <c r="G118" s="96" t="s">
        <v>5646</v>
      </c>
      <c r="H118" s="96"/>
      <c r="I118" s="96" t="s">
        <v>5647</v>
      </c>
      <c r="J118" s="96"/>
      <c r="K118" s="96">
        <v>254.1</v>
      </c>
      <c r="L118" s="96"/>
      <c r="M118" s="96">
        <v>250</v>
      </c>
      <c r="N118" s="96" t="s">
        <v>5627</v>
      </c>
      <c r="O118" s="96" t="s">
        <v>5828</v>
      </c>
      <c r="P118" s="96" t="s">
        <v>5748</v>
      </c>
      <c r="Q118" s="96" t="s">
        <v>5749</v>
      </c>
      <c r="R118" s="96" t="s">
        <v>5895</v>
      </c>
      <c r="S118" s="3">
        <v>43800</v>
      </c>
      <c r="T118" s="3">
        <v>44331</v>
      </c>
      <c r="U118" s="96" t="s">
        <v>5651</v>
      </c>
      <c r="V118" s="96" t="s">
        <v>5622</v>
      </c>
      <c r="W118" s="96" t="s">
        <v>5622</v>
      </c>
      <c r="X118" s="96" t="s">
        <v>5651</v>
      </c>
      <c r="Y118" s="96" t="s">
        <v>5623</v>
      </c>
    </row>
    <row r="119" spans="1:25" x14ac:dyDescent="0.3">
      <c r="A119" s="51">
        <v>1347</v>
      </c>
      <c r="B119" s="96" t="s">
        <v>5896</v>
      </c>
      <c r="C119" s="3">
        <v>42492</v>
      </c>
      <c r="D119" s="3">
        <v>42492</v>
      </c>
      <c r="E119" s="96" t="s">
        <v>5614</v>
      </c>
      <c r="F119" s="96" t="s">
        <v>5834</v>
      </c>
      <c r="G119" s="96" t="s">
        <v>5616</v>
      </c>
      <c r="H119" s="96"/>
      <c r="I119" s="96" t="s">
        <v>5616</v>
      </c>
      <c r="J119" s="96"/>
      <c r="K119" s="96">
        <v>310</v>
      </c>
      <c r="L119" s="96"/>
      <c r="M119" s="96">
        <v>303</v>
      </c>
      <c r="N119" s="96" t="s">
        <v>5617</v>
      </c>
      <c r="O119" s="96" t="s">
        <v>5828</v>
      </c>
      <c r="P119" s="96" t="s">
        <v>5748</v>
      </c>
      <c r="Q119" s="96" t="s">
        <v>5749</v>
      </c>
      <c r="R119" s="96" t="s">
        <v>5897</v>
      </c>
      <c r="S119" s="3">
        <v>43677</v>
      </c>
      <c r="T119" s="3">
        <v>44530</v>
      </c>
      <c r="U119" s="96" t="s">
        <v>5651</v>
      </c>
      <c r="V119" s="96" t="s">
        <v>5622</v>
      </c>
      <c r="W119" s="96" t="s">
        <v>5622</v>
      </c>
      <c r="X119" s="96" t="s">
        <v>5651</v>
      </c>
      <c r="Y119" s="96" t="s">
        <v>5623</v>
      </c>
    </row>
    <row r="120" spans="1:25" x14ac:dyDescent="0.3">
      <c r="A120" s="51">
        <v>1349</v>
      </c>
      <c r="B120" s="96" t="s">
        <v>5898</v>
      </c>
      <c r="C120" s="3">
        <v>42853</v>
      </c>
      <c r="D120" s="3">
        <v>42856</v>
      </c>
      <c r="E120" s="96" t="s">
        <v>5614</v>
      </c>
      <c r="F120" s="96" t="s">
        <v>5899</v>
      </c>
      <c r="G120" s="96" t="s">
        <v>5646</v>
      </c>
      <c r="H120" s="96" t="s">
        <v>5625</v>
      </c>
      <c r="I120" s="96" t="s">
        <v>5647</v>
      </c>
      <c r="J120" s="96" t="s">
        <v>5655</v>
      </c>
      <c r="K120" s="96">
        <v>101.4</v>
      </c>
      <c r="L120" s="96">
        <v>101.3</v>
      </c>
      <c r="M120" s="96">
        <v>100</v>
      </c>
      <c r="N120" s="96" t="s">
        <v>5627</v>
      </c>
      <c r="O120" s="96" t="s">
        <v>5723</v>
      </c>
      <c r="P120" s="96" t="s">
        <v>5619</v>
      </c>
      <c r="Q120" s="96" t="s">
        <v>5649</v>
      </c>
      <c r="R120" s="96" t="s">
        <v>5900</v>
      </c>
      <c r="S120" s="3">
        <v>44196</v>
      </c>
      <c r="T120" s="3">
        <v>45107</v>
      </c>
      <c r="U120" s="96" t="s">
        <v>5651</v>
      </c>
      <c r="V120" s="96" t="s">
        <v>5622</v>
      </c>
      <c r="W120" s="96" t="s">
        <v>5622</v>
      </c>
      <c r="X120" s="96" t="s">
        <v>5651</v>
      </c>
      <c r="Y120" s="96" t="s">
        <v>5623</v>
      </c>
    </row>
    <row r="121" spans="1:25" x14ac:dyDescent="0.3">
      <c r="A121" s="51">
        <v>1350</v>
      </c>
      <c r="B121" s="96" t="s">
        <v>5901</v>
      </c>
      <c r="C121" s="3">
        <v>42856</v>
      </c>
      <c r="D121" s="3">
        <v>42856</v>
      </c>
      <c r="E121" s="96" t="s">
        <v>5614</v>
      </c>
      <c r="F121" s="96" t="s">
        <v>5899</v>
      </c>
      <c r="G121" s="96" t="s">
        <v>5646</v>
      </c>
      <c r="H121" s="96"/>
      <c r="I121" s="96" t="s">
        <v>5647</v>
      </c>
      <c r="J121" s="96"/>
      <c r="K121" s="96">
        <v>20.32</v>
      </c>
      <c r="L121" s="96"/>
      <c r="M121" s="96">
        <v>20</v>
      </c>
      <c r="N121" s="96" t="s">
        <v>5627</v>
      </c>
      <c r="O121" s="96" t="s">
        <v>5763</v>
      </c>
      <c r="P121" s="96" t="s">
        <v>5619</v>
      </c>
      <c r="Q121" s="96" t="s">
        <v>5649</v>
      </c>
      <c r="R121" s="96" t="s">
        <v>5902</v>
      </c>
      <c r="S121" s="3">
        <v>43830</v>
      </c>
      <c r="T121" s="3">
        <v>44606</v>
      </c>
      <c r="U121" s="96" t="s">
        <v>5651</v>
      </c>
      <c r="V121" s="96" t="s">
        <v>5622</v>
      </c>
      <c r="W121" s="96" t="s">
        <v>5622</v>
      </c>
      <c r="X121" s="96" t="s">
        <v>5651</v>
      </c>
      <c r="Y121" s="96" t="s">
        <v>5736</v>
      </c>
    </row>
    <row r="122" spans="1:25" x14ac:dyDescent="0.3">
      <c r="A122" s="51">
        <v>1354</v>
      </c>
      <c r="B122" s="96" t="s">
        <v>5903</v>
      </c>
      <c r="C122" s="3">
        <v>42850</v>
      </c>
      <c r="D122" s="3">
        <v>42856</v>
      </c>
      <c r="E122" s="96" t="s">
        <v>5614</v>
      </c>
      <c r="F122" s="96" t="s">
        <v>5899</v>
      </c>
      <c r="G122" s="96" t="s">
        <v>5616</v>
      </c>
      <c r="H122" s="96"/>
      <c r="I122" s="96" t="s">
        <v>5616</v>
      </c>
      <c r="J122" s="96"/>
      <c r="K122" s="96">
        <v>153</v>
      </c>
      <c r="L122" s="96"/>
      <c r="M122" s="96">
        <v>150</v>
      </c>
      <c r="N122" s="96" t="s">
        <v>5627</v>
      </c>
      <c r="O122" s="96" t="s">
        <v>5723</v>
      </c>
      <c r="P122" s="96" t="s">
        <v>5619</v>
      </c>
      <c r="Q122" s="96" t="s">
        <v>5649</v>
      </c>
      <c r="R122" s="96" t="s">
        <v>5858</v>
      </c>
      <c r="S122" s="3">
        <v>44166</v>
      </c>
      <c r="T122" s="3">
        <v>44971</v>
      </c>
      <c r="U122" s="96" t="s">
        <v>5651</v>
      </c>
      <c r="V122" s="96" t="s">
        <v>5622</v>
      </c>
      <c r="W122" s="96" t="s">
        <v>5622</v>
      </c>
      <c r="X122" s="96" t="s">
        <v>5651</v>
      </c>
      <c r="Y122" s="96"/>
    </row>
    <row r="123" spans="1:25" x14ac:dyDescent="0.3">
      <c r="A123" s="51">
        <v>1363</v>
      </c>
      <c r="B123" s="96" t="s">
        <v>5904</v>
      </c>
      <c r="C123" s="3">
        <v>42854</v>
      </c>
      <c r="D123" s="3">
        <v>42856</v>
      </c>
      <c r="E123" s="96" t="s">
        <v>5614</v>
      </c>
      <c r="F123" s="96" t="s">
        <v>5899</v>
      </c>
      <c r="G123" s="96" t="s">
        <v>5616</v>
      </c>
      <c r="H123" s="96"/>
      <c r="I123" s="96" t="s">
        <v>5616</v>
      </c>
      <c r="J123" s="96"/>
      <c r="K123" s="96">
        <v>84.25</v>
      </c>
      <c r="L123" s="96"/>
      <c r="M123" s="96">
        <v>80.8</v>
      </c>
      <c r="N123" s="96" t="s">
        <v>5627</v>
      </c>
      <c r="O123" s="96" t="s">
        <v>5723</v>
      </c>
      <c r="P123" s="96" t="s">
        <v>5619</v>
      </c>
      <c r="Q123" s="96" t="s">
        <v>5649</v>
      </c>
      <c r="R123" s="96" t="s">
        <v>5905</v>
      </c>
      <c r="S123" s="3">
        <v>43830</v>
      </c>
      <c r="T123" s="3">
        <v>44303</v>
      </c>
      <c r="U123" s="96" t="s">
        <v>5651</v>
      </c>
      <c r="V123" s="96" t="s">
        <v>5622</v>
      </c>
      <c r="W123" s="96" t="s">
        <v>5622</v>
      </c>
      <c r="X123" s="96" t="s">
        <v>5651</v>
      </c>
      <c r="Y123" s="96" t="s">
        <v>5623</v>
      </c>
    </row>
    <row r="124" spans="1:25" x14ac:dyDescent="0.3">
      <c r="A124" s="51">
        <v>1367</v>
      </c>
      <c r="B124" s="96" t="s">
        <v>5906</v>
      </c>
      <c r="C124" s="3">
        <v>42853</v>
      </c>
      <c r="D124" s="3">
        <v>42856</v>
      </c>
      <c r="E124" s="96" t="s">
        <v>5614</v>
      </c>
      <c r="F124" s="96" t="s">
        <v>5899</v>
      </c>
      <c r="G124" s="96" t="s">
        <v>5625</v>
      </c>
      <c r="H124" s="96"/>
      <c r="I124" s="96" t="s">
        <v>5655</v>
      </c>
      <c r="J124" s="96"/>
      <c r="K124" s="96">
        <v>26.25</v>
      </c>
      <c r="L124" s="96"/>
      <c r="M124" s="96">
        <v>25</v>
      </c>
      <c r="N124" s="96" t="s">
        <v>5627</v>
      </c>
      <c r="O124" s="96" t="s">
        <v>5760</v>
      </c>
      <c r="P124" s="96" t="s">
        <v>5619</v>
      </c>
      <c r="Q124" s="96" t="s">
        <v>5649</v>
      </c>
      <c r="R124" s="96" t="s">
        <v>5907</v>
      </c>
      <c r="S124" s="3">
        <v>43831</v>
      </c>
      <c r="T124" s="3">
        <v>44334</v>
      </c>
      <c r="U124" s="96" t="s">
        <v>5651</v>
      </c>
      <c r="V124" s="96" t="s">
        <v>5622</v>
      </c>
      <c r="W124" s="96" t="s">
        <v>5622</v>
      </c>
      <c r="X124" s="96" t="s">
        <v>5651</v>
      </c>
      <c r="Y124" s="96"/>
    </row>
    <row r="125" spans="1:25" x14ac:dyDescent="0.3">
      <c r="A125" s="51">
        <v>1368</v>
      </c>
      <c r="B125" s="96" t="s">
        <v>5908</v>
      </c>
      <c r="C125" s="3">
        <v>42856</v>
      </c>
      <c r="D125" s="3">
        <v>42856</v>
      </c>
      <c r="E125" s="96" t="s">
        <v>5614</v>
      </c>
      <c r="F125" s="96" t="s">
        <v>5899</v>
      </c>
      <c r="G125" s="96" t="s">
        <v>5625</v>
      </c>
      <c r="H125" s="96"/>
      <c r="I125" s="96" t="s">
        <v>5655</v>
      </c>
      <c r="J125" s="96"/>
      <c r="K125" s="96">
        <v>94.5</v>
      </c>
      <c r="L125" s="96"/>
      <c r="M125" s="96">
        <v>91.3</v>
      </c>
      <c r="N125" s="96" t="s">
        <v>5627</v>
      </c>
      <c r="O125" s="96" t="s">
        <v>5771</v>
      </c>
      <c r="P125" s="96" t="s">
        <v>5619</v>
      </c>
      <c r="Q125" s="96" t="s">
        <v>5649</v>
      </c>
      <c r="R125" s="96" t="s">
        <v>5909</v>
      </c>
      <c r="S125" s="3">
        <v>44135</v>
      </c>
      <c r="T125" s="3">
        <v>45243</v>
      </c>
      <c r="U125" s="96" t="s">
        <v>5651</v>
      </c>
      <c r="V125" s="96" t="s">
        <v>5622</v>
      </c>
      <c r="W125" s="96" t="s">
        <v>5622</v>
      </c>
      <c r="X125" s="96" t="s">
        <v>5651</v>
      </c>
      <c r="Y125" s="96"/>
    </row>
    <row r="126" spans="1:25" x14ac:dyDescent="0.3">
      <c r="A126" s="51">
        <v>1374</v>
      </c>
      <c r="B126" s="96" t="s">
        <v>5910</v>
      </c>
      <c r="C126" s="3">
        <v>42856</v>
      </c>
      <c r="D126" s="3">
        <v>42856</v>
      </c>
      <c r="E126" s="96" t="s">
        <v>5614</v>
      </c>
      <c r="F126" s="96" t="s">
        <v>5899</v>
      </c>
      <c r="G126" s="96" t="s">
        <v>5625</v>
      </c>
      <c r="H126" s="96"/>
      <c r="I126" s="96" t="s">
        <v>5655</v>
      </c>
      <c r="J126" s="96"/>
      <c r="K126" s="96">
        <v>189</v>
      </c>
      <c r="L126" s="96"/>
      <c r="M126" s="96">
        <v>182.5</v>
      </c>
      <c r="N126" s="96" t="s">
        <v>5627</v>
      </c>
      <c r="O126" s="96" t="s">
        <v>5911</v>
      </c>
      <c r="P126" s="96" t="s">
        <v>5619</v>
      </c>
      <c r="Q126" s="96" t="s">
        <v>5649</v>
      </c>
      <c r="R126" s="96" t="s">
        <v>5912</v>
      </c>
      <c r="S126" s="3">
        <v>44135</v>
      </c>
      <c r="T126" s="3">
        <v>44135</v>
      </c>
      <c r="U126" s="96" t="s">
        <v>5651</v>
      </c>
      <c r="V126" s="96" t="s">
        <v>5622</v>
      </c>
      <c r="W126" s="96" t="s">
        <v>5622</v>
      </c>
      <c r="X126" s="96" t="s">
        <v>5651</v>
      </c>
      <c r="Y126" s="96" t="s">
        <v>5623</v>
      </c>
    </row>
    <row r="127" spans="1:25" x14ac:dyDescent="0.3">
      <c r="A127" s="51">
        <v>1378</v>
      </c>
      <c r="B127" s="96" t="s">
        <v>5913</v>
      </c>
      <c r="C127" s="3">
        <v>42852</v>
      </c>
      <c r="D127" s="3">
        <v>42856</v>
      </c>
      <c r="E127" s="96" t="s">
        <v>5614</v>
      </c>
      <c r="F127" s="96" t="s">
        <v>5899</v>
      </c>
      <c r="G127" s="96" t="s">
        <v>5616</v>
      </c>
      <c r="H127" s="96"/>
      <c r="I127" s="96" t="s">
        <v>5616</v>
      </c>
      <c r="J127" s="96"/>
      <c r="K127" s="96">
        <v>80</v>
      </c>
      <c r="L127" s="96"/>
      <c r="M127" s="96">
        <v>76.349999999999994</v>
      </c>
      <c r="N127" s="96" t="s">
        <v>5665</v>
      </c>
      <c r="O127" s="96" t="s">
        <v>5692</v>
      </c>
      <c r="P127" s="96" t="s">
        <v>5619</v>
      </c>
      <c r="Q127" s="96" t="s">
        <v>5649</v>
      </c>
      <c r="R127" s="96" t="s">
        <v>5914</v>
      </c>
      <c r="S127" s="3">
        <v>44113</v>
      </c>
      <c r="T127" s="3">
        <v>45215</v>
      </c>
      <c r="U127" s="96" t="s">
        <v>5651</v>
      </c>
      <c r="V127" s="96" t="s">
        <v>5622</v>
      </c>
      <c r="W127" s="96" t="s">
        <v>5622</v>
      </c>
      <c r="X127" s="96" t="s">
        <v>5651</v>
      </c>
      <c r="Y127" s="96" t="s">
        <v>5623</v>
      </c>
    </row>
    <row r="128" spans="1:25" x14ac:dyDescent="0.3">
      <c r="A128" s="51">
        <v>1379</v>
      </c>
      <c r="B128" s="96" t="s">
        <v>5915</v>
      </c>
      <c r="C128" s="3">
        <v>42851</v>
      </c>
      <c r="D128" s="3">
        <v>42856</v>
      </c>
      <c r="E128" s="96" t="s">
        <v>5614</v>
      </c>
      <c r="F128" s="96" t="s">
        <v>5899</v>
      </c>
      <c r="G128" s="96" t="s">
        <v>5646</v>
      </c>
      <c r="H128" s="96"/>
      <c r="I128" s="96" t="s">
        <v>5647</v>
      </c>
      <c r="J128" s="96"/>
      <c r="K128" s="96">
        <v>156</v>
      </c>
      <c r="L128" s="96"/>
      <c r="M128" s="96">
        <v>150</v>
      </c>
      <c r="N128" s="96" t="s">
        <v>5665</v>
      </c>
      <c r="O128" s="96" t="s">
        <v>5706</v>
      </c>
      <c r="P128" s="96" t="s">
        <v>5619</v>
      </c>
      <c r="Q128" s="96" t="s">
        <v>5649</v>
      </c>
      <c r="R128" s="96" t="s">
        <v>5916</v>
      </c>
      <c r="S128" s="3">
        <v>44440</v>
      </c>
      <c r="T128" s="3">
        <v>45291</v>
      </c>
      <c r="U128" s="96" t="s">
        <v>5651</v>
      </c>
      <c r="V128" s="96" t="s">
        <v>5622</v>
      </c>
      <c r="W128" s="96" t="s">
        <v>5622</v>
      </c>
      <c r="X128" s="96" t="s">
        <v>5651</v>
      </c>
      <c r="Y128" s="96" t="s">
        <v>5736</v>
      </c>
    </row>
    <row r="129" spans="1:25" x14ac:dyDescent="0.3">
      <c r="A129" s="51">
        <v>1380</v>
      </c>
      <c r="B129" s="96" t="s">
        <v>5917</v>
      </c>
      <c r="C129" s="3">
        <v>42851</v>
      </c>
      <c r="D129" s="3">
        <v>42856</v>
      </c>
      <c r="E129" s="96" t="s">
        <v>5614</v>
      </c>
      <c r="F129" s="96" t="s">
        <v>5899</v>
      </c>
      <c r="G129" s="96" t="s">
        <v>5646</v>
      </c>
      <c r="H129" s="96"/>
      <c r="I129" s="96" t="s">
        <v>5647</v>
      </c>
      <c r="J129" s="96"/>
      <c r="K129" s="96">
        <v>156.1</v>
      </c>
      <c r="L129" s="96"/>
      <c r="M129" s="96">
        <v>150</v>
      </c>
      <c r="N129" s="96" t="s">
        <v>5665</v>
      </c>
      <c r="O129" s="96" t="s">
        <v>5706</v>
      </c>
      <c r="P129" s="96" t="s">
        <v>5619</v>
      </c>
      <c r="Q129" s="96" t="s">
        <v>5649</v>
      </c>
      <c r="R129" s="96" t="s">
        <v>5916</v>
      </c>
      <c r="S129" s="3">
        <v>44440</v>
      </c>
      <c r="T129" s="3">
        <v>44440</v>
      </c>
      <c r="U129" s="96" t="s">
        <v>5651</v>
      </c>
      <c r="V129" s="96" t="s">
        <v>5622</v>
      </c>
      <c r="W129" s="96" t="s">
        <v>5622</v>
      </c>
      <c r="X129" s="96" t="s">
        <v>5651</v>
      </c>
      <c r="Y129" s="96" t="s">
        <v>5736</v>
      </c>
    </row>
    <row r="130" spans="1:25" x14ac:dyDescent="0.3">
      <c r="A130" s="51">
        <v>1382</v>
      </c>
      <c r="B130" s="96" t="s">
        <v>5918</v>
      </c>
      <c r="C130" s="3">
        <v>42854</v>
      </c>
      <c r="D130" s="3">
        <v>42856</v>
      </c>
      <c r="E130" s="96" t="s">
        <v>5614</v>
      </c>
      <c r="F130" s="96" t="s">
        <v>5899</v>
      </c>
      <c r="G130" s="96" t="s">
        <v>5646</v>
      </c>
      <c r="H130" s="96"/>
      <c r="I130" s="96" t="s">
        <v>5647</v>
      </c>
      <c r="J130" s="96"/>
      <c r="K130" s="96">
        <v>102.5</v>
      </c>
      <c r="L130" s="96"/>
      <c r="M130" s="96">
        <v>100</v>
      </c>
      <c r="N130" s="96" t="s">
        <v>5627</v>
      </c>
      <c r="O130" s="96" t="s">
        <v>5692</v>
      </c>
      <c r="P130" s="96" t="s">
        <v>5619</v>
      </c>
      <c r="Q130" s="96" t="s">
        <v>5649</v>
      </c>
      <c r="R130" s="96" t="s">
        <v>5919</v>
      </c>
      <c r="S130" s="3">
        <v>44530</v>
      </c>
      <c r="T130" s="3">
        <v>44530</v>
      </c>
      <c r="U130" s="96" t="s">
        <v>5651</v>
      </c>
      <c r="V130" s="96" t="s">
        <v>5622</v>
      </c>
      <c r="W130" s="96" t="s">
        <v>5622</v>
      </c>
      <c r="X130" s="96" t="s">
        <v>5651</v>
      </c>
      <c r="Y130" s="96"/>
    </row>
    <row r="131" spans="1:25" x14ac:dyDescent="0.3">
      <c r="A131" s="51">
        <v>1385</v>
      </c>
      <c r="B131" s="96" t="s">
        <v>5920</v>
      </c>
      <c r="C131" s="3">
        <v>42854</v>
      </c>
      <c r="D131" s="3">
        <v>42856</v>
      </c>
      <c r="E131" s="96" t="s">
        <v>5614</v>
      </c>
      <c r="F131" s="96" t="s">
        <v>5899</v>
      </c>
      <c r="G131" s="96" t="s">
        <v>5625</v>
      </c>
      <c r="H131" s="96" t="s">
        <v>5646</v>
      </c>
      <c r="I131" s="96" t="s">
        <v>5655</v>
      </c>
      <c r="J131" s="96" t="s">
        <v>5647</v>
      </c>
      <c r="K131" s="96">
        <v>47</v>
      </c>
      <c r="L131" s="96">
        <v>153.32</v>
      </c>
      <c r="M131" s="96">
        <v>150</v>
      </c>
      <c r="N131" s="96" t="s">
        <v>5627</v>
      </c>
      <c r="O131" s="96" t="s">
        <v>5706</v>
      </c>
      <c r="P131" s="96" t="s">
        <v>5619</v>
      </c>
      <c r="Q131" s="96" t="s">
        <v>5649</v>
      </c>
      <c r="R131" s="96" t="s">
        <v>5921</v>
      </c>
      <c r="S131" s="3">
        <v>44013</v>
      </c>
      <c r="T131" s="3">
        <v>45747</v>
      </c>
      <c r="U131" s="96" t="s">
        <v>5651</v>
      </c>
      <c r="V131" s="96" t="s">
        <v>5622</v>
      </c>
      <c r="W131" s="96" t="s">
        <v>5622</v>
      </c>
      <c r="X131" s="96" t="s">
        <v>5651</v>
      </c>
      <c r="Y131" s="96"/>
    </row>
    <row r="132" spans="1:25" x14ac:dyDescent="0.3">
      <c r="A132" s="51">
        <v>1389</v>
      </c>
      <c r="B132" s="96" t="s">
        <v>5922</v>
      </c>
      <c r="C132" s="3">
        <v>42856</v>
      </c>
      <c r="D132" s="3">
        <v>42856</v>
      </c>
      <c r="E132" s="96" t="s">
        <v>5614</v>
      </c>
      <c r="F132" s="96" t="s">
        <v>5899</v>
      </c>
      <c r="G132" s="96" t="s">
        <v>5646</v>
      </c>
      <c r="H132" s="96"/>
      <c r="I132" s="96" t="s">
        <v>5647</v>
      </c>
      <c r="J132" s="96"/>
      <c r="K132" s="96">
        <v>128.19999999999999</v>
      </c>
      <c r="L132" s="96"/>
      <c r="M132" s="96">
        <v>125</v>
      </c>
      <c r="N132" s="96" t="s">
        <v>5627</v>
      </c>
      <c r="O132" s="96" t="s">
        <v>5706</v>
      </c>
      <c r="P132" s="96" t="s">
        <v>5619</v>
      </c>
      <c r="Q132" s="96" t="s">
        <v>5649</v>
      </c>
      <c r="R132" s="96" t="s">
        <v>5726</v>
      </c>
      <c r="S132" s="3">
        <v>44195</v>
      </c>
      <c r="T132" s="3">
        <v>45214</v>
      </c>
      <c r="U132" s="96" t="s">
        <v>5651</v>
      </c>
      <c r="V132" s="96" t="s">
        <v>5622</v>
      </c>
      <c r="W132" s="96" t="s">
        <v>5622</v>
      </c>
      <c r="X132" s="96" t="s">
        <v>5651</v>
      </c>
      <c r="Y132" s="96"/>
    </row>
    <row r="133" spans="1:25" x14ac:dyDescent="0.3">
      <c r="A133" s="51">
        <v>1391</v>
      </c>
      <c r="B133" s="96" t="s">
        <v>5923</v>
      </c>
      <c r="C133" s="3">
        <v>42854</v>
      </c>
      <c r="D133" s="3">
        <v>42856</v>
      </c>
      <c r="E133" s="96" t="s">
        <v>5614</v>
      </c>
      <c r="F133" s="96" t="s">
        <v>5899</v>
      </c>
      <c r="G133" s="96" t="s">
        <v>5646</v>
      </c>
      <c r="H133" s="96"/>
      <c r="I133" s="96" t="s">
        <v>5647</v>
      </c>
      <c r="J133" s="96"/>
      <c r="K133" s="96">
        <v>205.1</v>
      </c>
      <c r="L133" s="96"/>
      <c r="M133" s="96">
        <v>200</v>
      </c>
      <c r="N133" s="96" t="s">
        <v>5627</v>
      </c>
      <c r="O133" s="96" t="s">
        <v>5706</v>
      </c>
      <c r="P133" s="96" t="s">
        <v>5619</v>
      </c>
      <c r="Q133" s="96" t="s">
        <v>5649</v>
      </c>
      <c r="R133" s="96" t="s">
        <v>5916</v>
      </c>
      <c r="S133" s="3">
        <v>44530</v>
      </c>
      <c r="T133" s="3">
        <v>45214</v>
      </c>
      <c r="U133" s="96" t="s">
        <v>5651</v>
      </c>
      <c r="V133" s="96" t="s">
        <v>5622</v>
      </c>
      <c r="W133" s="96" t="s">
        <v>5622</v>
      </c>
      <c r="X133" s="96" t="s">
        <v>5651</v>
      </c>
      <c r="Y133" s="96"/>
    </row>
    <row r="134" spans="1:25" x14ac:dyDescent="0.3">
      <c r="A134" s="51">
        <v>1392</v>
      </c>
      <c r="B134" s="96" t="s">
        <v>5924</v>
      </c>
      <c r="C134" s="3">
        <v>42853</v>
      </c>
      <c r="D134" s="3">
        <v>42856</v>
      </c>
      <c r="E134" s="96" t="s">
        <v>5614</v>
      </c>
      <c r="F134" s="96" t="s">
        <v>5899</v>
      </c>
      <c r="G134" s="96" t="s">
        <v>5646</v>
      </c>
      <c r="H134" s="96"/>
      <c r="I134" s="96" t="s">
        <v>5647</v>
      </c>
      <c r="J134" s="96"/>
      <c r="K134" s="96">
        <v>40.69</v>
      </c>
      <c r="L134" s="96"/>
      <c r="M134" s="96">
        <v>40</v>
      </c>
      <c r="N134" s="96" t="s">
        <v>5627</v>
      </c>
      <c r="O134" s="96" t="s">
        <v>5706</v>
      </c>
      <c r="P134" s="96" t="s">
        <v>5619</v>
      </c>
      <c r="Q134" s="96" t="s">
        <v>5649</v>
      </c>
      <c r="R134" s="96" t="s">
        <v>5925</v>
      </c>
      <c r="S134" s="3">
        <v>44501</v>
      </c>
      <c r="T134" s="3">
        <v>44501</v>
      </c>
      <c r="U134" s="96" t="s">
        <v>5651</v>
      </c>
      <c r="V134" s="96" t="s">
        <v>5622</v>
      </c>
      <c r="W134" s="96" t="s">
        <v>5622</v>
      </c>
      <c r="X134" s="96" t="s">
        <v>5651</v>
      </c>
      <c r="Y134" s="96"/>
    </row>
    <row r="135" spans="1:25" x14ac:dyDescent="0.3">
      <c r="A135" s="51">
        <v>1394</v>
      </c>
      <c r="B135" s="96" t="s">
        <v>5926</v>
      </c>
      <c r="C135" s="3">
        <v>42854</v>
      </c>
      <c r="D135" s="3">
        <v>42856</v>
      </c>
      <c r="E135" s="96" t="s">
        <v>5614</v>
      </c>
      <c r="F135" s="96" t="s">
        <v>5899</v>
      </c>
      <c r="G135" s="96" t="s">
        <v>5646</v>
      </c>
      <c r="H135" s="96"/>
      <c r="I135" s="96" t="s">
        <v>5647</v>
      </c>
      <c r="J135" s="96"/>
      <c r="K135" s="96">
        <v>207.4</v>
      </c>
      <c r="L135" s="96"/>
      <c r="M135" s="96">
        <v>200</v>
      </c>
      <c r="N135" s="96" t="s">
        <v>5627</v>
      </c>
      <c r="O135" s="96" t="s">
        <v>5632</v>
      </c>
      <c r="P135" s="96" t="s">
        <v>5619</v>
      </c>
      <c r="Q135" s="96" t="s">
        <v>5649</v>
      </c>
      <c r="R135" s="96" t="s">
        <v>5927</v>
      </c>
      <c r="S135" s="3">
        <v>44530</v>
      </c>
      <c r="T135" s="3">
        <v>44941</v>
      </c>
      <c r="U135" s="96" t="s">
        <v>5651</v>
      </c>
      <c r="V135" s="96" t="s">
        <v>5622</v>
      </c>
      <c r="W135" s="96" t="s">
        <v>5622</v>
      </c>
      <c r="X135" s="96" t="s">
        <v>5651</v>
      </c>
      <c r="Y135" s="96" t="s">
        <v>5736</v>
      </c>
    </row>
    <row r="136" spans="1:25" x14ac:dyDescent="0.3">
      <c r="A136" s="51">
        <v>1397</v>
      </c>
      <c r="B136" s="96" t="s">
        <v>5928</v>
      </c>
      <c r="C136" s="3">
        <v>42854</v>
      </c>
      <c r="D136" s="3">
        <v>42856</v>
      </c>
      <c r="E136" s="96" t="s">
        <v>5614</v>
      </c>
      <c r="F136" s="96" t="s">
        <v>5899</v>
      </c>
      <c r="G136" s="96" t="s">
        <v>5646</v>
      </c>
      <c r="H136" s="96"/>
      <c r="I136" s="96" t="s">
        <v>5647</v>
      </c>
      <c r="J136" s="96"/>
      <c r="K136" s="96">
        <v>104.2</v>
      </c>
      <c r="L136" s="96"/>
      <c r="M136" s="96">
        <v>100</v>
      </c>
      <c r="N136" s="96" t="s">
        <v>5627</v>
      </c>
      <c r="O136" s="96" t="s">
        <v>5632</v>
      </c>
      <c r="P136" s="96" t="s">
        <v>5619</v>
      </c>
      <c r="Q136" s="96" t="s">
        <v>5649</v>
      </c>
      <c r="R136" s="96" t="s">
        <v>5929</v>
      </c>
      <c r="S136" s="3">
        <v>44530</v>
      </c>
      <c r="T136" s="3">
        <v>44666</v>
      </c>
      <c r="U136" s="96" t="s">
        <v>5651</v>
      </c>
      <c r="V136" s="96" t="s">
        <v>5622</v>
      </c>
      <c r="W136" s="96" t="s">
        <v>5622</v>
      </c>
      <c r="X136" s="96" t="s">
        <v>5651</v>
      </c>
      <c r="Y136" s="96" t="s">
        <v>5736</v>
      </c>
    </row>
    <row r="137" spans="1:25" x14ac:dyDescent="0.3">
      <c r="A137" s="51">
        <v>1398</v>
      </c>
      <c r="B137" s="96" t="s">
        <v>5930</v>
      </c>
      <c r="C137" s="3">
        <v>42854</v>
      </c>
      <c r="D137" s="3">
        <v>42856</v>
      </c>
      <c r="E137" s="96" t="s">
        <v>5614</v>
      </c>
      <c r="F137" s="96" t="s">
        <v>5899</v>
      </c>
      <c r="G137" s="96" t="s">
        <v>5646</v>
      </c>
      <c r="H137" s="96"/>
      <c r="I137" s="96" t="s">
        <v>5647</v>
      </c>
      <c r="J137" s="96"/>
      <c r="K137" s="96">
        <v>205.1</v>
      </c>
      <c r="L137" s="96"/>
      <c r="M137" s="96">
        <v>200</v>
      </c>
      <c r="N137" s="96" t="s">
        <v>5627</v>
      </c>
      <c r="O137" s="96" t="s">
        <v>5632</v>
      </c>
      <c r="P137" s="96" t="s">
        <v>5619</v>
      </c>
      <c r="Q137" s="96" t="s">
        <v>5649</v>
      </c>
      <c r="R137" s="96" t="s">
        <v>5931</v>
      </c>
      <c r="S137" s="3">
        <v>44530</v>
      </c>
      <c r="T137" s="3">
        <v>44849</v>
      </c>
      <c r="U137" s="96" t="s">
        <v>5651</v>
      </c>
      <c r="V137" s="96" t="s">
        <v>5622</v>
      </c>
      <c r="W137" s="96" t="s">
        <v>5622</v>
      </c>
      <c r="X137" s="96" t="s">
        <v>5651</v>
      </c>
      <c r="Y137" s="96" t="s">
        <v>5736</v>
      </c>
    </row>
    <row r="138" spans="1:25" x14ac:dyDescent="0.3">
      <c r="A138" s="51">
        <v>1402</v>
      </c>
      <c r="B138" s="96" t="s">
        <v>5932</v>
      </c>
      <c r="C138" s="3">
        <v>42853</v>
      </c>
      <c r="D138" s="3">
        <v>42856</v>
      </c>
      <c r="E138" s="96" t="s">
        <v>5614</v>
      </c>
      <c r="F138" s="96" t="s">
        <v>5899</v>
      </c>
      <c r="G138" s="96" t="s">
        <v>5625</v>
      </c>
      <c r="H138" s="96" t="s">
        <v>5646</v>
      </c>
      <c r="I138" s="96" t="s">
        <v>5655</v>
      </c>
      <c r="J138" s="96" t="s">
        <v>5647</v>
      </c>
      <c r="K138" s="96">
        <v>1920</v>
      </c>
      <c r="L138" s="96">
        <v>3200</v>
      </c>
      <c r="M138" s="96">
        <v>3200</v>
      </c>
      <c r="N138" s="96" t="s">
        <v>5627</v>
      </c>
      <c r="O138" s="96" t="s">
        <v>5933</v>
      </c>
      <c r="P138" s="96" t="s">
        <v>5743</v>
      </c>
      <c r="Q138" s="96" t="s">
        <v>5934</v>
      </c>
      <c r="R138" s="96" t="s">
        <v>5935</v>
      </c>
      <c r="S138" s="3">
        <v>44196</v>
      </c>
      <c r="T138" s="3">
        <v>45291</v>
      </c>
      <c r="U138" s="96" t="s">
        <v>5651</v>
      </c>
      <c r="V138" s="96" t="s">
        <v>5622</v>
      </c>
      <c r="W138" s="96" t="s">
        <v>5622</v>
      </c>
      <c r="X138" s="96" t="s">
        <v>5651</v>
      </c>
      <c r="Y138" s="96"/>
    </row>
    <row r="139" spans="1:25" x14ac:dyDescent="0.3">
      <c r="A139" s="51">
        <v>1403</v>
      </c>
      <c r="B139" s="96" t="s">
        <v>5936</v>
      </c>
      <c r="C139" s="3">
        <v>42856</v>
      </c>
      <c r="D139" s="3">
        <v>42856</v>
      </c>
      <c r="E139" s="96" t="s">
        <v>5614</v>
      </c>
      <c r="F139" s="96" t="s">
        <v>5899</v>
      </c>
      <c r="G139" s="96" t="s">
        <v>5646</v>
      </c>
      <c r="H139" s="96" t="s">
        <v>5625</v>
      </c>
      <c r="I139" s="96" t="s">
        <v>5647</v>
      </c>
      <c r="J139" s="96" t="s">
        <v>5655</v>
      </c>
      <c r="K139" s="96">
        <v>450</v>
      </c>
      <c r="L139" s="96">
        <v>450</v>
      </c>
      <c r="M139" s="96">
        <v>450</v>
      </c>
      <c r="N139" s="96" t="s">
        <v>5627</v>
      </c>
      <c r="O139" s="96" t="s">
        <v>5805</v>
      </c>
      <c r="P139" s="96" t="s">
        <v>5743</v>
      </c>
      <c r="Q139" s="96" t="s">
        <v>5934</v>
      </c>
      <c r="R139" s="96" t="s">
        <v>5937</v>
      </c>
      <c r="S139" s="3">
        <v>44911</v>
      </c>
      <c r="T139" s="3">
        <v>44911</v>
      </c>
      <c r="U139" s="96" t="s">
        <v>5651</v>
      </c>
      <c r="V139" s="96" t="s">
        <v>5622</v>
      </c>
      <c r="W139" s="96" t="s">
        <v>5622</v>
      </c>
      <c r="X139" s="96" t="s">
        <v>5651</v>
      </c>
      <c r="Y139" s="96"/>
    </row>
    <row r="140" spans="1:25" x14ac:dyDescent="0.3">
      <c r="A140" s="51">
        <v>1405</v>
      </c>
      <c r="B140" s="96" t="s">
        <v>5938</v>
      </c>
      <c r="C140" s="3">
        <v>42853</v>
      </c>
      <c r="D140" s="3">
        <v>42856</v>
      </c>
      <c r="E140" s="96" t="s">
        <v>5614</v>
      </c>
      <c r="F140" s="96" t="s">
        <v>5899</v>
      </c>
      <c r="G140" s="96" t="s">
        <v>5646</v>
      </c>
      <c r="H140" s="96"/>
      <c r="I140" s="96" t="s">
        <v>5647</v>
      </c>
      <c r="J140" s="96"/>
      <c r="K140" s="96">
        <v>458</v>
      </c>
      <c r="L140" s="96"/>
      <c r="M140" s="96">
        <v>450</v>
      </c>
      <c r="N140" s="96" t="s">
        <v>5627</v>
      </c>
      <c r="O140" s="96" t="s">
        <v>5628</v>
      </c>
      <c r="P140" s="96" t="s">
        <v>5619</v>
      </c>
      <c r="Q140" s="96" t="s">
        <v>3924</v>
      </c>
      <c r="R140" s="96" t="s">
        <v>5656</v>
      </c>
      <c r="S140" s="3">
        <v>44196</v>
      </c>
      <c r="T140" s="3">
        <v>44196</v>
      </c>
      <c r="U140" s="96" t="s">
        <v>5651</v>
      </c>
      <c r="V140" s="96" t="s">
        <v>5622</v>
      </c>
      <c r="W140" s="96" t="s">
        <v>5622</v>
      </c>
      <c r="X140" s="96" t="s">
        <v>5651</v>
      </c>
      <c r="Y140" s="96" t="s">
        <v>5623</v>
      </c>
    </row>
    <row r="141" spans="1:25" x14ac:dyDescent="0.3">
      <c r="A141" s="51">
        <v>1406</v>
      </c>
      <c r="B141" s="96" t="s">
        <v>5939</v>
      </c>
      <c r="C141" s="3">
        <v>42856</v>
      </c>
      <c r="D141" s="3">
        <v>42856</v>
      </c>
      <c r="E141" s="96" t="s">
        <v>5614</v>
      </c>
      <c r="F141" s="96" t="s">
        <v>5899</v>
      </c>
      <c r="G141" s="96" t="s">
        <v>5646</v>
      </c>
      <c r="H141" s="96" t="s">
        <v>5625</v>
      </c>
      <c r="I141" s="96" t="s">
        <v>5647</v>
      </c>
      <c r="J141" s="96" t="s">
        <v>5655</v>
      </c>
      <c r="K141" s="96">
        <v>476.3</v>
      </c>
      <c r="L141" s="96">
        <v>229.9</v>
      </c>
      <c r="M141" s="96">
        <v>675</v>
      </c>
      <c r="N141" s="96" t="s">
        <v>5627</v>
      </c>
      <c r="O141" s="96" t="s">
        <v>5628</v>
      </c>
      <c r="P141" s="96" t="s">
        <v>5619</v>
      </c>
      <c r="Q141" s="96" t="s">
        <v>3924</v>
      </c>
      <c r="R141" s="96" t="s">
        <v>5810</v>
      </c>
      <c r="S141" s="3">
        <v>44440</v>
      </c>
      <c r="T141" s="3">
        <v>44576</v>
      </c>
      <c r="U141" s="96" t="s">
        <v>5651</v>
      </c>
      <c r="V141" s="96" t="s">
        <v>5622</v>
      </c>
      <c r="W141" s="96" t="s">
        <v>5622</v>
      </c>
      <c r="X141" s="96" t="s">
        <v>5651</v>
      </c>
      <c r="Y141" s="96" t="s">
        <v>5736</v>
      </c>
    </row>
    <row r="142" spans="1:25" x14ac:dyDescent="0.3">
      <c r="A142" s="51">
        <v>1413</v>
      </c>
      <c r="B142" s="96" t="s">
        <v>5940</v>
      </c>
      <c r="C142" s="3">
        <v>42854</v>
      </c>
      <c r="D142" s="3">
        <v>42856</v>
      </c>
      <c r="E142" s="96" t="s">
        <v>5614</v>
      </c>
      <c r="F142" s="96" t="s">
        <v>5899</v>
      </c>
      <c r="G142" s="96" t="s">
        <v>5625</v>
      </c>
      <c r="H142" s="96" t="s">
        <v>5646</v>
      </c>
      <c r="I142" s="96" t="s">
        <v>5655</v>
      </c>
      <c r="J142" s="96" t="s">
        <v>5647</v>
      </c>
      <c r="K142" s="96">
        <v>110</v>
      </c>
      <c r="L142" s="96">
        <v>110.04</v>
      </c>
      <c r="M142" s="96">
        <v>100</v>
      </c>
      <c r="N142" s="96" t="s">
        <v>5627</v>
      </c>
      <c r="O142" s="96" t="s">
        <v>5666</v>
      </c>
      <c r="P142" s="96" t="s">
        <v>5619</v>
      </c>
      <c r="Q142" s="96" t="s">
        <v>3924</v>
      </c>
      <c r="R142" s="96" t="s">
        <v>5941</v>
      </c>
      <c r="S142" s="3">
        <v>44196</v>
      </c>
      <c r="T142" s="3">
        <v>44545</v>
      </c>
      <c r="U142" s="96" t="s">
        <v>5651</v>
      </c>
      <c r="V142" s="96" t="s">
        <v>5622</v>
      </c>
      <c r="W142" s="96" t="s">
        <v>5622</v>
      </c>
      <c r="X142" s="96" t="s">
        <v>5651</v>
      </c>
      <c r="Y142" s="96" t="s">
        <v>5736</v>
      </c>
    </row>
    <row r="143" spans="1:25" x14ac:dyDescent="0.3">
      <c r="A143" s="51">
        <v>1414</v>
      </c>
      <c r="B143" s="96" t="s">
        <v>5942</v>
      </c>
      <c r="C143" s="3">
        <v>42853</v>
      </c>
      <c r="D143" s="3">
        <v>42856</v>
      </c>
      <c r="E143" s="96" t="s">
        <v>5614</v>
      </c>
      <c r="F143" s="96" t="s">
        <v>5899</v>
      </c>
      <c r="G143" s="96" t="s">
        <v>5646</v>
      </c>
      <c r="H143" s="96"/>
      <c r="I143" s="96" t="s">
        <v>5647</v>
      </c>
      <c r="J143" s="96"/>
      <c r="K143" s="96">
        <v>100</v>
      </c>
      <c r="L143" s="96"/>
      <c r="M143" s="96">
        <v>100</v>
      </c>
      <c r="N143" s="96" t="s">
        <v>5627</v>
      </c>
      <c r="O143" s="96" t="s">
        <v>5666</v>
      </c>
      <c r="P143" s="96" t="s">
        <v>5619</v>
      </c>
      <c r="Q143" s="96" t="s">
        <v>3924</v>
      </c>
      <c r="R143" s="96" t="s">
        <v>5943</v>
      </c>
      <c r="S143" s="3">
        <v>43828</v>
      </c>
      <c r="T143" s="3">
        <v>44211</v>
      </c>
      <c r="U143" s="96" t="s">
        <v>5651</v>
      </c>
      <c r="V143" s="96" t="s">
        <v>5622</v>
      </c>
      <c r="W143" s="96" t="s">
        <v>5622</v>
      </c>
      <c r="X143" s="96" t="s">
        <v>5651</v>
      </c>
      <c r="Y143" s="96" t="s">
        <v>5623</v>
      </c>
    </row>
    <row r="144" spans="1:25" x14ac:dyDescent="0.3">
      <c r="A144" s="51">
        <v>1415</v>
      </c>
      <c r="B144" s="96" t="s">
        <v>5944</v>
      </c>
      <c r="C144" s="3">
        <v>42853</v>
      </c>
      <c r="D144" s="3">
        <v>42856</v>
      </c>
      <c r="E144" s="96" t="s">
        <v>5614</v>
      </c>
      <c r="F144" s="96" t="s">
        <v>5899</v>
      </c>
      <c r="G144" s="96" t="s">
        <v>5646</v>
      </c>
      <c r="H144" s="96"/>
      <c r="I144" s="96" t="s">
        <v>5647</v>
      </c>
      <c r="J144" s="96"/>
      <c r="K144" s="96">
        <v>102.2</v>
      </c>
      <c r="L144" s="96"/>
      <c r="M144" s="96">
        <v>100</v>
      </c>
      <c r="N144" s="96" t="s">
        <v>5627</v>
      </c>
      <c r="O144" s="96" t="s">
        <v>5666</v>
      </c>
      <c r="P144" s="96" t="s">
        <v>5619</v>
      </c>
      <c r="Q144" s="96" t="s">
        <v>3924</v>
      </c>
      <c r="R144" s="96" t="s">
        <v>5945</v>
      </c>
      <c r="S144" s="3">
        <v>44501</v>
      </c>
      <c r="T144" s="3">
        <v>45214</v>
      </c>
      <c r="U144" s="96" t="s">
        <v>5651</v>
      </c>
      <c r="V144" s="96" t="s">
        <v>5622</v>
      </c>
      <c r="W144" s="96" t="s">
        <v>5622</v>
      </c>
      <c r="X144" s="96" t="s">
        <v>5651</v>
      </c>
      <c r="Y144" s="96"/>
    </row>
    <row r="145" spans="1:25" x14ac:dyDescent="0.3">
      <c r="A145" s="51">
        <v>1419</v>
      </c>
      <c r="B145" s="96" t="s">
        <v>5946</v>
      </c>
      <c r="C145" s="3">
        <v>42852</v>
      </c>
      <c r="D145" s="3">
        <v>42856</v>
      </c>
      <c r="E145" s="96" t="s">
        <v>5614</v>
      </c>
      <c r="F145" s="96" t="s">
        <v>5899</v>
      </c>
      <c r="G145" s="96" t="s">
        <v>5646</v>
      </c>
      <c r="H145" s="96" t="s">
        <v>5625</v>
      </c>
      <c r="I145" s="96" t="s">
        <v>5647</v>
      </c>
      <c r="J145" s="96" t="s">
        <v>5655</v>
      </c>
      <c r="K145" s="96">
        <v>44.88</v>
      </c>
      <c r="L145" s="96">
        <v>22.44</v>
      </c>
      <c r="M145" s="96">
        <v>54.28</v>
      </c>
      <c r="N145" s="96" t="s">
        <v>5627</v>
      </c>
      <c r="O145" s="96" t="s">
        <v>5632</v>
      </c>
      <c r="P145" s="96" t="s">
        <v>5619</v>
      </c>
      <c r="Q145" s="96" t="s">
        <v>3924</v>
      </c>
      <c r="R145" s="96" t="s">
        <v>5662</v>
      </c>
      <c r="S145" s="3">
        <v>44058</v>
      </c>
      <c r="T145" s="3">
        <v>44545</v>
      </c>
      <c r="U145" s="96" t="s">
        <v>5651</v>
      </c>
      <c r="V145" s="96" t="s">
        <v>5622</v>
      </c>
      <c r="W145" s="96" t="s">
        <v>5622</v>
      </c>
      <c r="X145" s="96" t="s">
        <v>5651</v>
      </c>
      <c r="Y145" s="96" t="s">
        <v>5623</v>
      </c>
    </row>
    <row r="146" spans="1:25" x14ac:dyDescent="0.3">
      <c r="A146" s="51">
        <v>1424</v>
      </c>
      <c r="B146" s="96" t="s">
        <v>5947</v>
      </c>
      <c r="C146" s="3">
        <v>42853</v>
      </c>
      <c r="D146" s="3">
        <v>42856</v>
      </c>
      <c r="E146" s="96" t="s">
        <v>5614</v>
      </c>
      <c r="F146" s="96" t="s">
        <v>5899</v>
      </c>
      <c r="G146" s="96" t="s">
        <v>5646</v>
      </c>
      <c r="H146" s="96"/>
      <c r="I146" s="96" t="s">
        <v>5647</v>
      </c>
      <c r="J146" s="96"/>
      <c r="K146" s="96">
        <v>524</v>
      </c>
      <c r="L146" s="96"/>
      <c r="M146" s="96">
        <v>500</v>
      </c>
      <c r="N146" s="96" t="s">
        <v>5665</v>
      </c>
      <c r="O146" s="96" t="s">
        <v>5632</v>
      </c>
      <c r="P146" s="96" t="s">
        <v>5619</v>
      </c>
      <c r="Q146" s="96" t="s">
        <v>3924</v>
      </c>
      <c r="R146" s="96" t="s">
        <v>5880</v>
      </c>
      <c r="S146" s="3">
        <v>44196</v>
      </c>
      <c r="T146" s="3">
        <v>44866</v>
      </c>
      <c r="U146" s="96" t="s">
        <v>5651</v>
      </c>
      <c r="V146" s="96" t="s">
        <v>5622</v>
      </c>
      <c r="W146" s="96" t="s">
        <v>5622</v>
      </c>
      <c r="X146" s="96" t="s">
        <v>5651</v>
      </c>
      <c r="Y146" s="96"/>
    </row>
    <row r="147" spans="1:25" x14ac:dyDescent="0.3">
      <c r="A147" s="51">
        <v>1427</v>
      </c>
      <c r="B147" s="96" t="s">
        <v>5948</v>
      </c>
      <c r="C147" s="3">
        <v>42856</v>
      </c>
      <c r="D147" s="3">
        <v>42856</v>
      </c>
      <c r="E147" s="96" t="s">
        <v>5614</v>
      </c>
      <c r="F147" s="96" t="s">
        <v>5899</v>
      </c>
      <c r="G147" s="96" t="s">
        <v>5646</v>
      </c>
      <c r="H147" s="96" t="s">
        <v>5625</v>
      </c>
      <c r="I147" s="96" t="s">
        <v>5647</v>
      </c>
      <c r="J147" s="96" t="s">
        <v>5655</v>
      </c>
      <c r="K147" s="96">
        <v>125</v>
      </c>
      <c r="L147" s="96">
        <v>60</v>
      </c>
      <c r="M147" s="96">
        <v>125</v>
      </c>
      <c r="N147" s="96" t="s">
        <v>5627</v>
      </c>
      <c r="O147" s="96" t="s">
        <v>5805</v>
      </c>
      <c r="P147" s="96" t="s">
        <v>5743</v>
      </c>
      <c r="Q147" s="96" t="s">
        <v>3926</v>
      </c>
      <c r="R147" s="96" t="s">
        <v>5949</v>
      </c>
      <c r="S147" s="3">
        <v>45412</v>
      </c>
      <c r="T147" s="3">
        <v>45412</v>
      </c>
      <c r="U147" s="96" t="s">
        <v>5651</v>
      </c>
      <c r="V147" s="96" t="s">
        <v>5622</v>
      </c>
      <c r="W147" s="96" t="s">
        <v>5622</v>
      </c>
      <c r="X147" s="96" t="s">
        <v>5651</v>
      </c>
      <c r="Y147" s="96"/>
    </row>
    <row r="148" spans="1:25" x14ac:dyDescent="0.3">
      <c r="A148" s="51">
        <v>1428</v>
      </c>
      <c r="B148" s="96" t="s">
        <v>5950</v>
      </c>
      <c r="C148" s="3">
        <v>42852</v>
      </c>
      <c r="D148" s="3">
        <v>42856</v>
      </c>
      <c r="E148" s="96" t="s">
        <v>5614</v>
      </c>
      <c r="F148" s="96" t="s">
        <v>5899</v>
      </c>
      <c r="G148" s="96" t="s">
        <v>5625</v>
      </c>
      <c r="H148" s="96"/>
      <c r="I148" s="96" t="s">
        <v>5655</v>
      </c>
      <c r="J148" s="96"/>
      <c r="K148" s="96">
        <v>10</v>
      </c>
      <c r="L148" s="96"/>
      <c r="M148" s="96">
        <v>10</v>
      </c>
      <c r="N148" s="96" t="s">
        <v>5627</v>
      </c>
      <c r="O148" s="96" t="s">
        <v>5618</v>
      </c>
      <c r="P148" s="96" t="s">
        <v>5619</v>
      </c>
      <c r="Q148" s="96" t="s">
        <v>3926</v>
      </c>
      <c r="R148" s="96" t="s">
        <v>5951</v>
      </c>
      <c r="S148" s="3">
        <v>44561</v>
      </c>
      <c r="T148" s="3">
        <v>44561</v>
      </c>
      <c r="U148" s="96" t="s">
        <v>5651</v>
      </c>
      <c r="V148" s="96" t="s">
        <v>5622</v>
      </c>
      <c r="W148" s="96" t="s">
        <v>5622</v>
      </c>
      <c r="X148" s="96" t="s">
        <v>5651</v>
      </c>
      <c r="Y148" s="96"/>
    </row>
    <row r="149" spans="1:25" x14ac:dyDescent="0.3">
      <c r="A149" s="51">
        <v>1429</v>
      </c>
      <c r="B149" s="96" t="s">
        <v>5952</v>
      </c>
      <c r="C149" s="3">
        <v>42853</v>
      </c>
      <c r="D149" s="3">
        <v>42856</v>
      </c>
      <c r="E149" s="96" t="s">
        <v>5614</v>
      </c>
      <c r="F149" s="96" t="s">
        <v>5899</v>
      </c>
      <c r="G149" s="96" t="s">
        <v>5616</v>
      </c>
      <c r="H149" s="96"/>
      <c r="I149" s="96" t="s">
        <v>5616</v>
      </c>
      <c r="J149" s="96"/>
      <c r="K149" s="96">
        <v>400</v>
      </c>
      <c r="L149" s="96"/>
      <c r="M149" s="96">
        <v>400</v>
      </c>
      <c r="N149" s="96" t="s">
        <v>5627</v>
      </c>
      <c r="O149" s="96" t="s">
        <v>5618</v>
      </c>
      <c r="P149" s="96" t="s">
        <v>5619</v>
      </c>
      <c r="Q149" s="96" t="s">
        <v>3926</v>
      </c>
      <c r="R149" s="96" t="s">
        <v>5953</v>
      </c>
      <c r="S149" s="3">
        <v>43983</v>
      </c>
      <c r="T149" s="3">
        <v>43983</v>
      </c>
      <c r="U149" s="96" t="s">
        <v>5651</v>
      </c>
      <c r="V149" s="96" t="s">
        <v>5622</v>
      </c>
      <c r="W149" s="96" t="s">
        <v>5622</v>
      </c>
      <c r="X149" s="96" t="s">
        <v>5651</v>
      </c>
      <c r="Y149" s="96" t="s">
        <v>5736</v>
      </c>
    </row>
    <row r="150" spans="1:25" x14ac:dyDescent="0.3">
      <c r="A150" s="51">
        <v>1431</v>
      </c>
      <c r="B150" s="96" t="s">
        <v>5954</v>
      </c>
      <c r="C150" s="3">
        <v>42852</v>
      </c>
      <c r="D150" s="3">
        <v>42856</v>
      </c>
      <c r="E150" s="96" t="s">
        <v>5614</v>
      </c>
      <c r="F150" s="96" t="s">
        <v>5899</v>
      </c>
      <c r="G150" s="96" t="s">
        <v>5625</v>
      </c>
      <c r="H150" s="96"/>
      <c r="I150" s="96" t="s">
        <v>5655</v>
      </c>
      <c r="J150" s="96"/>
      <c r="K150" s="96">
        <v>10</v>
      </c>
      <c r="L150" s="96"/>
      <c r="M150" s="96">
        <v>10</v>
      </c>
      <c r="N150" s="96" t="s">
        <v>5627</v>
      </c>
      <c r="O150" s="96" t="s">
        <v>5618</v>
      </c>
      <c r="P150" s="96" t="s">
        <v>5619</v>
      </c>
      <c r="Q150" s="96" t="s">
        <v>3926</v>
      </c>
      <c r="R150" s="96" t="s">
        <v>5955</v>
      </c>
      <c r="S150" s="3">
        <v>44561</v>
      </c>
      <c r="T150" s="3">
        <v>44560</v>
      </c>
      <c r="U150" s="96" t="s">
        <v>5651</v>
      </c>
      <c r="V150" s="96" t="s">
        <v>5622</v>
      </c>
      <c r="W150" s="96" t="s">
        <v>5622</v>
      </c>
      <c r="X150" s="96" t="s">
        <v>5651</v>
      </c>
      <c r="Y150" s="96"/>
    </row>
    <row r="151" spans="1:25" x14ac:dyDescent="0.3">
      <c r="A151" s="51">
        <v>1432</v>
      </c>
      <c r="B151" s="96" t="s">
        <v>5956</v>
      </c>
      <c r="C151" s="3">
        <v>42856</v>
      </c>
      <c r="D151" s="3">
        <v>42856</v>
      </c>
      <c r="E151" s="96" t="s">
        <v>5614</v>
      </c>
      <c r="F151" s="96" t="s">
        <v>5899</v>
      </c>
      <c r="G151" s="96" t="s">
        <v>5646</v>
      </c>
      <c r="H151" s="96"/>
      <c r="I151" s="96" t="s">
        <v>5647</v>
      </c>
      <c r="J151" s="96"/>
      <c r="K151" s="96">
        <v>20</v>
      </c>
      <c r="L151" s="96"/>
      <c r="M151" s="96">
        <v>20</v>
      </c>
      <c r="N151" s="96" t="s">
        <v>5627</v>
      </c>
      <c r="O151" s="96" t="s">
        <v>5618</v>
      </c>
      <c r="P151" s="96" t="s">
        <v>5619</v>
      </c>
      <c r="Q151" s="96" t="s">
        <v>3926</v>
      </c>
      <c r="R151" s="96" t="s">
        <v>5957</v>
      </c>
      <c r="S151" s="3">
        <v>43983</v>
      </c>
      <c r="T151" s="3">
        <v>44910</v>
      </c>
      <c r="U151" s="96" t="s">
        <v>5651</v>
      </c>
      <c r="V151" s="96" t="s">
        <v>5622</v>
      </c>
      <c r="W151" s="96" t="s">
        <v>5622</v>
      </c>
      <c r="X151" s="96" t="s">
        <v>5651</v>
      </c>
      <c r="Y151" s="96"/>
    </row>
    <row r="152" spans="1:25" x14ac:dyDescent="0.3">
      <c r="A152" s="51">
        <v>1434</v>
      </c>
      <c r="B152" s="96" t="s">
        <v>5958</v>
      </c>
      <c r="C152" s="3">
        <v>42853</v>
      </c>
      <c r="D152" s="3">
        <v>42856</v>
      </c>
      <c r="E152" s="96" t="s">
        <v>5614</v>
      </c>
      <c r="F152" s="96" t="s">
        <v>5899</v>
      </c>
      <c r="G152" s="96" t="s">
        <v>5625</v>
      </c>
      <c r="H152" s="96"/>
      <c r="I152" s="96" t="s">
        <v>5655</v>
      </c>
      <c r="J152" s="96"/>
      <c r="K152" s="96">
        <v>30</v>
      </c>
      <c r="L152" s="96"/>
      <c r="M152" s="96">
        <v>30</v>
      </c>
      <c r="N152" s="96" t="s">
        <v>5627</v>
      </c>
      <c r="O152" s="96" t="s">
        <v>5618</v>
      </c>
      <c r="P152" s="96" t="s">
        <v>5619</v>
      </c>
      <c r="Q152" s="96" t="s">
        <v>3926</v>
      </c>
      <c r="R152" s="96" t="s">
        <v>5959</v>
      </c>
      <c r="S152" s="3">
        <v>43830</v>
      </c>
      <c r="T152" s="3">
        <v>44060</v>
      </c>
      <c r="U152" s="96" t="s">
        <v>5651</v>
      </c>
      <c r="V152" s="96" t="s">
        <v>5622</v>
      </c>
      <c r="W152" s="96" t="s">
        <v>5622</v>
      </c>
      <c r="X152" s="96" t="s">
        <v>5651</v>
      </c>
      <c r="Y152" s="96" t="s">
        <v>5623</v>
      </c>
    </row>
    <row r="153" spans="1:25" x14ac:dyDescent="0.3">
      <c r="A153" s="51">
        <v>1435</v>
      </c>
      <c r="B153" s="96" t="s">
        <v>5960</v>
      </c>
      <c r="C153" s="3">
        <v>42849</v>
      </c>
      <c r="D153" s="3">
        <v>42856</v>
      </c>
      <c r="E153" s="96" t="s">
        <v>5614</v>
      </c>
      <c r="F153" s="96" t="s">
        <v>5899</v>
      </c>
      <c r="G153" s="96" t="s">
        <v>5646</v>
      </c>
      <c r="H153" s="96" t="s">
        <v>5625</v>
      </c>
      <c r="I153" s="96" t="s">
        <v>5647</v>
      </c>
      <c r="J153" s="96" t="s">
        <v>5655</v>
      </c>
      <c r="K153" s="96">
        <v>250</v>
      </c>
      <c r="L153" s="96">
        <v>100</v>
      </c>
      <c r="M153" s="96">
        <v>250</v>
      </c>
      <c r="N153" s="96" t="s">
        <v>5627</v>
      </c>
      <c r="O153" s="96" t="s">
        <v>5742</v>
      </c>
      <c r="P153" s="96" t="s">
        <v>5743</v>
      </c>
      <c r="Q153" s="96" t="s">
        <v>3926</v>
      </c>
      <c r="R153" s="96" t="s">
        <v>5961</v>
      </c>
      <c r="S153" s="3">
        <v>44196</v>
      </c>
      <c r="T153" s="3">
        <v>44918</v>
      </c>
      <c r="U153" s="96" t="s">
        <v>5651</v>
      </c>
      <c r="V153" s="96" t="s">
        <v>5622</v>
      </c>
      <c r="W153" s="96" t="s">
        <v>5622</v>
      </c>
      <c r="X153" s="96" t="s">
        <v>5651</v>
      </c>
      <c r="Y153" s="96"/>
    </row>
    <row r="154" spans="1:25" x14ac:dyDescent="0.3">
      <c r="A154" s="51">
        <v>1437</v>
      </c>
      <c r="B154" s="96" t="s">
        <v>5962</v>
      </c>
      <c r="C154" s="3">
        <v>42856</v>
      </c>
      <c r="D154" s="3">
        <v>42856</v>
      </c>
      <c r="E154" s="96" t="s">
        <v>5614</v>
      </c>
      <c r="F154" s="96" t="s">
        <v>5899</v>
      </c>
      <c r="G154" s="96" t="s">
        <v>5625</v>
      </c>
      <c r="H154" s="96" t="s">
        <v>5646</v>
      </c>
      <c r="I154" s="96" t="s">
        <v>5655</v>
      </c>
      <c r="J154" s="96" t="s">
        <v>5647</v>
      </c>
      <c r="K154" s="96">
        <v>400</v>
      </c>
      <c r="L154" s="96">
        <v>25</v>
      </c>
      <c r="M154" s="96">
        <v>425</v>
      </c>
      <c r="N154" s="96" t="s">
        <v>5627</v>
      </c>
      <c r="O154" s="96" t="s">
        <v>5697</v>
      </c>
      <c r="P154" s="96" t="s">
        <v>5619</v>
      </c>
      <c r="Q154" s="96" t="s">
        <v>3926</v>
      </c>
      <c r="R154" s="96" t="s">
        <v>5698</v>
      </c>
      <c r="S154" s="3">
        <v>44561</v>
      </c>
      <c r="T154" s="3">
        <v>44561</v>
      </c>
      <c r="U154" s="96" t="s">
        <v>5651</v>
      </c>
      <c r="V154" s="96" t="s">
        <v>5622</v>
      </c>
      <c r="W154" s="96" t="s">
        <v>5622</v>
      </c>
      <c r="X154" s="96" t="s">
        <v>5651</v>
      </c>
      <c r="Y154" s="96"/>
    </row>
    <row r="155" spans="1:25" x14ac:dyDescent="0.3">
      <c r="A155" s="51">
        <v>1439</v>
      </c>
      <c r="B155" s="96" t="s">
        <v>5963</v>
      </c>
      <c r="C155" s="3">
        <v>43220</v>
      </c>
      <c r="D155" s="3">
        <v>43207</v>
      </c>
      <c r="E155" s="96" t="s">
        <v>5614</v>
      </c>
      <c r="F155" s="96" t="s">
        <v>5756</v>
      </c>
      <c r="G155" s="96" t="s">
        <v>5616</v>
      </c>
      <c r="H155" s="96"/>
      <c r="I155" s="96" t="s">
        <v>5616</v>
      </c>
      <c r="J155" s="96"/>
      <c r="K155" s="96">
        <v>4.96</v>
      </c>
      <c r="L155" s="96"/>
      <c r="M155" s="96">
        <v>4.96</v>
      </c>
      <c r="N155" s="96" t="s">
        <v>5665</v>
      </c>
      <c r="O155" s="96" t="s">
        <v>5632</v>
      </c>
      <c r="P155" s="96" t="s">
        <v>5619</v>
      </c>
      <c r="Q155" s="96" t="s">
        <v>3924</v>
      </c>
      <c r="R155" s="96" t="s">
        <v>5964</v>
      </c>
      <c r="S155" s="3">
        <v>43814</v>
      </c>
      <c r="T155" s="3">
        <v>43982</v>
      </c>
      <c r="U155" s="96" t="s">
        <v>5965</v>
      </c>
      <c r="V155" s="96" t="s">
        <v>5651</v>
      </c>
      <c r="W155" s="96" t="s">
        <v>5651</v>
      </c>
      <c r="X155" s="96" t="s">
        <v>5651</v>
      </c>
      <c r="Y155" s="96" t="s">
        <v>5623</v>
      </c>
    </row>
    <row r="156" spans="1:25" x14ac:dyDescent="0.3">
      <c r="A156" s="51">
        <v>1440</v>
      </c>
      <c r="B156" s="96" t="s">
        <v>5966</v>
      </c>
      <c r="C156" s="3">
        <v>43220</v>
      </c>
      <c r="D156" s="3">
        <v>43207</v>
      </c>
      <c r="E156" s="96" t="s">
        <v>5614</v>
      </c>
      <c r="F156" s="96" t="s">
        <v>5756</v>
      </c>
      <c r="G156" s="96" t="s">
        <v>5616</v>
      </c>
      <c r="H156" s="96"/>
      <c r="I156" s="96" t="s">
        <v>5616</v>
      </c>
      <c r="J156" s="96"/>
      <c r="K156" s="96">
        <v>3.7</v>
      </c>
      <c r="L156" s="96"/>
      <c r="M156" s="96">
        <v>3.7</v>
      </c>
      <c r="N156" s="96" t="s">
        <v>5665</v>
      </c>
      <c r="O156" s="96" t="s">
        <v>5632</v>
      </c>
      <c r="P156" s="96" t="s">
        <v>5619</v>
      </c>
      <c r="Q156" s="96" t="s">
        <v>3924</v>
      </c>
      <c r="R156" s="96" t="s">
        <v>5964</v>
      </c>
      <c r="S156" s="3">
        <v>43814</v>
      </c>
      <c r="T156" s="3">
        <v>43982</v>
      </c>
      <c r="U156" s="96" t="s">
        <v>5965</v>
      </c>
      <c r="V156" s="96" t="s">
        <v>5651</v>
      </c>
      <c r="W156" s="96" t="s">
        <v>5651</v>
      </c>
      <c r="X156" s="96" t="s">
        <v>5651</v>
      </c>
      <c r="Y156" s="96"/>
    </row>
    <row r="157" spans="1:25" x14ac:dyDescent="0.3">
      <c r="A157" s="51">
        <v>1441</v>
      </c>
      <c r="B157" s="96" t="s">
        <v>5967</v>
      </c>
      <c r="C157" s="3">
        <v>43151</v>
      </c>
      <c r="D157" s="3">
        <v>43237</v>
      </c>
      <c r="E157" s="96" t="s">
        <v>5614</v>
      </c>
      <c r="F157" s="96" t="s">
        <v>5831</v>
      </c>
      <c r="G157" s="96" t="s">
        <v>5646</v>
      </c>
      <c r="H157" s="96"/>
      <c r="I157" s="96" t="s">
        <v>5647</v>
      </c>
      <c r="J157" s="96"/>
      <c r="K157" s="96">
        <v>26.5</v>
      </c>
      <c r="L157" s="96"/>
      <c r="M157" s="96">
        <v>0</v>
      </c>
      <c r="N157" s="96" t="s">
        <v>5665</v>
      </c>
      <c r="O157" s="96" t="s">
        <v>5632</v>
      </c>
      <c r="P157" s="96" t="s">
        <v>5619</v>
      </c>
      <c r="Q157" s="96" t="s">
        <v>5649</v>
      </c>
      <c r="R157" s="96" t="s">
        <v>5968</v>
      </c>
      <c r="S157" s="3">
        <v>44211</v>
      </c>
      <c r="T157" s="3">
        <v>43905</v>
      </c>
      <c r="U157" s="96" t="s">
        <v>5651</v>
      </c>
      <c r="V157" s="96"/>
      <c r="W157" s="96"/>
      <c r="X157" s="96" t="s">
        <v>5651</v>
      </c>
      <c r="Y157" s="96"/>
    </row>
    <row r="158" spans="1:25" x14ac:dyDescent="0.3">
      <c r="A158" s="51">
        <v>1442</v>
      </c>
      <c r="B158" s="96" t="s">
        <v>5969</v>
      </c>
      <c r="C158" s="3">
        <v>43195</v>
      </c>
      <c r="D158" s="3">
        <v>43206</v>
      </c>
      <c r="E158" s="96" t="s">
        <v>5614</v>
      </c>
      <c r="F158" s="96" t="s">
        <v>5970</v>
      </c>
      <c r="G158" s="96" t="s">
        <v>5625</v>
      </c>
      <c r="H158" s="96"/>
      <c r="I158" s="96" t="s">
        <v>5655</v>
      </c>
      <c r="J158" s="96"/>
      <c r="K158" s="96">
        <v>124.3</v>
      </c>
      <c r="L158" s="96"/>
      <c r="M158" s="96">
        <v>120</v>
      </c>
      <c r="N158" s="96" t="s">
        <v>5627</v>
      </c>
      <c r="O158" s="96" t="s">
        <v>5971</v>
      </c>
      <c r="P158" s="96" t="s">
        <v>5619</v>
      </c>
      <c r="Q158" s="96" t="s">
        <v>5649</v>
      </c>
      <c r="R158" s="96" t="s">
        <v>5972</v>
      </c>
      <c r="S158" s="3">
        <v>44166</v>
      </c>
      <c r="T158" s="3">
        <v>44166</v>
      </c>
      <c r="U158" s="96" t="s">
        <v>5651</v>
      </c>
      <c r="V158" s="96" t="s">
        <v>5622</v>
      </c>
      <c r="W158" s="96"/>
      <c r="X158" s="96" t="s">
        <v>5651</v>
      </c>
      <c r="Y158" s="96"/>
    </row>
    <row r="159" spans="1:25" x14ac:dyDescent="0.3">
      <c r="A159" s="51">
        <v>1443</v>
      </c>
      <c r="B159" s="96" t="s">
        <v>5973</v>
      </c>
      <c r="C159" s="3">
        <v>43203</v>
      </c>
      <c r="D159" s="3">
        <v>43206</v>
      </c>
      <c r="E159" s="96" t="s">
        <v>5614</v>
      </c>
      <c r="F159" s="96" t="s">
        <v>5970</v>
      </c>
      <c r="G159" s="96" t="s">
        <v>5646</v>
      </c>
      <c r="H159" s="96"/>
      <c r="I159" s="96" t="s">
        <v>5647</v>
      </c>
      <c r="J159" s="96"/>
      <c r="K159" s="96">
        <v>141.1</v>
      </c>
      <c r="L159" s="96"/>
      <c r="M159" s="96">
        <v>40</v>
      </c>
      <c r="N159" s="96" t="s">
        <v>5627</v>
      </c>
      <c r="O159" s="96" t="s">
        <v>5791</v>
      </c>
      <c r="P159" s="96" t="s">
        <v>5619</v>
      </c>
      <c r="Q159" s="96" t="s">
        <v>5649</v>
      </c>
      <c r="R159" s="96" t="s">
        <v>5974</v>
      </c>
      <c r="S159" s="3">
        <v>44530</v>
      </c>
      <c r="T159" s="3">
        <v>44530</v>
      </c>
      <c r="U159" s="96" t="s">
        <v>5651</v>
      </c>
      <c r="V159" s="96" t="s">
        <v>5622</v>
      </c>
      <c r="W159" s="96"/>
      <c r="X159" s="96" t="s">
        <v>5651</v>
      </c>
      <c r="Y159" s="96"/>
    </row>
    <row r="160" spans="1:25" x14ac:dyDescent="0.3">
      <c r="A160" s="51">
        <v>1444</v>
      </c>
      <c r="B160" s="96" t="s">
        <v>5975</v>
      </c>
      <c r="C160" s="3">
        <v>43194</v>
      </c>
      <c r="D160" s="3">
        <v>43206</v>
      </c>
      <c r="E160" s="96" t="s">
        <v>5614</v>
      </c>
      <c r="F160" s="96" t="s">
        <v>5970</v>
      </c>
      <c r="G160" s="96" t="s">
        <v>5646</v>
      </c>
      <c r="H160" s="96"/>
      <c r="I160" s="96" t="s">
        <v>5647</v>
      </c>
      <c r="J160" s="96"/>
      <c r="K160" s="96">
        <v>150</v>
      </c>
      <c r="L160" s="96"/>
      <c r="M160" s="96">
        <v>150</v>
      </c>
      <c r="N160" s="96" t="s">
        <v>5627</v>
      </c>
      <c r="O160" s="96" t="s">
        <v>5976</v>
      </c>
      <c r="P160" s="96" t="s">
        <v>5619</v>
      </c>
      <c r="Q160" s="96" t="s">
        <v>5649</v>
      </c>
      <c r="R160" s="96" t="s">
        <v>5977</v>
      </c>
      <c r="S160" s="3">
        <v>44896</v>
      </c>
      <c r="T160" s="3">
        <v>45261</v>
      </c>
      <c r="U160" s="96" t="s">
        <v>5651</v>
      </c>
      <c r="V160" s="96" t="s">
        <v>5622</v>
      </c>
      <c r="W160" s="96"/>
      <c r="X160" s="96" t="s">
        <v>5651</v>
      </c>
      <c r="Y160" s="96"/>
    </row>
    <row r="161" spans="1:25" x14ac:dyDescent="0.3">
      <c r="A161" s="51">
        <v>1454</v>
      </c>
      <c r="B161" s="96" t="s">
        <v>5978</v>
      </c>
      <c r="C161" s="3">
        <v>43199</v>
      </c>
      <c r="D161" s="3">
        <v>43206</v>
      </c>
      <c r="E161" s="96" t="s">
        <v>5614</v>
      </c>
      <c r="F161" s="96" t="s">
        <v>5970</v>
      </c>
      <c r="G161" s="96" t="s">
        <v>5625</v>
      </c>
      <c r="H161" s="96"/>
      <c r="I161" s="96" t="s">
        <v>5655</v>
      </c>
      <c r="J161" s="96"/>
      <c r="K161" s="96">
        <v>75</v>
      </c>
      <c r="L161" s="96"/>
      <c r="M161" s="96">
        <v>75</v>
      </c>
      <c r="N161" s="96" t="s">
        <v>5627</v>
      </c>
      <c r="O161" s="96" t="s">
        <v>5971</v>
      </c>
      <c r="P161" s="96" t="s">
        <v>5619</v>
      </c>
      <c r="Q161" s="96" t="s">
        <v>5649</v>
      </c>
      <c r="R161" s="96" t="s">
        <v>5979</v>
      </c>
      <c r="S161" s="3">
        <v>44196</v>
      </c>
      <c r="T161" s="3">
        <v>44196</v>
      </c>
      <c r="U161" s="96" t="s">
        <v>5651</v>
      </c>
      <c r="V161" s="96" t="s">
        <v>5622</v>
      </c>
      <c r="W161" s="96"/>
      <c r="X161" s="96" t="s">
        <v>5651</v>
      </c>
      <c r="Y161" s="96"/>
    </row>
    <row r="162" spans="1:25" x14ac:dyDescent="0.3">
      <c r="A162" s="51">
        <v>1455</v>
      </c>
      <c r="B162" s="96" t="s">
        <v>5980</v>
      </c>
      <c r="C162" s="3">
        <v>43202</v>
      </c>
      <c r="D162" s="3">
        <v>43206</v>
      </c>
      <c r="E162" s="96" t="s">
        <v>5614</v>
      </c>
      <c r="F162" s="96" t="s">
        <v>5970</v>
      </c>
      <c r="G162" s="96" t="s">
        <v>5625</v>
      </c>
      <c r="H162" s="96" t="s">
        <v>5646</v>
      </c>
      <c r="I162" s="96" t="s">
        <v>5655</v>
      </c>
      <c r="J162" s="96" t="s">
        <v>5647</v>
      </c>
      <c r="K162" s="96">
        <v>15</v>
      </c>
      <c r="L162" s="96">
        <v>83.54</v>
      </c>
      <c r="M162" s="96">
        <v>80</v>
      </c>
      <c r="N162" s="96" t="s">
        <v>5627</v>
      </c>
      <c r="O162" s="96" t="s">
        <v>5976</v>
      </c>
      <c r="P162" s="96" t="s">
        <v>5619</v>
      </c>
      <c r="Q162" s="96" t="s">
        <v>5649</v>
      </c>
      <c r="R162" s="96" t="s">
        <v>5981</v>
      </c>
      <c r="S162" s="3">
        <v>44561</v>
      </c>
      <c r="T162" s="3">
        <v>44561</v>
      </c>
      <c r="U162" s="96" t="s">
        <v>5651</v>
      </c>
      <c r="V162" s="96" t="s">
        <v>5622</v>
      </c>
      <c r="W162" s="96"/>
      <c r="X162" s="96" t="s">
        <v>5651</v>
      </c>
      <c r="Y162" s="96"/>
    </row>
    <row r="163" spans="1:25" x14ac:dyDescent="0.3">
      <c r="A163" s="51">
        <v>1456</v>
      </c>
      <c r="B163" s="96" t="s">
        <v>5982</v>
      </c>
      <c r="C163" s="3">
        <v>43200</v>
      </c>
      <c r="D163" s="3">
        <v>43206</v>
      </c>
      <c r="E163" s="96" t="s">
        <v>5614</v>
      </c>
      <c r="F163" s="96" t="s">
        <v>5970</v>
      </c>
      <c r="G163" s="96" t="s">
        <v>5646</v>
      </c>
      <c r="H163" s="96"/>
      <c r="I163" s="96" t="s">
        <v>5647</v>
      </c>
      <c r="J163" s="96"/>
      <c r="K163" s="96">
        <v>102.5</v>
      </c>
      <c r="L163" s="96"/>
      <c r="M163" s="96">
        <v>100</v>
      </c>
      <c r="N163" s="96" t="s">
        <v>5627</v>
      </c>
      <c r="O163" s="96" t="s">
        <v>5692</v>
      </c>
      <c r="P163" s="96" t="s">
        <v>5619</v>
      </c>
      <c r="Q163" s="96" t="s">
        <v>5649</v>
      </c>
      <c r="R163" s="96" t="s">
        <v>5983</v>
      </c>
      <c r="S163" s="3">
        <v>44895</v>
      </c>
      <c r="T163" s="3">
        <v>44895</v>
      </c>
      <c r="U163" s="96" t="s">
        <v>5651</v>
      </c>
      <c r="V163" s="96" t="s">
        <v>5622</v>
      </c>
      <c r="W163" s="96"/>
      <c r="X163" s="96" t="s">
        <v>5651</v>
      </c>
      <c r="Y163" s="96"/>
    </row>
    <row r="164" spans="1:25" x14ac:dyDescent="0.3">
      <c r="A164" s="51">
        <v>1457</v>
      </c>
      <c r="B164" s="96" t="s">
        <v>5984</v>
      </c>
      <c r="C164" s="3">
        <v>43199</v>
      </c>
      <c r="D164" s="3">
        <v>43206</v>
      </c>
      <c r="E164" s="96" t="s">
        <v>5614</v>
      </c>
      <c r="F164" s="96" t="s">
        <v>5970</v>
      </c>
      <c r="G164" s="96" t="s">
        <v>5625</v>
      </c>
      <c r="H164" s="96"/>
      <c r="I164" s="96" t="s">
        <v>5655</v>
      </c>
      <c r="J164" s="96"/>
      <c r="K164" s="96">
        <v>3</v>
      </c>
      <c r="L164" s="96"/>
      <c r="M164" s="96">
        <v>3</v>
      </c>
      <c r="N164" s="96" t="s">
        <v>5627</v>
      </c>
      <c r="O164" s="96" t="s">
        <v>5971</v>
      </c>
      <c r="P164" s="96" t="s">
        <v>5619</v>
      </c>
      <c r="Q164" s="96" t="s">
        <v>5649</v>
      </c>
      <c r="R164" s="96" t="s">
        <v>5985</v>
      </c>
      <c r="S164" s="3">
        <v>44166</v>
      </c>
      <c r="T164" s="3">
        <v>44166</v>
      </c>
      <c r="U164" s="96" t="s">
        <v>5651</v>
      </c>
      <c r="V164" s="96" t="s">
        <v>5622</v>
      </c>
      <c r="W164" s="96"/>
      <c r="X164" s="96" t="s">
        <v>5651</v>
      </c>
      <c r="Y164" s="96"/>
    </row>
    <row r="165" spans="1:25" x14ac:dyDescent="0.3">
      <c r="A165" s="51">
        <v>1459</v>
      </c>
      <c r="B165" s="96" t="s">
        <v>5986</v>
      </c>
      <c r="C165" s="3">
        <v>43202</v>
      </c>
      <c r="D165" s="3">
        <v>43206</v>
      </c>
      <c r="E165" s="96" t="s">
        <v>5614</v>
      </c>
      <c r="F165" s="96" t="s">
        <v>5970</v>
      </c>
      <c r="G165" s="96" t="s">
        <v>5616</v>
      </c>
      <c r="H165" s="96"/>
      <c r="I165" s="96" t="s">
        <v>5616</v>
      </c>
      <c r="J165" s="96"/>
      <c r="K165" s="96">
        <v>62.5</v>
      </c>
      <c r="L165" s="96"/>
      <c r="M165" s="96">
        <v>60</v>
      </c>
      <c r="N165" s="96" t="s">
        <v>5627</v>
      </c>
      <c r="O165" s="96" t="s">
        <v>5723</v>
      </c>
      <c r="P165" s="96" t="s">
        <v>5619</v>
      </c>
      <c r="Q165" s="96" t="s">
        <v>5649</v>
      </c>
      <c r="R165" s="96" t="s">
        <v>5858</v>
      </c>
      <c r="S165" s="3">
        <v>44545</v>
      </c>
      <c r="T165" s="3">
        <v>44545</v>
      </c>
      <c r="U165" s="96" t="s">
        <v>5651</v>
      </c>
      <c r="V165" s="96" t="s">
        <v>5622</v>
      </c>
      <c r="W165" s="96"/>
      <c r="X165" s="96" t="s">
        <v>5651</v>
      </c>
      <c r="Y165" s="96"/>
    </row>
    <row r="166" spans="1:25" x14ac:dyDescent="0.3">
      <c r="A166" s="51">
        <v>1460</v>
      </c>
      <c r="B166" s="96" t="s">
        <v>5987</v>
      </c>
      <c r="C166" s="3">
        <v>43202</v>
      </c>
      <c r="D166" s="3">
        <v>43206</v>
      </c>
      <c r="E166" s="96" t="s">
        <v>5614</v>
      </c>
      <c r="F166" s="96" t="s">
        <v>5970</v>
      </c>
      <c r="G166" s="96" t="s">
        <v>5625</v>
      </c>
      <c r="H166" s="96"/>
      <c r="I166" s="96" t="s">
        <v>5655</v>
      </c>
      <c r="J166" s="96"/>
      <c r="K166" s="96">
        <v>20</v>
      </c>
      <c r="L166" s="96"/>
      <c r="M166" s="96">
        <v>20</v>
      </c>
      <c r="N166" s="96" t="s">
        <v>5627</v>
      </c>
      <c r="O166" s="96" t="s">
        <v>5771</v>
      </c>
      <c r="P166" s="96" t="s">
        <v>5619</v>
      </c>
      <c r="Q166" s="96" t="s">
        <v>5649</v>
      </c>
      <c r="R166" s="96" t="s">
        <v>5988</v>
      </c>
      <c r="S166" s="3">
        <v>44561</v>
      </c>
      <c r="T166" s="3">
        <v>44561</v>
      </c>
      <c r="U166" s="96" t="s">
        <v>5651</v>
      </c>
      <c r="V166" s="96" t="s">
        <v>5622</v>
      </c>
      <c r="W166" s="96"/>
      <c r="X166" s="96" t="s">
        <v>5651</v>
      </c>
      <c r="Y166" s="96"/>
    </row>
    <row r="167" spans="1:25" x14ac:dyDescent="0.3">
      <c r="A167" s="51">
        <v>1461</v>
      </c>
      <c r="B167" s="96" t="s">
        <v>5989</v>
      </c>
      <c r="C167" s="3">
        <v>43194</v>
      </c>
      <c r="D167" s="3">
        <v>43206</v>
      </c>
      <c r="E167" s="96" t="s">
        <v>5614</v>
      </c>
      <c r="F167" s="96" t="s">
        <v>5970</v>
      </c>
      <c r="G167" s="96" t="s">
        <v>5616</v>
      </c>
      <c r="H167" s="96"/>
      <c r="I167" s="96" t="s">
        <v>5616</v>
      </c>
      <c r="J167" s="96"/>
      <c r="K167" s="96">
        <v>112.2</v>
      </c>
      <c r="L167" s="96"/>
      <c r="M167" s="96">
        <v>90.7</v>
      </c>
      <c r="N167" s="96" t="s">
        <v>5627</v>
      </c>
      <c r="O167" s="96" t="s">
        <v>5723</v>
      </c>
      <c r="P167" s="96" t="s">
        <v>5619</v>
      </c>
      <c r="Q167" s="96" t="s">
        <v>5649</v>
      </c>
      <c r="R167" s="96" t="s">
        <v>5990</v>
      </c>
      <c r="S167" s="3">
        <v>44196</v>
      </c>
      <c r="T167" s="3">
        <v>44196</v>
      </c>
      <c r="U167" s="96" t="s">
        <v>5651</v>
      </c>
      <c r="V167" s="96" t="s">
        <v>5622</v>
      </c>
      <c r="W167" s="96"/>
      <c r="X167" s="96" t="s">
        <v>5651</v>
      </c>
      <c r="Y167" s="96"/>
    </row>
    <row r="168" spans="1:25" x14ac:dyDescent="0.3">
      <c r="A168" s="51">
        <v>1463</v>
      </c>
      <c r="B168" s="96" t="s">
        <v>5991</v>
      </c>
      <c r="C168" s="3">
        <v>43194</v>
      </c>
      <c r="D168" s="3">
        <v>43206</v>
      </c>
      <c r="E168" s="96" t="s">
        <v>5614</v>
      </c>
      <c r="F168" s="96" t="s">
        <v>5970</v>
      </c>
      <c r="G168" s="96" t="s">
        <v>5616</v>
      </c>
      <c r="H168" s="96"/>
      <c r="I168" s="96" t="s">
        <v>5616</v>
      </c>
      <c r="J168" s="96"/>
      <c r="K168" s="96">
        <v>92.35</v>
      </c>
      <c r="L168" s="96"/>
      <c r="M168" s="96">
        <v>90.8</v>
      </c>
      <c r="N168" s="96" t="s">
        <v>5627</v>
      </c>
      <c r="O168" s="96" t="s">
        <v>5853</v>
      </c>
      <c r="P168" s="96" t="s">
        <v>5619</v>
      </c>
      <c r="Q168" s="96" t="s">
        <v>5649</v>
      </c>
      <c r="R168" s="96" t="s">
        <v>5992</v>
      </c>
      <c r="S168" s="3">
        <v>45016</v>
      </c>
      <c r="T168" s="3">
        <v>45016</v>
      </c>
      <c r="U168" s="96" t="s">
        <v>5651</v>
      </c>
      <c r="V168" s="96" t="s">
        <v>5622</v>
      </c>
      <c r="W168" s="96"/>
      <c r="X168" s="96" t="s">
        <v>5651</v>
      </c>
      <c r="Y168" s="96"/>
    </row>
    <row r="169" spans="1:25" x14ac:dyDescent="0.3">
      <c r="A169" s="51">
        <v>1470</v>
      </c>
      <c r="B169" s="96" t="s">
        <v>5993</v>
      </c>
      <c r="C169" s="3">
        <v>43203</v>
      </c>
      <c r="D169" s="3">
        <v>43206</v>
      </c>
      <c r="E169" s="96" t="s">
        <v>5614</v>
      </c>
      <c r="F169" s="96" t="s">
        <v>5970</v>
      </c>
      <c r="G169" s="96" t="s">
        <v>5625</v>
      </c>
      <c r="H169" s="96"/>
      <c r="I169" s="96" t="s">
        <v>5655</v>
      </c>
      <c r="J169" s="96"/>
      <c r="K169" s="96">
        <v>106.2</v>
      </c>
      <c r="L169" s="96"/>
      <c r="M169" s="96">
        <v>99.7</v>
      </c>
      <c r="N169" s="96" t="s">
        <v>5627</v>
      </c>
      <c r="O169" s="96" t="s">
        <v>5994</v>
      </c>
      <c r="P169" s="96" t="s">
        <v>5619</v>
      </c>
      <c r="Q169" s="96" t="s">
        <v>5649</v>
      </c>
      <c r="R169" s="96" t="s">
        <v>5995</v>
      </c>
      <c r="S169" s="3">
        <v>44531</v>
      </c>
      <c r="T169" s="3">
        <v>45199</v>
      </c>
      <c r="U169" s="96" t="s">
        <v>5651</v>
      </c>
      <c r="V169" s="96" t="s">
        <v>5622</v>
      </c>
      <c r="W169" s="96"/>
      <c r="X169" s="96" t="s">
        <v>5651</v>
      </c>
      <c r="Y169" s="96"/>
    </row>
    <row r="170" spans="1:25" x14ac:dyDescent="0.3">
      <c r="A170" s="51">
        <v>1472</v>
      </c>
      <c r="B170" s="96" t="s">
        <v>5996</v>
      </c>
      <c r="C170" s="3">
        <v>43201</v>
      </c>
      <c r="D170" s="3">
        <v>43208</v>
      </c>
      <c r="E170" s="96" t="s">
        <v>5614</v>
      </c>
      <c r="F170" s="96" t="s">
        <v>5970</v>
      </c>
      <c r="G170" s="96" t="s">
        <v>5625</v>
      </c>
      <c r="H170" s="96"/>
      <c r="I170" s="96" t="s">
        <v>5655</v>
      </c>
      <c r="J170" s="96"/>
      <c r="K170" s="96">
        <v>500</v>
      </c>
      <c r="L170" s="96"/>
      <c r="M170" s="96">
        <v>400</v>
      </c>
      <c r="N170" s="96" t="s">
        <v>5627</v>
      </c>
      <c r="O170" s="96" t="s">
        <v>5911</v>
      </c>
      <c r="P170" s="96" t="s">
        <v>5619</v>
      </c>
      <c r="Q170" s="96" t="s">
        <v>5649</v>
      </c>
      <c r="R170" s="96" t="s">
        <v>5997</v>
      </c>
      <c r="S170" s="3">
        <v>44166</v>
      </c>
      <c r="T170" s="3">
        <v>44166</v>
      </c>
      <c r="U170" s="96" t="s">
        <v>5651</v>
      </c>
      <c r="V170" s="96" t="s">
        <v>5622</v>
      </c>
      <c r="W170" s="96" t="s">
        <v>5622</v>
      </c>
      <c r="X170" s="96" t="s">
        <v>5651</v>
      </c>
      <c r="Y170" s="96" t="s">
        <v>5736</v>
      </c>
    </row>
    <row r="171" spans="1:25" x14ac:dyDescent="0.3">
      <c r="A171" s="51">
        <v>1479</v>
      </c>
      <c r="B171" s="96" t="s">
        <v>5998</v>
      </c>
      <c r="C171" s="3">
        <v>43201</v>
      </c>
      <c r="D171" s="3">
        <v>43206</v>
      </c>
      <c r="E171" s="96" t="s">
        <v>5614</v>
      </c>
      <c r="F171" s="96" t="s">
        <v>5970</v>
      </c>
      <c r="G171" s="96" t="s">
        <v>5625</v>
      </c>
      <c r="H171" s="96"/>
      <c r="I171" s="96" t="s">
        <v>5655</v>
      </c>
      <c r="J171" s="96"/>
      <c r="K171" s="96">
        <v>309.3</v>
      </c>
      <c r="L171" s="96"/>
      <c r="M171" s="96">
        <v>300</v>
      </c>
      <c r="N171" s="96" t="s">
        <v>5627</v>
      </c>
      <c r="O171" s="96" t="s">
        <v>5706</v>
      </c>
      <c r="P171" s="96" t="s">
        <v>5619</v>
      </c>
      <c r="Q171" s="96" t="s">
        <v>5649</v>
      </c>
      <c r="R171" s="96" t="s">
        <v>5999</v>
      </c>
      <c r="S171" s="3">
        <v>44896</v>
      </c>
      <c r="T171" s="3">
        <v>44896</v>
      </c>
      <c r="U171" s="96" t="s">
        <v>5651</v>
      </c>
      <c r="V171" s="96" t="s">
        <v>5622</v>
      </c>
      <c r="W171" s="96"/>
      <c r="X171" s="96" t="s">
        <v>5651</v>
      </c>
      <c r="Y171" s="96"/>
    </row>
    <row r="172" spans="1:25" x14ac:dyDescent="0.3">
      <c r="A172" s="51">
        <v>1484</v>
      </c>
      <c r="B172" s="96" t="s">
        <v>6000</v>
      </c>
      <c r="C172" s="3">
        <v>43200</v>
      </c>
      <c r="D172" s="3">
        <v>43206</v>
      </c>
      <c r="E172" s="96" t="s">
        <v>5614</v>
      </c>
      <c r="F172" s="96" t="s">
        <v>5970</v>
      </c>
      <c r="G172" s="96" t="s">
        <v>6001</v>
      </c>
      <c r="H172" s="96"/>
      <c r="I172" s="96" t="s">
        <v>5710</v>
      </c>
      <c r="J172" s="96"/>
      <c r="K172" s="96">
        <v>63</v>
      </c>
      <c r="L172" s="96"/>
      <c r="M172" s="96">
        <v>63</v>
      </c>
      <c r="N172" s="96" t="s">
        <v>5627</v>
      </c>
      <c r="O172" s="96" t="s">
        <v>5706</v>
      </c>
      <c r="P172" s="96" t="s">
        <v>5619</v>
      </c>
      <c r="Q172" s="96" t="s">
        <v>5649</v>
      </c>
      <c r="R172" s="96" t="s">
        <v>6002</v>
      </c>
      <c r="S172" s="3">
        <v>44013</v>
      </c>
      <c r="T172" s="3">
        <v>44013</v>
      </c>
      <c r="U172" s="96" t="s">
        <v>5651</v>
      </c>
      <c r="V172" s="96" t="s">
        <v>5622</v>
      </c>
      <c r="W172" s="96"/>
      <c r="X172" s="96" t="s">
        <v>5651</v>
      </c>
      <c r="Y172" s="96"/>
    </row>
    <row r="173" spans="1:25" x14ac:dyDescent="0.3">
      <c r="A173" s="51">
        <v>1491</v>
      </c>
      <c r="B173" s="96" t="s">
        <v>6003</v>
      </c>
      <c r="C173" s="3">
        <v>43204</v>
      </c>
      <c r="D173" s="3">
        <v>43206</v>
      </c>
      <c r="E173" s="96" t="s">
        <v>5614</v>
      </c>
      <c r="F173" s="96" t="s">
        <v>5970</v>
      </c>
      <c r="G173" s="96" t="s">
        <v>5616</v>
      </c>
      <c r="H173" s="96"/>
      <c r="I173" s="96" t="s">
        <v>5616</v>
      </c>
      <c r="J173" s="96"/>
      <c r="K173" s="96">
        <v>161.9</v>
      </c>
      <c r="L173" s="96"/>
      <c r="M173" s="96">
        <v>156</v>
      </c>
      <c r="N173" s="96" t="s">
        <v>5627</v>
      </c>
      <c r="O173" s="96" t="s">
        <v>5850</v>
      </c>
      <c r="P173" s="96" t="s">
        <v>5619</v>
      </c>
      <c r="Q173" s="96" t="s">
        <v>5649</v>
      </c>
      <c r="R173" s="96" t="s">
        <v>6004</v>
      </c>
      <c r="S173" s="3">
        <v>45566</v>
      </c>
      <c r="T173" s="3">
        <v>45566</v>
      </c>
      <c r="U173" s="96" t="s">
        <v>5651</v>
      </c>
      <c r="V173" s="96" t="s">
        <v>5622</v>
      </c>
      <c r="W173" s="96"/>
      <c r="X173" s="96" t="s">
        <v>5651</v>
      </c>
      <c r="Y173" s="96"/>
    </row>
    <row r="174" spans="1:25" x14ac:dyDescent="0.3">
      <c r="A174" s="51">
        <v>1492</v>
      </c>
      <c r="B174" s="96" t="s">
        <v>6005</v>
      </c>
      <c r="C174" s="3">
        <v>43202</v>
      </c>
      <c r="D174" s="3">
        <v>43206</v>
      </c>
      <c r="E174" s="96" t="s">
        <v>5614</v>
      </c>
      <c r="F174" s="96" t="s">
        <v>5970</v>
      </c>
      <c r="G174" s="96" t="s">
        <v>5625</v>
      </c>
      <c r="H174" s="96"/>
      <c r="I174" s="96" t="s">
        <v>5655</v>
      </c>
      <c r="J174" s="96"/>
      <c r="K174" s="96">
        <v>150</v>
      </c>
      <c r="L174" s="96"/>
      <c r="M174" s="96">
        <v>150</v>
      </c>
      <c r="N174" s="96" t="s">
        <v>5627</v>
      </c>
      <c r="O174" s="96" t="s">
        <v>5853</v>
      </c>
      <c r="P174" s="96" t="s">
        <v>5619</v>
      </c>
      <c r="Q174" s="96" t="s">
        <v>5649</v>
      </c>
      <c r="R174" s="96" t="s">
        <v>6006</v>
      </c>
      <c r="S174" s="3">
        <v>44531</v>
      </c>
      <c r="T174" s="3">
        <v>44531</v>
      </c>
      <c r="U174" s="96" t="s">
        <v>5651</v>
      </c>
      <c r="V174" s="96" t="s">
        <v>5622</v>
      </c>
      <c r="W174" s="96"/>
      <c r="X174" s="96" t="s">
        <v>5651</v>
      </c>
      <c r="Y174" s="96"/>
    </row>
    <row r="175" spans="1:25" x14ac:dyDescent="0.3">
      <c r="A175" s="51">
        <v>1493</v>
      </c>
      <c r="B175" s="96" t="s">
        <v>6007</v>
      </c>
      <c r="C175" s="3">
        <v>43206</v>
      </c>
      <c r="D175" s="3">
        <v>43206</v>
      </c>
      <c r="E175" s="96" t="s">
        <v>5614</v>
      </c>
      <c r="F175" s="96" t="s">
        <v>5970</v>
      </c>
      <c r="G175" s="96" t="s">
        <v>5646</v>
      </c>
      <c r="H175" s="96"/>
      <c r="I175" s="96" t="s">
        <v>5647</v>
      </c>
      <c r="J175" s="96"/>
      <c r="K175" s="96">
        <v>61.3</v>
      </c>
      <c r="L175" s="96"/>
      <c r="M175" s="96">
        <v>60</v>
      </c>
      <c r="N175" s="96" t="s">
        <v>5627</v>
      </c>
      <c r="O175" s="96" t="s">
        <v>5632</v>
      </c>
      <c r="P175" s="96" t="s">
        <v>5619</v>
      </c>
      <c r="Q175" s="96" t="s">
        <v>5649</v>
      </c>
      <c r="R175" s="96" t="s">
        <v>6008</v>
      </c>
      <c r="S175" s="3">
        <v>44866</v>
      </c>
      <c r="T175" s="3">
        <v>44866</v>
      </c>
      <c r="U175" s="96" t="s">
        <v>5651</v>
      </c>
      <c r="V175" s="96" t="s">
        <v>5622</v>
      </c>
      <c r="W175" s="96"/>
      <c r="X175" s="96" t="s">
        <v>5651</v>
      </c>
      <c r="Y175" s="96"/>
    </row>
    <row r="176" spans="1:25" x14ac:dyDescent="0.3">
      <c r="A176" s="51">
        <v>1495</v>
      </c>
      <c r="B176" s="96" t="s">
        <v>6009</v>
      </c>
      <c r="C176" s="3">
        <v>43203</v>
      </c>
      <c r="D176" s="3">
        <v>43206</v>
      </c>
      <c r="E176" s="96" t="s">
        <v>5614</v>
      </c>
      <c r="F176" s="96" t="s">
        <v>5970</v>
      </c>
      <c r="G176" s="96" t="s">
        <v>5625</v>
      </c>
      <c r="H176" s="96" t="s">
        <v>5646</v>
      </c>
      <c r="I176" s="96" t="s">
        <v>5655</v>
      </c>
      <c r="J176" s="96" t="s">
        <v>5647</v>
      </c>
      <c r="K176" s="96">
        <v>25.2</v>
      </c>
      <c r="L176" s="96">
        <v>66.599999999999994</v>
      </c>
      <c r="M176" s="96">
        <v>64.900000000000006</v>
      </c>
      <c r="N176" s="96" t="s">
        <v>5627</v>
      </c>
      <c r="O176" s="96" t="s">
        <v>5632</v>
      </c>
      <c r="P176" s="96" t="s">
        <v>5619</v>
      </c>
      <c r="Q176" s="96" t="s">
        <v>5649</v>
      </c>
      <c r="R176" s="96" t="s">
        <v>6010</v>
      </c>
      <c r="S176" s="3">
        <v>44531</v>
      </c>
      <c r="T176" s="3">
        <v>44531</v>
      </c>
      <c r="U176" s="96" t="s">
        <v>5651</v>
      </c>
      <c r="V176" s="96" t="s">
        <v>5622</v>
      </c>
      <c r="W176" s="96"/>
      <c r="X176" s="96" t="s">
        <v>5651</v>
      </c>
      <c r="Y176" s="96"/>
    </row>
    <row r="177" spans="1:24" x14ac:dyDescent="0.3">
      <c r="A177" s="51">
        <v>1496</v>
      </c>
      <c r="B177" s="96" t="s">
        <v>6011</v>
      </c>
      <c r="C177" s="3">
        <v>43201</v>
      </c>
      <c r="D177" s="3">
        <v>43206</v>
      </c>
      <c r="E177" s="96" t="s">
        <v>5614</v>
      </c>
      <c r="F177" s="96" t="s">
        <v>5970</v>
      </c>
      <c r="G177" s="96" t="s">
        <v>5625</v>
      </c>
      <c r="H177" s="96" t="s">
        <v>5646</v>
      </c>
      <c r="I177" s="96" t="s">
        <v>5655</v>
      </c>
      <c r="J177" s="96" t="s">
        <v>5647</v>
      </c>
      <c r="K177" s="96">
        <v>510</v>
      </c>
      <c r="L177" s="96">
        <v>513.5</v>
      </c>
      <c r="M177" s="96">
        <v>500</v>
      </c>
      <c r="N177" s="96" t="s">
        <v>5627</v>
      </c>
      <c r="O177" s="96" t="s">
        <v>5976</v>
      </c>
      <c r="P177" s="96" t="s">
        <v>5619</v>
      </c>
      <c r="Q177" s="96" t="s">
        <v>5649</v>
      </c>
      <c r="R177" s="96" t="s">
        <v>6012</v>
      </c>
      <c r="S177" s="3">
        <v>45261</v>
      </c>
      <c r="T177" s="3">
        <v>45261</v>
      </c>
      <c r="U177" s="96" t="s">
        <v>5651</v>
      </c>
      <c r="V177" s="96" t="s">
        <v>5622</v>
      </c>
      <c r="W177" s="96"/>
      <c r="X177" s="96" t="s">
        <v>5651</v>
      </c>
    </row>
    <row r="178" spans="1:24" x14ac:dyDescent="0.3">
      <c r="A178" s="51">
        <v>1499</v>
      </c>
      <c r="B178" s="96" t="s">
        <v>6013</v>
      </c>
      <c r="C178" s="3">
        <v>43206</v>
      </c>
      <c r="D178" s="3">
        <v>43206</v>
      </c>
      <c r="E178" s="96" t="s">
        <v>5614</v>
      </c>
      <c r="F178" s="96" t="s">
        <v>5970</v>
      </c>
      <c r="G178" s="96" t="s">
        <v>5646</v>
      </c>
      <c r="H178" s="96"/>
      <c r="I178" s="96" t="s">
        <v>5647</v>
      </c>
      <c r="J178" s="96"/>
      <c r="K178" s="96">
        <v>71.16</v>
      </c>
      <c r="L178" s="96"/>
      <c r="M178" s="96">
        <v>70</v>
      </c>
      <c r="N178" s="96" t="s">
        <v>5627</v>
      </c>
      <c r="O178" s="96" t="s">
        <v>5632</v>
      </c>
      <c r="P178" s="96" t="s">
        <v>5619</v>
      </c>
      <c r="Q178" s="96" t="s">
        <v>5649</v>
      </c>
      <c r="R178" s="96" t="s">
        <v>6014</v>
      </c>
      <c r="S178" s="3">
        <v>44866</v>
      </c>
      <c r="T178" s="3">
        <v>44866</v>
      </c>
      <c r="U178" s="96" t="s">
        <v>5651</v>
      </c>
      <c r="V178" s="96" t="s">
        <v>5622</v>
      </c>
      <c r="W178" s="96"/>
      <c r="X178" s="96" t="s">
        <v>5651</v>
      </c>
    </row>
    <row r="179" spans="1:24" x14ac:dyDescent="0.3">
      <c r="A179" s="51">
        <v>1507</v>
      </c>
      <c r="B179" s="96" t="s">
        <v>6015</v>
      </c>
      <c r="C179" s="3">
        <v>43206</v>
      </c>
      <c r="D179" s="3">
        <v>43206</v>
      </c>
      <c r="E179" s="96" t="s">
        <v>5614</v>
      </c>
      <c r="F179" s="96" t="s">
        <v>5970</v>
      </c>
      <c r="G179" s="96" t="s">
        <v>5625</v>
      </c>
      <c r="H179" s="96"/>
      <c r="I179" s="96" t="s">
        <v>5655</v>
      </c>
      <c r="J179" s="96"/>
      <c r="K179" s="96">
        <v>58.75</v>
      </c>
      <c r="L179" s="96"/>
      <c r="M179" s="96">
        <v>49.9</v>
      </c>
      <c r="N179" s="96" t="s">
        <v>5627</v>
      </c>
      <c r="O179" s="96" t="s">
        <v>6016</v>
      </c>
      <c r="P179" s="96" t="s">
        <v>5619</v>
      </c>
      <c r="Q179" s="96" t="s">
        <v>5649</v>
      </c>
      <c r="R179" s="96" t="s">
        <v>6017</v>
      </c>
      <c r="S179" s="3">
        <v>44713</v>
      </c>
      <c r="T179" s="3">
        <v>44713</v>
      </c>
      <c r="U179" s="96" t="s">
        <v>5651</v>
      </c>
      <c r="V179" s="96" t="s">
        <v>5622</v>
      </c>
      <c r="W179" s="96"/>
      <c r="X179" s="96" t="s">
        <v>5651</v>
      </c>
    </row>
    <row r="180" spans="1:24" x14ac:dyDescent="0.3">
      <c r="A180" s="51">
        <v>1510</v>
      </c>
      <c r="B180" s="96" t="s">
        <v>6018</v>
      </c>
      <c r="C180" s="3">
        <v>43206</v>
      </c>
      <c r="D180" s="3">
        <v>43206</v>
      </c>
      <c r="E180" s="96" t="s">
        <v>5614</v>
      </c>
      <c r="F180" s="96" t="s">
        <v>5970</v>
      </c>
      <c r="G180" s="96" t="s">
        <v>5646</v>
      </c>
      <c r="H180" s="96" t="s">
        <v>5625</v>
      </c>
      <c r="I180" s="96" t="s">
        <v>5647</v>
      </c>
      <c r="J180" s="96" t="s">
        <v>5655</v>
      </c>
      <c r="K180" s="96">
        <v>500</v>
      </c>
      <c r="L180" s="96">
        <v>500</v>
      </c>
      <c r="M180" s="96">
        <v>500</v>
      </c>
      <c r="N180" s="96" t="s">
        <v>5627</v>
      </c>
      <c r="O180" s="96" t="s">
        <v>5632</v>
      </c>
      <c r="P180" s="96" t="s">
        <v>5619</v>
      </c>
      <c r="Q180" s="96" t="s">
        <v>3924</v>
      </c>
      <c r="R180" s="96" t="s">
        <v>5880</v>
      </c>
      <c r="S180" s="3">
        <v>44835</v>
      </c>
      <c r="T180" s="3">
        <v>44835</v>
      </c>
      <c r="U180" s="96" t="s">
        <v>5651</v>
      </c>
      <c r="V180" s="96" t="s">
        <v>5622</v>
      </c>
      <c r="W180" s="96"/>
      <c r="X180" s="96" t="s">
        <v>5651</v>
      </c>
    </row>
    <row r="181" spans="1:24" x14ac:dyDescent="0.3">
      <c r="A181" s="51">
        <v>1516</v>
      </c>
      <c r="B181" s="96" t="s">
        <v>6019</v>
      </c>
      <c r="C181" s="3">
        <v>43206</v>
      </c>
      <c r="D181" s="3">
        <v>43206</v>
      </c>
      <c r="E181" s="96" t="s">
        <v>5614</v>
      </c>
      <c r="F181" s="96" t="s">
        <v>5970</v>
      </c>
      <c r="G181" s="96" t="s">
        <v>5646</v>
      </c>
      <c r="H181" s="96" t="s">
        <v>5625</v>
      </c>
      <c r="I181" s="96" t="s">
        <v>5647</v>
      </c>
      <c r="J181" s="96" t="s">
        <v>5655</v>
      </c>
      <c r="K181" s="96">
        <v>300</v>
      </c>
      <c r="L181" s="96">
        <v>300</v>
      </c>
      <c r="M181" s="96">
        <v>300</v>
      </c>
      <c r="N181" s="96" t="s">
        <v>5627</v>
      </c>
      <c r="O181" s="96" t="s">
        <v>5791</v>
      </c>
      <c r="P181" s="96" t="s">
        <v>5619</v>
      </c>
      <c r="Q181" s="96" t="s">
        <v>3924</v>
      </c>
      <c r="R181" s="96" t="s">
        <v>6020</v>
      </c>
      <c r="S181" s="3">
        <v>44835</v>
      </c>
      <c r="T181" s="3">
        <v>44835</v>
      </c>
      <c r="U181" s="96" t="s">
        <v>5651</v>
      </c>
      <c r="V181" s="96" t="s">
        <v>5622</v>
      </c>
      <c r="W181" s="96"/>
      <c r="X181" s="96" t="s">
        <v>5651</v>
      </c>
    </row>
    <row r="182" spans="1:24" x14ac:dyDescent="0.3">
      <c r="A182" s="51">
        <v>1518</v>
      </c>
      <c r="B182" s="96" t="s">
        <v>6021</v>
      </c>
      <c r="C182" s="3">
        <v>43203</v>
      </c>
      <c r="D182" s="3">
        <v>43206</v>
      </c>
      <c r="E182" s="96" t="s">
        <v>5614</v>
      </c>
      <c r="F182" s="96" t="s">
        <v>5970</v>
      </c>
      <c r="G182" s="96" t="s">
        <v>5646</v>
      </c>
      <c r="H182" s="96"/>
      <c r="I182" s="96" t="s">
        <v>5647</v>
      </c>
      <c r="J182" s="96"/>
      <c r="K182" s="96">
        <v>518.5</v>
      </c>
      <c r="L182" s="96"/>
      <c r="M182" s="96">
        <v>500</v>
      </c>
      <c r="N182" s="96" t="s">
        <v>5627</v>
      </c>
      <c r="O182" s="96" t="s">
        <v>5632</v>
      </c>
      <c r="P182" s="96" t="s">
        <v>5619</v>
      </c>
      <c r="Q182" s="96" t="s">
        <v>3924</v>
      </c>
      <c r="R182" s="96" t="s">
        <v>5880</v>
      </c>
      <c r="S182" s="3">
        <v>44926</v>
      </c>
      <c r="T182" s="3">
        <v>44926</v>
      </c>
      <c r="U182" s="96" t="s">
        <v>5651</v>
      </c>
      <c r="V182" s="96" t="s">
        <v>5622</v>
      </c>
      <c r="W182" s="96"/>
      <c r="X182" s="96" t="s">
        <v>5651</v>
      </c>
    </row>
    <row r="183" spans="1:24" x14ac:dyDescent="0.3">
      <c r="A183" s="51">
        <v>1519</v>
      </c>
      <c r="B183" s="96" t="s">
        <v>6022</v>
      </c>
      <c r="C183" s="3">
        <v>43205</v>
      </c>
      <c r="D183" s="3">
        <v>43206</v>
      </c>
      <c r="E183" s="96" t="s">
        <v>5614</v>
      </c>
      <c r="F183" s="96" t="s">
        <v>5970</v>
      </c>
      <c r="G183" s="96" t="s">
        <v>5646</v>
      </c>
      <c r="H183" s="96"/>
      <c r="I183" s="96" t="s">
        <v>5647</v>
      </c>
      <c r="J183" s="96"/>
      <c r="K183" s="96">
        <v>110.9</v>
      </c>
      <c r="L183" s="96"/>
      <c r="M183" s="96">
        <v>100</v>
      </c>
      <c r="N183" s="96" t="s">
        <v>5627</v>
      </c>
      <c r="O183" s="96" t="s">
        <v>5666</v>
      </c>
      <c r="P183" s="96" t="s">
        <v>5619</v>
      </c>
      <c r="Q183" s="96" t="s">
        <v>3924</v>
      </c>
      <c r="R183" s="96" t="s">
        <v>6023</v>
      </c>
      <c r="S183" s="3">
        <v>44545</v>
      </c>
      <c r="T183" s="3">
        <v>44561</v>
      </c>
      <c r="U183" s="96" t="s">
        <v>5651</v>
      </c>
      <c r="V183" s="96" t="s">
        <v>5622</v>
      </c>
      <c r="W183" s="96"/>
      <c r="X183" s="96" t="s">
        <v>5651</v>
      </c>
    </row>
    <row r="184" spans="1:24" x14ac:dyDescent="0.3">
      <c r="A184" s="51">
        <v>1522</v>
      </c>
      <c r="B184" s="96" t="s">
        <v>6024</v>
      </c>
      <c r="C184" s="3">
        <v>43206</v>
      </c>
      <c r="D184" s="3">
        <v>43206</v>
      </c>
      <c r="E184" s="96" t="s">
        <v>5614</v>
      </c>
      <c r="F184" s="96" t="s">
        <v>5970</v>
      </c>
      <c r="G184" s="96" t="s">
        <v>5625</v>
      </c>
      <c r="H184" s="96" t="s">
        <v>5646</v>
      </c>
      <c r="I184" s="96" t="s">
        <v>5655</v>
      </c>
      <c r="J184" s="96" t="s">
        <v>5647</v>
      </c>
      <c r="K184" s="96">
        <v>370</v>
      </c>
      <c r="L184" s="96">
        <v>370</v>
      </c>
      <c r="M184" s="96">
        <v>370</v>
      </c>
      <c r="N184" s="96" t="s">
        <v>5627</v>
      </c>
      <c r="O184" s="96" t="s">
        <v>5828</v>
      </c>
      <c r="P184" s="96" t="s">
        <v>5748</v>
      </c>
      <c r="Q184" s="96" t="s">
        <v>3924</v>
      </c>
      <c r="R184" s="96" t="s">
        <v>5891</v>
      </c>
      <c r="S184" s="3">
        <v>44835</v>
      </c>
      <c r="T184" s="3">
        <v>44835</v>
      </c>
      <c r="U184" s="96" t="s">
        <v>5651</v>
      </c>
      <c r="V184" s="96" t="s">
        <v>5622</v>
      </c>
      <c r="W184" s="96"/>
      <c r="X184" s="96" t="s">
        <v>5651</v>
      </c>
    </row>
    <row r="185" spans="1:24" x14ac:dyDescent="0.3">
      <c r="A185" s="51">
        <v>1524</v>
      </c>
      <c r="B185" s="96" t="s">
        <v>6025</v>
      </c>
      <c r="C185" s="3">
        <v>43206</v>
      </c>
      <c r="D185" s="3">
        <v>43206</v>
      </c>
      <c r="E185" s="96" t="s">
        <v>5614</v>
      </c>
      <c r="F185" s="96" t="s">
        <v>5970</v>
      </c>
      <c r="G185" s="96" t="s">
        <v>5625</v>
      </c>
      <c r="H185" s="96" t="s">
        <v>5646</v>
      </c>
      <c r="I185" s="96" t="s">
        <v>5655</v>
      </c>
      <c r="J185" s="96" t="s">
        <v>5647</v>
      </c>
      <c r="K185" s="96">
        <v>600</v>
      </c>
      <c r="L185" s="96">
        <v>600</v>
      </c>
      <c r="M185" s="96">
        <v>600</v>
      </c>
      <c r="N185" s="96" t="s">
        <v>5627</v>
      </c>
      <c r="O185" s="96" t="s">
        <v>5828</v>
      </c>
      <c r="P185" s="96" t="s">
        <v>5748</v>
      </c>
      <c r="Q185" s="96" t="s">
        <v>3924</v>
      </c>
      <c r="R185" s="96" t="s">
        <v>6026</v>
      </c>
      <c r="S185" s="3">
        <v>44835</v>
      </c>
      <c r="T185" s="3">
        <v>44835</v>
      </c>
      <c r="U185" s="96" t="s">
        <v>5651</v>
      </c>
      <c r="V185" s="96" t="s">
        <v>5622</v>
      </c>
      <c r="W185" s="96"/>
      <c r="X185" s="96" t="s">
        <v>5651</v>
      </c>
    </row>
    <row r="186" spans="1:24" x14ac:dyDescent="0.3">
      <c r="A186" s="51">
        <v>1526</v>
      </c>
      <c r="B186" s="96" t="s">
        <v>6027</v>
      </c>
      <c r="C186" s="3">
        <v>43201</v>
      </c>
      <c r="D186" s="3">
        <v>43206</v>
      </c>
      <c r="E186" s="96" t="s">
        <v>5614</v>
      </c>
      <c r="F186" s="96" t="s">
        <v>5970</v>
      </c>
      <c r="G186" s="96" t="s">
        <v>5625</v>
      </c>
      <c r="H186" s="96" t="s">
        <v>5646</v>
      </c>
      <c r="I186" s="96" t="s">
        <v>5655</v>
      </c>
      <c r="J186" s="96" t="s">
        <v>5647</v>
      </c>
      <c r="K186" s="96">
        <v>46.05</v>
      </c>
      <c r="L186" s="96">
        <v>155.43</v>
      </c>
      <c r="M186" s="96">
        <v>150</v>
      </c>
      <c r="N186" s="96" t="s">
        <v>5627</v>
      </c>
      <c r="O186" s="96" t="s">
        <v>5628</v>
      </c>
      <c r="P186" s="96" t="s">
        <v>5619</v>
      </c>
      <c r="Q186" s="96" t="s">
        <v>3924</v>
      </c>
      <c r="R186" s="96" t="s">
        <v>5810</v>
      </c>
      <c r="S186" s="3">
        <v>44925</v>
      </c>
      <c r="T186" s="3">
        <v>44925</v>
      </c>
      <c r="U186" s="96" t="s">
        <v>5651</v>
      </c>
      <c r="V186" s="96" t="s">
        <v>5622</v>
      </c>
      <c r="W186" s="96"/>
      <c r="X186" s="96" t="s">
        <v>5651</v>
      </c>
    </row>
    <row r="187" spans="1:24" x14ac:dyDescent="0.3">
      <c r="A187" s="51">
        <v>1528</v>
      </c>
      <c r="B187" s="96" t="s">
        <v>6028</v>
      </c>
      <c r="C187" s="3">
        <v>43203</v>
      </c>
      <c r="D187" s="3">
        <v>43206</v>
      </c>
      <c r="E187" s="96" t="s">
        <v>5614</v>
      </c>
      <c r="F187" s="96" t="s">
        <v>5970</v>
      </c>
      <c r="G187" s="96" t="s">
        <v>5646</v>
      </c>
      <c r="H187" s="96"/>
      <c r="I187" s="96" t="s">
        <v>5647</v>
      </c>
      <c r="J187" s="96"/>
      <c r="K187" s="96">
        <v>79</v>
      </c>
      <c r="L187" s="96"/>
      <c r="M187" s="96">
        <v>79</v>
      </c>
      <c r="N187" s="96" t="s">
        <v>5627</v>
      </c>
      <c r="O187" s="96" t="s">
        <v>5628</v>
      </c>
      <c r="P187" s="96" t="s">
        <v>5619</v>
      </c>
      <c r="Q187" s="96" t="s">
        <v>3924</v>
      </c>
      <c r="R187" s="96" t="s">
        <v>6029</v>
      </c>
      <c r="S187" s="3">
        <v>44377</v>
      </c>
      <c r="T187" s="3">
        <v>44958</v>
      </c>
      <c r="U187" s="96" t="s">
        <v>5651</v>
      </c>
      <c r="V187" s="96" t="s">
        <v>5622</v>
      </c>
      <c r="W187" s="96"/>
      <c r="X187" s="96" t="s">
        <v>5651</v>
      </c>
    </row>
    <row r="188" spans="1:24" x14ac:dyDescent="0.3">
      <c r="A188" s="51">
        <v>1529</v>
      </c>
      <c r="B188" s="96" t="s">
        <v>6030</v>
      </c>
      <c r="C188" s="3">
        <v>43207</v>
      </c>
      <c r="D188" s="3">
        <v>43206</v>
      </c>
      <c r="E188" s="96" t="s">
        <v>5614</v>
      </c>
      <c r="F188" s="96" t="s">
        <v>5970</v>
      </c>
      <c r="G188" s="96" t="s">
        <v>5646</v>
      </c>
      <c r="H188" s="96" t="s">
        <v>5625</v>
      </c>
      <c r="I188" s="96" t="s">
        <v>5647</v>
      </c>
      <c r="J188" s="96" t="s">
        <v>5655</v>
      </c>
      <c r="K188" s="96">
        <v>514.6</v>
      </c>
      <c r="L188" s="96">
        <v>257.27999999999997</v>
      </c>
      <c r="M188" s="96">
        <v>500</v>
      </c>
      <c r="N188" s="96" t="s">
        <v>5627</v>
      </c>
      <c r="O188" s="96" t="s">
        <v>5933</v>
      </c>
      <c r="P188" s="96" t="s">
        <v>5743</v>
      </c>
      <c r="Q188" s="96" t="s">
        <v>5934</v>
      </c>
      <c r="R188" s="96" t="s">
        <v>6031</v>
      </c>
      <c r="S188" s="3">
        <v>44910</v>
      </c>
      <c r="T188" s="3">
        <v>44910</v>
      </c>
      <c r="U188" s="96" t="s">
        <v>5651</v>
      </c>
      <c r="V188" s="96" t="s">
        <v>5622</v>
      </c>
      <c r="W188" s="96"/>
      <c r="X188" s="96" t="s">
        <v>5651</v>
      </c>
    </row>
    <row r="189" spans="1:24" x14ac:dyDescent="0.3">
      <c r="A189" s="51">
        <v>1531</v>
      </c>
      <c r="B189" s="96" t="s">
        <v>6032</v>
      </c>
      <c r="C189" s="3">
        <v>43206</v>
      </c>
      <c r="D189" s="3">
        <v>43206</v>
      </c>
      <c r="E189" s="96" t="s">
        <v>5614</v>
      </c>
      <c r="F189" s="96" t="s">
        <v>5970</v>
      </c>
      <c r="G189" s="96" t="s">
        <v>5625</v>
      </c>
      <c r="H189" s="96"/>
      <c r="I189" s="96" t="s">
        <v>5655</v>
      </c>
      <c r="J189" s="96"/>
      <c r="K189" s="96">
        <v>350</v>
      </c>
      <c r="L189" s="96"/>
      <c r="M189" s="96">
        <v>350</v>
      </c>
      <c r="N189" s="96" t="s">
        <v>5627</v>
      </c>
      <c r="O189" s="96" t="s">
        <v>6033</v>
      </c>
      <c r="P189" s="96" t="s">
        <v>5642</v>
      </c>
      <c r="Q189" s="96" t="s">
        <v>3926</v>
      </c>
      <c r="R189" s="96" t="s">
        <v>6034</v>
      </c>
      <c r="S189" s="3">
        <v>44682</v>
      </c>
      <c r="T189" s="3">
        <v>45291</v>
      </c>
      <c r="U189" s="96" t="s">
        <v>5651</v>
      </c>
      <c r="V189" s="96" t="s">
        <v>5622</v>
      </c>
      <c r="W189" s="96"/>
      <c r="X189" s="96" t="s">
        <v>5651</v>
      </c>
    </row>
    <row r="190" spans="1:24" x14ac:dyDescent="0.3">
      <c r="A190" s="51">
        <v>1532</v>
      </c>
      <c r="B190" s="96" t="s">
        <v>6035</v>
      </c>
      <c r="C190" s="3">
        <v>43206</v>
      </c>
      <c r="D190" s="3">
        <v>43206</v>
      </c>
      <c r="E190" s="96" t="s">
        <v>5614</v>
      </c>
      <c r="F190" s="96" t="s">
        <v>5970</v>
      </c>
      <c r="G190" s="96" t="s">
        <v>5646</v>
      </c>
      <c r="H190" s="96" t="s">
        <v>5625</v>
      </c>
      <c r="I190" s="96" t="s">
        <v>5647</v>
      </c>
      <c r="J190" s="96" t="s">
        <v>5655</v>
      </c>
      <c r="K190" s="96">
        <v>90</v>
      </c>
      <c r="L190" s="96">
        <v>20</v>
      </c>
      <c r="M190" s="96">
        <v>90</v>
      </c>
      <c r="N190" s="96" t="s">
        <v>5627</v>
      </c>
      <c r="O190" s="96" t="s">
        <v>5618</v>
      </c>
      <c r="P190" s="96" t="s">
        <v>5619</v>
      </c>
      <c r="Q190" s="96" t="s">
        <v>3926</v>
      </c>
      <c r="R190" s="96" t="s">
        <v>6036</v>
      </c>
      <c r="S190" s="3">
        <v>44166</v>
      </c>
      <c r="T190" s="3">
        <v>44531</v>
      </c>
      <c r="U190" s="96" t="s">
        <v>5651</v>
      </c>
      <c r="V190" s="96" t="s">
        <v>5622</v>
      </c>
      <c r="W190" s="96"/>
      <c r="X190" s="96" t="s">
        <v>5651</v>
      </c>
    </row>
    <row r="191" spans="1:24" x14ac:dyDescent="0.3">
      <c r="A191" s="51">
        <v>1534</v>
      </c>
      <c r="B191" s="96" t="s">
        <v>6037</v>
      </c>
      <c r="C191" s="3">
        <v>43201</v>
      </c>
      <c r="D191" s="3">
        <v>43206</v>
      </c>
      <c r="E191" s="96" t="s">
        <v>5614</v>
      </c>
      <c r="F191" s="96" t="s">
        <v>5970</v>
      </c>
      <c r="G191" s="96" t="s">
        <v>5625</v>
      </c>
      <c r="H191" s="96" t="s">
        <v>5646</v>
      </c>
      <c r="I191" s="96" t="s">
        <v>5655</v>
      </c>
      <c r="J191" s="96" t="s">
        <v>5647</v>
      </c>
      <c r="K191" s="96">
        <v>28.8</v>
      </c>
      <c r="L191" s="96">
        <v>225</v>
      </c>
      <c r="M191" s="96">
        <v>250</v>
      </c>
      <c r="N191" s="96" t="s">
        <v>5627</v>
      </c>
      <c r="O191" s="96" t="s">
        <v>5805</v>
      </c>
      <c r="P191" s="96" t="s">
        <v>5743</v>
      </c>
      <c r="Q191" s="96" t="s">
        <v>3926</v>
      </c>
      <c r="R191" s="96" t="s">
        <v>6038</v>
      </c>
      <c r="S191" s="3">
        <v>44317</v>
      </c>
      <c r="T191" s="3">
        <v>45275</v>
      </c>
      <c r="U191" s="96" t="s">
        <v>5651</v>
      </c>
      <c r="V191" s="96" t="s">
        <v>5622</v>
      </c>
      <c r="W191" s="96"/>
      <c r="X191" s="96" t="s">
        <v>5651</v>
      </c>
    </row>
    <row r="192" spans="1:24" x14ac:dyDescent="0.3">
      <c r="A192" s="51">
        <v>1537</v>
      </c>
      <c r="B192" s="96" t="s">
        <v>6039</v>
      </c>
      <c r="C192" s="3">
        <v>43528</v>
      </c>
      <c r="D192" s="3">
        <v>43560</v>
      </c>
      <c r="E192" s="96" t="s">
        <v>5614</v>
      </c>
      <c r="F192" s="96" t="s">
        <v>5831</v>
      </c>
      <c r="G192" s="96" t="s">
        <v>5658</v>
      </c>
      <c r="H192" s="96"/>
      <c r="I192" s="96" t="s">
        <v>6040</v>
      </c>
      <c r="J192" s="96"/>
      <c r="K192" s="96">
        <v>5.5</v>
      </c>
      <c r="L192" s="96"/>
      <c r="M192" s="96">
        <v>5</v>
      </c>
      <c r="N192" s="96" t="s">
        <v>5627</v>
      </c>
      <c r="O192" s="96" t="s">
        <v>6041</v>
      </c>
      <c r="P192" s="96" t="s">
        <v>5619</v>
      </c>
      <c r="Q192" s="96" t="s">
        <v>5649</v>
      </c>
      <c r="R192" s="96" t="s">
        <v>6042</v>
      </c>
      <c r="S192" s="3">
        <v>44638</v>
      </c>
      <c r="T192" s="3">
        <v>44638</v>
      </c>
      <c r="U192" s="96" t="s">
        <v>5651</v>
      </c>
      <c r="V192" s="96"/>
      <c r="W192" s="96"/>
      <c r="X192" s="96" t="s">
        <v>5651</v>
      </c>
    </row>
    <row r="193" spans="1:24" x14ac:dyDescent="0.3">
      <c r="A193" s="51">
        <v>1538</v>
      </c>
      <c r="B193" s="96" t="s">
        <v>6043</v>
      </c>
      <c r="C193" s="3">
        <v>43423</v>
      </c>
      <c r="D193" s="3">
        <v>43560</v>
      </c>
      <c r="E193" s="96" t="s">
        <v>5614</v>
      </c>
      <c r="F193" s="96" t="s">
        <v>5831</v>
      </c>
      <c r="G193" s="96" t="s">
        <v>5625</v>
      </c>
      <c r="H193" s="96"/>
      <c r="I193" s="96" t="s">
        <v>5655</v>
      </c>
      <c r="J193" s="96"/>
      <c r="K193" s="96">
        <v>40.5</v>
      </c>
      <c r="L193" s="96"/>
      <c r="M193" s="96">
        <v>40</v>
      </c>
      <c r="N193" s="96" t="s">
        <v>5627</v>
      </c>
      <c r="O193" s="96" t="s">
        <v>6044</v>
      </c>
      <c r="P193" s="96" t="s">
        <v>5619</v>
      </c>
      <c r="Q193" s="96" t="s">
        <v>5649</v>
      </c>
      <c r="R193" s="96" t="s">
        <v>6045</v>
      </c>
      <c r="S193" s="3">
        <v>44561</v>
      </c>
      <c r="T193" s="3">
        <v>44561</v>
      </c>
      <c r="U193" s="96" t="s">
        <v>5651</v>
      </c>
      <c r="V193" s="96"/>
      <c r="W193" s="96"/>
      <c r="X193" s="96" t="s">
        <v>5651</v>
      </c>
    </row>
    <row r="194" spans="1:24" x14ac:dyDescent="0.3">
      <c r="A194" s="51">
        <v>1539</v>
      </c>
      <c r="B194" s="96" t="s">
        <v>6046</v>
      </c>
      <c r="C194" s="3">
        <v>43529</v>
      </c>
      <c r="D194" s="3">
        <v>43592</v>
      </c>
      <c r="E194" s="96" t="s">
        <v>5614</v>
      </c>
      <c r="F194" s="96" t="s">
        <v>5831</v>
      </c>
      <c r="G194" s="96" t="s">
        <v>5625</v>
      </c>
      <c r="H194" s="96"/>
      <c r="I194" s="96" t="s">
        <v>5655</v>
      </c>
      <c r="J194" s="96"/>
      <c r="K194" s="96">
        <v>782.8</v>
      </c>
      <c r="L194" s="96"/>
      <c r="M194" s="96">
        <v>750</v>
      </c>
      <c r="N194" s="96" t="s">
        <v>5627</v>
      </c>
      <c r="O194" s="96" t="s">
        <v>5911</v>
      </c>
      <c r="P194" s="96" t="s">
        <v>5619</v>
      </c>
      <c r="Q194" s="96" t="s">
        <v>5649</v>
      </c>
      <c r="R194" s="96" t="s">
        <v>5997</v>
      </c>
      <c r="S194" s="3">
        <v>44896</v>
      </c>
      <c r="T194" s="3">
        <v>44896</v>
      </c>
      <c r="U194" s="96" t="s">
        <v>5651</v>
      </c>
      <c r="V194" s="96" t="s">
        <v>5622</v>
      </c>
      <c r="W194" s="96" t="s">
        <v>5622</v>
      </c>
      <c r="X194" s="96" t="s">
        <v>5651</v>
      </c>
    </row>
    <row r="195" spans="1:24" x14ac:dyDescent="0.3">
      <c r="A195" s="51">
        <v>1540</v>
      </c>
      <c r="B195" s="96" t="s">
        <v>6047</v>
      </c>
      <c r="C195" s="3">
        <v>43529</v>
      </c>
      <c r="D195" s="3">
        <v>43592</v>
      </c>
      <c r="E195" s="96" t="s">
        <v>5614</v>
      </c>
      <c r="F195" s="96" t="s">
        <v>5831</v>
      </c>
      <c r="G195" s="96" t="s">
        <v>5625</v>
      </c>
      <c r="H195" s="96"/>
      <c r="I195" s="96" t="s">
        <v>5655</v>
      </c>
      <c r="J195" s="96"/>
      <c r="K195" s="96">
        <v>365</v>
      </c>
      <c r="L195" s="96"/>
      <c r="M195" s="96">
        <v>350</v>
      </c>
      <c r="N195" s="96" t="s">
        <v>5627</v>
      </c>
      <c r="O195" s="96" t="s">
        <v>5911</v>
      </c>
      <c r="P195" s="96" t="s">
        <v>5619</v>
      </c>
      <c r="Q195" s="96" t="s">
        <v>5649</v>
      </c>
      <c r="R195" s="96" t="s">
        <v>5997</v>
      </c>
      <c r="S195" s="3">
        <v>44531</v>
      </c>
      <c r="T195" s="3">
        <v>44531</v>
      </c>
      <c r="U195" s="96" t="s">
        <v>5651</v>
      </c>
      <c r="V195" s="96" t="s">
        <v>5622</v>
      </c>
      <c r="W195" s="96" t="s">
        <v>5622</v>
      </c>
      <c r="X195" s="96" t="s">
        <v>5651</v>
      </c>
    </row>
    <row r="196" spans="1:24" x14ac:dyDescent="0.3">
      <c r="A196" s="51">
        <v>1541</v>
      </c>
      <c r="B196" s="96" t="s">
        <v>6048</v>
      </c>
      <c r="C196" s="3">
        <v>43560</v>
      </c>
      <c r="D196" s="3">
        <v>43570</v>
      </c>
      <c r="E196" s="96" t="s">
        <v>5614</v>
      </c>
      <c r="F196" s="96" t="s">
        <v>6049</v>
      </c>
      <c r="G196" s="96" t="s">
        <v>5625</v>
      </c>
      <c r="H196" s="96" t="s">
        <v>5646</v>
      </c>
      <c r="I196" s="96" t="s">
        <v>5655</v>
      </c>
      <c r="J196" s="96" t="s">
        <v>5647</v>
      </c>
      <c r="K196" s="96">
        <v>356.8</v>
      </c>
      <c r="L196" s="96">
        <v>361.74</v>
      </c>
      <c r="M196" s="96">
        <v>350</v>
      </c>
      <c r="N196" s="96" t="s">
        <v>5627</v>
      </c>
      <c r="O196" s="96" t="s">
        <v>5720</v>
      </c>
      <c r="P196" s="96" t="s">
        <v>5619</v>
      </c>
      <c r="Q196" s="96" t="s">
        <v>5649</v>
      </c>
      <c r="R196" s="96" t="s">
        <v>6050</v>
      </c>
      <c r="S196" s="3">
        <v>44926</v>
      </c>
      <c r="T196" s="3">
        <v>44926</v>
      </c>
      <c r="U196" s="96" t="s">
        <v>5651</v>
      </c>
      <c r="V196" s="96"/>
      <c r="W196" s="96"/>
      <c r="X196" s="96" t="s">
        <v>5651</v>
      </c>
    </row>
    <row r="197" spans="1:24" x14ac:dyDescent="0.3">
      <c r="A197" s="51">
        <v>1542</v>
      </c>
      <c r="B197" s="96" t="s">
        <v>6051</v>
      </c>
      <c r="C197" s="3">
        <v>43560</v>
      </c>
      <c r="D197" s="3">
        <v>43570</v>
      </c>
      <c r="E197" s="96" t="s">
        <v>5614</v>
      </c>
      <c r="F197" s="96" t="s">
        <v>6049</v>
      </c>
      <c r="G197" s="96" t="s">
        <v>5625</v>
      </c>
      <c r="H197" s="96" t="s">
        <v>5616</v>
      </c>
      <c r="I197" s="96" t="s">
        <v>5655</v>
      </c>
      <c r="J197" s="96" t="s">
        <v>5616</v>
      </c>
      <c r="K197" s="96">
        <v>50.88</v>
      </c>
      <c r="L197" s="96">
        <v>54.6</v>
      </c>
      <c r="M197" s="96">
        <v>100</v>
      </c>
      <c r="N197" s="96" t="s">
        <v>5627</v>
      </c>
      <c r="O197" s="96" t="s">
        <v>5850</v>
      </c>
      <c r="P197" s="96" t="s">
        <v>5619</v>
      </c>
      <c r="Q197" s="96" t="s">
        <v>5649</v>
      </c>
      <c r="R197" s="96" t="s">
        <v>6052</v>
      </c>
      <c r="S197" s="3">
        <v>44377</v>
      </c>
      <c r="T197" s="3">
        <v>44377</v>
      </c>
      <c r="U197" s="96" t="s">
        <v>5651</v>
      </c>
      <c r="V197" s="96"/>
      <c r="W197" s="96"/>
      <c r="X197" s="96" t="s">
        <v>5651</v>
      </c>
    </row>
    <row r="198" spans="1:24" x14ac:dyDescent="0.3">
      <c r="A198" s="51">
        <v>1543</v>
      </c>
      <c r="B198" s="96" t="s">
        <v>6053</v>
      </c>
      <c r="C198" s="3">
        <v>43559</v>
      </c>
      <c r="D198" s="3">
        <v>43570</v>
      </c>
      <c r="E198" s="96" t="s">
        <v>5614</v>
      </c>
      <c r="F198" s="96" t="s">
        <v>6049</v>
      </c>
      <c r="G198" s="96" t="s">
        <v>5646</v>
      </c>
      <c r="H198" s="96" t="s">
        <v>5625</v>
      </c>
      <c r="I198" s="96" t="s">
        <v>5647</v>
      </c>
      <c r="J198" s="96" t="s">
        <v>5655</v>
      </c>
      <c r="K198" s="96">
        <v>150</v>
      </c>
      <c r="L198" s="96">
        <v>75</v>
      </c>
      <c r="M198" s="96">
        <v>150</v>
      </c>
      <c r="N198" s="96" t="s">
        <v>5627</v>
      </c>
      <c r="O198" s="96" t="s">
        <v>5976</v>
      </c>
      <c r="P198" s="96" t="s">
        <v>5619</v>
      </c>
      <c r="Q198" s="96" t="s">
        <v>5649</v>
      </c>
      <c r="R198" s="96" t="s">
        <v>5977</v>
      </c>
      <c r="S198" s="3">
        <v>45261</v>
      </c>
      <c r="T198" s="3">
        <v>45261</v>
      </c>
      <c r="U198" s="96" t="s">
        <v>5651</v>
      </c>
      <c r="V198" s="96"/>
      <c r="W198" s="96"/>
      <c r="X198" s="96" t="s">
        <v>5651</v>
      </c>
    </row>
    <row r="199" spans="1:24" x14ac:dyDescent="0.3">
      <c r="A199" s="51">
        <v>1545</v>
      </c>
      <c r="B199" s="96" t="s">
        <v>6054</v>
      </c>
      <c r="C199" s="3">
        <v>43567</v>
      </c>
      <c r="D199" s="3">
        <v>43570</v>
      </c>
      <c r="E199" s="96" t="s">
        <v>5614</v>
      </c>
      <c r="F199" s="96" t="s">
        <v>6049</v>
      </c>
      <c r="G199" s="96" t="s">
        <v>5625</v>
      </c>
      <c r="H199" s="96"/>
      <c r="I199" s="96" t="s">
        <v>5655</v>
      </c>
      <c r="J199" s="96"/>
      <c r="K199" s="96">
        <v>100.4</v>
      </c>
      <c r="L199" s="96"/>
      <c r="M199" s="96">
        <v>100</v>
      </c>
      <c r="N199" s="96" t="s">
        <v>5627</v>
      </c>
      <c r="O199" s="96" t="s">
        <v>5723</v>
      </c>
      <c r="P199" s="96" t="s">
        <v>6055</v>
      </c>
      <c r="Q199" s="96" t="s">
        <v>5649</v>
      </c>
      <c r="R199" s="96" t="s">
        <v>6056</v>
      </c>
      <c r="S199" s="3">
        <v>45077</v>
      </c>
      <c r="T199" s="3">
        <v>45077</v>
      </c>
      <c r="U199" s="96" t="s">
        <v>5651</v>
      </c>
      <c r="V199" s="96"/>
      <c r="W199" s="96"/>
      <c r="X199" s="96" t="s">
        <v>5651</v>
      </c>
    </row>
    <row r="200" spans="1:24" x14ac:dyDescent="0.3">
      <c r="A200" s="51">
        <v>1546</v>
      </c>
      <c r="B200" s="96" t="s">
        <v>6057</v>
      </c>
      <c r="C200" s="3">
        <v>43569</v>
      </c>
      <c r="D200" s="3">
        <v>43570</v>
      </c>
      <c r="E200" s="96" t="s">
        <v>5614</v>
      </c>
      <c r="F200" s="96" t="s">
        <v>6049</v>
      </c>
      <c r="G200" s="96" t="s">
        <v>5625</v>
      </c>
      <c r="H200" s="96"/>
      <c r="I200" s="96" t="s">
        <v>5655</v>
      </c>
      <c r="J200" s="96"/>
      <c r="K200" s="96">
        <v>30.58</v>
      </c>
      <c r="L200" s="96"/>
      <c r="M200" s="96">
        <v>30</v>
      </c>
      <c r="N200" s="96" t="s">
        <v>5627</v>
      </c>
      <c r="O200" s="96" t="s">
        <v>6058</v>
      </c>
      <c r="P200" s="96" t="s">
        <v>5619</v>
      </c>
      <c r="Q200" s="96" t="s">
        <v>5649</v>
      </c>
      <c r="R200" s="96" t="s">
        <v>6059</v>
      </c>
      <c r="S200" s="3">
        <v>44531</v>
      </c>
      <c r="T200" s="3">
        <v>44531</v>
      </c>
      <c r="U200" s="96" t="s">
        <v>5651</v>
      </c>
      <c r="V200" s="96"/>
      <c r="W200" s="96"/>
      <c r="X200" s="96" t="s">
        <v>5651</v>
      </c>
    </row>
    <row r="201" spans="1:24" x14ac:dyDescent="0.3">
      <c r="A201" s="51">
        <v>1548</v>
      </c>
      <c r="B201" s="96" t="s">
        <v>6060</v>
      </c>
      <c r="C201" s="3">
        <v>43561</v>
      </c>
      <c r="D201" s="3">
        <v>43570</v>
      </c>
      <c r="E201" s="96" t="s">
        <v>5614</v>
      </c>
      <c r="F201" s="96" t="s">
        <v>6049</v>
      </c>
      <c r="G201" s="96" t="s">
        <v>5625</v>
      </c>
      <c r="H201" s="96"/>
      <c r="I201" s="96" t="s">
        <v>5655</v>
      </c>
      <c r="J201" s="96"/>
      <c r="K201" s="96">
        <v>30.48</v>
      </c>
      <c r="L201" s="96"/>
      <c r="M201" s="96">
        <v>30</v>
      </c>
      <c r="N201" s="96" t="s">
        <v>5627</v>
      </c>
      <c r="O201" s="96" t="s">
        <v>5971</v>
      </c>
      <c r="P201" s="96" t="s">
        <v>5619</v>
      </c>
      <c r="Q201" s="96" t="s">
        <v>5649</v>
      </c>
      <c r="R201" s="96" t="s">
        <v>6061</v>
      </c>
      <c r="S201" s="3">
        <v>44895</v>
      </c>
      <c r="T201" s="3">
        <v>44895</v>
      </c>
      <c r="U201" s="96" t="s">
        <v>5651</v>
      </c>
      <c r="V201" s="96"/>
      <c r="W201" s="96"/>
      <c r="X201" s="96" t="s">
        <v>5651</v>
      </c>
    </row>
    <row r="202" spans="1:24" x14ac:dyDescent="0.3">
      <c r="A202" s="51">
        <v>1549</v>
      </c>
      <c r="B202" s="96" t="s">
        <v>6062</v>
      </c>
      <c r="C202" s="3">
        <v>43559</v>
      </c>
      <c r="D202" s="3">
        <v>43570</v>
      </c>
      <c r="E202" s="96" t="s">
        <v>5614</v>
      </c>
      <c r="F202" s="96" t="s">
        <v>6049</v>
      </c>
      <c r="G202" s="96" t="s">
        <v>5625</v>
      </c>
      <c r="H202" s="96"/>
      <c r="I202" s="96" t="s">
        <v>5655</v>
      </c>
      <c r="J202" s="96"/>
      <c r="K202" s="96">
        <v>200</v>
      </c>
      <c r="L202" s="96"/>
      <c r="M202" s="96">
        <v>200</v>
      </c>
      <c r="N202" s="96" t="s">
        <v>5627</v>
      </c>
      <c r="O202" s="96" t="s">
        <v>5971</v>
      </c>
      <c r="P202" s="96" t="s">
        <v>5619</v>
      </c>
      <c r="Q202" s="96" t="s">
        <v>5649</v>
      </c>
      <c r="R202" s="96" t="s">
        <v>5985</v>
      </c>
      <c r="S202" s="3">
        <v>45261</v>
      </c>
      <c r="T202" s="3">
        <v>45261</v>
      </c>
      <c r="U202" s="96" t="s">
        <v>5651</v>
      </c>
      <c r="V202" s="96"/>
      <c r="W202" s="96"/>
      <c r="X202" s="96" t="s">
        <v>5651</v>
      </c>
    </row>
    <row r="203" spans="1:24" x14ac:dyDescent="0.3">
      <c r="A203" s="51">
        <v>1550</v>
      </c>
      <c r="B203" s="96" t="s">
        <v>6063</v>
      </c>
      <c r="C203" s="3">
        <v>43557</v>
      </c>
      <c r="D203" s="3">
        <v>43570</v>
      </c>
      <c r="E203" s="96" t="s">
        <v>5614</v>
      </c>
      <c r="F203" s="96" t="s">
        <v>6049</v>
      </c>
      <c r="G203" s="96" t="s">
        <v>5625</v>
      </c>
      <c r="H203" s="96"/>
      <c r="I203" s="96" t="s">
        <v>5655</v>
      </c>
      <c r="J203" s="96"/>
      <c r="K203" s="96">
        <v>200</v>
      </c>
      <c r="L203" s="96"/>
      <c r="M203" s="96">
        <v>200</v>
      </c>
      <c r="N203" s="96" t="s">
        <v>5627</v>
      </c>
      <c r="O203" s="96" t="s">
        <v>5971</v>
      </c>
      <c r="P203" s="96" t="s">
        <v>5619</v>
      </c>
      <c r="Q203" s="96" t="s">
        <v>5649</v>
      </c>
      <c r="R203" s="96" t="s">
        <v>6064</v>
      </c>
      <c r="S203" s="3">
        <v>45107</v>
      </c>
      <c r="T203" s="3">
        <v>45107</v>
      </c>
      <c r="U203" s="96" t="s">
        <v>5651</v>
      </c>
      <c r="V203" s="96"/>
      <c r="W203" s="96"/>
      <c r="X203" s="96" t="s">
        <v>5651</v>
      </c>
    </row>
    <row r="204" spans="1:24" x14ac:dyDescent="0.3">
      <c r="A204" s="51">
        <v>1552</v>
      </c>
      <c r="B204" s="96" t="s">
        <v>6065</v>
      </c>
      <c r="C204" s="3">
        <v>43557</v>
      </c>
      <c r="D204" s="3">
        <v>43570</v>
      </c>
      <c r="E204" s="96" t="s">
        <v>5614</v>
      </c>
      <c r="F204" s="96" t="s">
        <v>6049</v>
      </c>
      <c r="G204" s="96" t="s">
        <v>5625</v>
      </c>
      <c r="H204" s="96"/>
      <c r="I204" s="96" t="s">
        <v>5655</v>
      </c>
      <c r="J204" s="96"/>
      <c r="K204" s="96">
        <v>250</v>
      </c>
      <c r="L204" s="96"/>
      <c r="M204" s="96">
        <v>250</v>
      </c>
      <c r="N204" s="96" t="s">
        <v>5627</v>
      </c>
      <c r="O204" s="96" t="s">
        <v>6066</v>
      </c>
      <c r="P204" s="96" t="s">
        <v>5619</v>
      </c>
      <c r="Q204" s="96" t="s">
        <v>5649</v>
      </c>
      <c r="R204" s="96" t="s">
        <v>6067</v>
      </c>
      <c r="S204" s="3">
        <v>45107</v>
      </c>
      <c r="T204" s="3">
        <v>45107</v>
      </c>
      <c r="U204" s="96" t="s">
        <v>5651</v>
      </c>
      <c r="V204" s="96"/>
      <c r="W204" s="96"/>
      <c r="X204" s="96" t="s">
        <v>5651</v>
      </c>
    </row>
    <row r="205" spans="1:24" x14ac:dyDescent="0.3">
      <c r="A205" s="51">
        <v>1553</v>
      </c>
      <c r="B205" s="96" t="s">
        <v>6068</v>
      </c>
      <c r="C205" s="3">
        <v>43560</v>
      </c>
      <c r="D205" s="3">
        <v>43570</v>
      </c>
      <c r="E205" s="96" t="s">
        <v>5614</v>
      </c>
      <c r="F205" s="96" t="s">
        <v>6049</v>
      </c>
      <c r="G205" s="96" t="s">
        <v>5625</v>
      </c>
      <c r="H205" s="96"/>
      <c r="I205" s="96" t="s">
        <v>5655</v>
      </c>
      <c r="J205" s="96"/>
      <c r="K205" s="96">
        <v>354.9</v>
      </c>
      <c r="L205" s="96"/>
      <c r="M205" s="96">
        <v>350</v>
      </c>
      <c r="N205" s="96" t="s">
        <v>5627</v>
      </c>
      <c r="O205" s="96" t="s">
        <v>5971</v>
      </c>
      <c r="P205" s="96" t="s">
        <v>5619</v>
      </c>
      <c r="Q205" s="96" t="s">
        <v>5649</v>
      </c>
      <c r="R205" s="96" t="s">
        <v>6069</v>
      </c>
      <c r="S205" s="3">
        <v>44926</v>
      </c>
      <c r="T205" s="3">
        <v>44926</v>
      </c>
      <c r="U205" s="96" t="s">
        <v>5651</v>
      </c>
      <c r="V205" s="96"/>
      <c r="W205" s="96"/>
      <c r="X205" s="96" t="s">
        <v>5651</v>
      </c>
    </row>
    <row r="206" spans="1:24" x14ac:dyDescent="0.3">
      <c r="A206" s="51">
        <v>1554</v>
      </c>
      <c r="B206" s="96" t="s">
        <v>6070</v>
      </c>
      <c r="C206" s="3">
        <v>43560</v>
      </c>
      <c r="D206" s="3">
        <v>43570</v>
      </c>
      <c r="E206" s="96" t="s">
        <v>5614</v>
      </c>
      <c r="F206" s="96" t="s">
        <v>6049</v>
      </c>
      <c r="G206" s="96" t="s">
        <v>5625</v>
      </c>
      <c r="H206" s="96"/>
      <c r="I206" s="96" t="s">
        <v>5655</v>
      </c>
      <c r="J206" s="96"/>
      <c r="K206" s="96">
        <v>101.2</v>
      </c>
      <c r="L206" s="96"/>
      <c r="M206" s="96">
        <v>100</v>
      </c>
      <c r="N206" s="96" t="s">
        <v>5627</v>
      </c>
      <c r="O206" s="96" t="s">
        <v>5723</v>
      </c>
      <c r="P206" s="96" t="s">
        <v>5619</v>
      </c>
      <c r="Q206" s="96" t="s">
        <v>5649</v>
      </c>
      <c r="R206" s="96" t="s">
        <v>6071</v>
      </c>
      <c r="S206" s="3">
        <v>44926</v>
      </c>
      <c r="T206" s="3">
        <v>44926</v>
      </c>
      <c r="U206" s="96" t="s">
        <v>5651</v>
      </c>
      <c r="V206" s="96"/>
      <c r="W206" s="96"/>
      <c r="X206" s="96" t="s">
        <v>5651</v>
      </c>
    </row>
    <row r="207" spans="1:24" x14ac:dyDescent="0.3">
      <c r="A207" s="51">
        <v>1555</v>
      </c>
      <c r="B207" s="96" t="s">
        <v>6072</v>
      </c>
      <c r="C207" s="3">
        <v>43559</v>
      </c>
      <c r="D207" s="3">
        <v>43570</v>
      </c>
      <c r="E207" s="96" t="s">
        <v>5614</v>
      </c>
      <c r="F207" s="96" t="s">
        <v>6049</v>
      </c>
      <c r="G207" s="96" t="s">
        <v>5625</v>
      </c>
      <c r="H207" s="96"/>
      <c r="I207" s="96" t="s">
        <v>5655</v>
      </c>
      <c r="J207" s="96"/>
      <c r="K207" s="96">
        <v>1361</v>
      </c>
      <c r="L207" s="96"/>
      <c r="M207" s="96">
        <v>1311</v>
      </c>
      <c r="N207" s="96" t="s">
        <v>5627</v>
      </c>
      <c r="O207" s="96" t="s">
        <v>5771</v>
      </c>
      <c r="P207" s="96" t="s">
        <v>5619</v>
      </c>
      <c r="Q207" s="96" t="s">
        <v>5649</v>
      </c>
      <c r="R207" s="96" t="s">
        <v>6073</v>
      </c>
      <c r="S207" s="3">
        <v>44652</v>
      </c>
      <c r="T207" s="3">
        <v>44652</v>
      </c>
      <c r="U207" s="96" t="s">
        <v>5651</v>
      </c>
      <c r="V207" s="96"/>
      <c r="W207" s="96"/>
      <c r="X207" s="96" t="s">
        <v>5651</v>
      </c>
    </row>
    <row r="208" spans="1:24" x14ac:dyDescent="0.3">
      <c r="A208" s="51">
        <v>1556</v>
      </c>
      <c r="B208" s="96" t="s">
        <v>6074</v>
      </c>
      <c r="C208" s="3">
        <v>43561</v>
      </c>
      <c r="D208" s="3">
        <v>43570</v>
      </c>
      <c r="E208" s="96" t="s">
        <v>5614</v>
      </c>
      <c r="F208" s="96" t="s">
        <v>6049</v>
      </c>
      <c r="G208" s="96" t="s">
        <v>5625</v>
      </c>
      <c r="H208" s="96" t="s">
        <v>5646</v>
      </c>
      <c r="I208" s="96" t="s">
        <v>5655</v>
      </c>
      <c r="J208" s="96" t="s">
        <v>5647</v>
      </c>
      <c r="K208" s="96">
        <v>101.7</v>
      </c>
      <c r="L208" s="96">
        <v>101.73</v>
      </c>
      <c r="M208" s="96">
        <v>100</v>
      </c>
      <c r="N208" s="96" t="s">
        <v>5627</v>
      </c>
      <c r="O208" s="96" t="s">
        <v>6075</v>
      </c>
      <c r="P208" s="96" t="s">
        <v>5619</v>
      </c>
      <c r="Q208" s="96" t="s">
        <v>5649</v>
      </c>
      <c r="R208" s="96" t="s">
        <v>6076</v>
      </c>
      <c r="S208" s="3">
        <v>44895</v>
      </c>
      <c r="T208" s="3">
        <v>44895</v>
      </c>
      <c r="U208" s="96" t="s">
        <v>5651</v>
      </c>
      <c r="V208" s="96"/>
      <c r="W208" s="96"/>
      <c r="X208" s="96" t="s">
        <v>5651</v>
      </c>
    </row>
    <row r="209" spans="1:24" x14ac:dyDescent="0.3">
      <c r="A209" s="51">
        <v>1557</v>
      </c>
      <c r="B209" s="96" t="s">
        <v>6077</v>
      </c>
      <c r="C209" s="3">
        <v>43570</v>
      </c>
      <c r="D209" s="3">
        <v>43570</v>
      </c>
      <c r="E209" s="96" t="s">
        <v>5614</v>
      </c>
      <c r="F209" s="96" t="s">
        <v>6049</v>
      </c>
      <c r="G209" s="96" t="s">
        <v>5625</v>
      </c>
      <c r="H209" s="96"/>
      <c r="I209" s="96" t="s">
        <v>5655</v>
      </c>
      <c r="J209" s="96"/>
      <c r="K209" s="96">
        <v>100</v>
      </c>
      <c r="L209" s="96"/>
      <c r="M209" s="96">
        <v>100</v>
      </c>
      <c r="N209" s="96" t="s">
        <v>5627</v>
      </c>
      <c r="O209" s="96" t="s">
        <v>5720</v>
      </c>
      <c r="P209" s="96" t="s">
        <v>5619</v>
      </c>
      <c r="Q209" s="96" t="s">
        <v>5649</v>
      </c>
      <c r="R209" s="96" t="s">
        <v>6078</v>
      </c>
      <c r="S209" s="3">
        <v>44911</v>
      </c>
      <c r="T209" s="3">
        <v>44911</v>
      </c>
      <c r="U209" s="96" t="s">
        <v>5651</v>
      </c>
      <c r="V209" s="96"/>
      <c r="W209" s="96"/>
      <c r="X209" s="96" t="s">
        <v>5651</v>
      </c>
    </row>
    <row r="210" spans="1:24" x14ac:dyDescent="0.3">
      <c r="A210" s="51">
        <v>1558</v>
      </c>
      <c r="B210" s="96" t="s">
        <v>6079</v>
      </c>
      <c r="C210" s="3">
        <v>43559</v>
      </c>
      <c r="D210" s="3">
        <v>43205</v>
      </c>
      <c r="E210" s="96" t="s">
        <v>5614</v>
      </c>
      <c r="F210" s="96" t="s">
        <v>6049</v>
      </c>
      <c r="G210" s="96" t="s">
        <v>5625</v>
      </c>
      <c r="H210" s="96" t="s">
        <v>5646</v>
      </c>
      <c r="I210" s="96" t="s">
        <v>5655</v>
      </c>
      <c r="J210" s="96" t="s">
        <v>5647</v>
      </c>
      <c r="K210" s="96">
        <v>41.44</v>
      </c>
      <c r="L210" s="96">
        <v>40.561999999999998</v>
      </c>
      <c r="M210" s="96">
        <v>40</v>
      </c>
      <c r="N210" s="96" t="s">
        <v>5627</v>
      </c>
      <c r="O210" s="96" t="s">
        <v>5763</v>
      </c>
      <c r="P210" s="96" t="s">
        <v>5619</v>
      </c>
      <c r="Q210" s="96" t="s">
        <v>5649</v>
      </c>
      <c r="R210" s="96" t="s">
        <v>6080</v>
      </c>
      <c r="S210" s="3">
        <v>44926</v>
      </c>
      <c r="T210" s="3">
        <v>44926</v>
      </c>
      <c r="U210" s="96" t="s">
        <v>5651</v>
      </c>
      <c r="V210" s="96"/>
      <c r="W210" s="96"/>
      <c r="X210" s="96" t="s">
        <v>5651</v>
      </c>
    </row>
    <row r="211" spans="1:24" x14ac:dyDescent="0.3">
      <c r="A211" s="51">
        <v>1559</v>
      </c>
      <c r="B211" s="96" t="s">
        <v>6081</v>
      </c>
      <c r="C211" s="3">
        <v>43563</v>
      </c>
      <c r="D211" s="3">
        <v>43570</v>
      </c>
      <c r="E211" s="96" t="s">
        <v>5614</v>
      </c>
      <c r="F211" s="96" t="s">
        <v>6049</v>
      </c>
      <c r="G211" s="96" t="s">
        <v>5616</v>
      </c>
      <c r="H211" s="96" t="s">
        <v>5625</v>
      </c>
      <c r="I211" s="96" t="s">
        <v>5616</v>
      </c>
      <c r="J211" s="96" t="s">
        <v>5655</v>
      </c>
      <c r="K211" s="96">
        <v>1568</v>
      </c>
      <c r="L211" s="96">
        <v>319.35000000000002</v>
      </c>
      <c r="M211" s="96">
        <v>1500</v>
      </c>
      <c r="N211" s="96" t="s">
        <v>5627</v>
      </c>
      <c r="O211" s="96" t="s">
        <v>5850</v>
      </c>
      <c r="P211" s="96" t="s">
        <v>5619</v>
      </c>
      <c r="Q211" s="96" t="s">
        <v>5649</v>
      </c>
      <c r="R211" s="96" t="s">
        <v>6082</v>
      </c>
      <c r="S211" s="3">
        <v>45961</v>
      </c>
      <c r="T211" s="3">
        <v>45961</v>
      </c>
      <c r="U211" s="96" t="s">
        <v>5651</v>
      </c>
      <c r="V211" s="96"/>
      <c r="W211" s="96"/>
      <c r="X211" s="96" t="s">
        <v>5651</v>
      </c>
    </row>
    <row r="212" spans="1:24" x14ac:dyDescent="0.3">
      <c r="A212" s="51">
        <v>1561</v>
      </c>
      <c r="B212" s="96" t="s">
        <v>6083</v>
      </c>
      <c r="C212" s="3">
        <v>43568</v>
      </c>
      <c r="D212" s="3">
        <v>43570</v>
      </c>
      <c r="E212" s="96" t="s">
        <v>5614</v>
      </c>
      <c r="F212" s="96" t="s">
        <v>6049</v>
      </c>
      <c r="G212" s="96" t="s">
        <v>5625</v>
      </c>
      <c r="H212" s="96" t="s">
        <v>5646</v>
      </c>
      <c r="I212" s="96" t="s">
        <v>5655</v>
      </c>
      <c r="J212" s="96" t="s">
        <v>5647</v>
      </c>
      <c r="K212" s="96">
        <v>61.26</v>
      </c>
      <c r="L212" s="96">
        <v>244.26</v>
      </c>
      <c r="M212" s="96">
        <v>240</v>
      </c>
      <c r="N212" s="96" t="s">
        <v>5627</v>
      </c>
      <c r="O212" s="96" t="s">
        <v>6084</v>
      </c>
      <c r="P212" s="96" t="s">
        <v>6055</v>
      </c>
      <c r="Q212" s="96" t="s">
        <v>5649</v>
      </c>
      <c r="R212" s="96" t="s">
        <v>6085</v>
      </c>
      <c r="S212" s="3">
        <v>45031</v>
      </c>
      <c r="T212" s="3">
        <v>45031</v>
      </c>
      <c r="U212" s="96" t="s">
        <v>5651</v>
      </c>
      <c r="V212" s="96"/>
      <c r="W212" s="96"/>
      <c r="X212" s="96" t="s">
        <v>5651</v>
      </c>
    </row>
    <row r="213" spans="1:24" x14ac:dyDescent="0.3">
      <c r="A213" s="51">
        <v>1564</v>
      </c>
      <c r="B213" s="96" t="s">
        <v>6086</v>
      </c>
      <c r="C213" s="3">
        <v>43568</v>
      </c>
      <c r="D213" s="3">
        <v>43570</v>
      </c>
      <c r="E213" s="96" t="s">
        <v>5614</v>
      </c>
      <c r="F213" s="96" t="s">
        <v>6049</v>
      </c>
      <c r="G213" s="96" t="s">
        <v>5625</v>
      </c>
      <c r="H213" s="96"/>
      <c r="I213" s="96" t="s">
        <v>5655</v>
      </c>
      <c r="J213" s="96"/>
      <c r="K213" s="96">
        <v>100.4</v>
      </c>
      <c r="L213" s="96"/>
      <c r="M213" s="96">
        <v>100</v>
      </c>
      <c r="N213" s="96" t="s">
        <v>5627</v>
      </c>
      <c r="O213" s="96" t="s">
        <v>5971</v>
      </c>
      <c r="P213" s="96" t="s">
        <v>6055</v>
      </c>
      <c r="Q213" s="96" t="s">
        <v>5649</v>
      </c>
      <c r="R213" s="96" t="s">
        <v>6087</v>
      </c>
      <c r="S213" s="3">
        <v>45077</v>
      </c>
      <c r="T213" s="3">
        <v>45077</v>
      </c>
      <c r="U213" s="96" t="s">
        <v>5651</v>
      </c>
      <c r="V213" s="96"/>
      <c r="W213" s="96"/>
      <c r="X213" s="96" t="s">
        <v>5651</v>
      </c>
    </row>
    <row r="214" spans="1:24" x14ac:dyDescent="0.3">
      <c r="A214" s="51">
        <v>1565</v>
      </c>
      <c r="B214" s="96" t="s">
        <v>6088</v>
      </c>
      <c r="C214" s="3">
        <v>43563</v>
      </c>
      <c r="D214" s="3">
        <v>43570</v>
      </c>
      <c r="E214" s="96" t="s">
        <v>5614</v>
      </c>
      <c r="F214" s="96" t="s">
        <v>6049</v>
      </c>
      <c r="G214" s="96" t="s">
        <v>5646</v>
      </c>
      <c r="H214" s="96"/>
      <c r="I214" s="96" t="s">
        <v>5647</v>
      </c>
      <c r="J214" s="96"/>
      <c r="K214" s="96">
        <v>30</v>
      </c>
      <c r="L214" s="96"/>
      <c r="M214" s="96">
        <v>30</v>
      </c>
      <c r="N214" s="96" t="s">
        <v>5627</v>
      </c>
      <c r="O214" s="96" t="s">
        <v>6089</v>
      </c>
      <c r="P214" s="96" t="s">
        <v>5619</v>
      </c>
      <c r="Q214" s="96" t="s">
        <v>5649</v>
      </c>
      <c r="R214" s="96" t="s">
        <v>6090</v>
      </c>
      <c r="S214" s="3">
        <v>45107</v>
      </c>
      <c r="T214" s="3">
        <v>45107</v>
      </c>
      <c r="U214" s="96" t="s">
        <v>5651</v>
      </c>
      <c r="V214" s="96"/>
      <c r="W214" s="96"/>
      <c r="X214" s="96" t="s">
        <v>5651</v>
      </c>
    </row>
    <row r="215" spans="1:24" x14ac:dyDescent="0.3">
      <c r="A215" s="51">
        <v>1566</v>
      </c>
      <c r="B215" s="96" t="s">
        <v>6091</v>
      </c>
      <c r="C215" s="3">
        <v>43559</v>
      </c>
      <c r="D215" s="3">
        <v>43570</v>
      </c>
      <c r="E215" s="96" t="s">
        <v>5614</v>
      </c>
      <c r="F215" s="96" t="s">
        <v>6049</v>
      </c>
      <c r="G215" s="96" t="s">
        <v>5646</v>
      </c>
      <c r="H215" s="96" t="s">
        <v>5625</v>
      </c>
      <c r="I215" s="96" t="s">
        <v>5647</v>
      </c>
      <c r="J215" s="96" t="s">
        <v>5655</v>
      </c>
      <c r="K215" s="96">
        <v>55.73</v>
      </c>
      <c r="L215" s="96">
        <v>55.655999999999999</v>
      </c>
      <c r="M215" s="96">
        <v>55</v>
      </c>
      <c r="N215" s="96" t="s">
        <v>5627</v>
      </c>
      <c r="O215" s="96" t="s">
        <v>5720</v>
      </c>
      <c r="P215" s="96" t="s">
        <v>5619</v>
      </c>
      <c r="Q215" s="96" t="s">
        <v>5649</v>
      </c>
      <c r="R215" s="96" t="s">
        <v>6092</v>
      </c>
      <c r="S215" s="3">
        <v>44926</v>
      </c>
      <c r="T215" s="3">
        <v>44926</v>
      </c>
      <c r="U215" s="96" t="s">
        <v>5651</v>
      </c>
      <c r="V215" s="96"/>
      <c r="W215" s="96"/>
      <c r="X215" s="96" t="s">
        <v>5651</v>
      </c>
    </row>
    <row r="216" spans="1:24" x14ac:dyDescent="0.3">
      <c r="A216" s="51">
        <v>1568</v>
      </c>
      <c r="B216" s="96" t="s">
        <v>6093</v>
      </c>
      <c r="C216" s="3">
        <v>43571</v>
      </c>
      <c r="D216" s="3">
        <v>43570</v>
      </c>
      <c r="E216" s="96" t="s">
        <v>5614</v>
      </c>
      <c r="F216" s="96" t="s">
        <v>6049</v>
      </c>
      <c r="G216" s="96" t="s">
        <v>5646</v>
      </c>
      <c r="H216" s="96" t="s">
        <v>5625</v>
      </c>
      <c r="I216" s="96" t="s">
        <v>5647</v>
      </c>
      <c r="J216" s="96" t="s">
        <v>5655</v>
      </c>
      <c r="K216" s="96">
        <v>21.05</v>
      </c>
      <c r="L216" s="96">
        <v>21.05</v>
      </c>
      <c r="M216" s="96">
        <v>40</v>
      </c>
      <c r="N216" s="96" t="s">
        <v>5627</v>
      </c>
      <c r="O216" s="96" t="s">
        <v>5648</v>
      </c>
      <c r="P216" s="96" t="s">
        <v>6055</v>
      </c>
      <c r="Q216" s="96" t="s">
        <v>5649</v>
      </c>
      <c r="R216" s="96" t="s">
        <v>6094</v>
      </c>
      <c r="S216" s="3">
        <v>44561</v>
      </c>
      <c r="T216" s="3">
        <v>44561</v>
      </c>
      <c r="U216" s="96" t="s">
        <v>5651</v>
      </c>
      <c r="V216" s="96"/>
      <c r="W216" s="96"/>
      <c r="X216" s="96" t="s">
        <v>5651</v>
      </c>
    </row>
    <row r="217" spans="1:24" x14ac:dyDescent="0.3">
      <c r="A217" s="51">
        <v>1572</v>
      </c>
      <c r="B217" s="96" t="s">
        <v>6095</v>
      </c>
      <c r="C217" s="3">
        <v>43560</v>
      </c>
      <c r="D217" s="3">
        <v>43570</v>
      </c>
      <c r="E217" s="96" t="s">
        <v>5614</v>
      </c>
      <c r="F217" s="96" t="s">
        <v>6049</v>
      </c>
      <c r="G217" s="96" t="s">
        <v>5646</v>
      </c>
      <c r="H217" s="96"/>
      <c r="I217" s="96" t="s">
        <v>5647</v>
      </c>
      <c r="J217" s="96"/>
      <c r="K217" s="96">
        <v>184.5</v>
      </c>
      <c r="L217" s="96"/>
      <c r="M217" s="96">
        <v>190</v>
      </c>
      <c r="N217" s="96" t="s">
        <v>5627</v>
      </c>
      <c r="O217" s="96" t="s">
        <v>5706</v>
      </c>
      <c r="P217" s="96" t="s">
        <v>5619</v>
      </c>
      <c r="Q217" s="96" t="s">
        <v>5649</v>
      </c>
      <c r="R217" s="96" t="s">
        <v>5726</v>
      </c>
      <c r="S217" s="3">
        <v>44408</v>
      </c>
      <c r="T217" s="3">
        <v>44408</v>
      </c>
      <c r="U217" s="96" t="s">
        <v>5651</v>
      </c>
      <c r="V217" s="96"/>
      <c r="W217" s="96"/>
      <c r="X217" s="96" t="s">
        <v>5651</v>
      </c>
    </row>
    <row r="218" spans="1:24" x14ac:dyDescent="0.3">
      <c r="A218" s="51">
        <v>1573</v>
      </c>
      <c r="B218" s="96" t="s">
        <v>6096</v>
      </c>
      <c r="C218" s="3">
        <v>43570</v>
      </c>
      <c r="D218" s="3">
        <v>43570</v>
      </c>
      <c r="E218" s="96" t="s">
        <v>5614</v>
      </c>
      <c r="F218" s="96" t="s">
        <v>6049</v>
      </c>
      <c r="G218" s="96" t="s">
        <v>5646</v>
      </c>
      <c r="H218" s="96" t="s">
        <v>5625</v>
      </c>
      <c r="I218" s="96" t="s">
        <v>5647</v>
      </c>
      <c r="J218" s="96" t="s">
        <v>5655</v>
      </c>
      <c r="K218" s="96">
        <v>27.5</v>
      </c>
      <c r="L218" s="96">
        <v>27.5</v>
      </c>
      <c r="M218" s="96">
        <v>23</v>
      </c>
      <c r="N218" s="96" t="s">
        <v>5627</v>
      </c>
      <c r="O218" s="96" t="s">
        <v>5706</v>
      </c>
      <c r="P218" s="96" t="s">
        <v>5619</v>
      </c>
      <c r="Q218" s="96" t="s">
        <v>5649</v>
      </c>
      <c r="R218" s="96" t="s">
        <v>6097</v>
      </c>
      <c r="S218" s="3">
        <v>44758</v>
      </c>
      <c r="T218" s="3">
        <v>44758</v>
      </c>
      <c r="U218" s="96" t="s">
        <v>5651</v>
      </c>
      <c r="V218" s="96"/>
      <c r="W218" s="96"/>
      <c r="X218" s="96" t="s">
        <v>5651</v>
      </c>
    </row>
    <row r="219" spans="1:24" x14ac:dyDescent="0.3">
      <c r="A219" s="51">
        <v>1574</v>
      </c>
      <c r="B219" s="96" t="s">
        <v>6098</v>
      </c>
      <c r="C219" s="3">
        <v>43570</v>
      </c>
      <c r="D219" s="3">
        <v>43570</v>
      </c>
      <c r="E219" s="96" t="s">
        <v>5614</v>
      </c>
      <c r="F219" s="96" t="s">
        <v>6049</v>
      </c>
      <c r="G219" s="96" t="s">
        <v>5625</v>
      </c>
      <c r="H219" s="96"/>
      <c r="I219" s="96" t="s">
        <v>5655</v>
      </c>
      <c r="J219" s="96"/>
      <c r="K219" s="96">
        <v>462</v>
      </c>
      <c r="L219" s="96"/>
      <c r="M219" s="96">
        <v>400</v>
      </c>
      <c r="N219" s="96" t="s">
        <v>5627</v>
      </c>
      <c r="O219" s="96" t="s">
        <v>5706</v>
      </c>
      <c r="P219" s="96" t="s">
        <v>5619</v>
      </c>
      <c r="Q219" s="96" t="s">
        <v>5649</v>
      </c>
      <c r="R219" s="96" t="s">
        <v>6099</v>
      </c>
      <c r="S219" s="3">
        <v>44743</v>
      </c>
      <c r="T219" s="3">
        <v>44743</v>
      </c>
      <c r="U219" s="96" t="s">
        <v>5651</v>
      </c>
      <c r="V219" s="96"/>
      <c r="W219" s="96"/>
      <c r="X219" s="96" t="s">
        <v>5651</v>
      </c>
    </row>
    <row r="220" spans="1:24" x14ac:dyDescent="0.3">
      <c r="A220" s="51">
        <v>1578</v>
      </c>
      <c r="B220" s="96" t="s">
        <v>6100</v>
      </c>
      <c r="C220" s="3">
        <v>43560</v>
      </c>
      <c r="D220" s="3">
        <v>43570</v>
      </c>
      <c r="E220" s="96" t="s">
        <v>5614</v>
      </c>
      <c r="F220" s="96" t="s">
        <v>6049</v>
      </c>
      <c r="G220" s="96" t="s">
        <v>5625</v>
      </c>
      <c r="H220" s="96"/>
      <c r="I220" s="96" t="s">
        <v>5655</v>
      </c>
      <c r="J220" s="96"/>
      <c r="K220" s="96">
        <v>354.9</v>
      </c>
      <c r="L220" s="96"/>
      <c r="M220" s="96">
        <v>350</v>
      </c>
      <c r="N220" s="96" t="s">
        <v>5627</v>
      </c>
      <c r="O220" s="96" t="s">
        <v>5648</v>
      </c>
      <c r="P220" s="96" t="s">
        <v>5619</v>
      </c>
      <c r="Q220" s="96" t="s">
        <v>5649</v>
      </c>
      <c r="R220" s="96" t="s">
        <v>6101</v>
      </c>
      <c r="S220" s="3">
        <v>44926</v>
      </c>
      <c r="T220" s="3">
        <v>44926</v>
      </c>
      <c r="U220" s="96" t="s">
        <v>5651</v>
      </c>
      <c r="V220" s="96"/>
      <c r="W220" s="96"/>
      <c r="X220" s="96" t="s">
        <v>5651</v>
      </c>
    </row>
    <row r="221" spans="1:24" x14ac:dyDescent="0.3">
      <c r="A221" s="51">
        <v>1581</v>
      </c>
      <c r="B221" s="96" t="s">
        <v>6102</v>
      </c>
      <c r="C221" s="3">
        <v>43556</v>
      </c>
      <c r="D221" s="3">
        <v>43570</v>
      </c>
      <c r="E221" s="96" t="s">
        <v>5614</v>
      </c>
      <c r="F221" s="96" t="s">
        <v>6049</v>
      </c>
      <c r="G221" s="96" t="s">
        <v>5625</v>
      </c>
      <c r="H221" s="96" t="s">
        <v>5646</v>
      </c>
      <c r="I221" s="96" t="s">
        <v>5655</v>
      </c>
      <c r="J221" s="96" t="s">
        <v>5647</v>
      </c>
      <c r="K221" s="96">
        <v>1537</v>
      </c>
      <c r="L221" s="96">
        <v>1537</v>
      </c>
      <c r="M221" s="96">
        <v>1500</v>
      </c>
      <c r="N221" s="96" t="s">
        <v>5627</v>
      </c>
      <c r="O221" s="96" t="s">
        <v>5706</v>
      </c>
      <c r="P221" s="96" t="s">
        <v>5619</v>
      </c>
      <c r="Q221" s="96" t="s">
        <v>5649</v>
      </c>
      <c r="R221" s="96" t="s">
        <v>6103</v>
      </c>
      <c r="S221" s="3">
        <v>45597</v>
      </c>
      <c r="T221" s="3">
        <v>45597</v>
      </c>
      <c r="U221" s="96" t="s">
        <v>5651</v>
      </c>
      <c r="V221" s="96"/>
      <c r="W221" s="96"/>
      <c r="X221" s="96" t="s">
        <v>5651</v>
      </c>
    </row>
    <row r="222" spans="1:24" x14ac:dyDescent="0.3">
      <c r="A222" s="51">
        <v>1582</v>
      </c>
      <c r="B222" s="96" t="s">
        <v>6104</v>
      </c>
      <c r="C222" s="3">
        <v>43564</v>
      </c>
      <c r="D222" s="3">
        <v>43570</v>
      </c>
      <c r="E222" s="96" t="s">
        <v>5614</v>
      </c>
      <c r="F222" s="96" t="s">
        <v>6049</v>
      </c>
      <c r="G222" s="96" t="s">
        <v>5646</v>
      </c>
      <c r="H222" s="96" t="s">
        <v>5625</v>
      </c>
      <c r="I222" s="96" t="s">
        <v>5647</v>
      </c>
      <c r="J222" s="96" t="s">
        <v>5655</v>
      </c>
      <c r="K222" s="96">
        <v>152.80000000000001</v>
      </c>
      <c r="L222" s="96">
        <v>150</v>
      </c>
      <c r="M222" s="96">
        <v>150</v>
      </c>
      <c r="N222" s="96" t="s">
        <v>5627</v>
      </c>
      <c r="O222" s="96" t="s">
        <v>5706</v>
      </c>
      <c r="P222" s="96" t="s">
        <v>5619</v>
      </c>
      <c r="Q222" s="96" t="s">
        <v>5649</v>
      </c>
      <c r="R222" s="96" t="s">
        <v>6002</v>
      </c>
      <c r="S222" s="3">
        <v>44895</v>
      </c>
      <c r="T222" s="3">
        <v>44895</v>
      </c>
      <c r="U222" s="96" t="s">
        <v>5651</v>
      </c>
      <c r="V222" s="96"/>
      <c r="W222" s="96"/>
      <c r="X222" s="96" t="s">
        <v>5651</v>
      </c>
    </row>
    <row r="223" spans="1:24" x14ac:dyDescent="0.3">
      <c r="A223" s="51">
        <v>1584</v>
      </c>
      <c r="B223" s="96" t="s">
        <v>6105</v>
      </c>
      <c r="C223" s="3">
        <v>43461</v>
      </c>
      <c r="D223" s="3">
        <v>43570</v>
      </c>
      <c r="E223" s="96" t="s">
        <v>5614</v>
      </c>
      <c r="F223" s="96" t="s">
        <v>6049</v>
      </c>
      <c r="G223" s="96" t="s">
        <v>5646</v>
      </c>
      <c r="H223" s="96"/>
      <c r="I223" s="96" t="s">
        <v>5647</v>
      </c>
      <c r="J223" s="96"/>
      <c r="K223" s="96">
        <v>75</v>
      </c>
      <c r="L223" s="96"/>
      <c r="M223" s="96">
        <v>75</v>
      </c>
      <c r="N223" s="96" t="s">
        <v>5627</v>
      </c>
      <c r="O223" s="96" t="s">
        <v>5687</v>
      </c>
      <c r="P223" s="96" t="s">
        <v>5619</v>
      </c>
      <c r="Q223" s="96" t="s">
        <v>5649</v>
      </c>
      <c r="R223" s="96" t="s">
        <v>6106</v>
      </c>
      <c r="S223" s="3">
        <v>44926</v>
      </c>
      <c r="T223" s="3">
        <v>44926</v>
      </c>
      <c r="U223" s="96" t="s">
        <v>5651</v>
      </c>
      <c r="V223" s="96"/>
      <c r="W223" s="96"/>
      <c r="X223" s="96" t="s">
        <v>5651</v>
      </c>
    </row>
    <row r="224" spans="1:24" x14ac:dyDescent="0.3">
      <c r="A224" s="51">
        <v>1586</v>
      </c>
      <c r="B224" s="96" t="s">
        <v>6107</v>
      </c>
      <c r="C224" s="3">
        <v>43559</v>
      </c>
      <c r="D224" s="3">
        <v>43570</v>
      </c>
      <c r="E224" s="96" t="s">
        <v>5614</v>
      </c>
      <c r="F224" s="96" t="s">
        <v>6049</v>
      </c>
      <c r="G224" s="96" t="s">
        <v>5625</v>
      </c>
      <c r="H224" s="96" t="s">
        <v>5646</v>
      </c>
      <c r="I224" s="96" t="s">
        <v>5655</v>
      </c>
      <c r="J224" s="96" t="s">
        <v>5647</v>
      </c>
      <c r="K224" s="96">
        <v>152.30000000000001</v>
      </c>
      <c r="L224" s="96">
        <v>151.79</v>
      </c>
      <c r="M224" s="96">
        <v>150</v>
      </c>
      <c r="N224" s="96" t="s">
        <v>5627</v>
      </c>
      <c r="O224" s="96" t="s">
        <v>5632</v>
      </c>
      <c r="P224" s="96" t="s">
        <v>5619</v>
      </c>
      <c r="Q224" s="96" t="s">
        <v>5649</v>
      </c>
      <c r="R224" s="96" t="s">
        <v>6010</v>
      </c>
      <c r="S224" s="3">
        <v>44925</v>
      </c>
      <c r="T224" s="3">
        <v>44925</v>
      </c>
      <c r="U224" s="96" t="s">
        <v>5651</v>
      </c>
      <c r="V224" s="96"/>
      <c r="W224" s="96"/>
      <c r="X224" s="96" t="s">
        <v>5651</v>
      </c>
    </row>
    <row r="225" spans="1:24" x14ac:dyDescent="0.3">
      <c r="A225" s="51">
        <v>1587</v>
      </c>
      <c r="B225" s="96" t="s">
        <v>6108</v>
      </c>
      <c r="C225" s="3">
        <v>43571</v>
      </c>
      <c r="D225" s="3">
        <v>43570</v>
      </c>
      <c r="E225" s="96" t="s">
        <v>5614</v>
      </c>
      <c r="F225" s="96" t="s">
        <v>6049</v>
      </c>
      <c r="G225" s="96" t="s">
        <v>5625</v>
      </c>
      <c r="H225" s="96" t="s">
        <v>5646</v>
      </c>
      <c r="I225" s="96" t="s">
        <v>5655</v>
      </c>
      <c r="J225" s="96" t="s">
        <v>5647</v>
      </c>
      <c r="K225" s="96">
        <v>101.8</v>
      </c>
      <c r="L225" s="96">
        <v>101.78</v>
      </c>
      <c r="M225" s="96">
        <v>100</v>
      </c>
      <c r="N225" s="96" t="s">
        <v>5627</v>
      </c>
      <c r="O225" s="96" t="s">
        <v>5632</v>
      </c>
      <c r="P225" s="96" t="s">
        <v>5619</v>
      </c>
      <c r="Q225" s="96" t="s">
        <v>5649</v>
      </c>
      <c r="R225" s="96" t="s">
        <v>6010</v>
      </c>
      <c r="S225" s="3">
        <v>45260</v>
      </c>
      <c r="T225" s="3">
        <v>45260</v>
      </c>
      <c r="U225" s="96" t="s">
        <v>5651</v>
      </c>
      <c r="V225" s="96"/>
      <c r="W225" s="96"/>
      <c r="X225" s="96" t="s">
        <v>5651</v>
      </c>
    </row>
    <row r="226" spans="1:24" x14ac:dyDescent="0.3">
      <c r="A226" s="51">
        <v>1590</v>
      </c>
      <c r="B226" s="96" t="s">
        <v>6109</v>
      </c>
      <c r="C226" s="3">
        <v>43563</v>
      </c>
      <c r="D226" s="3">
        <v>43570</v>
      </c>
      <c r="E226" s="96" t="s">
        <v>5614</v>
      </c>
      <c r="F226" s="96" t="s">
        <v>6049</v>
      </c>
      <c r="G226" s="96" t="s">
        <v>5616</v>
      </c>
      <c r="H226" s="96" t="s">
        <v>5625</v>
      </c>
      <c r="I226" s="96" t="s">
        <v>5616</v>
      </c>
      <c r="J226" s="96" t="s">
        <v>5655</v>
      </c>
      <c r="K226" s="96">
        <v>1568</v>
      </c>
      <c r="L226" s="96">
        <v>319.35000000000002</v>
      </c>
      <c r="M226" s="96">
        <v>1500</v>
      </c>
      <c r="N226" s="96" t="s">
        <v>5627</v>
      </c>
      <c r="O226" s="96" t="s">
        <v>5994</v>
      </c>
      <c r="P226" s="96" t="s">
        <v>5619</v>
      </c>
      <c r="Q226" s="96" t="s">
        <v>5649</v>
      </c>
      <c r="R226" s="96" t="s">
        <v>6110</v>
      </c>
      <c r="S226" s="3">
        <v>46113</v>
      </c>
      <c r="T226" s="3">
        <v>46113</v>
      </c>
      <c r="U226" s="96" t="s">
        <v>5651</v>
      </c>
      <c r="V226" s="96"/>
      <c r="W226" s="96"/>
      <c r="X226" s="96" t="s">
        <v>5651</v>
      </c>
    </row>
    <row r="227" spans="1:24" x14ac:dyDescent="0.3">
      <c r="A227" s="51">
        <v>1591</v>
      </c>
      <c r="B227" s="96" t="s">
        <v>6111</v>
      </c>
      <c r="C227" s="3">
        <v>43559</v>
      </c>
      <c r="D227" s="3">
        <v>43570</v>
      </c>
      <c r="E227" s="96" t="s">
        <v>5614</v>
      </c>
      <c r="F227" s="96" t="s">
        <v>6049</v>
      </c>
      <c r="G227" s="96" t="s">
        <v>5646</v>
      </c>
      <c r="H227" s="96" t="s">
        <v>5625</v>
      </c>
      <c r="I227" s="96" t="s">
        <v>5647</v>
      </c>
      <c r="J227" s="96" t="s">
        <v>5655</v>
      </c>
      <c r="K227" s="96">
        <v>55.9</v>
      </c>
      <c r="L227" s="96">
        <v>55.8</v>
      </c>
      <c r="M227" s="96">
        <v>55</v>
      </c>
      <c r="N227" s="96" t="s">
        <v>5627</v>
      </c>
      <c r="O227" s="96" t="s">
        <v>5632</v>
      </c>
      <c r="P227" s="96" t="s">
        <v>5619</v>
      </c>
      <c r="Q227" s="96" t="s">
        <v>5649</v>
      </c>
      <c r="R227" s="96" t="s">
        <v>6112</v>
      </c>
      <c r="S227" s="3">
        <v>44926</v>
      </c>
      <c r="T227" s="3">
        <v>44926</v>
      </c>
      <c r="U227" s="96" t="s">
        <v>5651</v>
      </c>
      <c r="V227" s="96"/>
      <c r="W227" s="96"/>
      <c r="X227" s="96" t="s">
        <v>5651</v>
      </c>
    </row>
    <row r="228" spans="1:24" x14ac:dyDescent="0.3">
      <c r="A228" s="51">
        <v>1592</v>
      </c>
      <c r="B228" s="96" t="s">
        <v>6113</v>
      </c>
      <c r="C228" s="3">
        <v>43560</v>
      </c>
      <c r="D228" s="3">
        <v>43570</v>
      </c>
      <c r="E228" s="96" t="s">
        <v>5614</v>
      </c>
      <c r="F228" s="96" t="s">
        <v>6049</v>
      </c>
      <c r="G228" s="96" t="s">
        <v>5646</v>
      </c>
      <c r="H228" s="96" t="s">
        <v>5625</v>
      </c>
      <c r="I228" s="96" t="s">
        <v>5647</v>
      </c>
      <c r="J228" s="96" t="s">
        <v>5655</v>
      </c>
      <c r="K228" s="96">
        <v>500</v>
      </c>
      <c r="L228" s="96">
        <v>500</v>
      </c>
      <c r="M228" s="96">
        <v>500</v>
      </c>
      <c r="N228" s="96" t="s">
        <v>5627</v>
      </c>
      <c r="O228" s="96" t="s">
        <v>5648</v>
      </c>
      <c r="P228" s="96" t="s">
        <v>5619</v>
      </c>
      <c r="Q228" s="96" t="s">
        <v>5649</v>
      </c>
      <c r="R228" s="96" t="s">
        <v>6114</v>
      </c>
      <c r="S228" s="3">
        <v>44895</v>
      </c>
      <c r="T228" s="3">
        <v>44895</v>
      </c>
      <c r="U228" s="96" t="s">
        <v>5651</v>
      </c>
      <c r="V228" s="96"/>
      <c r="W228" s="96"/>
      <c r="X228" s="96" t="s">
        <v>5651</v>
      </c>
    </row>
    <row r="229" spans="1:24" x14ac:dyDescent="0.3">
      <c r="A229" s="51">
        <v>1593</v>
      </c>
      <c r="B229" s="96" t="s">
        <v>6115</v>
      </c>
      <c r="C229" s="3">
        <v>43564</v>
      </c>
      <c r="D229" s="3">
        <v>43570</v>
      </c>
      <c r="E229" s="96" t="s">
        <v>5614</v>
      </c>
      <c r="F229" s="96" t="s">
        <v>6049</v>
      </c>
      <c r="G229" s="96" t="s">
        <v>5625</v>
      </c>
      <c r="H229" s="96" t="s">
        <v>5646</v>
      </c>
      <c r="I229" s="96" t="s">
        <v>5655</v>
      </c>
      <c r="J229" s="96" t="s">
        <v>5647</v>
      </c>
      <c r="K229" s="96">
        <v>500</v>
      </c>
      <c r="L229" s="96">
        <v>500</v>
      </c>
      <c r="M229" s="96">
        <v>500</v>
      </c>
      <c r="N229" s="96" t="s">
        <v>5627</v>
      </c>
      <c r="O229" s="96" t="s">
        <v>5648</v>
      </c>
      <c r="P229" s="96" t="s">
        <v>5619</v>
      </c>
      <c r="Q229" s="96" t="s">
        <v>5649</v>
      </c>
      <c r="R229" s="96" t="s">
        <v>6116</v>
      </c>
      <c r="S229" s="3">
        <v>44895</v>
      </c>
      <c r="T229" s="3">
        <v>44895</v>
      </c>
      <c r="U229" s="96" t="s">
        <v>5651</v>
      </c>
      <c r="V229" s="96"/>
      <c r="W229" s="96"/>
      <c r="X229" s="96" t="s">
        <v>5651</v>
      </c>
    </row>
    <row r="230" spans="1:24" x14ac:dyDescent="0.3">
      <c r="A230" s="51">
        <v>1594</v>
      </c>
      <c r="B230" s="96" t="s">
        <v>6117</v>
      </c>
      <c r="C230" s="3">
        <v>43570</v>
      </c>
      <c r="D230" s="3">
        <v>43570</v>
      </c>
      <c r="E230" s="96" t="s">
        <v>5614</v>
      </c>
      <c r="F230" s="96" t="s">
        <v>6049</v>
      </c>
      <c r="G230" s="96" t="s">
        <v>5625</v>
      </c>
      <c r="H230" s="96" t="s">
        <v>5646</v>
      </c>
      <c r="I230" s="96" t="s">
        <v>5655</v>
      </c>
      <c r="J230" s="96" t="s">
        <v>5647</v>
      </c>
      <c r="K230" s="96">
        <v>250</v>
      </c>
      <c r="L230" s="96">
        <v>254</v>
      </c>
      <c r="M230" s="96">
        <v>250</v>
      </c>
      <c r="N230" s="96" t="s">
        <v>5627</v>
      </c>
      <c r="O230" s="96" t="s">
        <v>5648</v>
      </c>
      <c r="P230" s="96" t="s">
        <v>5619</v>
      </c>
      <c r="Q230" s="96" t="s">
        <v>5649</v>
      </c>
      <c r="R230" s="96" t="s">
        <v>6118</v>
      </c>
      <c r="S230" s="3">
        <v>45260</v>
      </c>
      <c r="T230" s="3">
        <v>45260</v>
      </c>
      <c r="U230" s="96" t="s">
        <v>5651</v>
      </c>
      <c r="V230" s="96"/>
      <c r="W230" s="96"/>
      <c r="X230" s="96" t="s">
        <v>5651</v>
      </c>
    </row>
    <row r="231" spans="1:24" x14ac:dyDescent="0.3">
      <c r="A231" s="51">
        <v>1595</v>
      </c>
      <c r="B231" s="96" t="s">
        <v>6119</v>
      </c>
      <c r="C231" s="3">
        <v>43560</v>
      </c>
      <c r="D231" s="3">
        <v>43570</v>
      </c>
      <c r="E231" s="96" t="s">
        <v>5614</v>
      </c>
      <c r="F231" s="96" t="s">
        <v>6049</v>
      </c>
      <c r="G231" s="96" t="s">
        <v>5646</v>
      </c>
      <c r="H231" s="96"/>
      <c r="I231" s="96" t="s">
        <v>5647</v>
      </c>
      <c r="J231" s="96"/>
      <c r="K231" s="96">
        <v>358.9</v>
      </c>
      <c r="L231" s="96"/>
      <c r="M231" s="96">
        <v>350</v>
      </c>
      <c r="N231" s="96" t="s">
        <v>5627</v>
      </c>
      <c r="O231" s="96" t="s">
        <v>5632</v>
      </c>
      <c r="P231" s="96" t="s">
        <v>5619</v>
      </c>
      <c r="Q231" s="96" t="s">
        <v>5649</v>
      </c>
      <c r="R231" s="96" t="s">
        <v>6120</v>
      </c>
      <c r="S231" s="3">
        <v>44408</v>
      </c>
      <c r="T231" s="3">
        <v>44408</v>
      </c>
      <c r="U231" s="96" t="s">
        <v>5651</v>
      </c>
      <c r="V231" s="96"/>
      <c r="W231" s="96"/>
      <c r="X231" s="96" t="s">
        <v>5651</v>
      </c>
    </row>
    <row r="232" spans="1:24" x14ac:dyDescent="0.3">
      <c r="A232" s="51">
        <v>1596</v>
      </c>
      <c r="B232" s="96" t="s">
        <v>6121</v>
      </c>
      <c r="C232" s="3">
        <v>43556</v>
      </c>
      <c r="D232" s="3">
        <v>43570</v>
      </c>
      <c r="E232" s="96" t="s">
        <v>5614</v>
      </c>
      <c r="F232" s="96" t="s">
        <v>6049</v>
      </c>
      <c r="G232" s="96" t="s">
        <v>5625</v>
      </c>
      <c r="H232" s="96" t="s">
        <v>5646</v>
      </c>
      <c r="I232" s="96" t="s">
        <v>5655</v>
      </c>
      <c r="J232" s="96" t="s">
        <v>5647</v>
      </c>
      <c r="K232" s="96">
        <v>818</v>
      </c>
      <c r="L232" s="96">
        <v>818</v>
      </c>
      <c r="M232" s="96">
        <v>800</v>
      </c>
      <c r="N232" s="96" t="s">
        <v>5627</v>
      </c>
      <c r="O232" s="96" t="s">
        <v>5632</v>
      </c>
      <c r="P232" s="96" t="s">
        <v>5619</v>
      </c>
      <c r="Q232" s="96" t="s">
        <v>5649</v>
      </c>
      <c r="R232" s="96" t="s">
        <v>6122</v>
      </c>
      <c r="S232" s="3">
        <v>45962</v>
      </c>
      <c r="T232" s="3">
        <v>45962</v>
      </c>
      <c r="U232" s="96" t="s">
        <v>5651</v>
      </c>
      <c r="V232" s="96"/>
      <c r="W232" s="96"/>
      <c r="X232" s="96" t="s">
        <v>5651</v>
      </c>
    </row>
    <row r="233" spans="1:24" x14ac:dyDescent="0.3">
      <c r="A233" s="51">
        <v>1597</v>
      </c>
      <c r="B233" s="96" t="s">
        <v>6123</v>
      </c>
      <c r="C233" s="3">
        <v>43560</v>
      </c>
      <c r="D233" s="3">
        <v>43570</v>
      </c>
      <c r="E233" s="96" t="s">
        <v>5614</v>
      </c>
      <c r="F233" s="96" t="s">
        <v>6049</v>
      </c>
      <c r="G233" s="96" t="s">
        <v>5646</v>
      </c>
      <c r="H233" s="96"/>
      <c r="I233" s="96" t="s">
        <v>5647</v>
      </c>
      <c r="J233" s="96"/>
      <c r="K233" s="96">
        <v>139.69999999999999</v>
      </c>
      <c r="L233" s="96"/>
      <c r="M233" s="96">
        <v>138</v>
      </c>
      <c r="N233" s="96" t="s">
        <v>5627</v>
      </c>
      <c r="O233" s="96" t="s">
        <v>5632</v>
      </c>
      <c r="P233" s="96" t="s">
        <v>5619</v>
      </c>
      <c r="Q233" s="96" t="s">
        <v>5649</v>
      </c>
      <c r="R233" s="96" t="s">
        <v>6124</v>
      </c>
      <c r="S233" s="3">
        <v>44408</v>
      </c>
      <c r="T233" s="3">
        <v>44408</v>
      </c>
      <c r="U233" s="96" t="s">
        <v>5651</v>
      </c>
      <c r="V233" s="96"/>
      <c r="W233" s="96"/>
      <c r="X233" s="96" t="s">
        <v>5651</v>
      </c>
    </row>
    <row r="234" spans="1:24" x14ac:dyDescent="0.3">
      <c r="A234" s="51">
        <v>1598</v>
      </c>
      <c r="B234" s="96" t="s">
        <v>6125</v>
      </c>
      <c r="C234" s="3">
        <v>43567</v>
      </c>
      <c r="D234" s="3">
        <v>43570</v>
      </c>
      <c r="E234" s="96" t="s">
        <v>5614</v>
      </c>
      <c r="F234" s="96" t="s">
        <v>6049</v>
      </c>
      <c r="G234" s="96" t="s">
        <v>5616</v>
      </c>
      <c r="H234" s="96"/>
      <c r="I234" s="96" t="s">
        <v>5616</v>
      </c>
      <c r="J234" s="96"/>
      <c r="K234" s="96">
        <v>403.2</v>
      </c>
      <c r="L234" s="96"/>
      <c r="M234" s="96">
        <v>400</v>
      </c>
      <c r="N234" s="96" t="s">
        <v>5627</v>
      </c>
      <c r="O234" s="96" t="s">
        <v>5994</v>
      </c>
      <c r="P234" s="96" t="s">
        <v>5619</v>
      </c>
      <c r="Q234" s="96" t="s">
        <v>5649</v>
      </c>
      <c r="R234" s="96" t="s">
        <v>6126</v>
      </c>
      <c r="S234" s="3">
        <v>45230</v>
      </c>
      <c r="T234" s="3">
        <v>45230</v>
      </c>
      <c r="U234" s="96" t="s">
        <v>5651</v>
      </c>
      <c r="V234" s="96"/>
      <c r="W234" s="96"/>
      <c r="X234" s="96" t="s">
        <v>5651</v>
      </c>
    </row>
    <row r="235" spans="1:24" x14ac:dyDescent="0.3">
      <c r="A235" s="51">
        <v>1599</v>
      </c>
      <c r="B235" s="96" t="s">
        <v>6127</v>
      </c>
      <c r="C235" s="3">
        <v>43570</v>
      </c>
      <c r="D235" s="3">
        <v>43570</v>
      </c>
      <c r="E235" s="96" t="s">
        <v>5614</v>
      </c>
      <c r="F235" s="96" t="s">
        <v>6049</v>
      </c>
      <c r="G235" s="96" t="s">
        <v>5616</v>
      </c>
      <c r="H235" s="96"/>
      <c r="I235" s="96" t="s">
        <v>5616</v>
      </c>
      <c r="J235" s="96"/>
      <c r="K235" s="96">
        <v>627</v>
      </c>
      <c r="L235" s="96"/>
      <c r="M235" s="96">
        <v>605</v>
      </c>
      <c r="N235" s="96" t="s">
        <v>5627</v>
      </c>
      <c r="O235" s="96" t="s">
        <v>5994</v>
      </c>
      <c r="P235" s="96" t="s">
        <v>5619</v>
      </c>
      <c r="Q235" s="96" t="s">
        <v>5649</v>
      </c>
      <c r="R235" s="96" t="s">
        <v>6128</v>
      </c>
      <c r="S235" s="3">
        <v>46113</v>
      </c>
      <c r="T235" s="3">
        <v>46113</v>
      </c>
      <c r="U235" s="96" t="s">
        <v>5651</v>
      </c>
      <c r="V235" s="96"/>
      <c r="W235" s="96"/>
      <c r="X235" s="96" t="s">
        <v>5651</v>
      </c>
    </row>
    <row r="236" spans="1:24" x14ac:dyDescent="0.3">
      <c r="A236" s="51">
        <v>1600</v>
      </c>
      <c r="B236" s="96" t="s">
        <v>6129</v>
      </c>
      <c r="C236" s="3">
        <v>43563</v>
      </c>
      <c r="D236" s="3">
        <v>43570</v>
      </c>
      <c r="E236" s="96" t="s">
        <v>5614</v>
      </c>
      <c r="F236" s="96" t="s">
        <v>6049</v>
      </c>
      <c r="G236" s="96" t="s">
        <v>5625</v>
      </c>
      <c r="H236" s="96" t="s">
        <v>5616</v>
      </c>
      <c r="I236" s="96" t="s">
        <v>5655</v>
      </c>
      <c r="J236" s="96" t="s">
        <v>5616</v>
      </c>
      <c r="K236" s="96">
        <v>319.39999999999998</v>
      </c>
      <c r="L236" s="96">
        <v>1568</v>
      </c>
      <c r="M236" s="96">
        <v>1500</v>
      </c>
      <c r="N236" s="96" t="s">
        <v>5627</v>
      </c>
      <c r="O236" s="96" t="s">
        <v>5994</v>
      </c>
      <c r="P236" s="96" t="s">
        <v>5619</v>
      </c>
      <c r="Q236" s="96" t="s">
        <v>5649</v>
      </c>
      <c r="R236" s="96" t="s">
        <v>6130</v>
      </c>
      <c r="S236" s="3">
        <v>45596</v>
      </c>
      <c r="T236" s="3">
        <v>45596</v>
      </c>
      <c r="U236" s="96" t="s">
        <v>5651</v>
      </c>
      <c r="V236" s="96"/>
      <c r="W236" s="96"/>
      <c r="X236" s="96" t="s">
        <v>5651</v>
      </c>
    </row>
    <row r="237" spans="1:24" x14ac:dyDescent="0.3">
      <c r="A237" s="51">
        <v>1601</v>
      </c>
      <c r="B237" s="96" t="s">
        <v>6131</v>
      </c>
      <c r="C237" s="3">
        <v>43570</v>
      </c>
      <c r="D237" s="3">
        <v>43570</v>
      </c>
      <c r="E237" s="96" t="s">
        <v>5614</v>
      </c>
      <c r="F237" s="96" t="s">
        <v>6049</v>
      </c>
      <c r="G237" s="96" t="s">
        <v>5646</v>
      </c>
      <c r="H237" s="96" t="s">
        <v>5625</v>
      </c>
      <c r="I237" s="96" t="s">
        <v>5647</v>
      </c>
      <c r="J237" s="96" t="s">
        <v>5655</v>
      </c>
      <c r="K237" s="96">
        <v>202.5</v>
      </c>
      <c r="L237" s="96">
        <v>202.5</v>
      </c>
      <c r="M237" s="96">
        <v>200</v>
      </c>
      <c r="N237" s="96" t="s">
        <v>5627</v>
      </c>
      <c r="O237" s="96" t="s">
        <v>5805</v>
      </c>
      <c r="P237" s="96" t="s">
        <v>5619</v>
      </c>
      <c r="Q237" s="96" t="s">
        <v>5649</v>
      </c>
      <c r="R237" s="96" t="s">
        <v>6132</v>
      </c>
      <c r="S237" s="3">
        <v>44895</v>
      </c>
      <c r="T237" s="3">
        <v>44895</v>
      </c>
      <c r="U237" s="96" t="s">
        <v>5651</v>
      </c>
      <c r="V237" s="96"/>
      <c r="W237" s="96"/>
      <c r="X237" s="96" t="s">
        <v>5651</v>
      </c>
    </row>
    <row r="238" spans="1:24" x14ac:dyDescent="0.3">
      <c r="A238" s="51">
        <v>1603</v>
      </c>
      <c r="B238" s="96" t="s">
        <v>6133</v>
      </c>
      <c r="C238" s="3">
        <v>43563</v>
      </c>
      <c r="D238" s="3">
        <v>43570</v>
      </c>
      <c r="E238" s="96" t="s">
        <v>5614</v>
      </c>
      <c r="F238" s="96" t="s">
        <v>6049</v>
      </c>
      <c r="G238" s="96" t="s">
        <v>5625</v>
      </c>
      <c r="H238" s="96" t="s">
        <v>5646</v>
      </c>
      <c r="I238" s="96" t="s">
        <v>5655</v>
      </c>
      <c r="J238" s="96" t="s">
        <v>5647</v>
      </c>
      <c r="K238" s="96">
        <v>203</v>
      </c>
      <c r="L238" s="96">
        <v>203</v>
      </c>
      <c r="M238" s="96">
        <v>200</v>
      </c>
      <c r="N238" s="96" t="s">
        <v>5627</v>
      </c>
      <c r="O238" s="96" t="s">
        <v>5632</v>
      </c>
      <c r="P238" s="96" t="s">
        <v>5619</v>
      </c>
      <c r="Q238" s="96" t="s">
        <v>3924</v>
      </c>
      <c r="R238" s="96" t="s">
        <v>6134</v>
      </c>
      <c r="S238" s="3">
        <v>44926</v>
      </c>
      <c r="T238" s="3">
        <v>44926</v>
      </c>
      <c r="U238" s="96" t="s">
        <v>5651</v>
      </c>
      <c r="V238" s="96"/>
      <c r="W238" s="96"/>
      <c r="X238" s="96" t="s">
        <v>5651</v>
      </c>
    </row>
    <row r="239" spans="1:24" x14ac:dyDescent="0.3">
      <c r="A239" s="51">
        <v>1604</v>
      </c>
      <c r="B239" s="96" t="s">
        <v>6135</v>
      </c>
      <c r="C239" s="3">
        <v>43556</v>
      </c>
      <c r="D239" s="3">
        <v>43570</v>
      </c>
      <c r="E239" s="96" t="s">
        <v>5614</v>
      </c>
      <c r="F239" s="96" t="s">
        <v>6049</v>
      </c>
      <c r="G239" s="96" t="s">
        <v>5625</v>
      </c>
      <c r="H239" s="96" t="s">
        <v>5646</v>
      </c>
      <c r="I239" s="96" t="s">
        <v>5655</v>
      </c>
      <c r="J239" s="96" t="s">
        <v>5647</v>
      </c>
      <c r="K239" s="96">
        <v>200</v>
      </c>
      <c r="L239" s="96">
        <v>200</v>
      </c>
      <c r="M239" s="96">
        <v>200</v>
      </c>
      <c r="N239" s="96" t="s">
        <v>5627</v>
      </c>
      <c r="O239" s="96" t="s">
        <v>5632</v>
      </c>
      <c r="P239" s="96" t="s">
        <v>5619</v>
      </c>
      <c r="Q239" s="96" t="s">
        <v>3924</v>
      </c>
      <c r="R239" s="96" t="s">
        <v>5816</v>
      </c>
      <c r="S239" s="3">
        <v>44713</v>
      </c>
      <c r="T239" s="3">
        <v>44713</v>
      </c>
      <c r="U239" s="96" t="s">
        <v>5651</v>
      </c>
      <c r="V239" s="96"/>
      <c r="W239" s="96"/>
      <c r="X239" s="96" t="s">
        <v>5651</v>
      </c>
    </row>
    <row r="240" spans="1:24" x14ac:dyDescent="0.3">
      <c r="A240" s="51">
        <v>1605</v>
      </c>
      <c r="B240" s="96" t="s">
        <v>6136</v>
      </c>
      <c r="C240" s="3">
        <v>43571</v>
      </c>
      <c r="D240" s="3">
        <v>43570</v>
      </c>
      <c r="E240" s="96" t="s">
        <v>5614</v>
      </c>
      <c r="F240" s="96" t="s">
        <v>6049</v>
      </c>
      <c r="G240" s="96" t="s">
        <v>5625</v>
      </c>
      <c r="H240" s="96"/>
      <c r="I240" s="96" t="s">
        <v>5655</v>
      </c>
      <c r="J240" s="96"/>
      <c r="K240" s="96">
        <v>102.1</v>
      </c>
      <c r="L240" s="96"/>
      <c r="M240" s="96">
        <v>100</v>
      </c>
      <c r="N240" s="96" t="s">
        <v>5627</v>
      </c>
      <c r="O240" s="96" t="s">
        <v>5820</v>
      </c>
      <c r="P240" s="96" t="s">
        <v>5619</v>
      </c>
      <c r="Q240" s="96" t="s">
        <v>3924</v>
      </c>
      <c r="R240" s="96" t="s">
        <v>6137</v>
      </c>
      <c r="S240" s="3">
        <v>44911</v>
      </c>
      <c r="T240" s="3">
        <v>44911</v>
      </c>
      <c r="U240" s="96" t="s">
        <v>5651</v>
      </c>
      <c r="V240" s="96"/>
      <c r="W240" s="96"/>
      <c r="X240" s="96" t="s">
        <v>5651</v>
      </c>
    </row>
    <row r="241" spans="1:24" x14ac:dyDescent="0.3">
      <c r="A241" s="51">
        <v>1608</v>
      </c>
      <c r="B241" s="96" t="s">
        <v>6138</v>
      </c>
      <c r="C241" s="3">
        <v>43556</v>
      </c>
      <c r="D241" s="3">
        <v>43570</v>
      </c>
      <c r="E241" s="96" t="s">
        <v>5614</v>
      </c>
      <c r="F241" s="96" t="s">
        <v>6049</v>
      </c>
      <c r="G241" s="96" t="s">
        <v>5625</v>
      </c>
      <c r="H241" s="96"/>
      <c r="I241" s="96" t="s">
        <v>5655</v>
      </c>
      <c r="J241" s="96"/>
      <c r="K241" s="96">
        <v>200</v>
      </c>
      <c r="L241" s="96"/>
      <c r="M241" s="96">
        <v>200</v>
      </c>
      <c r="N241" s="96" t="s">
        <v>5627</v>
      </c>
      <c r="O241" s="96" t="s">
        <v>5820</v>
      </c>
      <c r="P241" s="96" t="s">
        <v>5619</v>
      </c>
      <c r="Q241" s="96" t="s">
        <v>3924</v>
      </c>
      <c r="R241" s="96" t="s">
        <v>6139</v>
      </c>
      <c r="S241" s="3">
        <v>45107</v>
      </c>
      <c r="T241" s="3">
        <v>45107</v>
      </c>
      <c r="U241" s="96" t="s">
        <v>5651</v>
      </c>
      <c r="V241" s="96"/>
      <c r="W241" s="96"/>
      <c r="X241" s="96" t="s">
        <v>5651</v>
      </c>
    </row>
    <row r="242" spans="1:24" x14ac:dyDescent="0.3">
      <c r="A242" s="51">
        <v>1609</v>
      </c>
      <c r="B242" s="96" t="s">
        <v>6140</v>
      </c>
      <c r="C242" s="3">
        <v>43565</v>
      </c>
      <c r="D242" s="3">
        <v>43570</v>
      </c>
      <c r="E242" s="96" t="s">
        <v>5614</v>
      </c>
      <c r="F242" s="96" t="s">
        <v>6049</v>
      </c>
      <c r="G242" s="96" t="s">
        <v>5625</v>
      </c>
      <c r="H242" s="96"/>
      <c r="I242" s="96" t="s">
        <v>5655</v>
      </c>
      <c r="J242" s="96"/>
      <c r="K242" s="96">
        <v>308.10000000000002</v>
      </c>
      <c r="L242" s="96"/>
      <c r="M242" s="96">
        <v>300</v>
      </c>
      <c r="N242" s="96" t="s">
        <v>5627</v>
      </c>
      <c r="O242" s="96" t="s">
        <v>5820</v>
      </c>
      <c r="P242" s="96" t="s">
        <v>5619</v>
      </c>
      <c r="Q242" s="96" t="s">
        <v>3924</v>
      </c>
      <c r="R242" s="96" t="s">
        <v>6141</v>
      </c>
      <c r="S242" s="3">
        <v>44500</v>
      </c>
      <c r="T242" s="3">
        <v>44500</v>
      </c>
      <c r="U242" s="96" t="s">
        <v>5651</v>
      </c>
      <c r="V242" s="96"/>
      <c r="W242" s="96"/>
      <c r="X242" s="96" t="s">
        <v>5651</v>
      </c>
    </row>
    <row r="243" spans="1:24" x14ac:dyDescent="0.3">
      <c r="A243" s="51">
        <v>1610</v>
      </c>
      <c r="B243" s="96" t="s">
        <v>6142</v>
      </c>
      <c r="C243" s="3">
        <v>43566</v>
      </c>
      <c r="D243" s="3">
        <v>43570</v>
      </c>
      <c r="E243" s="96" t="s">
        <v>5614</v>
      </c>
      <c r="F243" s="96" t="s">
        <v>6049</v>
      </c>
      <c r="G243" s="96" t="s">
        <v>5625</v>
      </c>
      <c r="H243" s="96"/>
      <c r="I243" s="96" t="s">
        <v>5655</v>
      </c>
      <c r="J243" s="96"/>
      <c r="K243" s="96">
        <v>305</v>
      </c>
      <c r="L243" s="96"/>
      <c r="M243" s="96">
        <v>300</v>
      </c>
      <c r="N243" s="96" t="s">
        <v>5627</v>
      </c>
      <c r="O243" s="96" t="s">
        <v>6143</v>
      </c>
      <c r="P243" s="96" t="s">
        <v>5619</v>
      </c>
      <c r="Q243" s="96" t="s">
        <v>3924</v>
      </c>
      <c r="R243" s="96" t="s">
        <v>6144</v>
      </c>
      <c r="S243" s="3">
        <v>44531</v>
      </c>
      <c r="T243" s="3">
        <v>44531</v>
      </c>
      <c r="U243" s="96" t="s">
        <v>5651</v>
      </c>
      <c r="V243" s="96"/>
      <c r="W243" s="96"/>
      <c r="X243" s="96" t="s">
        <v>5651</v>
      </c>
    </row>
    <row r="244" spans="1:24" x14ac:dyDescent="0.3">
      <c r="A244" s="51">
        <v>1611</v>
      </c>
      <c r="B244" s="96" t="s">
        <v>6145</v>
      </c>
      <c r="C244" s="3">
        <v>43564</v>
      </c>
      <c r="D244" s="3">
        <v>43570</v>
      </c>
      <c r="E244" s="96" t="s">
        <v>5614</v>
      </c>
      <c r="F244" s="96" t="s">
        <v>6049</v>
      </c>
      <c r="G244" s="96" t="s">
        <v>5625</v>
      </c>
      <c r="H244" s="96"/>
      <c r="I244" s="96" t="s">
        <v>5655</v>
      </c>
      <c r="J244" s="96"/>
      <c r="K244" s="96">
        <v>250</v>
      </c>
      <c r="L244" s="96"/>
      <c r="M244" s="96">
        <v>250</v>
      </c>
      <c r="N244" s="96" t="s">
        <v>5627</v>
      </c>
      <c r="O244" s="96" t="s">
        <v>5820</v>
      </c>
      <c r="P244" s="96" t="s">
        <v>5619</v>
      </c>
      <c r="Q244" s="96" t="s">
        <v>3924</v>
      </c>
      <c r="R244" s="96" t="s">
        <v>6146</v>
      </c>
      <c r="S244" s="3">
        <v>44927</v>
      </c>
      <c r="T244" s="3">
        <v>44927</v>
      </c>
      <c r="U244" s="96" t="s">
        <v>5651</v>
      </c>
      <c r="V244" s="96"/>
      <c r="W244" s="96"/>
      <c r="X244" s="96" t="s">
        <v>5651</v>
      </c>
    </row>
    <row r="245" spans="1:24" x14ac:dyDescent="0.3">
      <c r="A245" s="51">
        <v>1612</v>
      </c>
      <c r="B245" s="96" t="s">
        <v>6147</v>
      </c>
      <c r="C245" s="3">
        <v>43560</v>
      </c>
      <c r="D245" s="3">
        <v>43570</v>
      </c>
      <c r="E245" s="96" t="s">
        <v>5614</v>
      </c>
      <c r="F245" s="96" t="s">
        <v>6049</v>
      </c>
      <c r="G245" s="96" t="s">
        <v>5625</v>
      </c>
      <c r="H245" s="96"/>
      <c r="I245" s="96" t="s">
        <v>5655</v>
      </c>
      <c r="J245" s="96"/>
      <c r="K245" s="96">
        <v>200</v>
      </c>
      <c r="L245" s="96"/>
      <c r="M245" s="96">
        <v>200</v>
      </c>
      <c r="N245" s="96" t="s">
        <v>5627</v>
      </c>
      <c r="O245" s="96" t="s">
        <v>5820</v>
      </c>
      <c r="P245" s="96" t="s">
        <v>5619</v>
      </c>
      <c r="Q245" s="96" t="s">
        <v>3924</v>
      </c>
      <c r="R245" s="96" t="s">
        <v>6148</v>
      </c>
      <c r="S245" s="3">
        <v>45261</v>
      </c>
      <c r="T245" s="3">
        <v>45261</v>
      </c>
      <c r="U245" s="96" t="s">
        <v>5651</v>
      </c>
      <c r="V245" s="96"/>
      <c r="W245" s="96"/>
      <c r="X245" s="96" t="s">
        <v>5651</v>
      </c>
    </row>
    <row r="246" spans="1:24" x14ac:dyDescent="0.3">
      <c r="A246" s="51">
        <v>1613</v>
      </c>
      <c r="B246" s="96" t="s">
        <v>6149</v>
      </c>
      <c r="C246" s="3">
        <v>43571</v>
      </c>
      <c r="D246" s="3">
        <v>43570</v>
      </c>
      <c r="E246" s="96" t="s">
        <v>5614</v>
      </c>
      <c r="F246" s="96" t="s">
        <v>6049</v>
      </c>
      <c r="G246" s="96" t="s">
        <v>5625</v>
      </c>
      <c r="H246" s="96"/>
      <c r="I246" s="96" t="s">
        <v>5655</v>
      </c>
      <c r="J246" s="96"/>
      <c r="K246" s="96">
        <v>433.8</v>
      </c>
      <c r="L246" s="96"/>
      <c r="M246" s="96">
        <v>400</v>
      </c>
      <c r="N246" s="96" t="s">
        <v>5627</v>
      </c>
      <c r="O246" s="96" t="s">
        <v>5820</v>
      </c>
      <c r="P246" s="96" t="s">
        <v>5619</v>
      </c>
      <c r="Q246" s="96" t="s">
        <v>3924</v>
      </c>
      <c r="R246" s="96" t="s">
        <v>6150</v>
      </c>
      <c r="S246" s="3">
        <v>44911</v>
      </c>
      <c r="T246" s="3">
        <v>44911</v>
      </c>
      <c r="U246" s="96" t="s">
        <v>5651</v>
      </c>
      <c r="V246" s="96"/>
      <c r="W246" s="96"/>
      <c r="X246" s="96" t="s">
        <v>5651</v>
      </c>
    </row>
    <row r="247" spans="1:24" x14ac:dyDescent="0.3">
      <c r="A247" s="51">
        <v>1615</v>
      </c>
      <c r="B247" s="96" t="s">
        <v>6151</v>
      </c>
      <c r="C247" s="3">
        <v>43556</v>
      </c>
      <c r="D247" s="3">
        <v>43570</v>
      </c>
      <c r="E247" s="96" t="s">
        <v>5614</v>
      </c>
      <c r="F247" s="96" t="s">
        <v>6049</v>
      </c>
      <c r="G247" s="96" t="s">
        <v>5625</v>
      </c>
      <c r="H247" s="96"/>
      <c r="I247" s="96" t="s">
        <v>5655</v>
      </c>
      <c r="J247" s="96"/>
      <c r="K247" s="96">
        <v>200</v>
      </c>
      <c r="L247" s="96"/>
      <c r="M247" s="96">
        <v>200</v>
      </c>
      <c r="N247" s="96" t="s">
        <v>5627</v>
      </c>
      <c r="O247" s="96" t="s">
        <v>5820</v>
      </c>
      <c r="P247" s="96" t="s">
        <v>5619</v>
      </c>
      <c r="Q247" s="96" t="s">
        <v>3924</v>
      </c>
      <c r="R247" s="96" t="s">
        <v>6152</v>
      </c>
      <c r="S247" s="3">
        <v>45107</v>
      </c>
      <c r="T247" s="3">
        <v>45107</v>
      </c>
      <c r="U247" s="96" t="s">
        <v>5651</v>
      </c>
      <c r="V247" s="96"/>
      <c r="W247" s="96"/>
      <c r="X247" s="96" t="s">
        <v>5651</v>
      </c>
    </row>
    <row r="248" spans="1:24" x14ac:dyDescent="0.3">
      <c r="A248" s="51">
        <v>1616</v>
      </c>
      <c r="B248" s="96" t="s">
        <v>6153</v>
      </c>
      <c r="C248" s="3">
        <v>43568</v>
      </c>
      <c r="D248" s="3">
        <v>43570</v>
      </c>
      <c r="E248" s="96" t="s">
        <v>5614</v>
      </c>
      <c r="F248" s="96" t="s">
        <v>6049</v>
      </c>
      <c r="G248" s="96" t="s">
        <v>5625</v>
      </c>
      <c r="H248" s="96" t="s">
        <v>5616</v>
      </c>
      <c r="I248" s="96" t="s">
        <v>5655</v>
      </c>
      <c r="J248" s="96" t="s">
        <v>5616</v>
      </c>
      <c r="K248" s="96">
        <v>28.38</v>
      </c>
      <c r="L248" s="96">
        <v>64.8</v>
      </c>
      <c r="M248" s="96">
        <v>115</v>
      </c>
      <c r="N248" s="96" t="s">
        <v>5627</v>
      </c>
      <c r="O248" s="96" t="s">
        <v>5632</v>
      </c>
      <c r="P248" s="96" t="s">
        <v>5619</v>
      </c>
      <c r="Q248" s="96" t="s">
        <v>3924</v>
      </c>
      <c r="R248" s="96" t="s">
        <v>6154</v>
      </c>
      <c r="S248" s="3">
        <v>45291</v>
      </c>
      <c r="T248" s="3">
        <v>45291</v>
      </c>
      <c r="U248" s="96" t="s">
        <v>5651</v>
      </c>
      <c r="V248" s="96"/>
      <c r="W248" s="96"/>
      <c r="X248" s="96" t="s">
        <v>5651</v>
      </c>
    </row>
    <row r="249" spans="1:24" x14ac:dyDescent="0.3">
      <c r="A249" s="51">
        <v>1617</v>
      </c>
      <c r="B249" s="96" t="s">
        <v>6155</v>
      </c>
      <c r="C249" s="3">
        <v>43560</v>
      </c>
      <c r="D249" s="3">
        <v>43570</v>
      </c>
      <c r="E249" s="96" t="s">
        <v>5614</v>
      </c>
      <c r="F249" s="96" t="s">
        <v>6049</v>
      </c>
      <c r="G249" s="96" t="s">
        <v>5625</v>
      </c>
      <c r="H249" s="96" t="s">
        <v>5646</v>
      </c>
      <c r="I249" s="96" t="s">
        <v>5655</v>
      </c>
      <c r="J249" s="96" t="s">
        <v>5647</v>
      </c>
      <c r="K249" s="96">
        <v>73.260000000000005</v>
      </c>
      <c r="L249" s="96">
        <v>82.433999999999997</v>
      </c>
      <c r="M249" s="96">
        <v>150</v>
      </c>
      <c r="N249" s="96" t="s">
        <v>5627</v>
      </c>
      <c r="O249" s="96" t="s">
        <v>5666</v>
      </c>
      <c r="P249" s="96" t="s">
        <v>5619</v>
      </c>
      <c r="Q249" s="96" t="s">
        <v>3924</v>
      </c>
      <c r="R249" s="96" t="s">
        <v>5816</v>
      </c>
      <c r="S249" s="3">
        <v>44896</v>
      </c>
      <c r="T249" s="3">
        <v>44896</v>
      </c>
      <c r="U249" s="96" t="s">
        <v>5651</v>
      </c>
      <c r="V249" s="96"/>
      <c r="W249" s="96"/>
      <c r="X249" s="96" t="s">
        <v>5651</v>
      </c>
    </row>
    <row r="250" spans="1:24" x14ac:dyDescent="0.3">
      <c r="A250" s="51">
        <v>1618</v>
      </c>
      <c r="B250" s="96" t="s">
        <v>6156</v>
      </c>
      <c r="C250" s="3">
        <v>43559</v>
      </c>
      <c r="D250" s="3">
        <v>43570</v>
      </c>
      <c r="E250" s="96" t="s">
        <v>5614</v>
      </c>
      <c r="F250" s="96" t="s">
        <v>6049</v>
      </c>
      <c r="G250" s="96" t="s">
        <v>5625</v>
      </c>
      <c r="H250" s="96" t="s">
        <v>5646</v>
      </c>
      <c r="I250" s="96" t="s">
        <v>5655</v>
      </c>
      <c r="J250" s="96" t="s">
        <v>5647</v>
      </c>
      <c r="K250" s="96">
        <v>203</v>
      </c>
      <c r="L250" s="96">
        <v>203</v>
      </c>
      <c r="M250" s="96">
        <v>200</v>
      </c>
      <c r="N250" s="96" t="s">
        <v>5627</v>
      </c>
      <c r="O250" s="96" t="s">
        <v>5632</v>
      </c>
      <c r="P250" s="96" t="s">
        <v>5619</v>
      </c>
      <c r="Q250" s="96" t="s">
        <v>3924</v>
      </c>
      <c r="R250" s="96" t="s">
        <v>6157</v>
      </c>
      <c r="S250" s="3">
        <v>44926</v>
      </c>
      <c r="T250" s="3">
        <v>44926</v>
      </c>
      <c r="U250" s="96" t="s">
        <v>5651</v>
      </c>
      <c r="V250" s="96"/>
      <c r="W250" s="96"/>
      <c r="X250" s="96" t="s">
        <v>5651</v>
      </c>
    </row>
    <row r="251" spans="1:24" x14ac:dyDescent="0.3">
      <c r="A251" s="51">
        <v>1619</v>
      </c>
      <c r="B251" s="96" t="s">
        <v>6158</v>
      </c>
      <c r="C251" s="3">
        <v>43567</v>
      </c>
      <c r="D251" s="3">
        <v>43570</v>
      </c>
      <c r="E251" s="96" t="s">
        <v>5614</v>
      </c>
      <c r="F251" s="96" t="s">
        <v>6049</v>
      </c>
      <c r="G251" s="96" t="s">
        <v>5625</v>
      </c>
      <c r="H251" s="96" t="s">
        <v>5646</v>
      </c>
      <c r="I251" s="96" t="s">
        <v>5655</v>
      </c>
      <c r="J251" s="96" t="s">
        <v>5647</v>
      </c>
      <c r="K251" s="96">
        <v>500</v>
      </c>
      <c r="L251" s="96">
        <v>500</v>
      </c>
      <c r="M251" s="96">
        <v>500</v>
      </c>
      <c r="N251" s="96" t="s">
        <v>5627</v>
      </c>
      <c r="O251" s="96" t="s">
        <v>6159</v>
      </c>
      <c r="P251" s="96" t="s">
        <v>5619</v>
      </c>
      <c r="Q251" s="96" t="s">
        <v>3924</v>
      </c>
      <c r="R251" s="96" t="s">
        <v>6160</v>
      </c>
      <c r="S251" s="3">
        <v>45078</v>
      </c>
      <c r="T251" s="3">
        <v>45078</v>
      </c>
      <c r="U251" s="96" t="s">
        <v>5651</v>
      </c>
      <c r="V251" s="96"/>
      <c r="W251" s="96"/>
      <c r="X251" s="96" t="s">
        <v>5651</v>
      </c>
    </row>
    <row r="252" spans="1:24" x14ac:dyDescent="0.3">
      <c r="A252" s="51">
        <v>1620</v>
      </c>
      <c r="B252" s="96" t="s">
        <v>6161</v>
      </c>
      <c r="C252" s="3">
        <v>43560</v>
      </c>
      <c r="D252" s="3">
        <v>43570</v>
      </c>
      <c r="E252" s="96" t="s">
        <v>5614</v>
      </c>
      <c r="F252" s="96" t="s">
        <v>6049</v>
      </c>
      <c r="G252" s="96" t="s">
        <v>5646</v>
      </c>
      <c r="H252" s="96" t="s">
        <v>5625</v>
      </c>
      <c r="I252" s="96" t="s">
        <v>5647</v>
      </c>
      <c r="J252" s="96" t="s">
        <v>5655</v>
      </c>
      <c r="K252" s="96">
        <v>102</v>
      </c>
      <c r="L252" s="96">
        <v>51.56</v>
      </c>
      <c r="M252" s="96">
        <v>100</v>
      </c>
      <c r="N252" s="96" t="s">
        <v>5627</v>
      </c>
      <c r="O252" s="96" t="s">
        <v>5791</v>
      </c>
      <c r="P252" s="96" t="s">
        <v>5619</v>
      </c>
      <c r="Q252" s="96" t="s">
        <v>3924</v>
      </c>
      <c r="R252" s="96" t="s">
        <v>6162</v>
      </c>
      <c r="S252" s="3">
        <v>45275</v>
      </c>
      <c r="T252" s="3">
        <v>45275</v>
      </c>
      <c r="U252" s="96" t="s">
        <v>5651</v>
      </c>
      <c r="V252" s="96"/>
      <c r="W252" s="96"/>
      <c r="X252" s="96" t="s">
        <v>5651</v>
      </c>
    </row>
    <row r="253" spans="1:24" x14ac:dyDescent="0.3">
      <c r="A253" s="51">
        <v>1621</v>
      </c>
      <c r="B253" s="96" t="s">
        <v>6163</v>
      </c>
      <c r="C253" s="3">
        <v>43560</v>
      </c>
      <c r="D253" s="3">
        <v>43570</v>
      </c>
      <c r="E253" s="96" t="s">
        <v>5614</v>
      </c>
      <c r="F253" s="96" t="s">
        <v>6049</v>
      </c>
      <c r="G253" s="96" t="s">
        <v>5646</v>
      </c>
      <c r="H253" s="96" t="s">
        <v>5625</v>
      </c>
      <c r="I253" s="96" t="s">
        <v>5647</v>
      </c>
      <c r="J253" s="96" t="s">
        <v>5655</v>
      </c>
      <c r="K253" s="96">
        <v>200</v>
      </c>
      <c r="L253" s="96">
        <v>200</v>
      </c>
      <c r="M253" s="96">
        <v>200</v>
      </c>
      <c r="N253" s="96" t="s">
        <v>5627</v>
      </c>
      <c r="O253" s="96" t="s">
        <v>5791</v>
      </c>
      <c r="P253" s="96" t="s">
        <v>5619</v>
      </c>
      <c r="Q253" s="96" t="s">
        <v>3924</v>
      </c>
      <c r="R253" s="96" t="s">
        <v>6164</v>
      </c>
      <c r="S253" s="3">
        <v>44895</v>
      </c>
      <c r="T253" s="3">
        <v>44895</v>
      </c>
      <c r="U253" s="96" t="s">
        <v>5651</v>
      </c>
      <c r="V253" s="96"/>
      <c r="W253" s="96"/>
      <c r="X253" s="96" t="s">
        <v>5651</v>
      </c>
    </row>
    <row r="254" spans="1:24" x14ac:dyDescent="0.3">
      <c r="A254" s="51">
        <v>1622</v>
      </c>
      <c r="B254" s="96" t="s">
        <v>6165</v>
      </c>
      <c r="C254" s="3">
        <v>43568</v>
      </c>
      <c r="D254" s="3">
        <v>43570</v>
      </c>
      <c r="E254" s="96" t="s">
        <v>5614</v>
      </c>
      <c r="F254" s="96" t="s">
        <v>6049</v>
      </c>
      <c r="G254" s="96" t="s">
        <v>5625</v>
      </c>
      <c r="H254" s="96" t="s">
        <v>5646</v>
      </c>
      <c r="I254" s="96" t="s">
        <v>5655</v>
      </c>
      <c r="J254" s="96" t="s">
        <v>5647</v>
      </c>
      <c r="K254" s="96">
        <v>64.17</v>
      </c>
      <c r="L254" s="96">
        <v>244.26</v>
      </c>
      <c r="M254" s="96">
        <v>240</v>
      </c>
      <c r="N254" s="96" t="s">
        <v>5627</v>
      </c>
      <c r="O254" s="96" t="s">
        <v>6166</v>
      </c>
      <c r="P254" s="96" t="s">
        <v>6055</v>
      </c>
      <c r="Q254" s="96" t="s">
        <v>3924</v>
      </c>
      <c r="R254" s="96" t="s">
        <v>6167</v>
      </c>
      <c r="S254" s="3">
        <v>45031</v>
      </c>
      <c r="T254" s="3">
        <v>45031</v>
      </c>
      <c r="U254" s="96" t="s">
        <v>5651</v>
      </c>
      <c r="V254" s="96"/>
      <c r="W254" s="96"/>
      <c r="X254" s="96" t="s">
        <v>5651</v>
      </c>
    </row>
    <row r="255" spans="1:24" x14ac:dyDescent="0.3">
      <c r="A255" s="51">
        <v>1625</v>
      </c>
      <c r="B255" s="96" t="s">
        <v>6168</v>
      </c>
      <c r="C255" s="3">
        <v>43555</v>
      </c>
      <c r="D255" s="3">
        <v>43570</v>
      </c>
      <c r="E255" s="96" t="s">
        <v>5614</v>
      </c>
      <c r="F255" s="96" t="s">
        <v>6049</v>
      </c>
      <c r="G255" s="96" t="s">
        <v>5625</v>
      </c>
      <c r="H255" s="96" t="s">
        <v>5646</v>
      </c>
      <c r="I255" s="96" t="s">
        <v>5655</v>
      </c>
      <c r="J255" s="96" t="s">
        <v>5647</v>
      </c>
      <c r="K255" s="96">
        <v>1150</v>
      </c>
      <c r="L255" s="96">
        <v>1150</v>
      </c>
      <c r="M255" s="96">
        <v>1150</v>
      </c>
      <c r="N255" s="96" t="s">
        <v>5627</v>
      </c>
      <c r="O255" s="96" t="s">
        <v>5820</v>
      </c>
      <c r="P255" s="96" t="s">
        <v>5619</v>
      </c>
      <c r="Q255" s="96" t="s">
        <v>3924</v>
      </c>
      <c r="R255" s="96" t="s">
        <v>6169</v>
      </c>
      <c r="S255" s="3">
        <v>45078</v>
      </c>
      <c r="T255" s="3">
        <v>45078</v>
      </c>
      <c r="U255" s="96" t="s">
        <v>5651</v>
      </c>
      <c r="V255" s="96"/>
      <c r="W255" s="96"/>
      <c r="X255" s="96" t="s">
        <v>5651</v>
      </c>
    </row>
    <row r="256" spans="1:24" x14ac:dyDescent="0.3">
      <c r="A256" s="51">
        <v>1626</v>
      </c>
      <c r="B256" s="96" t="s">
        <v>6170</v>
      </c>
      <c r="C256" s="3">
        <v>43560</v>
      </c>
      <c r="D256" s="3">
        <v>43570</v>
      </c>
      <c r="E256" s="96" t="s">
        <v>5614</v>
      </c>
      <c r="F256" s="96" t="s">
        <v>6049</v>
      </c>
      <c r="G256" s="96" t="s">
        <v>5646</v>
      </c>
      <c r="H256" s="96" t="s">
        <v>5625</v>
      </c>
      <c r="I256" s="96" t="s">
        <v>5647</v>
      </c>
      <c r="J256" s="96" t="s">
        <v>5655</v>
      </c>
      <c r="K256" s="96">
        <v>116</v>
      </c>
      <c r="L256" s="96">
        <v>113.96</v>
      </c>
      <c r="M256" s="96">
        <v>200</v>
      </c>
      <c r="N256" s="96" t="s">
        <v>5627</v>
      </c>
      <c r="O256" s="96" t="s">
        <v>5632</v>
      </c>
      <c r="P256" s="96" t="s">
        <v>5619</v>
      </c>
      <c r="Q256" s="96" t="s">
        <v>3924</v>
      </c>
      <c r="R256" s="96" t="s">
        <v>5882</v>
      </c>
      <c r="S256" s="3">
        <v>44896</v>
      </c>
      <c r="T256" s="3">
        <v>44896</v>
      </c>
      <c r="U256" s="96" t="s">
        <v>5651</v>
      </c>
      <c r="V256" s="96"/>
      <c r="W256" s="96"/>
      <c r="X256" s="96" t="s">
        <v>5651</v>
      </c>
    </row>
    <row r="257" spans="1:24" x14ac:dyDescent="0.3">
      <c r="A257" s="51">
        <v>1628</v>
      </c>
      <c r="B257" s="96" t="s">
        <v>6171</v>
      </c>
      <c r="C257" s="3">
        <v>43560</v>
      </c>
      <c r="D257" s="3">
        <v>43570</v>
      </c>
      <c r="E257" s="96" t="s">
        <v>5614</v>
      </c>
      <c r="F257" s="96" t="s">
        <v>6049</v>
      </c>
      <c r="G257" s="96" t="s">
        <v>5646</v>
      </c>
      <c r="H257" s="96" t="s">
        <v>5625</v>
      </c>
      <c r="I257" s="96" t="s">
        <v>5647</v>
      </c>
      <c r="J257" s="96" t="s">
        <v>5655</v>
      </c>
      <c r="K257" s="96">
        <v>310.2</v>
      </c>
      <c r="L257" s="96">
        <v>306.26</v>
      </c>
      <c r="M257" s="96">
        <v>300</v>
      </c>
      <c r="N257" s="96" t="s">
        <v>5627</v>
      </c>
      <c r="O257" s="96" t="s">
        <v>5820</v>
      </c>
      <c r="P257" s="96" t="s">
        <v>5619</v>
      </c>
      <c r="Q257" s="96" t="s">
        <v>3924</v>
      </c>
      <c r="R257" s="96" t="s">
        <v>5882</v>
      </c>
      <c r="S257" s="3">
        <v>45291</v>
      </c>
      <c r="T257" s="3">
        <v>45291</v>
      </c>
      <c r="U257" s="96" t="s">
        <v>5651</v>
      </c>
      <c r="V257" s="96"/>
      <c r="W257" s="96"/>
      <c r="X257" s="96" t="s">
        <v>5651</v>
      </c>
    </row>
    <row r="258" spans="1:24" x14ac:dyDescent="0.3">
      <c r="A258" s="51">
        <v>1629</v>
      </c>
      <c r="B258" s="96" t="s">
        <v>6172</v>
      </c>
      <c r="C258" s="3">
        <v>43566</v>
      </c>
      <c r="D258" s="3">
        <v>43570</v>
      </c>
      <c r="E258" s="96" t="s">
        <v>5614</v>
      </c>
      <c r="F258" s="96" t="s">
        <v>6049</v>
      </c>
      <c r="G258" s="96" t="s">
        <v>5625</v>
      </c>
      <c r="H258" s="96"/>
      <c r="I258" s="96" t="s">
        <v>5655</v>
      </c>
      <c r="J258" s="96"/>
      <c r="K258" s="96">
        <v>305</v>
      </c>
      <c r="L258" s="96"/>
      <c r="M258" s="96">
        <v>300</v>
      </c>
      <c r="N258" s="96" t="s">
        <v>5627</v>
      </c>
      <c r="O258" s="96" t="s">
        <v>5820</v>
      </c>
      <c r="P258" s="96" t="s">
        <v>5619</v>
      </c>
      <c r="Q258" s="96" t="s">
        <v>3924</v>
      </c>
      <c r="R258" s="96" t="s">
        <v>6173</v>
      </c>
      <c r="S258" s="3">
        <v>44531</v>
      </c>
      <c r="T258" s="3">
        <v>44531</v>
      </c>
      <c r="U258" s="96" t="s">
        <v>5651</v>
      </c>
      <c r="V258" s="96"/>
      <c r="W258" s="96"/>
      <c r="X258" s="96" t="s">
        <v>5651</v>
      </c>
    </row>
    <row r="259" spans="1:24" x14ac:dyDescent="0.3">
      <c r="A259" s="51">
        <v>1631</v>
      </c>
      <c r="B259" s="96" t="s">
        <v>6174</v>
      </c>
      <c r="C259" s="3">
        <v>43556</v>
      </c>
      <c r="D259" s="3">
        <v>43570</v>
      </c>
      <c r="E259" s="96" t="s">
        <v>5614</v>
      </c>
      <c r="F259" s="96" t="s">
        <v>6049</v>
      </c>
      <c r="G259" s="96" t="s">
        <v>5625</v>
      </c>
      <c r="H259" s="96" t="s">
        <v>5646</v>
      </c>
      <c r="I259" s="96" t="s">
        <v>5655</v>
      </c>
      <c r="J259" s="96" t="s">
        <v>5647</v>
      </c>
      <c r="K259" s="96">
        <v>500</v>
      </c>
      <c r="L259" s="96">
        <v>500</v>
      </c>
      <c r="M259" s="96">
        <v>500</v>
      </c>
      <c r="N259" s="96" t="s">
        <v>5627</v>
      </c>
      <c r="O259" s="96" t="s">
        <v>5632</v>
      </c>
      <c r="P259" s="96" t="s">
        <v>5619</v>
      </c>
      <c r="Q259" s="96" t="s">
        <v>3924</v>
      </c>
      <c r="R259" s="96" t="s">
        <v>6175</v>
      </c>
      <c r="S259" s="3">
        <v>44835</v>
      </c>
      <c r="T259" s="3">
        <v>44835</v>
      </c>
      <c r="U259" s="96" t="s">
        <v>5651</v>
      </c>
      <c r="V259" s="96"/>
      <c r="W259" s="96"/>
      <c r="X259" s="96" t="s">
        <v>5651</v>
      </c>
    </row>
    <row r="260" spans="1:24" x14ac:dyDescent="0.3">
      <c r="A260" s="51">
        <v>1632</v>
      </c>
      <c r="B260" s="96" t="s">
        <v>6176</v>
      </c>
      <c r="C260" s="3">
        <v>43560</v>
      </c>
      <c r="D260" s="3">
        <v>43570</v>
      </c>
      <c r="E260" s="96" t="s">
        <v>5614</v>
      </c>
      <c r="F260" s="96" t="s">
        <v>6049</v>
      </c>
      <c r="G260" s="96" t="s">
        <v>5625</v>
      </c>
      <c r="H260" s="96" t="s">
        <v>5646</v>
      </c>
      <c r="I260" s="96" t="s">
        <v>5655</v>
      </c>
      <c r="J260" s="96" t="s">
        <v>5647</v>
      </c>
      <c r="K260" s="96">
        <v>671.6</v>
      </c>
      <c r="L260" s="96">
        <v>778.55</v>
      </c>
      <c r="M260" s="96">
        <v>1500</v>
      </c>
      <c r="N260" s="96" t="s">
        <v>5627</v>
      </c>
      <c r="O260" s="96" t="s">
        <v>5632</v>
      </c>
      <c r="P260" s="96" t="s">
        <v>5619</v>
      </c>
      <c r="Q260" s="96" t="s">
        <v>3924</v>
      </c>
      <c r="R260" s="96" t="s">
        <v>6177</v>
      </c>
      <c r="S260" s="3">
        <v>45261</v>
      </c>
      <c r="T260" s="3">
        <v>45261</v>
      </c>
      <c r="U260" s="96" t="s">
        <v>5651</v>
      </c>
      <c r="V260" s="96"/>
      <c r="W260" s="96"/>
      <c r="X260" s="96" t="s">
        <v>5651</v>
      </c>
    </row>
    <row r="261" spans="1:24" x14ac:dyDescent="0.3">
      <c r="A261" s="51">
        <v>1635</v>
      </c>
      <c r="B261" s="96" t="s">
        <v>6178</v>
      </c>
      <c r="C261" s="3">
        <v>43570</v>
      </c>
      <c r="D261" s="3">
        <v>43570</v>
      </c>
      <c r="E261" s="96" t="s">
        <v>5614</v>
      </c>
      <c r="F261" s="96" t="s">
        <v>6049</v>
      </c>
      <c r="G261" s="96" t="s">
        <v>5646</v>
      </c>
      <c r="H261" s="96" t="s">
        <v>5625</v>
      </c>
      <c r="I261" s="96" t="s">
        <v>5647</v>
      </c>
      <c r="J261" s="96" t="s">
        <v>5655</v>
      </c>
      <c r="K261" s="96">
        <v>406.6</v>
      </c>
      <c r="L261" s="96">
        <v>406.56</v>
      </c>
      <c r="M261" s="96">
        <v>400</v>
      </c>
      <c r="N261" s="96" t="s">
        <v>5627</v>
      </c>
      <c r="O261" s="96" t="s">
        <v>5632</v>
      </c>
      <c r="P261" s="96" t="s">
        <v>5619</v>
      </c>
      <c r="Q261" s="96" t="s">
        <v>3924</v>
      </c>
      <c r="R261" s="96" t="s">
        <v>6177</v>
      </c>
      <c r="S261" s="3">
        <v>44895</v>
      </c>
      <c r="T261" s="3">
        <v>44895</v>
      </c>
      <c r="U261" s="96" t="s">
        <v>5651</v>
      </c>
      <c r="V261" s="96"/>
      <c r="W261" s="96"/>
      <c r="X261" s="96" t="s">
        <v>5651</v>
      </c>
    </row>
    <row r="262" spans="1:24" x14ac:dyDescent="0.3">
      <c r="A262" s="51">
        <v>1636</v>
      </c>
      <c r="B262" s="96" t="s">
        <v>6179</v>
      </c>
      <c r="C262" s="3">
        <v>43559</v>
      </c>
      <c r="D262" s="3">
        <v>43570</v>
      </c>
      <c r="E262" s="96" t="s">
        <v>5614</v>
      </c>
      <c r="F262" s="96" t="s">
        <v>6049</v>
      </c>
      <c r="G262" s="96" t="s">
        <v>5625</v>
      </c>
      <c r="H262" s="96" t="s">
        <v>5646</v>
      </c>
      <c r="I262" s="96" t="s">
        <v>5655</v>
      </c>
      <c r="J262" s="96" t="s">
        <v>5647</v>
      </c>
      <c r="K262" s="96">
        <v>200</v>
      </c>
      <c r="L262" s="96">
        <v>400</v>
      </c>
      <c r="M262" s="96">
        <v>400</v>
      </c>
      <c r="N262" s="96" t="s">
        <v>5627</v>
      </c>
      <c r="O262" s="96" t="s">
        <v>5628</v>
      </c>
      <c r="P262" s="96" t="s">
        <v>5619</v>
      </c>
      <c r="Q262" s="96" t="s">
        <v>3924</v>
      </c>
      <c r="R262" s="96" t="s">
        <v>5810</v>
      </c>
      <c r="S262" s="3">
        <v>45261</v>
      </c>
      <c r="T262" s="3">
        <v>45261</v>
      </c>
      <c r="U262" s="96" t="s">
        <v>5651</v>
      </c>
      <c r="V262" s="96"/>
      <c r="W262" s="96"/>
      <c r="X262" s="96" t="s">
        <v>5651</v>
      </c>
    </row>
    <row r="263" spans="1:24" x14ac:dyDescent="0.3">
      <c r="A263" s="51">
        <v>1637</v>
      </c>
      <c r="B263" s="96" t="s">
        <v>6180</v>
      </c>
      <c r="C263" s="3">
        <v>43560</v>
      </c>
      <c r="D263" s="3">
        <v>43570</v>
      </c>
      <c r="E263" s="96" t="s">
        <v>5614</v>
      </c>
      <c r="F263" s="96" t="s">
        <v>6049</v>
      </c>
      <c r="G263" s="96" t="s">
        <v>5625</v>
      </c>
      <c r="H263" s="96" t="s">
        <v>5646</v>
      </c>
      <c r="I263" s="96" t="s">
        <v>5655</v>
      </c>
      <c r="J263" s="96" t="s">
        <v>5647</v>
      </c>
      <c r="K263" s="96">
        <v>518.4</v>
      </c>
      <c r="L263" s="96">
        <v>518.4</v>
      </c>
      <c r="M263" s="96">
        <v>500</v>
      </c>
      <c r="N263" s="96" t="s">
        <v>5627</v>
      </c>
      <c r="O263" s="96" t="s">
        <v>5628</v>
      </c>
      <c r="P263" s="96" t="s">
        <v>5619</v>
      </c>
      <c r="Q263" s="96" t="s">
        <v>3924</v>
      </c>
      <c r="R263" s="96" t="s">
        <v>5653</v>
      </c>
      <c r="S263" s="3">
        <v>44926</v>
      </c>
      <c r="T263" s="3">
        <v>44926</v>
      </c>
      <c r="U263" s="96" t="s">
        <v>5651</v>
      </c>
      <c r="V263" s="96"/>
      <c r="W263" s="96"/>
      <c r="X263" s="96" t="s">
        <v>5651</v>
      </c>
    </row>
    <row r="264" spans="1:24" x14ac:dyDescent="0.3">
      <c r="A264" s="51">
        <v>1640</v>
      </c>
      <c r="B264" s="96" t="s">
        <v>6181</v>
      </c>
      <c r="C264" s="3">
        <v>43567</v>
      </c>
      <c r="D264" s="3">
        <v>43570</v>
      </c>
      <c r="E264" s="96" t="s">
        <v>5614</v>
      </c>
      <c r="F264" s="96" t="s">
        <v>6049</v>
      </c>
      <c r="G264" s="96" t="s">
        <v>5646</v>
      </c>
      <c r="H264" s="96" t="s">
        <v>5625</v>
      </c>
      <c r="I264" s="96" t="s">
        <v>5647</v>
      </c>
      <c r="J264" s="96" t="s">
        <v>5655</v>
      </c>
      <c r="K264" s="96">
        <v>514.4</v>
      </c>
      <c r="L264" s="96">
        <v>514.35</v>
      </c>
      <c r="M264" s="96">
        <v>500</v>
      </c>
      <c r="N264" s="96" t="s">
        <v>5627</v>
      </c>
      <c r="O264" s="96" t="s">
        <v>5628</v>
      </c>
      <c r="P264" s="96" t="s">
        <v>5619</v>
      </c>
      <c r="Q264" s="96" t="s">
        <v>3924</v>
      </c>
      <c r="R264" s="96" t="s">
        <v>6182</v>
      </c>
      <c r="S264" s="3">
        <v>45078</v>
      </c>
      <c r="T264" s="3">
        <v>45078</v>
      </c>
      <c r="U264" s="96" t="s">
        <v>5651</v>
      </c>
      <c r="V264" s="96"/>
      <c r="W264" s="96"/>
      <c r="X264" s="96" t="s">
        <v>5651</v>
      </c>
    </row>
    <row r="265" spans="1:24" x14ac:dyDescent="0.3">
      <c r="A265" s="51">
        <v>1641</v>
      </c>
      <c r="B265" s="96" t="s">
        <v>6183</v>
      </c>
      <c r="C265" s="3">
        <v>43560</v>
      </c>
      <c r="D265" s="3">
        <v>43570</v>
      </c>
      <c r="E265" s="96" t="s">
        <v>5614</v>
      </c>
      <c r="F265" s="96" t="s">
        <v>6049</v>
      </c>
      <c r="G265" s="96" t="s">
        <v>5625</v>
      </c>
      <c r="H265" s="96"/>
      <c r="I265" s="96" t="s">
        <v>5655</v>
      </c>
      <c r="J265" s="96"/>
      <c r="K265" s="96">
        <v>101</v>
      </c>
      <c r="L265" s="96"/>
      <c r="M265" s="96">
        <v>100</v>
      </c>
      <c r="N265" s="96" t="s">
        <v>5627</v>
      </c>
      <c r="O265" s="96" t="s">
        <v>5666</v>
      </c>
      <c r="P265" s="96" t="s">
        <v>5619</v>
      </c>
      <c r="Q265" s="96" t="s">
        <v>3924</v>
      </c>
      <c r="R265" s="96" t="s">
        <v>6184</v>
      </c>
      <c r="S265" s="3">
        <v>44926</v>
      </c>
      <c r="T265" s="3">
        <v>44926</v>
      </c>
      <c r="U265" s="96" t="s">
        <v>5651</v>
      </c>
      <c r="V265" s="96"/>
      <c r="W265" s="96"/>
      <c r="X265" s="96" t="s">
        <v>5651</v>
      </c>
    </row>
    <row r="266" spans="1:24" x14ac:dyDescent="0.3">
      <c r="A266" s="51">
        <v>1642</v>
      </c>
      <c r="B266" s="96" t="s">
        <v>6185</v>
      </c>
      <c r="C266" s="3">
        <v>43557</v>
      </c>
      <c r="D266" s="3">
        <v>43570</v>
      </c>
      <c r="E266" s="96" t="s">
        <v>5614</v>
      </c>
      <c r="F266" s="96" t="s">
        <v>6049</v>
      </c>
      <c r="G266" s="96" t="s">
        <v>5625</v>
      </c>
      <c r="H266" s="96" t="s">
        <v>5646</v>
      </c>
      <c r="I266" s="96" t="s">
        <v>5655</v>
      </c>
      <c r="J266" s="96" t="s">
        <v>5647</v>
      </c>
      <c r="K266" s="96">
        <v>518.4</v>
      </c>
      <c r="L266" s="96">
        <v>518.4</v>
      </c>
      <c r="M266" s="96">
        <v>500</v>
      </c>
      <c r="N266" s="96" t="s">
        <v>5627</v>
      </c>
      <c r="O266" s="96" t="s">
        <v>5628</v>
      </c>
      <c r="P266" s="96" t="s">
        <v>5619</v>
      </c>
      <c r="Q266" s="96" t="s">
        <v>3924</v>
      </c>
      <c r="R266" s="96" t="s">
        <v>6186</v>
      </c>
      <c r="S266" s="3">
        <v>44926</v>
      </c>
      <c r="T266" s="3">
        <v>44926</v>
      </c>
      <c r="U266" s="96" t="s">
        <v>5651</v>
      </c>
      <c r="V266" s="96"/>
      <c r="W266" s="96"/>
      <c r="X266" s="96" t="s">
        <v>5651</v>
      </c>
    </row>
    <row r="267" spans="1:24" x14ac:dyDescent="0.3">
      <c r="A267" s="51">
        <v>1643</v>
      </c>
      <c r="B267" s="96" t="s">
        <v>6187</v>
      </c>
      <c r="C267" s="3">
        <v>43559</v>
      </c>
      <c r="D267" s="3">
        <v>43570</v>
      </c>
      <c r="E267" s="96" t="s">
        <v>5614</v>
      </c>
      <c r="F267" s="96" t="s">
        <v>6049</v>
      </c>
      <c r="G267" s="96" t="s">
        <v>5646</v>
      </c>
      <c r="H267" s="96" t="s">
        <v>5625</v>
      </c>
      <c r="I267" s="96" t="s">
        <v>5647</v>
      </c>
      <c r="J267" s="96" t="s">
        <v>5655</v>
      </c>
      <c r="K267" s="96">
        <v>400</v>
      </c>
      <c r="L267" s="96">
        <v>200</v>
      </c>
      <c r="M267" s="96">
        <v>400</v>
      </c>
      <c r="N267" s="96" t="s">
        <v>5627</v>
      </c>
      <c r="O267" s="96" t="s">
        <v>5628</v>
      </c>
      <c r="P267" s="96" t="s">
        <v>5619</v>
      </c>
      <c r="Q267" s="96" t="s">
        <v>3924</v>
      </c>
      <c r="R267" s="96" t="s">
        <v>6186</v>
      </c>
      <c r="S267" s="3">
        <v>45261</v>
      </c>
      <c r="T267" s="3">
        <v>45261</v>
      </c>
      <c r="U267" s="96" t="s">
        <v>5651</v>
      </c>
      <c r="V267" s="96"/>
      <c r="W267" s="96"/>
      <c r="X267" s="96" t="s">
        <v>5651</v>
      </c>
    </row>
    <row r="268" spans="1:24" x14ac:dyDescent="0.3">
      <c r="A268" s="51">
        <v>1644</v>
      </c>
      <c r="B268" s="96" t="s">
        <v>6188</v>
      </c>
      <c r="C268" s="3">
        <v>43565</v>
      </c>
      <c r="D268" s="3">
        <v>43570</v>
      </c>
      <c r="E268" s="96" t="s">
        <v>5614</v>
      </c>
      <c r="F268" s="96" t="s">
        <v>6049</v>
      </c>
      <c r="G268" s="96" t="s">
        <v>5625</v>
      </c>
      <c r="H268" s="96"/>
      <c r="I268" s="96" t="s">
        <v>5655</v>
      </c>
      <c r="J268" s="96"/>
      <c r="K268" s="96">
        <v>308.10000000000002</v>
      </c>
      <c r="L268" s="96"/>
      <c r="M268" s="96">
        <v>300</v>
      </c>
      <c r="N268" s="96" t="s">
        <v>5627</v>
      </c>
      <c r="O268" s="96" t="s">
        <v>5666</v>
      </c>
      <c r="P268" s="96" t="s">
        <v>5619</v>
      </c>
      <c r="Q268" s="96" t="s">
        <v>3924</v>
      </c>
      <c r="R268" s="96" t="s">
        <v>6189</v>
      </c>
      <c r="S268" s="3">
        <v>44500</v>
      </c>
      <c r="T268" s="3">
        <v>44500</v>
      </c>
      <c r="U268" s="96" t="s">
        <v>5651</v>
      </c>
      <c r="V268" s="96"/>
      <c r="W268" s="96"/>
      <c r="X268" s="96" t="s">
        <v>5651</v>
      </c>
    </row>
    <row r="269" spans="1:24" x14ac:dyDescent="0.3">
      <c r="A269" s="51">
        <v>1645</v>
      </c>
      <c r="B269" s="96" t="s">
        <v>6190</v>
      </c>
      <c r="C269" s="3">
        <v>43565</v>
      </c>
      <c r="D269" s="3">
        <v>43570</v>
      </c>
      <c r="E269" s="96" t="s">
        <v>5614</v>
      </c>
      <c r="F269" s="96" t="s">
        <v>6049</v>
      </c>
      <c r="G269" s="96" t="s">
        <v>5625</v>
      </c>
      <c r="H269" s="96"/>
      <c r="I269" s="96" t="s">
        <v>5655</v>
      </c>
      <c r="J269" s="96"/>
      <c r="K269" s="96">
        <v>725</v>
      </c>
      <c r="L269" s="96"/>
      <c r="M269" s="96">
        <v>705</v>
      </c>
      <c r="N269" s="96" t="s">
        <v>5627</v>
      </c>
      <c r="O269" s="96" t="s">
        <v>5628</v>
      </c>
      <c r="P269" s="96" t="s">
        <v>5619</v>
      </c>
      <c r="Q269" s="96" t="s">
        <v>3924</v>
      </c>
      <c r="R269" s="96" t="s">
        <v>6191</v>
      </c>
      <c r="S269" s="3">
        <v>44896</v>
      </c>
      <c r="T269" s="3">
        <v>44896</v>
      </c>
      <c r="U269" s="96" t="s">
        <v>5651</v>
      </c>
      <c r="V269" s="96"/>
      <c r="W269" s="96"/>
      <c r="X269" s="96" t="s">
        <v>5651</v>
      </c>
    </row>
    <row r="270" spans="1:24" x14ac:dyDescent="0.3">
      <c r="A270" s="51">
        <v>1646</v>
      </c>
      <c r="B270" s="96" t="s">
        <v>6192</v>
      </c>
      <c r="C270" s="3">
        <v>43560</v>
      </c>
      <c r="D270" s="3">
        <v>43570</v>
      </c>
      <c r="E270" s="96" t="s">
        <v>5614</v>
      </c>
      <c r="F270" s="96" t="s">
        <v>6049</v>
      </c>
      <c r="G270" s="96" t="s">
        <v>5625</v>
      </c>
      <c r="H270" s="96"/>
      <c r="I270" s="96" t="s">
        <v>5655</v>
      </c>
      <c r="J270" s="96"/>
      <c r="K270" s="96">
        <v>507.6</v>
      </c>
      <c r="L270" s="96"/>
      <c r="M270" s="96">
        <v>500</v>
      </c>
      <c r="N270" s="96" t="s">
        <v>5627</v>
      </c>
      <c r="O270" s="96" t="s">
        <v>5628</v>
      </c>
      <c r="P270" s="96" t="s">
        <v>5619</v>
      </c>
      <c r="Q270" s="96" t="s">
        <v>3924</v>
      </c>
      <c r="R270" s="96" t="s">
        <v>6193</v>
      </c>
      <c r="S270" s="3">
        <v>44926</v>
      </c>
      <c r="T270" s="3">
        <v>44926</v>
      </c>
      <c r="U270" s="96" t="s">
        <v>5651</v>
      </c>
      <c r="V270" s="96"/>
      <c r="W270" s="96"/>
      <c r="X270" s="96" t="s">
        <v>5651</v>
      </c>
    </row>
    <row r="271" spans="1:24" x14ac:dyDescent="0.3">
      <c r="A271" s="51">
        <v>1647</v>
      </c>
      <c r="B271" s="96" t="s">
        <v>6194</v>
      </c>
      <c r="C271" s="3">
        <v>43557</v>
      </c>
      <c r="D271" s="3">
        <v>43570</v>
      </c>
      <c r="E271" s="96" t="s">
        <v>5614</v>
      </c>
      <c r="F271" s="96" t="s">
        <v>6049</v>
      </c>
      <c r="G271" s="96" t="s">
        <v>5625</v>
      </c>
      <c r="H271" s="96" t="s">
        <v>5646</v>
      </c>
      <c r="I271" s="96" t="s">
        <v>5655</v>
      </c>
      <c r="J271" s="96" t="s">
        <v>5647</v>
      </c>
      <c r="K271" s="96">
        <v>700</v>
      </c>
      <c r="L271" s="96">
        <v>700</v>
      </c>
      <c r="M271" s="96">
        <v>700</v>
      </c>
      <c r="N271" s="96" t="s">
        <v>5627</v>
      </c>
      <c r="O271" s="96" t="s">
        <v>5828</v>
      </c>
      <c r="P271" s="96" t="s">
        <v>5748</v>
      </c>
      <c r="Q271" s="96" t="s">
        <v>3924</v>
      </c>
      <c r="R271" s="96" t="s">
        <v>5891</v>
      </c>
      <c r="S271" s="3">
        <v>44835</v>
      </c>
      <c r="T271" s="3">
        <v>44835</v>
      </c>
      <c r="U271" s="96" t="s">
        <v>5651</v>
      </c>
      <c r="V271" s="96"/>
      <c r="W271" s="96"/>
      <c r="X271" s="96" t="s">
        <v>5651</v>
      </c>
    </row>
    <row r="272" spans="1:24" x14ac:dyDescent="0.3">
      <c r="A272" s="51">
        <v>1648</v>
      </c>
      <c r="B272" s="96" t="s">
        <v>6195</v>
      </c>
      <c r="C272" s="3">
        <v>43560</v>
      </c>
      <c r="D272" s="3">
        <v>43570</v>
      </c>
      <c r="E272" s="96" t="s">
        <v>5614</v>
      </c>
      <c r="F272" s="96" t="s">
        <v>6049</v>
      </c>
      <c r="G272" s="96" t="s">
        <v>5646</v>
      </c>
      <c r="H272" s="96" t="s">
        <v>5625</v>
      </c>
      <c r="I272" s="96" t="s">
        <v>5647</v>
      </c>
      <c r="J272" s="96" t="s">
        <v>5655</v>
      </c>
      <c r="K272" s="96">
        <v>400</v>
      </c>
      <c r="L272" s="96">
        <v>200</v>
      </c>
      <c r="M272" s="96">
        <v>400</v>
      </c>
      <c r="N272" s="96" t="s">
        <v>5627</v>
      </c>
      <c r="O272" s="96" t="s">
        <v>5828</v>
      </c>
      <c r="P272" s="96" t="s">
        <v>5748</v>
      </c>
      <c r="Q272" s="96" t="s">
        <v>3924</v>
      </c>
      <c r="R272" s="96" t="s">
        <v>5891</v>
      </c>
      <c r="S272" s="3">
        <v>45261</v>
      </c>
      <c r="T272" s="3">
        <v>45261</v>
      </c>
      <c r="U272" s="96" t="s">
        <v>5651</v>
      </c>
      <c r="V272" s="96"/>
      <c r="W272" s="96"/>
      <c r="X272" s="96" t="s">
        <v>5651</v>
      </c>
    </row>
    <row r="273" spans="1:24" x14ac:dyDescent="0.3">
      <c r="A273" s="51">
        <v>1649</v>
      </c>
      <c r="B273" s="96" t="s">
        <v>6196</v>
      </c>
      <c r="C273" s="3">
        <v>43560</v>
      </c>
      <c r="D273" s="3">
        <v>43570</v>
      </c>
      <c r="E273" s="96" t="s">
        <v>5614</v>
      </c>
      <c r="F273" s="96" t="s">
        <v>6049</v>
      </c>
      <c r="G273" s="96" t="s">
        <v>5625</v>
      </c>
      <c r="H273" s="96" t="s">
        <v>5646</v>
      </c>
      <c r="I273" s="96" t="s">
        <v>5655</v>
      </c>
      <c r="J273" s="96" t="s">
        <v>5647</v>
      </c>
      <c r="K273" s="96">
        <v>150</v>
      </c>
      <c r="L273" s="96">
        <v>300</v>
      </c>
      <c r="M273" s="96">
        <v>300</v>
      </c>
      <c r="N273" s="96" t="s">
        <v>5627</v>
      </c>
      <c r="O273" s="96" t="s">
        <v>6197</v>
      </c>
      <c r="P273" s="96" t="s">
        <v>5748</v>
      </c>
      <c r="Q273" s="96" t="s">
        <v>5749</v>
      </c>
      <c r="R273" s="96" t="s">
        <v>6198</v>
      </c>
      <c r="S273" s="3">
        <v>45261</v>
      </c>
      <c r="T273" s="3">
        <v>45261</v>
      </c>
      <c r="U273" s="96" t="s">
        <v>5651</v>
      </c>
      <c r="V273" s="96"/>
      <c r="W273" s="96"/>
      <c r="X273" s="96" t="s">
        <v>5651</v>
      </c>
    </row>
    <row r="274" spans="1:24" x14ac:dyDescent="0.3">
      <c r="A274" s="51">
        <v>1650</v>
      </c>
      <c r="B274" s="96" t="s">
        <v>6199</v>
      </c>
      <c r="C274" s="3">
        <v>43570</v>
      </c>
      <c r="D274" s="3">
        <v>43570</v>
      </c>
      <c r="E274" s="96" t="s">
        <v>5614</v>
      </c>
      <c r="F274" s="96" t="s">
        <v>6049</v>
      </c>
      <c r="G274" s="96" t="s">
        <v>5646</v>
      </c>
      <c r="H274" s="96" t="s">
        <v>5625</v>
      </c>
      <c r="I274" s="96" t="s">
        <v>5647</v>
      </c>
      <c r="J274" s="96" t="s">
        <v>5655</v>
      </c>
      <c r="K274" s="96">
        <v>204</v>
      </c>
      <c r="L274" s="96">
        <v>200</v>
      </c>
      <c r="M274" s="96">
        <v>200</v>
      </c>
      <c r="N274" s="96" t="s">
        <v>5627</v>
      </c>
      <c r="O274" s="96" t="s">
        <v>5747</v>
      </c>
      <c r="P274" s="96" t="s">
        <v>5748</v>
      </c>
      <c r="Q274" s="96" t="s">
        <v>5749</v>
      </c>
      <c r="R274" s="96" t="s">
        <v>6200</v>
      </c>
      <c r="S274" s="3">
        <v>44895</v>
      </c>
      <c r="T274" s="3">
        <v>44895</v>
      </c>
      <c r="U274" s="96" t="s">
        <v>5651</v>
      </c>
      <c r="V274" s="96"/>
      <c r="W274" s="96"/>
      <c r="X274" s="96" t="s">
        <v>5651</v>
      </c>
    </row>
    <row r="275" spans="1:24" x14ac:dyDescent="0.3">
      <c r="A275" s="51">
        <v>1653</v>
      </c>
      <c r="B275" s="96" t="s">
        <v>6201</v>
      </c>
      <c r="C275" s="3">
        <v>43568</v>
      </c>
      <c r="D275" s="3">
        <v>43570</v>
      </c>
      <c r="E275" s="96" t="s">
        <v>5614</v>
      </c>
      <c r="F275" s="96" t="s">
        <v>6049</v>
      </c>
      <c r="G275" s="96" t="s">
        <v>5625</v>
      </c>
      <c r="H275" s="96" t="s">
        <v>5646</v>
      </c>
      <c r="I275" s="96" t="s">
        <v>5655</v>
      </c>
      <c r="J275" s="96" t="s">
        <v>5647</v>
      </c>
      <c r="K275" s="96">
        <v>118.6</v>
      </c>
      <c r="L275" s="96">
        <v>459.54</v>
      </c>
      <c r="M275" s="96">
        <v>448</v>
      </c>
      <c r="N275" s="96" t="s">
        <v>5627</v>
      </c>
      <c r="O275" s="96" t="s">
        <v>5828</v>
      </c>
      <c r="P275" s="96" t="s">
        <v>6055</v>
      </c>
      <c r="Q275" s="96" t="s">
        <v>5749</v>
      </c>
      <c r="R275" s="96" t="s">
        <v>5897</v>
      </c>
      <c r="S275" s="3">
        <v>45077</v>
      </c>
      <c r="T275" s="3">
        <v>45077</v>
      </c>
      <c r="U275" s="96" t="s">
        <v>5651</v>
      </c>
      <c r="V275" s="96"/>
      <c r="W275" s="96"/>
      <c r="X275" s="96" t="s">
        <v>5651</v>
      </c>
    </row>
    <row r="276" spans="1:24" x14ac:dyDescent="0.3">
      <c r="A276" s="51">
        <v>1654</v>
      </c>
      <c r="B276" s="96" t="s">
        <v>6202</v>
      </c>
      <c r="C276" s="3">
        <v>43564</v>
      </c>
      <c r="D276" s="3">
        <v>43570</v>
      </c>
      <c r="E276" s="96" t="s">
        <v>5614</v>
      </c>
      <c r="F276" s="96" t="s">
        <v>6049</v>
      </c>
      <c r="G276" s="96" t="s">
        <v>5646</v>
      </c>
      <c r="H276" s="96" t="s">
        <v>5625</v>
      </c>
      <c r="I276" s="96" t="s">
        <v>5647</v>
      </c>
      <c r="J276" s="96" t="s">
        <v>5655</v>
      </c>
      <c r="K276" s="96">
        <v>262</v>
      </c>
      <c r="L276" s="96">
        <v>254.98</v>
      </c>
      <c r="M276" s="96">
        <v>250</v>
      </c>
      <c r="N276" s="96" t="s">
        <v>5627</v>
      </c>
      <c r="O276" s="96" t="s">
        <v>5828</v>
      </c>
      <c r="P276" s="96" t="s">
        <v>5748</v>
      </c>
      <c r="Q276" s="96" t="s">
        <v>5749</v>
      </c>
      <c r="R276" s="96" t="s">
        <v>6203</v>
      </c>
      <c r="S276" s="3">
        <v>46022</v>
      </c>
      <c r="T276" s="3">
        <v>46022</v>
      </c>
      <c r="U276" s="96" t="s">
        <v>5651</v>
      </c>
      <c r="V276" s="96"/>
      <c r="W276" s="96"/>
      <c r="X276" s="96" t="s">
        <v>5651</v>
      </c>
    </row>
    <row r="277" spans="1:24" x14ac:dyDescent="0.3">
      <c r="A277" s="51">
        <v>1655</v>
      </c>
      <c r="B277" s="96" t="s">
        <v>6204</v>
      </c>
      <c r="C277" s="3">
        <v>43567</v>
      </c>
      <c r="D277" s="3">
        <v>43567</v>
      </c>
      <c r="E277" s="96" t="s">
        <v>5614</v>
      </c>
      <c r="F277" s="96" t="s">
        <v>6049</v>
      </c>
      <c r="G277" s="96" t="s">
        <v>5625</v>
      </c>
      <c r="H277" s="96" t="s">
        <v>5646</v>
      </c>
      <c r="I277" s="96" t="s">
        <v>5655</v>
      </c>
      <c r="J277" s="96" t="s">
        <v>5647</v>
      </c>
      <c r="K277" s="96">
        <v>200</v>
      </c>
      <c r="L277" s="96">
        <v>441</v>
      </c>
      <c r="M277" s="96">
        <v>400</v>
      </c>
      <c r="N277" s="96" t="s">
        <v>5627</v>
      </c>
      <c r="O277" s="96" t="s">
        <v>6205</v>
      </c>
      <c r="P277" s="96" t="s">
        <v>5748</v>
      </c>
      <c r="Q277" s="96" t="s">
        <v>5749</v>
      </c>
      <c r="R277" s="96" t="s">
        <v>6200</v>
      </c>
      <c r="S277" s="3">
        <v>44911</v>
      </c>
      <c r="T277" s="3">
        <v>44911</v>
      </c>
      <c r="U277" s="96" t="s">
        <v>5651</v>
      </c>
      <c r="V277" s="96"/>
      <c r="W277" s="96"/>
      <c r="X277" s="96" t="s">
        <v>5651</v>
      </c>
    </row>
    <row r="278" spans="1:24" x14ac:dyDescent="0.3">
      <c r="A278" s="51">
        <v>1656</v>
      </c>
      <c r="B278" s="96" t="s">
        <v>6206</v>
      </c>
      <c r="C278" s="3">
        <v>43559</v>
      </c>
      <c r="D278" s="3">
        <v>43570</v>
      </c>
      <c r="E278" s="96" t="s">
        <v>5614</v>
      </c>
      <c r="F278" s="96" t="s">
        <v>6049</v>
      </c>
      <c r="G278" s="96" t="s">
        <v>5625</v>
      </c>
      <c r="H278" s="96"/>
      <c r="I278" s="96" t="s">
        <v>5655</v>
      </c>
      <c r="J278" s="96"/>
      <c r="K278" s="96">
        <v>200</v>
      </c>
      <c r="L278" s="96"/>
      <c r="M278" s="96">
        <v>200</v>
      </c>
      <c r="N278" s="96" t="s">
        <v>5627</v>
      </c>
      <c r="O278" s="96" t="s">
        <v>5618</v>
      </c>
      <c r="P278" s="96" t="s">
        <v>5619</v>
      </c>
      <c r="Q278" s="96" t="s">
        <v>3926</v>
      </c>
      <c r="R278" s="96" t="s">
        <v>6207</v>
      </c>
      <c r="S278" s="3">
        <v>45261</v>
      </c>
      <c r="T278" s="3">
        <v>45261</v>
      </c>
      <c r="U278" s="96" t="s">
        <v>5651</v>
      </c>
      <c r="V278" s="96"/>
      <c r="W278" s="96"/>
      <c r="X278" s="96" t="s">
        <v>5651</v>
      </c>
    </row>
    <row r="279" spans="1:24" x14ac:dyDescent="0.3">
      <c r="A279" s="51">
        <v>1657</v>
      </c>
      <c r="B279" s="96" t="s">
        <v>6208</v>
      </c>
      <c r="C279" s="3">
        <v>43557</v>
      </c>
      <c r="D279" s="3">
        <v>43570</v>
      </c>
      <c r="E279" s="96" t="s">
        <v>5614</v>
      </c>
      <c r="F279" s="96" t="s">
        <v>6049</v>
      </c>
      <c r="G279" s="96" t="s">
        <v>5625</v>
      </c>
      <c r="H279" s="96"/>
      <c r="I279" s="96" t="s">
        <v>5655</v>
      </c>
      <c r="J279" s="96"/>
      <c r="K279" s="96">
        <v>200</v>
      </c>
      <c r="L279" s="96"/>
      <c r="M279" s="96">
        <v>200</v>
      </c>
      <c r="N279" s="96" t="s">
        <v>5627</v>
      </c>
      <c r="O279" s="96" t="s">
        <v>6143</v>
      </c>
      <c r="P279" s="96" t="s">
        <v>5619</v>
      </c>
      <c r="Q279" s="96" t="s">
        <v>3926</v>
      </c>
      <c r="R279" s="96" t="s">
        <v>6209</v>
      </c>
      <c r="S279" s="3">
        <v>45107</v>
      </c>
      <c r="T279" s="3">
        <v>45107</v>
      </c>
      <c r="U279" s="96" t="s">
        <v>5651</v>
      </c>
      <c r="V279" s="96"/>
      <c r="W279" s="96"/>
      <c r="X279" s="96" t="s">
        <v>5651</v>
      </c>
    </row>
    <row r="280" spans="1:24" x14ac:dyDescent="0.3">
      <c r="A280" s="51">
        <v>1658</v>
      </c>
      <c r="B280" s="96" t="s">
        <v>6210</v>
      </c>
      <c r="C280" s="3">
        <v>43556</v>
      </c>
      <c r="D280" s="3">
        <v>43570</v>
      </c>
      <c r="E280" s="96" t="s">
        <v>5614</v>
      </c>
      <c r="F280" s="96" t="s">
        <v>6049</v>
      </c>
      <c r="G280" s="96" t="s">
        <v>5625</v>
      </c>
      <c r="H280" s="96"/>
      <c r="I280" s="96" t="s">
        <v>5655</v>
      </c>
      <c r="J280" s="96"/>
      <c r="K280" s="96">
        <v>200</v>
      </c>
      <c r="L280" s="96"/>
      <c r="M280" s="96">
        <v>200</v>
      </c>
      <c r="N280" s="96" t="s">
        <v>5627</v>
      </c>
      <c r="O280" s="96" t="s">
        <v>5697</v>
      </c>
      <c r="P280" s="96" t="s">
        <v>5619</v>
      </c>
      <c r="Q280" s="96" t="s">
        <v>3926</v>
      </c>
      <c r="R280" s="96" t="s">
        <v>5698</v>
      </c>
      <c r="S280" s="3">
        <v>45107</v>
      </c>
      <c r="T280" s="3">
        <v>45107</v>
      </c>
      <c r="U280" s="96" t="s">
        <v>5651</v>
      </c>
      <c r="V280" s="96"/>
      <c r="W280" s="96"/>
      <c r="X280" s="96" t="s">
        <v>5651</v>
      </c>
    </row>
    <row r="281" spans="1:24" x14ac:dyDescent="0.3">
      <c r="A281" s="51">
        <v>1660</v>
      </c>
      <c r="B281" s="96" t="s">
        <v>6211</v>
      </c>
      <c r="C281" s="3">
        <v>43553</v>
      </c>
      <c r="D281" s="3">
        <v>43570</v>
      </c>
      <c r="E281" s="96" t="s">
        <v>5614</v>
      </c>
      <c r="F281" s="96" t="s">
        <v>6049</v>
      </c>
      <c r="G281" s="96" t="s">
        <v>5616</v>
      </c>
      <c r="H281" s="96"/>
      <c r="I281" s="96" t="s">
        <v>5616</v>
      </c>
      <c r="J281" s="96"/>
      <c r="K281" s="96">
        <v>352.5</v>
      </c>
      <c r="L281" s="96"/>
      <c r="M281" s="96">
        <v>300</v>
      </c>
      <c r="N281" s="96" t="s">
        <v>5627</v>
      </c>
      <c r="O281" s="96" t="s">
        <v>6212</v>
      </c>
      <c r="P281" s="96" t="s">
        <v>5642</v>
      </c>
      <c r="Q281" s="96" t="s">
        <v>3926</v>
      </c>
      <c r="R281" s="96" t="s">
        <v>6213</v>
      </c>
      <c r="S281" s="3">
        <v>45291</v>
      </c>
      <c r="T281" s="3">
        <v>45291</v>
      </c>
      <c r="U281" s="96" t="s">
        <v>5651</v>
      </c>
      <c r="V281" s="96"/>
      <c r="W281" s="96"/>
      <c r="X281" s="96" t="s">
        <v>5651</v>
      </c>
    </row>
    <row r="282" spans="1:24" x14ac:dyDescent="0.3">
      <c r="A282" s="51">
        <v>1661</v>
      </c>
      <c r="B282" s="96" t="s">
        <v>6214</v>
      </c>
      <c r="C282" s="3">
        <v>43560</v>
      </c>
      <c r="D282" s="3">
        <v>43570</v>
      </c>
      <c r="E282" s="96" t="s">
        <v>5614</v>
      </c>
      <c r="F282" s="96" t="s">
        <v>6049</v>
      </c>
      <c r="G282" s="96" t="s">
        <v>5616</v>
      </c>
      <c r="H282" s="96"/>
      <c r="I282" s="96" t="s">
        <v>5616</v>
      </c>
      <c r="J282" s="96"/>
      <c r="K282" s="96">
        <v>300</v>
      </c>
      <c r="L282" s="96"/>
      <c r="M282" s="96">
        <v>300</v>
      </c>
      <c r="N282" s="96" t="s">
        <v>5627</v>
      </c>
      <c r="O282" s="96" t="s">
        <v>5641</v>
      </c>
      <c r="P282" s="96" t="s">
        <v>5642</v>
      </c>
      <c r="Q282" s="96" t="s">
        <v>3926</v>
      </c>
      <c r="R282" s="96" t="s">
        <v>6213</v>
      </c>
      <c r="S282" s="3">
        <v>45627</v>
      </c>
      <c r="T282" s="3">
        <v>45627</v>
      </c>
      <c r="U282" s="96" t="s">
        <v>5651</v>
      </c>
      <c r="V282" s="96"/>
      <c r="W282" s="96"/>
      <c r="X282" s="96" t="s">
        <v>5651</v>
      </c>
    </row>
    <row r="283" spans="1:24" x14ac:dyDescent="0.3">
      <c r="A283" s="51">
        <v>1662</v>
      </c>
      <c r="B283" s="96" t="s">
        <v>6215</v>
      </c>
      <c r="C283" s="3">
        <v>43561</v>
      </c>
      <c r="D283" s="3">
        <v>43570</v>
      </c>
      <c r="E283" s="96" t="s">
        <v>5614</v>
      </c>
      <c r="F283" s="96" t="s">
        <v>6049</v>
      </c>
      <c r="G283" s="96" t="s">
        <v>5625</v>
      </c>
      <c r="H283" s="96"/>
      <c r="I283" s="96" t="s">
        <v>5655</v>
      </c>
      <c r="J283" s="96"/>
      <c r="K283" s="96">
        <v>50.77</v>
      </c>
      <c r="L283" s="96"/>
      <c r="M283" s="96">
        <v>50</v>
      </c>
      <c r="N283" s="96" t="s">
        <v>5627</v>
      </c>
      <c r="O283" s="96" t="s">
        <v>5618</v>
      </c>
      <c r="P283" s="96" t="s">
        <v>5619</v>
      </c>
      <c r="Q283" s="96" t="s">
        <v>3926</v>
      </c>
      <c r="R283" s="96" t="s">
        <v>6216</v>
      </c>
      <c r="S283" s="3">
        <v>44895</v>
      </c>
      <c r="T283" s="3">
        <v>44895</v>
      </c>
      <c r="U283" s="96" t="s">
        <v>5651</v>
      </c>
      <c r="V283" s="96"/>
      <c r="W283" s="96"/>
      <c r="X283" s="96" t="s">
        <v>5651</v>
      </c>
    </row>
    <row r="284" spans="1:24" x14ac:dyDescent="0.3">
      <c r="A284" s="51">
        <v>1663</v>
      </c>
      <c r="B284" s="96" t="s">
        <v>6217</v>
      </c>
      <c r="C284" s="3">
        <v>43568</v>
      </c>
      <c r="D284" s="3">
        <v>43570</v>
      </c>
      <c r="E284" s="96" t="s">
        <v>5614</v>
      </c>
      <c r="F284" s="96" t="s">
        <v>6049</v>
      </c>
      <c r="G284" s="96" t="s">
        <v>5625</v>
      </c>
      <c r="H284" s="96" t="s">
        <v>5646</v>
      </c>
      <c r="I284" s="96" t="s">
        <v>5655</v>
      </c>
      <c r="J284" s="96" t="s">
        <v>5647</v>
      </c>
      <c r="K284" s="96">
        <v>112.6</v>
      </c>
      <c r="L284" s="96">
        <v>459.54</v>
      </c>
      <c r="M284" s="96">
        <v>450</v>
      </c>
      <c r="N284" s="96" t="s">
        <v>5627</v>
      </c>
      <c r="O284" s="96" t="s">
        <v>6218</v>
      </c>
      <c r="P284" s="96" t="s">
        <v>6055</v>
      </c>
      <c r="Q284" s="96" t="s">
        <v>3926</v>
      </c>
      <c r="R284" s="96" t="s">
        <v>5961</v>
      </c>
      <c r="S284" s="3">
        <v>45077</v>
      </c>
      <c r="T284" s="3">
        <v>45077</v>
      </c>
      <c r="U284" s="96" t="s">
        <v>5651</v>
      </c>
      <c r="V284" s="96"/>
      <c r="W284" s="96"/>
      <c r="X284" s="96" t="s">
        <v>5651</v>
      </c>
    </row>
    <row r="285" spans="1:24" x14ac:dyDescent="0.3">
      <c r="A285" s="51">
        <v>1664</v>
      </c>
      <c r="B285" s="96" t="s">
        <v>6219</v>
      </c>
      <c r="C285" s="3">
        <v>43553</v>
      </c>
      <c r="D285" s="3">
        <v>43570</v>
      </c>
      <c r="E285" s="96" t="s">
        <v>5614</v>
      </c>
      <c r="F285" s="96" t="s">
        <v>6049</v>
      </c>
      <c r="G285" s="96" t="s">
        <v>5625</v>
      </c>
      <c r="H285" s="96"/>
      <c r="I285" s="96" t="s">
        <v>5655</v>
      </c>
      <c r="J285" s="96"/>
      <c r="K285" s="96">
        <v>500</v>
      </c>
      <c r="L285" s="96"/>
      <c r="M285" s="96">
        <v>500</v>
      </c>
      <c r="N285" s="96" t="s">
        <v>5627</v>
      </c>
      <c r="O285" s="96" t="s">
        <v>6220</v>
      </c>
      <c r="P285" s="96" t="s">
        <v>5642</v>
      </c>
      <c r="Q285" s="96" t="s">
        <v>3926</v>
      </c>
      <c r="R285" s="96" t="s">
        <v>5698</v>
      </c>
      <c r="S285" s="3">
        <v>44561</v>
      </c>
      <c r="T285" s="3">
        <v>44561</v>
      </c>
      <c r="U285" s="96" t="s">
        <v>5651</v>
      </c>
      <c r="V285" s="96"/>
      <c r="W285" s="96"/>
      <c r="X285" s="96" t="s">
        <v>5651</v>
      </c>
    </row>
    <row r="286" spans="1:24" x14ac:dyDescent="0.3">
      <c r="A286" s="51">
        <v>1665</v>
      </c>
      <c r="B286" s="96" t="s">
        <v>6221</v>
      </c>
      <c r="C286" s="3">
        <v>43556</v>
      </c>
      <c r="D286" s="3">
        <v>43570</v>
      </c>
      <c r="E286" s="96" t="s">
        <v>5614</v>
      </c>
      <c r="F286" s="96" t="s">
        <v>6049</v>
      </c>
      <c r="G286" s="96" t="s">
        <v>5625</v>
      </c>
      <c r="H286" s="96" t="s">
        <v>5646</v>
      </c>
      <c r="I286" s="96" t="s">
        <v>5655</v>
      </c>
      <c r="J286" s="96" t="s">
        <v>5647</v>
      </c>
      <c r="K286" s="96">
        <v>360</v>
      </c>
      <c r="L286" s="96">
        <v>360</v>
      </c>
      <c r="M286" s="96">
        <v>360</v>
      </c>
      <c r="N286" s="96" t="s">
        <v>5627</v>
      </c>
      <c r="O286" s="96" t="s">
        <v>5697</v>
      </c>
      <c r="P286" s="96" t="s">
        <v>5619</v>
      </c>
      <c r="Q286" s="96" t="s">
        <v>3926</v>
      </c>
      <c r="R286" s="96" t="s">
        <v>5698</v>
      </c>
      <c r="S286" s="3">
        <v>45078</v>
      </c>
      <c r="T286" s="3">
        <v>45078</v>
      </c>
      <c r="U286" s="96" t="s">
        <v>5651</v>
      </c>
      <c r="V286" s="96"/>
      <c r="W286" s="96"/>
      <c r="X286" s="96" t="s">
        <v>5651</v>
      </c>
    </row>
    <row r="287" spans="1:24" x14ac:dyDescent="0.3">
      <c r="A287" s="51">
        <v>1666</v>
      </c>
      <c r="B287" s="96" t="s">
        <v>6222</v>
      </c>
      <c r="C287" s="3">
        <v>43560</v>
      </c>
      <c r="D287" s="3">
        <v>43570</v>
      </c>
      <c r="E287" s="96" t="s">
        <v>5614</v>
      </c>
      <c r="F287" s="96" t="s">
        <v>6049</v>
      </c>
      <c r="G287" s="96" t="s">
        <v>5625</v>
      </c>
      <c r="H287" s="96" t="s">
        <v>5646</v>
      </c>
      <c r="I287" s="96" t="s">
        <v>5655</v>
      </c>
      <c r="J287" s="96" t="s">
        <v>5647</v>
      </c>
      <c r="K287" s="96">
        <v>210.6</v>
      </c>
      <c r="L287" s="96">
        <v>421.2</v>
      </c>
      <c r="M287" s="96">
        <v>400</v>
      </c>
      <c r="N287" s="96" t="s">
        <v>5627</v>
      </c>
      <c r="O287" s="96" t="s">
        <v>5697</v>
      </c>
      <c r="P287" s="96" t="s">
        <v>5619</v>
      </c>
      <c r="Q287" s="96" t="s">
        <v>3926</v>
      </c>
      <c r="R287" s="96" t="s">
        <v>5698</v>
      </c>
      <c r="S287" s="3">
        <v>45261</v>
      </c>
      <c r="T287" s="3">
        <v>45261</v>
      </c>
      <c r="U287" s="96" t="s">
        <v>5651</v>
      </c>
      <c r="V287" s="96"/>
      <c r="W287" s="96"/>
      <c r="X287" s="96" t="s">
        <v>5651</v>
      </c>
    </row>
    <row r="288" spans="1:24" x14ac:dyDescent="0.3">
      <c r="A288" s="51">
        <v>1667</v>
      </c>
      <c r="B288" s="96" t="s">
        <v>6223</v>
      </c>
      <c r="C288" s="3">
        <v>43567</v>
      </c>
      <c r="D288" s="3">
        <v>43570</v>
      </c>
      <c r="E288" s="96" t="s">
        <v>5614</v>
      </c>
      <c r="F288" s="96" t="s">
        <v>6049</v>
      </c>
      <c r="G288" s="96" t="s">
        <v>5646</v>
      </c>
      <c r="H288" s="96" t="s">
        <v>5625</v>
      </c>
      <c r="I288" s="96" t="s">
        <v>5647</v>
      </c>
      <c r="J288" s="96" t="s">
        <v>5655</v>
      </c>
      <c r="K288" s="96">
        <v>153.69999999999999</v>
      </c>
      <c r="L288" s="96">
        <v>52.13</v>
      </c>
      <c r="M288" s="96">
        <v>150</v>
      </c>
      <c r="N288" s="96" t="s">
        <v>5627</v>
      </c>
      <c r="O288" s="96" t="s">
        <v>5697</v>
      </c>
      <c r="P288" s="96" t="s">
        <v>5619</v>
      </c>
      <c r="Q288" s="96" t="s">
        <v>3926</v>
      </c>
      <c r="R288" s="96" t="s">
        <v>5698</v>
      </c>
      <c r="S288" s="3">
        <v>44926</v>
      </c>
      <c r="T288" s="3">
        <v>44926</v>
      </c>
      <c r="U288" s="96" t="s">
        <v>5651</v>
      </c>
      <c r="V288" s="96"/>
      <c r="W288" s="96"/>
      <c r="X288" s="96" t="s">
        <v>5651</v>
      </c>
    </row>
    <row r="289" spans="1:24" x14ac:dyDescent="0.3">
      <c r="A289" s="51">
        <v>1668</v>
      </c>
      <c r="B289" s="96" t="s">
        <v>6224</v>
      </c>
      <c r="C289" s="3">
        <v>43567</v>
      </c>
      <c r="D289" s="3">
        <v>43570</v>
      </c>
      <c r="E289" s="96" t="s">
        <v>5614</v>
      </c>
      <c r="F289" s="96" t="s">
        <v>6049</v>
      </c>
      <c r="G289" s="96" t="s">
        <v>5625</v>
      </c>
      <c r="H289" s="96"/>
      <c r="I289" s="96" t="s">
        <v>5655</v>
      </c>
      <c r="J289" s="96"/>
      <c r="K289" s="96">
        <v>51</v>
      </c>
      <c r="L289" s="96"/>
      <c r="M289" s="96">
        <v>50</v>
      </c>
      <c r="N289" s="96" t="s">
        <v>5627</v>
      </c>
      <c r="O289" s="96" t="s">
        <v>5618</v>
      </c>
      <c r="P289" s="96" t="s">
        <v>5619</v>
      </c>
      <c r="Q289" s="96" t="s">
        <v>3926</v>
      </c>
      <c r="R289" s="96" t="s">
        <v>6225</v>
      </c>
      <c r="S289" s="3">
        <v>44531</v>
      </c>
      <c r="T289" s="3">
        <v>44531</v>
      </c>
      <c r="U289" s="96" t="s">
        <v>5651</v>
      </c>
      <c r="V289" s="96"/>
      <c r="W289" s="96"/>
      <c r="X289" s="96" t="s">
        <v>5651</v>
      </c>
    </row>
    <row r="290" spans="1:24" x14ac:dyDescent="0.3">
      <c r="A290" s="51">
        <v>1669</v>
      </c>
      <c r="B290" s="96" t="s">
        <v>6226</v>
      </c>
      <c r="C290" s="3">
        <v>43568</v>
      </c>
      <c r="D290" s="3">
        <v>43570</v>
      </c>
      <c r="E290" s="96" t="s">
        <v>5614</v>
      </c>
      <c r="F290" s="96" t="s">
        <v>6049</v>
      </c>
      <c r="G290" s="96" t="s">
        <v>5625</v>
      </c>
      <c r="H290" s="96"/>
      <c r="I290" s="96" t="s">
        <v>5655</v>
      </c>
      <c r="J290" s="96"/>
      <c r="K290" s="96">
        <v>101.5</v>
      </c>
      <c r="L290" s="96"/>
      <c r="M290" s="96">
        <v>100</v>
      </c>
      <c r="N290" s="96" t="s">
        <v>5627</v>
      </c>
      <c r="O290" s="96" t="s">
        <v>5618</v>
      </c>
      <c r="P290" s="96" t="s">
        <v>6055</v>
      </c>
      <c r="Q290" s="96" t="s">
        <v>3926</v>
      </c>
      <c r="R290" s="96" t="s">
        <v>6227</v>
      </c>
      <c r="S290" s="3">
        <v>45077</v>
      </c>
      <c r="T290" s="3">
        <v>45077</v>
      </c>
      <c r="U290" s="96" t="s">
        <v>5651</v>
      </c>
      <c r="V290" s="96"/>
      <c r="W290" s="96"/>
      <c r="X290" s="96" t="s">
        <v>5651</v>
      </c>
    </row>
    <row r="291" spans="1:24" x14ac:dyDescent="0.3">
      <c r="A291" s="51">
        <v>1670</v>
      </c>
      <c r="B291" s="96" t="s">
        <v>6228</v>
      </c>
      <c r="C291" s="3">
        <v>43556</v>
      </c>
      <c r="D291" s="3">
        <v>43570</v>
      </c>
      <c r="E291" s="96" t="s">
        <v>5614</v>
      </c>
      <c r="F291" s="96" t="s">
        <v>6049</v>
      </c>
      <c r="G291" s="96" t="s">
        <v>5625</v>
      </c>
      <c r="H291" s="96"/>
      <c r="I291" s="96" t="s">
        <v>5655</v>
      </c>
      <c r="J291" s="96"/>
      <c r="K291" s="96">
        <v>200</v>
      </c>
      <c r="L291" s="96"/>
      <c r="M291" s="96">
        <v>200</v>
      </c>
      <c r="N291" s="96" t="s">
        <v>5627</v>
      </c>
      <c r="O291" s="96" t="s">
        <v>5618</v>
      </c>
      <c r="P291" s="96" t="s">
        <v>5619</v>
      </c>
      <c r="Q291" s="96" t="s">
        <v>3926</v>
      </c>
      <c r="R291" s="96" t="s">
        <v>6229</v>
      </c>
      <c r="S291" s="3">
        <v>45107</v>
      </c>
      <c r="T291" s="3">
        <v>45107</v>
      </c>
      <c r="U291" s="96" t="s">
        <v>5651</v>
      </c>
      <c r="V291" s="96"/>
      <c r="W291" s="96"/>
      <c r="X291" s="96" t="s">
        <v>5651</v>
      </c>
    </row>
    <row r="292" spans="1:24" x14ac:dyDescent="0.3">
      <c r="A292" s="51">
        <v>1671</v>
      </c>
      <c r="B292" s="96" t="s">
        <v>6230</v>
      </c>
      <c r="C292" s="3">
        <v>43571</v>
      </c>
      <c r="D292" s="3">
        <v>43570</v>
      </c>
      <c r="E292" s="96" t="s">
        <v>5614</v>
      </c>
      <c r="F292" s="96" t="s">
        <v>6049</v>
      </c>
      <c r="G292" s="96" t="s">
        <v>5625</v>
      </c>
      <c r="H292" s="96"/>
      <c r="I292" s="96" t="s">
        <v>5655</v>
      </c>
      <c r="J292" s="96"/>
      <c r="K292" s="96">
        <v>26.6</v>
      </c>
      <c r="L292" s="96"/>
      <c r="M292" s="96">
        <v>25</v>
      </c>
      <c r="N292" s="96" t="s">
        <v>5627</v>
      </c>
      <c r="O292" s="96" t="s">
        <v>6231</v>
      </c>
      <c r="P292" s="96" t="s">
        <v>6055</v>
      </c>
      <c r="Q292" s="96" t="s">
        <v>3926</v>
      </c>
      <c r="R292" s="96" t="s">
        <v>6232</v>
      </c>
      <c r="S292" s="3">
        <v>44561</v>
      </c>
      <c r="T292" s="3">
        <v>44561</v>
      </c>
      <c r="U292" s="96" t="s">
        <v>5651</v>
      </c>
      <c r="V292" s="96"/>
      <c r="W292" s="96"/>
      <c r="X292" s="96" t="s">
        <v>5651</v>
      </c>
    </row>
    <row r="293" spans="1:24" x14ac:dyDescent="0.3">
      <c r="A293" s="51">
        <v>1672</v>
      </c>
      <c r="B293" s="96" t="s">
        <v>6233</v>
      </c>
      <c r="C293" s="3">
        <v>43560</v>
      </c>
      <c r="D293" s="3">
        <v>43570</v>
      </c>
      <c r="E293" s="96" t="s">
        <v>5614</v>
      </c>
      <c r="F293" s="96" t="s">
        <v>6049</v>
      </c>
      <c r="G293" s="96" t="s">
        <v>5616</v>
      </c>
      <c r="H293" s="96" t="s">
        <v>5625</v>
      </c>
      <c r="I293" s="96" t="s">
        <v>5616</v>
      </c>
      <c r="J293" s="96" t="s">
        <v>5655</v>
      </c>
      <c r="K293" s="96">
        <v>205.8</v>
      </c>
      <c r="L293" s="96">
        <v>205</v>
      </c>
      <c r="M293" s="96">
        <v>400</v>
      </c>
      <c r="N293" s="96" t="s">
        <v>5627</v>
      </c>
      <c r="O293" s="96" t="s">
        <v>5618</v>
      </c>
      <c r="P293" s="96" t="s">
        <v>5619</v>
      </c>
      <c r="Q293" s="96" t="s">
        <v>3926</v>
      </c>
      <c r="R293" s="96" t="s">
        <v>6234</v>
      </c>
      <c r="S293" s="3">
        <v>44469</v>
      </c>
      <c r="T293" s="3">
        <v>44469</v>
      </c>
      <c r="U293" s="96" t="s">
        <v>5651</v>
      </c>
      <c r="V293" s="96"/>
      <c r="W293" s="96"/>
      <c r="X293" s="96" t="s">
        <v>5651</v>
      </c>
    </row>
    <row r="294" spans="1:24" x14ac:dyDescent="0.3">
      <c r="A294" s="51">
        <v>1673</v>
      </c>
      <c r="B294" s="96" t="s">
        <v>6235</v>
      </c>
      <c r="C294" s="3">
        <v>43557</v>
      </c>
      <c r="D294" s="3">
        <v>43570</v>
      </c>
      <c r="E294" s="96" t="s">
        <v>5614</v>
      </c>
      <c r="F294" s="96" t="s">
        <v>6049</v>
      </c>
      <c r="G294" s="96" t="s">
        <v>5625</v>
      </c>
      <c r="H294" s="96"/>
      <c r="I294" s="96" t="s">
        <v>5655</v>
      </c>
      <c r="J294" s="96"/>
      <c r="K294" s="96">
        <v>300</v>
      </c>
      <c r="L294" s="96"/>
      <c r="M294" s="96">
        <v>300</v>
      </c>
      <c r="N294" s="96" t="s">
        <v>5627</v>
      </c>
      <c r="O294" s="96" t="s">
        <v>5618</v>
      </c>
      <c r="P294" s="96" t="s">
        <v>5619</v>
      </c>
      <c r="Q294" s="96" t="s">
        <v>3926</v>
      </c>
      <c r="R294" s="96" t="s">
        <v>6236</v>
      </c>
      <c r="S294" s="3">
        <v>45107</v>
      </c>
      <c r="T294" s="3">
        <v>45107</v>
      </c>
      <c r="U294" s="96" t="s">
        <v>5651</v>
      </c>
      <c r="V294" s="96"/>
      <c r="W294" s="96"/>
      <c r="X294" s="96" t="s">
        <v>5651</v>
      </c>
    </row>
    <row r="295" spans="1:24" x14ac:dyDescent="0.3">
      <c r="A295" s="51">
        <v>1674</v>
      </c>
      <c r="B295" s="96" t="s">
        <v>6237</v>
      </c>
      <c r="C295" s="3">
        <v>43567</v>
      </c>
      <c r="D295" s="3">
        <v>43570</v>
      </c>
      <c r="E295" s="96" t="s">
        <v>5614</v>
      </c>
      <c r="F295" s="96" t="s">
        <v>6049</v>
      </c>
      <c r="G295" s="96" t="s">
        <v>5625</v>
      </c>
      <c r="H295" s="96"/>
      <c r="I295" s="96" t="s">
        <v>5626</v>
      </c>
      <c r="J295" s="96"/>
      <c r="K295" s="96">
        <v>500</v>
      </c>
      <c r="L295" s="96"/>
      <c r="M295" s="96">
        <v>500</v>
      </c>
      <c r="N295" s="96" t="s">
        <v>5627</v>
      </c>
      <c r="O295" s="96" t="s">
        <v>5618</v>
      </c>
      <c r="P295" s="96" t="s">
        <v>5619</v>
      </c>
      <c r="Q295" s="96" t="s">
        <v>3926</v>
      </c>
      <c r="R295" s="96" t="s">
        <v>6238</v>
      </c>
      <c r="S295" s="3">
        <v>46113</v>
      </c>
      <c r="T295" s="3">
        <v>46113</v>
      </c>
      <c r="U295" s="96" t="s">
        <v>5651</v>
      </c>
      <c r="V295" s="96"/>
      <c r="W295" s="96"/>
      <c r="X295" s="96" t="s">
        <v>5651</v>
      </c>
    </row>
    <row r="296" spans="1:24" x14ac:dyDescent="0.3">
      <c r="A296" s="51">
        <v>1675</v>
      </c>
      <c r="B296" s="96" t="s">
        <v>6239</v>
      </c>
      <c r="C296" s="3">
        <v>43560</v>
      </c>
      <c r="D296" s="3">
        <v>43570</v>
      </c>
      <c r="E296" s="96" t="s">
        <v>5614</v>
      </c>
      <c r="F296" s="96" t="s">
        <v>6049</v>
      </c>
      <c r="G296" s="96" t="s">
        <v>5625</v>
      </c>
      <c r="H296" s="96"/>
      <c r="I296" s="96" t="s">
        <v>5655</v>
      </c>
      <c r="J296" s="96"/>
      <c r="K296" s="96">
        <v>122</v>
      </c>
      <c r="L296" s="96"/>
      <c r="M296" s="96">
        <v>120</v>
      </c>
      <c r="N296" s="96" t="s">
        <v>5627</v>
      </c>
      <c r="O296" s="96" t="s">
        <v>5618</v>
      </c>
      <c r="P296" s="96" t="s">
        <v>5619</v>
      </c>
      <c r="Q296" s="96" t="s">
        <v>3926</v>
      </c>
      <c r="R296" s="96" t="s">
        <v>6240</v>
      </c>
      <c r="S296" s="3">
        <v>44561</v>
      </c>
      <c r="T296" s="3">
        <v>44561</v>
      </c>
      <c r="U296" s="96" t="s">
        <v>5651</v>
      </c>
      <c r="V296" s="96"/>
      <c r="W296" s="96"/>
      <c r="X296" s="96" t="s">
        <v>5651</v>
      </c>
    </row>
    <row r="297" spans="1:24" x14ac:dyDescent="0.3">
      <c r="A297" s="51" t="s">
        <v>9</v>
      </c>
      <c r="B297" s="96" t="s">
        <v>6241</v>
      </c>
      <c r="E297" s="96"/>
      <c r="F297" s="96"/>
      <c r="G297" s="96"/>
      <c r="H297" s="96"/>
      <c r="I297" s="96"/>
      <c r="J297" s="96"/>
      <c r="K297" s="96"/>
      <c r="L297" s="96"/>
      <c r="M297" s="96"/>
      <c r="N297" s="96"/>
      <c r="O297" s="96"/>
      <c r="P297" s="96"/>
      <c r="Q297" s="96"/>
      <c r="R297" s="96"/>
      <c r="S297" s="96"/>
      <c r="T297" s="96"/>
      <c r="U297" s="96"/>
      <c r="V297" s="96"/>
      <c r="W297" s="96"/>
      <c r="X297" s="96"/>
    </row>
    <row r="298" spans="1:24" x14ac:dyDescent="0.3">
      <c r="A298" s="51" t="s">
        <v>6033</v>
      </c>
      <c r="B298" s="96" t="s">
        <v>6242</v>
      </c>
      <c r="E298" s="96"/>
      <c r="F298" s="96"/>
      <c r="G298" s="96"/>
      <c r="H298" s="96"/>
      <c r="I298" s="96"/>
      <c r="J298" s="96"/>
      <c r="K298" s="96"/>
      <c r="L298" s="96"/>
      <c r="M298" s="96"/>
      <c r="N298" s="96"/>
      <c r="O298" s="96"/>
      <c r="P298" s="96"/>
      <c r="Q298" s="96"/>
      <c r="R298" s="96"/>
      <c r="S298" s="96"/>
      <c r="T298" s="96"/>
      <c r="U298" s="96"/>
      <c r="V298" s="96"/>
      <c r="W298" s="96"/>
      <c r="X298" s="96"/>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48"/>
  <sheetViews>
    <sheetView workbookViewId="0"/>
  </sheetViews>
  <sheetFormatPr defaultColWidth="8.88671875" defaultRowHeight="14.4" x14ac:dyDescent="0.3"/>
  <cols>
    <col min="1" max="1" width="23.109375" bestFit="1" customWidth="1"/>
    <col min="2" max="2" width="36.88671875" bestFit="1" customWidth="1"/>
  </cols>
  <sheetData>
    <row r="1" spans="1:3" x14ac:dyDescent="0.3">
      <c r="A1" s="96" t="s">
        <v>6243</v>
      </c>
      <c r="B1" s="96" t="s">
        <v>6244</v>
      </c>
      <c r="C1" s="96"/>
    </row>
    <row r="2" spans="1:3" x14ac:dyDescent="0.3">
      <c r="A2" s="96" t="s">
        <v>6245</v>
      </c>
      <c r="B2" s="96" t="s">
        <v>2399</v>
      </c>
      <c r="C2" s="96"/>
    </row>
    <row r="3" spans="1:3" x14ac:dyDescent="0.3">
      <c r="A3" s="96" t="s">
        <v>6245</v>
      </c>
      <c r="B3" s="96" t="s">
        <v>2401</v>
      </c>
      <c r="C3" s="96"/>
    </row>
    <row r="4" spans="1:3" x14ac:dyDescent="0.3">
      <c r="A4" s="96" t="s">
        <v>6245</v>
      </c>
      <c r="B4" s="96" t="s">
        <v>2406</v>
      </c>
      <c r="C4" s="96"/>
    </row>
    <row r="5" spans="1:3" x14ac:dyDescent="0.3">
      <c r="A5" s="96" t="s">
        <v>6245</v>
      </c>
      <c r="B5" s="96" t="s">
        <v>2419</v>
      </c>
      <c r="C5" s="96"/>
    </row>
    <row r="6" spans="1:3" x14ac:dyDescent="0.3">
      <c r="A6" s="96" t="s">
        <v>2412</v>
      </c>
      <c r="B6" s="96" t="s">
        <v>2403</v>
      </c>
      <c r="C6" s="96"/>
    </row>
    <row r="7" spans="1:3" x14ac:dyDescent="0.3">
      <c r="A7" s="96" t="s">
        <v>2412</v>
      </c>
      <c r="B7" s="96" t="s">
        <v>2431</v>
      </c>
      <c r="C7" s="96"/>
    </row>
    <row r="8" spans="1:3" x14ac:dyDescent="0.3">
      <c r="A8" s="96" t="s">
        <v>2412</v>
      </c>
      <c r="B8" s="96" t="s">
        <v>2415</v>
      </c>
      <c r="C8" s="96"/>
    </row>
    <row r="9" spans="1:3" x14ac:dyDescent="0.3">
      <c r="A9" s="96" t="s">
        <v>2412</v>
      </c>
      <c r="B9" s="96" t="s">
        <v>2416</v>
      </c>
      <c r="C9" s="96"/>
    </row>
    <row r="10" spans="1:3" x14ac:dyDescent="0.3">
      <c r="A10" s="96" t="s">
        <v>6246</v>
      </c>
      <c r="B10" s="96" t="s">
        <v>2404</v>
      </c>
      <c r="C10" s="96"/>
    </row>
    <row r="11" spans="1:3" x14ac:dyDescent="0.3">
      <c r="A11" s="96" t="s">
        <v>6246</v>
      </c>
      <c r="B11" s="96" t="s">
        <v>2407</v>
      </c>
      <c r="C11" s="96"/>
    </row>
    <row r="12" spans="1:3" x14ac:dyDescent="0.3">
      <c r="A12" s="96" t="s">
        <v>2411</v>
      </c>
      <c r="B12" s="96" t="s">
        <v>2405</v>
      </c>
      <c r="C12" s="96"/>
    </row>
    <row r="13" spans="1:3" x14ac:dyDescent="0.3">
      <c r="A13" s="96" t="s">
        <v>2411</v>
      </c>
      <c r="B13" s="96" t="s">
        <v>2408</v>
      </c>
      <c r="C13" s="96"/>
    </row>
    <row r="14" spans="1:3" x14ac:dyDescent="0.3">
      <c r="A14" s="96" t="s">
        <v>2411</v>
      </c>
      <c r="B14" s="96" t="s">
        <v>2411</v>
      </c>
      <c r="C14" s="96"/>
    </row>
    <row r="15" spans="1:3" x14ac:dyDescent="0.3">
      <c r="A15" s="96" t="s">
        <v>2411</v>
      </c>
      <c r="B15" s="96" t="s">
        <v>2413</v>
      </c>
      <c r="C15" s="96"/>
    </row>
    <row r="16" spans="1:3" x14ac:dyDescent="0.3">
      <c r="A16" s="96" t="s">
        <v>2411</v>
      </c>
      <c r="B16" s="96" t="s">
        <v>2414</v>
      </c>
      <c r="C16" s="96"/>
    </row>
    <row r="17" spans="1:3" x14ac:dyDescent="0.3">
      <c r="A17" s="96" t="s">
        <v>6247</v>
      </c>
      <c r="B17" s="96" t="s">
        <v>2418</v>
      </c>
      <c r="C17" s="96"/>
    </row>
    <row r="18" spans="1:3" x14ac:dyDescent="0.3">
      <c r="A18" s="96" t="s">
        <v>2429</v>
      </c>
      <c r="B18" s="96" t="s">
        <v>2429</v>
      </c>
      <c r="C18" s="96"/>
    </row>
    <row r="19" spans="1:3" x14ac:dyDescent="0.3">
      <c r="A19" s="96" t="s">
        <v>592</v>
      </c>
      <c r="B19" s="96" t="s">
        <v>592</v>
      </c>
      <c r="C19" s="96"/>
    </row>
    <row r="20" spans="1:3" x14ac:dyDescent="0.3">
      <c r="A20" s="96" t="s">
        <v>6248</v>
      </c>
      <c r="B20" s="96" t="s">
        <v>2410</v>
      </c>
      <c r="C20" s="96"/>
    </row>
    <row r="21" spans="1:3" x14ac:dyDescent="0.3">
      <c r="A21" s="96" t="s">
        <v>6249</v>
      </c>
      <c r="B21" s="96" t="s">
        <v>2417</v>
      </c>
      <c r="C21" s="96"/>
    </row>
    <row r="22" spans="1:3" x14ac:dyDescent="0.3">
      <c r="A22" s="96" t="s">
        <v>2423</v>
      </c>
      <c r="B22" s="96" t="s">
        <v>2420</v>
      </c>
      <c r="C22" s="96"/>
    </row>
    <row r="23" spans="1:3" x14ac:dyDescent="0.3">
      <c r="A23" s="96" t="s">
        <v>2423</v>
      </c>
      <c r="B23" s="96" t="s">
        <v>2421</v>
      </c>
      <c r="C23" s="96"/>
    </row>
    <row r="24" spans="1:3" x14ac:dyDescent="0.3">
      <c r="A24" s="96" t="s">
        <v>2423</v>
      </c>
      <c r="B24" s="96" t="s">
        <v>2423</v>
      </c>
      <c r="C24" s="96"/>
    </row>
    <row r="25" spans="1:3" x14ac:dyDescent="0.3">
      <c r="A25" s="96" t="s">
        <v>2422</v>
      </c>
      <c r="B25" s="96" t="s">
        <v>2409</v>
      </c>
      <c r="C25" s="96"/>
    </row>
    <row r="26" spans="1:3" x14ac:dyDescent="0.3">
      <c r="A26" s="96" t="s">
        <v>2422</v>
      </c>
      <c r="B26" s="96" t="s">
        <v>2422</v>
      </c>
      <c r="C26" s="96"/>
    </row>
    <row r="27" spans="1:3" x14ac:dyDescent="0.3">
      <c r="A27" s="96" t="s">
        <v>2422</v>
      </c>
      <c r="B27" s="96" t="s">
        <v>2424</v>
      </c>
      <c r="C27" s="96"/>
    </row>
    <row r="28" spans="1:3" x14ac:dyDescent="0.3">
      <c r="A28" s="96" t="s">
        <v>6250</v>
      </c>
      <c r="B28" s="96" t="s">
        <v>2075</v>
      </c>
      <c r="C28" s="96"/>
    </row>
    <row r="29" spans="1:3" x14ac:dyDescent="0.3">
      <c r="A29" s="96" t="s">
        <v>6250</v>
      </c>
      <c r="B29" s="96" t="s">
        <v>2077</v>
      </c>
      <c r="C29" s="96"/>
    </row>
    <row r="30" spans="1:3" x14ac:dyDescent="0.3">
      <c r="A30" s="96" t="s">
        <v>6250</v>
      </c>
      <c r="B30" s="96" t="s">
        <v>2081</v>
      </c>
      <c r="C30" s="96"/>
    </row>
    <row r="31" spans="1:3" x14ac:dyDescent="0.3">
      <c r="A31" s="96" t="s">
        <v>6250</v>
      </c>
      <c r="B31" s="96" t="s">
        <v>2094</v>
      </c>
      <c r="C31" s="96"/>
    </row>
    <row r="32" spans="1:3" x14ac:dyDescent="0.3">
      <c r="A32" s="96" t="s">
        <v>6250</v>
      </c>
      <c r="B32" s="96" t="s">
        <v>2095</v>
      </c>
      <c r="C32" s="96"/>
    </row>
    <row r="33" spans="1:3" x14ac:dyDescent="0.3">
      <c r="A33" s="96" t="s">
        <v>2087</v>
      </c>
      <c r="B33" s="96" t="s">
        <v>2079</v>
      </c>
      <c r="C33" s="96"/>
    </row>
    <row r="34" spans="1:3" x14ac:dyDescent="0.3">
      <c r="A34" s="96" t="s">
        <v>2087</v>
      </c>
      <c r="B34" s="96" t="s">
        <v>2085</v>
      </c>
      <c r="C34" s="96"/>
    </row>
    <row r="35" spans="1:3" x14ac:dyDescent="0.3">
      <c r="A35" s="96" t="s">
        <v>2087</v>
      </c>
      <c r="B35" s="96" t="s">
        <v>2100</v>
      </c>
      <c r="C35" s="96"/>
    </row>
    <row r="36" spans="1:3" x14ac:dyDescent="0.3">
      <c r="A36" s="96" t="s">
        <v>2087</v>
      </c>
      <c r="B36" s="96" t="s">
        <v>2091</v>
      </c>
      <c r="C36" s="96"/>
    </row>
    <row r="37" spans="1:3" x14ac:dyDescent="0.3">
      <c r="A37" s="96" t="s">
        <v>2087</v>
      </c>
      <c r="B37" s="96" t="s">
        <v>596</v>
      </c>
      <c r="C37" s="96"/>
    </row>
    <row r="38" spans="1:3" x14ac:dyDescent="0.3">
      <c r="A38" s="96" t="s">
        <v>2087</v>
      </c>
      <c r="B38" s="96" t="s">
        <v>3857</v>
      </c>
      <c r="C38" s="96"/>
    </row>
    <row r="39" spans="1:3" x14ac:dyDescent="0.3">
      <c r="A39" s="96" t="s">
        <v>2087</v>
      </c>
      <c r="B39" s="96" t="s">
        <v>2097</v>
      </c>
      <c r="C39" s="96"/>
    </row>
    <row r="40" spans="1:3" x14ac:dyDescent="0.3">
      <c r="A40" s="96" t="s">
        <v>2090</v>
      </c>
      <c r="B40" s="96" t="s">
        <v>2080</v>
      </c>
      <c r="C40" s="96"/>
    </row>
    <row r="41" spans="1:3" x14ac:dyDescent="0.3">
      <c r="A41" s="96" t="s">
        <v>2090</v>
      </c>
      <c r="B41" s="96" t="s">
        <v>2082</v>
      </c>
      <c r="C41" s="96"/>
    </row>
    <row r="42" spans="1:3" x14ac:dyDescent="0.3">
      <c r="A42" s="96" t="s">
        <v>2090</v>
      </c>
      <c r="B42" s="96" t="s">
        <v>2083</v>
      </c>
      <c r="C42" s="96"/>
    </row>
    <row r="43" spans="1:3" x14ac:dyDescent="0.3">
      <c r="A43" s="96" t="s">
        <v>6251</v>
      </c>
      <c r="B43" s="96" t="s">
        <v>2084</v>
      </c>
      <c r="C43" s="96"/>
    </row>
    <row r="44" spans="1:3" x14ac:dyDescent="0.3">
      <c r="A44" s="96" t="s">
        <v>6251</v>
      </c>
      <c r="B44" s="96" t="s">
        <v>2086</v>
      </c>
      <c r="C44" s="96"/>
    </row>
    <row r="45" spans="1:3" x14ac:dyDescent="0.3">
      <c r="A45" s="96" t="s">
        <v>6251</v>
      </c>
      <c r="B45" s="96" t="s">
        <v>2088</v>
      </c>
      <c r="C45" s="96"/>
    </row>
    <row r="46" spans="1:3" x14ac:dyDescent="0.3">
      <c r="A46" s="96" t="s">
        <v>6251</v>
      </c>
      <c r="B46" s="96" t="s">
        <v>2089</v>
      </c>
      <c r="C46" s="96"/>
    </row>
    <row r="47" spans="1:3" x14ac:dyDescent="0.3">
      <c r="A47" s="96" t="s">
        <v>6252</v>
      </c>
      <c r="B47" s="96" t="s">
        <v>2092</v>
      </c>
      <c r="C47" s="96"/>
    </row>
    <row r="48" spans="1:3" x14ac:dyDescent="0.3">
      <c r="A48" s="96" t="s">
        <v>6252</v>
      </c>
      <c r="B48" s="96" t="s">
        <v>2093</v>
      </c>
      <c r="C48" s="9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9"/>
  <sheetViews>
    <sheetView zoomScale="110" zoomScaleNormal="110" workbookViewId="0">
      <pane xSplit="1" ySplit="2" topLeftCell="B21" activePane="bottomRight" state="frozen"/>
      <selection pane="topRight" activeCell="B1" sqref="B1"/>
      <selection pane="bottomLeft" activeCell="A2" sqref="A2"/>
      <selection pane="bottomRight" activeCell="C26" sqref="C26"/>
    </sheetView>
  </sheetViews>
  <sheetFormatPr defaultColWidth="9.109375" defaultRowHeight="14.4" x14ac:dyDescent="0.3"/>
  <cols>
    <col min="1" max="1" width="28.88671875" style="11" customWidth="1"/>
    <col min="2" max="2" width="31.33203125" style="11" bestFit="1" customWidth="1"/>
    <col min="3" max="3" width="47.109375" style="11" customWidth="1"/>
    <col min="4" max="4" width="82.44140625" style="11" customWidth="1"/>
    <col min="5" max="16384" width="9.109375" style="11"/>
  </cols>
  <sheetData>
    <row r="1" spans="1:4" x14ac:dyDescent="0.3">
      <c r="A1" s="18" t="s">
        <v>152</v>
      </c>
      <c r="B1" s="102"/>
      <c r="C1" s="102"/>
      <c r="D1" s="102"/>
    </row>
    <row r="2" spans="1:4" x14ac:dyDescent="0.3">
      <c r="A2" s="21" t="s">
        <v>153</v>
      </c>
      <c r="B2" s="21" t="s">
        <v>154</v>
      </c>
      <c r="C2" s="21" t="s">
        <v>155</v>
      </c>
      <c r="D2" s="21" t="s">
        <v>156</v>
      </c>
    </row>
    <row r="3" spans="1:4" ht="28.8" x14ac:dyDescent="0.3">
      <c r="A3" s="60" t="s">
        <v>157</v>
      </c>
      <c r="B3" s="60" t="s">
        <v>158</v>
      </c>
      <c r="C3" s="81" t="s">
        <v>159</v>
      </c>
      <c r="D3" s="60" t="s">
        <v>160</v>
      </c>
    </row>
    <row r="4" spans="1:4" ht="28.8" x14ac:dyDescent="0.3">
      <c r="A4" s="23" t="s">
        <v>88</v>
      </c>
      <c r="B4" s="23" t="s">
        <v>16</v>
      </c>
      <c r="C4" s="100" t="s">
        <v>161</v>
      </c>
      <c r="D4" s="100" t="s">
        <v>160</v>
      </c>
    </row>
    <row r="5" spans="1:4" x14ac:dyDescent="0.3">
      <c r="A5" s="23" t="s">
        <v>162</v>
      </c>
      <c r="B5" s="23" t="s">
        <v>16</v>
      </c>
      <c r="C5" s="100" t="s">
        <v>163</v>
      </c>
      <c r="D5" s="100" t="s">
        <v>160</v>
      </c>
    </row>
    <row r="6" spans="1:4" x14ac:dyDescent="0.3">
      <c r="A6" s="23" t="s">
        <v>19</v>
      </c>
      <c r="B6" s="23" t="s">
        <v>16</v>
      </c>
      <c r="C6" s="100" t="s">
        <v>164</v>
      </c>
      <c r="D6" s="100" t="s">
        <v>160</v>
      </c>
    </row>
    <row r="7" spans="1:4" x14ac:dyDescent="0.3">
      <c r="A7" s="23" t="s">
        <v>165</v>
      </c>
      <c r="B7" s="23" t="s">
        <v>16</v>
      </c>
      <c r="C7" s="100" t="s">
        <v>166</v>
      </c>
      <c r="D7" s="100" t="s">
        <v>160</v>
      </c>
    </row>
    <row r="8" spans="1:4" ht="28.8" x14ac:dyDescent="0.3">
      <c r="A8" s="23" t="s">
        <v>75</v>
      </c>
      <c r="B8" s="23" t="s">
        <v>16</v>
      </c>
      <c r="C8" s="100" t="s">
        <v>167</v>
      </c>
      <c r="D8" s="100" t="s">
        <v>160</v>
      </c>
    </row>
    <row r="9" spans="1:4" x14ac:dyDescent="0.3">
      <c r="A9" s="23" t="s">
        <v>168</v>
      </c>
      <c r="B9" s="23" t="s">
        <v>16</v>
      </c>
      <c r="C9" s="100" t="s">
        <v>169</v>
      </c>
      <c r="D9" s="100" t="s">
        <v>160</v>
      </c>
    </row>
    <row r="10" spans="1:4" x14ac:dyDescent="0.3">
      <c r="A10" s="23" t="s">
        <v>24</v>
      </c>
      <c r="B10" s="23" t="s">
        <v>16</v>
      </c>
      <c r="C10" s="100" t="s">
        <v>170</v>
      </c>
      <c r="D10" s="100" t="s">
        <v>160</v>
      </c>
    </row>
    <row r="11" spans="1:4" ht="57.6" x14ac:dyDescent="0.3">
      <c r="A11" s="23" t="s">
        <v>57</v>
      </c>
      <c r="B11" s="23" t="s">
        <v>16</v>
      </c>
      <c r="C11" s="100" t="s">
        <v>171</v>
      </c>
      <c r="D11" s="100" t="s">
        <v>160</v>
      </c>
    </row>
    <row r="12" spans="1:4" ht="28.8" x14ac:dyDescent="0.3">
      <c r="A12" s="23" t="s">
        <v>60</v>
      </c>
      <c r="B12" s="23" t="s">
        <v>16</v>
      </c>
      <c r="C12" s="100" t="s">
        <v>172</v>
      </c>
      <c r="D12" s="100" t="s">
        <v>160</v>
      </c>
    </row>
    <row r="13" spans="1:4" ht="43.2" x14ac:dyDescent="0.3">
      <c r="A13" s="23" t="s">
        <v>38</v>
      </c>
      <c r="B13" s="23" t="s">
        <v>16</v>
      </c>
      <c r="C13" s="100" t="s">
        <v>173</v>
      </c>
      <c r="D13" s="100" t="s">
        <v>160</v>
      </c>
    </row>
    <row r="14" spans="1:4" s="102" customFormat="1" x14ac:dyDescent="0.3">
      <c r="A14" s="170" t="s">
        <v>134</v>
      </c>
      <c r="B14" s="170" t="s">
        <v>16</v>
      </c>
      <c r="C14" s="94" t="s">
        <v>174</v>
      </c>
      <c r="D14" s="94" t="s">
        <v>175</v>
      </c>
    </row>
    <row r="15" spans="1:4" s="102" customFormat="1" ht="28.8" x14ac:dyDescent="0.3">
      <c r="A15" s="170" t="s">
        <v>136</v>
      </c>
      <c r="B15" s="170" t="s">
        <v>16</v>
      </c>
      <c r="C15" s="94" t="s">
        <v>176</v>
      </c>
      <c r="D15" s="94" t="s">
        <v>160</v>
      </c>
    </row>
    <row r="16" spans="1:4" s="102" customFormat="1" ht="28.8" x14ac:dyDescent="0.3">
      <c r="A16" s="132" t="s">
        <v>119</v>
      </c>
      <c r="B16" s="132" t="s">
        <v>177</v>
      </c>
      <c r="C16" s="94" t="s">
        <v>178</v>
      </c>
      <c r="D16" s="94" t="s">
        <v>179</v>
      </c>
    </row>
    <row r="17" spans="1:4" s="102" customFormat="1" ht="28.8" x14ac:dyDescent="0.3">
      <c r="A17" s="132" t="s">
        <v>122</v>
      </c>
      <c r="B17" s="132" t="s">
        <v>177</v>
      </c>
      <c r="C17" s="94" t="s">
        <v>180</v>
      </c>
      <c r="D17" s="94" t="s">
        <v>181</v>
      </c>
    </row>
    <row r="18" spans="1:4" ht="43.2" x14ac:dyDescent="0.3">
      <c r="A18" s="20" t="s">
        <v>70</v>
      </c>
      <c r="B18" s="20" t="s">
        <v>182</v>
      </c>
      <c r="C18" s="100" t="s">
        <v>183</v>
      </c>
      <c r="D18" s="100" t="s">
        <v>184</v>
      </c>
    </row>
    <row r="19" spans="1:4" ht="43.2" x14ac:dyDescent="0.3">
      <c r="A19" s="43" t="s">
        <v>28</v>
      </c>
      <c r="B19" s="43" t="s">
        <v>182</v>
      </c>
      <c r="C19" s="100" t="s">
        <v>185</v>
      </c>
      <c r="D19" s="100" t="s">
        <v>186</v>
      </c>
    </row>
    <row r="20" spans="1:4" ht="28.8" x14ac:dyDescent="0.3">
      <c r="A20" s="24" t="s">
        <v>187</v>
      </c>
      <c r="B20" s="24" t="s">
        <v>188</v>
      </c>
      <c r="C20" s="100" t="s">
        <v>189</v>
      </c>
      <c r="D20" s="100" t="s">
        <v>190</v>
      </c>
    </row>
    <row r="21" spans="1:4" ht="28.8" x14ac:dyDescent="0.3">
      <c r="A21" s="24" t="s">
        <v>191</v>
      </c>
      <c r="B21" s="24" t="s">
        <v>188</v>
      </c>
      <c r="C21" s="100" t="s">
        <v>192</v>
      </c>
      <c r="D21" s="100" t="s">
        <v>193</v>
      </c>
    </row>
    <row r="22" spans="1:4" ht="43.2" x14ac:dyDescent="0.3">
      <c r="A22" s="24" t="s">
        <v>82</v>
      </c>
      <c r="B22" s="24" t="s">
        <v>188</v>
      </c>
      <c r="C22" s="100" t="s">
        <v>194</v>
      </c>
      <c r="D22" s="100" t="s">
        <v>195</v>
      </c>
    </row>
    <row r="23" spans="1:4" ht="28.8" x14ac:dyDescent="0.3">
      <c r="A23" s="22" t="s">
        <v>46</v>
      </c>
      <c r="B23" s="22" t="s">
        <v>196</v>
      </c>
      <c r="C23" s="100" t="s">
        <v>197</v>
      </c>
      <c r="D23" s="100" t="s">
        <v>198</v>
      </c>
    </row>
    <row r="24" spans="1:4" x14ac:dyDescent="0.3">
      <c r="A24" s="22" t="s">
        <v>131</v>
      </c>
      <c r="B24" s="22" t="s">
        <v>196</v>
      </c>
      <c r="C24" s="100" t="s">
        <v>199</v>
      </c>
      <c r="D24" s="100" t="s">
        <v>200</v>
      </c>
    </row>
    <row r="25" spans="1:4" ht="28.8" x14ac:dyDescent="0.3">
      <c r="A25" s="22" t="s">
        <v>115</v>
      </c>
      <c r="B25" s="22" t="s">
        <v>201</v>
      </c>
      <c r="C25" s="100" t="s">
        <v>202</v>
      </c>
      <c r="D25" s="100" t="s">
        <v>160</v>
      </c>
    </row>
    <row r="26" spans="1:4" ht="28.8" x14ac:dyDescent="0.3">
      <c r="A26" s="22" t="s">
        <v>42</v>
      </c>
      <c r="B26" s="22" t="s">
        <v>196</v>
      </c>
      <c r="C26" s="100" t="s">
        <v>203</v>
      </c>
      <c r="D26" s="100" t="s">
        <v>204</v>
      </c>
    </row>
    <row r="27" spans="1:4" ht="28.8" x14ac:dyDescent="0.3">
      <c r="A27" s="22" t="s">
        <v>205</v>
      </c>
      <c r="B27" s="22" t="s">
        <v>206</v>
      </c>
      <c r="C27" s="100" t="s">
        <v>207</v>
      </c>
      <c r="D27" s="100" t="s">
        <v>160</v>
      </c>
    </row>
    <row r="28" spans="1:4" ht="28.8" x14ac:dyDescent="0.3">
      <c r="A28" s="22" t="s">
        <v>208</v>
      </c>
      <c r="B28" s="22" t="s">
        <v>209</v>
      </c>
      <c r="C28" s="100" t="s">
        <v>210</v>
      </c>
      <c r="D28" s="100" t="s">
        <v>211</v>
      </c>
    </row>
    <row r="29" spans="1:4" ht="43.2" x14ac:dyDescent="0.3">
      <c r="A29" s="22" t="s">
        <v>114</v>
      </c>
      <c r="B29" s="22" t="s">
        <v>212</v>
      </c>
      <c r="C29" s="100" t="s">
        <v>213</v>
      </c>
      <c r="D29" s="100" t="s">
        <v>214</v>
      </c>
    </row>
  </sheetData>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19"/>
  <sheetViews>
    <sheetView zoomScaleNormal="100" workbookViewId="0">
      <pane xSplit="1" ySplit="4" topLeftCell="B20" activePane="bottomRight" state="frozen"/>
      <selection pane="topRight" activeCell="B1" sqref="B1"/>
      <selection pane="bottomLeft" activeCell="A4" sqref="A4"/>
      <selection pane="bottomRight" activeCell="D8" sqref="D8"/>
    </sheetView>
  </sheetViews>
  <sheetFormatPr defaultColWidth="9.109375" defaultRowHeight="14.4" x14ac:dyDescent="0.3"/>
  <cols>
    <col min="1" max="1" width="8.44140625" style="1" customWidth="1"/>
    <col min="2" max="2" width="17.6640625" style="1" bestFit="1" customWidth="1"/>
    <col min="3" max="3" width="17.6640625" style="1" customWidth="1"/>
    <col min="4" max="4" width="129.44140625" style="1" customWidth="1"/>
    <col min="5" max="16384" width="9.109375" style="1"/>
  </cols>
  <sheetData>
    <row r="1" spans="1:4" x14ac:dyDescent="0.3">
      <c r="A1" s="18" t="s">
        <v>215</v>
      </c>
      <c r="B1" s="28"/>
      <c r="C1" s="28"/>
      <c r="D1" s="97"/>
    </row>
    <row r="2" spans="1:4" ht="33" customHeight="1" x14ac:dyDescent="0.3">
      <c r="A2" s="34" t="s">
        <v>216</v>
      </c>
      <c r="B2" s="35" t="s">
        <v>4</v>
      </c>
      <c r="C2" s="35" t="s">
        <v>217</v>
      </c>
      <c r="D2" s="35" t="s">
        <v>16</v>
      </c>
    </row>
    <row r="3" spans="1:4" s="97" customFormat="1" ht="43.5" customHeight="1" x14ac:dyDescent="0.3">
      <c r="A3" s="225" t="s">
        <v>218</v>
      </c>
      <c r="B3" s="226"/>
      <c r="C3" s="226"/>
      <c r="D3" s="227"/>
    </row>
    <row r="4" spans="1:4" s="11" customFormat="1" ht="43.2" x14ac:dyDescent="0.3">
      <c r="A4" s="100">
        <f>ROW()-3</f>
        <v>1</v>
      </c>
      <c r="B4" s="100" t="s">
        <v>219</v>
      </c>
      <c r="C4" s="100" t="s">
        <v>220</v>
      </c>
      <c r="D4" s="100" t="s">
        <v>221</v>
      </c>
    </row>
    <row r="5" spans="1:4" s="102" customFormat="1" ht="28.8" x14ac:dyDescent="0.3">
      <c r="A5" s="94">
        <v>2</v>
      </c>
      <c r="B5" s="94" t="s">
        <v>9</v>
      </c>
      <c r="C5" s="94" t="s">
        <v>220</v>
      </c>
      <c r="D5" s="94" t="s">
        <v>222</v>
      </c>
    </row>
    <row r="6" spans="1:4" s="102" customFormat="1" x14ac:dyDescent="0.3">
      <c r="A6" s="94">
        <f>ROW()-3</f>
        <v>3</v>
      </c>
      <c r="B6" s="94" t="s">
        <v>119</v>
      </c>
      <c r="C6" s="94" t="s">
        <v>223</v>
      </c>
      <c r="D6" s="94" t="s">
        <v>224</v>
      </c>
    </row>
    <row r="7" spans="1:4" s="102" customFormat="1" ht="28.8" x14ac:dyDescent="0.3">
      <c r="A7" s="94">
        <f>ROW()-3</f>
        <v>4</v>
      </c>
      <c r="B7" s="94" t="s">
        <v>122</v>
      </c>
      <c r="C7" s="94" t="s">
        <v>223</v>
      </c>
      <c r="D7" s="94" t="s">
        <v>181</v>
      </c>
    </row>
    <row r="8" spans="1:4" s="11" customFormat="1" ht="302.39999999999998" x14ac:dyDescent="0.3">
      <c r="A8" s="100">
        <f t="shared" ref="A8:A19" si="0">ROW()-3</f>
        <v>5</v>
      </c>
      <c r="B8" s="100" t="s">
        <v>70</v>
      </c>
      <c r="C8" s="100" t="s">
        <v>225</v>
      </c>
      <c r="D8" s="60" t="s">
        <v>6253</v>
      </c>
    </row>
    <row r="9" spans="1:4" s="11" customFormat="1" ht="33" customHeight="1" x14ac:dyDescent="0.3">
      <c r="A9" s="100">
        <f t="shared" si="0"/>
        <v>6</v>
      </c>
      <c r="B9" s="100" t="s">
        <v>70</v>
      </c>
      <c r="C9" s="100" t="s">
        <v>226</v>
      </c>
      <c r="D9" s="100" t="s">
        <v>227</v>
      </c>
    </row>
    <row r="10" spans="1:4" s="11" customFormat="1" ht="33" customHeight="1" x14ac:dyDescent="0.3">
      <c r="A10" s="100">
        <f t="shared" si="0"/>
        <v>7</v>
      </c>
      <c r="B10" s="100" t="s">
        <v>70</v>
      </c>
      <c r="C10" s="100" t="s">
        <v>220</v>
      </c>
      <c r="D10" s="100" t="s">
        <v>228</v>
      </c>
    </row>
    <row r="11" spans="1:4" s="11" customFormat="1" ht="28.8" x14ac:dyDescent="0.3">
      <c r="A11" s="100">
        <f t="shared" si="0"/>
        <v>8</v>
      </c>
      <c r="B11" s="100" t="s">
        <v>70</v>
      </c>
      <c r="C11" s="100" t="s">
        <v>229</v>
      </c>
      <c r="D11" s="100" t="s">
        <v>230</v>
      </c>
    </row>
    <row r="12" spans="1:4" s="11" customFormat="1" ht="33" customHeight="1" x14ac:dyDescent="0.3">
      <c r="A12" s="100">
        <f t="shared" si="0"/>
        <v>9</v>
      </c>
      <c r="B12" s="100" t="s">
        <v>28</v>
      </c>
      <c r="C12" s="100" t="s">
        <v>226</v>
      </c>
      <c r="D12" s="100" t="s">
        <v>231</v>
      </c>
    </row>
    <row r="13" spans="1:4" s="11" customFormat="1" ht="33" customHeight="1" x14ac:dyDescent="0.3">
      <c r="A13" s="100">
        <f t="shared" si="0"/>
        <v>10</v>
      </c>
      <c r="B13" s="100" t="s">
        <v>28</v>
      </c>
      <c r="C13" s="100" t="s">
        <v>225</v>
      </c>
      <c r="D13" s="100" t="s">
        <v>232</v>
      </c>
    </row>
    <row r="14" spans="1:4" s="11" customFormat="1" ht="33" customHeight="1" x14ac:dyDescent="0.3">
      <c r="A14" s="100">
        <f t="shared" si="0"/>
        <v>11</v>
      </c>
      <c r="B14" s="100" t="s">
        <v>28</v>
      </c>
      <c r="C14" s="100" t="s">
        <v>226</v>
      </c>
      <c r="D14" s="100" t="s">
        <v>233</v>
      </c>
    </row>
    <row r="15" spans="1:4" s="11" customFormat="1" ht="33" customHeight="1" x14ac:dyDescent="0.3">
      <c r="A15" s="100">
        <f t="shared" si="0"/>
        <v>12</v>
      </c>
      <c r="B15" s="100" t="s">
        <v>28</v>
      </c>
      <c r="C15" s="100" t="s">
        <v>229</v>
      </c>
      <c r="D15" s="100" t="s">
        <v>234</v>
      </c>
    </row>
    <row r="16" spans="1:4" s="11" customFormat="1" ht="33" customHeight="1" x14ac:dyDescent="0.3">
      <c r="A16" s="100">
        <f t="shared" si="0"/>
        <v>13</v>
      </c>
      <c r="B16" s="100" t="s">
        <v>187</v>
      </c>
      <c r="C16" s="100" t="s">
        <v>220</v>
      </c>
      <c r="D16" s="100" t="s">
        <v>235</v>
      </c>
    </row>
    <row r="17" spans="1:4" s="11" customFormat="1" ht="33" customHeight="1" x14ac:dyDescent="0.3">
      <c r="A17" s="100">
        <f t="shared" si="0"/>
        <v>14</v>
      </c>
      <c r="B17" s="100" t="s">
        <v>191</v>
      </c>
      <c r="C17" s="100" t="s">
        <v>220</v>
      </c>
      <c r="D17" s="100" t="s">
        <v>236</v>
      </c>
    </row>
    <row r="18" spans="1:4" s="11" customFormat="1" ht="33" customHeight="1" x14ac:dyDescent="0.3">
      <c r="A18" s="100">
        <f t="shared" si="0"/>
        <v>15</v>
      </c>
      <c r="B18" s="100" t="s">
        <v>82</v>
      </c>
      <c r="C18" s="100" t="s">
        <v>220</v>
      </c>
      <c r="D18" s="100" t="s">
        <v>237</v>
      </c>
    </row>
    <row r="19" spans="1:4" s="11" customFormat="1" ht="388.8" x14ac:dyDescent="0.3">
      <c r="A19" s="100">
        <f t="shared" si="0"/>
        <v>16</v>
      </c>
      <c r="B19" s="100" t="s">
        <v>238</v>
      </c>
      <c r="C19" s="100" t="s">
        <v>239</v>
      </c>
      <c r="D19" s="84" t="s">
        <v>240</v>
      </c>
    </row>
  </sheetData>
  <mergeCells count="1">
    <mergeCell ref="A3:D3"/>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5"/>
  <sheetViews>
    <sheetView zoomScale="70" zoomScaleNormal="70" zoomScaleSheetLayoutView="55" workbookViewId="0">
      <selection activeCell="C12" sqref="C12"/>
    </sheetView>
  </sheetViews>
  <sheetFormatPr defaultColWidth="9.109375" defaultRowHeight="18" x14ac:dyDescent="0.3"/>
  <cols>
    <col min="1" max="1" width="10.88671875" style="30" customWidth="1"/>
    <col min="2" max="2" width="19.44140625" style="30" customWidth="1"/>
    <col min="3" max="3" width="46.88671875" style="30" bestFit="1" customWidth="1"/>
    <col min="4" max="4" width="57.109375" style="30" customWidth="1"/>
    <col min="5" max="5" width="116.44140625" style="30" customWidth="1"/>
    <col min="6" max="16384" width="9.109375" style="30"/>
  </cols>
  <sheetData>
    <row r="1" spans="1:5" ht="24" customHeight="1" x14ac:dyDescent="0.3">
      <c r="A1" s="29" t="s">
        <v>241</v>
      </c>
    </row>
    <row r="2" spans="1:5" ht="21.75" customHeight="1" x14ac:dyDescent="0.3">
      <c r="A2" s="32" t="s">
        <v>242</v>
      </c>
      <c r="B2" s="32" t="s">
        <v>243</v>
      </c>
      <c r="C2" s="32" t="s">
        <v>154</v>
      </c>
      <c r="D2" s="32" t="s">
        <v>155</v>
      </c>
      <c r="E2" s="32" t="s">
        <v>16</v>
      </c>
    </row>
    <row r="3" spans="1:5" ht="36" x14ac:dyDescent="0.3">
      <c r="A3" s="15">
        <v>1</v>
      </c>
      <c r="B3" s="33" t="s">
        <v>244</v>
      </c>
      <c r="C3" s="15" t="s">
        <v>245</v>
      </c>
      <c r="D3" s="15" t="s">
        <v>246</v>
      </c>
      <c r="E3" s="15" t="s">
        <v>247</v>
      </c>
    </row>
    <row r="4" spans="1:5" ht="378" x14ac:dyDescent="0.3">
      <c r="A4" s="15">
        <v>2</v>
      </c>
      <c r="B4" s="109" t="s">
        <v>248</v>
      </c>
      <c r="C4" s="15" t="s">
        <v>245</v>
      </c>
      <c r="D4" s="15" t="s">
        <v>249</v>
      </c>
      <c r="E4" s="15" t="s">
        <v>250</v>
      </c>
    </row>
    <row r="5" spans="1:5" ht="260.25" customHeight="1" x14ac:dyDescent="0.3">
      <c r="A5" s="15">
        <v>3</v>
      </c>
      <c r="B5" s="31" t="s">
        <v>251</v>
      </c>
      <c r="C5" s="15" t="s">
        <v>252</v>
      </c>
      <c r="D5" s="15" t="s">
        <v>253</v>
      </c>
      <c r="E5" s="15" t="s">
        <v>254</v>
      </c>
    </row>
  </sheetData>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9"/>
  <sheetViews>
    <sheetView zoomScale="115" zoomScaleNormal="115" workbookViewId="0"/>
  </sheetViews>
  <sheetFormatPr defaultColWidth="8.88671875" defaultRowHeight="14.4" x14ac:dyDescent="0.3"/>
  <cols>
    <col min="1" max="1" width="134" style="14" customWidth="1"/>
    <col min="2" max="2" width="24.6640625" bestFit="1" customWidth="1"/>
    <col min="3" max="3" width="33.88671875" bestFit="1" customWidth="1"/>
    <col min="4" max="4" width="32.109375" bestFit="1" customWidth="1"/>
    <col min="5" max="5" width="48.6640625" bestFit="1" customWidth="1"/>
    <col min="6" max="6" width="33.33203125" bestFit="1" customWidth="1"/>
  </cols>
  <sheetData>
    <row r="1" spans="1:1" ht="28.8" x14ac:dyDescent="0.3">
      <c r="A1" s="36" t="s">
        <v>255</v>
      </c>
    </row>
    <row r="2" spans="1:1" x14ac:dyDescent="0.3">
      <c r="A2" s="37" t="s">
        <v>256</v>
      </c>
    </row>
    <row r="3" spans="1:1" ht="28.8" x14ac:dyDescent="0.3">
      <c r="A3" s="37" t="s">
        <v>257</v>
      </c>
    </row>
    <row r="4" spans="1:1" ht="28.8" x14ac:dyDescent="0.3">
      <c r="A4" s="37" t="s">
        <v>258</v>
      </c>
    </row>
    <row r="5" spans="1:1" s="9" customFormat="1" ht="28.8" x14ac:dyDescent="0.3">
      <c r="A5" s="66" t="s">
        <v>259</v>
      </c>
    </row>
    <row r="6" spans="1:1" x14ac:dyDescent="0.3">
      <c r="A6" s="37" t="s">
        <v>260</v>
      </c>
    </row>
    <row r="7" spans="1:1" x14ac:dyDescent="0.3">
      <c r="A7" s="66" t="s">
        <v>261</v>
      </c>
    </row>
    <row r="8" spans="1:1" x14ac:dyDescent="0.3">
      <c r="A8" s="66" t="s">
        <v>262</v>
      </c>
    </row>
    <row r="9" spans="1:1" x14ac:dyDescent="0.3">
      <c r="A9" s="66" t="s">
        <v>263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C17"/>
  <sheetViews>
    <sheetView zoomScaleNormal="100" workbookViewId="0"/>
  </sheetViews>
  <sheetFormatPr defaultColWidth="8.88671875" defaultRowHeight="14.4" x14ac:dyDescent="0.3"/>
  <cols>
    <col min="1" max="1" width="31.6640625" customWidth="1"/>
    <col min="2" max="2" width="68.44140625" customWidth="1"/>
    <col min="3" max="3" width="31.44140625" bestFit="1" customWidth="1"/>
  </cols>
  <sheetData>
    <row r="1" spans="1:3" x14ac:dyDescent="0.3">
      <c r="A1" s="27" t="s">
        <v>264</v>
      </c>
      <c r="B1" s="96"/>
      <c r="C1" s="96"/>
    </row>
    <row r="2" spans="1:3" x14ac:dyDescent="0.3">
      <c r="A2" s="38" t="s">
        <v>265</v>
      </c>
      <c r="B2" s="38" t="s">
        <v>155</v>
      </c>
      <c r="C2" s="38" t="s">
        <v>266</v>
      </c>
    </row>
    <row r="3" spans="1:3" x14ac:dyDescent="0.3">
      <c r="A3" s="4" t="s">
        <v>267</v>
      </c>
      <c r="B3" s="4" t="s">
        <v>268</v>
      </c>
      <c r="C3" s="4" t="s">
        <v>269</v>
      </c>
    </row>
    <row r="4" spans="1:3" x14ac:dyDescent="0.3">
      <c r="A4" s="4" t="s">
        <v>270</v>
      </c>
      <c r="B4" s="4" t="s">
        <v>271</v>
      </c>
      <c r="C4" s="4" t="s">
        <v>272</v>
      </c>
    </row>
    <row r="5" spans="1:3" x14ac:dyDescent="0.3">
      <c r="A5" s="4" t="s">
        <v>273</v>
      </c>
      <c r="B5" s="4" t="s">
        <v>274</v>
      </c>
      <c r="C5" s="4" t="s">
        <v>275</v>
      </c>
    </row>
    <row r="6" spans="1:3" x14ac:dyDescent="0.3">
      <c r="A6" s="4" t="s">
        <v>276</v>
      </c>
      <c r="B6" s="4" t="s">
        <v>277</v>
      </c>
      <c r="C6" s="4" t="s">
        <v>278</v>
      </c>
    </row>
    <row r="7" spans="1:3" x14ac:dyDescent="0.3">
      <c r="A7" s="4" t="s">
        <v>279</v>
      </c>
      <c r="B7" s="4" t="s">
        <v>280</v>
      </c>
      <c r="C7" s="4" t="s">
        <v>281</v>
      </c>
    </row>
    <row r="8" spans="1:3" x14ac:dyDescent="0.3">
      <c r="A8" s="4" t="s">
        <v>282</v>
      </c>
      <c r="B8" s="4" t="s">
        <v>283</v>
      </c>
      <c r="C8" s="4" t="s">
        <v>284</v>
      </c>
    </row>
    <row r="9" spans="1:3" x14ac:dyDescent="0.3">
      <c r="A9" s="4" t="s">
        <v>285</v>
      </c>
      <c r="B9" s="4" t="s">
        <v>286</v>
      </c>
      <c r="C9" s="4" t="s">
        <v>287</v>
      </c>
    </row>
    <row r="10" spans="1:3" x14ac:dyDescent="0.3">
      <c r="A10" s="4" t="s">
        <v>288</v>
      </c>
      <c r="B10" s="4" t="s">
        <v>289</v>
      </c>
      <c r="C10" s="4" t="s">
        <v>290</v>
      </c>
    </row>
    <row r="12" spans="1:3" x14ac:dyDescent="0.3">
      <c r="A12" s="96" t="s">
        <v>291</v>
      </c>
      <c r="B12" s="96"/>
      <c r="C12" s="96"/>
    </row>
    <row r="13" spans="1:3" x14ac:dyDescent="0.3">
      <c r="A13" s="96" t="s">
        <v>292</v>
      </c>
      <c r="B13" s="96"/>
      <c r="C13" s="96"/>
    </row>
    <row r="14" spans="1:3" x14ac:dyDescent="0.3">
      <c r="A14" s="27" t="s">
        <v>293</v>
      </c>
      <c r="B14" s="96"/>
      <c r="C14" s="96"/>
    </row>
    <row r="15" spans="1:3" x14ac:dyDescent="0.3">
      <c r="A15" s="96" t="s">
        <v>294</v>
      </c>
      <c r="B15" s="96"/>
      <c r="C15" s="96"/>
    </row>
    <row r="16" spans="1:3" x14ac:dyDescent="0.3">
      <c r="A16" s="39" t="s">
        <v>295</v>
      </c>
      <c r="B16" s="96"/>
      <c r="C16" s="96"/>
    </row>
    <row r="17" spans="1:1" x14ac:dyDescent="0.3">
      <c r="A17" s="96" t="s">
        <v>296</v>
      </c>
    </row>
  </sheetData>
  <pageMargins left="0.7" right="0.7" top="0.75" bottom="0.75" header="0.3" footer="0.3"/>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H42"/>
  <sheetViews>
    <sheetView zoomScale="55" zoomScaleNormal="55" zoomScaleSheetLayoutView="40" workbookViewId="0">
      <pane xSplit="3" ySplit="3" topLeftCell="D25" activePane="bottomRight" state="frozen"/>
      <selection pane="topRight" activeCell="C1" sqref="C1"/>
      <selection pane="bottomLeft" activeCell="A4" sqref="A4"/>
      <selection pane="bottomRight" activeCell="D33" sqref="D33"/>
    </sheetView>
  </sheetViews>
  <sheetFormatPr defaultColWidth="9.109375" defaultRowHeight="15.6" x14ac:dyDescent="0.3"/>
  <cols>
    <col min="1" max="1" width="9.109375" style="11"/>
    <col min="2" max="2" width="33.88671875" style="72" customWidth="1"/>
    <col min="3" max="3" width="50.88671875" style="72" bestFit="1" customWidth="1"/>
    <col min="4" max="4" width="110" style="72" customWidth="1"/>
    <col min="5" max="5" width="19.6640625" style="72" customWidth="1"/>
    <col min="6" max="6" width="18" style="72" customWidth="1"/>
    <col min="7" max="7" width="62" style="72" bestFit="1" customWidth="1"/>
    <col min="8" max="16384" width="9.109375" style="11"/>
  </cols>
  <sheetData>
    <row r="1" spans="1:34" ht="39" customHeight="1" x14ac:dyDescent="0.3">
      <c r="A1" s="29" t="s">
        <v>297</v>
      </c>
      <c r="B1" s="71"/>
      <c r="C1" s="177"/>
      <c r="D1" s="177"/>
      <c r="E1" s="177"/>
      <c r="F1" s="177"/>
      <c r="G1" s="177"/>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4" ht="18" x14ac:dyDescent="0.3">
      <c r="A2" s="30"/>
      <c r="B2" s="178" t="s">
        <v>298</v>
      </c>
      <c r="C2" s="178" t="s">
        <v>299</v>
      </c>
      <c r="D2" s="178" t="s">
        <v>155</v>
      </c>
      <c r="E2" s="178" t="s">
        <v>300</v>
      </c>
      <c r="F2" s="178" t="s">
        <v>301</v>
      </c>
      <c r="G2" s="178" t="s">
        <v>302</v>
      </c>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ht="18" x14ac:dyDescent="0.3">
      <c r="A3" s="15">
        <f>ROW()-2</f>
        <v>1</v>
      </c>
      <c r="B3" s="179" t="s">
        <v>70</v>
      </c>
      <c r="C3" s="73" t="s">
        <v>303</v>
      </c>
      <c r="D3" s="180" t="s">
        <v>304</v>
      </c>
      <c r="E3" s="180" t="s">
        <v>305</v>
      </c>
      <c r="F3" s="180" t="s">
        <v>306</v>
      </c>
      <c r="G3" s="180" t="s">
        <v>307</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ht="31.2" x14ac:dyDescent="0.3">
      <c r="A4" s="15">
        <f t="shared" ref="A4:A42" si="0">ROW()-2</f>
        <v>2</v>
      </c>
      <c r="B4" s="179" t="s">
        <v>70</v>
      </c>
      <c r="C4" s="73" t="s">
        <v>308</v>
      </c>
      <c r="D4" s="180" t="s">
        <v>309</v>
      </c>
      <c r="E4" s="180" t="s">
        <v>305</v>
      </c>
      <c r="F4" s="180" t="s">
        <v>306</v>
      </c>
      <c r="G4" s="180" t="s">
        <v>310</v>
      </c>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ht="18" x14ac:dyDescent="0.3">
      <c r="A5" s="15">
        <f t="shared" si="0"/>
        <v>3</v>
      </c>
      <c r="B5" s="179" t="s">
        <v>70</v>
      </c>
      <c r="C5" s="73" t="s">
        <v>311</v>
      </c>
      <c r="D5" s="180" t="s">
        <v>312</v>
      </c>
      <c r="E5" s="180" t="s">
        <v>305</v>
      </c>
      <c r="F5" s="180" t="s">
        <v>306</v>
      </c>
      <c r="G5" s="180" t="e">
        <v>#N/A</v>
      </c>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4" ht="18" x14ac:dyDescent="0.3">
      <c r="A6" s="15">
        <f t="shared" si="0"/>
        <v>4</v>
      </c>
      <c r="B6" s="179" t="s">
        <v>70</v>
      </c>
      <c r="C6" s="73" t="s">
        <v>151</v>
      </c>
      <c r="D6" s="180" t="s">
        <v>313</v>
      </c>
      <c r="E6" s="180" t="s">
        <v>314</v>
      </c>
      <c r="F6" s="180" t="s">
        <v>306</v>
      </c>
      <c r="G6" s="180" t="s">
        <v>315</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row>
    <row r="7" spans="1:34" ht="18" x14ac:dyDescent="0.3">
      <c r="A7" s="15">
        <f t="shared" si="0"/>
        <v>5</v>
      </c>
      <c r="B7" s="179" t="s">
        <v>70</v>
      </c>
      <c r="C7" s="73" t="s">
        <v>316</v>
      </c>
      <c r="D7" s="180" t="s">
        <v>317</v>
      </c>
      <c r="E7" s="180" t="s">
        <v>314</v>
      </c>
      <c r="F7" s="180" t="s">
        <v>306</v>
      </c>
      <c r="G7" s="180" t="s">
        <v>318</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row>
    <row r="8" spans="1:34" ht="31.2" x14ac:dyDescent="0.3">
      <c r="A8" s="15">
        <f t="shared" si="0"/>
        <v>6</v>
      </c>
      <c r="B8" s="179" t="s">
        <v>70</v>
      </c>
      <c r="C8" s="73" t="s">
        <v>319</v>
      </c>
      <c r="D8" s="180" t="s">
        <v>320</v>
      </c>
      <c r="E8" s="180" t="s">
        <v>321</v>
      </c>
      <c r="F8" s="180" t="s">
        <v>322</v>
      </c>
      <c r="G8" s="180" t="s">
        <v>323</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row>
    <row r="9" spans="1:34" ht="78" x14ac:dyDescent="0.3">
      <c r="A9" s="15">
        <f t="shared" si="0"/>
        <v>7</v>
      </c>
      <c r="B9" s="179" t="s">
        <v>70</v>
      </c>
      <c r="C9" s="73" t="s">
        <v>324</v>
      </c>
      <c r="D9" s="180" t="s">
        <v>325</v>
      </c>
      <c r="E9" s="180" t="s">
        <v>321</v>
      </c>
      <c r="F9" s="180" t="s">
        <v>326</v>
      </c>
      <c r="G9" s="180" t="s">
        <v>323</v>
      </c>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row>
    <row r="10" spans="1:34" ht="109.2" x14ac:dyDescent="0.3">
      <c r="A10" s="15">
        <f t="shared" si="0"/>
        <v>8</v>
      </c>
      <c r="B10" s="179" t="s">
        <v>70</v>
      </c>
      <c r="C10" s="73" t="s">
        <v>327</v>
      </c>
      <c r="D10" s="180" t="s">
        <v>328</v>
      </c>
      <c r="E10" s="180" t="s">
        <v>321</v>
      </c>
      <c r="F10" s="180" t="s">
        <v>306</v>
      </c>
      <c r="G10" s="180" t="s">
        <v>329</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row>
    <row r="11" spans="1:34" ht="31.2" x14ac:dyDescent="0.3">
      <c r="A11" s="15">
        <f t="shared" si="0"/>
        <v>9</v>
      </c>
      <c r="B11" s="179" t="s">
        <v>70</v>
      </c>
      <c r="C11" s="73" t="s">
        <v>42</v>
      </c>
      <c r="D11" s="180" t="s">
        <v>330</v>
      </c>
      <c r="E11" s="180" t="s">
        <v>305</v>
      </c>
      <c r="F11" s="180" t="s">
        <v>306</v>
      </c>
      <c r="G11" s="180" t="s">
        <v>331</v>
      </c>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row>
    <row r="12" spans="1:34" s="102" customFormat="1" ht="18" x14ac:dyDescent="0.3">
      <c r="A12" s="15">
        <f t="shared" si="0"/>
        <v>10</v>
      </c>
      <c r="B12" s="179" t="s">
        <v>70</v>
      </c>
      <c r="C12" s="73" t="s">
        <v>332</v>
      </c>
      <c r="D12" s="180" t="s">
        <v>333</v>
      </c>
      <c r="E12" s="180" t="s">
        <v>314</v>
      </c>
      <c r="F12" s="180" t="s">
        <v>334</v>
      </c>
      <c r="G12" s="180" t="s">
        <v>335</v>
      </c>
    </row>
    <row r="13" spans="1:34" ht="18" x14ac:dyDescent="0.3">
      <c r="A13" s="15">
        <f t="shared" si="0"/>
        <v>11</v>
      </c>
      <c r="B13" s="179" t="s">
        <v>70</v>
      </c>
      <c r="C13" s="73" t="s">
        <v>336</v>
      </c>
      <c r="D13" s="180" t="s">
        <v>337</v>
      </c>
      <c r="E13" s="180" t="s">
        <v>305</v>
      </c>
      <c r="F13" s="180" t="s">
        <v>306</v>
      </c>
      <c r="G13" s="180" t="s">
        <v>338</v>
      </c>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row>
    <row r="14" spans="1:34" ht="31.2" x14ac:dyDescent="0.3">
      <c r="A14" s="15">
        <f t="shared" si="0"/>
        <v>12</v>
      </c>
      <c r="B14" s="179" t="s">
        <v>70</v>
      </c>
      <c r="C14" s="73" t="s">
        <v>339</v>
      </c>
      <c r="D14" s="180" t="s">
        <v>340</v>
      </c>
      <c r="E14" s="180" t="s">
        <v>321</v>
      </c>
      <c r="F14" s="180" t="s">
        <v>341</v>
      </c>
      <c r="G14" s="180" t="s">
        <v>323</v>
      </c>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row>
    <row r="15" spans="1:34" ht="18" x14ac:dyDescent="0.3">
      <c r="A15" s="15">
        <f t="shared" si="0"/>
        <v>13</v>
      </c>
      <c r="B15" s="179" t="s">
        <v>70</v>
      </c>
      <c r="C15" s="73" t="s">
        <v>342</v>
      </c>
      <c r="D15" s="180" t="s">
        <v>343</v>
      </c>
      <c r="E15" s="180" t="s">
        <v>305</v>
      </c>
      <c r="F15" s="180" t="s">
        <v>306</v>
      </c>
      <c r="G15" s="180" t="s">
        <v>344</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row>
    <row r="16" spans="1:34" ht="31.2" x14ac:dyDescent="0.3">
      <c r="A16" s="15">
        <f t="shared" si="0"/>
        <v>14</v>
      </c>
      <c r="B16" s="181" t="s">
        <v>70</v>
      </c>
      <c r="C16" s="74" t="s">
        <v>345</v>
      </c>
      <c r="D16" s="181" t="s">
        <v>346</v>
      </c>
      <c r="E16" s="181" t="s">
        <v>347</v>
      </c>
      <c r="F16" s="181" t="s">
        <v>306</v>
      </c>
      <c r="G16" s="181" t="s">
        <v>347</v>
      </c>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row>
    <row r="17" spans="1:33" ht="31.2" x14ac:dyDescent="0.3">
      <c r="A17" s="15">
        <f t="shared" si="0"/>
        <v>15</v>
      </c>
      <c r="B17" s="151" t="s">
        <v>70</v>
      </c>
      <c r="C17" s="152" t="s">
        <v>348</v>
      </c>
      <c r="D17" s="153" t="s">
        <v>349</v>
      </c>
      <c r="E17" s="153" t="s">
        <v>305</v>
      </c>
      <c r="F17" s="153" t="s">
        <v>306</v>
      </c>
      <c r="G17" s="153" t="s">
        <v>350</v>
      </c>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row>
    <row r="18" spans="1:33" s="102" customFormat="1" ht="31.2" x14ac:dyDescent="0.3">
      <c r="A18" s="15">
        <f t="shared" si="0"/>
        <v>16</v>
      </c>
      <c r="B18" s="151" t="s">
        <v>70</v>
      </c>
      <c r="C18" s="152" t="s">
        <v>351</v>
      </c>
      <c r="D18" s="153" t="s">
        <v>352</v>
      </c>
      <c r="E18" s="153" t="s">
        <v>305</v>
      </c>
      <c r="F18" s="153" t="s">
        <v>306</v>
      </c>
      <c r="G18" s="153" t="s">
        <v>353</v>
      </c>
    </row>
    <row r="19" spans="1:33" s="102" customFormat="1" ht="31.2" x14ac:dyDescent="0.3">
      <c r="A19" s="15">
        <f t="shared" si="0"/>
        <v>17</v>
      </c>
      <c r="B19" s="151" t="s">
        <v>70</v>
      </c>
      <c r="C19" s="152" t="s">
        <v>354</v>
      </c>
      <c r="D19" s="153" t="s">
        <v>355</v>
      </c>
      <c r="E19" s="153" t="s">
        <v>321</v>
      </c>
      <c r="F19" s="153" t="s">
        <v>356</v>
      </c>
      <c r="G19" s="153" t="s">
        <v>357</v>
      </c>
    </row>
    <row r="20" spans="1:33" s="102" customFormat="1" ht="31.2" x14ac:dyDescent="0.3">
      <c r="A20" s="15">
        <f t="shared" si="0"/>
        <v>18</v>
      </c>
      <c r="B20" s="151" t="s">
        <v>70</v>
      </c>
      <c r="C20" s="152" t="s">
        <v>358</v>
      </c>
      <c r="D20" s="153" t="s">
        <v>359</v>
      </c>
      <c r="E20" s="153" t="s">
        <v>321</v>
      </c>
      <c r="F20" s="153" t="s">
        <v>356</v>
      </c>
      <c r="G20" s="153" t="s">
        <v>357</v>
      </c>
    </row>
    <row r="21" spans="1:33" s="102" customFormat="1" ht="46.8" x14ac:dyDescent="0.3">
      <c r="A21" s="15">
        <f t="shared" si="0"/>
        <v>19</v>
      </c>
      <c r="B21" s="151" t="s">
        <v>70</v>
      </c>
      <c r="C21" s="152" t="s">
        <v>360</v>
      </c>
      <c r="D21" s="153" t="s">
        <v>361</v>
      </c>
      <c r="E21" s="153" t="s">
        <v>321</v>
      </c>
      <c r="F21" s="153" t="s">
        <v>326</v>
      </c>
      <c r="G21" s="153" t="s">
        <v>323</v>
      </c>
    </row>
    <row r="22" spans="1:33" s="102" customFormat="1" ht="31.2" x14ac:dyDescent="0.3">
      <c r="A22" s="15">
        <f t="shared" si="0"/>
        <v>20</v>
      </c>
      <c r="B22" s="151" t="s">
        <v>70</v>
      </c>
      <c r="C22" s="152" t="s">
        <v>362</v>
      </c>
      <c r="D22" s="153" t="s">
        <v>363</v>
      </c>
      <c r="E22" s="153" t="s">
        <v>321</v>
      </c>
      <c r="F22" s="153" t="s">
        <v>326</v>
      </c>
      <c r="G22" s="153" t="s">
        <v>323</v>
      </c>
    </row>
    <row r="23" spans="1:33" s="102" customFormat="1" ht="18" x14ac:dyDescent="0.3">
      <c r="A23" s="15">
        <f t="shared" si="0"/>
        <v>21</v>
      </c>
      <c r="B23" s="151" t="s">
        <v>70</v>
      </c>
      <c r="C23" s="152" t="s">
        <v>364</v>
      </c>
      <c r="D23" s="153" t="s">
        <v>365</v>
      </c>
      <c r="E23" s="153" t="s">
        <v>366</v>
      </c>
      <c r="F23" s="153" t="s">
        <v>9</v>
      </c>
      <c r="G23" s="153" t="s">
        <v>367</v>
      </c>
    </row>
    <row r="24" spans="1:33" ht="46.8" x14ac:dyDescent="0.3">
      <c r="A24" s="15">
        <f t="shared" si="0"/>
        <v>22</v>
      </c>
      <c r="B24" s="181" t="s">
        <v>28</v>
      </c>
      <c r="C24" s="74" t="s">
        <v>368</v>
      </c>
      <c r="D24" s="181" t="s">
        <v>369</v>
      </c>
      <c r="E24" s="181" t="s">
        <v>370</v>
      </c>
      <c r="F24" s="181" t="s">
        <v>306</v>
      </c>
      <c r="G24" s="181" t="s">
        <v>371</v>
      </c>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row>
    <row r="25" spans="1:33" ht="31.2" x14ac:dyDescent="0.3">
      <c r="A25" s="15">
        <f t="shared" si="0"/>
        <v>23</v>
      </c>
      <c r="B25" s="75" t="s">
        <v>28</v>
      </c>
      <c r="C25" s="73" t="s">
        <v>372</v>
      </c>
      <c r="D25" s="180" t="s">
        <v>373</v>
      </c>
      <c r="E25" s="180" t="s">
        <v>370</v>
      </c>
      <c r="F25" s="180" t="s">
        <v>306</v>
      </c>
      <c r="G25" s="180" t="s">
        <v>371</v>
      </c>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row>
    <row r="26" spans="1:33" ht="46.8" x14ac:dyDescent="0.3">
      <c r="A26" s="15">
        <f t="shared" si="0"/>
        <v>24</v>
      </c>
      <c r="B26" s="75" t="s">
        <v>28</v>
      </c>
      <c r="C26" s="73" t="s">
        <v>374</v>
      </c>
      <c r="D26" s="180" t="s">
        <v>375</v>
      </c>
      <c r="E26" s="180" t="s">
        <v>370</v>
      </c>
      <c r="F26" s="180" t="s">
        <v>306</v>
      </c>
      <c r="G26" s="180" t="s">
        <v>371</v>
      </c>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row>
    <row r="27" spans="1:33" ht="46.8" x14ac:dyDescent="0.3">
      <c r="A27" s="15">
        <f t="shared" si="0"/>
        <v>25</v>
      </c>
      <c r="B27" s="75" t="s">
        <v>28</v>
      </c>
      <c r="C27" s="73" t="s">
        <v>376</v>
      </c>
      <c r="D27" s="180" t="s">
        <v>377</v>
      </c>
      <c r="E27" s="180" t="s">
        <v>370</v>
      </c>
      <c r="F27" s="180" t="s">
        <v>306</v>
      </c>
      <c r="G27" s="180" t="s">
        <v>371</v>
      </c>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row>
    <row r="28" spans="1:33" ht="78" x14ac:dyDescent="0.3">
      <c r="A28" s="15">
        <f t="shared" si="0"/>
        <v>26</v>
      </c>
      <c r="B28" s="75" t="s">
        <v>28</v>
      </c>
      <c r="C28" s="73" t="s">
        <v>378</v>
      </c>
      <c r="D28" s="180" t="s">
        <v>379</v>
      </c>
      <c r="E28" s="180" t="s">
        <v>321</v>
      </c>
      <c r="F28" s="180" t="s">
        <v>306</v>
      </c>
      <c r="G28" s="180" t="s">
        <v>380</v>
      </c>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row>
    <row r="29" spans="1:33" ht="18" x14ac:dyDescent="0.3">
      <c r="A29" s="15">
        <f t="shared" si="0"/>
        <v>27</v>
      </c>
      <c r="B29" s="75" t="s">
        <v>28</v>
      </c>
      <c r="C29" s="73" t="s">
        <v>381</v>
      </c>
      <c r="D29" s="180" t="s">
        <v>382</v>
      </c>
      <c r="E29" s="180" t="s">
        <v>347</v>
      </c>
      <c r="F29" s="180" t="s">
        <v>306</v>
      </c>
      <c r="G29" s="180" t="s">
        <v>383</v>
      </c>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row>
    <row r="30" spans="1:33" ht="18" x14ac:dyDescent="0.3">
      <c r="A30" s="15">
        <f t="shared" si="0"/>
        <v>28</v>
      </c>
      <c r="B30" s="75" t="s">
        <v>28</v>
      </c>
      <c r="C30" s="73" t="s">
        <v>384</v>
      </c>
      <c r="D30" s="180" t="s">
        <v>385</v>
      </c>
      <c r="E30" s="180" t="s">
        <v>347</v>
      </c>
      <c r="F30" s="180" t="s">
        <v>306</v>
      </c>
      <c r="G30" s="180" t="s">
        <v>383</v>
      </c>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row>
    <row r="31" spans="1:33" ht="31.2" x14ac:dyDescent="0.3">
      <c r="A31" s="15">
        <f t="shared" si="0"/>
        <v>29</v>
      </c>
      <c r="B31" s="76" t="s">
        <v>28</v>
      </c>
      <c r="C31" s="74" t="s">
        <v>386</v>
      </c>
      <c r="D31" s="181" t="s">
        <v>387</v>
      </c>
      <c r="E31" s="181" t="s">
        <v>347</v>
      </c>
      <c r="F31" s="181" t="s">
        <v>306</v>
      </c>
      <c r="G31" s="181" t="s">
        <v>383</v>
      </c>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row>
    <row r="32" spans="1:33" ht="31.2" x14ac:dyDescent="0.3">
      <c r="A32" s="15">
        <f t="shared" si="0"/>
        <v>30</v>
      </c>
      <c r="B32" s="76" t="s">
        <v>28</v>
      </c>
      <c r="C32" s="74" t="s">
        <v>388</v>
      </c>
      <c r="D32" s="181" t="s">
        <v>389</v>
      </c>
      <c r="E32" s="181" t="s">
        <v>305</v>
      </c>
      <c r="F32" s="181" t="s">
        <v>306</v>
      </c>
      <c r="G32" s="181" t="s">
        <v>390</v>
      </c>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row>
    <row r="33" spans="1:7" ht="129" customHeight="1" x14ac:dyDescent="0.3">
      <c r="A33" s="15">
        <f t="shared" si="0"/>
        <v>31</v>
      </c>
      <c r="B33" s="75" t="s">
        <v>28</v>
      </c>
      <c r="C33" s="73" t="s">
        <v>391</v>
      </c>
      <c r="D33" s="180" t="s">
        <v>392</v>
      </c>
      <c r="E33" s="180" t="s">
        <v>393</v>
      </c>
      <c r="F33" s="180" t="s">
        <v>306</v>
      </c>
      <c r="G33" s="180" t="s">
        <v>394</v>
      </c>
    </row>
    <row r="34" spans="1:7" ht="123.75" customHeight="1" x14ac:dyDescent="0.3">
      <c r="A34" s="15">
        <f t="shared" si="0"/>
        <v>32</v>
      </c>
      <c r="B34" s="75" t="s">
        <v>28</v>
      </c>
      <c r="C34" s="73" t="s">
        <v>395</v>
      </c>
      <c r="D34" s="180" t="s">
        <v>396</v>
      </c>
      <c r="E34" s="180" t="s">
        <v>393</v>
      </c>
      <c r="F34" s="180" t="s">
        <v>306</v>
      </c>
      <c r="G34" s="180" t="s">
        <v>397</v>
      </c>
    </row>
    <row r="35" spans="1:7" ht="132.75" customHeight="1" x14ac:dyDescent="0.3">
      <c r="A35" s="15">
        <f t="shared" si="0"/>
        <v>33</v>
      </c>
      <c r="B35" s="75" t="s">
        <v>28</v>
      </c>
      <c r="C35" s="73" t="s">
        <v>398</v>
      </c>
      <c r="D35" s="180" t="s">
        <v>399</v>
      </c>
      <c r="E35" s="180" t="s">
        <v>393</v>
      </c>
      <c r="F35" s="180" t="s">
        <v>306</v>
      </c>
      <c r="G35" s="180" t="s">
        <v>397</v>
      </c>
    </row>
    <row r="36" spans="1:7" ht="135" customHeight="1" x14ac:dyDescent="0.3">
      <c r="A36" s="15">
        <f t="shared" si="0"/>
        <v>34</v>
      </c>
      <c r="B36" s="75" t="s">
        <v>28</v>
      </c>
      <c r="C36" s="73" t="s">
        <v>400</v>
      </c>
      <c r="D36" s="180" t="s">
        <v>401</v>
      </c>
      <c r="E36" s="180" t="s">
        <v>393</v>
      </c>
      <c r="F36" s="180" t="s">
        <v>306</v>
      </c>
      <c r="G36" s="180" t="s">
        <v>402</v>
      </c>
    </row>
    <row r="37" spans="1:7" ht="31.2" x14ac:dyDescent="0.3">
      <c r="A37" s="15">
        <f t="shared" si="0"/>
        <v>35</v>
      </c>
      <c r="B37" s="76" t="s">
        <v>28</v>
      </c>
      <c r="C37" s="74" t="s">
        <v>403</v>
      </c>
      <c r="D37" s="181" t="s">
        <v>404</v>
      </c>
      <c r="E37" s="181" t="s">
        <v>321</v>
      </c>
      <c r="F37" s="181" t="s">
        <v>405</v>
      </c>
      <c r="G37" s="181" t="s">
        <v>323</v>
      </c>
    </row>
    <row r="38" spans="1:7" ht="31.2" x14ac:dyDescent="0.3">
      <c r="A38" s="15">
        <f t="shared" si="0"/>
        <v>36</v>
      </c>
      <c r="B38" s="76" t="s">
        <v>28</v>
      </c>
      <c r="C38" s="74" t="s">
        <v>406</v>
      </c>
      <c r="D38" s="181" t="s">
        <v>407</v>
      </c>
      <c r="E38" s="181" t="s">
        <v>321</v>
      </c>
      <c r="F38" s="181" t="s">
        <v>408</v>
      </c>
      <c r="G38" s="181" t="s">
        <v>323</v>
      </c>
    </row>
    <row r="39" spans="1:7" ht="18" x14ac:dyDescent="0.3">
      <c r="A39" s="15">
        <f t="shared" si="0"/>
        <v>37</v>
      </c>
      <c r="B39" s="76" t="s">
        <v>28</v>
      </c>
      <c r="C39" s="74" t="s">
        <v>409</v>
      </c>
      <c r="D39" s="181" t="s">
        <v>410</v>
      </c>
      <c r="E39" s="181" t="s">
        <v>347</v>
      </c>
      <c r="F39" s="181" t="s">
        <v>306</v>
      </c>
      <c r="G39" s="181" t="s">
        <v>383</v>
      </c>
    </row>
    <row r="40" spans="1:7" ht="31.2" x14ac:dyDescent="0.3">
      <c r="A40" s="15">
        <f t="shared" si="0"/>
        <v>38</v>
      </c>
      <c r="B40" s="76" t="s">
        <v>28</v>
      </c>
      <c r="C40" s="74" t="s">
        <v>411</v>
      </c>
      <c r="D40" s="181" t="s">
        <v>412</v>
      </c>
      <c r="E40" s="181" t="s">
        <v>321</v>
      </c>
      <c r="F40" s="181" t="s">
        <v>405</v>
      </c>
      <c r="G40" s="181" t="s">
        <v>323</v>
      </c>
    </row>
    <row r="41" spans="1:7" ht="31.2" x14ac:dyDescent="0.3">
      <c r="A41" s="15">
        <f t="shared" si="0"/>
        <v>39</v>
      </c>
      <c r="B41" s="76" t="s">
        <v>28</v>
      </c>
      <c r="C41" s="74" t="s">
        <v>413</v>
      </c>
      <c r="D41" s="181" t="s">
        <v>414</v>
      </c>
      <c r="E41" s="181" t="s">
        <v>321</v>
      </c>
      <c r="F41" s="181" t="s">
        <v>405</v>
      </c>
      <c r="G41" s="181" t="s">
        <v>323</v>
      </c>
    </row>
    <row r="42" spans="1:7" ht="18" x14ac:dyDescent="0.3">
      <c r="A42" s="15">
        <f t="shared" si="0"/>
        <v>40</v>
      </c>
      <c r="B42" s="76" t="s">
        <v>28</v>
      </c>
      <c r="C42" s="74" t="s">
        <v>415</v>
      </c>
      <c r="D42" s="181" t="s">
        <v>416</v>
      </c>
      <c r="E42" s="181" t="s">
        <v>347</v>
      </c>
      <c r="F42" s="181" t="s">
        <v>306</v>
      </c>
      <c r="G42" s="181" t="s">
        <v>383</v>
      </c>
    </row>
  </sheetData>
  <conditionalFormatting sqref="K3:AF3">
    <cfRule type="colorScale" priority="2">
      <colorScale>
        <cfvo type="min"/>
        <cfvo type="percentile" val="50"/>
        <cfvo type="max"/>
        <color rgb="FF63BE7B"/>
        <color rgb="FFFFEB84"/>
        <color rgb="FFF8696B"/>
      </colorScale>
    </cfRule>
  </conditionalFormatting>
  <conditionalFormatting sqref="L18:AD18">
    <cfRule type="colorScale" priority="1">
      <colorScale>
        <cfvo type="min"/>
        <cfvo type="percentile" val="50"/>
        <cfvo type="max"/>
        <color rgb="FF63BE7B"/>
        <color rgb="FFFFEB84"/>
        <color rgb="FFF8696B"/>
      </colorScale>
    </cfRule>
  </conditionalFormatting>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9"/>
  <sheetViews>
    <sheetView zoomScaleNormal="100" workbookViewId="0">
      <pane xSplit="1" ySplit="3" topLeftCell="B4" activePane="bottomRight" state="frozen"/>
      <selection pane="topRight" activeCell="C26" sqref="C26"/>
      <selection pane="bottomLeft" activeCell="C26" sqref="C26"/>
      <selection pane="bottomRight" activeCell="B4" sqref="B4"/>
    </sheetView>
  </sheetViews>
  <sheetFormatPr defaultColWidth="8.88671875" defaultRowHeight="14.4" x14ac:dyDescent="0.3"/>
  <cols>
    <col min="1" max="1" width="39.109375" bestFit="1" customWidth="1"/>
    <col min="2" max="2" width="117.44140625" customWidth="1"/>
  </cols>
  <sheetData>
    <row r="1" spans="1:2" s="9" customFormat="1" x14ac:dyDescent="0.3">
      <c r="A1" s="27" t="s">
        <v>417</v>
      </c>
      <c r="B1" s="96"/>
    </row>
    <row r="2" spans="1:2" x14ac:dyDescent="0.3">
      <c r="A2" s="8" t="s">
        <v>418</v>
      </c>
      <c r="B2" s="8" t="s">
        <v>155</v>
      </c>
    </row>
    <row r="3" spans="1:2" ht="28.8" x14ac:dyDescent="0.3">
      <c r="A3" s="60" t="s">
        <v>419</v>
      </c>
      <c r="B3" s="100" t="s">
        <v>420</v>
      </c>
    </row>
    <row r="4" spans="1:2" ht="28.8" x14ac:dyDescent="0.3">
      <c r="A4" s="60" t="s">
        <v>421</v>
      </c>
      <c r="B4" s="100" t="s">
        <v>422</v>
      </c>
    </row>
    <row r="5" spans="1:2" s="41" customFormat="1" ht="86.4" x14ac:dyDescent="0.3">
      <c r="A5" s="60" t="s">
        <v>423</v>
      </c>
      <c r="B5" s="60" t="s">
        <v>424</v>
      </c>
    </row>
    <row r="6" spans="1:2" ht="43.2" x14ac:dyDescent="0.3">
      <c r="A6" s="60" t="s">
        <v>425</v>
      </c>
      <c r="B6" s="60" t="s">
        <v>426</v>
      </c>
    </row>
    <row r="7" spans="1:2" x14ac:dyDescent="0.3">
      <c r="A7" s="60" t="s">
        <v>427</v>
      </c>
      <c r="B7" s="44" t="s">
        <v>428</v>
      </c>
    </row>
    <row r="8" spans="1:2" s="9" customFormat="1" x14ac:dyDescent="0.3">
      <c r="A8" s="60" t="s">
        <v>429</v>
      </c>
      <c r="B8" s="44" t="s">
        <v>430</v>
      </c>
    </row>
    <row r="9" spans="1:2" s="41" customFormat="1" ht="28.8" x14ac:dyDescent="0.3">
      <c r="A9" s="60" t="s">
        <v>431</v>
      </c>
      <c r="B9" s="100" t="s">
        <v>432</v>
      </c>
    </row>
  </sheetData>
  <pageMargins left="0.7" right="0.7" top="0.75" bottom="0.75" header="0.3" footer="0.3"/>
  <pageSetup scale="5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D627E02F5D41458CBEEF99BD60CE40" ma:contentTypeVersion="13" ma:contentTypeDescription="Create a new document." ma:contentTypeScope="" ma:versionID="159937ea4d9d59ec667fa6239cccd02c">
  <xsd:schema xmlns:xsd="http://www.w3.org/2001/XMLSchema" xmlns:xs="http://www.w3.org/2001/XMLSchema" xmlns:p="http://schemas.microsoft.com/office/2006/metadata/properties" xmlns:ns3="2d6f7d6e-833f-4436-81eb-7bca2e9b9423" xmlns:ns4="2d878bde-6115-4fb1-a16b-82420292bc21" targetNamespace="http://schemas.microsoft.com/office/2006/metadata/properties" ma:root="true" ma:fieldsID="59d934e22fe609935f6656a068db6fbd" ns3:_="" ns4:_="">
    <xsd:import namespace="2d6f7d6e-833f-4436-81eb-7bca2e9b9423"/>
    <xsd:import namespace="2d878bde-6115-4fb1-a16b-82420292bc2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6f7d6e-833f-4436-81eb-7bca2e9b9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78bde-6115-4fb1-a16b-82420292bc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68748C-AE51-4274-AA87-9A76B1D34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6f7d6e-833f-4436-81eb-7bca2e9b9423"/>
    <ds:schemaRef ds:uri="2d878bde-6115-4fb1-a16b-82420292b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F778D3-550C-4E85-ADC6-A88E42D36713}">
  <ds:schemaRefs>
    <ds:schemaRef ds:uri="http://schemas.microsoft.com/sharepoint/v3/contenttype/forms"/>
  </ds:schemaRefs>
</ds:datastoreItem>
</file>

<file path=customXml/itemProps3.xml><?xml version="1.0" encoding="utf-8"?>
<ds:datastoreItem xmlns:ds="http://schemas.openxmlformats.org/officeDocument/2006/customXml" ds:itemID="{6CE622B8-8598-4E0B-AA2E-47C3A1B998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version_notes</vt:lpstr>
      <vt:lpstr>instructions_1_general</vt:lpstr>
      <vt:lpstr>instructions_2_tab_overview</vt:lpstr>
      <vt:lpstr>instructions_3_high_level_steps</vt:lpstr>
      <vt:lpstr>instructions_4_cell_color_codes</vt:lpstr>
      <vt:lpstr>instructions_5_notes_explained</vt:lpstr>
      <vt:lpstr>instructions_6_types_of_notes</vt:lpstr>
      <vt:lpstr>instructions_7_data_dict</vt:lpstr>
      <vt:lpstr>instructions_8_supertypes</vt:lpstr>
      <vt:lpstr>instructions_9_special_notes</vt:lpstr>
      <vt:lpstr>instructions_10_incrementality</vt:lpstr>
      <vt:lpstr>instructions_11_q_and_a</vt:lpstr>
      <vt:lpstr>instructions_12_cam_pcia_optout</vt:lpstr>
      <vt:lpstr>portfolio_toggle</vt:lpstr>
      <vt:lpstr>estimate_system_ra_requirement</vt:lpstr>
      <vt:lpstr>monthly_gwh_mw</vt:lpstr>
      <vt:lpstr>unique_contracts</vt:lpstr>
      <vt:lpstr>errors</vt:lpstr>
      <vt:lpstr>fillmes</vt:lpstr>
      <vt:lpstr>dashboard</vt:lpstr>
      <vt:lpstr>resources</vt:lpstr>
      <vt:lpstr>lse_names</vt:lpstr>
      <vt:lpstr>elcc</vt:lpstr>
      <vt:lpstr>contract_status</vt:lpstr>
      <vt:lpstr>month_map</vt:lpstr>
      <vt:lpstr>caiso_interconnection_queue</vt:lpstr>
      <vt:lpstr>cns_mapping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2017-12-29T18:55:54Z</dcterms:created>
  <dcterms:modified xsi:type="dcterms:W3CDTF">2020-09-22T03:18:32Z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0x010100A5D627E02F5D41458CBEEF99BD60CE40</vt:lpwstr>
  </property>
</Properties>
</file>